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5.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7.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W:\Research_ Office\Research Projects\162500- 162599\162538\162540_Rahman_NIHR\Pre Award\Costing and budgets\"/>
    </mc:Choice>
  </mc:AlternateContent>
  <bookViews>
    <workbookView xWindow="0" yWindow="0" windowWidth="28800" windowHeight="12435" tabRatio="749" firstSheet="1" activeTab="1"/>
  </bookViews>
  <sheets>
    <sheet name="Quality Checker" sheetId="34" state="hidden" r:id="rId1"/>
    <sheet name="Summary of all Costs" sheetId="1" r:id="rId2"/>
    <sheet name="Breakdown Summary Dir-Ind-Supp" sheetId="26" r:id="rId3"/>
    <sheet name="Summary of Staff by Type" sheetId="29" r:id="rId4"/>
    <sheet name="Summary of Staff by Role" sheetId="17" r:id="rId5"/>
    <sheet name="Summary of Costs by Country" sheetId="23" r:id="rId6"/>
    <sheet name="Summary of Costs by Income Band" sheetId="31" r:id="rId7"/>
    <sheet name="Summary of Cost by Organisation" sheetId="18" r:id="rId8"/>
    <sheet name="Summary of ODA Costs" sheetId="25" r:id="rId9"/>
    <sheet name="START - AWARD DETAILS" sheetId="24" r:id="rId10"/>
    <sheet name="1. Staff Posts and Salaries" sheetId="2" r:id="rId11"/>
    <sheet name="2. Annual Costs of Staff Posts" sheetId="3" r:id="rId12"/>
    <sheet name="3.Travel,Subsistence&amp;Conference" sheetId="4" r:id="rId13"/>
    <sheet name="4. Equipment" sheetId="12" r:id="rId14"/>
    <sheet name="5. Consumables" sheetId="8" r:id="rId15"/>
    <sheet name="6. CPI" sheetId="9" r:id="rId16"/>
    <sheet name="7. Dissemination" sheetId="13" r:id="rId17"/>
    <sheet name="8. Risk Management &amp; Assurance" sheetId="30" r:id="rId18"/>
    <sheet name="9. External Intervention Costs" sheetId="33" r:id="rId19"/>
    <sheet name="10. Other Direct Costs " sheetId="10" r:id="rId20"/>
    <sheet name="11. Indirect Costs" sheetId="11" r:id="rId21"/>
  </sheets>
  <definedNames>
    <definedName name="_xlnm._FilterDatabase" localSheetId="10" hidden="1">'1. Staff Posts and Salaries'!$C$11:$O$310</definedName>
    <definedName name="_xlnm._FilterDatabase" localSheetId="19" hidden="1">'10. Other Direct Costs '!$C$11:$H$11</definedName>
    <definedName name="_xlnm._FilterDatabase" localSheetId="20" hidden="1">'11. Indirect Costs'!$C$12:$H$12</definedName>
    <definedName name="_xlnm._FilterDatabase" localSheetId="11" hidden="1">'2. Annual Costs of Staff Posts'!$C$12:$K$12</definedName>
    <definedName name="_xlnm._FilterDatabase" localSheetId="12" hidden="1">'3.Travel,Subsistence&amp;Conference'!$C$11:$I$11</definedName>
    <definedName name="_xlnm._FilterDatabase" localSheetId="13" hidden="1">'4. Equipment'!$C$11:$H$11</definedName>
    <definedName name="_xlnm._FilterDatabase" localSheetId="14" hidden="1">'5. Consumables'!$C$11:$H$11</definedName>
    <definedName name="_xlnm._FilterDatabase" localSheetId="15" hidden="1">'6. CPI'!$C$11:$H$11</definedName>
    <definedName name="_xlnm._FilterDatabase" localSheetId="16" hidden="1">'7. Dissemination'!$C$11:$H$11</definedName>
    <definedName name="_xlnm._FilterDatabase" localSheetId="17" hidden="1">'8. Risk Management &amp; Assurance'!$C$11:$H$11</definedName>
    <definedName name="_xlnm._FilterDatabase" localSheetId="18" hidden="1">'9. External Intervention Costs'!$C$37:$H$37</definedName>
    <definedName name="_xlnm._FilterDatabase" localSheetId="4" hidden="1">'Summary of Staff by Role'!$C$13:$I$64</definedName>
    <definedName name="_xlnm._FilterDatabase" localSheetId="3" hidden="1">'Summary of Staff by Type'!$C$13:$I$18</definedName>
    <definedName name="NHS_Support_Cost_Staff">'1. Staff Posts and Salaries'!$L$315:$L$315</definedName>
    <definedName name="_xlnm.Print_Area" localSheetId="11">'2. Annual Costs of Staff Posts'!$A$1:$AK$317</definedName>
    <definedName name="_xlnm.Print_Area" localSheetId="8">'Summary of ODA Costs'!$A$1:$V$87</definedName>
    <definedName name="Research_Staff">'1. Staff Posts and Salaries'!$I$315:$I$315</definedName>
    <definedName name="Research_Support_Staff">'1. Staff Posts and Salaries'!$L$315:$L$315</definedName>
    <definedName name="Research_Trainees">'1. Staff Posts and Salaries'!$K$315:$K$321</definedName>
    <definedName name="Theme_Lead">'1. Staff Posts and Salaries'!$H$315:$H$319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8" i="10" l="1"/>
  <c r="P12" i="8"/>
  <c r="Q15" i="12"/>
  <c r="O15" i="12"/>
  <c r="M15" i="12"/>
  <c r="K15" i="12"/>
  <c r="M14" i="12"/>
  <c r="K14" i="12"/>
  <c r="I81" i="33" l="1"/>
  <c r="R62" i="30"/>
  <c r="P62" i="30"/>
  <c r="N62" i="30"/>
  <c r="L62" i="30"/>
  <c r="J62" i="30"/>
  <c r="K83" i="12" l="1"/>
  <c r="Z63" i="11"/>
  <c r="V63" i="11"/>
  <c r="R63" i="11"/>
  <c r="N63" i="11"/>
  <c r="J63" i="11"/>
  <c r="L62" i="10"/>
  <c r="N62" i="10"/>
  <c r="P62" i="10"/>
  <c r="R62" i="10"/>
  <c r="J62" i="10"/>
  <c r="J81" i="33"/>
  <c r="K81" i="33"/>
  <c r="L81" i="33"/>
  <c r="M81" i="33"/>
  <c r="L62" i="13"/>
  <c r="N62" i="13"/>
  <c r="P62" i="13"/>
  <c r="R62" i="13"/>
  <c r="J62" i="13"/>
  <c r="L62" i="9"/>
  <c r="N62" i="9"/>
  <c r="P62" i="9"/>
  <c r="R62" i="9"/>
  <c r="J62" i="9"/>
  <c r="L62" i="8"/>
  <c r="N62" i="8"/>
  <c r="P62" i="8"/>
  <c r="R62" i="8"/>
  <c r="J62" i="8"/>
  <c r="M83" i="12"/>
  <c r="O83" i="12"/>
  <c r="Q83" i="12"/>
  <c r="S83" i="12"/>
  <c r="M71" i="4"/>
  <c r="O71" i="4"/>
  <c r="Q71" i="4"/>
  <c r="S71" i="4"/>
  <c r="K71" i="4"/>
  <c r="AG312" i="3"/>
  <c r="AF312" i="3"/>
  <c r="AB312" i="3"/>
  <c r="AA312" i="3"/>
  <c r="W312" i="3"/>
  <c r="V312" i="3"/>
  <c r="R312" i="3"/>
  <c r="Q312" i="3"/>
  <c r="M312" i="3"/>
  <c r="L312" i="3"/>
  <c r="F21" i="24" l="1"/>
  <c r="I21" i="24" l="1"/>
  <c r="J21" i="24"/>
  <c r="K21" i="24"/>
  <c r="H21" i="24"/>
  <c r="D5" i="17"/>
  <c r="D7" i="1" l="1"/>
  <c r="D5" i="23"/>
  <c r="D7" i="11" l="1"/>
  <c r="D7" i="10"/>
  <c r="D5" i="11"/>
  <c r="D5" i="10"/>
  <c r="D7" i="33"/>
  <c r="D5" i="33"/>
  <c r="D7" i="30"/>
  <c r="D5" i="30"/>
  <c r="D7" i="13"/>
  <c r="D5" i="13"/>
  <c r="D7" i="9"/>
  <c r="D5" i="9"/>
  <c r="D7" i="8"/>
  <c r="D5" i="8"/>
  <c r="D7" i="12"/>
  <c r="D5" i="12"/>
  <c r="D7" i="4"/>
  <c r="D5" i="4"/>
  <c r="D7" i="3"/>
  <c r="D5" i="3"/>
  <c r="Q7" i="25"/>
  <c r="P7" i="25"/>
  <c r="O7" i="25"/>
  <c r="N7" i="25"/>
  <c r="M7" i="25"/>
  <c r="L7" i="25"/>
  <c r="K7" i="25"/>
  <c r="J7" i="25"/>
  <c r="I7" i="25"/>
  <c r="H7" i="25"/>
  <c r="G7" i="25"/>
  <c r="F7" i="25"/>
  <c r="E7" i="25"/>
  <c r="D7" i="25"/>
  <c r="Q5" i="25"/>
  <c r="P5" i="25"/>
  <c r="O5" i="25"/>
  <c r="N5" i="25"/>
  <c r="M5" i="25"/>
  <c r="L5" i="25"/>
  <c r="K5" i="25"/>
  <c r="J5" i="25"/>
  <c r="I5" i="25"/>
  <c r="H5" i="25"/>
  <c r="G5" i="25"/>
  <c r="F5" i="25"/>
  <c r="E5" i="25"/>
  <c r="D5" i="25"/>
  <c r="D7" i="2"/>
  <c r="D5" i="2"/>
  <c r="AF13" i="11"/>
  <c r="AF14" i="11"/>
  <c r="AF15" i="11"/>
  <c r="AF16" i="11"/>
  <c r="AF17" i="11"/>
  <c r="AF18" i="11"/>
  <c r="AF19" i="11"/>
  <c r="AF20" i="11"/>
  <c r="AF21" i="11"/>
  <c r="AF22" i="11"/>
  <c r="AF23" i="11"/>
  <c r="AF24" i="11"/>
  <c r="AF25" i="11"/>
  <c r="AF26" i="11"/>
  <c r="AF27" i="11"/>
  <c r="AF28" i="11"/>
  <c r="AF29" i="11"/>
  <c r="AF30" i="11"/>
  <c r="AF31" i="11"/>
  <c r="AF32" i="11"/>
  <c r="AF33" i="11"/>
  <c r="AF34" i="11"/>
  <c r="AF35" i="11"/>
  <c r="AF36" i="11"/>
  <c r="AF37" i="11"/>
  <c r="AF38" i="11"/>
  <c r="AF39" i="11"/>
  <c r="AF40" i="11"/>
  <c r="AF41" i="11"/>
  <c r="AF42" i="11"/>
  <c r="AF43" i="11"/>
  <c r="AF44" i="11"/>
  <c r="AF45" i="11"/>
  <c r="AF46" i="11"/>
  <c r="AF47" i="11"/>
  <c r="AF48" i="11"/>
  <c r="AF49" i="11"/>
  <c r="AF50" i="11"/>
  <c r="AF51" i="11"/>
  <c r="AF52" i="11"/>
  <c r="AF53" i="11"/>
  <c r="AF54" i="11"/>
  <c r="AF55" i="11"/>
  <c r="AF56" i="11"/>
  <c r="AF57" i="11"/>
  <c r="AF58" i="11"/>
  <c r="AF59" i="11"/>
  <c r="AF60" i="11"/>
  <c r="AF61" i="11"/>
  <c r="AF62" i="11"/>
  <c r="E75" i="11"/>
  <c r="C76" i="11"/>
  <c r="E76" i="11"/>
  <c r="C77" i="11"/>
  <c r="E77" i="11"/>
  <c r="C78" i="11"/>
  <c r="E78" i="11"/>
  <c r="C79" i="11"/>
  <c r="E79" i="11"/>
  <c r="C80" i="11"/>
  <c r="E80" i="11"/>
  <c r="C81" i="11"/>
  <c r="E81" i="11"/>
  <c r="C82" i="11"/>
  <c r="E82" i="11"/>
  <c r="C83" i="11"/>
  <c r="E83" i="11"/>
  <c r="C84" i="11"/>
  <c r="E84" i="11"/>
  <c r="C85" i="11"/>
  <c r="E85" i="11"/>
  <c r="C86" i="11"/>
  <c r="E86" i="11"/>
  <c r="C87" i="11"/>
  <c r="E87" i="11"/>
  <c r="C88" i="11"/>
  <c r="E88" i="11"/>
  <c r="C89" i="11"/>
  <c r="E89" i="11"/>
  <c r="C90" i="11"/>
  <c r="E90" i="11"/>
  <c r="C91" i="11"/>
  <c r="E91" i="11"/>
  <c r="C92" i="11"/>
  <c r="E92" i="11"/>
  <c r="C93" i="11"/>
  <c r="E93" i="11"/>
  <c r="C94" i="11"/>
  <c r="E94" i="11"/>
  <c r="T12" i="10"/>
  <c r="T13" i="10"/>
  <c r="T14" i="10"/>
  <c r="T15" i="10"/>
  <c r="T16" i="10"/>
  <c r="T17" i="10"/>
  <c r="T18" i="10"/>
  <c r="T19" i="10"/>
  <c r="T20" i="10"/>
  <c r="T21" i="10"/>
  <c r="T22" i="10"/>
  <c r="T23" i="10"/>
  <c r="T24" i="10"/>
  <c r="T25" i="10"/>
  <c r="T26" i="10"/>
  <c r="T27" i="10"/>
  <c r="T28" i="10"/>
  <c r="T29" i="10"/>
  <c r="T30" i="10"/>
  <c r="T31" i="10"/>
  <c r="T32" i="10"/>
  <c r="T33" i="10"/>
  <c r="T34" i="10"/>
  <c r="T35" i="10"/>
  <c r="T36" i="10"/>
  <c r="T37" i="10"/>
  <c r="K38" i="10"/>
  <c r="M38" i="10"/>
  <c r="O38" i="10"/>
  <c r="Q38" i="10"/>
  <c r="S38" i="10"/>
  <c r="T38" i="10"/>
  <c r="K39" i="10"/>
  <c r="M39" i="10"/>
  <c r="O39" i="10"/>
  <c r="Q39" i="10"/>
  <c r="S39" i="10"/>
  <c r="T39" i="10"/>
  <c r="K40" i="10"/>
  <c r="M40" i="10"/>
  <c r="O40" i="10"/>
  <c r="Q40" i="10"/>
  <c r="S40" i="10"/>
  <c r="T40" i="10"/>
  <c r="K41" i="10"/>
  <c r="M41" i="10"/>
  <c r="O41" i="10"/>
  <c r="Q41" i="10"/>
  <c r="S41" i="10"/>
  <c r="T41" i="10"/>
  <c r="K42" i="10"/>
  <c r="M42" i="10"/>
  <c r="O42" i="10"/>
  <c r="Q42" i="10"/>
  <c r="S42" i="10"/>
  <c r="T42" i="10"/>
  <c r="K43" i="10"/>
  <c r="M43" i="10"/>
  <c r="O43" i="10"/>
  <c r="Q43" i="10"/>
  <c r="S43" i="10"/>
  <c r="T43" i="10"/>
  <c r="K44" i="10"/>
  <c r="M44" i="10"/>
  <c r="O44" i="10"/>
  <c r="Q44" i="10"/>
  <c r="S44" i="10"/>
  <c r="T44" i="10"/>
  <c r="K45" i="10"/>
  <c r="M45" i="10"/>
  <c r="O45" i="10"/>
  <c r="Q45" i="10"/>
  <c r="S45" i="10"/>
  <c r="T45" i="10"/>
  <c r="K46" i="10"/>
  <c r="M46" i="10"/>
  <c r="O46" i="10"/>
  <c r="Q46" i="10"/>
  <c r="S46" i="10"/>
  <c r="T46" i="10"/>
  <c r="K47" i="10"/>
  <c r="M47" i="10"/>
  <c r="O47" i="10"/>
  <c r="Q47" i="10"/>
  <c r="S47" i="10"/>
  <c r="T47" i="10"/>
  <c r="K48" i="10"/>
  <c r="M48" i="10"/>
  <c r="O48" i="10"/>
  <c r="Q48" i="10"/>
  <c r="S48" i="10"/>
  <c r="T48" i="10"/>
  <c r="K49" i="10"/>
  <c r="M49" i="10"/>
  <c r="O49" i="10"/>
  <c r="Q49" i="10"/>
  <c r="S49" i="10"/>
  <c r="T49" i="10"/>
  <c r="K50" i="10"/>
  <c r="M50" i="10"/>
  <c r="O50" i="10"/>
  <c r="Q50" i="10"/>
  <c r="S50" i="10"/>
  <c r="T50" i="10"/>
  <c r="K51" i="10"/>
  <c r="M51" i="10"/>
  <c r="O51" i="10"/>
  <c r="Q51" i="10"/>
  <c r="S51" i="10"/>
  <c r="T51" i="10"/>
  <c r="K52" i="10"/>
  <c r="M52" i="10"/>
  <c r="O52" i="10"/>
  <c r="Q52" i="10"/>
  <c r="S52" i="10"/>
  <c r="T52" i="10"/>
  <c r="K53" i="10"/>
  <c r="M53" i="10"/>
  <c r="O53" i="10"/>
  <c r="Q53" i="10"/>
  <c r="S53" i="10"/>
  <c r="T53" i="10"/>
  <c r="K54" i="10"/>
  <c r="M54" i="10"/>
  <c r="O54" i="10"/>
  <c r="Q54" i="10"/>
  <c r="S54" i="10"/>
  <c r="T54" i="10"/>
  <c r="K55" i="10"/>
  <c r="M55" i="10"/>
  <c r="O55" i="10"/>
  <c r="Q55" i="10"/>
  <c r="S55" i="10"/>
  <c r="T55" i="10"/>
  <c r="K56" i="10"/>
  <c r="M56" i="10"/>
  <c r="O56" i="10"/>
  <c r="Q56" i="10"/>
  <c r="S56" i="10"/>
  <c r="T56" i="10"/>
  <c r="K57" i="10"/>
  <c r="M57" i="10"/>
  <c r="O57" i="10"/>
  <c r="Q57" i="10"/>
  <c r="S57" i="10"/>
  <c r="T57" i="10"/>
  <c r="K58" i="10"/>
  <c r="M58" i="10"/>
  <c r="O58" i="10"/>
  <c r="Q58" i="10"/>
  <c r="S58" i="10"/>
  <c r="T58" i="10"/>
  <c r="K59" i="10"/>
  <c r="M59" i="10"/>
  <c r="O59" i="10"/>
  <c r="Q59" i="10"/>
  <c r="S59" i="10"/>
  <c r="T59" i="10"/>
  <c r="K60" i="10"/>
  <c r="M60" i="10"/>
  <c r="O60" i="10"/>
  <c r="Q60" i="10"/>
  <c r="S60" i="10"/>
  <c r="T60" i="10"/>
  <c r="K61" i="10"/>
  <c r="M61" i="10"/>
  <c r="O61" i="10"/>
  <c r="Q61" i="10"/>
  <c r="S61" i="10"/>
  <c r="T61" i="10"/>
  <c r="E71" i="10"/>
  <c r="D72" i="10"/>
  <c r="E72" i="10"/>
  <c r="D73" i="10"/>
  <c r="E73" i="10"/>
  <c r="D74" i="10"/>
  <c r="E74" i="10"/>
  <c r="D75" i="10"/>
  <c r="E75" i="10"/>
  <c r="D76" i="10"/>
  <c r="E76" i="10"/>
  <c r="D77" i="10"/>
  <c r="E77" i="10"/>
  <c r="D78" i="10"/>
  <c r="E78" i="10"/>
  <c r="D79" i="10"/>
  <c r="E79" i="10"/>
  <c r="D80" i="10"/>
  <c r="E80" i="10"/>
  <c r="D81" i="10"/>
  <c r="E81" i="10"/>
  <c r="D82" i="10"/>
  <c r="E82" i="10"/>
  <c r="D83" i="10"/>
  <c r="E83" i="10"/>
  <c r="D84" i="10"/>
  <c r="E84" i="10"/>
  <c r="D85" i="10"/>
  <c r="E85" i="10"/>
  <c r="D86" i="10"/>
  <c r="E86" i="10"/>
  <c r="D87" i="10"/>
  <c r="E87" i="10"/>
  <c r="D88" i="10"/>
  <c r="E88" i="10"/>
  <c r="D89" i="10"/>
  <c r="E89" i="10"/>
  <c r="D90" i="10"/>
  <c r="E90" i="10"/>
  <c r="D15" i="33"/>
  <c r="D16" i="33"/>
  <c r="D17" i="33"/>
  <c r="D18" i="33"/>
  <c r="D19" i="33"/>
  <c r="D20" i="33"/>
  <c r="D21" i="33"/>
  <c r="D22" i="33"/>
  <c r="D23" i="33"/>
  <c r="D24" i="33"/>
  <c r="D25" i="33"/>
  <c r="D26" i="33"/>
  <c r="D27" i="33"/>
  <c r="D28" i="33"/>
  <c r="D29" i="33"/>
  <c r="D30" i="33"/>
  <c r="D31" i="33"/>
  <c r="N38" i="33"/>
  <c r="N39" i="33"/>
  <c r="N40" i="33"/>
  <c r="N41" i="33"/>
  <c r="N42" i="33"/>
  <c r="N43" i="33"/>
  <c r="N44" i="33"/>
  <c r="N45" i="33"/>
  <c r="N46" i="33"/>
  <c r="N47" i="33"/>
  <c r="N48" i="33"/>
  <c r="N49" i="33"/>
  <c r="N50" i="33"/>
  <c r="N51" i="33"/>
  <c r="N52" i="33"/>
  <c r="N53" i="33"/>
  <c r="N54" i="33"/>
  <c r="N55" i="33"/>
  <c r="N56" i="33"/>
  <c r="N57" i="33"/>
  <c r="N58" i="33"/>
  <c r="N59" i="33"/>
  <c r="N60" i="33"/>
  <c r="N61" i="33"/>
  <c r="N62" i="33"/>
  <c r="N63" i="33"/>
  <c r="N64" i="33"/>
  <c r="N65" i="33"/>
  <c r="N66" i="33"/>
  <c r="N67" i="33"/>
  <c r="N68" i="33"/>
  <c r="N69" i="33"/>
  <c r="N70" i="33"/>
  <c r="N71" i="33"/>
  <c r="N72" i="33"/>
  <c r="N73" i="33"/>
  <c r="N74" i="33"/>
  <c r="N75" i="33"/>
  <c r="N76" i="33"/>
  <c r="N77" i="33"/>
  <c r="N78" i="33"/>
  <c r="N79" i="33"/>
  <c r="N80" i="33"/>
  <c r="I92" i="33"/>
  <c r="I93" i="33"/>
  <c r="I94" i="33"/>
  <c r="I95" i="33"/>
  <c r="I96" i="33"/>
  <c r="I97" i="33"/>
  <c r="I98" i="33"/>
  <c r="I99" i="33"/>
  <c r="I100" i="33"/>
  <c r="I101" i="33"/>
  <c r="I102" i="33"/>
  <c r="I103" i="33"/>
  <c r="I104" i="33"/>
  <c r="I105" i="33"/>
  <c r="I106" i="33"/>
  <c r="I107" i="33"/>
  <c r="I108" i="33"/>
  <c r="I109" i="33"/>
  <c r="I110" i="33"/>
  <c r="T12" i="30"/>
  <c r="T13" i="30"/>
  <c r="T14" i="30"/>
  <c r="T15" i="30"/>
  <c r="T16" i="30"/>
  <c r="T17" i="30"/>
  <c r="T18" i="30"/>
  <c r="T19" i="30"/>
  <c r="T20" i="30"/>
  <c r="T21" i="30"/>
  <c r="T22" i="30"/>
  <c r="T23" i="30"/>
  <c r="T24" i="30"/>
  <c r="T25" i="30"/>
  <c r="T26" i="30"/>
  <c r="T27" i="30"/>
  <c r="T28" i="30"/>
  <c r="T29" i="30"/>
  <c r="T30" i="30"/>
  <c r="T31" i="30"/>
  <c r="T32" i="30"/>
  <c r="T33" i="30"/>
  <c r="T34" i="30"/>
  <c r="T35" i="30"/>
  <c r="T36" i="30"/>
  <c r="T37" i="30"/>
  <c r="T38" i="30"/>
  <c r="T39" i="30"/>
  <c r="T40" i="30"/>
  <c r="T41" i="30"/>
  <c r="T42" i="30"/>
  <c r="T43" i="30"/>
  <c r="T44" i="30"/>
  <c r="T45" i="30"/>
  <c r="T46" i="30"/>
  <c r="T47" i="30"/>
  <c r="T48" i="30"/>
  <c r="T49" i="30"/>
  <c r="T50" i="30"/>
  <c r="T51" i="30"/>
  <c r="T52" i="30"/>
  <c r="T53" i="30"/>
  <c r="T54" i="30"/>
  <c r="T55" i="30"/>
  <c r="T56" i="30"/>
  <c r="T57" i="30"/>
  <c r="T58" i="30"/>
  <c r="T59" i="30"/>
  <c r="T60" i="30"/>
  <c r="T61" i="30"/>
  <c r="E71" i="30"/>
  <c r="D72" i="30"/>
  <c r="E72" i="30"/>
  <c r="D73" i="30"/>
  <c r="E73" i="30"/>
  <c r="D74" i="30"/>
  <c r="E74" i="30"/>
  <c r="D75" i="30"/>
  <c r="E75" i="30"/>
  <c r="D76" i="30"/>
  <c r="E76" i="30"/>
  <c r="D77" i="30"/>
  <c r="E77" i="30"/>
  <c r="D78" i="30"/>
  <c r="E78" i="30"/>
  <c r="D79" i="30"/>
  <c r="E79" i="30"/>
  <c r="D80" i="30"/>
  <c r="E80" i="30"/>
  <c r="D81" i="30"/>
  <c r="E81" i="30"/>
  <c r="D82" i="30"/>
  <c r="E82" i="30"/>
  <c r="D83" i="30"/>
  <c r="E83" i="30"/>
  <c r="D84" i="30"/>
  <c r="E84" i="30"/>
  <c r="D85" i="30"/>
  <c r="E85" i="30"/>
  <c r="D86" i="30"/>
  <c r="E86" i="30"/>
  <c r="D87" i="30"/>
  <c r="E87" i="30"/>
  <c r="D88" i="30"/>
  <c r="E88" i="30"/>
  <c r="D89" i="30"/>
  <c r="E89" i="30"/>
  <c r="D90" i="30"/>
  <c r="E90" i="30"/>
  <c r="T12" i="13"/>
  <c r="T13" i="13"/>
  <c r="T14" i="13"/>
  <c r="T15" i="13"/>
  <c r="T16" i="13"/>
  <c r="T17" i="13"/>
  <c r="T18" i="13"/>
  <c r="T19" i="13"/>
  <c r="T20" i="13"/>
  <c r="T21" i="13"/>
  <c r="T22" i="13"/>
  <c r="T23" i="13"/>
  <c r="T24" i="13"/>
  <c r="T25" i="13"/>
  <c r="T26" i="13"/>
  <c r="T27" i="13"/>
  <c r="T28" i="13"/>
  <c r="T29" i="13"/>
  <c r="T30" i="13"/>
  <c r="T31" i="13"/>
  <c r="T32" i="13"/>
  <c r="T33" i="13"/>
  <c r="T34" i="13"/>
  <c r="T35" i="13"/>
  <c r="T36" i="13"/>
  <c r="T37" i="13"/>
  <c r="T38" i="13"/>
  <c r="T39" i="13"/>
  <c r="T40" i="13"/>
  <c r="T41" i="13"/>
  <c r="T42" i="13"/>
  <c r="T43" i="13"/>
  <c r="T44" i="13"/>
  <c r="T45" i="13"/>
  <c r="T46" i="13"/>
  <c r="T47" i="13"/>
  <c r="T48" i="13"/>
  <c r="T49" i="13"/>
  <c r="T50" i="13"/>
  <c r="T51" i="13"/>
  <c r="T52" i="13"/>
  <c r="T53" i="13"/>
  <c r="T54" i="13"/>
  <c r="T55" i="13"/>
  <c r="T56" i="13"/>
  <c r="T57" i="13"/>
  <c r="T58" i="13"/>
  <c r="T59" i="13"/>
  <c r="T60" i="13"/>
  <c r="T61" i="13"/>
  <c r="E71" i="13"/>
  <c r="D72" i="13"/>
  <c r="E72" i="13"/>
  <c r="D73" i="13"/>
  <c r="E73" i="13"/>
  <c r="D74" i="13"/>
  <c r="E74" i="13"/>
  <c r="D75" i="13"/>
  <c r="E75" i="13"/>
  <c r="D76" i="13"/>
  <c r="E76" i="13"/>
  <c r="D77" i="13"/>
  <c r="E77" i="13"/>
  <c r="D78" i="13"/>
  <c r="E78" i="13"/>
  <c r="D79" i="13"/>
  <c r="E79" i="13"/>
  <c r="D80" i="13"/>
  <c r="E80" i="13"/>
  <c r="D81" i="13"/>
  <c r="E81" i="13"/>
  <c r="D82" i="13"/>
  <c r="E82" i="13"/>
  <c r="D83" i="13"/>
  <c r="E83" i="13"/>
  <c r="D84" i="13"/>
  <c r="E84" i="13"/>
  <c r="D85" i="13"/>
  <c r="E85" i="13"/>
  <c r="D86" i="13"/>
  <c r="E86" i="13"/>
  <c r="D87" i="13"/>
  <c r="E87" i="13"/>
  <c r="D88" i="13"/>
  <c r="E88" i="13"/>
  <c r="D89" i="13"/>
  <c r="E89" i="13"/>
  <c r="D90" i="13"/>
  <c r="E90" i="13"/>
  <c r="T12" i="9"/>
  <c r="T13" i="9"/>
  <c r="T14" i="9"/>
  <c r="T15" i="9"/>
  <c r="T16" i="9"/>
  <c r="T17" i="9"/>
  <c r="T18" i="9"/>
  <c r="T19" i="9"/>
  <c r="T20" i="9"/>
  <c r="T21" i="9"/>
  <c r="T22" i="9"/>
  <c r="T23" i="9"/>
  <c r="T24" i="9"/>
  <c r="T25" i="9"/>
  <c r="T26" i="9"/>
  <c r="T27" i="9"/>
  <c r="T28" i="9"/>
  <c r="T29" i="9"/>
  <c r="T30" i="9"/>
  <c r="T31" i="9"/>
  <c r="T32" i="9"/>
  <c r="T33" i="9"/>
  <c r="T34" i="9"/>
  <c r="T35" i="9"/>
  <c r="T36" i="9"/>
  <c r="T37" i="9"/>
  <c r="T38" i="9"/>
  <c r="T39" i="9"/>
  <c r="T40" i="9"/>
  <c r="T41" i="9"/>
  <c r="T42" i="9"/>
  <c r="T43" i="9"/>
  <c r="T44" i="9"/>
  <c r="T45" i="9"/>
  <c r="T46" i="9"/>
  <c r="T47" i="9"/>
  <c r="T48" i="9"/>
  <c r="T49" i="9"/>
  <c r="T50" i="9"/>
  <c r="T51" i="9"/>
  <c r="T52" i="9"/>
  <c r="T53" i="9"/>
  <c r="T54" i="9"/>
  <c r="T55" i="9"/>
  <c r="T56" i="9"/>
  <c r="T57" i="9"/>
  <c r="T58" i="9"/>
  <c r="T59" i="9"/>
  <c r="T60" i="9"/>
  <c r="T61" i="9"/>
  <c r="E71" i="9"/>
  <c r="D72" i="9"/>
  <c r="E72" i="9"/>
  <c r="D73" i="9"/>
  <c r="E73" i="9"/>
  <c r="D74" i="9"/>
  <c r="E74" i="9"/>
  <c r="D75" i="9"/>
  <c r="E75" i="9"/>
  <c r="D76" i="9"/>
  <c r="E76" i="9"/>
  <c r="D77" i="9"/>
  <c r="E77" i="9"/>
  <c r="D78" i="9"/>
  <c r="E78" i="9"/>
  <c r="D79" i="9"/>
  <c r="E79" i="9"/>
  <c r="D80" i="9"/>
  <c r="E80" i="9"/>
  <c r="D81" i="9"/>
  <c r="E81" i="9"/>
  <c r="D82" i="9"/>
  <c r="E82" i="9"/>
  <c r="D83" i="9"/>
  <c r="E83" i="9"/>
  <c r="D84" i="9"/>
  <c r="E84" i="9"/>
  <c r="D85" i="9"/>
  <c r="E85" i="9"/>
  <c r="D86" i="9"/>
  <c r="E86" i="9"/>
  <c r="D87" i="9"/>
  <c r="E87" i="9"/>
  <c r="D88" i="9"/>
  <c r="E88" i="9"/>
  <c r="D89" i="9"/>
  <c r="E89" i="9"/>
  <c r="D90" i="9"/>
  <c r="E90" i="9"/>
  <c r="T12" i="8"/>
  <c r="T13" i="8"/>
  <c r="T14" i="8"/>
  <c r="T15" i="8"/>
  <c r="T16" i="8"/>
  <c r="T17" i="8"/>
  <c r="T18" i="8"/>
  <c r="T19" i="8"/>
  <c r="T20" i="8"/>
  <c r="T21" i="8"/>
  <c r="T22" i="8"/>
  <c r="T23" i="8"/>
  <c r="T24" i="8"/>
  <c r="T25" i="8"/>
  <c r="T26" i="8"/>
  <c r="T27" i="8"/>
  <c r="T28" i="8"/>
  <c r="T29" i="8"/>
  <c r="T30" i="8"/>
  <c r="T31" i="8"/>
  <c r="T32" i="8"/>
  <c r="T33" i="8"/>
  <c r="T34" i="8"/>
  <c r="T35" i="8"/>
  <c r="T36" i="8"/>
  <c r="T37" i="8"/>
  <c r="T38" i="8"/>
  <c r="T39" i="8"/>
  <c r="T40" i="8"/>
  <c r="T41" i="8"/>
  <c r="T42" i="8"/>
  <c r="T43" i="8"/>
  <c r="T44" i="8"/>
  <c r="T45" i="8"/>
  <c r="T46" i="8"/>
  <c r="T47" i="8"/>
  <c r="T48" i="8"/>
  <c r="T49" i="8"/>
  <c r="T50" i="8"/>
  <c r="T51" i="8"/>
  <c r="T52" i="8"/>
  <c r="T53" i="8"/>
  <c r="T54" i="8"/>
  <c r="T55" i="8"/>
  <c r="T56" i="8"/>
  <c r="T57" i="8"/>
  <c r="T58" i="8"/>
  <c r="T59" i="8"/>
  <c r="T60" i="8"/>
  <c r="T61" i="8"/>
  <c r="E71" i="8"/>
  <c r="D72" i="8"/>
  <c r="E72" i="8"/>
  <c r="D73" i="8"/>
  <c r="E73" i="8"/>
  <c r="D74" i="8"/>
  <c r="E74" i="8"/>
  <c r="D75" i="8"/>
  <c r="E75" i="8"/>
  <c r="D76" i="8"/>
  <c r="E76" i="8"/>
  <c r="D77" i="8"/>
  <c r="E77" i="8"/>
  <c r="D78" i="8"/>
  <c r="E78" i="8"/>
  <c r="D79" i="8"/>
  <c r="E79" i="8"/>
  <c r="D80" i="8"/>
  <c r="E80" i="8"/>
  <c r="D81" i="8"/>
  <c r="E81" i="8"/>
  <c r="D82" i="8"/>
  <c r="E82" i="8"/>
  <c r="D83" i="8"/>
  <c r="E83" i="8"/>
  <c r="D84" i="8"/>
  <c r="E84" i="8"/>
  <c r="D85" i="8"/>
  <c r="E85" i="8"/>
  <c r="D86" i="8"/>
  <c r="E86" i="8"/>
  <c r="D87" i="8"/>
  <c r="E87" i="8"/>
  <c r="D88" i="8"/>
  <c r="E88" i="8"/>
  <c r="D89" i="8"/>
  <c r="E89" i="8"/>
  <c r="D90" i="8"/>
  <c r="E90" i="8"/>
  <c r="U12" i="12"/>
  <c r="U13" i="12"/>
  <c r="U14" i="12"/>
  <c r="U15" i="12"/>
  <c r="U16" i="12"/>
  <c r="U17" i="12"/>
  <c r="U18" i="12"/>
  <c r="U19" i="12"/>
  <c r="U20" i="12"/>
  <c r="U21" i="12"/>
  <c r="U22" i="12"/>
  <c r="U23" i="12"/>
  <c r="U24" i="12"/>
  <c r="U25" i="12"/>
  <c r="U26" i="12"/>
  <c r="U27" i="12"/>
  <c r="U28" i="12"/>
  <c r="U29" i="12"/>
  <c r="U30" i="12"/>
  <c r="U31" i="12"/>
  <c r="U32" i="12"/>
  <c r="U33" i="12"/>
  <c r="U34" i="12"/>
  <c r="U35" i="12"/>
  <c r="U36" i="12"/>
  <c r="U37" i="12"/>
  <c r="U38" i="12"/>
  <c r="U39" i="12"/>
  <c r="U40" i="12"/>
  <c r="U41" i="12"/>
  <c r="U42" i="12"/>
  <c r="U43" i="12"/>
  <c r="U44" i="12"/>
  <c r="U45" i="12"/>
  <c r="U46" i="12"/>
  <c r="U47" i="12"/>
  <c r="U48" i="12"/>
  <c r="U49" i="12"/>
  <c r="U50" i="12"/>
  <c r="U51" i="12"/>
  <c r="U52" i="12"/>
  <c r="U53" i="12"/>
  <c r="U54" i="12"/>
  <c r="U55" i="12"/>
  <c r="U56" i="12"/>
  <c r="U57" i="12"/>
  <c r="U58" i="12"/>
  <c r="U59" i="12"/>
  <c r="U60" i="12"/>
  <c r="U61" i="12"/>
  <c r="U62" i="12"/>
  <c r="U63" i="12"/>
  <c r="U64" i="12"/>
  <c r="U65" i="12"/>
  <c r="U66" i="12"/>
  <c r="U67" i="12"/>
  <c r="U68" i="12"/>
  <c r="U69" i="12"/>
  <c r="U70" i="12"/>
  <c r="U71" i="12"/>
  <c r="U72" i="12"/>
  <c r="U73" i="12"/>
  <c r="U74" i="12"/>
  <c r="U75" i="12"/>
  <c r="U76" i="12"/>
  <c r="U77" i="12"/>
  <c r="U78" i="12"/>
  <c r="U79" i="12"/>
  <c r="U80" i="12"/>
  <c r="U81" i="12"/>
  <c r="U82" i="12"/>
  <c r="F100" i="12"/>
  <c r="B101" i="12"/>
  <c r="E101" i="12"/>
  <c r="F101" i="12"/>
  <c r="G101" i="12"/>
  <c r="B102" i="12"/>
  <c r="E102" i="12"/>
  <c r="F102" i="12"/>
  <c r="G102" i="12"/>
  <c r="B103" i="12"/>
  <c r="E103" i="12"/>
  <c r="F103" i="12"/>
  <c r="G103" i="12"/>
  <c r="B104" i="12"/>
  <c r="E104" i="12"/>
  <c r="F104" i="12"/>
  <c r="G104" i="12"/>
  <c r="B105" i="12"/>
  <c r="E105" i="12"/>
  <c r="F105" i="12"/>
  <c r="G105" i="12"/>
  <c r="B106" i="12"/>
  <c r="E106" i="12"/>
  <c r="F106" i="12"/>
  <c r="G106" i="12"/>
  <c r="B107" i="12"/>
  <c r="E107" i="12"/>
  <c r="F107" i="12"/>
  <c r="G107" i="12"/>
  <c r="B108" i="12"/>
  <c r="E108" i="12"/>
  <c r="F108" i="12"/>
  <c r="G108" i="12"/>
  <c r="B109" i="12"/>
  <c r="E109" i="12"/>
  <c r="F109" i="12"/>
  <c r="G109" i="12"/>
  <c r="B110" i="12"/>
  <c r="E110" i="12"/>
  <c r="F110" i="12"/>
  <c r="G110" i="12"/>
  <c r="B111" i="12"/>
  <c r="E111" i="12"/>
  <c r="F111" i="12"/>
  <c r="G111" i="12"/>
  <c r="B112" i="12"/>
  <c r="E112" i="12"/>
  <c r="F112" i="12"/>
  <c r="G112" i="12"/>
  <c r="B113" i="12"/>
  <c r="E113" i="12"/>
  <c r="F113" i="12"/>
  <c r="G113" i="12"/>
  <c r="B114" i="12"/>
  <c r="E114" i="12"/>
  <c r="F114" i="12"/>
  <c r="G114" i="12"/>
  <c r="B115" i="12"/>
  <c r="E115" i="12"/>
  <c r="F115" i="12"/>
  <c r="G115" i="12"/>
  <c r="B116" i="12"/>
  <c r="E116" i="12"/>
  <c r="F116" i="12"/>
  <c r="G116" i="12"/>
  <c r="B117" i="12"/>
  <c r="E117" i="12"/>
  <c r="F117" i="12"/>
  <c r="G117" i="12"/>
  <c r="B118" i="12"/>
  <c r="E118" i="12"/>
  <c r="F118" i="12"/>
  <c r="G118" i="12"/>
  <c r="B119" i="12"/>
  <c r="E119" i="12"/>
  <c r="F119" i="12"/>
  <c r="G119" i="12"/>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52" i="4"/>
  <c r="U53" i="4"/>
  <c r="U54" i="4"/>
  <c r="U55" i="4"/>
  <c r="U56" i="4"/>
  <c r="U57" i="4"/>
  <c r="U58" i="4"/>
  <c r="U59" i="4"/>
  <c r="U60" i="4"/>
  <c r="U61" i="4"/>
  <c r="U62" i="4"/>
  <c r="U63" i="4"/>
  <c r="U64" i="4"/>
  <c r="U65" i="4"/>
  <c r="U66" i="4"/>
  <c r="U67" i="4"/>
  <c r="U68" i="4"/>
  <c r="U69" i="4"/>
  <c r="U70" i="4"/>
  <c r="E80" i="4"/>
  <c r="B81" i="4"/>
  <c r="B82" i="4" s="1"/>
  <c r="B83" i="4" s="1"/>
  <c r="B84" i="4" s="1"/>
  <c r="B85" i="4" s="1"/>
  <c r="B86" i="4" s="1"/>
  <c r="B87" i="4" s="1"/>
  <c r="B88" i="4" s="1"/>
  <c r="B89" i="4" s="1"/>
  <c r="B90" i="4" s="1"/>
  <c r="B91" i="4" s="1"/>
  <c r="B92" i="4" s="1"/>
  <c r="B93" i="4" s="1"/>
  <c r="B94" i="4" s="1"/>
  <c r="B95" i="4" s="1"/>
  <c r="B96" i="4" s="1"/>
  <c r="B97" i="4" s="1"/>
  <c r="B98" i="4" s="1"/>
  <c r="B99" i="4" s="1"/>
  <c r="D81" i="4"/>
  <c r="E81" i="4"/>
  <c r="D82" i="4"/>
  <c r="E82" i="4"/>
  <c r="D83" i="4"/>
  <c r="E83" i="4"/>
  <c r="D84" i="4"/>
  <c r="E84" i="4"/>
  <c r="D85" i="4"/>
  <c r="E85" i="4"/>
  <c r="D86" i="4"/>
  <c r="E86" i="4"/>
  <c r="D87" i="4"/>
  <c r="E87" i="4"/>
  <c r="D88" i="4"/>
  <c r="E88" i="4"/>
  <c r="D89" i="4"/>
  <c r="E89" i="4"/>
  <c r="D90" i="4"/>
  <c r="E90" i="4"/>
  <c r="D91" i="4"/>
  <c r="E91" i="4"/>
  <c r="D92" i="4"/>
  <c r="E92" i="4"/>
  <c r="D93" i="4"/>
  <c r="E93" i="4"/>
  <c r="D94" i="4"/>
  <c r="E94" i="4"/>
  <c r="D95" i="4"/>
  <c r="E95" i="4"/>
  <c r="D96" i="4"/>
  <c r="E96" i="4"/>
  <c r="D97" i="4"/>
  <c r="E97" i="4"/>
  <c r="D98" i="4"/>
  <c r="E98" i="4"/>
  <c r="D99" i="4"/>
  <c r="E99" i="4"/>
  <c r="C13" i="3"/>
  <c r="D13" i="3"/>
  <c r="I13" i="3"/>
  <c r="J13" i="3"/>
  <c r="N13" i="3"/>
  <c r="S13" i="3"/>
  <c r="X13" i="3"/>
  <c r="AC13" i="3"/>
  <c r="AH13" i="3"/>
  <c r="C14" i="3"/>
  <c r="D14" i="3"/>
  <c r="I14" i="3"/>
  <c r="J14" i="3"/>
  <c r="N14" i="3"/>
  <c r="S14" i="3"/>
  <c r="X14" i="3"/>
  <c r="AC14" i="3"/>
  <c r="AH14" i="3"/>
  <c r="C15" i="3"/>
  <c r="D15" i="3"/>
  <c r="I15" i="3"/>
  <c r="J15" i="3"/>
  <c r="N15" i="3"/>
  <c r="S15" i="3"/>
  <c r="X15" i="3"/>
  <c r="AC15" i="3"/>
  <c r="AH15" i="3"/>
  <c r="C16" i="3"/>
  <c r="D16" i="3"/>
  <c r="I16" i="3"/>
  <c r="J16" i="3"/>
  <c r="N16" i="3"/>
  <c r="S16" i="3"/>
  <c r="X16" i="3"/>
  <c r="AC16" i="3"/>
  <c r="AH16" i="3"/>
  <c r="C17" i="3"/>
  <c r="D17" i="3"/>
  <c r="I17" i="3"/>
  <c r="J17" i="3"/>
  <c r="N17" i="3"/>
  <c r="S17" i="3"/>
  <c r="X17" i="3"/>
  <c r="AC17" i="3"/>
  <c r="AH17" i="3"/>
  <c r="C18" i="3"/>
  <c r="D18" i="3"/>
  <c r="I18" i="3"/>
  <c r="J18" i="3"/>
  <c r="N18" i="3"/>
  <c r="S18" i="3"/>
  <c r="X18" i="3"/>
  <c r="AC18" i="3"/>
  <c r="AH18" i="3"/>
  <c r="C19" i="3"/>
  <c r="D19" i="3"/>
  <c r="I19" i="3"/>
  <c r="J19" i="3"/>
  <c r="N19" i="3"/>
  <c r="S19" i="3"/>
  <c r="X19" i="3"/>
  <c r="AC19" i="3"/>
  <c r="AH19" i="3"/>
  <c r="C20" i="3"/>
  <c r="D20" i="3"/>
  <c r="I20" i="3"/>
  <c r="J20" i="3"/>
  <c r="N20" i="3"/>
  <c r="S20" i="3"/>
  <c r="X20" i="3"/>
  <c r="AC20" i="3"/>
  <c r="AH20" i="3"/>
  <c r="C21" i="3"/>
  <c r="D21" i="3"/>
  <c r="I21" i="3"/>
  <c r="J21" i="3"/>
  <c r="N21" i="3"/>
  <c r="S21" i="3"/>
  <c r="X21" i="3"/>
  <c r="AC21" i="3"/>
  <c r="AH21" i="3"/>
  <c r="C22" i="3"/>
  <c r="D22" i="3"/>
  <c r="I22" i="3"/>
  <c r="J22" i="3"/>
  <c r="N22" i="3"/>
  <c r="S22" i="3"/>
  <c r="X22" i="3"/>
  <c r="AC22" i="3"/>
  <c r="AH22" i="3"/>
  <c r="C23" i="3"/>
  <c r="D23" i="3"/>
  <c r="I23" i="3"/>
  <c r="J23" i="3"/>
  <c r="N23" i="3"/>
  <c r="S23" i="3"/>
  <c r="X23" i="3"/>
  <c r="AC23" i="3"/>
  <c r="AH23" i="3"/>
  <c r="C24" i="3"/>
  <c r="D24" i="3"/>
  <c r="I24" i="3"/>
  <c r="J24" i="3"/>
  <c r="N24" i="3"/>
  <c r="S24" i="3"/>
  <c r="X24" i="3"/>
  <c r="AC24" i="3"/>
  <c r="AH24" i="3"/>
  <c r="C25" i="3"/>
  <c r="D25" i="3"/>
  <c r="I25" i="3"/>
  <c r="J25" i="3"/>
  <c r="N25" i="3"/>
  <c r="S25" i="3"/>
  <c r="X25" i="3"/>
  <c r="AC25" i="3"/>
  <c r="AH25" i="3"/>
  <c r="C26" i="3"/>
  <c r="D26" i="3"/>
  <c r="I26" i="3"/>
  <c r="J26" i="3"/>
  <c r="N26" i="3"/>
  <c r="S26" i="3"/>
  <c r="X26" i="3"/>
  <c r="AC26" i="3"/>
  <c r="AH26" i="3"/>
  <c r="C27" i="3"/>
  <c r="D27" i="3"/>
  <c r="I27" i="3"/>
  <c r="J27" i="3"/>
  <c r="N27" i="3"/>
  <c r="S27" i="3"/>
  <c r="X27" i="3"/>
  <c r="AC27" i="3"/>
  <c r="AH27" i="3"/>
  <c r="C28" i="3"/>
  <c r="D28" i="3"/>
  <c r="I28" i="3"/>
  <c r="J28" i="3"/>
  <c r="N28" i="3"/>
  <c r="S28" i="3"/>
  <c r="X28" i="3"/>
  <c r="AC28" i="3"/>
  <c r="AH28" i="3"/>
  <c r="C29" i="3"/>
  <c r="D29" i="3"/>
  <c r="I29" i="3"/>
  <c r="J29" i="3"/>
  <c r="N29" i="3"/>
  <c r="S29" i="3"/>
  <c r="X29" i="3"/>
  <c r="AC29" i="3"/>
  <c r="AH29" i="3"/>
  <c r="C30" i="3"/>
  <c r="D30" i="3"/>
  <c r="I30" i="3"/>
  <c r="J30" i="3"/>
  <c r="N30" i="3"/>
  <c r="S30" i="3"/>
  <c r="X30" i="3"/>
  <c r="AC30" i="3"/>
  <c r="AH30" i="3"/>
  <c r="C31" i="3"/>
  <c r="D31" i="3"/>
  <c r="I31" i="3"/>
  <c r="J31" i="3"/>
  <c r="N31" i="3"/>
  <c r="S31" i="3"/>
  <c r="X31" i="3"/>
  <c r="AC31" i="3"/>
  <c r="AH31" i="3"/>
  <c r="C32" i="3"/>
  <c r="D32" i="3"/>
  <c r="I32" i="3"/>
  <c r="J32" i="3"/>
  <c r="N32" i="3"/>
  <c r="S32" i="3"/>
  <c r="X32" i="3"/>
  <c r="AC32" i="3"/>
  <c r="AH32" i="3"/>
  <c r="C33" i="3"/>
  <c r="D33" i="3"/>
  <c r="I33" i="3"/>
  <c r="J33" i="3"/>
  <c r="N33" i="3"/>
  <c r="S33" i="3"/>
  <c r="X33" i="3"/>
  <c r="AC33" i="3"/>
  <c r="AH33" i="3"/>
  <c r="C34" i="3"/>
  <c r="D34" i="3"/>
  <c r="I34" i="3"/>
  <c r="J34" i="3"/>
  <c r="N34" i="3"/>
  <c r="S34" i="3"/>
  <c r="X34" i="3"/>
  <c r="AC34" i="3"/>
  <c r="AH34" i="3"/>
  <c r="C35" i="3"/>
  <c r="D35" i="3"/>
  <c r="I35" i="3"/>
  <c r="J35" i="3"/>
  <c r="N35" i="3"/>
  <c r="S35" i="3"/>
  <c r="X35" i="3"/>
  <c r="AC35" i="3"/>
  <c r="AH35" i="3"/>
  <c r="C36" i="3"/>
  <c r="D36" i="3"/>
  <c r="I36" i="3"/>
  <c r="J36" i="3"/>
  <c r="N36" i="3"/>
  <c r="S36" i="3"/>
  <c r="X36" i="3"/>
  <c r="AC36" i="3"/>
  <c r="AH36" i="3"/>
  <c r="C37" i="3"/>
  <c r="D37" i="3"/>
  <c r="I37" i="3"/>
  <c r="J37" i="3"/>
  <c r="N37" i="3"/>
  <c r="S37" i="3"/>
  <c r="X37" i="3"/>
  <c r="AC37" i="3"/>
  <c r="AH37" i="3"/>
  <c r="C38" i="3"/>
  <c r="D38" i="3"/>
  <c r="I38" i="3"/>
  <c r="J38" i="3"/>
  <c r="N38" i="3"/>
  <c r="S38" i="3"/>
  <c r="X38" i="3"/>
  <c r="AC38" i="3"/>
  <c r="AH38" i="3"/>
  <c r="C39" i="3"/>
  <c r="D39" i="3"/>
  <c r="I39" i="3"/>
  <c r="J39" i="3"/>
  <c r="N39" i="3"/>
  <c r="S39" i="3"/>
  <c r="X39" i="3"/>
  <c r="AC39" i="3"/>
  <c r="AH39" i="3"/>
  <c r="C40" i="3"/>
  <c r="D40" i="3"/>
  <c r="I40" i="3"/>
  <c r="J40" i="3"/>
  <c r="N40" i="3"/>
  <c r="S40" i="3"/>
  <c r="X40" i="3"/>
  <c r="AC40" i="3"/>
  <c r="AH40" i="3"/>
  <c r="C41" i="3"/>
  <c r="D41" i="3"/>
  <c r="I41" i="3"/>
  <c r="J41" i="3"/>
  <c r="N41" i="3"/>
  <c r="S41" i="3"/>
  <c r="X41" i="3"/>
  <c r="AC41" i="3"/>
  <c r="AH41" i="3"/>
  <c r="C42" i="3"/>
  <c r="D42" i="3"/>
  <c r="I42" i="3"/>
  <c r="J42" i="3"/>
  <c r="N42" i="3"/>
  <c r="S42" i="3"/>
  <c r="X42" i="3"/>
  <c r="AC42" i="3"/>
  <c r="AH42" i="3"/>
  <c r="C43" i="3"/>
  <c r="D43" i="3"/>
  <c r="I43" i="3"/>
  <c r="J43" i="3"/>
  <c r="N43" i="3"/>
  <c r="S43" i="3"/>
  <c r="X43" i="3"/>
  <c r="AC43" i="3"/>
  <c r="AH43" i="3"/>
  <c r="C44" i="3"/>
  <c r="D44" i="3"/>
  <c r="I44" i="3"/>
  <c r="J44" i="3"/>
  <c r="N44" i="3"/>
  <c r="S44" i="3"/>
  <c r="X44" i="3"/>
  <c r="AC44" i="3"/>
  <c r="AH44" i="3"/>
  <c r="C45" i="3"/>
  <c r="D45" i="3"/>
  <c r="I45" i="3"/>
  <c r="J45" i="3"/>
  <c r="N45" i="3"/>
  <c r="S45" i="3"/>
  <c r="X45" i="3"/>
  <c r="AC45" i="3"/>
  <c r="AH45" i="3"/>
  <c r="C46" i="3"/>
  <c r="D46" i="3"/>
  <c r="I46" i="3"/>
  <c r="J46" i="3"/>
  <c r="N46" i="3"/>
  <c r="S46" i="3"/>
  <c r="X46" i="3"/>
  <c r="AC46" i="3"/>
  <c r="AH46" i="3"/>
  <c r="C47" i="3"/>
  <c r="D47" i="3"/>
  <c r="I47" i="3"/>
  <c r="J47" i="3"/>
  <c r="N47" i="3"/>
  <c r="S47" i="3"/>
  <c r="X47" i="3"/>
  <c r="AC47" i="3"/>
  <c r="AH47" i="3"/>
  <c r="C48" i="3"/>
  <c r="D48" i="3"/>
  <c r="I48" i="3"/>
  <c r="J48" i="3"/>
  <c r="N48" i="3"/>
  <c r="S48" i="3"/>
  <c r="X48" i="3"/>
  <c r="AC48" i="3"/>
  <c r="AH48" i="3"/>
  <c r="C49" i="3"/>
  <c r="D49" i="3"/>
  <c r="I49" i="3"/>
  <c r="J49" i="3"/>
  <c r="N49" i="3"/>
  <c r="S49" i="3"/>
  <c r="X49" i="3"/>
  <c r="AC49" i="3"/>
  <c r="AH49" i="3"/>
  <c r="C50" i="3"/>
  <c r="D50" i="3"/>
  <c r="I50" i="3"/>
  <c r="J50" i="3"/>
  <c r="N50" i="3"/>
  <c r="S50" i="3"/>
  <c r="X50" i="3"/>
  <c r="AC50" i="3"/>
  <c r="AH50" i="3"/>
  <c r="C51" i="3"/>
  <c r="D51" i="3"/>
  <c r="I51" i="3"/>
  <c r="J51" i="3"/>
  <c r="N51" i="3"/>
  <c r="S51" i="3"/>
  <c r="X51" i="3"/>
  <c r="AC51" i="3"/>
  <c r="AH51" i="3"/>
  <c r="C52" i="3"/>
  <c r="D52" i="3"/>
  <c r="I52" i="3"/>
  <c r="J52" i="3"/>
  <c r="N52" i="3"/>
  <c r="S52" i="3"/>
  <c r="X52" i="3"/>
  <c r="AC52" i="3"/>
  <c r="AH52" i="3"/>
  <c r="C53" i="3"/>
  <c r="D53" i="3"/>
  <c r="I53" i="3"/>
  <c r="J53" i="3"/>
  <c r="N53" i="3"/>
  <c r="S53" i="3"/>
  <c r="X53" i="3"/>
  <c r="AC53" i="3"/>
  <c r="AH53" i="3"/>
  <c r="C54" i="3"/>
  <c r="D54" i="3"/>
  <c r="I54" i="3"/>
  <c r="J54" i="3"/>
  <c r="N54" i="3"/>
  <c r="S54" i="3"/>
  <c r="X54" i="3"/>
  <c r="AC54" i="3"/>
  <c r="AH54" i="3"/>
  <c r="C55" i="3"/>
  <c r="D55" i="3"/>
  <c r="I55" i="3"/>
  <c r="J55" i="3"/>
  <c r="N55" i="3"/>
  <c r="S55" i="3"/>
  <c r="X55" i="3"/>
  <c r="AC55" i="3"/>
  <c r="AH55" i="3"/>
  <c r="C56" i="3"/>
  <c r="D56" i="3"/>
  <c r="I56" i="3"/>
  <c r="J56" i="3"/>
  <c r="N56" i="3"/>
  <c r="S56" i="3"/>
  <c r="X56" i="3"/>
  <c r="AC56" i="3"/>
  <c r="AH56" i="3"/>
  <c r="C57" i="3"/>
  <c r="D57" i="3"/>
  <c r="I57" i="3"/>
  <c r="J57" i="3"/>
  <c r="N57" i="3"/>
  <c r="S57" i="3"/>
  <c r="X57" i="3"/>
  <c r="AC57" i="3"/>
  <c r="AH57" i="3"/>
  <c r="AJ57" i="3" s="1"/>
  <c r="C58" i="3"/>
  <c r="D58" i="3"/>
  <c r="I58" i="3"/>
  <c r="J58" i="3"/>
  <c r="N58" i="3"/>
  <c r="S58" i="3"/>
  <c r="X58" i="3"/>
  <c r="AC58" i="3"/>
  <c r="AH58" i="3"/>
  <c r="C59" i="3"/>
  <c r="D59" i="3"/>
  <c r="I59" i="3"/>
  <c r="J59" i="3"/>
  <c r="N59" i="3"/>
  <c r="S59" i="3"/>
  <c r="X59" i="3"/>
  <c r="AC59" i="3"/>
  <c r="AH59" i="3"/>
  <c r="C60" i="3"/>
  <c r="D60" i="3"/>
  <c r="I60" i="3"/>
  <c r="J60" i="3"/>
  <c r="N60" i="3"/>
  <c r="S60" i="3"/>
  <c r="X60" i="3"/>
  <c r="AC60" i="3"/>
  <c r="AH60" i="3"/>
  <c r="C61" i="3"/>
  <c r="D61" i="3"/>
  <c r="I61" i="3"/>
  <c r="J61" i="3"/>
  <c r="N61" i="3"/>
  <c r="S61" i="3"/>
  <c r="X61" i="3"/>
  <c r="AC61" i="3"/>
  <c r="AH61" i="3"/>
  <c r="C62" i="3"/>
  <c r="D62" i="3"/>
  <c r="I62" i="3"/>
  <c r="J62" i="3"/>
  <c r="N62" i="3"/>
  <c r="S62" i="3"/>
  <c r="X62" i="3"/>
  <c r="AC62" i="3"/>
  <c r="AH62" i="3"/>
  <c r="C63" i="3"/>
  <c r="D63" i="3"/>
  <c r="I63" i="3"/>
  <c r="J63" i="3"/>
  <c r="N63" i="3"/>
  <c r="S63" i="3"/>
  <c r="X63" i="3"/>
  <c r="AC63" i="3"/>
  <c r="AH63" i="3"/>
  <c r="C64" i="3"/>
  <c r="D64" i="3"/>
  <c r="I64" i="3"/>
  <c r="J64" i="3"/>
  <c r="N64" i="3"/>
  <c r="S64" i="3"/>
  <c r="X64" i="3"/>
  <c r="AC64" i="3"/>
  <c r="AH64" i="3"/>
  <c r="C65" i="3"/>
  <c r="D65" i="3"/>
  <c r="I65" i="3"/>
  <c r="J65" i="3"/>
  <c r="N65" i="3"/>
  <c r="S65" i="3"/>
  <c r="X65" i="3"/>
  <c r="AC65" i="3"/>
  <c r="AH65" i="3"/>
  <c r="C66" i="3"/>
  <c r="D66" i="3"/>
  <c r="I66" i="3"/>
  <c r="J66" i="3"/>
  <c r="N66" i="3"/>
  <c r="S66" i="3"/>
  <c r="X66" i="3"/>
  <c r="AC66" i="3"/>
  <c r="AH66" i="3"/>
  <c r="C67" i="3"/>
  <c r="D67" i="3"/>
  <c r="I67" i="3"/>
  <c r="J67" i="3"/>
  <c r="N67" i="3"/>
  <c r="S67" i="3"/>
  <c r="X67" i="3"/>
  <c r="AC67" i="3"/>
  <c r="AH67" i="3"/>
  <c r="C68" i="3"/>
  <c r="D68" i="3"/>
  <c r="I68" i="3"/>
  <c r="J68" i="3"/>
  <c r="N68" i="3"/>
  <c r="S68" i="3"/>
  <c r="X68" i="3"/>
  <c r="AC68" i="3"/>
  <c r="AH68" i="3"/>
  <c r="C69" i="3"/>
  <c r="D69" i="3"/>
  <c r="I69" i="3"/>
  <c r="J69" i="3"/>
  <c r="N69" i="3"/>
  <c r="S69" i="3"/>
  <c r="X69" i="3"/>
  <c r="AC69" i="3"/>
  <c r="AH69" i="3"/>
  <c r="AJ69" i="3" s="1"/>
  <c r="C70" i="3"/>
  <c r="D70" i="3"/>
  <c r="I70" i="3"/>
  <c r="J70" i="3"/>
  <c r="N70" i="3"/>
  <c r="S70" i="3"/>
  <c r="X70" i="3"/>
  <c r="AC70" i="3"/>
  <c r="AH70" i="3"/>
  <c r="C71" i="3"/>
  <c r="D71" i="3"/>
  <c r="I71" i="3"/>
  <c r="J71" i="3"/>
  <c r="N71" i="3"/>
  <c r="S71" i="3"/>
  <c r="X71" i="3"/>
  <c r="AC71" i="3"/>
  <c r="AH71" i="3"/>
  <c r="C72" i="3"/>
  <c r="D72" i="3"/>
  <c r="I72" i="3"/>
  <c r="J72" i="3"/>
  <c r="N72" i="3"/>
  <c r="S72" i="3"/>
  <c r="X72" i="3"/>
  <c r="AC72" i="3"/>
  <c r="AH72" i="3"/>
  <c r="C73" i="3"/>
  <c r="D73" i="3"/>
  <c r="I73" i="3"/>
  <c r="J73" i="3"/>
  <c r="N73" i="3"/>
  <c r="S73" i="3"/>
  <c r="X73" i="3"/>
  <c r="AC73" i="3"/>
  <c r="AH73" i="3"/>
  <c r="C74" i="3"/>
  <c r="D74" i="3"/>
  <c r="I74" i="3"/>
  <c r="J74" i="3"/>
  <c r="N74" i="3"/>
  <c r="S74" i="3"/>
  <c r="X74" i="3"/>
  <c r="AC74" i="3"/>
  <c r="AH74" i="3"/>
  <c r="C75" i="3"/>
  <c r="D75" i="3"/>
  <c r="I75" i="3"/>
  <c r="J75" i="3"/>
  <c r="N75" i="3"/>
  <c r="S75" i="3"/>
  <c r="X75" i="3"/>
  <c r="AC75" i="3"/>
  <c r="AH75" i="3"/>
  <c r="C76" i="3"/>
  <c r="D76" i="3"/>
  <c r="I76" i="3"/>
  <c r="J76" i="3"/>
  <c r="N76" i="3"/>
  <c r="S76" i="3"/>
  <c r="X76" i="3"/>
  <c r="AC76" i="3"/>
  <c r="AH76" i="3"/>
  <c r="C77" i="3"/>
  <c r="D77" i="3"/>
  <c r="I77" i="3"/>
  <c r="J77" i="3"/>
  <c r="N77" i="3"/>
  <c r="S77" i="3"/>
  <c r="X77" i="3"/>
  <c r="AC77" i="3"/>
  <c r="AH77" i="3"/>
  <c r="C78" i="3"/>
  <c r="D78" i="3"/>
  <c r="I78" i="3"/>
  <c r="J78" i="3"/>
  <c r="N78" i="3"/>
  <c r="S78" i="3"/>
  <c r="X78" i="3"/>
  <c r="AC78" i="3"/>
  <c r="AH78" i="3"/>
  <c r="C79" i="3"/>
  <c r="D79" i="3"/>
  <c r="I79" i="3"/>
  <c r="J79" i="3"/>
  <c r="N79" i="3"/>
  <c r="S79" i="3"/>
  <c r="X79" i="3"/>
  <c r="AC79" i="3"/>
  <c r="AH79" i="3"/>
  <c r="AJ79" i="3" s="1"/>
  <c r="C80" i="3"/>
  <c r="D80" i="3"/>
  <c r="I80" i="3"/>
  <c r="J80" i="3"/>
  <c r="N80" i="3"/>
  <c r="S80" i="3"/>
  <c r="X80" i="3"/>
  <c r="AC80" i="3"/>
  <c r="AJ80" i="3" s="1"/>
  <c r="AH80" i="3"/>
  <c r="C81" i="3"/>
  <c r="D81" i="3"/>
  <c r="I81" i="3"/>
  <c r="J81" i="3"/>
  <c r="N81" i="3"/>
  <c r="S81" i="3"/>
  <c r="X81" i="3"/>
  <c r="AC81" i="3"/>
  <c r="AH81" i="3"/>
  <c r="C82" i="3"/>
  <c r="D82" i="3"/>
  <c r="I82" i="3"/>
  <c r="J82" i="3"/>
  <c r="N82" i="3"/>
  <c r="S82" i="3"/>
  <c r="X82" i="3"/>
  <c r="AC82" i="3"/>
  <c r="AH82" i="3"/>
  <c r="C83" i="3"/>
  <c r="D83" i="3"/>
  <c r="I83" i="3"/>
  <c r="J83" i="3"/>
  <c r="N83" i="3"/>
  <c r="S83" i="3"/>
  <c r="X83" i="3"/>
  <c r="AC83" i="3"/>
  <c r="AH83" i="3"/>
  <c r="C84" i="3"/>
  <c r="D84" i="3"/>
  <c r="I84" i="3"/>
  <c r="J84" i="3"/>
  <c r="N84" i="3"/>
  <c r="S84" i="3"/>
  <c r="X84" i="3"/>
  <c r="AC84" i="3"/>
  <c r="AH84" i="3"/>
  <c r="C85" i="3"/>
  <c r="D85" i="3"/>
  <c r="I85" i="3"/>
  <c r="J85" i="3"/>
  <c r="N85" i="3"/>
  <c r="S85" i="3"/>
  <c r="X85" i="3"/>
  <c r="AJ85" i="3" s="1"/>
  <c r="AC85" i="3"/>
  <c r="AH85" i="3"/>
  <c r="C86" i="3"/>
  <c r="D86" i="3"/>
  <c r="I86" i="3"/>
  <c r="J86" i="3"/>
  <c r="N86" i="3"/>
  <c r="S86" i="3"/>
  <c r="X86" i="3"/>
  <c r="AC86" i="3"/>
  <c r="AH86" i="3"/>
  <c r="C87" i="3"/>
  <c r="D87" i="3"/>
  <c r="I87" i="3"/>
  <c r="J87" i="3"/>
  <c r="N87" i="3"/>
  <c r="S87" i="3"/>
  <c r="X87" i="3"/>
  <c r="AC87" i="3"/>
  <c r="AH87" i="3"/>
  <c r="C88" i="3"/>
  <c r="D88" i="3"/>
  <c r="I88" i="3"/>
  <c r="J88" i="3"/>
  <c r="N88" i="3"/>
  <c r="S88" i="3"/>
  <c r="X88" i="3"/>
  <c r="AC88" i="3"/>
  <c r="AH88" i="3"/>
  <c r="C89" i="3"/>
  <c r="D89" i="3"/>
  <c r="I89" i="3"/>
  <c r="J89" i="3"/>
  <c r="N89" i="3"/>
  <c r="S89" i="3"/>
  <c r="X89" i="3"/>
  <c r="AC89" i="3"/>
  <c r="AH89" i="3"/>
  <c r="C90" i="3"/>
  <c r="D90" i="3"/>
  <c r="I90" i="3"/>
  <c r="J90" i="3"/>
  <c r="N90" i="3"/>
  <c r="S90" i="3"/>
  <c r="X90" i="3"/>
  <c r="AC90" i="3"/>
  <c r="AH90" i="3"/>
  <c r="C91" i="3"/>
  <c r="D91" i="3"/>
  <c r="I91" i="3"/>
  <c r="J91" i="3"/>
  <c r="N91" i="3"/>
  <c r="S91" i="3"/>
  <c r="X91" i="3"/>
  <c r="AC91" i="3"/>
  <c r="AH91" i="3"/>
  <c r="C92" i="3"/>
  <c r="D92" i="3"/>
  <c r="I92" i="3"/>
  <c r="J92" i="3"/>
  <c r="N92" i="3"/>
  <c r="S92" i="3"/>
  <c r="X92" i="3"/>
  <c r="AC92" i="3"/>
  <c r="AH92" i="3"/>
  <c r="C93" i="3"/>
  <c r="D93" i="3"/>
  <c r="I93" i="3"/>
  <c r="J93" i="3"/>
  <c r="N93" i="3"/>
  <c r="S93" i="3"/>
  <c r="X93" i="3"/>
  <c r="AC93" i="3"/>
  <c r="AH93" i="3"/>
  <c r="C94" i="3"/>
  <c r="D94" i="3"/>
  <c r="I94" i="3"/>
  <c r="J94" i="3"/>
  <c r="N94" i="3"/>
  <c r="S94" i="3"/>
  <c r="X94" i="3"/>
  <c r="AC94" i="3"/>
  <c r="AH94" i="3"/>
  <c r="C95" i="3"/>
  <c r="D95" i="3"/>
  <c r="I95" i="3"/>
  <c r="J95" i="3"/>
  <c r="N95" i="3"/>
  <c r="S95" i="3"/>
  <c r="X95" i="3"/>
  <c r="AC95" i="3"/>
  <c r="AH95" i="3"/>
  <c r="C96" i="3"/>
  <c r="D96" i="3"/>
  <c r="I96" i="3"/>
  <c r="J96" i="3"/>
  <c r="N96" i="3"/>
  <c r="S96" i="3"/>
  <c r="X96" i="3"/>
  <c r="AC96" i="3"/>
  <c r="AH96" i="3"/>
  <c r="C97" i="3"/>
  <c r="D97" i="3"/>
  <c r="I97" i="3"/>
  <c r="J97" i="3"/>
  <c r="N97" i="3"/>
  <c r="S97" i="3"/>
  <c r="X97" i="3"/>
  <c r="AC97" i="3"/>
  <c r="AH97" i="3"/>
  <c r="C98" i="3"/>
  <c r="D98" i="3"/>
  <c r="I98" i="3"/>
  <c r="J98" i="3"/>
  <c r="N98" i="3"/>
  <c r="S98" i="3"/>
  <c r="X98" i="3"/>
  <c r="AC98" i="3"/>
  <c r="AH98" i="3"/>
  <c r="C99" i="3"/>
  <c r="D99" i="3"/>
  <c r="I99" i="3"/>
  <c r="J99" i="3"/>
  <c r="N99" i="3"/>
  <c r="S99" i="3"/>
  <c r="X99" i="3"/>
  <c r="AC99" i="3"/>
  <c r="AH99" i="3"/>
  <c r="C100" i="3"/>
  <c r="D100" i="3"/>
  <c r="I100" i="3"/>
  <c r="J100" i="3"/>
  <c r="N100" i="3"/>
  <c r="S100" i="3"/>
  <c r="X100" i="3"/>
  <c r="AC100" i="3"/>
  <c r="AH100" i="3"/>
  <c r="C101" i="3"/>
  <c r="D101" i="3"/>
  <c r="I101" i="3"/>
  <c r="J101" i="3"/>
  <c r="N101" i="3"/>
  <c r="S101" i="3"/>
  <c r="X101" i="3"/>
  <c r="AC101" i="3"/>
  <c r="AH101" i="3"/>
  <c r="AJ101" i="3"/>
  <c r="C102" i="3"/>
  <c r="D102" i="3"/>
  <c r="I102" i="3"/>
  <c r="J102" i="3"/>
  <c r="N102" i="3"/>
  <c r="S102" i="3"/>
  <c r="X102" i="3"/>
  <c r="AC102" i="3"/>
  <c r="AJ102" i="3" s="1"/>
  <c r="AH102" i="3"/>
  <c r="C103" i="3"/>
  <c r="D103" i="3"/>
  <c r="I103" i="3"/>
  <c r="J103" i="3"/>
  <c r="N103" i="3"/>
  <c r="S103" i="3"/>
  <c r="X103" i="3"/>
  <c r="AC103" i="3"/>
  <c r="AH103" i="3"/>
  <c r="C104" i="3"/>
  <c r="D104" i="3"/>
  <c r="I104" i="3"/>
  <c r="J104" i="3"/>
  <c r="N104" i="3"/>
  <c r="S104" i="3"/>
  <c r="X104" i="3"/>
  <c r="AC104" i="3"/>
  <c r="AH104" i="3"/>
  <c r="C105" i="3"/>
  <c r="D105" i="3"/>
  <c r="I105" i="3"/>
  <c r="J105" i="3"/>
  <c r="N105" i="3"/>
  <c r="S105" i="3"/>
  <c r="X105" i="3"/>
  <c r="AC105" i="3"/>
  <c r="AH105" i="3"/>
  <c r="AJ105" i="3" s="1"/>
  <c r="C106" i="3"/>
  <c r="D106" i="3"/>
  <c r="I106" i="3"/>
  <c r="J106" i="3"/>
  <c r="N106" i="3"/>
  <c r="S106" i="3"/>
  <c r="X106" i="3"/>
  <c r="AC106" i="3"/>
  <c r="AH106" i="3"/>
  <c r="C107" i="3"/>
  <c r="D107" i="3"/>
  <c r="I107" i="3"/>
  <c r="J107" i="3"/>
  <c r="N107" i="3"/>
  <c r="S107" i="3"/>
  <c r="X107" i="3"/>
  <c r="AC107" i="3"/>
  <c r="AH107" i="3"/>
  <c r="C108" i="3"/>
  <c r="D108" i="3"/>
  <c r="I108" i="3"/>
  <c r="J108" i="3"/>
  <c r="N108" i="3"/>
  <c r="S108" i="3"/>
  <c r="X108" i="3"/>
  <c r="AC108" i="3"/>
  <c r="AH108" i="3"/>
  <c r="C109" i="3"/>
  <c r="D109" i="3"/>
  <c r="I109" i="3"/>
  <c r="J109" i="3"/>
  <c r="N109" i="3"/>
  <c r="S109" i="3"/>
  <c r="X109" i="3"/>
  <c r="AC109" i="3"/>
  <c r="AH109" i="3"/>
  <c r="AJ109" i="3" s="1"/>
  <c r="C110" i="3"/>
  <c r="D110" i="3"/>
  <c r="I110" i="3"/>
  <c r="J110" i="3"/>
  <c r="N110" i="3"/>
  <c r="S110" i="3"/>
  <c r="X110" i="3"/>
  <c r="AC110" i="3"/>
  <c r="AH110" i="3"/>
  <c r="C111" i="3"/>
  <c r="D111" i="3"/>
  <c r="I111" i="3"/>
  <c r="J111" i="3"/>
  <c r="N111" i="3"/>
  <c r="S111" i="3"/>
  <c r="X111" i="3"/>
  <c r="AC111" i="3"/>
  <c r="AH111" i="3"/>
  <c r="C112" i="3"/>
  <c r="D112" i="3"/>
  <c r="I112" i="3"/>
  <c r="J112" i="3"/>
  <c r="N112" i="3"/>
  <c r="S112" i="3"/>
  <c r="X112" i="3"/>
  <c r="AC112" i="3"/>
  <c r="AH112" i="3"/>
  <c r="C113" i="3"/>
  <c r="D113" i="3"/>
  <c r="I113" i="3"/>
  <c r="J113" i="3"/>
  <c r="N113" i="3"/>
  <c r="S113" i="3"/>
  <c r="X113" i="3"/>
  <c r="AC113" i="3"/>
  <c r="AH113" i="3"/>
  <c r="C114" i="3"/>
  <c r="D114" i="3"/>
  <c r="I114" i="3"/>
  <c r="J114" i="3"/>
  <c r="N114" i="3"/>
  <c r="S114" i="3"/>
  <c r="X114" i="3"/>
  <c r="AC114" i="3"/>
  <c r="AH114" i="3"/>
  <c r="C115" i="3"/>
  <c r="D115" i="3"/>
  <c r="I115" i="3"/>
  <c r="J115" i="3"/>
  <c r="N115" i="3"/>
  <c r="S115" i="3"/>
  <c r="X115" i="3"/>
  <c r="AC115" i="3"/>
  <c r="AH115" i="3"/>
  <c r="C116" i="3"/>
  <c r="D116" i="3"/>
  <c r="I116" i="3"/>
  <c r="J116" i="3"/>
  <c r="N116" i="3"/>
  <c r="S116" i="3"/>
  <c r="X116" i="3"/>
  <c r="AC116" i="3"/>
  <c r="AH116" i="3"/>
  <c r="C117" i="3"/>
  <c r="D117" i="3"/>
  <c r="I117" i="3"/>
  <c r="J117" i="3"/>
  <c r="N117" i="3"/>
  <c r="S117" i="3"/>
  <c r="X117" i="3"/>
  <c r="AC117" i="3"/>
  <c r="AH117" i="3"/>
  <c r="C118" i="3"/>
  <c r="D118" i="3"/>
  <c r="I118" i="3"/>
  <c r="J118" i="3"/>
  <c r="N118" i="3"/>
  <c r="S118" i="3"/>
  <c r="X118" i="3"/>
  <c r="AC118" i="3"/>
  <c r="AH118" i="3"/>
  <c r="C119" i="3"/>
  <c r="D119" i="3"/>
  <c r="I119" i="3"/>
  <c r="J119" i="3"/>
  <c r="N119" i="3"/>
  <c r="S119" i="3"/>
  <c r="X119" i="3"/>
  <c r="AC119" i="3"/>
  <c r="AH119" i="3"/>
  <c r="C120" i="3"/>
  <c r="D120" i="3"/>
  <c r="I120" i="3"/>
  <c r="J120" i="3"/>
  <c r="N120" i="3"/>
  <c r="S120" i="3"/>
  <c r="X120" i="3"/>
  <c r="AC120" i="3"/>
  <c r="AH120" i="3"/>
  <c r="C121" i="3"/>
  <c r="D121" i="3"/>
  <c r="I121" i="3"/>
  <c r="J121" i="3"/>
  <c r="N121" i="3"/>
  <c r="S121" i="3"/>
  <c r="X121" i="3"/>
  <c r="AC121" i="3"/>
  <c r="AH121" i="3"/>
  <c r="AJ121" i="3" s="1"/>
  <c r="C122" i="3"/>
  <c r="D122" i="3"/>
  <c r="I122" i="3"/>
  <c r="J122" i="3"/>
  <c r="N122" i="3"/>
  <c r="S122" i="3"/>
  <c r="X122" i="3"/>
  <c r="AC122" i="3"/>
  <c r="AH122" i="3"/>
  <c r="C123" i="3"/>
  <c r="D123" i="3"/>
  <c r="I123" i="3"/>
  <c r="J123" i="3"/>
  <c r="N123" i="3"/>
  <c r="S123" i="3"/>
  <c r="X123" i="3"/>
  <c r="AC123" i="3"/>
  <c r="AH123" i="3"/>
  <c r="C124" i="3"/>
  <c r="D124" i="3"/>
  <c r="I124" i="3"/>
  <c r="J124" i="3"/>
  <c r="N124" i="3"/>
  <c r="S124" i="3"/>
  <c r="X124" i="3"/>
  <c r="AC124" i="3"/>
  <c r="AH124" i="3"/>
  <c r="C125" i="3"/>
  <c r="D125" i="3"/>
  <c r="I125" i="3"/>
  <c r="J125" i="3"/>
  <c r="N125" i="3"/>
  <c r="S125" i="3"/>
  <c r="X125" i="3"/>
  <c r="AC125" i="3"/>
  <c r="AH125" i="3"/>
  <c r="C126" i="3"/>
  <c r="D126" i="3"/>
  <c r="I126" i="3"/>
  <c r="J126" i="3"/>
  <c r="N126" i="3"/>
  <c r="S126" i="3"/>
  <c r="X126" i="3"/>
  <c r="AC126" i="3"/>
  <c r="AH126" i="3"/>
  <c r="C127" i="3"/>
  <c r="D127" i="3"/>
  <c r="I127" i="3"/>
  <c r="J127" i="3"/>
  <c r="N127" i="3"/>
  <c r="S127" i="3"/>
  <c r="X127" i="3"/>
  <c r="AC127" i="3"/>
  <c r="AH127" i="3"/>
  <c r="C128" i="3"/>
  <c r="D128" i="3"/>
  <c r="I128" i="3"/>
  <c r="J128" i="3"/>
  <c r="N128" i="3"/>
  <c r="S128" i="3"/>
  <c r="X128" i="3"/>
  <c r="AC128" i="3"/>
  <c r="AH128" i="3"/>
  <c r="C129" i="3"/>
  <c r="D129" i="3"/>
  <c r="I129" i="3"/>
  <c r="J129" i="3"/>
  <c r="N129" i="3"/>
  <c r="S129" i="3"/>
  <c r="X129" i="3"/>
  <c r="AC129" i="3"/>
  <c r="AJ129" i="3" s="1"/>
  <c r="AH129" i="3"/>
  <c r="C130" i="3"/>
  <c r="D130" i="3"/>
  <c r="I130" i="3"/>
  <c r="J130" i="3"/>
  <c r="N130" i="3"/>
  <c r="S130" i="3"/>
  <c r="X130" i="3"/>
  <c r="AC130" i="3"/>
  <c r="AH130" i="3"/>
  <c r="C131" i="3"/>
  <c r="D131" i="3"/>
  <c r="I131" i="3"/>
  <c r="J131" i="3"/>
  <c r="N131" i="3"/>
  <c r="S131" i="3"/>
  <c r="X131" i="3"/>
  <c r="AC131" i="3"/>
  <c r="AH131" i="3"/>
  <c r="C132" i="3"/>
  <c r="D132" i="3"/>
  <c r="I132" i="3"/>
  <c r="J132" i="3"/>
  <c r="N132" i="3"/>
  <c r="S132" i="3"/>
  <c r="X132" i="3"/>
  <c r="AC132" i="3"/>
  <c r="AH132" i="3"/>
  <c r="C133" i="3"/>
  <c r="D133" i="3"/>
  <c r="I133" i="3"/>
  <c r="J133" i="3"/>
  <c r="N133" i="3"/>
  <c r="S133" i="3"/>
  <c r="X133" i="3"/>
  <c r="AC133" i="3"/>
  <c r="AH133" i="3"/>
  <c r="AJ133" i="3" s="1"/>
  <c r="C134" i="3"/>
  <c r="D134" i="3"/>
  <c r="I134" i="3"/>
  <c r="J134" i="3"/>
  <c r="N134" i="3"/>
  <c r="S134" i="3"/>
  <c r="X134" i="3"/>
  <c r="AC134" i="3"/>
  <c r="AH134" i="3"/>
  <c r="C135" i="3"/>
  <c r="D135" i="3"/>
  <c r="I135" i="3"/>
  <c r="J135" i="3"/>
  <c r="N135" i="3"/>
  <c r="S135" i="3"/>
  <c r="X135" i="3"/>
  <c r="AC135" i="3"/>
  <c r="AH135" i="3"/>
  <c r="C136" i="3"/>
  <c r="D136" i="3"/>
  <c r="I136" i="3"/>
  <c r="J136" i="3"/>
  <c r="N136" i="3"/>
  <c r="S136" i="3"/>
  <c r="X136" i="3"/>
  <c r="AC136" i="3"/>
  <c r="AH136" i="3"/>
  <c r="C137" i="3"/>
  <c r="D137" i="3"/>
  <c r="I137" i="3"/>
  <c r="J137" i="3"/>
  <c r="N137" i="3"/>
  <c r="S137" i="3"/>
  <c r="X137" i="3"/>
  <c r="AC137" i="3"/>
  <c r="AH137" i="3"/>
  <c r="C138" i="3"/>
  <c r="D138" i="3"/>
  <c r="I138" i="3"/>
  <c r="J138" i="3"/>
  <c r="N138" i="3"/>
  <c r="S138" i="3"/>
  <c r="X138" i="3"/>
  <c r="AC138" i="3"/>
  <c r="AH138" i="3"/>
  <c r="C139" i="3"/>
  <c r="D139" i="3"/>
  <c r="I139" i="3"/>
  <c r="J139" i="3"/>
  <c r="N139" i="3"/>
  <c r="S139" i="3"/>
  <c r="X139" i="3"/>
  <c r="AC139" i="3"/>
  <c r="AH139" i="3"/>
  <c r="C140" i="3"/>
  <c r="D140" i="3"/>
  <c r="I140" i="3"/>
  <c r="J140" i="3"/>
  <c r="N140" i="3"/>
  <c r="S140" i="3"/>
  <c r="X140" i="3"/>
  <c r="AC140" i="3"/>
  <c r="AH140" i="3"/>
  <c r="C141" i="3"/>
  <c r="D141" i="3"/>
  <c r="I141" i="3"/>
  <c r="J141" i="3"/>
  <c r="N141" i="3"/>
  <c r="S141" i="3"/>
  <c r="X141" i="3"/>
  <c r="AC141" i="3"/>
  <c r="AH141" i="3"/>
  <c r="C142" i="3"/>
  <c r="D142" i="3"/>
  <c r="I142" i="3"/>
  <c r="J142" i="3"/>
  <c r="N142" i="3"/>
  <c r="S142" i="3"/>
  <c r="X142" i="3"/>
  <c r="AC142" i="3"/>
  <c r="AH142" i="3"/>
  <c r="C143" i="3"/>
  <c r="D143" i="3"/>
  <c r="I143" i="3"/>
  <c r="J143" i="3"/>
  <c r="N143" i="3"/>
  <c r="S143" i="3"/>
  <c r="X143" i="3"/>
  <c r="AC143" i="3"/>
  <c r="AH143" i="3"/>
  <c r="AJ143" i="3" s="1"/>
  <c r="C144" i="3"/>
  <c r="D144" i="3"/>
  <c r="I144" i="3"/>
  <c r="J144" i="3"/>
  <c r="N144" i="3"/>
  <c r="S144" i="3"/>
  <c r="X144" i="3"/>
  <c r="AC144" i="3"/>
  <c r="AH144" i="3"/>
  <c r="C145" i="3"/>
  <c r="D145" i="3"/>
  <c r="I145" i="3"/>
  <c r="J145" i="3"/>
  <c r="N145" i="3"/>
  <c r="S145" i="3"/>
  <c r="X145" i="3"/>
  <c r="AC145" i="3"/>
  <c r="AH145" i="3"/>
  <c r="C146" i="3"/>
  <c r="D146" i="3"/>
  <c r="I146" i="3"/>
  <c r="J146" i="3"/>
  <c r="N146" i="3"/>
  <c r="S146" i="3"/>
  <c r="X146" i="3"/>
  <c r="AC146" i="3"/>
  <c r="AH146" i="3"/>
  <c r="C147" i="3"/>
  <c r="D147" i="3"/>
  <c r="I147" i="3"/>
  <c r="J147" i="3"/>
  <c r="N147" i="3"/>
  <c r="S147" i="3"/>
  <c r="X147" i="3"/>
  <c r="AC147" i="3"/>
  <c r="AH147" i="3"/>
  <c r="C148" i="3"/>
  <c r="D148" i="3"/>
  <c r="I148" i="3"/>
  <c r="J148" i="3"/>
  <c r="N148" i="3"/>
  <c r="S148" i="3"/>
  <c r="X148" i="3"/>
  <c r="AC148" i="3"/>
  <c r="AH148" i="3"/>
  <c r="C149" i="3"/>
  <c r="D149" i="3"/>
  <c r="I149" i="3"/>
  <c r="J149" i="3"/>
  <c r="N149" i="3"/>
  <c r="S149" i="3"/>
  <c r="X149" i="3"/>
  <c r="AC149" i="3"/>
  <c r="AJ149" i="3" s="1"/>
  <c r="AH149" i="3"/>
  <c r="C150" i="3"/>
  <c r="D150" i="3"/>
  <c r="I150" i="3"/>
  <c r="J150" i="3"/>
  <c r="N150" i="3"/>
  <c r="S150" i="3"/>
  <c r="X150" i="3"/>
  <c r="AC150" i="3"/>
  <c r="AH150" i="3"/>
  <c r="C151" i="3"/>
  <c r="D151" i="3"/>
  <c r="I151" i="3"/>
  <c r="J151" i="3"/>
  <c r="N151" i="3"/>
  <c r="S151" i="3"/>
  <c r="X151" i="3"/>
  <c r="AC151" i="3"/>
  <c r="AH151" i="3"/>
  <c r="C152" i="3"/>
  <c r="D152" i="3"/>
  <c r="I152" i="3"/>
  <c r="J152" i="3"/>
  <c r="N152" i="3"/>
  <c r="S152" i="3"/>
  <c r="X152" i="3"/>
  <c r="AC152" i="3"/>
  <c r="AH152" i="3"/>
  <c r="C153" i="3"/>
  <c r="D153" i="3"/>
  <c r="I153" i="3"/>
  <c r="J153" i="3"/>
  <c r="N153" i="3"/>
  <c r="S153" i="3"/>
  <c r="X153" i="3"/>
  <c r="AC153" i="3"/>
  <c r="AH153" i="3"/>
  <c r="C154" i="3"/>
  <c r="D154" i="3"/>
  <c r="I154" i="3"/>
  <c r="J154" i="3"/>
  <c r="N154" i="3"/>
  <c r="S154" i="3"/>
  <c r="X154" i="3"/>
  <c r="AC154" i="3"/>
  <c r="AH154" i="3"/>
  <c r="C155" i="3"/>
  <c r="D155" i="3"/>
  <c r="I155" i="3"/>
  <c r="J155" i="3"/>
  <c r="N155" i="3"/>
  <c r="S155" i="3"/>
  <c r="X155" i="3"/>
  <c r="AC155" i="3"/>
  <c r="AH155" i="3"/>
  <c r="C156" i="3"/>
  <c r="D156" i="3"/>
  <c r="I156" i="3"/>
  <c r="J156" i="3"/>
  <c r="N156" i="3"/>
  <c r="S156" i="3"/>
  <c r="X156" i="3"/>
  <c r="AC156" i="3"/>
  <c r="AH156" i="3"/>
  <c r="C157" i="3"/>
  <c r="D157" i="3"/>
  <c r="I157" i="3"/>
  <c r="J157" i="3"/>
  <c r="N157" i="3"/>
  <c r="S157" i="3"/>
  <c r="X157" i="3"/>
  <c r="AC157" i="3"/>
  <c r="AH157" i="3"/>
  <c r="C158" i="3"/>
  <c r="D158" i="3"/>
  <c r="I158" i="3"/>
  <c r="J158" i="3"/>
  <c r="N158" i="3"/>
  <c r="S158" i="3"/>
  <c r="X158" i="3"/>
  <c r="AC158" i="3"/>
  <c r="AH158" i="3"/>
  <c r="C159" i="3"/>
  <c r="D159" i="3"/>
  <c r="I159" i="3"/>
  <c r="J159" i="3"/>
  <c r="N159" i="3"/>
  <c r="S159" i="3"/>
  <c r="X159" i="3"/>
  <c r="AC159" i="3"/>
  <c r="AH159" i="3"/>
  <c r="C160" i="3"/>
  <c r="D160" i="3"/>
  <c r="I160" i="3"/>
  <c r="J160" i="3"/>
  <c r="N160" i="3"/>
  <c r="S160" i="3"/>
  <c r="X160" i="3"/>
  <c r="AC160" i="3"/>
  <c r="AH160" i="3"/>
  <c r="C161" i="3"/>
  <c r="D161" i="3"/>
  <c r="I161" i="3"/>
  <c r="J161" i="3"/>
  <c r="N161" i="3"/>
  <c r="S161" i="3"/>
  <c r="X161" i="3"/>
  <c r="AC161" i="3"/>
  <c r="AH161" i="3"/>
  <c r="C162" i="3"/>
  <c r="D162" i="3"/>
  <c r="I162" i="3"/>
  <c r="J162" i="3"/>
  <c r="N162" i="3"/>
  <c r="S162" i="3"/>
  <c r="X162" i="3"/>
  <c r="AC162" i="3"/>
  <c r="AH162" i="3"/>
  <c r="C163" i="3"/>
  <c r="D163" i="3"/>
  <c r="I163" i="3"/>
  <c r="J163" i="3"/>
  <c r="N163" i="3"/>
  <c r="S163" i="3"/>
  <c r="X163" i="3"/>
  <c r="AC163" i="3"/>
  <c r="AH163" i="3"/>
  <c r="C164" i="3"/>
  <c r="D164" i="3"/>
  <c r="I164" i="3"/>
  <c r="J164" i="3"/>
  <c r="N164" i="3"/>
  <c r="S164" i="3"/>
  <c r="X164" i="3"/>
  <c r="AC164" i="3"/>
  <c r="AH164" i="3"/>
  <c r="C165" i="3"/>
  <c r="D165" i="3"/>
  <c r="I165" i="3"/>
  <c r="J165" i="3"/>
  <c r="N165" i="3"/>
  <c r="S165" i="3"/>
  <c r="X165" i="3"/>
  <c r="AC165" i="3"/>
  <c r="AH165" i="3"/>
  <c r="AJ165" i="3"/>
  <c r="C166" i="3"/>
  <c r="D166" i="3"/>
  <c r="I166" i="3"/>
  <c r="J166" i="3"/>
  <c r="N166" i="3"/>
  <c r="S166" i="3"/>
  <c r="X166" i="3"/>
  <c r="AC166" i="3"/>
  <c r="AJ166" i="3" s="1"/>
  <c r="AH166" i="3"/>
  <c r="C167" i="3"/>
  <c r="D167" i="3"/>
  <c r="I167" i="3"/>
  <c r="J167" i="3"/>
  <c r="N167" i="3"/>
  <c r="S167" i="3"/>
  <c r="X167" i="3"/>
  <c r="AC167" i="3"/>
  <c r="AH167" i="3"/>
  <c r="C168" i="3"/>
  <c r="D168" i="3"/>
  <c r="I168" i="3"/>
  <c r="J168" i="3"/>
  <c r="N168" i="3"/>
  <c r="S168" i="3"/>
  <c r="X168" i="3"/>
  <c r="AC168" i="3"/>
  <c r="AH168" i="3"/>
  <c r="C169" i="3"/>
  <c r="D169" i="3"/>
  <c r="I169" i="3"/>
  <c r="J169" i="3"/>
  <c r="N169" i="3"/>
  <c r="S169" i="3"/>
  <c r="X169" i="3"/>
  <c r="AC169" i="3"/>
  <c r="AH169" i="3"/>
  <c r="AJ169" i="3" s="1"/>
  <c r="C170" i="3"/>
  <c r="D170" i="3"/>
  <c r="I170" i="3"/>
  <c r="J170" i="3"/>
  <c r="N170" i="3"/>
  <c r="S170" i="3"/>
  <c r="X170" i="3"/>
  <c r="AC170" i="3"/>
  <c r="AH170" i="3"/>
  <c r="C171" i="3"/>
  <c r="D171" i="3"/>
  <c r="I171" i="3"/>
  <c r="J171" i="3"/>
  <c r="N171" i="3"/>
  <c r="S171" i="3"/>
  <c r="X171" i="3"/>
  <c r="AC171" i="3"/>
  <c r="AH171" i="3"/>
  <c r="C172" i="3"/>
  <c r="D172" i="3"/>
  <c r="I172" i="3"/>
  <c r="J172" i="3"/>
  <c r="N172" i="3"/>
  <c r="S172" i="3"/>
  <c r="X172" i="3"/>
  <c r="AC172" i="3"/>
  <c r="AH172" i="3"/>
  <c r="C173" i="3"/>
  <c r="D173" i="3"/>
  <c r="I173" i="3"/>
  <c r="J173" i="3"/>
  <c r="N173" i="3"/>
  <c r="S173" i="3"/>
  <c r="X173" i="3"/>
  <c r="AC173" i="3"/>
  <c r="AH173" i="3"/>
  <c r="AJ173" i="3" s="1"/>
  <c r="C174" i="3"/>
  <c r="D174" i="3"/>
  <c r="I174" i="3"/>
  <c r="J174" i="3"/>
  <c r="N174" i="3"/>
  <c r="S174" i="3"/>
  <c r="X174" i="3"/>
  <c r="AC174" i="3"/>
  <c r="AH174" i="3"/>
  <c r="C175" i="3"/>
  <c r="D175" i="3"/>
  <c r="I175" i="3"/>
  <c r="J175" i="3"/>
  <c r="N175" i="3"/>
  <c r="S175" i="3"/>
  <c r="X175" i="3"/>
  <c r="AC175" i="3"/>
  <c r="AH175" i="3"/>
  <c r="C176" i="3"/>
  <c r="D176" i="3"/>
  <c r="I176" i="3"/>
  <c r="J176" i="3"/>
  <c r="N176" i="3"/>
  <c r="S176" i="3"/>
  <c r="X176" i="3"/>
  <c r="AC176" i="3"/>
  <c r="AH176" i="3"/>
  <c r="C177" i="3"/>
  <c r="D177" i="3"/>
  <c r="I177" i="3"/>
  <c r="J177" i="3"/>
  <c r="N177" i="3"/>
  <c r="S177" i="3"/>
  <c r="X177" i="3"/>
  <c r="AC177" i="3"/>
  <c r="AH177" i="3"/>
  <c r="C178" i="3"/>
  <c r="D178" i="3"/>
  <c r="I178" i="3"/>
  <c r="J178" i="3"/>
  <c r="N178" i="3"/>
  <c r="S178" i="3"/>
  <c r="X178" i="3"/>
  <c r="AC178" i="3"/>
  <c r="AH178" i="3"/>
  <c r="C179" i="3"/>
  <c r="D179" i="3"/>
  <c r="I179" i="3"/>
  <c r="J179" i="3"/>
  <c r="N179" i="3"/>
  <c r="S179" i="3"/>
  <c r="X179" i="3"/>
  <c r="AC179" i="3"/>
  <c r="AH179" i="3"/>
  <c r="C180" i="3"/>
  <c r="D180" i="3"/>
  <c r="I180" i="3"/>
  <c r="J180" i="3"/>
  <c r="N180" i="3"/>
  <c r="S180" i="3"/>
  <c r="X180" i="3"/>
  <c r="AC180" i="3"/>
  <c r="AH180" i="3"/>
  <c r="C181" i="3"/>
  <c r="D181" i="3"/>
  <c r="I181" i="3"/>
  <c r="J181" i="3"/>
  <c r="N181" i="3"/>
  <c r="S181" i="3"/>
  <c r="X181" i="3"/>
  <c r="AC181" i="3"/>
  <c r="AH181" i="3"/>
  <c r="AJ181" i="3" s="1"/>
  <c r="C182" i="3"/>
  <c r="D182" i="3"/>
  <c r="I182" i="3"/>
  <c r="J182" i="3"/>
  <c r="N182" i="3"/>
  <c r="S182" i="3"/>
  <c r="X182" i="3"/>
  <c r="AC182" i="3"/>
  <c r="AH182" i="3"/>
  <c r="C183" i="3"/>
  <c r="D183" i="3"/>
  <c r="I183" i="3"/>
  <c r="J183" i="3"/>
  <c r="N183" i="3"/>
  <c r="S183" i="3"/>
  <c r="X183" i="3"/>
  <c r="AC183" i="3"/>
  <c r="AH183" i="3"/>
  <c r="C184" i="3"/>
  <c r="D184" i="3"/>
  <c r="I184" i="3"/>
  <c r="J184" i="3"/>
  <c r="N184" i="3"/>
  <c r="S184" i="3"/>
  <c r="X184" i="3"/>
  <c r="AC184" i="3"/>
  <c r="AH184" i="3"/>
  <c r="C185" i="3"/>
  <c r="D185" i="3"/>
  <c r="I185" i="3"/>
  <c r="J185" i="3"/>
  <c r="N185" i="3"/>
  <c r="S185" i="3"/>
  <c r="X185" i="3"/>
  <c r="AC185" i="3"/>
  <c r="AH185" i="3"/>
  <c r="C186" i="3"/>
  <c r="D186" i="3"/>
  <c r="I186" i="3"/>
  <c r="J186" i="3"/>
  <c r="N186" i="3"/>
  <c r="S186" i="3"/>
  <c r="X186" i="3"/>
  <c r="AC186" i="3"/>
  <c r="AH186" i="3"/>
  <c r="C187" i="3"/>
  <c r="D187" i="3"/>
  <c r="I187" i="3"/>
  <c r="J187" i="3"/>
  <c r="N187" i="3"/>
  <c r="S187" i="3"/>
  <c r="X187" i="3"/>
  <c r="AC187" i="3"/>
  <c r="AH187" i="3"/>
  <c r="C188" i="3"/>
  <c r="D188" i="3"/>
  <c r="I188" i="3"/>
  <c r="J188" i="3"/>
  <c r="N188" i="3"/>
  <c r="S188" i="3"/>
  <c r="X188" i="3"/>
  <c r="AC188" i="3"/>
  <c r="AH188" i="3"/>
  <c r="C189" i="3"/>
  <c r="D189" i="3"/>
  <c r="I189" i="3"/>
  <c r="J189" i="3"/>
  <c r="N189" i="3"/>
  <c r="S189" i="3"/>
  <c r="X189" i="3"/>
  <c r="AC189" i="3"/>
  <c r="AH189" i="3"/>
  <c r="AJ189" i="3" s="1"/>
  <c r="C190" i="3"/>
  <c r="D190" i="3"/>
  <c r="I190" i="3"/>
  <c r="J190" i="3"/>
  <c r="N190" i="3"/>
  <c r="S190" i="3"/>
  <c r="X190" i="3"/>
  <c r="AC190" i="3"/>
  <c r="AH190" i="3"/>
  <c r="C191" i="3"/>
  <c r="D191" i="3"/>
  <c r="I191" i="3"/>
  <c r="J191" i="3"/>
  <c r="N191" i="3"/>
  <c r="S191" i="3"/>
  <c r="X191" i="3"/>
  <c r="AC191" i="3"/>
  <c r="AH191" i="3"/>
  <c r="C192" i="3"/>
  <c r="D192" i="3"/>
  <c r="I192" i="3"/>
  <c r="J192" i="3"/>
  <c r="N192" i="3"/>
  <c r="S192" i="3"/>
  <c r="X192" i="3"/>
  <c r="AC192" i="3"/>
  <c r="AH192" i="3"/>
  <c r="C193" i="3"/>
  <c r="D193" i="3"/>
  <c r="I193" i="3"/>
  <c r="J193" i="3"/>
  <c r="N193" i="3"/>
  <c r="S193" i="3"/>
  <c r="X193" i="3"/>
  <c r="AC193" i="3"/>
  <c r="AH193" i="3"/>
  <c r="C194" i="3"/>
  <c r="D194" i="3"/>
  <c r="I194" i="3"/>
  <c r="J194" i="3"/>
  <c r="N194" i="3"/>
  <c r="S194" i="3"/>
  <c r="X194" i="3"/>
  <c r="AC194" i="3"/>
  <c r="AH194" i="3"/>
  <c r="C195" i="3"/>
  <c r="D195" i="3"/>
  <c r="I195" i="3"/>
  <c r="J195" i="3"/>
  <c r="N195" i="3"/>
  <c r="S195" i="3"/>
  <c r="X195" i="3"/>
  <c r="AC195" i="3"/>
  <c r="AH195" i="3"/>
  <c r="C196" i="3"/>
  <c r="D196" i="3"/>
  <c r="I196" i="3"/>
  <c r="J196" i="3"/>
  <c r="N196" i="3"/>
  <c r="S196" i="3"/>
  <c r="X196" i="3"/>
  <c r="AC196" i="3"/>
  <c r="AH196" i="3"/>
  <c r="C197" i="3"/>
  <c r="D197" i="3"/>
  <c r="I197" i="3"/>
  <c r="J197" i="3"/>
  <c r="N197" i="3"/>
  <c r="S197" i="3"/>
  <c r="X197" i="3"/>
  <c r="AC197" i="3"/>
  <c r="AJ197" i="3" s="1"/>
  <c r="AH197" i="3"/>
  <c r="C198" i="3"/>
  <c r="D198" i="3"/>
  <c r="I198" i="3"/>
  <c r="J198" i="3"/>
  <c r="N198" i="3"/>
  <c r="S198" i="3"/>
  <c r="X198" i="3"/>
  <c r="AC198" i="3"/>
  <c r="AH198" i="3"/>
  <c r="C199" i="3"/>
  <c r="D199" i="3"/>
  <c r="I199" i="3"/>
  <c r="J199" i="3"/>
  <c r="N199" i="3"/>
  <c r="S199" i="3"/>
  <c r="X199" i="3"/>
  <c r="AC199" i="3"/>
  <c r="AH199" i="3"/>
  <c r="C200" i="3"/>
  <c r="D200" i="3"/>
  <c r="I200" i="3"/>
  <c r="J200" i="3"/>
  <c r="N200" i="3"/>
  <c r="S200" i="3"/>
  <c r="X200" i="3"/>
  <c r="AC200" i="3"/>
  <c r="AH200" i="3"/>
  <c r="C201" i="3"/>
  <c r="D201" i="3"/>
  <c r="I201" i="3"/>
  <c r="J201" i="3"/>
  <c r="N201" i="3"/>
  <c r="S201" i="3"/>
  <c r="X201" i="3"/>
  <c r="AC201" i="3"/>
  <c r="AH201" i="3"/>
  <c r="C202" i="3"/>
  <c r="D202" i="3"/>
  <c r="I202" i="3"/>
  <c r="J202" i="3"/>
  <c r="N202" i="3"/>
  <c r="S202" i="3"/>
  <c r="X202" i="3"/>
  <c r="AC202" i="3"/>
  <c r="AH202" i="3"/>
  <c r="C203" i="3"/>
  <c r="D203" i="3"/>
  <c r="I203" i="3"/>
  <c r="J203" i="3"/>
  <c r="N203" i="3"/>
  <c r="S203" i="3"/>
  <c r="X203" i="3"/>
  <c r="AC203" i="3"/>
  <c r="AH203" i="3"/>
  <c r="C204" i="3"/>
  <c r="D204" i="3"/>
  <c r="I204" i="3"/>
  <c r="J204" i="3"/>
  <c r="N204" i="3"/>
  <c r="S204" i="3"/>
  <c r="X204" i="3"/>
  <c r="AC204" i="3"/>
  <c r="AH204" i="3"/>
  <c r="C205" i="3"/>
  <c r="D205" i="3"/>
  <c r="I205" i="3"/>
  <c r="J205" i="3"/>
  <c r="N205" i="3"/>
  <c r="S205" i="3"/>
  <c r="X205" i="3"/>
  <c r="AC205" i="3"/>
  <c r="AH205" i="3"/>
  <c r="C206" i="3"/>
  <c r="D206" i="3"/>
  <c r="I206" i="3"/>
  <c r="J206" i="3"/>
  <c r="N206" i="3"/>
  <c r="S206" i="3"/>
  <c r="X206" i="3"/>
  <c r="AC206" i="3"/>
  <c r="AH206" i="3"/>
  <c r="C207" i="3"/>
  <c r="D207" i="3"/>
  <c r="I207" i="3"/>
  <c r="J207" i="3"/>
  <c r="N207" i="3"/>
  <c r="S207" i="3"/>
  <c r="X207" i="3"/>
  <c r="AC207" i="3"/>
  <c r="AH207" i="3"/>
  <c r="C208" i="3"/>
  <c r="D208" i="3"/>
  <c r="I208" i="3"/>
  <c r="J208" i="3"/>
  <c r="N208" i="3"/>
  <c r="S208" i="3"/>
  <c r="X208" i="3"/>
  <c r="AC208" i="3"/>
  <c r="AH208" i="3"/>
  <c r="C209" i="3"/>
  <c r="D209" i="3"/>
  <c r="I209" i="3"/>
  <c r="J209" i="3"/>
  <c r="N209" i="3"/>
  <c r="S209" i="3"/>
  <c r="X209" i="3"/>
  <c r="AC209" i="3"/>
  <c r="AH209" i="3"/>
  <c r="C210" i="3"/>
  <c r="D210" i="3"/>
  <c r="I210" i="3"/>
  <c r="J210" i="3"/>
  <c r="N210" i="3"/>
  <c r="S210" i="3"/>
  <c r="X210" i="3"/>
  <c r="AC210" i="3"/>
  <c r="AH210" i="3"/>
  <c r="C211" i="3"/>
  <c r="D211" i="3"/>
  <c r="I211" i="3"/>
  <c r="J211" i="3"/>
  <c r="N211" i="3"/>
  <c r="S211" i="3"/>
  <c r="X211" i="3"/>
  <c r="AC211" i="3"/>
  <c r="AH211" i="3"/>
  <c r="C212" i="3"/>
  <c r="D212" i="3"/>
  <c r="I212" i="3"/>
  <c r="J212" i="3"/>
  <c r="N212" i="3"/>
  <c r="S212" i="3"/>
  <c r="X212" i="3"/>
  <c r="AC212" i="3"/>
  <c r="AH212" i="3"/>
  <c r="C213" i="3"/>
  <c r="D213" i="3"/>
  <c r="I213" i="3"/>
  <c r="J213" i="3"/>
  <c r="N213" i="3"/>
  <c r="S213" i="3"/>
  <c r="X213" i="3"/>
  <c r="AC213" i="3"/>
  <c r="AH213" i="3"/>
  <c r="AJ213" i="3"/>
  <c r="C214" i="3"/>
  <c r="D214" i="3"/>
  <c r="I214" i="3"/>
  <c r="J214" i="3"/>
  <c r="N214" i="3"/>
  <c r="S214" i="3"/>
  <c r="X214" i="3"/>
  <c r="AC214" i="3"/>
  <c r="AJ214" i="3" s="1"/>
  <c r="AH214" i="3"/>
  <c r="C215" i="3"/>
  <c r="D215" i="3"/>
  <c r="I215" i="3"/>
  <c r="J215" i="3"/>
  <c r="N215" i="3"/>
  <c r="S215" i="3"/>
  <c r="X215" i="3"/>
  <c r="AC215" i="3"/>
  <c r="AH215" i="3"/>
  <c r="C216" i="3"/>
  <c r="D216" i="3"/>
  <c r="I216" i="3"/>
  <c r="J216" i="3"/>
  <c r="N216" i="3"/>
  <c r="S216" i="3"/>
  <c r="X216" i="3"/>
  <c r="AC216" i="3"/>
  <c r="AH216" i="3"/>
  <c r="C217" i="3"/>
  <c r="D217" i="3"/>
  <c r="I217" i="3"/>
  <c r="J217" i="3"/>
  <c r="N217" i="3"/>
  <c r="S217" i="3"/>
  <c r="X217" i="3"/>
  <c r="AC217" i="3"/>
  <c r="AH217" i="3"/>
  <c r="AJ217" i="3" s="1"/>
  <c r="C218" i="3"/>
  <c r="D218" i="3"/>
  <c r="I218" i="3"/>
  <c r="J218" i="3"/>
  <c r="N218" i="3"/>
  <c r="S218" i="3"/>
  <c r="X218" i="3"/>
  <c r="AC218" i="3"/>
  <c r="AH218" i="3"/>
  <c r="C219" i="3"/>
  <c r="D219" i="3"/>
  <c r="I219" i="3"/>
  <c r="J219" i="3"/>
  <c r="N219" i="3"/>
  <c r="S219" i="3"/>
  <c r="X219" i="3"/>
  <c r="AC219" i="3"/>
  <c r="AH219" i="3"/>
  <c r="C220" i="3"/>
  <c r="D220" i="3"/>
  <c r="I220" i="3"/>
  <c r="J220" i="3"/>
  <c r="N220" i="3"/>
  <c r="S220" i="3"/>
  <c r="X220" i="3"/>
  <c r="AC220" i="3"/>
  <c r="AH220" i="3"/>
  <c r="C221" i="3"/>
  <c r="D221" i="3"/>
  <c r="I221" i="3"/>
  <c r="J221" i="3"/>
  <c r="N221" i="3"/>
  <c r="S221" i="3"/>
  <c r="X221" i="3"/>
  <c r="AC221" i="3"/>
  <c r="AH221" i="3"/>
  <c r="AJ221" i="3" s="1"/>
  <c r="C222" i="3"/>
  <c r="D222" i="3"/>
  <c r="I222" i="3"/>
  <c r="J222" i="3"/>
  <c r="N222" i="3"/>
  <c r="S222" i="3"/>
  <c r="X222" i="3"/>
  <c r="AC222" i="3"/>
  <c r="AH222" i="3"/>
  <c r="C223" i="3"/>
  <c r="D223" i="3"/>
  <c r="I223" i="3"/>
  <c r="J223" i="3"/>
  <c r="N223" i="3"/>
  <c r="S223" i="3"/>
  <c r="X223" i="3"/>
  <c r="AC223" i="3"/>
  <c r="AH223" i="3"/>
  <c r="C224" i="3"/>
  <c r="D224" i="3"/>
  <c r="I224" i="3"/>
  <c r="J224" i="3"/>
  <c r="N224" i="3"/>
  <c r="S224" i="3"/>
  <c r="X224" i="3"/>
  <c r="AC224" i="3"/>
  <c r="AH224" i="3"/>
  <c r="C225" i="3"/>
  <c r="D225" i="3"/>
  <c r="I225" i="3"/>
  <c r="J225" i="3"/>
  <c r="N225" i="3"/>
  <c r="S225" i="3"/>
  <c r="X225" i="3"/>
  <c r="AC225" i="3"/>
  <c r="AH225" i="3"/>
  <c r="AJ225" i="3" s="1"/>
  <c r="C226" i="3"/>
  <c r="D226" i="3"/>
  <c r="I226" i="3"/>
  <c r="J226" i="3"/>
  <c r="N226" i="3"/>
  <c r="S226" i="3"/>
  <c r="X226" i="3"/>
  <c r="AC226" i="3"/>
  <c r="AH226" i="3"/>
  <c r="C227" i="3"/>
  <c r="D227" i="3"/>
  <c r="I227" i="3"/>
  <c r="J227" i="3"/>
  <c r="N227" i="3"/>
  <c r="S227" i="3"/>
  <c r="X227" i="3"/>
  <c r="AC227" i="3"/>
  <c r="AH227" i="3"/>
  <c r="C228" i="3"/>
  <c r="D228" i="3"/>
  <c r="I228" i="3"/>
  <c r="J228" i="3"/>
  <c r="N228" i="3"/>
  <c r="S228" i="3"/>
  <c r="X228" i="3"/>
  <c r="AC228" i="3"/>
  <c r="AH228" i="3"/>
  <c r="C229" i="3"/>
  <c r="D229" i="3"/>
  <c r="I229" i="3"/>
  <c r="J229" i="3"/>
  <c r="N229" i="3"/>
  <c r="S229" i="3"/>
  <c r="X229" i="3"/>
  <c r="AC229" i="3"/>
  <c r="AH229" i="3"/>
  <c r="AJ229" i="3" s="1"/>
  <c r="C230" i="3"/>
  <c r="D230" i="3"/>
  <c r="I230" i="3"/>
  <c r="J230" i="3"/>
  <c r="N230" i="3"/>
  <c r="S230" i="3"/>
  <c r="X230" i="3"/>
  <c r="AC230" i="3"/>
  <c r="AH230" i="3"/>
  <c r="C231" i="3"/>
  <c r="D231" i="3"/>
  <c r="I231" i="3"/>
  <c r="J231" i="3"/>
  <c r="N231" i="3"/>
  <c r="S231" i="3"/>
  <c r="X231" i="3"/>
  <c r="AC231" i="3"/>
  <c r="AH231" i="3"/>
  <c r="C232" i="3"/>
  <c r="D232" i="3"/>
  <c r="I232" i="3"/>
  <c r="J232" i="3"/>
  <c r="N232" i="3"/>
  <c r="S232" i="3"/>
  <c r="X232" i="3"/>
  <c r="AC232" i="3"/>
  <c r="AH232" i="3"/>
  <c r="C233" i="3"/>
  <c r="D233" i="3"/>
  <c r="I233" i="3"/>
  <c r="J233" i="3"/>
  <c r="N233" i="3"/>
  <c r="S233" i="3"/>
  <c r="X233" i="3"/>
  <c r="AC233" i="3"/>
  <c r="AH233" i="3"/>
  <c r="C234" i="3"/>
  <c r="D234" i="3"/>
  <c r="I234" i="3"/>
  <c r="J234" i="3"/>
  <c r="N234" i="3"/>
  <c r="S234" i="3"/>
  <c r="X234" i="3"/>
  <c r="AC234" i="3"/>
  <c r="AH234" i="3"/>
  <c r="C235" i="3"/>
  <c r="D235" i="3"/>
  <c r="I235" i="3"/>
  <c r="J235" i="3"/>
  <c r="N235" i="3"/>
  <c r="S235" i="3"/>
  <c r="X235" i="3"/>
  <c r="AC235" i="3"/>
  <c r="AH235" i="3"/>
  <c r="C236" i="3"/>
  <c r="D236" i="3"/>
  <c r="I236" i="3"/>
  <c r="J236" i="3"/>
  <c r="N236" i="3"/>
  <c r="S236" i="3"/>
  <c r="X236" i="3"/>
  <c r="AC236" i="3"/>
  <c r="AH236" i="3"/>
  <c r="C237" i="3"/>
  <c r="D237" i="3"/>
  <c r="I237" i="3"/>
  <c r="J237" i="3"/>
  <c r="N237" i="3"/>
  <c r="S237" i="3"/>
  <c r="X237" i="3"/>
  <c r="AC237" i="3"/>
  <c r="AH237" i="3"/>
  <c r="C238" i="3"/>
  <c r="D238" i="3"/>
  <c r="I238" i="3"/>
  <c r="J238" i="3"/>
  <c r="N238" i="3"/>
  <c r="S238" i="3"/>
  <c r="X238" i="3"/>
  <c r="AC238" i="3"/>
  <c r="AH238" i="3"/>
  <c r="C239" i="3"/>
  <c r="D239" i="3"/>
  <c r="I239" i="3"/>
  <c r="J239" i="3"/>
  <c r="N239" i="3"/>
  <c r="S239" i="3"/>
  <c r="X239" i="3"/>
  <c r="AC239" i="3"/>
  <c r="AH239" i="3"/>
  <c r="C240" i="3"/>
  <c r="D240" i="3"/>
  <c r="I240" i="3"/>
  <c r="J240" i="3"/>
  <c r="N240" i="3"/>
  <c r="S240" i="3"/>
  <c r="X240" i="3"/>
  <c r="AC240" i="3"/>
  <c r="AH240" i="3"/>
  <c r="C241" i="3"/>
  <c r="D241" i="3"/>
  <c r="I241" i="3"/>
  <c r="J241" i="3"/>
  <c r="N241" i="3"/>
  <c r="S241" i="3"/>
  <c r="X241" i="3"/>
  <c r="AC241" i="3"/>
  <c r="AH241" i="3"/>
  <c r="C242" i="3"/>
  <c r="D242" i="3"/>
  <c r="I242" i="3"/>
  <c r="J242" i="3"/>
  <c r="N242" i="3"/>
  <c r="S242" i="3"/>
  <c r="X242" i="3"/>
  <c r="AC242" i="3"/>
  <c r="AH242" i="3"/>
  <c r="C243" i="3"/>
  <c r="D243" i="3"/>
  <c r="I243" i="3"/>
  <c r="J243" i="3"/>
  <c r="N243" i="3"/>
  <c r="S243" i="3"/>
  <c r="X243" i="3"/>
  <c r="AC243" i="3"/>
  <c r="AH243" i="3"/>
  <c r="C244" i="3"/>
  <c r="D244" i="3"/>
  <c r="I244" i="3"/>
  <c r="J244" i="3"/>
  <c r="N244" i="3"/>
  <c r="S244" i="3"/>
  <c r="X244" i="3"/>
  <c r="AC244" i="3"/>
  <c r="AH244" i="3"/>
  <c r="C245" i="3"/>
  <c r="D245" i="3"/>
  <c r="I245" i="3"/>
  <c r="J245" i="3"/>
  <c r="N245" i="3"/>
  <c r="S245" i="3"/>
  <c r="X245" i="3"/>
  <c r="AC245" i="3"/>
  <c r="AH245" i="3"/>
  <c r="AJ245" i="3" s="1"/>
  <c r="C246" i="3"/>
  <c r="D246" i="3"/>
  <c r="I246" i="3"/>
  <c r="J246" i="3"/>
  <c r="N246" i="3"/>
  <c r="S246" i="3"/>
  <c r="X246" i="3"/>
  <c r="AC246" i="3"/>
  <c r="AH246" i="3"/>
  <c r="C247" i="3"/>
  <c r="D247" i="3"/>
  <c r="I247" i="3"/>
  <c r="J247" i="3"/>
  <c r="N247" i="3"/>
  <c r="S247" i="3"/>
  <c r="X247" i="3"/>
  <c r="AC247" i="3"/>
  <c r="AH247" i="3"/>
  <c r="C248" i="3"/>
  <c r="D248" i="3"/>
  <c r="I248" i="3"/>
  <c r="J248" i="3"/>
  <c r="N248" i="3"/>
  <c r="S248" i="3"/>
  <c r="X248" i="3"/>
  <c r="AC248" i="3"/>
  <c r="AH248" i="3"/>
  <c r="C249" i="3"/>
  <c r="D249" i="3"/>
  <c r="I249" i="3"/>
  <c r="J249" i="3"/>
  <c r="N249" i="3"/>
  <c r="S249" i="3"/>
  <c r="X249" i="3"/>
  <c r="AC249" i="3"/>
  <c r="AH249" i="3"/>
  <c r="C250" i="3"/>
  <c r="D250" i="3"/>
  <c r="I250" i="3"/>
  <c r="J250" i="3"/>
  <c r="N250" i="3"/>
  <c r="S250" i="3"/>
  <c r="X250" i="3"/>
  <c r="AC250" i="3"/>
  <c r="AH250" i="3"/>
  <c r="C251" i="3"/>
  <c r="D251" i="3"/>
  <c r="I251" i="3"/>
  <c r="J251" i="3"/>
  <c r="N251" i="3"/>
  <c r="S251" i="3"/>
  <c r="X251" i="3"/>
  <c r="AC251" i="3"/>
  <c r="AH251" i="3"/>
  <c r="C252" i="3"/>
  <c r="D252" i="3"/>
  <c r="I252" i="3"/>
  <c r="J252" i="3"/>
  <c r="N252" i="3"/>
  <c r="S252" i="3"/>
  <c r="X252" i="3"/>
  <c r="AC252" i="3"/>
  <c r="AH252" i="3"/>
  <c r="C253" i="3"/>
  <c r="D253" i="3"/>
  <c r="I253" i="3"/>
  <c r="J253" i="3"/>
  <c r="N253" i="3"/>
  <c r="S253" i="3"/>
  <c r="X253" i="3"/>
  <c r="AC253" i="3"/>
  <c r="AH253" i="3"/>
  <c r="C254" i="3"/>
  <c r="D254" i="3"/>
  <c r="I254" i="3"/>
  <c r="J254" i="3"/>
  <c r="N254" i="3"/>
  <c r="S254" i="3"/>
  <c r="X254" i="3"/>
  <c r="AC254" i="3"/>
  <c r="AH254" i="3"/>
  <c r="C255" i="3"/>
  <c r="D255" i="3"/>
  <c r="I255" i="3"/>
  <c r="J255" i="3"/>
  <c r="N255" i="3"/>
  <c r="S255" i="3"/>
  <c r="X255" i="3"/>
  <c r="AC255" i="3"/>
  <c r="AH255" i="3"/>
  <c r="AJ255" i="3" s="1"/>
  <c r="C256" i="3"/>
  <c r="D256" i="3"/>
  <c r="I256" i="3"/>
  <c r="J256" i="3"/>
  <c r="N256" i="3"/>
  <c r="S256" i="3"/>
  <c r="X256" i="3"/>
  <c r="AC256" i="3"/>
  <c r="AH256" i="3"/>
  <c r="C257" i="3"/>
  <c r="D257" i="3"/>
  <c r="I257" i="3"/>
  <c r="J257" i="3"/>
  <c r="N257" i="3"/>
  <c r="S257" i="3"/>
  <c r="X257" i="3"/>
  <c r="AC257" i="3"/>
  <c r="AH257" i="3"/>
  <c r="C258" i="3"/>
  <c r="D258" i="3"/>
  <c r="I258" i="3"/>
  <c r="J258" i="3"/>
  <c r="N258" i="3"/>
  <c r="S258" i="3"/>
  <c r="X258" i="3"/>
  <c r="AC258" i="3"/>
  <c r="AH258" i="3"/>
  <c r="C259" i="3"/>
  <c r="D259" i="3"/>
  <c r="I259" i="3"/>
  <c r="J259" i="3"/>
  <c r="N259" i="3"/>
  <c r="S259" i="3"/>
  <c r="X259" i="3"/>
  <c r="AC259" i="3"/>
  <c r="AH259" i="3"/>
  <c r="C260" i="3"/>
  <c r="D260" i="3"/>
  <c r="I260" i="3"/>
  <c r="J260" i="3"/>
  <c r="N260" i="3"/>
  <c r="S260" i="3"/>
  <c r="X260" i="3"/>
  <c r="AC260" i="3"/>
  <c r="AH260" i="3"/>
  <c r="C261" i="3"/>
  <c r="D261" i="3"/>
  <c r="I261" i="3"/>
  <c r="J261" i="3"/>
  <c r="N261" i="3"/>
  <c r="S261" i="3"/>
  <c r="X261" i="3"/>
  <c r="AC261" i="3"/>
  <c r="AH261" i="3"/>
  <c r="AJ261" i="3" s="1"/>
  <c r="C262" i="3"/>
  <c r="D262" i="3"/>
  <c r="I262" i="3"/>
  <c r="J262" i="3"/>
  <c r="N262" i="3"/>
  <c r="S262" i="3"/>
  <c r="X262" i="3"/>
  <c r="AC262" i="3"/>
  <c r="AH262" i="3"/>
  <c r="C263" i="3"/>
  <c r="D263" i="3"/>
  <c r="I263" i="3"/>
  <c r="J263" i="3"/>
  <c r="N263" i="3"/>
  <c r="S263" i="3"/>
  <c r="X263" i="3"/>
  <c r="AC263" i="3"/>
  <c r="AH263" i="3"/>
  <c r="C264" i="3"/>
  <c r="D264" i="3"/>
  <c r="I264" i="3"/>
  <c r="J264" i="3"/>
  <c r="N264" i="3"/>
  <c r="S264" i="3"/>
  <c r="X264" i="3"/>
  <c r="AC264" i="3"/>
  <c r="AH264" i="3"/>
  <c r="C265" i="3"/>
  <c r="D265" i="3"/>
  <c r="I265" i="3"/>
  <c r="J265" i="3"/>
  <c r="N265" i="3"/>
  <c r="S265" i="3"/>
  <c r="X265" i="3"/>
  <c r="AC265" i="3"/>
  <c r="AH265" i="3"/>
  <c r="C266" i="3"/>
  <c r="D266" i="3"/>
  <c r="I266" i="3"/>
  <c r="J266" i="3"/>
  <c r="N266" i="3"/>
  <c r="S266" i="3"/>
  <c r="X266" i="3"/>
  <c r="AC266" i="3"/>
  <c r="AH266" i="3"/>
  <c r="C267" i="3"/>
  <c r="D267" i="3"/>
  <c r="I267" i="3"/>
  <c r="J267" i="3"/>
  <c r="N267" i="3"/>
  <c r="S267" i="3"/>
  <c r="X267" i="3"/>
  <c r="AC267" i="3"/>
  <c r="AH267" i="3"/>
  <c r="C268" i="3"/>
  <c r="D268" i="3"/>
  <c r="I268" i="3"/>
  <c r="J268" i="3"/>
  <c r="N268" i="3"/>
  <c r="S268" i="3"/>
  <c r="X268" i="3"/>
  <c r="AC268" i="3"/>
  <c r="AH268" i="3"/>
  <c r="C269" i="3"/>
  <c r="D269" i="3"/>
  <c r="I269" i="3"/>
  <c r="J269" i="3"/>
  <c r="N269" i="3"/>
  <c r="S269" i="3"/>
  <c r="X269" i="3"/>
  <c r="AC269" i="3"/>
  <c r="AH269" i="3"/>
  <c r="C270" i="3"/>
  <c r="D270" i="3"/>
  <c r="I270" i="3"/>
  <c r="J270" i="3"/>
  <c r="N270" i="3"/>
  <c r="S270" i="3"/>
  <c r="X270" i="3"/>
  <c r="AC270" i="3"/>
  <c r="AH270" i="3"/>
  <c r="C271" i="3"/>
  <c r="D271" i="3"/>
  <c r="I271" i="3"/>
  <c r="J271" i="3"/>
  <c r="N271" i="3"/>
  <c r="S271" i="3"/>
  <c r="X271" i="3"/>
  <c r="AC271" i="3"/>
  <c r="AH271" i="3"/>
  <c r="C272" i="3"/>
  <c r="D272" i="3"/>
  <c r="I272" i="3"/>
  <c r="J272" i="3"/>
  <c r="N272" i="3"/>
  <c r="S272" i="3"/>
  <c r="X272" i="3"/>
  <c r="AC272" i="3"/>
  <c r="AH272" i="3"/>
  <c r="C273" i="3"/>
  <c r="D273" i="3"/>
  <c r="I273" i="3"/>
  <c r="J273" i="3"/>
  <c r="N273" i="3"/>
  <c r="S273" i="3"/>
  <c r="X273" i="3"/>
  <c r="AC273" i="3"/>
  <c r="AH273" i="3"/>
  <c r="C274" i="3"/>
  <c r="D274" i="3"/>
  <c r="I274" i="3"/>
  <c r="J274" i="3"/>
  <c r="N274" i="3"/>
  <c r="S274" i="3"/>
  <c r="X274" i="3"/>
  <c r="AC274" i="3"/>
  <c r="AH274" i="3"/>
  <c r="C275" i="3"/>
  <c r="D275" i="3"/>
  <c r="I275" i="3"/>
  <c r="J275" i="3"/>
  <c r="N275" i="3"/>
  <c r="S275" i="3"/>
  <c r="X275" i="3"/>
  <c r="AC275" i="3"/>
  <c r="AH275" i="3"/>
  <c r="C276" i="3"/>
  <c r="D276" i="3"/>
  <c r="I276" i="3"/>
  <c r="J276" i="3"/>
  <c r="N276" i="3"/>
  <c r="S276" i="3"/>
  <c r="X276" i="3"/>
  <c r="AC276" i="3"/>
  <c r="AH276" i="3"/>
  <c r="C277" i="3"/>
  <c r="D277" i="3"/>
  <c r="I277" i="3"/>
  <c r="J277" i="3"/>
  <c r="N277" i="3"/>
  <c r="S277" i="3"/>
  <c r="X277" i="3"/>
  <c r="AC277" i="3"/>
  <c r="AH277" i="3"/>
  <c r="AJ277" i="3"/>
  <c r="C278" i="3"/>
  <c r="D278" i="3"/>
  <c r="I278" i="3"/>
  <c r="J278" i="3"/>
  <c r="N278" i="3"/>
  <c r="S278" i="3"/>
  <c r="X278" i="3"/>
  <c r="AC278" i="3"/>
  <c r="AJ278" i="3" s="1"/>
  <c r="AH278" i="3"/>
  <c r="C279" i="3"/>
  <c r="D279" i="3"/>
  <c r="I279" i="3"/>
  <c r="J279" i="3"/>
  <c r="N279" i="3"/>
  <c r="S279" i="3"/>
  <c r="X279" i="3"/>
  <c r="AC279" i="3"/>
  <c r="AH279" i="3"/>
  <c r="C280" i="3"/>
  <c r="D280" i="3"/>
  <c r="I280" i="3"/>
  <c r="J280" i="3"/>
  <c r="N280" i="3"/>
  <c r="S280" i="3"/>
  <c r="X280" i="3"/>
  <c r="AC280" i="3"/>
  <c r="AH280" i="3"/>
  <c r="C281" i="3"/>
  <c r="D281" i="3"/>
  <c r="I281" i="3"/>
  <c r="J281" i="3"/>
  <c r="N281" i="3"/>
  <c r="S281" i="3"/>
  <c r="X281" i="3"/>
  <c r="AC281" i="3"/>
  <c r="AH281" i="3"/>
  <c r="AJ281" i="3" s="1"/>
  <c r="C282" i="3"/>
  <c r="D282" i="3"/>
  <c r="I282" i="3"/>
  <c r="J282" i="3"/>
  <c r="N282" i="3"/>
  <c r="S282" i="3"/>
  <c r="X282" i="3"/>
  <c r="AC282" i="3"/>
  <c r="AH282" i="3"/>
  <c r="C283" i="3"/>
  <c r="D283" i="3"/>
  <c r="I283" i="3"/>
  <c r="J283" i="3"/>
  <c r="N283" i="3"/>
  <c r="S283" i="3"/>
  <c r="X283" i="3"/>
  <c r="AC283" i="3"/>
  <c r="AH283" i="3"/>
  <c r="C284" i="3"/>
  <c r="D284" i="3"/>
  <c r="I284" i="3"/>
  <c r="J284" i="3"/>
  <c r="N284" i="3"/>
  <c r="S284" i="3"/>
  <c r="X284" i="3"/>
  <c r="AC284" i="3"/>
  <c r="AH284" i="3"/>
  <c r="C285" i="3"/>
  <c r="D285" i="3"/>
  <c r="I285" i="3"/>
  <c r="J285" i="3"/>
  <c r="N285" i="3"/>
  <c r="S285" i="3"/>
  <c r="X285" i="3"/>
  <c r="AC285" i="3"/>
  <c r="AH285" i="3"/>
  <c r="AJ285" i="3" s="1"/>
  <c r="C286" i="3"/>
  <c r="D286" i="3"/>
  <c r="I286" i="3"/>
  <c r="J286" i="3"/>
  <c r="N286" i="3"/>
  <c r="S286" i="3"/>
  <c r="X286" i="3"/>
  <c r="AC286" i="3"/>
  <c r="AH286" i="3"/>
  <c r="C287" i="3"/>
  <c r="D287" i="3"/>
  <c r="I287" i="3"/>
  <c r="J287" i="3"/>
  <c r="N287" i="3"/>
  <c r="S287" i="3"/>
  <c r="X287" i="3"/>
  <c r="AC287" i="3"/>
  <c r="AH287" i="3"/>
  <c r="C288" i="3"/>
  <c r="D288" i="3"/>
  <c r="I288" i="3"/>
  <c r="J288" i="3"/>
  <c r="N288" i="3"/>
  <c r="S288" i="3"/>
  <c r="X288" i="3"/>
  <c r="AC288" i="3"/>
  <c r="AH288" i="3"/>
  <c r="C289" i="3"/>
  <c r="D289" i="3"/>
  <c r="I289" i="3"/>
  <c r="J289" i="3"/>
  <c r="N289" i="3"/>
  <c r="S289" i="3"/>
  <c r="X289" i="3"/>
  <c r="AC289" i="3"/>
  <c r="AH289" i="3"/>
  <c r="AJ289" i="3" s="1"/>
  <c r="C290" i="3"/>
  <c r="D290" i="3"/>
  <c r="I290" i="3"/>
  <c r="J290" i="3"/>
  <c r="N290" i="3"/>
  <c r="S290" i="3"/>
  <c r="X290" i="3"/>
  <c r="AC290" i="3"/>
  <c r="AH290" i="3"/>
  <c r="C291" i="3"/>
  <c r="D291" i="3"/>
  <c r="I291" i="3"/>
  <c r="J291" i="3"/>
  <c r="N291" i="3"/>
  <c r="S291" i="3"/>
  <c r="X291" i="3"/>
  <c r="AC291" i="3"/>
  <c r="AH291" i="3"/>
  <c r="C292" i="3"/>
  <c r="D292" i="3"/>
  <c r="I292" i="3"/>
  <c r="J292" i="3"/>
  <c r="N292" i="3"/>
  <c r="S292" i="3"/>
  <c r="X292" i="3"/>
  <c r="AC292" i="3"/>
  <c r="AH292" i="3"/>
  <c r="C293" i="3"/>
  <c r="D293" i="3"/>
  <c r="I293" i="3"/>
  <c r="J293" i="3"/>
  <c r="N293" i="3"/>
  <c r="S293" i="3"/>
  <c r="X293" i="3"/>
  <c r="AC293" i="3"/>
  <c r="AH293" i="3"/>
  <c r="AJ293" i="3" s="1"/>
  <c r="C294" i="3"/>
  <c r="D294" i="3"/>
  <c r="I294" i="3"/>
  <c r="J294" i="3"/>
  <c r="N294" i="3"/>
  <c r="S294" i="3"/>
  <c r="X294" i="3"/>
  <c r="AC294" i="3"/>
  <c r="AH294" i="3"/>
  <c r="C295" i="3"/>
  <c r="D295" i="3"/>
  <c r="I295" i="3"/>
  <c r="J295" i="3"/>
  <c r="N295" i="3"/>
  <c r="S295" i="3"/>
  <c r="X295" i="3"/>
  <c r="AC295" i="3"/>
  <c r="AH295" i="3"/>
  <c r="C296" i="3"/>
  <c r="D296" i="3"/>
  <c r="I296" i="3"/>
  <c r="J296" i="3"/>
  <c r="N296" i="3"/>
  <c r="S296" i="3"/>
  <c r="X296" i="3"/>
  <c r="AC296" i="3"/>
  <c r="AH296" i="3"/>
  <c r="C297" i="3"/>
  <c r="D297" i="3"/>
  <c r="I297" i="3"/>
  <c r="J297" i="3"/>
  <c r="N297" i="3"/>
  <c r="S297" i="3"/>
  <c r="X297" i="3"/>
  <c r="AC297" i="3"/>
  <c r="AH297" i="3"/>
  <c r="C298" i="3"/>
  <c r="D298" i="3"/>
  <c r="I298" i="3"/>
  <c r="J298" i="3"/>
  <c r="N298" i="3"/>
  <c r="S298" i="3"/>
  <c r="X298" i="3"/>
  <c r="AC298" i="3"/>
  <c r="AH298" i="3"/>
  <c r="C299" i="3"/>
  <c r="D299" i="3"/>
  <c r="I299" i="3"/>
  <c r="J299" i="3"/>
  <c r="N299" i="3"/>
  <c r="S299" i="3"/>
  <c r="X299" i="3"/>
  <c r="AC299" i="3"/>
  <c r="AH299" i="3"/>
  <c r="C300" i="3"/>
  <c r="D300" i="3"/>
  <c r="I300" i="3"/>
  <c r="J300" i="3"/>
  <c r="N300" i="3"/>
  <c r="S300" i="3"/>
  <c r="X300" i="3"/>
  <c r="AC300" i="3"/>
  <c r="AH300" i="3"/>
  <c r="C301" i="3"/>
  <c r="D301" i="3"/>
  <c r="I301" i="3"/>
  <c r="J301" i="3"/>
  <c r="N301" i="3"/>
  <c r="S301" i="3"/>
  <c r="X301" i="3"/>
  <c r="AC301" i="3"/>
  <c r="AH301" i="3"/>
  <c r="C302" i="3"/>
  <c r="D302" i="3"/>
  <c r="I302" i="3"/>
  <c r="J302" i="3"/>
  <c r="N302" i="3"/>
  <c r="S302" i="3"/>
  <c r="X302" i="3"/>
  <c r="AC302" i="3"/>
  <c r="AH302" i="3"/>
  <c r="C303" i="3"/>
  <c r="D303" i="3"/>
  <c r="I303" i="3"/>
  <c r="J303" i="3"/>
  <c r="N303" i="3"/>
  <c r="S303" i="3"/>
  <c r="X303" i="3"/>
  <c r="AC303" i="3"/>
  <c r="AH303" i="3"/>
  <c r="C304" i="3"/>
  <c r="D304" i="3"/>
  <c r="I304" i="3"/>
  <c r="J304" i="3"/>
  <c r="N304" i="3"/>
  <c r="S304" i="3"/>
  <c r="X304" i="3"/>
  <c r="AC304" i="3"/>
  <c r="AH304" i="3"/>
  <c r="C305" i="3"/>
  <c r="D305" i="3"/>
  <c r="I305" i="3"/>
  <c r="J305" i="3"/>
  <c r="N305" i="3"/>
  <c r="S305" i="3"/>
  <c r="X305" i="3"/>
  <c r="AC305" i="3"/>
  <c r="AH305" i="3"/>
  <c r="C306" i="3"/>
  <c r="D306" i="3"/>
  <c r="I306" i="3"/>
  <c r="J306" i="3"/>
  <c r="N306" i="3"/>
  <c r="S306" i="3"/>
  <c r="X306" i="3"/>
  <c r="AC306" i="3"/>
  <c r="AH306" i="3"/>
  <c r="C307" i="3"/>
  <c r="D307" i="3"/>
  <c r="I307" i="3"/>
  <c r="J307" i="3"/>
  <c r="N307" i="3"/>
  <c r="S307" i="3"/>
  <c r="X307" i="3"/>
  <c r="AC307" i="3"/>
  <c r="AH307" i="3"/>
  <c r="C308" i="3"/>
  <c r="D308" i="3"/>
  <c r="I308" i="3"/>
  <c r="J308" i="3"/>
  <c r="N308" i="3"/>
  <c r="S308" i="3"/>
  <c r="X308" i="3"/>
  <c r="AC308" i="3"/>
  <c r="AH308" i="3"/>
  <c r="C309" i="3"/>
  <c r="D309" i="3"/>
  <c r="I309" i="3"/>
  <c r="J309" i="3"/>
  <c r="N309" i="3"/>
  <c r="S309" i="3"/>
  <c r="X309" i="3"/>
  <c r="AC309" i="3"/>
  <c r="AH309" i="3"/>
  <c r="AJ309" i="3" s="1"/>
  <c r="C310" i="3"/>
  <c r="D310" i="3"/>
  <c r="I310" i="3"/>
  <c r="J310" i="3"/>
  <c r="N310" i="3"/>
  <c r="S310" i="3"/>
  <c r="X310" i="3"/>
  <c r="AC310" i="3"/>
  <c r="AH310" i="3"/>
  <c r="C311" i="3"/>
  <c r="D311" i="3"/>
  <c r="I311" i="3"/>
  <c r="J311" i="3"/>
  <c r="N311" i="3"/>
  <c r="S311" i="3"/>
  <c r="X311" i="3"/>
  <c r="AC311" i="3"/>
  <c r="AH311"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N12" i="2"/>
  <c r="T12" i="2"/>
  <c r="T13" i="2" s="1"/>
  <c r="T14" i="2" s="1"/>
  <c r="T15" i="2" s="1"/>
  <c r="T16" i="2" s="1"/>
  <c r="T17" i="2" s="1"/>
  <c r="T18" i="2" s="1"/>
  <c r="T19" i="2" s="1"/>
  <c r="T20" i="2" s="1"/>
  <c r="T21" i="2" s="1"/>
  <c r="T22" i="2" s="1"/>
  <c r="T23" i="2" s="1"/>
  <c r="T24" i="2" s="1"/>
  <c r="T25" i="2" s="1"/>
  <c r="T26" i="2" s="1"/>
  <c r="T27" i="2" s="1"/>
  <c r="T28" i="2" s="1"/>
  <c r="T29" i="2" s="1"/>
  <c r="T30" i="2" s="1"/>
  <c r="T31" i="2" s="1"/>
  <c r="T32" i="2" s="1"/>
  <c r="T33" i="2" s="1"/>
  <c r="T34" i="2" s="1"/>
  <c r="T35" i="2" s="1"/>
  <c r="T36" i="2" s="1"/>
  <c r="T37" i="2" s="1"/>
  <c r="T38" i="2" s="1"/>
  <c r="T39" i="2" s="1"/>
  <c r="T40" i="2" s="1"/>
  <c r="T41" i="2" s="1"/>
  <c r="T42" i="2" s="1"/>
  <c r="T43" i="2" s="1"/>
  <c r="T44" i="2" s="1"/>
  <c r="T45" i="2" s="1"/>
  <c r="T46" i="2" s="1"/>
  <c r="T47" i="2" s="1"/>
  <c r="T48" i="2" s="1"/>
  <c r="T49" i="2" s="1"/>
  <c r="T50" i="2" s="1"/>
  <c r="T51" i="2" s="1"/>
  <c r="T52" i="2" s="1"/>
  <c r="T53" i="2" s="1"/>
  <c r="T54" i="2" s="1"/>
  <c r="T55" i="2" s="1"/>
  <c r="T56" i="2" s="1"/>
  <c r="T57" i="2" s="1"/>
  <c r="T58" i="2" s="1"/>
  <c r="T59" i="2" s="1"/>
  <c r="T60" i="2" s="1"/>
  <c r="T61" i="2" s="1"/>
  <c r="T62" i="2" s="1"/>
  <c r="T63" i="2" s="1"/>
  <c r="T64" i="2" s="1"/>
  <c r="T65" i="2" s="1"/>
  <c r="T66" i="2" s="1"/>
  <c r="T67" i="2" s="1"/>
  <c r="T68" i="2" s="1"/>
  <c r="T69" i="2" s="1"/>
  <c r="T70" i="2" s="1"/>
  <c r="T71" i="2" s="1"/>
  <c r="T72" i="2" s="1"/>
  <c r="T73" i="2" s="1"/>
  <c r="T74" i="2" s="1"/>
  <c r="T75" i="2" s="1"/>
  <c r="T76" i="2" s="1"/>
  <c r="T77" i="2" s="1"/>
  <c r="T78" i="2" s="1"/>
  <c r="T79" i="2" s="1"/>
  <c r="T80" i="2" s="1"/>
  <c r="T81" i="2" s="1"/>
  <c r="T82" i="2" s="1"/>
  <c r="T83" i="2" s="1"/>
  <c r="T84" i="2" s="1"/>
  <c r="T85" i="2" s="1"/>
  <c r="T86" i="2" s="1"/>
  <c r="T87" i="2" s="1"/>
  <c r="T88" i="2" s="1"/>
  <c r="T89" i="2" s="1"/>
  <c r="T90" i="2" s="1"/>
  <c r="T91" i="2" s="1"/>
  <c r="T92" i="2" s="1"/>
  <c r="T93" i="2" s="1"/>
  <c r="T94" i="2" s="1"/>
  <c r="T95" i="2" s="1"/>
  <c r="T96" i="2" s="1"/>
  <c r="T97" i="2" s="1"/>
  <c r="T98" i="2" s="1"/>
  <c r="T99" i="2" s="1"/>
  <c r="T100" i="2" s="1"/>
  <c r="T101" i="2" s="1"/>
  <c r="T102" i="2" s="1"/>
  <c r="T103" i="2" s="1"/>
  <c r="T104" i="2" s="1"/>
  <c r="T105" i="2" s="1"/>
  <c r="T106" i="2" s="1"/>
  <c r="T107" i="2" s="1"/>
  <c r="T108" i="2" s="1"/>
  <c r="T109" i="2" s="1"/>
  <c r="T110" i="2" s="1"/>
  <c r="T111" i="2" s="1"/>
  <c r="T112" i="2" s="1"/>
  <c r="T113" i="2" s="1"/>
  <c r="T114" i="2" s="1"/>
  <c r="T115" i="2" s="1"/>
  <c r="T116" i="2" s="1"/>
  <c r="T117" i="2" s="1"/>
  <c r="T118" i="2" s="1"/>
  <c r="T119" i="2" s="1"/>
  <c r="T120" i="2" s="1"/>
  <c r="T121" i="2" s="1"/>
  <c r="T122" i="2" s="1"/>
  <c r="T123" i="2" s="1"/>
  <c r="T124" i="2" s="1"/>
  <c r="T125" i="2" s="1"/>
  <c r="T126" i="2" s="1"/>
  <c r="T127" i="2" s="1"/>
  <c r="T128" i="2" s="1"/>
  <c r="T129" i="2" s="1"/>
  <c r="T130" i="2" s="1"/>
  <c r="T131" i="2" s="1"/>
  <c r="T132" i="2" s="1"/>
  <c r="T133" i="2" s="1"/>
  <c r="T134" i="2" s="1"/>
  <c r="T135" i="2" s="1"/>
  <c r="T136" i="2" s="1"/>
  <c r="T137" i="2" s="1"/>
  <c r="T138" i="2" s="1"/>
  <c r="T139" i="2" s="1"/>
  <c r="T140" i="2" s="1"/>
  <c r="T141" i="2" s="1"/>
  <c r="T142" i="2" s="1"/>
  <c r="T143" i="2" s="1"/>
  <c r="T144" i="2" s="1"/>
  <c r="T145" i="2" s="1"/>
  <c r="T146" i="2" s="1"/>
  <c r="T147" i="2" s="1"/>
  <c r="T148" i="2" s="1"/>
  <c r="T149" i="2" s="1"/>
  <c r="T150" i="2" s="1"/>
  <c r="T151" i="2" s="1"/>
  <c r="T152" i="2" s="1"/>
  <c r="T153" i="2" s="1"/>
  <c r="T154" i="2" s="1"/>
  <c r="T155" i="2" s="1"/>
  <c r="T156" i="2" s="1"/>
  <c r="T157" i="2" s="1"/>
  <c r="T158" i="2" s="1"/>
  <c r="T159" i="2" s="1"/>
  <c r="T160" i="2" s="1"/>
  <c r="T161" i="2" s="1"/>
  <c r="T162" i="2" s="1"/>
  <c r="T163" i="2" s="1"/>
  <c r="T164" i="2" s="1"/>
  <c r="T165" i="2" s="1"/>
  <c r="T166" i="2" s="1"/>
  <c r="T167" i="2" s="1"/>
  <c r="T168" i="2" s="1"/>
  <c r="T169" i="2" s="1"/>
  <c r="T170" i="2" s="1"/>
  <c r="T171" i="2" s="1"/>
  <c r="T172" i="2" s="1"/>
  <c r="T173" i="2" s="1"/>
  <c r="T174" i="2" s="1"/>
  <c r="T175" i="2" s="1"/>
  <c r="T176" i="2" s="1"/>
  <c r="T177" i="2" s="1"/>
  <c r="T178" i="2" s="1"/>
  <c r="T179" i="2" s="1"/>
  <c r="T180" i="2" s="1"/>
  <c r="T181" i="2" s="1"/>
  <c r="T182" i="2" s="1"/>
  <c r="T183" i="2" s="1"/>
  <c r="T184" i="2" s="1"/>
  <c r="T185" i="2" s="1"/>
  <c r="T186" i="2" s="1"/>
  <c r="T187" i="2" s="1"/>
  <c r="T188" i="2" s="1"/>
  <c r="T189" i="2" s="1"/>
  <c r="T190" i="2" s="1"/>
  <c r="T191" i="2" s="1"/>
  <c r="T192" i="2" s="1"/>
  <c r="T193" i="2" s="1"/>
  <c r="T194" i="2" s="1"/>
  <c r="T195" i="2" s="1"/>
  <c r="T196" i="2" s="1"/>
  <c r="T197" i="2" s="1"/>
  <c r="T198" i="2" s="1"/>
  <c r="T199" i="2" s="1"/>
  <c r="T200" i="2" s="1"/>
  <c r="T201" i="2" s="1"/>
  <c r="T202" i="2" s="1"/>
  <c r="T203" i="2" s="1"/>
  <c r="T204" i="2" s="1"/>
  <c r="T205" i="2" s="1"/>
  <c r="T206" i="2" s="1"/>
  <c r="T207" i="2" s="1"/>
  <c r="T208" i="2" s="1"/>
  <c r="T209" i="2" s="1"/>
  <c r="T210" i="2" s="1"/>
  <c r="T211" i="2" s="1"/>
  <c r="T212" i="2" s="1"/>
  <c r="T213" i="2" s="1"/>
  <c r="T214" i="2" s="1"/>
  <c r="T215" i="2" s="1"/>
  <c r="T216" i="2" s="1"/>
  <c r="T217" i="2" s="1"/>
  <c r="T218" i="2" s="1"/>
  <c r="T219" i="2" s="1"/>
  <c r="T220" i="2" s="1"/>
  <c r="T221" i="2" s="1"/>
  <c r="T222" i="2" s="1"/>
  <c r="T223" i="2" s="1"/>
  <c r="T224" i="2" s="1"/>
  <c r="T225" i="2" s="1"/>
  <c r="T226" i="2" s="1"/>
  <c r="T227" i="2" s="1"/>
  <c r="T228" i="2" s="1"/>
  <c r="T229" i="2" s="1"/>
  <c r="T230" i="2" s="1"/>
  <c r="T231" i="2" s="1"/>
  <c r="T232" i="2" s="1"/>
  <c r="T233" i="2" s="1"/>
  <c r="T234" i="2" s="1"/>
  <c r="T235" i="2" s="1"/>
  <c r="T236" i="2" s="1"/>
  <c r="T237" i="2" s="1"/>
  <c r="T238" i="2" s="1"/>
  <c r="T239" i="2" s="1"/>
  <c r="T240" i="2" s="1"/>
  <c r="T241" i="2" s="1"/>
  <c r="T242" i="2" s="1"/>
  <c r="T243" i="2" s="1"/>
  <c r="T244" i="2" s="1"/>
  <c r="T245" i="2" s="1"/>
  <c r="T246" i="2" s="1"/>
  <c r="T247" i="2" s="1"/>
  <c r="T248" i="2" s="1"/>
  <c r="T249" i="2" s="1"/>
  <c r="T250" i="2" s="1"/>
  <c r="T251" i="2" s="1"/>
  <c r="T252" i="2" s="1"/>
  <c r="T253" i="2" s="1"/>
  <c r="T254" i="2" s="1"/>
  <c r="T255" i="2" s="1"/>
  <c r="T256" i="2" s="1"/>
  <c r="T257" i="2" s="1"/>
  <c r="T258" i="2" s="1"/>
  <c r="T259" i="2" s="1"/>
  <c r="T260" i="2" s="1"/>
  <c r="T261" i="2" s="1"/>
  <c r="T262" i="2" s="1"/>
  <c r="T263" i="2" s="1"/>
  <c r="T264" i="2" s="1"/>
  <c r="T265" i="2" s="1"/>
  <c r="T266" i="2" s="1"/>
  <c r="T267" i="2" s="1"/>
  <c r="T268" i="2" s="1"/>
  <c r="T269" i="2" s="1"/>
  <c r="T270" i="2" s="1"/>
  <c r="T271" i="2" s="1"/>
  <c r="T272" i="2" s="1"/>
  <c r="T273" i="2" s="1"/>
  <c r="T274" i="2" s="1"/>
  <c r="T275" i="2" s="1"/>
  <c r="T276" i="2" s="1"/>
  <c r="T277" i="2" s="1"/>
  <c r="T278" i="2" s="1"/>
  <c r="T279" i="2" s="1"/>
  <c r="T280" i="2" s="1"/>
  <c r="T281" i="2" s="1"/>
  <c r="T282" i="2" s="1"/>
  <c r="T283" i="2" s="1"/>
  <c r="T284" i="2" s="1"/>
  <c r="T285" i="2" s="1"/>
  <c r="T286" i="2" s="1"/>
  <c r="T287" i="2" s="1"/>
  <c r="T288" i="2" s="1"/>
  <c r="T289" i="2" s="1"/>
  <c r="T290" i="2" s="1"/>
  <c r="T291" i="2" s="1"/>
  <c r="T292" i="2" s="1"/>
  <c r="T293" i="2" s="1"/>
  <c r="T294" i="2" s="1"/>
  <c r="T295" i="2" s="1"/>
  <c r="T296" i="2" s="1"/>
  <c r="T297" i="2" s="1"/>
  <c r="T298" i="2" s="1"/>
  <c r="T299" i="2" s="1"/>
  <c r="T300" i="2" s="1"/>
  <c r="T301" i="2" s="1"/>
  <c r="T302" i="2" s="1"/>
  <c r="T303" i="2" s="1"/>
  <c r="T304" i="2" s="1"/>
  <c r="T305" i="2" s="1"/>
  <c r="T306" i="2" s="1"/>
  <c r="T307" i="2" s="1"/>
  <c r="T308" i="2" s="1"/>
  <c r="T309" i="2" s="1"/>
  <c r="T310" i="2" s="1"/>
  <c r="U12" i="2"/>
  <c r="X12" i="2"/>
  <c r="Y12" i="2"/>
  <c r="Y13" i="2" s="1"/>
  <c r="Y14" i="2" s="1"/>
  <c r="Y15" i="2" s="1"/>
  <c r="Y16" i="2" s="1"/>
  <c r="Y17" i="2" s="1"/>
  <c r="Y18" i="2" s="1"/>
  <c r="Y19" i="2" s="1"/>
  <c r="Y20" i="2" s="1"/>
  <c r="Y21" i="2" s="1"/>
  <c r="Y22" i="2" s="1"/>
  <c r="Y23" i="2" s="1"/>
  <c r="Y24" i="2" s="1"/>
  <c r="Y25" i="2" s="1"/>
  <c r="Y26" i="2" s="1"/>
  <c r="Y27" i="2" s="1"/>
  <c r="Y28" i="2" s="1"/>
  <c r="Y29" i="2" s="1"/>
  <c r="Y30" i="2" s="1"/>
  <c r="Y31" i="2" s="1"/>
  <c r="Y32" i="2" s="1"/>
  <c r="Y33" i="2" s="1"/>
  <c r="Y34" i="2" s="1"/>
  <c r="Y35" i="2" s="1"/>
  <c r="Y36" i="2" s="1"/>
  <c r="Y37" i="2" s="1"/>
  <c r="Y38" i="2" s="1"/>
  <c r="Y39" i="2" s="1"/>
  <c r="Y40" i="2" s="1"/>
  <c r="Y41" i="2" s="1"/>
  <c r="Y42" i="2" s="1"/>
  <c r="Y43" i="2" s="1"/>
  <c r="Y44" i="2" s="1"/>
  <c r="Y45" i="2" s="1"/>
  <c r="Y46" i="2" s="1"/>
  <c r="Y47" i="2" s="1"/>
  <c r="Y48" i="2" s="1"/>
  <c r="Y49" i="2" s="1"/>
  <c r="Y50" i="2" s="1"/>
  <c r="Y51" i="2" s="1"/>
  <c r="Y52" i="2" s="1"/>
  <c r="Y53" i="2" s="1"/>
  <c r="Y54" i="2" s="1"/>
  <c r="Y55" i="2" s="1"/>
  <c r="Y56" i="2" s="1"/>
  <c r="Y57" i="2" s="1"/>
  <c r="Y58" i="2" s="1"/>
  <c r="Y59" i="2" s="1"/>
  <c r="Y60" i="2" s="1"/>
  <c r="Y61" i="2" s="1"/>
  <c r="Y62" i="2" s="1"/>
  <c r="Y63" i="2" s="1"/>
  <c r="Y64" i="2" s="1"/>
  <c r="Y65" i="2" s="1"/>
  <c r="Y66" i="2" s="1"/>
  <c r="Y67" i="2" s="1"/>
  <c r="Y68" i="2" s="1"/>
  <c r="Y69" i="2" s="1"/>
  <c r="Y70" i="2" s="1"/>
  <c r="Y71" i="2" s="1"/>
  <c r="Y72" i="2" s="1"/>
  <c r="Y73" i="2" s="1"/>
  <c r="Y74" i="2" s="1"/>
  <c r="Y75" i="2" s="1"/>
  <c r="Y76" i="2" s="1"/>
  <c r="Y77" i="2" s="1"/>
  <c r="Y78" i="2" s="1"/>
  <c r="Y79" i="2" s="1"/>
  <c r="Y80" i="2" s="1"/>
  <c r="Y81" i="2" s="1"/>
  <c r="Y82" i="2" s="1"/>
  <c r="Y83" i="2" s="1"/>
  <c r="Y84" i="2" s="1"/>
  <c r="Y85" i="2" s="1"/>
  <c r="Y86" i="2" s="1"/>
  <c r="Y87" i="2" s="1"/>
  <c r="Y88" i="2" s="1"/>
  <c r="Y89" i="2" s="1"/>
  <c r="Y90" i="2" s="1"/>
  <c r="Y91" i="2" s="1"/>
  <c r="Y92" i="2" s="1"/>
  <c r="Y93" i="2" s="1"/>
  <c r="Y94" i="2" s="1"/>
  <c r="Y95" i="2" s="1"/>
  <c r="Y96" i="2" s="1"/>
  <c r="Y97" i="2" s="1"/>
  <c r="Y98" i="2" s="1"/>
  <c r="Y99" i="2" s="1"/>
  <c r="Y100" i="2" s="1"/>
  <c r="Y101" i="2" s="1"/>
  <c r="Y102" i="2" s="1"/>
  <c r="Y103" i="2" s="1"/>
  <c r="Y104" i="2" s="1"/>
  <c r="Y105" i="2" s="1"/>
  <c r="Y106" i="2" s="1"/>
  <c r="Y107" i="2" s="1"/>
  <c r="Y108" i="2" s="1"/>
  <c r="Y109" i="2" s="1"/>
  <c r="Y110" i="2" s="1"/>
  <c r="Y111" i="2" s="1"/>
  <c r="Y112" i="2" s="1"/>
  <c r="Y113" i="2" s="1"/>
  <c r="Y114" i="2" s="1"/>
  <c r="Y115" i="2" s="1"/>
  <c r="Y116" i="2" s="1"/>
  <c r="Y117" i="2" s="1"/>
  <c r="Y118" i="2" s="1"/>
  <c r="Y119" i="2" s="1"/>
  <c r="Y120" i="2" s="1"/>
  <c r="Y121" i="2" s="1"/>
  <c r="Y122" i="2" s="1"/>
  <c r="Y123" i="2" s="1"/>
  <c r="Y124" i="2" s="1"/>
  <c r="Y125" i="2" s="1"/>
  <c r="Y126" i="2" s="1"/>
  <c r="Y127" i="2" s="1"/>
  <c r="Y128" i="2" s="1"/>
  <c r="Y129" i="2" s="1"/>
  <c r="Y130" i="2" s="1"/>
  <c r="Y131" i="2" s="1"/>
  <c r="Y132" i="2" s="1"/>
  <c r="Y133" i="2" s="1"/>
  <c r="Y134" i="2" s="1"/>
  <c r="Y135" i="2" s="1"/>
  <c r="Y136" i="2" s="1"/>
  <c r="Y137" i="2" s="1"/>
  <c r="Y138" i="2" s="1"/>
  <c r="Y139" i="2" s="1"/>
  <c r="Y140" i="2" s="1"/>
  <c r="Y141" i="2" s="1"/>
  <c r="Y142" i="2" s="1"/>
  <c r="Y143" i="2" s="1"/>
  <c r="Y144" i="2" s="1"/>
  <c r="Y145" i="2" s="1"/>
  <c r="Y146" i="2" s="1"/>
  <c r="Y147" i="2" s="1"/>
  <c r="Y148" i="2" s="1"/>
  <c r="Y149" i="2" s="1"/>
  <c r="Y150" i="2" s="1"/>
  <c r="Y151" i="2" s="1"/>
  <c r="Y152" i="2" s="1"/>
  <c r="Y153" i="2" s="1"/>
  <c r="Y154" i="2" s="1"/>
  <c r="Y155" i="2" s="1"/>
  <c r="Y156" i="2" s="1"/>
  <c r="Y157" i="2" s="1"/>
  <c r="Y158" i="2" s="1"/>
  <c r="Y159" i="2" s="1"/>
  <c r="Y160" i="2" s="1"/>
  <c r="Y161" i="2" s="1"/>
  <c r="Y162" i="2" s="1"/>
  <c r="Y163" i="2" s="1"/>
  <c r="Y164" i="2" s="1"/>
  <c r="Y165" i="2" s="1"/>
  <c r="Y166" i="2" s="1"/>
  <c r="Y167" i="2" s="1"/>
  <c r="Y168" i="2" s="1"/>
  <c r="Y169" i="2" s="1"/>
  <c r="Y170" i="2" s="1"/>
  <c r="Y171" i="2" s="1"/>
  <c r="Y172" i="2" s="1"/>
  <c r="Y173" i="2" s="1"/>
  <c r="Y174" i="2" s="1"/>
  <c r="Y175" i="2" s="1"/>
  <c r="Y176" i="2" s="1"/>
  <c r="Y177" i="2" s="1"/>
  <c r="Y178" i="2" s="1"/>
  <c r="Y179" i="2" s="1"/>
  <c r="Y180" i="2" s="1"/>
  <c r="Y181" i="2" s="1"/>
  <c r="Y182" i="2" s="1"/>
  <c r="Y183" i="2" s="1"/>
  <c r="Y184" i="2" s="1"/>
  <c r="Y185" i="2" s="1"/>
  <c r="Y186" i="2" s="1"/>
  <c r="Y187" i="2" s="1"/>
  <c r="Y188" i="2" s="1"/>
  <c r="Y189" i="2" s="1"/>
  <c r="Y190" i="2" s="1"/>
  <c r="Y191" i="2" s="1"/>
  <c r="Y192" i="2" s="1"/>
  <c r="Y193" i="2" s="1"/>
  <c r="Y194" i="2" s="1"/>
  <c r="Y195" i="2" s="1"/>
  <c r="Y196" i="2" s="1"/>
  <c r="Y197" i="2" s="1"/>
  <c r="Y198" i="2" s="1"/>
  <c r="Y199" i="2" s="1"/>
  <c r="Y200" i="2" s="1"/>
  <c r="Y201" i="2" s="1"/>
  <c r="Y202" i="2" s="1"/>
  <c r="Y203" i="2" s="1"/>
  <c r="Y204" i="2" s="1"/>
  <c r="Y205" i="2" s="1"/>
  <c r="Y206" i="2" s="1"/>
  <c r="Y207" i="2" s="1"/>
  <c r="Y208" i="2" s="1"/>
  <c r="Y209" i="2" s="1"/>
  <c r="Y210" i="2" s="1"/>
  <c r="Y211" i="2" s="1"/>
  <c r="Y212" i="2" s="1"/>
  <c r="Y213" i="2" s="1"/>
  <c r="Y214" i="2" s="1"/>
  <c r="Y215" i="2" s="1"/>
  <c r="Y216" i="2" s="1"/>
  <c r="Y217" i="2" s="1"/>
  <c r="Y218" i="2" s="1"/>
  <c r="Y219" i="2" s="1"/>
  <c r="Y220" i="2" s="1"/>
  <c r="Y221" i="2" s="1"/>
  <c r="Y222" i="2" s="1"/>
  <c r="Y223" i="2" s="1"/>
  <c r="Y224" i="2" s="1"/>
  <c r="Y225" i="2" s="1"/>
  <c r="Y226" i="2" s="1"/>
  <c r="Y227" i="2" s="1"/>
  <c r="Y228" i="2" s="1"/>
  <c r="Y229" i="2" s="1"/>
  <c r="Y230" i="2" s="1"/>
  <c r="Y231" i="2" s="1"/>
  <c r="Y232" i="2" s="1"/>
  <c r="Y233" i="2" s="1"/>
  <c r="Y234" i="2" s="1"/>
  <c r="Y235" i="2" s="1"/>
  <c r="Y236" i="2" s="1"/>
  <c r="Y237" i="2" s="1"/>
  <c r="Y238" i="2" s="1"/>
  <c r="Y239" i="2" s="1"/>
  <c r="Y240" i="2" s="1"/>
  <c r="Y241" i="2" s="1"/>
  <c r="Y242" i="2" s="1"/>
  <c r="Y243" i="2" s="1"/>
  <c r="Y244" i="2" s="1"/>
  <c r="Y245" i="2" s="1"/>
  <c r="Y246" i="2" s="1"/>
  <c r="Y247" i="2" s="1"/>
  <c r="Y248" i="2" s="1"/>
  <c r="Y249" i="2" s="1"/>
  <c r="Y250" i="2" s="1"/>
  <c r="Y251" i="2" s="1"/>
  <c r="Y252" i="2" s="1"/>
  <c r="Y253" i="2" s="1"/>
  <c r="Y254" i="2" s="1"/>
  <c r="Y255" i="2" s="1"/>
  <c r="Y256" i="2" s="1"/>
  <c r="Y257" i="2" s="1"/>
  <c r="Y258" i="2" s="1"/>
  <c r="Y259" i="2" s="1"/>
  <c r="Y260" i="2" s="1"/>
  <c r="Y261" i="2" s="1"/>
  <c r="Y262" i="2" s="1"/>
  <c r="Y263" i="2" s="1"/>
  <c r="Y264" i="2" s="1"/>
  <c r="Y265" i="2" s="1"/>
  <c r="Y266" i="2" s="1"/>
  <c r="Y267" i="2" s="1"/>
  <c r="Y268" i="2" s="1"/>
  <c r="Y269" i="2" s="1"/>
  <c r="Y270" i="2" s="1"/>
  <c r="Y271" i="2" s="1"/>
  <c r="Y272" i="2" s="1"/>
  <c r="Y273" i="2" s="1"/>
  <c r="Y274" i="2" s="1"/>
  <c r="Y275" i="2" s="1"/>
  <c r="Y276" i="2" s="1"/>
  <c r="Y277" i="2" s="1"/>
  <c r="Y278" i="2" s="1"/>
  <c r="Y279" i="2" s="1"/>
  <c r="Y280" i="2" s="1"/>
  <c r="Y281" i="2" s="1"/>
  <c r="Y282" i="2" s="1"/>
  <c r="Y283" i="2" s="1"/>
  <c r="Y284" i="2" s="1"/>
  <c r="Y285" i="2" s="1"/>
  <c r="Y286" i="2" s="1"/>
  <c r="Y287" i="2" s="1"/>
  <c r="Y288" i="2" s="1"/>
  <c r="Y289" i="2" s="1"/>
  <c r="Y290" i="2" s="1"/>
  <c r="Y291" i="2" s="1"/>
  <c r="Y292" i="2" s="1"/>
  <c r="Y293" i="2" s="1"/>
  <c r="Y294" i="2" s="1"/>
  <c r="Y295" i="2" s="1"/>
  <c r="Y296" i="2" s="1"/>
  <c r="Y297" i="2" s="1"/>
  <c r="Y298" i="2" s="1"/>
  <c r="Y299" i="2" s="1"/>
  <c r="Y300" i="2" s="1"/>
  <c r="Y301" i="2" s="1"/>
  <c r="Y302" i="2" s="1"/>
  <c r="Y303" i="2" s="1"/>
  <c r="Y304" i="2" s="1"/>
  <c r="Y305" i="2" s="1"/>
  <c r="Y306" i="2" s="1"/>
  <c r="Y307" i="2" s="1"/>
  <c r="Y308" i="2" s="1"/>
  <c r="Y309" i="2" s="1"/>
  <c r="Y310" i="2" s="1"/>
  <c r="N13" i="2"/>
  <c r="U13" i="2"/>
  <c r="U14" i="2" s="1"/>
  <c r="U15" i="2" s="1"/>
  <c r="U16" i="2" s="1"/>
  <c r="U17" i="2" s="1"/>
  <c r="U18" i="2" s="1"/>
  <c r="U19" i="2" s="1"/>
  <c r="U20" i="2" s="1"/>
  <c r="U21" i="2" s="1"/>
  <c r="U22" i="2" s="1"/>
  <c r="U23" i="2" s="1"/>
  <c r="U24" i="2" s="1"/>
  <c r="U25" i="2" s="1"/>
  <c r="U26" i="2" s="1"/>
  <c r="U27" i="2" s="1"/>
  <c r="U28" i="2" s="1"/>
  <c r="U29" i="2" s="1"/>
  <c r="U30" i="2" s="1"/>
  <c r="U31" i="2" s="1"/>
  <c r="U32" i="2" s="1"/>
  <c r="U33" i="2" s="1"/>
  <c r="U34" i="2" s="1"/>
  <c r="U35" i="2" s="1"/>
  <c r="U36" i="2" s="1"/>
  <c r="U37" i="2" s="1"/>
  <c r="U38" i="2" s="1"/>
  <c r="U39" i="2" s="1"/>
  <c r="U40" i="2" s="1"/>
  <c r="U41" i="2" s="1"/>
  <c r="U42" i="2" s="1"/>
  <c r="U43" i="2" s="1"/>
  <c r="U44" i="2" s="1"/>
  <c r="U45" i="2" s="1"/>
  <c r="U46" i="2" s="1"/>
  <c r="U47" i="2" s="1"/>
  <c r="U48" i="2" s="1"/>
  <c r="U49" i="2" s="1"/>
  <c r="U50" i="2" s="1"/>
  <c r="U51" i="2" s="1"/>
  <c r="U52" i="2" s="1"/>
  <c r="U53" i="2" s="1"/>
  <c r="U54" i="2" s="1"/>
  <c r="U55" i="2" s="1"/>
  <c r="U56" i="2" s="1"/>
  <c r="U57" i="2" s="1"/>
  <c r="U58" i="2" s="1"/>
  <c r="U59" i="2" s="1"/>
  <c r="U60" i="2" s="1"/>
  <c r="U61" i="2" s="1"/>
  <c r="U62" i="2" s="1"/>
  <c r="U63" i="2" s="1"/>
  <c r="U64" i="2" s="1"/>
  <c r="U65" i="2" s="1"/>
  <c r="U66" i="2" s="1"/>
  <c r="U67" i="2" s="1"/>
  <c r="U68" i="2" s="1"/>
  <c r="U69" i="2" s="1"/>
  <c r="U70" i="2" s="1"/>
  <c r="U71" i="2" s="1"/>
  <c r="U72" i="2" s="1"/>
  <c r="U73" i="2" s="1"/>
  <c r="U74" i="2" s="1"/>
  <c r="U75" i="2" s="1"/>
  <c r="U76" i="2" s="1"/>
  <c r="U77" i="2" s="1"/>
  <c r="U78" i="2" s="1"/>
  <c r="U79" i="2" s="1"/>
  <c r="U80" i="2" s="1"/>
  <c r="U81" i="2" s="1"/>
  <c r="U82" i="2" s="1"/>
  <c r="U83" i="2" s="1"/>
  <c r="U84" i="2" s="1"/>
  <c r="U85" i="2" s="1"/>
  <c r="U86" i="2" s="1"/>
  <c r="U87" i="2" s="1"/>
  <c r="U88" i="2" s="1"/>
  <c r="U89" i="2" s="1"/>
  <c r="U90" i="2" s="1"/>
  <c r="U91" i="2" s="1"/>
  <c r="U92" i="2" s="1"/>
  <c r="U93" i="2" s="1"/>
  <c r="U94" i="2" s="1"/>
  <c r="U95" i="2" s="1"/>
  <c r="U96" i="2" s="1"/>
  <c r="U97" i="2" s="1"/>
  <c r="U98" i="2" s="1"/>
  <c r="U99" i="2" s="1"/>
  <c r="U100" i="2" s="1"/>
  <c r="U101" i="2" s="1"/>
  <c r="U102" i="2" s="1"/>
  <c r="U103" i="2" s="1"/>
  <c r="U104" i="2" s="1"/>
  <c r="U105" i="2" s="1"/>
  <c r="U106" i="2" s="1"/>
  <c r="U107" i="2" s="1"/>
  <c r="U108" i="2" s="1"/>
  <c r="U109" i="2" s="1"/>
  <c r="U110" i="2" s="1"/>
  <c r="U111" i="2" s="1"/>
  <c r="U112" i="2" s="1"/>
  <c r="U113" i="2" s="1"/>
  <c r="U114" i="2" s="1"/>
  <c r="U115" i="2" s="1"/>
  <c r="U116" i="2" s="1"/>
  <c r="U117" i="2" s="1"/>
  <c r="U118" i="2" s="1"/>
  <c r="U119" i="2" s="1"/>
  <c r="U120" i="2" s="1"/>
  <c r="U121" i="2" s="1"/>
  <c r="U122" i="2" s="1"/>
  <c r="U123" i="2" s="1"/>
  <c r="U124" i="2" s="1"/>
  <c r="U125" i="2" s="1"/>
  <c r="U126" i="2" s="1"/>
  <c r="U127" i="2" s="1"/>
  <c r="U128" i="2" s="1"/>
  <c r="U129" i="2" s="1"/>
  <c r="U130" i="2" s="1"/>
  <c r="U131" i="2" s="1"/>
  <c r="U132" i="2" s="1"/>
  <c r="U133" i="2" s="1"/>
  <c r="U134" i="2" s="1"/>
  <c r="U135" i="2" s="1"/>
  <c r="U136" i="2" s="1"/>
  <c r="U137" i="2" s="1"/>
  <c r="U138" i="2" s="1"/>
  <c r="U139" i="2" s="1"/>
  <c r="U140" i="2" s="1"/>
  <c r="U141" i="2" s="1"/>
  <c r="U142" i="2" s="1"/>
  <c r="U143" i="2" s="1"/>
  <c r="U144" i="2" s="1"/>
  <c r="U145" i="2" s="1"/>
  <c r="U146" i="2" s="1"/>
  <c r="U147" i="2" s="1"/>
  <c r="U148" i="2" s="1"/>
  <c r="U149" i="2" s="1"/>
  <c r="U150" i="2" s="1"/>
  <c r="U151" i="2" s="1"/>
  <c r="U152" i="2" s="1"/>
  <c r="U153" i="2" s="1"/>
  <c r="U154" i="2" s="1"/>
  <c r="U155" i="2" s="1"/>
  <c r="U156" i="2" s="1"/>
  <c r="U157" i="2" s="1"/>
  <c r="U158" i="2" s="1"/>
  <c r="U159" i="2" s="1"/>
  <c r="U160" i="2" s="1"/>
  <c r="U161" i="2" s="1"/>
  <c r="U162" i="2" s="1"/>
  <c r="U163" i="2" s="1"/>
  <c r="U164" i="2" s="1"/>
  <c r="U165" i="2" s="1"/>
  <c r="U166" i="2" s="1"/>
  <c r="U167" i="2" s="1"/>
  <c r="U168" i="2" s="1"/>
  <c r="U169" i="2" s="1"/>
  <c r="U170" i="2" s="1"/>
  <c r="U171" i="2" s="1"/>
  <c r="U172" i="2" s="1"/>
  <c r="U173" i="2" s="1"/>
  <c r="U174" i="2" s="1"/>
  <c r="U175" i="2" s="1"/>
  <c r="U176" i="2" s="1"/>
  <c r="U177" i="2" s="1"/>
  <c r="U178" i="2" s="1"/>
  <c r="U179" i="2" s="1"/>
  <c r="U180" i="2" s="1"/>
  <c r="U181" i="2" s="1"/>
  <c r="U182" i="2" s="1"/>
  <c r="U183" i="2" s="1"/>
  <c r="U184" i="2" s="1"/>
  <c r="U185" i="2" s="1"/>
  <c r="U186" i="2" s="1"/>
  <c r="U187" i="2" s="1"/>
  <c r="U188" i="2" s="1"/>
  <c r="U189" i="2" s="1"/>
  <c r="U190" i="2" s="1"/>
  <c r="U191" i="2" s="1"/>
  <c r="U192" i="2" s="1"/>
  <c r="U193" i="2" s="1"/>
  <c r="U194" i="2" s="1"/>
  <c r="U195" i="2" s="1"/>
  <c r="U196" i="2" s="1"/>
  <c r="U197" i="2" s="1"/>
  <c r="U198" i="2" s="1"/>
  <c r="U199" i="2" s="1"/>
  <c r="U200" i="2" s="1"/>
  <c r="U201" i="2" s="1"/>
  <c r="U202" i="2" s="1"/>
  <c r="U203" i="2" s="1"/>
  <c r="U204" i="2" s="1"/>
  <c r="U205" i="2" s="1"/>
  <c r="U206" i="2" s="1"/>
  <c r="U207" i="2" s="1"/>
  <c r="U208" i="2" s="1"/>
  <c r="U209" i="2" s="1"/>
  <c r="U210" i="2" s="1"/>
  <c r="U211" i="2" s="1"/>
  <c r="U212" i="2" s="1"/>
  <c r="U213" i="2" s="1"/>
  <c r="U214" i="2" s="1"/>
  <c r="U215" i="2" s="1"/>
  <c r="U216" i="2" s="1"/>
  <c r="U217" i="2" s="1"/>
  <c r="U218" i="2" s="1"/>
  <c r="U219" i="2" s="1"/>
  <c r="U220" i="2" s="1"/>
  <c r="U221" i="2" s="1"/>
  <c r="U222" i="2" s="1"/>
  <c r="U223" i="2" s="1"/>
  <c r="U224" i="2" s="1"/>
  <c r="U225" i="2" s="1"/>
  <c r="U226" i="2" s="1"/>
  <c r="U227" i="2" s="1"/>
  <c r="U228" i="2" s="1"/>
  <c r="U229" i="2" s="1"/>
  <c r="U230" i="2" s="1"/>
  <c r="U231" i="2" s="1"/>
  <c r="U232" i="2" s="1"/>
  <c r="U233" i="2" s="1"/>
  <c r="U234" i="2" s="1"/>
  <c r="U235" i="2" s="1"/>
  <c r="U236" i="2" s="1"/>
  <c r="U237" i="2" s="1"/>
  <c r="U238" i="2" s="1"/>
  <c r="U239" i="2" s="1"/>
  <c r="U240" i="2" s="1"/>
  <c r="U241" i="2" s="1"/>
  <c r="U242" i="2" s="1"/>
  <c r="U243" i="2" s="1"/>
  <c r="U244" i="2" s="1"/>
  <c r="U245" i="2" s="1"/>
  <c r="U246" i="2" s="1"/>
  <c r="U247" i="2" s="1"/>
  <c r="U248" i="2" s="1"/>
  <c r="U249" i="2" s="1"/>
  <c r="U250" i="2" s="1"/>
  <c r="U251" i="2" s="1"/>
  <c r="U252" i="2" s="1"/>
  <c r="U253" i="2" s="1"/>
  <c r="U254" i="2" s="1"/>
  <c r="U255" i="2" s="1"/>
  <c r="U256" i="2" s="1"/>
  <c r="U257" i="2" s="1"/>
  <c r="U258" i="2" s="1"/>
  <c r="U259" i="2" s="1"/>
  <c r="U260" i="2" s="1"/>
  <c r="U261" i="2" s="1"/>
  <c r="U262" i="2" s="1"/>
  <c r="U263" i="2" s="1"/>
  <c r="U264" i="2" s="1"/>
  <c r="U265" i="2" s="1"/>
  <c r="U266" i="2" s="1"/>
  <c r="U267" i="2" s="1"/>
  <c r="U268" i="2" s="1"/>
  <c r="U269" i="2" s="1"/>
  <c r="U270" i="2" s="1"/>
  <c r="U271" i="2" s="1"/>
  <c r="U272" i="2" s="1"/>
  <c r="U273" i="2" s="1"/>
  <c r="U274" i="2" s="1"/>
  <c r="U275" i="2" s="1"/>
  <c r="U276" i="2" s="1"/>
  <c r="U277" i="2" s="1"/>
  <c r="U278" i="2" s="1"/>
  <c r="U279" i="2" s="1"/>
  <c r="U280" i="2" s="1"/>
  <c r="U281" i="2" s="1"/>
  <c r="U282" i="2" s="1"/>
  <c r="U283" i="2" s="1"/>
  <c r="U284" i="2" s="1"/>
  <c r="U285" i="2" s="1"/>
  <c r="U286" i="2" s="1"/>
  <c r="U287" i="2" s="1"/>
  <c r="U288" i="2" s="1"/>
  <c r="U289" i="2" s="1"/>
  <c r="U290" i="2" s="1"/>
  <c r="U291" i="2" s="1"/>
  <c r="U292" i="2" s="1"/>
  <c r="U293" i="2" s="1"/>
  <c r="U294" i="2" s="1"/>
  <c r="U295" i="2" s="1"/>
  <c r="U296" i="2" s="1"/>
  <c r="U297" i="2" s="1"/>
  <c r="U298" i="2" s="1"/>
  <c r="U299" i="2" s="1"/>
  <c r="U300" i="2" s="1"/>
  <c r="U301" i="2" s="1"/>
  <c r="U302" i="2" s="1"/>
  <c r="U303" i="2" s="1"/>
  <c r="U304" i="2" s="1"/>
  <c r="U305" i="2" s="1"/>
  <c r="U306" i="2" s="1"/>
  <c r="U307" i="2" s="1"/>
  <c r="U308" i="2" s="1"/>
  <c r="U309" i="2" s="1"/>
  <c r="U310" i="2" s="1"/>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J314" i="2"/>
  <c r="F316" i="2"/>
  <c r="B317" i="2"/>
  <c r="F317" i="2"/>
  <c r="B318" i="2"/>
  <c r="F318" i="2"/>
  <c r="B319" i="2"/>
  <c r="F319" i="2"/>
  <c r="G319" i="2"/>
  <c r="B320" i="2"/>
  <c r="F320" i="2"/>
  <c r="B321" i="2"/>
  <c r="F321" i="2"/>
  <c r="B322" i="2"/>
  <c r="F322" i="2"/>
  <c r="B323" i="2"/>
  <c r="F323" i="2"/>
  <c r="B324" i="2"/>
  <c r="F324" i="2"/>
  <c r="B325" i="2"/>
  <c r="F325" i="2"/>
  <c r="B326" i="2"/>
  <c r="F326" i="2"/>
  <c r="B327" i="2"/>
  <c r="F327" i="2"/>
  <c r="B328" i="2"/>
  <c r="F328" i="2"/>
  <c r="B329" i="2"/>
  <c r="F329" i="2"/>
  <c r="B330" i="2"/>
  <c r="F330" i="2"/>
  <c r="B331" i="2"/>
  <c r="F331" i="2"/>
  <c r="B332" i="2"/>
  <c r="F332" i="2"/>
  <c r="B333" i="2"/>
  <c r="F333" i="2"/>
  <c r="B334" i="2"/>
  <c r="F334" i="2"/>
  <c r="B335" i="2"/>
  <c r="F335" i="2"/>
  <c r="F336" i="2"/>
  <c r="F337" i="2"/>
  <c r="F338" i="2"/>
  <c r="G14" i="24"/>
  <c r="G15" i="24"/>
  <c r="G16" i="24"/>
  <c r="C21" i="24"/>
  <c r="G21" i="24"/>
  <c r="R21" i="24" s="1"/>
  <c r="C15" i="31" s="1"/>
  <c r="O21" i="24"/>
  <c r="P21" i="24"/>
  <c r="P22" i="24" s="1"/>
  <c r="P23" i="24" s="1"/>
  <c r="P24" i="24" s="1"/>
  <c r="P25" i="24" s="1"/>
  <c r="P26" i="24" s="1"/>
  <c r="P27" i="24" s="1"/>
  <c r="P28" i="24" s="1"/>
  <c r="P29" i="24" s="1"/>
  <c r="P30" i="24" s="1"/>
  <c r="P31" i="24" s="1"/>
  <c r="P32" i="24" s="1"/>
  <c r="P33" i="24" s="1"/>
  <c r="P34" i="24" s="1"/>
  <c r="P35" i="24" s="1"/>
  <c r="P36" i="24" s="1"/>
  <c r="P37" i="24" s="1"/>
  <c r="P38" i="24" s="1"/>
  <c r="P39" i="24" s="1"/>
  <c r="P40" i="24" s="1"/>
  <c r="F22" i="24"/>
  <c r="G22" i="24"/>
  <c r="O22" i="24"/>
  <c r="O23" i="24" s="1"/>
  <c r="O24" i="24" s="1"/>
  <c r="O25" i="24" s="1"/>
  <c r="O26" i="24" s="1"/>
  <c r="O27" i="24" s="1"/>
  <c r="O28" i="24" s="1"/>
  <c r="O29" i="24" s="1"/>
  <c r="O30" i="24" s="1"/>
  <c r="O31" i="24" s="1"/>
  <c r="O32" i="24" s="1"/>
  <c r="O33" i="24" s="1"/>
  <c r="O34" i="24" s="1"/>
  <c r="O35" i="24" s="1"/>
  <c r="O36" i="24" s="1"/>
  <c r="O37" i="24" s="1"/>
  <c r="O38" i="24" s="1"/>
  <c r="O39" i="24" s="1"/>
  <c r="O40" i="24" s="1"/>
  <c r="F23" i="24"/>
  <c r="G23" i="24"/>
  <c r="F24" i="24"/>
  <c r="G24" i="24"/>
  <c r="F25" i="24"/>
  <c r="G25" i="24"/>
  <c r="F26" i="24"/>
  <c r="G26" i="24"/>
  <c r="F27" i="24"/>
  <c r="G27" i="24"/>
  <c r="F28" i="24"/>
  <c r="G28" i="24"/>
  <c r="F29" i="24"/>
  <c r="G29" i="24"/>
  <c r="F30" i="24"/>
  <c r="G30" i="24"/>
  <c r="F31" i="24"/>
  <c r="G31" i="24"/>
  <c r="F32" i="24"/>
  <c r="G32" i="24"/>
  <c r="F33" i="24"/>
  <c r="G33" i="24"/>
  <c r="F34" i="24"/>
  <c r="G34" i="24"/>
  <c r="F35" i="24"/>
  <c r="G35" i="24"/>
  <c r="F36" i="24"/>
  <c r="G36" i="24"/>
  <c r="F37" i="24"/>
  <c r="G37" i="24"/>
  <c r="F38" i="24"/>
  <c r="G38" i="24"/>
  <c r="F39" i="24"/>
  <c r="G39" i="24"/>
  <c r="F40" i="24"/>
  <c r="G40" i="24"/>
  <c r="A30" i="25"/>
  <c r="D5" i="18"/>
  <c r="D7" i="18"/>
  <c r="B16" i="18"/>
  <c r="B17" i="18" s="1"/>
  <c r="B18" i="18"/>
  <c r="B19" i="18" s="1"/>
  <c r="B40" i="18"/>
  <c r="B41" i="18" s="1"/>
  <c r="B42" i="18"/>
  <c r="B43" i="18"/>
  <c r="B44" i="18" s="1"/>
  <c r="B45" i="18" s="1"/>
  <c r="B46" i="18" s="1"/>
  <c r="B47" i="18" s="1"/>
  <c r="B48" i="18" s="1"/>
  <c r="B49" i="18" s="1"/>
  <c r="B50" i="18" s="1"/>
  <c r="B51" i="18" s="1"/>
  <c r="B52" i="18" s="1"/>
  <c r="B53" i="18" s="1"/>
  <c r="B54" i="18" s="1"/>
  <c r="B55" i="18" s="1"/>
  <c r="B56" i="18" s="1"/>
  <c r="B57" i="18" s="1"/>
  <c r="B58" i="18" s="1"/>
  <c r="B64" i="18"/>
  <c r="B65" i="18" s="1"/>
  <c r="B66" i="18" s="1"/>
  <c r="B67" i="18" s="1"/>
  <c r="B68" i="18" s="1"/>
  <c r="B80" i="18"/>
  <c r="B81" i="18" s="1"/>
  <c r="B82" i="18" s="1"/>
  <c r="B83" i="18" s="1"/>
  <c r="B84" i="18" s="1"/>
  <c r="B85" i="18" s="1"/>
  <c r="B86" i="18" s="1"/>
  <c r="B87" i="18" s="1"/>
  <c r="B88" i="18" s="1"/>
  <c r="B126" i="18"/>
  <c r="B127" i="18" s="1"/>
  <c r="B128" i="18" s="1"/>
  <c r="B129" i="18" s="1"/>
  <c r="B130" i="18" s="1"/>
  <c r="B131" i="18" s="1"/>
  <c r="B132" i="18" s="1"/>
  <c r="B133" i="18" s="1"/>
  <c r="B134" i="18" s="1"/>
  <c r="B135" i="18" s="1"/>
  <c r="B136" i="18" s="1"/>
  <c r="B137" i="18" s="1"/>
  <c r="B138" i="18" s="1"/>
  <c r="B139" i="18" s="1"/>
  <c r="B140" i="18" s="1"/>
  <c r="B141" i="18" s="1"/>
  <c r="B142" i="18" s="1"/>
  <c r="B143" i="18" s="1"/>
  <c r="B144" i="18" s="1"/>
  <c r="B145" i="18" s="1"/>
  <c r="C126" i="18"/>
  <c r="C127" i="18"/>
  <c r="C128" i="18"/>
  <c r="C129" i="18"/>
  <c r="C130" i="18"/>
  <c r="C131" i="18"/>
  <c r="C132" i="18"/>
  <c r="C133" i="18"/>
  <c r="C134" i="18"/>
  <c r="C135" i="18"/>
  <c r="C136" i="18"/>
  <c r="C137" i="18"/>
  <c r="C138" i="18"/>
  <c r="C139" i="18"/>
  <c r="C140" i="18"/>
  <c r="C141" i="18"/>
  <c r="C142" i="18"/>
  <c r="C143" i="18"/>
  <c r="C144" i="18"/>
  <c r="C145" i="18"/>
  <c r="D5" i="31"/>
  <c r="D7" i="31"/>
  <c r="B16" i="31"/>
  <c r="B40" i="31"/>
  <c r="B41" i="31"/>
  <c r="B42" i="31" s="1"/>
  <c r="B43" i="31" s="1"/>
  <c r="B44" i="31" s="1"/>
  <c r="B45" i="31" s="1"/>
  <c r="B46" i="31" s="1"/>
  <c r="B47" i="31" s="1"/>
  <c r="B48" i="31" s="1"/>
  <c r="B49" i="31" s="1"/>
  <c r="B50" i="31" s="1"/>
  <c r="B51" i="31" s="1"/>
  <c r="B52" i="31" s="1"/>
  <c r="B53" i="31" s="1"/>
  <c r="B54" i="31" s="1"/>
  <c r="B55" i="31" s="1"/>
  <c r="B56" i="31" s="1"/>
  <c r="B57" i="31" s="1"/>
  <c r="B58" i="31" s="1"/>
  <c r="B59" i="31"/>
  <c r="B65" i="31"/>
  <c r="B66" i="31" s="1"/>
  <c r="B67" i="31" s="1"/>
  <c r="B68" i="31" s="1"/>
  <c r="B69" i="31" s="1"/>
  <c r="B70" i="31" s="1"/>
  <c r="B71" i="31" s="1"/>
  <c r="B72" i="31" s="1"/>
  <c r="B73" i="31" s="1"/>
  <c r="B74" i="31" s="1"/>
  <c r="B75" i="31" s="1"/>
  <c r="B76" i="31" s="1"/>
  <c r="B77" i="31" s="1"/>
  <c r="B78" i="31" s="1"/>
  <c r="B79" i="31" s="1"/>
  <c r="B80" i="31" s="1"/>
  <c r="B81" i="31" s="1"/>
  <c r="B82" i="31" s="1"/>
  <c r="B83" i="31" s="1"/>
  <c r="B84" i="31" s="1"/>
  <c r="C65" i="31"/>
  <c r="C66" i="31"/>
  <c r="C67" i="31"/>
  <c r="C68" i="31"/>
  <c r="C69" i="31"/>
  <c r="C70" i="31"/>
  <c r="C71" i="31"/>
  <c r="C72" i="31"/>
  <c r="C73" i="31"/>
  <c r="C74" i="31"/>
  <c r="C75" i="31"/>
  <c r="C76" i="31"/>
  <c r="C77" i="31"/>
  <c r="C78" i="31"/>
  <c r="C79" i="31"/>
  <c r="C80" i="31"/>
  <c r="C81" i="31"/>
  <c r="C82" i="31"/>
  <c r="C83" i="31"/>
  <c r="C84" i="31"/>
  <c r="D7" i="23"/>
  <c r="B16" i="23"/>
  <c r="B17" i="23" s="1"/>
  <c r="B18" i="23" s="1"/>
  <c r="B19" i="23" s="1"/>
  <c r="B20" i="23" s="1"/>
  <c r="B40" i="23"/>
  <c r="B41" i="23" s="1"/>
  <c r="B42" i="23" s="1"/>
  <c r="B43" i="23" s="1"/>
  <c r="B44" i="23" s="1"/>
  <c r="B45" i="23" s="1"/>
  <c r="B46" i="23" s="1"/>
  <c r="B47" i="23" s="1"/>
  <c r="B48" i="23" s="1"/>
  <c r="B49" i="23" s="1"/>
  <c r="B50" i="23" s="1"/>
  <c r="B51" i="23" s="1"/>
  <c r="B52" i="23" s="1"/>
  <c r="B53" i="23" s="1"/>
  <c r="B54" i="23" s="1"/>
  <c r="B55" i="23" s="1"/>
  <c r="B56" i="23" s="1"/>
  <c r="B57" i="23" s="1"/>
  <c r="B58" i="23" s="1"/>
  <c r="B59" i="23"/>
  <c r="B65" i="23"/>
  <c r="B66" i="23" s="1"/>
  <c r="B67" i="23" s="1"/>
  <c r="B68" i="23" s="1"/>
  <c r="B69" i="23" s="1"/>
  <c r="B70" i="23" s="1"/>
  <c r="B71" i="23" s="1"/>
  <c r="B72" i="23" s="1"/>
  <c r="B73" i="23" s="1"/>
  <c r="B74" i="23" s="1"/>
  <c r="B75" i="23" s="1"/>
  <c r="B76" i="23" s="1"/>
  <c r="B77" i="23" s="1"/>
  <c r="B78" i="23" s="1"/>
  <c r="B79" i="23" s="1"/>
  <c r="B80" i="23" s="1"/>
  <c r="B81" i="23" s="1"/>
  <c r="B82" i="23" s="1"/>
  <c r="B83" i="23" s="1"/>
  <c r="B84" i="23" s="1"/>
  <c r="C65" i="23"/>
  <c r="C66" i="23"/>
  <c r="C67" i="23"/>
  <c r="C68" i="23"/>
  <c r="C69" i="23"/>
  <c r="C70" i="23"/>
  <c r="C71" i="23"/>
  <c r="C72" i="23"/>
  <c r="C73" i="23"/>
  <c r="C74" i="23"/>
  <c r="C75" i="23"/>
  <c r="C76" i="23"/>
  <c r="C77" i="23"/>
  <c r="C78" i="23"/>
  <c r="C79" i="23"/>
  <c r="C80" i="23"/>
  <c r="C81" i="23"/>
  <c r="C82" i="23"/>
  <c r="C83" i="23"/>
  <c r="C84" i="23"/>
  <c r="D7" i="17"/>
  <c r="B230" i="17"/>
  <c r="B231" i="17" s="1"/>
  <c r="B232" i="17" s="1"/>
  <c r="B233" i="17" s="1"/>
  <c r="B234" i="17" s="1"/>
  <c r="B235" i="17" s="1"/>
  <c r="B236" i="17" s="1"/>
  <c r="B237" i="17" s="1"/>
  <c r="B238" i="17" s="1"/>
  <c r="B239" i="17" s="1"/>
  <c r="B240" i="17" s="1"/>
  <c r="B241" i="17" s="1"/>
  <c r="B242" i="17" s="1"/>
  <c r="B243" i="17" s="1"/>
  <c r="B244" i="17" s="1"/>
  <c r="B245" i="17" s="1"/>
  <c r="B246" i="17" s="1"/>
  <c r="B247" i="17" s="1"/>
  <c r="B248" i="17" s="1"/>
  <c r="B249" i="17" s="1"/>
  <c r="C230" i="17"/>
  <c r="C231" i="17"/>
  <c r="C232" i="17"/>
  <c r="C233" i="17"/>
  <c r="C234" i="17"/>
  <c r="C235" i="17"/>
  <c r="C236" i="17"/>
  <c r="C237" i="17"/>
  <c r="C238" i="17"/>
  <c r="C239" i="17"/>
  <c r="C240" i="17"/>
  <c r="C241" i="17"/>
  <c r="C242" i="17"/>
  <c r="C243" i="17"/>
  <c r="C244" i="17"/>
  <c r="C245" i="17"/>
  <c r="C246" i="17"/>
  <c r="C247" i="17"/>
  <c r="C248" i="17"/>
  <c r="C249" i="17"/>
  <c r="D5" i="29"/>
  <c r="D7" i="29"/>
  <c r="C55" i="29"/>
  <c r="C56" i="29"/>
  <c r="C57" i="29"/>
  <c r="C58" i="29"/>
  <c r="C59" i="29"/>
  <c r="C60" i="29"/>
  <c r="C61" i="29"/>
  <c r="C62" i="29"/>
  <c r="C63" i="29"/>
  <c r="C64" i="29"/>
  <c r="C65" i="29"/>
  <c r="C66" i="29"/>
  <c r="C67" i="29"/>
  <c r="C68" i="29"/>
  <c r="C69" i="29"/>
  <c r="C70" i="29"/>
  <c r="C71" i="29"/>
  <c r="C72" i="29"/>
  <c r="C73" i="29"/>
  <c r="C74" i="29"/>
  <c r="B189" i="29"/>
  <c r="B190" i="29" s="1"/>
  <c r="B191" i="29" s="1"/>
  <c r="B192" i="29"/>
  <c r="B193" i="29" s="1"/>
  <c r="B194" i="29" s="1"/>
  <c r="B195" i="29" s="1"/>
  <c r="B196" i="29" s="1"/>
  <c r="B197" i="29" s="1"/>
  <c r="B198" i="29" s="1"/>
  <c r="B199" i="29" s="1"/>
  <c r="B200" i="29" s="1"/>
  <c r="B201" i="29" s="1"/>
  <c r="B202" i="29" s="1"/>
  <c r="B203" i="29" s="1"/>
  <c r="B204" i="29" s="1"/>
  <c r="B205" i="29" s="1"/>
  <c r="B206" i="29" s="1"/>
  <c r="B207" i="29" s="1"/>
  <c r="B208" i="29" s="1"/>
  <c r="D5" i="26"/>
  <c r="D7" i="26"/>
  <c r="B72" i="26"/>
  <c r="B73" i="26" s="1"/>
  <c r="B74" i="26" s="1"/>
  <c r="B75" i="26" s="1"/>
  <c r="B76" i="26" s="1"/>
  <c r="B77" i="26" s="1"/>
  <c r="B78" i="26" s="1"/>
  <c r="B79" i="26" s="1"/>
  <c r="B80" i="26" s="1"/>
  <c r="B81" i="26" s="1"/>
  <c r="B82" i="26" s="1"/>
  <c r="B83" i="26" s="1"/>
  <c r="B84" i="26" s="1"/>
  <c r="B85" i="26" s="1"/>
  <c r="B86" i="26" s="1"/>
  <c r="B87" i="26" s="1"/>
  <c r="B88" i="26" s="1"/>
  <c r="B89" i="26" s="1"/>
  <c r="B90" i="26" s="1"/>
  <c r="B91" i="26" s="1"/>
  <c r="C74" i="26"/>
  <c r="C75" i="26"/>
  <c r="C76" i="26"/>
  <c r="C77" i="26"/>
  <c r="C78" i="26"/>
  <c r="C79" i="26"/>
  <c r="C80" i="26"/>
  <c r="C81" i="26"/>
  <c r="C82" i="26"/>
  <c r="C83" i="26"/>
  <c r="C84" i="26"/>
  <c r="C85" i="26"/>
  <c r="C86" i="26"/>
  <c r="C87" i="26"/>
  <c r="C88" i="26"/>
  <c r="C89" i="26"/>
  <c r="C90" i="26"/>
  <c r="C91" i="26"/>
  <c r="C92" i="26"/>
  <c r="C93" i="26"/>
  <c r="D5" i="1"/>
  <c r="B34" i="1"/>
  <c r="B35" i="1" s="1"/>
  <c r="B36" i="1" s="1"/>
  <c r="B37" i="1" s="1"/>
  <c r="B38" i="1" s="1"/>
  <c r="B39" i="1" s="1"/>
  <c r="B40" i="1" s="1"/>
  <c r="B41" i="1" s="1"/>
  <c r="B42" i="1" s="1"/>
  <c r="B43" i="1" s="1"/>
  <c r="B44" i="1" s="1"/>
  <c r="B45" i="1" s="1"/>
  <c r="B46" i="1" s="1"/>
  <c r="B47" i="1" s="1"/>
  <c r="B48" i="1" s="1"/>
  <c r="B49" i="1" s="1"/>
  <c r="B50" i="1" s="1"/>
  <c r="B51" i="1" s="1"/>
  <c r="B52" i="1" s="1"/>
  <c r="B53" i="1" s="1"/>
  <c r="C35" i="1"/>
  <c r="C36" i="1"/>
  <c r="C37" i="1"/>
  <c r="C38" i="1"/>
  <c r="C39" i="1"/>
  <c r="C40" i="1"/>
  <c r="C41" i="1"/>
  <c r="C42" i="1"/>
  <c r="C43" i="1"/>
  <c r="C44" i="1"/>
  <c r="C45" i="1"/>
  <c r="C46" i="1"/>
  <c r="C47" i="1"/>
  <c r="C48" i="1"/>
  <c r="C49" i="1"/>
  <c r="C50" i="1"/>
  <c r="C51" i="1"/>
  <c r="C52" i="1"/>
  <c r="C53" i="1"/>
  <c r="C54" i="1"/>
  <c r="C1" i="34"/>
  <c r="D1" i="34" s="1"/>
  <c r="E1" i="34" s="1"/>
  <c r="F1" i="34" s="1"/>
  <c r="AJ303" i="3" l="1"/>
  <c r="AJ273" i="3"/>
  <c r="AJ269" i="3"/>
  <c r="AJ265" i="3"/>
  <c r="AJ262" i="3"/>
  <c r="AJ239" i="3"/>
  <c r="AJ209" i="3"/>
  <c r="AJ205" i="3"/>
  <c r="AJ202" i="3"/>
  <c r="AJ201" i="3"/>
  <c r="AJ198" i="3"/>
  <c r="AJ157" i="3"/>
  <c r="AJ153" i="3"/>
  <c r="AJ150" i="3"/>
  <c r="AJ127" i="3"/>
  <c r="AJ113" i="3"/>
  <c r="AJ93" i="3"/>
  <c r="AJ89" i="3"/>
  <c r="AJ82" i="3"/>
  <c r="AJ68" i="3"/>
  <c r="AJ53" i="3"/>
  <c r="AJ310" i="3"/>
  <c r="AJ287" i="3"/>
  <c r="AJ257" i="3"/>
  <c r="AJ253" i="3"/>
  <c r="AJ249" i="3"/>
  <c r="AJ246" i="3"/>
  <c r="AJ223" i="3"/>
  <c r="AJ193" i="3"/>
  <c r="AJ190" i="3"/>
  <c r="AJ179" i="3"/>
  <c r="AJ177" i="3"/>
  <c r="AJ161" i="3"/>
  <c r="AJ145" i="3"/>
  <c r="AJ141" i="3"/>
  <c r="AJ137" i="3"/>
  <c r="AJ134" i="3"/>
  <c r="AJ117" i="3"/>
  <c r="AJ115" i="3"/>
  <c r="AJ111" i="3"/>
  <c r="AJ81" i="3"/>
  <c r="AJ77" i="3"/>
  <c r="AJ73" i="3"/>
  <c r="AJ66" i="3"/>
  <c r="AJ305" i="3"/>
  <c r="AJ301" i="3"/>
  <c r="AJ297" i="3"/>
  <c r="AJ294" i="3"/>
  <c r="AJ271" i="3"/>
  <c r="AJ241" i="3"/>
  <c r="AJ237" i="3"/>
  <c r="AJ233" i="3"/>
  <c r="AJ230" i="3"/>
  <c r="AJ207" i="3"/>
  <c r="AJ185" i="3"/>
  <c r="AJ182" i="3"/>
  <c r="AJ159" i="3"/>
  <c r="AJ125" i="3"/>
  <c r="AJ122" i="3"/>
  <c r="AJ97" i="3"/>
  <c r="AJ96" i="3"/>
  <c r="AJ95" i="3"/>
  <c r="AJ65" i="3"/>
  <c r="AJ61" i="3"/>
  <c r="AJ54" i="3"/>
  <c r="AJ51" i="3"/>
  <c r="AJ52" i="3"/>
  <c r="U43" i="10"/>
  <c r="U59" i="10"/>
  <c r="U54" i="10"/>
  <c r="U50" i="10"/>
  <c r="AJ47" i="3"/>
  <c r="AJ45" i="3"/>
  <c r="AJ49" i="3"/>
  <c r="AJ41" i="3"/>
  <c r="AJ38" i="3"/>
  <c r="AJ37" i="3"/>
  <c r="AJ34" i="3"/>
  <c r="AJ33" i="3"/>
  <c r="AJ32" i="3"/>
  <c r="AJ29" i="3"/>
  <c r="AJ26" i="3"/>
  <c r="AJ25" i="3"/>
  <c r="AJ24" i="3"/>
  <c r="AJ21" i="3"/>
  <c r="AJ302" i="3"/>
  <c r="AJ295" i="3"/>
  <c r="AJ286" i="3"/>
  <c r="AJ279" i="3"/>
  <c r="AJ270" i="3"/>
  <c r="AJ263" i="3"/>
  <c r="AJ254" i="3"/>
  <c r="AJ247" i="3"/>
  <c r="AJ238" i="3"/>
  <c r="AJ231" i="3"/>
  <c r="AJ222" i="3"/>
  <c r="AJ215" i="3"/>
  <c r="AJ206" i="3"/>
  <c r="AJ199" i="3"/>
  <c r="AJ183" i="3"/>
  <c r="AJ174" i="3"/>
  <c r="AJ167" i="3"/>
  <c r="AJ158" i="3"/>
  <c r="AJ151" i="3"/>
  <c r="AJ142" i="3"/>
  <c r="AJ135" i="3"/>
  <c r="AJ126" i="3"/>
  <c r="AJ119" i="3"/>
  <c r="AJ110" i="3"/>
  <c r="AJ103" i="3"/>
  <c r="AJ90" i="3"/>
  <c r="AJ88" i="3"/>
  <c r="AJ87" i="3"/>
  <c r="AJ74" i="3"/>
  <c r="AJ72" i="3"/>
  <c r="AJ71" i="3"/>
  <c r="AJ58" i="3"/>
  <c r="AJ56" i="3"/>
  <c r="AJ55" i="3"/>
  <c r="AJ42" i="3"/>
  <c r="AJ40" i="3"/>
  <c r="AJ39" i="3"/>
  <c r="AJ23" i="3"/>
  <c r="AJ307" i="3"/>
  <c r="AJ298" i="3"/>
  <c r="AJ291" i="3"/>
  <c r="AJ282" i="3"/>
  <c r="AJ275" i="3"/>
  <c r="AJ266" i="3"/>
  <c r="AJ259" i="3"/>
  <c r="AJ250" i="3"/>
  <c r="AJ243" i="3"/>
  <c r="AJ234" i="3"/>
  <c r="AJ227" i="3"/>
  <c r="AJ218" i="3"/>
  <c r="AJ211" i="3"/>
  <c r="AJ195" i="3"/>
  <c r="AJ186" i="3"/>
  <c r="AJ170" i="3"/>
  <c r="AJ163" i="3"/>
  <c r="AJ154" i="3"/>
  <c r="AJ147" i="3"/>
  <c r="AJ138" i="3"/>
  <c r="AJ131" i="3"/>
  <c r="AJ106" i="3"/>
  <c r="AJ99" i="3"/>
  <c r="AJ86" i="3"/>
  <c r="AJ84" i="3"/>
  <c r="AJ83" i="3"/>
  <c r="AJ70" i="3"/>
  <c r="AJ67" i="3"/>
  <c r="AJ36" i="3"/>
  <c r="AJ35" i="3"/>
  <c r="AJ22" i="3"/>
  <c r="AJ20" i="3"/>
  <c r="AJ191" i="3"/>
  <c r="AJ175" i="3"/>
  <c r="AJ118" i="3"/>
  <c r="AJ64" i="3"/>
  <c r="AJ63" i="3"/>
  <c r="AJ50" i="3"/>
  <c r="AJ48" i="3"/>
  <c r="AJ31" i="3"/>
  <c r="U45" i="10"/>
  <c r="G63" i="33"/>
  <c r="G64" i="33"/>
  <c r="G68" i="33"/>
  <c r="G72" i="33"/>
  <c r="G76" i="33"/>
  <c r="G80" i="33"/>
  <c r="G73" i="33"/>
  <c r="G77" i="33"/>
  <c r="G65" i="33"/>
  <c r="G69" i="33"/>
  <c r="G66" i="33"/>
  <c r="G70" i="33"/>
  <c r="G74" i="33"/>
  <c r="G78" i="33"/>
  <c r="G67" i="33"/>
  <c r="G71" i="33"/>
  <c r="G75" i="33"/>
  <c r="G79" i="33"/>
  <c r="S312" i="3"/>
  <c r="AJ306" i="3"/>
  <c r="AJ299" i="3"/>
  <c r="AJ290" i="3"/>
  <c r="AJ283" i="3"/>
  <c r="AJ274" i="3"/>
  <c r="AJ267" i="3"/>
  <c r="AJ258" i="3"/>
  <c r="AJ251" i="3"/>
  <c r="AJ242" i="3"/>
  <c r="AJ235" i="3"/>
  <c r="AJ226" i="3"/>
  <c r="AJ219" i="3"/>
  <c r="AJ210" i="3"/>
  <c r="AJ203" i="3"/>
  <c r="AJ194" i="3"/>
  <c r="AJ187" i="3"/>
  <c r="AJ178" i="3"/>
  <c r="AJ171" i="3"/>
  <c r="AJ162" i="3"/>
  <c r="AJ155" i="3"/>
  <c r="AJ146" i="3"/>
  <c r="AJ139" i="3"/>
  <c r="AJ130" i="3"/>
  <c r="AJ123" i="3"/>
  <c r="AJ114" i="3"/>
  <c r="AJ107" i="3"/>
  <c r="AJ98" i="3"/>
  <c r="AJ94" i="3"/>
  <c r="AJ92" i="3"/>
  <c r="AJ91" i="3"/>
  <c r="AJ78" i="3"/>
  <c r="AJ76" i="3"/>
  <c r="AJ75" i="3"/>
  <c r="AJ62" i="3"/>
  <c r="AJ60" i="3"/>
  <c r="AJ59" i="3"/>
  <c r="AJ46" i="3"/>
  <c r="AJ44" i="3"/>
  <c r="AJ43" i="3"/>
  <c r="AJ30" i="3"/>
  <c r="AJ28" i="3"/>
  <c r="AJ27" i="3"/>
  <c r="U49" i="10"/>
  <c r="U47" i="10"/>
  <c r="H85" i="2"/>
  <c r="H86" i="3" s="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36" i="11"/>
  <c r="I36" i="11" s="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G38" i="11"/>
  <c r="G39" i="11"/>
  <c r="G40" i="11"/>
  <c r="G41" i="11"/>
  <c r="G42" i="11"/>
  <c r="G43" i="11"/>
  <c r="G44" i="11"/>
  <c r="G45" i="11"/>
  <c r="G46" i="11"/>
  <c r="G47" i="11"/>
  <c r="G51" i="11"/>
  <c r="G55" i="11"/>
  <c r="G59" i="11"/>
  <c r="G48" i="11"/>
  <c r="G52" i="11"/>
  <c r="G56" i="11"/>
  <c r="G60" i="11"/>
  <c r="G49" i="11"/>
  <c r="G53" i="11"/>
  <c r="G57" i="11"/>
  <c r="G61" i="11"/>
  <c r="G50" i="11"/>
  <c r="G54" i="11"/>
  <c r="G58" i="11"/>
  <c r="G62" i="11"/>
  <c r="H64" i="33"/>
  <c r="H68" i="33"/>
  <c r="H72" i="33"/>
  <c r="H76" i="33"/>
  <c r="H80" i="33"/>
  <c r="F66" i="33"/>
  <c r="F70" i="33"/>
  <c r="F74" i="33"/>
  <c r="F78" i="33"/>
  <c r="H65" i="33"/>
  <c r="H69" i="33"/>
  <c r="H73" i="33"/>
  <c r="H77" i="33"/>
  <c r="F63" i="33"/>
  <c r="F67" i="33"/>
  <c r="F71" i="33"/>
  <c r="F75" i="33"/>
  <c r="F79" i="33"/>
  <c r="H66" i="33"/>
  <c r="H70" i="33"/>
  <c r="H74" i="33"/>
  <c r="H78" i="33"/>
  <c r="F64" i="33"/>
  <c r="F68" i="33"/>
  <c r="F72" i="33"/>
  <c r="F76" i="33"/>
  <c r="F80" i="33"/>
  <c r="H63" i="33"/>
  <c r="H67" i="33"/>
  <c r="H71" i="33"/>
  <c r="H75" i="33"/>
  <c r="H79" i="33"/>
  <c r="F65" i="33"/>
  <c r="F69" i="33"/>
  <c r="F73" i="33"/>
  <c r="F77" i="33"/>
  <c r="I22" i="24"/>
  <c r="J22" i="24"/>
  <c r="K22" i="24"/>
  <c r="H22" i="24"/>
  <c r="T62" i="30"/>
  <c r="AH312" i="3"/>
  <c r="AC312" i="3"/>
  <c r="X312" i="3"/>
  <c r="N312" i="3"/>
  <c r="T62" i="8"/>
  <c r="AF63" i="11"/>
  <c r="U61" i="10"/>
  <c r="T62" i="10"/>
  <c r="N81" i="33"/>
  <c r="T62" i="13"/>
  <c r="T62" i="9"/>
  <c r="U83" i="12"/>
  <c r="U71" i="4"/>
  <c r="AJ311" i="3"/>
  <c r="AJ17" i="3"/>
  <c r="AJ14" i="3"/>
  <c r="AJ18" i="3"/>
  <c r="AJ19" i="3"/>
  <c r="F35" i="29"/>
  <c r="V314" i="3"/>
  <c r="V313" i="3" s="1"/>
  <c r="D34" i="29"/>
  <c r="H36" i="29"/>
  <c r="U42" i="10"/>
  <c r="U38" i="10"/>
  <c r="U58" i="10"/>
  <c r="K38" i="24"/>
  <c r="J38" i="24"/>
  <c r="I38" i="24"/>
  <c r="H38" i="24"/>
  <c r="K34" i="24"/>
  <c r="J34" i="24"/>
  <c r="I34" i="24"/>
  <c r="H34" i="24"/>
  <c r="K30" i="24"/>
  <c r="J30" i="24"/>
  <c r="I30" i="24"/>
  <c r="H30" i="24"/>
  <c r="K28" i="24"/>
  <c r="I28" i="24"/>
  <c r="J28" i="24"/>
  <c r="H28" i="24"/>
  <c r="K40" i="24"/>
  <c r="J40" i="24"/>
  <c r="I40" i="24"/>
  <c r="H40" i="24"/>
  <c r="K36" i="24"/>
  <c r="J36" i="24"/>
  <c r="I36" i="24"/>
  <c r="H36" i="24"/>
  <c r="K32" i="24"/>
  <c r="J32" i="24"/>
  <c r="I32" i="24"/>
  <c r="H32" i="24"/>
  <c r="K39" i="24"/>
  <c r="H39" i="24"/>
  <c r="J39" i="24"/>
  <c r="I39" i="24"/>
  <c r="K37" i="24"/>
  <c r="H37" i="24"/>
  <c r="J37" i="24"/>
  <c r="I37" i="24"/>
  <c r="K35" i="24"/>
  <c r="H35" i="24"/>
  <c r="J35" i="24"/>
  <c r="I35" i="24"/>
  <c r="K33" i="24"/>
  <c r="H33" i="24"/>
  <c r="J33" i="24"/>
  <c r="I33" i="24"/>
  <c r="K31" i="24"/>
  <c r="H31" i="24"/>
  <c r="J31" i="24"/>
  <c r="I31" i="24"/>
  <c r="K29" i="24"/>
  <c r="H29" i="24"/>
  <c r="J29" i="24"/>
  <c r="I29" i="24"/>
  <c r="F39" i="29"/>
  <c r="D38" i="29"/>
  <c r="AA55" i="11"/>
  <c r="AB55" i="11" s="1"/>
  <c r="H87" i="2"/>
  <c r="H88" i="3" s="1"/>
  <c r="H306" i="2"/>
  <c r="H307" i="3" s="1"/>
  <c r="H298" i="2"/>
  <c r="H299" i="3" s="1"/>
  <c r="H101" i="2"/>
  <c r="H102" i="3" s="1"/>
  <c r="G154" i="2"/>
  <c r="G155" i="3" s="1"/>
  <c r="N21" i="24"/>
  <c r="C15" i="18" s="1"/>
  <c r="H310" i="2"/>
  <c r="H311" i="3" s="1"/>
  <c r="H302" i="2"/>
  <c r="H303" i="3" s="1"/>
  <c r="H294" i="2"/>
  <c r="H295" i="3" s="1"/>
  <c r="H105" i="2"/>
  <c r="H106" i="3" s="1"/>
  <c r="G304" i="2"/>
  <c r="G305" i="3" s="1"/>
  <c r="G296" i="2"/>
  <c r="G297" i="3" s="1"/>
  <c r="E28" i="13"/>
  <c r="I28" i="13" s="1"/>
  <c r="M28" i="13" s="1"/>
  <c r="G69" i="4"/>
  <c r="G13" i="2"/>
  <c r="G14" i="3" s="1"/>
  <c r="F14" i="2"/>
  <c r="F15" i="3" s="1"/>
  <c r="G42" i="2"/>
  <c r="G43" i="3" s="1"/>
  <c r="F43" i="2"/>
  <c r="F44" i="3" s="1"/>
  <c r="G76" i="2"/>
  <c r="G77" i="3" s="1"/>
  <c r="H125" i="2"/>
  <c r="H126" i="3" s="1"/>
  <c r="G148" i="2"/>
  <c r="G149" i="3" s="1"/>
  <c r="G158" i="2"/>
  <c r="G159" i="3" s="1"/>
  <c r="F160" i="2"/>
  <c r="F161" i="3" s="1"/>
  <c r="G162" i="2"/>
  <c r="G163" i="3" s="1"/>
  <c r="F164" i="2"/>
  <c r="F165" i="3" s="1"/>
  <c r="H177" i="2"/>
  <c r="H178" i="3" s="1"/>
  <c r="G184" i="2"/>
  <c r="G185" i="3" s="1"/>
  <c r="H193" i="2"/>
  <c r="H194" i="3" s="1"/>
  <c r="G200" i="2"/>
  <c r="G201" i="3" s="1"/>
  <c r="H209" i="2"/>
  <c r="H210" i="3" s="1"/>
  <c r="G216" i="2"/>
  <c r="G217" i="3" s="1"/>
  <c r="H225" i="2"/>
  <c r="H226" i="3" s="1"/>
  <c r="G232" i="2"/>
  <c r="G233" i="3" s="1"/>
  <c r="H241" i="2"/>
  <c r="H242" i="3" s="1"/>
  <c r="G248" i="2"/>
  <c r="G249" i="3" s="1"/>
  <c r="H257" i="2"/>
  <c r="H258" i="3" s="1"/>
  <c r="G264" i="2"/>
  <c r="G265" i="3" s="1"/>
  <c r="H273" i="2"/>
  <c r="H274" i="3" s="1"/>
  <c r="G275" i="2"/>
  <c r="G276" i="3" s="1"/>
  <c r="H277" i="2"/>
  <c r="H278" i="3" s="1"/>
  <c r="G279" i="2"/>
  <c r="G280" i="3" s="1"/>
  <c r="H281" i="2"/>
  <c r="H282" i="3" s="1"/>
  <c r="G283" i="2"/>
  <c r="G284" i="3" s="1"/>
  <c r="H285" i="2"/>
  <c r="H286" i="3" s="1"/>
  <c r="G287" i="2"/>
  <c r="G288" i="3" s="1"/>
  <c r="H289" i="2"/>
  <c r="H290" i="3" s="1"/>
  <c r="G291" i="2"/>
  <c r="G292" i="3" s="1"/>
  <c r="H293" i="2"/>
  <c r="H294" i="3" s="1"/>
  <c r="G295" i="2"/>
  <c r="G296" i="3" s="1"/>
  <c r="H297" i="2"/>
  <c r="H298" i="3" s="1"/>
  <c r="G299" i="2"/>
  <c r="G300" i="3" s="1"/>
  <c r="H301" i="2"/>
  <c r="H302" i="3" s="1"/>
  <c r="G303" i="2"/>
  <c r="G304" i="3" s="1"/>
  <c r="H305" i="2"/>
  <c r="H306" i="3" s="1"/>
  <c r="G307" i="2"/>
  <c r="G308" i="3" s="1"/>
  <c r="H309" i="2"/>
  <c r="H310" i="3" s="1"/>
  <c r="F69" i="12"/>
  <c r="G84" i="2"/>
  <c r="G85" i="3" s="1"/>
  <c r="F86" i="2"/>
  <c r="F87" i="3" s="1"/>
  <c r="G88" i="2"/>
  <c r="G89" i="3" s="1"/>
  <c r="F90" i="2"/>
  <c r="F91" i="3" s="1"/>
  <c r="H93" i="2"/>
  <c r="H94" i="3" s="1"/>
  <c r="G100" i="2"/>
  <c r="G101" i="3" s="1"/>
  <c r="F102" i="2"/>
  <c r="F103" i="3" s="1"/>
  <c r="G104" i="2"/>
  <c r="G105" i="3" s="1"/>
  <c r="F106" i="2"/>
  <c r="F107" i="3" s="1"/>
  <c r="E51" i="9"/>
  <c r="I51" i="9" s="1"/>
  <c r="O51" i="9" s="1"/>
  <c r="G26" i="2"/>
  <c r="G27" i="3" s="1"/>
  <c r="F27" i="2"/>
  <c r="F28" i="3" s="1"/>
  <c r="F110" i="2"/>
  <c r="F111" i="3" s="1"/>
  <c r="H121" i="2"/>
  <c r="H122" i="3" s="1"/>
  <c r="F124" i="2"/>
  <c r="F125" i="3" s="1"/>
  <c r="H159" i="2"/>
  <c r="H160" i="3" s="1"/>
  <c r="H161" i="2"/>
  <c r="H162" i="3" s="1"/>
  <c r="H163" i="2"/>
  <c r="H164" i="3" s="1"/>
  <c r="H169" i="2"/>
  <c r="H170" i="3" s="1"/>
  <c r="G176" i="2"/>
  <c r="G177" i="3" s="1"/>
  <c r="H185" i="2"/>
  <c r="H186" i="3" s="1"/>
  <c r="G192" i="2"/>
  <c r="G193" i="3" s="1"/>
  <c r="H201" i="2"/>
  <c r="H202" i="3" s="1"/>
  <c r="G208" i="2"/>
  <c r="G209" i="3" s="1"/>
  <c r="H217" i="2"/>
  <c r="H218" i="3" s="1"/>
  <c r="G224" i="2"/>
  <c r="G225" i="3" s="1"/>
  <c r="H233" i="2"/>
  <c r="H234" i="3" s="1"/>
  <c r="G240" i="2"/>
  <c r="G241" i="3" s="1"/>
  <c r="H249" i="2"/>
  <c r="H250" i="3" s="1"/>
  <c r="G256" i="2"/>
  <c r="G257" i="3" s="1"/>
  <c r="H265" i="2"/>
  <c r="H266" i="3" s="1"/>
  <c r="G272" i="2"/>
  <c r="G273" i="3" s="1"/>
  <c r="H274" i="2"/>
  <c r="H275" i="3" s="1"/>
  <c r="G276" i="2"/>
  <c r="G277" i="3" s="1"/>
  <c r="H278" i="2"/>
  <c r="H279" i="3" s="1"/>
  <c r="G280" i="2"/>
  <c r="G281" i="3" s="1"/>
  <c r="H282" i="2"/>
  <c r="H283" i="3" s="1"/>
  <c r="G284" i="2"/>
  <c r="G285" i="3" s="1"/>
  <c r="H286" i="2"/>
  <c r="H287" i="3" s="1"/>
  <c r="G288" i="2"/>
  <c r="G289" i="3" s="1"/>
  <c r="H290" i="2"/>
  <c r="H291" i="3" s="1"/>
  <c r="G308" i="2"/>
  <c r="G309" i="3" s="1"/>
  <c r="G300" i="2"/>
  <c r="G301" i="3" s="1"/>
  <c r="G292" i="2"/>
  <c r="G293" i="3" s="1"/>
  <c r="H103" i="2"/>
  <c r="H104" i="3" s="1"/>
  <c r="H89" i="2"/>
  <c r="H90" i="3" s="1"/>
  <c r="G72" i="2"/>
  <c r="G73" i="3" s="1"/>
  <c r="C63" i="18"/>
  <c r="C79" i="18" s="1"/>
  <c r="C68" i="18"/>
  <c r="C84" i="18" s="1"/>
  <c r="H135" i="2"/>
  <c r="H136" i="3" s="1"/>
  <c r="F116" i="2"/>
  <c r="F117" i="3" s="1"/>
  <c r="H63" i="2"/>
  <c r="H64" i="3" s="1"/>
  <c r="G61" i="4"/>
  <c r="E48" i="13"/>
  <c r="I48" i="13" s="1"/>
  <c r="S48" i="13" s="1"/>
  <c r="G156" i="2"/>
  <c r="G157" i="3" s="1"/>
  <c r="G150" i="2"/>
  <c r="G151" i="3" s="1"/>
  <c r="G140" i="2"/>
  <c r="G141" i="3" s="1"/>
  <c r="H117" i="2"/>
  <c r="H118" i="3" s="1"/>
  <c r="F108" i="2"/>
  <c r="F109" i="3" s="1"/>
  <c r="G80" i="2"/>
  <c r="G81" i="3" s="1"/>
  <c r="G74" i="2"/>
  <c r="G75" i="3" s="1"/>
  <c r="G68" i="2"/>
  <c r="G69" i="3" s="1"/>
  <c r="F58" i="2"/>
  <c r="F59" i="3" s="1"/>
  <c r="G44" i="4"/>
  <c r="G37" i="4"/>
  <c r="E39" i="8"/>
  <c r="I39" i="8" s="1"/>
  <c r="C64" i="18"/>
  <c r="C80" i="18" s="1"/>
  <c r="H308" i="2"/>
  <c r="H309" i="3" s="1"/>
  <c r="G305" i="2"/>
  <c r="G306" i="3" s="1"/>
  <c r="H300" i="2"/>
  <c r="H301" i="3" s="1"/>
  <c r="G297" i="2"/>
  <c r="G298" i="3" s="1"/>
  <c r="H292" i="2"/>
  <c r="H293" i="3" s="1"/>
  <c r="G289" i="2"/>
  <c r="G290" i="3" s="1"/>
  <c r="H284" i="2"/>
  <c r="H285" i="3" s="1"/>
  <c r="G281" i="2"/>
  <c r="G282" i="3" s="1"/>
  <c r="H276" i="2"/>
  <c r="H277" i="3" s="1"/>
  <c r="G273" i="2"/>
  <c r="G274" i="3" s="1"/>
  <c r="G269" i="2"/>
  <c r="G270" i="3" s="1"/>
  <c r="G267" i="2"/>
  <c r="G268" i="3" s="1"/>
  <c r="G265" i="2"/>
  <c r="G266" i="3" s="1"/>
  <c r="G261" i="2"/>
  <c r="G262" i="3" s="1"/>
  <c r="G259" i="2"/>
  <c r="G260" i="3" s="1"/>
  <c r="G257" i="2"/>
  <c r="G258" i="3" s="1"/>
  <c r="G253" i="2"/>
  <c r="G254" i="3" s="1"/>
  <c r="G251" i="2"/>
  <c r="G252" i="3" s="1"/>
  <c r="G249" i="2"/>
  <c r="G250" i="3" s="1"/>
  <c r="G245" i="2"/>
  <c r="G246" i="3" s="1"/>
  <c r="G243" i="2"/>
  <c r="G244" i="3" s="1"/>
  <c r="G241" i="2"/>
  <c r="G242" i="3" s="1"/>
  <c r="G237" i="2"/>
  <c r="G238" i="3" s="1"/>
  <c r="G235" i="2"/>
  <c r="G236" i="3" s="1"/>
  <c r="G233" i="2"/>
  <c r="G234" i="3" s="1"/>
  <c r="G229" i="2"/>
  <c r="G230" i="3" s="1"/>
  <c r="G227" i="2"/>
  <c r="G228" i="3" s="1"/>
  <c r="G225" i="2"/>
  <c r="G226" i="3" s="1"/>
  <c r="G221" i="2"/>
  <c r="G222" i="3" s="1"/>
  <c r="G219" i="2"/>
  <c r="G220" i="3" s="1"/>
  <c r="G217" i="2"/>
  <c r="G218" i="3" s="1"/>
  <c r="G213" i="2"/>
  <c r="G214" i="3" s="1"/>
  <c r="G211" i="2"/>
  <c r="G212" i="3" s="1"/>
  <c r="G209" i="2"/>
  <c r="G210" i="3" s="1"/>
  <c r="G205" i="2"/>
  <c r="G206" i="3" s="1"/>
  <c r="G203" i="2"/>
  <c r="G204" i="3" s="1"/>
  <c r="G201" i="2"/>
  <c r="G202" i="3" s="1"/>
  <c r="G197" i="2"/>
  <c r="G198" i="3" s="1"/>
  <c r="G195" i="2"/>
  <c r="G196" i="3" s="1"/>
  <c r="G193" i="2"/>
  <c r="G194" i="3" s="1"/>
  <c r="G189" i="2"/>
  <c r="G190" i="3" s="1"/>
  <c r="G187" i="2"/>
  <c r="G188" i="3" s="1"/>
  <c r="G185" i="2"/>
  <c r="G186" i="3" s="1"/>
  <c r="G181" i="2"/>
  <c r="G182" i="3" s="1"/>
  <c r="G179" i="2"/>
  <c r="G180" i="3" s="1"/>
  <c r="G177" i="2"/>
  <c r="G178" i="3" s="1"/>
  <c r="G173" i="2"/>
  <c r="G174" i="3" s="1"/>
  <c r="G171" i="2"/>
  <c r="G172" i="3" s="1"/>
  <c r="F166" i="2"/>
  <c r="F167" i="3" s="1"/>
  <c r="F158" i="2"/>
  <c r="F159" i="3" s="1"/>
  <c r="F156" i="2"/>
  <c r="F157" i="3" s="1"/>
  <c r="H147" i="2"/>
  <c r="H148" i="3" s="1"/>
  <c r="H145" i="2"/>
  <c r="H146" i="3" s="1"/>
  <c r="H143" i="2"/>
  <c r="H144" i="3" s="1"/>
  <c r="G138" i="2"/>
  <c r="G139" i="3" s="1"/>
  <c r="H133" i="2"/>
  <c r="H134" i="3" s="1"/>
  <c r="G130" i="2"/>
  <c r="G131" i="3" s="1"/>
  <c r="H119" i="2"/>
  <c r="H120" i="3" s="1"/>
  <c r="F114" i="2"/>
  <c r="F115" i="3" s="1"/>
  <c r="G108" i="2"/>
  <c r="G109" i="3" s="1"/>
  <c r="G106" i="2"/>
  <c r="G107" i="3" s="1"/>
  <c r="G98" i="2"/>
  <c r="G99" i="3" s="1"/>
  <c r="H95" i="2"/>
  <c r="H96" i="3" s="1"/>
  <c r="F78" i="2"/>
  <c r="F79" i="3" s="1"/>
  <c r="F76" i="2"/>
  <c r="F77" i="3" s="1"/>
  <c r="F74" i="2"/>
  <c r="F75" i="3" s="1"/>
  <c r="G66" i="2"/>
  <c r="G67" i="3" s="1"/>
  <c r="H61" i="2"/>
  <c r="H62" i="3" s="1"/>
  <c r="G56" i="2"/>
  <c r="G57" i="3" s="1"/>
  <c r="F59" i="4"/>
  <c r="J59" i="4" s="1"/>
  <c r="L59" i="4" s="1"/>
  <c r="G52" i="4"/>
  <c r="E81" i="12"/>
  <c r="J81" i="12" s="1"/>
  <c r="N81" i="12" s="1"/>
  <c r="E15" i="8"/>
  <c r="I15" i="8" s="1"/>
  <c r="Q15" i="8" s="1"/>
  <c r="E31" i="9"/>
  <c r="I31" i="9" s="1"/>
  <c r="K31" i="9" s="1"/>
  <c r="C66" i="18"/>
  <c r="C82" i="18" s="1"/>
  <c r="C65" i="18"/>
  <c r="C81" i="18" s="1"/>
  <c r="D13" i="11"/>
  <c r="I13" i="11" s="1"/>
  <c r="U13" i="11" s="1"/>
  <c r="H56" i="33"/>
  <c r="E20" i="13"/>
  <c r="I20" i="13" s="1"/>
  <c r="O20" i="13" s="1"/>
  <c r="E36" i="13"/>
  <c r="I36" i="13" s="1"/>
  <c r="M36" i="13" s="1"/>
  <c r="E52" i="13"/>
  <c r="I52" i="13" s="1"/>
  <c r="O52" i="13" s="1"/>
  <c r="E27" i="9"/>
  <c r="I27" i="9" s="1"/>
  <c r="Q27" i="9" s="1"/>
  <c r="E43" i="9"/>
  <c r="I43" i="9" s="1"/>
  <c r="K43" i="9" s="1"/>
  <c r="E59" i="9"/>
  <c r="I59" i="9" s="1"/>
  <c r="S59" i="9" s="1"/>
  <c r="E19" i="8"/>
  <c r="I19" i="8" s="1"/>
  <c r="Q19" i="8" s="1"/>
  <c r="E35" i="8"/>
  <c r="I35" i="8" s="1"/>
  <c r="S35" i="8" s="1"/>
  <c r="E51" i="8"/>
  <c r="I51" i="8" s="1"/>
  <c r="S51" i="8" s="1"/>
  <c r="F18" i="12"/>
  <c r="F26" i="12"/>
  <c r="F34" i="12"/>
  <c r="F42" i="12"/>
  <c r="F50" i="12"/>
  <c r="F58" i="12"/>
  <c r="F66" i="12"/>
  <c r="F74" i="12"/>
  <c r="F82" i="12"/>
  <c r="F24" i="4"/>
  <c r="J24" i="4" s="1"/>
  <c r="P24" i="4" s="1"/>
  <c r="F28" i="4"/>
  <c r="J28" i="4" s="1"/>
  <c r="R28" i="4" s="1"/>
  <c r="F32" i="4"/>
  <c r="J32" i="4" s="1"/>
  <c r="L32" i="4" s="1"/>
  <c r="F36" i="4"/>
  <c r="J36" i="4" s="1"/>
  <c r="P36" i="4" s="1"/>
  <c r="F40" i="4"/>
  <c r="J40" i="4" s="1"/>
  <c r="P40" i="4" s="1"/>
  <c r="F44" i="4"/>
  <c r="J44" i="4" s="1"/>
  <c r="R44" i="4" s="1"/>
  <c r="F48" i="4"/>
  <c r="J48" i="4" s="1"/>
  <c r="L48" i="4" s="1"/>
  <c r="F52" i="4"/>
  <c r="J52" i="4" s="1"/>
  <c r="L52" i="4" s="1"/>
  <c r="F56" i="4"/>
  <c r="J56" i="4" s="1"/>
  <c r="R56" i="4" s="1"/>
  <c r="F60" i="4"/>
  <c r="J60" i="4" s="1"/>
  <c r="P60" i="4" s="1"/>
  <c r="F64" i="4"/>
  <c r="J64" i="4" s="1"/>
  <c r="R64" i="4" s="1"/>
  <c r="F68" i="4"/>
  <c r="J68" i="4" s="1"/>
  <c r="R68" i="4" s="1"/>
  <c r="G14" i="2"/>
  <c r="G15" i="3" s="1"/>
  <c r="G17" i="2"/>
  <c r="G18" i="3" s="1"/>
  <c r="F18" i="2"/>
  <c r="F19" i="3" s="1"/>
  <c r="G21" i="2"/>
  <c r="G22" i="3" s="1"/>
  <c r="F22" i="2"/>
  <c r="F23" i="3" s="1"/>
  <c r="G25" i="2"/>
  <c r="G26" i="3" s="1"/>
  <c r="F26" i="2"/>
  <c r="F27" i="3" s="1"/>
  <c r="G29" i="2"/>
  <c r="G30" i="3" s="1"/>
  <c r="F30" i="2"/>
  <c r="F31" i="3" s="1"/>
  <c r="G33" i="2"/>
  <c r="G34" i="3" s="1"/>
  <c r="F34" i="2"/>
  <c r="F35" i="3" s="1"/>
  <c r="G37" i="2"/>
  <c r="G38" i="3" s="1"/>
  <c r="F38" i="2"/>
  <c r="F39" i="3" s="1"/>
  <c r="G41" i="2"/>
  <c r="G42" i="3" s="1"/>
  <c r="F42" i="2"/>
  <c r="F43" i="3" s="1"/>
  <c r="G45" i="2"/>
  <c r="G46" i="3" s="1"/>
  <c r="F46" i="2"/>
  <c r="F47" i="3" s="1"/>
  <c r="G49" i="2"/>
  <c r="G50" i="3" s="1"/>
  <c r="F50" i="2"/>
  <c r="F51" i="3" s="1"/>
  <c r="G53" i="2"/>
  <c r="G54" i="3" s="1"/>
  <c r="F54" i="2"/>
  <c r="F55" i="3" s="1"/>
  <c r="F56" i="2"/>
  <c r="F57" i="3" s="1"/>
  <c r="H59" i="2"/>
  <c r="H60" i="3" s="1"/>
  <c r="G62" i="2"/>
  <c r="G63" i="3" s="1"/>
  <c r="F64" i="2"/>
  <c r="F65" i="3" s="1"/>
  <c r="H67" i="2"/>
  <c r="H68" i="3" s="1"/>
  <c r="G70" i="2"/>
  <c r="G71" i="3" s="1"/>
  <c r="F72" i="2"/>
  <c r="F73" i="3" s="1"/>
  <c r="H75" i="2"/>
  <c r="H76" i="3" s="1"/>
  <c r="G78" i="2"/>
  <c r="G79" i="3" s="1"/>
  <c r="F80" i="2"/>
  <c r="F81" i="3" s="1"/>
  <c r="H83" i="2"/>
  <c r="H84" i="3" s="1"/>
  <c r="G86" i="2"/>
  <c r="G87" i="3" s="1"/>
  <c r="F88" i="2"/>
  <c r="F89" i="3" s="1"/>
  <c r="H91" i="2"/>
  <c r="H92" i="3" s="1"/>
  <c r="G94" i="2"/>
  <c r="G95" i="3" s="1"/>
  <c r="F96" i="2"/>
  <c r="F97" i="3" s="1"/>
  <c r="H99" i="2"/>
  <c r="H100" i="3" s="1"/>
  <c r="G102" i="2"/>
  <c r="G103" i="3" s="1"/>
  <c r="F104" i="2"/>
  <c r="F105" i="3" s="1"/>
  <c r="H107" i="2"/>
  <c r="H108" i="3" s="1"/>
  <c r="G110" i="2"/>
  <c r="G111" i="3" s="1"/>
  <c r="F112" i="2"/>
  <c r="F113" i="3" s="1"/>
  <c r="H115" i="2"/>
  <c r="H116" i="3" s="1"/>
  <c r="G118" i="2"/>
  <c r="G119" i="3" s="1"/>
  <c r="F120" i="2"/>
  <c r="F121" i="3" s="1"/>
  <c r="H123" i="2"/>
  <c r="H124" i="3" s="1"/>
  <c r="G126" i="2"/>
  <c r="G127" i="3" s="1"/>
  <c r="F128" i="2"/>
  <c r="F129" i="3" s="1"/>
  <c r="H131" i="2"/>
  <c r="H132" i="3" s="1"/>
  <c r="G134" i="2"/>
  <c r="G135" i="3" s="1"/>
  <c r="F136" i="2"/>
  <c r="F137" i="3" s="1"/>
  <c r="H139" i="2"/>
  <c r="H140" i="3" s="1"/>
  <c r="E24" i="13"/>
  <c r="I24" i="13" s="1"/>
  <c r="O24" i="13" s="1"/>
  <c r="E44" i="13"/>
  <c r="I44" i="13" s="1"/>
  <c r="M44" i="13" s="1"/>
  <c r="E23" i="9"/>
  <c r="I23" i="9" s="1"/>
  <c r="S23" i="9" s="1"/>
  <c r="E47" i="9"/>
  <c r="I47" i="9" s="1"/>
  <c r="O47" i="9" s="1"/>
  <c r="E31" i="8"/>
  <c r="I31" i="8" s="1"/>
  <c r="S31" i="8" s="1"/>
  <c r="E55" i="8"/>
  <c r="I55" i="8" s="1"/>
  <c r="S55" i="8" s="1"/>
  <c r="F13" i="12"/>
  <c r="E25" i="12"/>
  <c r="J25" i="12" s="1"/>
  <c r="P25" i="12" s="1"/>
  <c r="E28" i="12"/>
  <c r="J28" i="12" s="1"/>
  <c r="L28" i="12" s="1"/>
  <c r="F45" i="12"/>
  <c r="E57" i="12"/>
  <c r="J57" i="12" s="1"/>
  <c r="R57" i="12" s="1"/>
  <c r="E60" i="12"/>
  <c r="J60" i="12" s="1"/>
  <c r="L60" i="12" s="1"/>
  <c r="F77" i="12"/>
  <c r="F23" i="4"/>
  <c r="J23" i="4" s="1"/>
  <c r="T23" i="4" s="1"/>
  <c r="G25" i="4"/>
  <c r="G32" i="4"/>
  <c r="F39" i="4"/>
  <c r="J39" i="4" s="1"/>
  <c r="P39" i="4" s="1"/>
  <c r="G41" i="4"/>
  <c r="G48" i="4"/>
  <c r="F55" i="4"/>
  <c r="J55" i="4" s="1"/>
  <c r="T55" i="4" s="1"/>
  <c r="G57" i="4"/>
  <c r="G64" i="4"/>
  <c r="E13" i="11"/>
  <c r="H42" i="33"/>
  <c r="D71" i="30"/>
  <c r="E12" i="13"/>
  <c r="I12" i="13" s="1"/>
  <c r="M12" i="13" s="1"/>
  <c r="E32" i="13"/>
  <c r="I32" i="13" s="1"/>
  <c r="M32" i="13" s="1"/>
  <c r="E56" i="13"/>
  <c r="I56" i="13" s="1"/>
  <c r="S56" i="13" s="1"/>
  <c r="E15" i="9"/>
  <c r="I15" i="9" s="1"/>
  <c r="K15" i="9" s="1"/>
  <c r="E35" i="9"/>
  <c r="I35" i="9" s="1"/>
  <c r="S35" i="9" s="1"/>
  <c r="E55" i="9"/>
  <c r="I55" i="9" s="1"/>
  <c r="O55" i="9" s="1"/>
  <c r="E23" i="8"/>
  <c r="I23" i="8" s="1"/>
  <c r="Q23" i="8" s="1"/>
  <c r="E43" i="8"/>
  <c r="I43" i="8" s="1"/>
  <c r="S43" i="8" s="1"/>
  <c r="D71" i="8"/>
  <c r="E12" i="12"/>
  <c r="L12" i="12" s="1"/>
  <c r="F29" i="12"/>
  <c r="E41" i="12"/>
  <c r="J41" i="12" s="1"/>
  <c r="L41" i="12" s="1"/>
  <c r="E44" i="12"/>
  <c r="J44" i="12" s="1"/>
  <c r="L44" i="12" s="1"/>
  <c r="F61" i="12"/>
  <c r="E73" i="12"/>
  <c r="J73" i="12" s="1"/>
  <c r="R73" i="12" s="1"/>
  <c r="E76" i="12"/>
  <c r="J76" i="12" s="1"/>
  <c r="L76" i="12" s="1"/>
  <c r="G24" i="4"/>
  <c r="F31" i="4"/>
  <c r="G33" i="4"/>
  <c r="G40" i="4"/>
  <c r="F47" i="4"/>
  <c r="J47" i="4" s="1"/>
  <c r="P47" i="4" s="1"/>
  <c r="G49" i="4"/>
  <c r="G56" i="4"/>
  <c r="F63" i="4"/>
  <c r="J63" i="4" s="1"/>
  <c r="R63" i="4" s="1"/>
  <c r="G65" i="4"/>
  <c r="F15" i="2"/>
  <c r="F16" i="3" s="1"/>
  <c r="G22" i="2"/>
  <c r="G23" i="3" s="1"/>
  <c r="F23" i="2"/>
  <c r="F24" i="3" s="1"/>
  <c r="G30" i="2"/>
  <c r="G31" i="3" s="1"/>
  <c r="F31" i="2"/>
  <c r="F32" i="3" s="1"/>
  <c r="G38" i="2"/>
  <c r="G39" i="3" s="1"/>
  <c r="F39" i="2"/>
  <c r="F40" i="3" s="1"/>
  <c r="G46" i="2"/>
  <c r="G47" i="3" s="1"/>
  <c r="F47" i="2"/>
  <c r="F48" i="3" s="1"/>
  <c r="G54" i="2"/>
  <c r="G55" i="3" s="1"/>
  <c r="H55" i="2"/>
  <c r="H56" i="3" s="1"/>
  <c r="G58" i="2"/>
  <c r="G59" i="3" s="1"/>
  <c r="G60" i="2"/>
  <c r="G61" i="3" s="1"/>
  <c r="F62" i="2"/>
  <c r="F63" i="3" s="1"/>
  <c r="G64" i="2"/>
  <c r="G65" i="3" s="1"/>
  <c r="F66" i="2"/>
  <c r="F67" i="3" s="1"/>
  <c r="F68" i="2"/>
  <c r="F69" i="3" s="1"/>
  <c r="H77" i="2"/>
  <c r="H78" i="3" s="1"/>
  <c r="H79" i="2"/>
  <c r="H80" i="3" s="1"/>
  <c r="H81" i="2"/>
  <c r="H82" i="3" s="1"/>
  <c r="G90" i="2"/>
  <c r="G91" i="3" s="1"/>
  <c r="G92" i="2"/>
  <c r="G93" i="3" s="1"/>
  <c r="F94" i="2"/>
  <c r="F95" i="3" s="1"/>
  <c r="G96" i="2"/>
  <c r="G97" i="3" s="1"/>
  <c r="F98" i="2"/>
  <c r="F99" i="3" s="1"/>
  <c r="F100" i="2"/>
  <c r="F101" i="3" s="1"/>
  <c r="H109" i="2"/>
  <c r="H110" i="3" s="1"/>
  <c r="H111" i="2"/>
  <c r="H112" i="3" s="1"/>
  <c r="H113" i="2"/>
  <c r="H114" i="3" s="1"/>
  <c r="G122" i="2"/>
  <c r="G123" i="3" s="1"/>
  <c r="G124" i="2"/>
  <c r="G125" i="3" s="1"/>
  <c r="F126" i="2"/>
  <c r="F127" i="3" s="1"/>
  <c r="G128" i="2"/>
  <c r="G129" i="3" s="1"/>
  <c r="F130" i="2"/>
  <c r="F131" i="3" s="1"/>
  <c r="F132" i="2"/>
  <c r="F133" i="3" s="1"/>
  <c r="H141" i="2"/>
  <c r="H142" i="3" s="1"/>
  <c r="G144" i="2"/>
  <c r="G145" i="3" s="1"/>
  <c r="F146" i="2"/>
  <c r="F147" i="3" s="1"/>
  <c r="H149" i="2"/>
  <c r="H150" i="3" s="1"/>
  <c r="G152" i="2"/>
  <c r="G153" i="3" s="1"/>
  <c r="F154" i="2"/>
  <c r="F155" i="3" s="1"/>
  <c r="H157" i="2"/>
  <c r="H158" i="3" s="1"/>
  <c r="G160" i="2"/>
  <c r="G161" i="3" s="1"/>
  <c r="F162" i="2"/>
  <c r="F163" i="3" s="1"/>
  <c r="H165" i="2"/>
  <c r="H166" i="3" s="1"/>
  <c r="G168" i="2"/>
  <c r="G169" i="3" s="1"/>
  <c r="F170" i="2"/>
  <c r="F171" i="3" s="1"/>
  <c r="H171" i="2"/>
  <c r="H172" i="3" s="1"/>
  <c r="G174" i="2"/>
  <c r="G175" i="3" s="1"/>
  <c r="H175" i="2"/>
  <c r="H176" i="3" s="1"/>
  <c r="G178" i="2"/>
  <c r="G179" i="3" s="1"/>
  <c r="H179" i="2"/>
  <c r="H180" i="3" s="1"/>
  <c r="G182" i="2"/>
  <c r="G183" i="3" s="1"/>
  <c r="H183" i="2"/>
  <c r="H184" i="3" s="1"/>
  <c r="G186" i="2"/>
  <c r="G187" i="3" s="1"/>
  <c r="H187" i="2"/>
  <c r="H188" i="3" s="1"/>
  <c r="G190" i="2"/>
  <c r="G191" i="3" s="1"/>
  <c r="H191" i="2"/>
  <c r="H192" i="3" s="1"/>
  <c r="G194" i="2"/>
  <c r="G195" i="3" s="1"/>
  <c r="H195" i="2"/>
  <c r="H196" i="3" s="1"/>
  <c r="G198" i="2"/>
  <c r="G199" i="3" s="1"/>
  <c r="H199" i="2"/>
  <c r="H200" i="3" s="1"/>
  <c r="G202" i="2"/>
  <c r="G203" i="3" s="1"/>
  <c r="H203" i="2"/>
  <c r="H204" i="3" s="1"/>
  <c r="G206" i="2"/>
  <c r="G207" i="3" s="1"/>
  <c r="H207" i="2"/>
  <c r="H208" i="3" s="1"/>
  <c r="G210" i="2"/>
  <c r="G211" i="3" s="1"/>
  <c r="H211" i="2"/>
  <c r="H212" i="3" s="1"/>
  <c r="G214" i="2"/>
  <c r="G215" i="3" s="1"/>
  <c r="H215" i="2"/>
  <c r="H216" i="3" s="1"/>
  <c r="G218" i="2"/>
  <c r="G219" i="3" s="1"/>
  <c r="H219" i="2"/>
  <c r="H220" i="3" s="1"/>
  <c r="G222" i="2"/>
  <c r="G223" i="3" s="1"/>
  <c r="H223" i="2"/>
  <c r="H224" i="3" s="1"/>
  <c r="G226" i="2"/>
  <c r="G227" i="3" s="1"/>
  <c r="H227" i="2"/>
  <c r="H228" i="3" s="1"/>
  <c r="G230" i="2"/>
  <c r="G231" i="3" s="1"/>
  <c r="H231" i="2"/>
  <c r="H232" i="3" s="1"/>
  <c r="G234" i="2"/>
  <c r="G235" i="3" s="1"/>
  <c r="H235" i="2"/>
  <c r="H236" i="3" s="1"/>
  <c r="G238" i="2"/>
  <c r="G239" i="3" s="1"/>
  <c r="H239" i="2"/>
  <c r="H240" i="3" s="1"/>
  <c r="G242" i="2"/>
  <c r="G243" i="3" s="1"/>
  <c r="H243" i="2"/>
  <c r="H244" i="3" s="1"/>
  <c r="G246" i="2"/>
  <c r="G247" i="3" s="1"/>
  <c r="H247" i="2"/>
  <c r="H248" i="3" s="1"/>
  <c r="G250" i="2"/>
  <c r="G251" i="3" s="1"/>
  <c r="H251" i="2"/>
  <c r="H252" i="3" s="1"/>
  <c r="G254" i="2"/>
  <c r="G255" i="3" s="1"/>
  <c r="H255" i="2"/>
  <c r="H256" i="3" s="1"/>
  <c r="G258" i="2"/>
  <c r="G259" i="3" s="1"/>
  <c r="H259" i="2"/>
  <c r="H260" i="3" s="1"/>
  <c r="G262" i="2"/>
  <c r="G263" i="3" s="1"/>
  <c r="H263" i="2"/>
  <c r="H264" i="3" s="1"/>
  <c r="G266" i="2"/>
  <c r="G267" i="3" s="1"/>
  <c r="H267" i="2"/>
  <c r="H268" i="3" s="1"/>
  <c r="G270" i="2"/>
  <c r="G271" i="3" s="1"/>
  <c r="H271" i="2"/>
  <c r="H272" i="3" s="1"/>
  <c r="G274" i="2"/>
  <c r="G275" i="3" s="1"/>
  <c r="H275" i="2"/>
  <c r="H276" i="3" s="1"/>
  <c r="G278" i="2"/>
  <c r="G279" i="3" s="1"/>
  <c r="H279" i="2"/>
  <c r="H280" i="3" s="1"/>
  <c r="G282" i="2"/>
  <c r="G283" i="3" s="1"/>
  <c r="H283" i="2"/>
  <c r="H284" i="3" s="1"/>
  <c r="G286" i="2"/>
  <c r="G287" i="3" s="1"/>
  <c r="H287" i="2"/>
  <c r="H288" i="3" s="1"/>
  <c r="G290" i="2"/>
  <c r="G291" i="3" s="1"/>
  <c r="H291" i="2"/>
  <c r="H292" i="3" s="1"/>
  <c r="G294" i="2"/>
  <c r="G295" i="3" s="1"/>
  <c r="H295" i="2"/>
  <c r="H296" i="3" s="1"/>
  <c r="G298" i="2"/>
  <c r="G299" i="3" s="1"/>
  <c r="H299" i="2"/>
  <c r="H300" i="3" s="1"/>
  <c r="G302" i="2"/>
  <c r="G303" i="3" s="1"/>
  <c r="H303" i="2"/>
  <c r="H304" i="3" s="1"/>
  <c r="G306" i="2"/>
  <c r="G307" i="3" s="1"/>
  <c r="H307" i="2"/>
  <c r="H308" i="3" s="1"/>
  <c r="G310" i="2"/>
  <c r="G311" i="3" s="1"/>
  <c r="H34" i="10"/>
  <c r="E16" i="13"/>
  <c r="I16" i="13" s="1"/>
  <c r="O16" i="13" s="1"/>
  <c r="E40" i="13"/>
  <c r="I40" i="13" s="1"/>
  <c r="K40" i="13" s="1"/>
  <c r="E60" i="13"/>
  <c r="I60" i="13" s="1"/>
  <c r="K60" i="13" s="1"/>
  <c r="E19" i="9"/>
  <c r="I19" i="9" s="1"/>
  <c r="Q19" i="9" s="1"/>
  <c r="E39" i="9"/>
  <c r="I39" i="9" s="1"/>
  <c r="Q39" i="9" s="1"/>
  <c r="E27" i="8"/>
  <c r="I27" i="8" s="1"/>
  <c r="S27" i="8" s="1"/>
  <c r="E47" i="8"/>
  <c r="I47" i="8" s="1"/>
  <c r="S47" i="8" s="1"/>
  <c r="F21" i="12"/>
  <c r="E33" i="12"/>
  <c r="E36" i="12"/>
  <c r="J36" i="12" s="1"/>
  <c r="F53" i="12"/>
  <c r="E65" i="12"/>
  <c r="J65" i="12" s="1"/>
  <c r="R65" i="12" s="1"/>
  <c r="E68" i="12"/>
  <c r="J68" i="12" s="1"/>
  <c r="P68" i="12" s="1"/>
  <c r="G12" i="4"/>
  <c r="H15" i="4"/>
  <c r="G20" i="4"/>
  <c r="F27" i="4"/>
  <c r="J27" i="4" s="1"/>
  <c r="L27" i="4" s="1"/>
  <c r="G29" i="4"/>
  <c r="G36" i="4"/>
  <c r="F43" i="4"/>
  <c r="J43" i="4" s="1"/>
  <c r="L43" i="4" s="1"/>
  <c r="E59" i="8"/>
  <c r="I59" i="8" s="1"/>
  <c r="S59" i="8" s="1"/>
  <c r="E49" i="12"/>
  <c r="J49" i="12" s="1"/>
  <c r="L49" i="12" s="1"/>
  <c r="E52" i="12"/>
  <c r="J52" i="12" s="1"/>
  <c r="R52" i="12" s="1"/>
  <c r="G21" i="4"/>
  <c r="G28" i="4"/>
  <c r="F35" i="4"/>
  <c r="J35" i="4" s="1"/>
  <c r="L35" i="4" s="1"/>
  <c r="F51" i="4"/>
  <c r="J51" i="4" s="1"/>
  <c r="L51" i="4" s="1"/>
  <c r="G53" i="4"/>
  <c r="G68" i="4"/>
  <c r="G18" i="2"/>
  <c r="G19" i="3" s="1"/>
  <c r="F19" i="2"/>
  <c r="F20" i="3" s="1"/>
  <c r="G34" i="2"/>
  <c r="G35" i="3" s="1"/>
  <c r="F35" i="2"/>
  <c r="F36" i="3" s="1"/>
  <c r="G50" i="2"/>
  <c r="G51" i="3" s="1"/>
  <c r="F51" i="2"/>
  <c r="F52" i="3" s="1"/>
  <c r="E17" i="12"/>
  <c r="J17" i="12" s="1"/>
  <c r="R17" i="12" s="1"/>
  <c r="E20" i="12"/>
  <c r="J20" i="12" s="1"/>
  <c r="P20" i="12" s="1"/>
  <c r="G16" i="4"/>
  <c r="H19" i="4"/>
  <c r="G45" i="4"/>
  <c r="G60" i="4"/>
  <c r="H57" i="2"/>
  <c r="H58" i="3" s="1"/>
  <c r="H69" i="2"/>
  <c r="H70" i="3" s="1"/>
  <c r="H71" i="2"/>
  <c r="H72" i="3" s="1"/>
  <c r="H73" i="2"/>
  <c r="H74" i="3" s="1"/>
  <c r="F82" i="2"/>
  <c r="F83" i="3" s="1"/>
  <c r="F84" i="2"/>
  <c r="F85" i="3" s="1"/>
  <c r="F92" i="2"/>
  <c r="F93" i="3" s="1"/>
  <c r="H97" i="2"/>
  <c r="H98" i="3" s="1"/>
  <c r="G112" i="2"/>
  <c r="G113" i="3" s="1"/>
  <c r="G114" i="2"/>
  <c r="G115" i="3" s="1"/>
  <c r="G116" i="2"/>
  <c r="G117" i="3" s="1"/>
  <c r="F118" i="2"/>
  <c r="F119" i="3" s="1"/>
  <c r="G120" i="2"/>
  <c r="G121" i="3" s="1"/>
  <c r="F122" i="2"/>
  <c r="F123" i="3" s="1"/>
  <c r="H127" i="2"/>
  <c r="H128" i="3" s="1"/>
  <c r="G132" i="2"/>
  <c r="G133" i="3" s="1"/>
  <c r="F134" i="2"/>
  <c r="F135" i="3" s="1"/>
  <c r="G136" i="2"/>
  <c r="G137" i="3" s="1"/>
  <c r="F138" i="2"/>
  <c r="F139" i="3" s="1"/>
  <c r="F140" i="2"/>
  <c r="F141" i="3" s="1"/>
  <c r="F142" i="2"/>
  <c r="F143" i="3" s="1"/>
  <c r="H151" i="2"/>
  <c r="H152" i="3" s="1"/>
  <c r="H153" i="2"/>
  <c r="H154" i="3" s="1"/>
  <c r="H155" i="2"/>
  <c r="H156" i="3" s="1"/>
  <c r="G164" i="2"/>
  <c r="G165" i="3" s="1"/>
  <c r="G166" i="2"/>
  <c r="G167" i="3" s="1"/>
  <c r="F168" i="2"/>
  <c r="F169" i="3" s="1"/>
  <c r="G170" i="2"/>
  <c r="G171" i="3" s="1"/>
  <c r="G172" i="2"/>
  <c r="G173" i="3" s="1"/>
  <c r="H173" i="2"/>
  <c r="H174" i="3" s="1"/>
  <c r="G175" i="2"/>
  <c r="G176" i="3" s="1"/>
  <c r="H178" i="2"/>
  <c r="H179" i="3" s="1"/>
  <c r="G180" i="2"/>
  <c r="G181" i="3" s="1"/>
  <c r="H181" i="2"/>
  <c r="H182" i="3" s="1"/>
  <c r="G183" i="2"/>
  <c r="G184" i="3" s="1"/>
  <c r="H186" i="2"/>
  <c r="H187" i="3" s="1"/>
  <c r="G188" i="2"/>
  <c r="G189" i="3" s="1"/>
  <c r="H189" i="2"/>
  <c r="H190" i="3" s="1"/>
  <c r="G191" i="2"/>
  <c r="G192" i="3" s="1"/>
  <c r="H194" i="2"/>
  <c r="H195" i="3" s="1"/>
  <c r="G196" i="2"/>
  <c r="G197" i="3" s="1"/>
  <c r="H197" i="2"/>
  <c r="H198" i="3" s="1"/>
  <c r="G199" i="2"/>
  <c r="G200" i="3" s="1"/>
  <c r="H202" i="2"/>
  <c r="H203" i="3" s="1"/>
  <c r="G204" i="2"/>
  <c r="G205" i="3" s="1"/>
  <c r="H205" i="2"/>
  <c r="H206" i="3" s="1"/>
  <c r="G207" i="2"/>
  <c r="G208" i="3" s="1"/>
  <c r="H210" i="2"/>
  <c r="H211" i="3" s="1"/>
  <c r="G212" i="2"/>
  <c r="G213" i="3" s="1"/>
  <c r="H213" i="2"/>
  <c r="H214" i="3" s="1"/>
  <c r="G215" i="2"/>
  <c r="G216" i="3" s="1"/>
  <c r="H218" i="2"/>
  <c r="H219" i="3" s="1"/>
  <c r="G220" i="2"/>
  <c r="G221" i="3" s="1"/>
  <c r="H221" i="2"/>
  <c r="H222" i="3" s="1"/>
  <c r="G223" i="2"/>
  <c r="G224" i="3" s="1"/>
  <c r="H226" i="2"/>
  <c r="H227" i="3" s="1"/>
  <c r="G228" i="2"/>
  <c r="G229" i="3" s="1"/>
  <c r="H229" i="2"/>
  <c r="H230" i="3" s="1"/>
  <c r="G231" i="2"/>
  <c r="G232" i="3" s="1"/>
  <c r="H234" i="2"/>
  <c r="H235" i="3" s="1"/>
  <c r="G236" i="2"/>
  <c r="G237" i="3" s="1"/>
  <c r="H237" i="2"/>
  <c r="H238" i="3" s="1"/>
  <c r="G239" i="2"/>
  <c r="G240" i="3" s="1"/>
  <c r="H242" i="2"/>
  <c r="H243" i="3" s="1"/>
  <c r="G244" i="2"/>
  <c r="G245" i="3" s="1"/>
  <c r="H245" i="2"/>
  <c r="H246" i="3" s="1"/>
  <c r="G247" i="2"/>
  <c r="G248" i="3" s="1"/>
  <c r="H250" i="2"/>
  <c r="H251" i="3" s="1"/>
  <c r="G252" i="2"/>
  <c r="G253" i="3" s="1"/>
  <c r="H253" i="2"/>
  <c r="H254" i="3" s="1"/>
  <c r="G255" i="2"/>
  <c r="G256" i="3" s="1"/>
  <c r="H258" i="2"/>
  <c r="H259" i="3" s="1"/>
  <c r="G260" i="2"/>
  <c r="G261" i="3" s="1"/>
  <c r="H261" i="2"/>
  <c r="H262" i="3" s="1"/>
  <c r="G263" i="2"/>
  <c r="G264" i="3" s="1"/>
  <c r="H266" i="2"/>
  <c r="H267" i="3" s="1"/>
  <c r="G268" i="2"/>
  <c r="G269" i="3" s="1"/>
  <c r="H269" i="2"/>
  <c r="H270" i="3" s="1"/>
  <c r="G271" i="2"/>
  <c r="G272" i="3" s="1"/>
  <c r="G309" i="2"/>
  <c r="G310" i="3" s="1"/>
  <c r="H304" i="2"/>
  <c r="H305" i="3" s="1"/>
  <c r="G301" i="2"/>
  <c r="G302" i="3" s="1"/>
  <c r="H296" i="2"/>
  <c r="H297" i="3" s="1"/>
  <c r="G293" i="2"/>
  <c r="G294" i="3" s="1"/>
  <c r="H288" i="2"/>
  <c r="H289" i="3" s="1"/>
  <c r="G285" i="2"/>
  <c r="G286" i="3" s="1"/>
  <c r="H280" i="2"/>
  <c r="H281" i="3" s="1"/>
  <c r="G277" i="2"/>
  <c r="G278" i="3" s="1"/>
  <c r="H272" i="2"/>
  <c r="H273" i="3" s="1"/>
  <c r="H270" i="2"/>
  <c r="H271" i="3" s="1"/>
  <c r="H268" i="2"/>
  <c r="H269" i="3" s="1"/>
  <c r="H264" i="2"/>
  <c r="H265" i="3" s="1"/>
  <c r="H262" i="2"/>
  <c r="H263" i="3" s="1"/>
  <c r="H260" i="2"/>
  <c r="H261" i="3" s="1"/>
  <c r="H256" i="2"/>
  <c r="H257" i="3" s="1"/>
  <c r="H254" i="2"/>
  <c r="H255" i="3" s="1"/>
  <c r="H252" i="2"/>
  <c r="H253" i="3" s="1"/>
  <c r="H248" i="2"/>
  <c r="H249" i="3" s="1"/>
  <c r="H246" i="2"/>
  <c r="H247" i="3" s="1"/>
  <c r="H244" i="2"/>
  <c r="H245" i="3" s="1"/>
  <c r="H240" i="2"/>
  <c r="H241" i="3" s="1"/>
  <c r="H238" i="2"/>
  <c r="H239" i="3" s="1"/>
  <c r="H236" i="2"/>
  <c r="H237" i="3" s="1"/>
  <c r="H232" i="2"/>
  <c r="H233" i="3" s="1"/>
  <c r="H230" i="2"/>
  <c r="H231" i="3" s="1"/>
  <c r="H228" i="2"/>
  <c r="H229" i="3" s="1"/>
  <c r="H224" i="2"/>
  <c r="H225" i="3" s="1"/>
  <c r="H222" i="2"/>
  <c r="H223" i="3" s="1"/>
  <c r="H220" i="2"/>
  <c r="H221" i="3" s="1"/>
  <c r="H216" i="2"/>
  <c r="H217" i="3" s="1"/>
  <c r="H214" i="2"/>
  <c r="H215" i="3" s="1"/>
  <c r="H212" i="2"/>
  <c r="H213" i="3" s="1"/>
  <c r="H208" i="2"/>
  <c r="H209" i="3" s="1"/>
  <c r="H206" i="2"/>
  <c r="H207" i="3" s="1"/>
  <c r="H204" i="2"/>
  <c r="H205" i="3" s="1"/>
  <c r="H200" i="2"/>
  <c r="H201" i="3" s="1"/>
  <c r="H198" i="2"/>
  <c r="H199" i="3" s="1"/>
  <c r="H196" i="2"/>
  <c r="H197" i="3" s="1"/>
  <c r="H192" i="2"/>
  <c r="H193" i="3" s="1"/>
  <c r="H190" i="2"/>
  <c r="H191" i="3" s="1"/>
  <c r="H188" i="2"/>
  <c r="H189" i="3" s="1"/>
  <c r="H184" i="2"/>
  <c r="H185" i="3" s="1"/>
  <c r="H182" i="2"/>
  <c r="H183" i="3" s="1"/>
  <c r="H180" i="2"/>
  <c r="H181" i="3" s="1"/>
  <c r="H176" i="2"/>
  <c r="H177" i="3" s="1"/>
  <c r="H174" i="2"/>
  <c r="H175" i="3" s="1"/>
  <c r="H172" i="2"/>
  <c r="H173" i="3" s="1"/>
  <c r="H167" i="2"/>
  <c r="H168" i="3" s="1"/>
  <c r="F152" i="2"/>
  <c r="F153" i="3" s="1"/>
  <c r="F150" i="2"/>
  <c r="F151" i="3" s="1"/>
  <c r="F148" i="2"/>
  <c r="F149" i="3" s="1"/>
  <c r="G146" i="2"/>
  <c r="G147" i="3" s="1"/>
  <c r="F144" i="2"/>
  <c r="F145" i="3" s="1"/>
  <c r="G142" i="2"/>
  <c r="G143" i="3" s="1"/>
  <c r="H137" i="2"/>
  <c r="H138" i="3" s="1"/>
  <c r="H129" i="2"/>
  <c r="H130" i="3" s="1"/>
  <c r="G82" i="2"/>
  <c r="G83" i="3" s="1"/>
  <c r="F70" i="2"/>
  <c r="F71" i="3" s="1"/>
  <c r="H65" i="2"/>
  <c r="H66" i="3" s="1"/>
  <c r="F60" i="2"/>
  <c r="F61" i="3" s="1"/>
  <c r="F67" i="4"/>
  <c r="F37" i="12"/>
  <c r="E18" i="33"/>
  <c r="C15" i="23"/>
  <c r="S21" i="24"/>
  <c r="S22" i="24" s="1"/>
  <c r="Q21" i="24"/>
  <c r="Q22" i="24" s="1"/>
  <c r="Q23" i="24" s="1"/>
  <c r="Q24" i="24" s="1"/>
  <c r="Q25" i="24" s="1"/>
  <c r="Q26" i="24" s="1"/>
  <c r="Q27" i="24" s="1"/>
  <c r="Q28" i="24" s="1"/>
  <c r="Q29" i="24" s="1"/>
  <c r="Q30" i="24" s="1"/>
  <c r="Q31" i="24" s="1"/>
  <c r="Q32" i="24" s="1"/>
  <c r="Q33" i="24" s="1"/>
  <c r="Q34" i="24" s="1"/>
  <c r="Q35" i="24" s="1"/>
  <c r="Q36" i="24" s="1"/>
  <c r="Q37" i="24" s="1"/>
  <c r="Q38" i="24" s="1"/>
  <c r="Q39" i="24" s="1"/>
  <c r="Q40" i="24" s="1"/>
  <c r="C16" i="23"/>
  <c r="C17" i="23"/>
  <c r="C18" i="23"/>
  <c r="C20" i="23"/>
  <c r="G24" i="33"/>
  <c r="R22" i="24"/>
  <c r="R23" i="24" s="1"/>
  <c r="R24" i="24" s="1"/>
  <c r="R25" i="24" s="1"/>
  <c r="R26" i="24" s="1"/>
  <c r="R27" i="24" s="1"/>
  <c r="R28" i="24" s="1"/>
  <c r="R29" i="24" s="1"/>
  <c r="R30" i="24" s="1"/>
  <c r="R31" i="24" s="1"/>
  <c r="R32" i="24" s="1"/>
  <c r="R33" i="24" s="1"/>
  <c r="R34" i="24" s="1"/>
  <c r="R35" i="24" s="1"/>
  <c r="R36" i="24" s="1"/>
  <c r="R37" i="24" s="1"/>
  <c r="R38" i="24" s="1"/>
  <c r="R39" i="24" s="1"/>
  <c r="R40" i="24" s="1"/>
  <c r="C39" i="31"/>
  <c r="L15" i="33"/>
  <c r="M15" i="33"/>
  <c r="J20" i="33"/>
  <c r="K15" i="33"/>
  <c r="K17" i="33"/>
  <c r="K20" i="33"/>
  <c r="M17" i="33"/>
  <c r="I15" i="33"/>
  <c r="I17" i="33"/>
  <c r="M20" i="33"/>
  <c r="J15" i="33"/>
  <c r="L20" i="33"/>
  <c r="AN13" i="3"/>
  <c r="AN14" i="3" s="1"/>
  <c r="AN15" i="3" s="1"/>
  <c r="N314" i="3"/>
  <c r="S314" i="3"/>
  <c r="X314" i="3"/>
  <c r="X313" i="3" s="1"/>
  <c r="AC314" i="3"/>
  <c r="AH314" i="3"/>
  <c r="M314" i="3"/>
  <c r="M313" i="3" s="1"/>
  <c r="W314" i="3"/>
  <c r="W313" i="3" s="1"/>
  <c r="AG314" i="3"/>
  <c r="AG313" i="3" s="1"/>
  <c r="E34" i="29"/>
  <c r="G35" i="29"/>
  <c r="E36" i="29"/>
  <c r="G37" i="29"/>
  <c r="E38" i="29"/>
  <c r="G39" i="29"/>
  <c r="Q314" i="3"/>
  <c r="Q313" i="3" s="1"/>
  <c r="AA314" i="3"/>
  <c r="AA313" i="3" s="1"/>
  <c r="F34" i="29"/>
  <c r="D35" i="29"/>
  <c r="H35" i="29"/>
  <c r="F36" i="29"/>
  <c r="D37" i="29"/>
  <c r="H37" i="29"/>
  <c r="F38" i="29"/>
  <c r="D39" i="29"/>
  <c r="H39" i="29"/>
  <c r="E39" i="29"/>
  <c r="G36" i="29"/>
  <c r="B69" i="18"/>
  <c r="H38" i="29"/>
  <c r="F37" i="29"/>
  <c r="D36" i="29"/>
  <c r="H34" i="29"/>
  <c r="B21" i="23"/>
  <c r="B20" i="18"/>
  <c r="H20" i="33"/>
  <c r="X13" i="2"/>
  <c r="AF314" i="3"/>
  <c r="AF313" i="3" s="1"/>
  <c r="L314" i="3"/>
  <c r="L313" i="3" s="1"/>
  <c r="B17" i="31"/>
  <c r="E35" i="29"/>
  <c r="R314" i="3"/>
  <c r="R313" i="3" s="1"/>
  <c r="G38" i="29"/>
  <c r="E37" i="29"/>
  <c r="G34" i="29"/>
  <c r="C19" i="23"/>
  <c r="C67" i="18"/>
  <c r="A47" i="25"/>
  <c r="AB314" i="3"/>
  <c r="AB313" i="3" s="1"/>
  <c r="AJ308" i="3"/>
  <c r="AJ304" i="3"/>
  <c r="AJ300" i="3"/>
  <c r="AJ296" i="3"/>
  <c r="AJ292" i="3"/>
  <c r="AJ288" i="3"/>
  <c r="AJ284" i="3"/>
  <c r="AJ280" i="3"/>
  <c r="AJ276" i="3"/>
  <c r="AJ272" i="3"/>
  <c r="AJ268" i="3"/>
  <c r="AJ264" i="3"/>
  <c r="AJ260" i="3"/>
  <c r="AJ256" i="3"/>
  <c r="AJ252" i="3"/>
  <c r="AJ248" i="3"/>
  <c r="AJ244" i="3"/>
  <c r="AJ240" i="3"/>
  <c r="AJ236" i="3"/>
  <c r="AJ232" i="3"/>
  <c r="AJ228" i="3"/>
  <c r="AJ224" i="3"/>
  <c r="AJ220" i="3"/>
  <c r="AJ216" i="3"/>
  <c r="AJ212" i="3"/>
  <c r="AJ208" i="3"/>
  <c r="AJ204" i="3"/>
  <c r="AJ200" i="3"/>
  <c r="AJ196" i="3"/>
  <c r="AJ192" i="3"/>
  <c r="AJ188" i="3"/>
  <c r="AJ184" i="3"/>
  <c r="AJ180" i="3"/>
  <c r="AJ176" i="3"/>
  <c r="AJ172" i="3"/>
  <c r="AJ168" i="3"/>
  <c r="AJ164" i="3"/>
  <c r="AJ160" i="3"/>
  <c r="AJ156" i="3"/>
  <c r="AJ152" i="3"/>
  <c r="AJ148" i="3"/>
  <c r="AJ144" i="3"/>
  <c r="AJ140" i="3"/>
  <c r="AJ136" i="3"/>
  <c r="AJ132" i="3"/>
  <c r="AJ128" i="3"/>
  <c r="AJ124" i="3"/>
  <c r="AJ120" i="3"/>
  <c r="AJ116" i="3"/>
  <c r="AJ112" i="3"/>
  <c r="AJ108" i="3"/>
  <c r="AJ104" i="3"/>
  <c r="AJ100" i="3"/>
  <c r="AJ16" i="3"/>
  <c r="E16" i="33"/>
  <c r="I16" i="33"/>
  <c r="M16" i="33"/>
  <c r="G16" i="33"/>
  <c r="L16" i="33"/>
  <c r="H16" i="33"/>
  <c r="J16" i="33"/>
  <c r="K16" i="33"/>
  <c r="F16" i="33"/>
  <c r="B316" i="2"/>
  <c r="F310" i="2"/>
  <c r="F311" i="3" s="1"/>
  <c r="F309" i="2"/>
  <c r="F310" i="3" s="1"/>
  <c r="F308" i="2"/>
  <c r="F309" i="3" s="1"/>
  <c r="F307" i="2"/>
  <c r="F308" i="3" s="1"/>
  <c r="F306" i="2"/>
  <c r="F307" i="3" s="1"/>
  <c r="F305" i="2"/>
  <c r="F306" i="3" s="1"/>
  <c r="F304" i="2"/>
  <c r="F305" i="3" s="1"/>
  <c r="F303" i="2"/>
  <c r="F304" i="3" s="1"/>
  <c r="F302" i="2"/>
  <c r="F303" i="3" s="1"/>
  <c r="F301" i="2"/>
  <c r="F302" i="3" s="1"/>
  <c r="F300" i="2"/>
  <c r="F301" i="3" s="1"/>
  <c r="F299" i="2"/>
  <c r="F300" i="3" s="1"/>
  <c r="F298" i="2"/>
  <c r="F299" i="3" s="1"/>
  <c r="F297" i="2"/>
  <c r="F298" i="3" s="1"/>
  <c r="F296" i="2"/>
  <c r="F297" i="3" s="1"/>
  <c r="F295" i="2"/>
  <c r="F296" i="3" s="1"/>
  <c r="F294" i="2"/>
  <c r="F295" i="3" s="1"/>
  <c r="F293" i="2"/>
  <c r="F294" i="3" s="1"/>
  <c r="F292" i="2"/>
  <c r="F293" i="3" s="1"/>
  <c r="F291" i="2"/>
  <c r="F292" i="3" s="1"/>
  <c r="F290" i="2"/>
  <c r="F291" i="3" s="1"/>
  <c r="F289" i="2"/>
  <c r="F290" i="3" s="1"/>
  <c r="F288" i="2"/>
  <c r="F289" i="3" s="1"/>
  <c r="F287" i="2"/>
  <c r="F288" i="3" s="1"/>
  <c r="F286" i="2"/>
  <c r="F287" i="3" s="1"/>
  <c r="F285" i="2"/>
  <c r="F286" i="3" s="1"/>
  <c r="F284" i="2"/>
  <c r="F285" i="3" s="1"/>
  <c r="F283" i="2"/>
  <c r="F284" i="3" s="1"/>
  <c r="F282" i="2"/>
  <c r="F283" i="3" s="1"/>
  <c r="F281" i="2"/>
  <c r="F282" i="3" s="1"/>
  <c r="F280" i="2"/>
  <c r="F281" i="3" s="1"/>
  <c r="F279" i="2"/>
  <c r="F280" i="3" s="1"/>
  <c r="F278" i="2"/>
  <c r="F279" i="3" s="1"/>
  <c r="F277" i="2"/>
  <c r="F278" i="3" s="1"/>
  <c r="F276" i="2"/>
  <c r="F277" i="3" s="1"/>
  <c r="F275" i="2"/>
  <c r="F276" i="3" s="1"/>
  <c r="F274" i="2"/>
  <c r="F275" i="3" s="1"/>
  <c r="F273" i="2"/>
  <c r="F274" i="3" s="1"/>
  <c r="F272" i="2"/>
  <c r="F273" i="3" s="1"/>
  <c r="F271" i="2"/>
  <c r="F272" i="3" s="1"/>
  <c r="F270" i="2"/>
  <c r="F271" i="3" s="1"/>
  <c r="F269" i="2"/>
  <c r="F270" i="3" s="1"/>
  <c r="F268" i="2"/>
  <c r="F269" i="3" s="1"/>
  <c r="F267" i="2"/>
  <c r="F268" i="3" s="1"/>
  <c r="F266" i="2"/>
  <c r="F267" i="3" s="1"/>
  <c r="F265" i="2"/>
  <c r="F266" i="3" s="1"/>
  <c r="F264" i="2"/>
  <c r="F265" i="3" s="1"/>
  <c r="F263" i="2"/>
  <c r="F264" i="3" s="1"/>
  <c r="F262" i="2"/>
  <c r="F263" i="3" s="1"/>
  <c r="F261" i="2"/>
  <c r="F262" i="3" s="1"/>
  <c r="F260" i="2"/>
  <c r="F261" i="3" s="1"/>
  <c r="F259" i="2"/>
  <c r="F260" i="3" s="1"/>
  <c r="F258" i="2"/>
  <c r="F259" i="3" s="1"/>
  <c r="F257" i="2"/>
  <c r="F258" i="3" s="1"/>
  <c r="F256" i="2"/>
  <c r="F257" i="3" s="1"/>
  <c r="F255" i="2"/>
  <c r="F256" i="3" s="1"/>
  <c r="F254" i="2"/>
  <c r="F255" i="3" s="1"/>
  <c r="F253" i="2"/>
  <c r="F254" i="3" s="1"/>
  <c r="F252" i="2"/>
  <c r="F253" i="3" s="1"/>
  <c r="F251" i="2"/>
  <c r="F252" i="3" s="1"/>
  <c r="F250" i="2"/>
  <c r="F251" i="3" s="1"/>
  <c r="F249" i="2"/>
  <c r="F250" i="3" s="1"/>
  <c r="F248" i="2"/>
  <c r="F249" i="3" s="1"/>
  <c r="F247" i="2"/>
  <c r="F248" i="3" s="1"/>
  <c r="F246" i="2"/>
  <c r="F247" i="3" s="1"/>
  <c r="F245" i="2"/>
  <c r="F246" i="3" s="1"/>
  <c r="F244" i="2"/>
  <c r="F245" i="3" s="1"/>
  <c r="F243" i="2"/>
  <c r="F244" i="3" s="1"/>
  <c r="F242" i="2"/>
  <c r="F243" i="3" s="1"/>
  <c r="F241" i="2"/>
  <c r="F242" i="3" s="1"/>
  <c r="F240" i="2"/>
  <c r="F241" i="3" s="1"/>
  <c r="F239" i="2"/>
  <c r="F240" i="3" s="1"/>
  <c r="F238" i="2"/>
  <c r="F239" i="3" s="1"/>
  <c r="F237" i="2"/>
  <c r="F238" i="3" s="1"/>
  <c r="F236" i="2"/>
  <c r="F237" i="3" s="1"/>
  <c r="F235" i="2"/>
  <c r="F236" i="3" s="1"/>
  <c r="F234" i="2"/>
  <c r="F235" i="3" s="1"/>
  <c r="F233" i="2"/>
  <c r="F234" i="3" s="1"/>
  <c r="F232" i="2"/>
  <c r="F233" i="3" s="1"/>
  <c r="F231" i="2"/>
  <c r="F232" i="3" s="1"/>
  <c r="F230" i="2"/>
  <c r="F231" i="3" s="1"/>
  <c r="F229" i="2"/>
  <c r="F230" i="3" s="1"/>
  <c r="F228" i="2"/>
  <c r="F229" i="3" s="1"/>
  <c r="F227" i="2"/>
  <c r="F228" i="3" s="1"/>
  <c r="F226" i="2"/>
  <c r="F227" i="3" s="1"/>
  <c r="F225" i="2"/>
  <c r="F226" i="3" s="1"/>
  <c r="F224" i="2"/>
  <c r="F225" i="3" s="1"/>
  <c r="F223" i="2"/>
  <c r="F224" i="3" s="1"/>
  <c r="F222" i="2"/>
  <c r="F223" i="3" s="1"/>
  <c r="F221" i="2"/>
  <c r="F222" i="3" s="1"/>
  <c r="F220" i="2"/>
  <c r="F221" i="3" s="1"/>
  <c r="F219" i="2"/>
  <c r="F220" i="3" s="1"/>
  <c r="F218" i="2"/>
  <c r="F219" i="3" s="1"/>
  <c r="F217" i="2"/>
  <c r="F218" i="3" s="1"/>
  <c r="F216" i="2"/>
  <c r="F217" i="3" s="1"/>
  <c r="F215" i="2"/>
  <c r="F216" i="3" s="1"/>
  <c r="F214" i="2"/>
  <c r="F215" i="3" s="1"/>
  <c r="F213" i="2"/>
  <c r="F214" i="3" s="1"/>
  <c r="F212" i="2"/>
  <c r="F213" i="3" s="1"/>
  <c r="F211" i="2"/>
  <c r="F212" i="3" s="1"/>
  <c r="F210" i="2"/>
  <c r="F211" i="3" s="1"/>
  <c r="F209" i="2"/>
  <c r="F210" i="3" s="1"/>
  <c r="F208" i="2"/>
  <c r="F209" i="3" s="1"/>
  <c r="F207" i="2"/>
  <c r="F208" i="3" s="1"/>
  <c r="F206" i="2"/>
  <c r="F207" i="3" s="1"/>
  <c r="F205" i="2"/>
  <c r="F206" i="3" s="1"/>
  <c r="F204" i="2"/>
  <c r="F205" i="3" s="1"/>
  <c r="F203" i="2"/>
  <c r="F204" i="3" s="1"/>
  <c r="F202" i="2"/>
  <c r="F203" i="3" s="1"/>
  <c r="F201" i="2"/>
  <c r="F202" i="3" s="1"/>
  <c r="F200" i="2"/>
  <c r="F201" i="3" s="1"/>
  <c r="F199" i="2"/>
  <c r="F200" i="3" s="1"/>
  <c r="F198" i="2"/>
  <c r="F199" i="3" s="1"/>
  <c r="F197" i="2"/>
  <c r="F198" i="3" s="1"/>
  <c r="F196" i="2"/>
  <c r="F197" i="3" s="1"/>
  <c r="F195" i="2"/>
  <c r="F196" i="3" s="1"/>
  <c r="F194" i="2"/>
  <c r="F195" i="3" s="1"/>
  <c r="F193" i="2"/>
  <c r="F194" i="3" s="1"/>
  <c r="F192" i="2"/>
  <c r="F193" i="3" s="1"/>
  <c r="F191" i="2"/>
  <c r="F192" i="3" s="1"/>
  <c r="F190" i="2"/>
  <c r="F191" i="3" s="1"/>
  <c r="F189" i="2"/>
  <c r="F190" i="3" s="1"/>
  <c r="F188" i="2"/>
  <c r="F189" i="3" s="1"/>
  <c r="F187" i="2"/>
  <c r="F188" i="3" s="1"/>
  <c r="F186" i="2"/>
  <c r="F187" i="3" s="1"/>
  <c r="F185" i="2"/>
  <c r="F186" i="3" s="1"/>
  <c r="F184" i="2"/>
  <c r="F185" i="3" s="1"/>
  <c r="F183" i="2"/>
  <c r="F184" i="3" s="1"/>
  <c r="F182" i="2"/>
  <c r="F183" i="3" s="1"/>
  <c r="F181" i="2"/>
  <c r="F182" i="3" s="1"/>
  <c r="F180" i="2"/>
  <c r="F181" i="3" s="1"/>
  <c r="F179" i="2"/>
  <c r="F180" i="3" s="1"/>
  <c r="F178" i="2"/>
  <c r="F179" i="3" s="1"/>
  <c r="F177" i="2"/>
  <c r="F178" i="3" s="1"/>
  <c r="F176" i="2"/>
  <c r="F177" i="3" s="1"/>
  <c r="F175" i="2"/>
  <c r="F176" i="3" s="1"/>
  <c r="F174" i="2"/>
  <c r="F175" i="3" s="1"/>
  <c r="F173" i="2"/>
  <c r="F174" i="3" s="1"/>
  <c r="F172" i="2"/>
  <c r="F173" i="3" s="1"/>
  <c r="F171" i="2"/>
  <c r="F172" i="3" s="1"/>
  <c r="G169" i="2"/>
  <c r="G170" i="3" s="1"/>
  <c r="G167" i="2"/>
  <c r="G168" i="3" s="1"/>
  <c r="G165" i="2"/>
  <c r="G166" i="3" s="1"/>
  <c r="G163" i="2"/>
  <c r="G164" i="3" s="1"/>
  <c r="G161" i="2"/>
  <c r="G162" i="3" s="1"/>
  <c r="G159" i="2"/>
  <c r="G160" i="3" s="1"/>
  <c r="G157" i="2"/>
  <c r="G158" i="3" s="1"/>
  <c r="G155" i="2"/>
  <c r="G156" i="3" s="1"/>
  <c r="G153" i="2"/>
  <c r="G154" i="3" s="1"/>
  <c r="G151" i="2"/>
  <c r="G152" i="3" s="1"/>
  <c r="G149" i="2"/>
  <c r="G150" i="3" s="1"/>
  <c r="G147" i="2"/>
  <c r="G148" i="3" s="1"/>
  <c r="G145" i="2"/>
  <c r="G146" i="3" s="1"/>
  <c r="G143" i="2"/>
  <c r="G144" i="3" s="1"/>
  <c r="G141" i="2"/>
  <c r="G142" i="3" s="1"/>
  <c r="G139" i="2"/>
  <c r="G140" i="3" s="1"/>
  <c r="G137" i="2"/>
  <c r="G138" i="3" s="1"/>
  <c r="G135" i="2"/>
  <c r="G136" i="3" s="1"/>
  <c r="G133" i="2"/>
  <c r="G134" i="3" s="1"/>
  <c r="G131" i="2"/>
  <c r="G132" i="3" s="1"/>
  <c r="G129" i="2"/>
  <c r="G130" i="3" s="1"/>
  <c r="G127" i="2"/>
  <c r="G128" i="3" s="1"/>
  <c r="G125" i="2"/>
  <c r="G126" i="3" s="1"/>
  <c r="G123" i="2"/>
  <c r="G124" i="3" s="1"/>
  <c r="G121" i="2"/>
  <c r="G122" i="3" s="1"/>
  <c r="G119" i="2"/>
  <c r="G120" i="3" s="1"/>
  <c r="G117" i="2"/>
  <c r="G118" i="3" s="1"/>
  <c r="G115" i="2"/>
  <c r="G116" i="3" s="1"/>
  <c r="G113" i="2"/>
  <c r="G114" i="3" s="1"/>
  <c r="G111" i="2"/>
  <c r="G112" i="3" s="1"/>
  <c r="G109" i="2"/>
  <c r="G110" i="3" s="1"/>
  <c r="G107" i="2"/>
  <c r="G108" i="3" s="1"/>
  <c r="G105" i="2"/>
  <c r="G106" i="3" s="1"/>
  <c r="G103" i="2"/>
  <c r="G104" i="3" s="1"/>
  <c r="G101" i="2"/>
  <c r="G102" i="3" s="1"/>
  <c r="G99" i="2"/>
  <c r="G100" i="3" s="1"/>
  <c r="G97" i="2"/>
  <c r="G98" i="3" s="1"/>
  <c r="G95" i="2"/>
  <c r="G96" i="3" s="1"/>
  <c r="G93" i="2"/>
  <c r="G94" i="3" s="1"/>
  <c r="G91" i="2"/>
  <c r="G92" i="3" s="1"/>
  <c r="G89" i="2"/>
  <c r="G90" i="3" s="1"/>
  <c r="G87" i="2"/>
  <c r="G88" i="3" s="1"/>
  <c r="G85" i="2"/>
  <c r="G86" i="3" s="1"/>
  <c r="G83" i="2"/>
  <c r="G84" i="3" s="1"/>
  <c r="G81" i="2"/>
  <c r="G82" i="3" s="1"/>
  <c r="G79" i="2"/>
  <c r="G80" i="3" s="1"/>
  <c r="G77" i="2"/>
  <c r="G78" i="3" s="1"/>
  <c r="G75" i="2"/>
  <c r="G76" i="3" s="1"/>
  <c r="G73" i="2"/>
  <c r="G74" i="3" s="1"/>
  <c r="G71" i="2"/>
  <c r="G72" i="3" s="1"/>
  <c r="G69" i="2"/>
  <c r="G70" i="3" s="1"/>
  <c r="G67" i="2"/>
  <c r="G68" i="3" s="1"/>
  <c r="G65" i="2"/>
  <c r="G66" i="3" s="1"/>
  <c r="G63" i="2"/>
  <c r="G64" i="3" s="1"/>
  <c r="G61" i="2"/>
  <c r="G62" i="3" s="1"/>
  <c r="G59" i="2"/>
  <c r="G60" i="3" s="1"/>
  <c r="G57" i="2"/>
  <c r="G58" i="3" s="1"/>
  <c r="G55" i="2"/>
  <c r="G56" i="3" s="1"/>
  <c r="F53" i="2"/>
  <c r="F54" i="3" s="1"/>
  <c r="G52" i="2"/>
  <c r="G53" i="3" s="1"/>
  <c r="F49" i="2"/>
  <c r="F50" i="3" s="1"/>
  <c r="G48" i="2"/>
  <c r="G49" i="3" s="1"/>
  <c r="F45" i="2"/>
  <c r="F46" i="3" s="1"/>
  <c r="G44" i="2"/>
  <c r="G45" i="3" s="1"/>
  <c r="F41" i="2"/>
  <c r="F42" i="3" s="1"/>
  <c r="G40" i="2"/>
  <c r="G41" i="3" s="1"/>
  <c r="F37" i="2"/>
  <c r="F38" i="3" s="1"/>
  <c r="G36" i="2"/>
  <c r="G37" i="3" s="1"/>
  <c r="F33" i="2"/>
  <c r="F34" i="3" s="1"/>
  <c r="G32" i="2"/>
  <c r="G33" i="3" s="1"/>
  <c r="F29" i="2"/>
  <c r="F30" i="3" s="1"/>
  <c r="G28" i="2"/>
  <c r="G29" i="3" s="1"/>
  <c r="F25" i="2"/>
  <c r="F26" i="3" s="1"/>
  <c r="G24" i="2"/>
  <c r="G25" i="3" s="1"/>
  <c r="F21" i="2"/>
  <c r="F22" i="3" s="1"/>
  <c r="G20" i="2"/>
  <c r="G21" i="3" s="1"/>
  <c r="F17" i="2"/>
  <c r="F18" i="3" s="1"/>
  <c r="G16" i="2"/>
  <c r="G17" i="3" s="1"/>
  <c r="F13" i="2"/>
  <c r="F14" i="3" s="1"/>
  <c r="G12" i="2"/>
  <c r="G13" i="3" s="1"/>
  <c r="W13" i="11"/>
  <c r="W14" i="11"/>
  <c r="W15" i="11"/>
  <c r="W16" i="11"/>
  <c r="W17" i="11"/>
  <c r="W18" i="11"/>
  <c r="W19" i="11"/>
  <c r="W20" i="11"/>
  <c r="W21" i="11"/>
  <c r="W22" i="11"/>
  <c r="W23" i="11"/>
  <c r="W24" i="11"/>
  <c r="W25" i="11"/>
  <c r="W26" i="11"/>
  <c r="W27" i="11"/>
  <c r="W28" i="11"/>
  <c r="W29" i="11"/>
  <c r="O13" i="11"/>
  <c r="K15" i="11"/>
  <c r="S15" i="11"/>
  <c r="AA16" i="11"/>
  <c r="O17" i="11"/>
  <c r="K19" i="11"/>
  <c r="S19" i="11"/>
  <c r="AA20" i="11"/>
  <c r="O21" i="11"/>
  <c r="K23" i="11"/>
  <c r="S23" i="11"/>
  <c r="AA24" i="11"/>
  <c r="O25" i="11"/>
  <c r="K27" i="11"/>
  <c r="S27" i="11"/>
  <c r="AA28" i="11"/>
  <c r="O29" i="11"/>
  <c r="S30" i="11"/>
  <c r="S31" i="11"/>
  <c r="S32" i="11"/>
  <c r="S33" i="11"/>
  <c r="S34" i="11"/>
  <c r="S35" i="11"/>
  <c r="S36" i="11"/>
  <c r="S37" i="11"/>
  <c r="W38" i="11"/>
  <c r="X38" i="11" s="1"/>
  <c r="K39" i="11"/>
  <c r="AA39" i="11"/>
  <c r="AB39" i="11" s="1"/>
  <c r="O40" i="11"/>
  <c r="P40" i="11" s="1"/>
  <c r="S41" i="11"/>
  <c r="T41" i="11" s="1"/>
  <c r="W42" i="11"/>
  <c r="X42" i="11" s="1"/>
  <c r="K43" i="11"/>
  <c r="AA43" i="11"/>
  <c r="AB43" i="11" s="1"/>
  <c r="O44" i="11"/>
  <c r="P44" i="11" s="1"/>
  <c r="S45" i="11"/>
  <c r="T45" i="11" s="1"/>
  <c r="W46" i="11"/>
  <c r="X46" i="11" s="1"/>
  <c r="K47" i="11"/>
  <c r="S13" i="11"/>
  <c r="AA13" i="11"/>
  <c r="AA15" i="11"/>
  <c r="K16" i="11"/>
  <c r="S18" i="11"/>
  <c r="AA18" i="11"/>
  <c r="S21" i="11"/>
  <c r="AA21" i="11"/>
  <c r="AA23" i="11"/>
  <c r="K24" i="11"/>
  <c r="S26" i="11"/>
  <c r="AA26" i="11"/>
  <c r="S29" i="11"/>
  <c r="AA29" i="11"/>
  <c r="K30" i="11"/>
  <c r="O31" i="11"/>
  <c r="K32" i="11"/>
  <c r="O33" i="11"/>
  <c r="K34" i="11"/>
  <c r="O35" i="11"/>
  <c r="K36" i="11"/>
  <c r="O37" i="11"/>
  <c r="O38" i="11"/>
  <c r="P38" i="11" s="1"/>
  <c r="O41" i="11"/>
  <c r="P41" i="11" s="1"/>
  <c r="O42" i="11"/>
  <c r="P42" i="11" s="1"/>
  <c r="O45" i="11"/>
  <c r="P45" i="11" s="1"/>
  <c r="O46" i="11"/>
  <c r="P46" i="11" s="1"/>
  <c r="S47" i="11"/>
  <c r="T47" i="11" s="1"/>
  <c r="W48" i="11"/>
  <c r="X48" i="11" s="1"/>
  <c r="K49" i="11"/>
  <c r="AA49" i="11"/>
  <c r="AB49" i="11" s="1"/>
  <c r="O50" i="11"/>
  <c r="P50" i="11" s="1"/>
  <c r="S51" i="11"/>
  <c r="T51" i="11" s="1"/>
  <c r="W52" i="11"/>
  <c r="X52" i="11" s="1"/>
  <c r="K53" i="11"/>
  <c r="AA53" i="11"/>
  <c r="AB53" i="11" s="1"/>
  <c r="O54" i="11"/>
  <c r="P54" i="11" s="1"/>
  <c r="S55" i="11"/>
  <c r="T55" i="11" s="1"/>
  <c r="W56" i="11"/>
  <c r="X56" i="11" s="1"/>
  <c r="K57" i="11"/>
  <c r="AA57" i="11"/>
  <c r="AB57" i="11" s="1"/>
  <c r="O58" i="11"/>
  <c r="P58" i="11" s="1"/>
  <c r="S59" i="11"/>
  <c r="T59" i="11" s="1"/>
  <c r="W60" i="11"/>
  <c r="X60" i="11" s="1"/>
  <c r="K61" i="11"/>
  <c r="AA61" i="11"/>
  <c r="AB61" i="11" s="1"/>
  <c r="O62" i="11"/>
  <c r="P62" i="11" s="1"/>
  <c r="K13" i="11"/>
  <c r="O14" i="11"/>
  <c r="AA14" i="11"/>
  <c r="K17" i="11"/>
  <c r="O18" i="11"/>
  <c r="K20" i="11"/>
  <c r="K21" i="11"/>
  <c r="O22" i="11"/>
  <c r="AA22" i="11"/>
  <c r="K25" i="11"/>
  <c r="O26" i="11"/>
  <c r="K28" i="11"/>
  <c r="K29" i="11"/>
  <c r="AA31" i="11"/>
  <c r="O32" i="11"/>
  <c r="W32" i="11"/>
  <c r="K33" i="11"/>
  <c r="AA34" i="11"/>
  <c r="W35" i="11"/>
  <c r="O39" i="11"/>
  <c r="P39" i="11" s="1"/>
  <c r="O43" i="11"/>
  <c r="P43" i="11" s="1"/>
  <c r="O47" i="11"/>
  <c r="P47" i="11" s="1"/>
  <c r="O48" i="11"/>
  <c r="P48" i="11" s="1"/>
  <c r="O51" i="11"/>
  <c r="P51" i="11" s="1"/>
  <c r="O52" i="11"/>
  <c r="P52" i="11" s="1"/>
  <c r="O55" i="11"/>
  <c r="P55" i="11" s="1"/>
  <c r="O56" i="11"/>
  <c r="P56" i="11" s="1"/>
  <c r="O59" i="11"/>
  <c r="P59" i="11" s="1"/>
  <c r="O60" i="11"/>
  <c r="P60" i="11" s="1"/>
  <c r="S14" i="11"/>
  <c r="O16" i="11"/>
  <c r="AA17" i="11"/>
  <c r="O20" i="11"/>
  <c r="S22" i="11"/>
  <c r="O24" i="11"/>
  <c r="AA25" i="11"/>
  <c r="O28" i="11"/>
  <c r="O30" i="11"/>
  <c r="W30" i="11"/>
  <c r="K31" i="11"/>
  <c r="AA32" i="11"/>
  <c r="W33" i="11"/>
  <c r="AA37" i="11"/>
  <c r="S38" i="11"/>
  <c r="T38" i="11" s="1"/>
  <c r="AA38" i="11"/>
  <c r="AB38" i="11" s="1"/>
  <c r="AA40" i="11"/>
  <c r="AB40" i="11" s="1"/>
  <c r="AA41" i="11"/>
  <c r="AB41" i="11" s="1"/>
  <c r="S42" i="11"/>
  <c r="T42" i="11" s="1"/>
  <c r="AA42" i="11"/>
  <c r="AB42" i="11" s="1"/>
  <c r="O15" i="11"/>
  <c r="S24" i="11"/>
  <c r="O27" i="11"/>
  <c r="W34" i="11"/>
  <c r="K35" i="11"/>
  <c r="O36" i="11"/>
  <c r="W43" i="11"/>
  <c r="X43" i="11" s="1"/>
  <c r="K45" i="11"/>
  <c r="W45" i="11"/>
  <c r="X45" i="11" s="1"/>
  <c r="S46" i="11"/>
  <c r="T46" i="11" s="1"/>
  <c r="K48" i="11"/>
  <c r="S49" i="11"/>
  <c r="T49" i="11" s="1"/>
  <c r="K50" i="11"/>
  <c r="S50" i="11"/>
  <c r="T50" i="11" s="1"/>
  <c r="K51" i="11"/>
  <c r="K52" i="11"/>
  <c r="S53" i="11"/>
  <c r="T53" i="11" s="1"/>
  <c r="K54" i="11"/>
  <c r="S54" i="11"/>
  <c r="T54" i="11" s="1"/>
  <c r="K55" i="11"/>
  <c r="K56" i="11"/>
  <c r="S57" i="11"/>
  <c r="T57" i="11" s="1"/>
  <c r="K58" i="11"/>
  <c r="S58" i="11"/>
  <c r="T58" i="11" s="1"/>
  <c r="K59" i="11"/>
  <c r="K60" i="11"/>
  <c r="S61" i="11"/>
  <c r="T61" i="11" s="1"/>
  <c r="K62" i="11"/>
  <c r="S62" i="11"/>
  <c r="T62" i="11" s="1"/>
  <c r="S17" i="11"/>
  <c r="K18" i="11"/>
  <c r="AA19" i="11"/>
  <c r="O23" i="11"/>
  <c r="W37" i="11"/>
  <c r="K38" i="11"/>
  <c r="S40" i="11"/>
  <c r="T40" i="11" s="1"/>
  <c r="W41" i="11"/>
  <c r="X41" i="11" s="1"/>
  <c r="K42" i="11"/>
  <c r="S44" i="11"/>
  <c r="T44" i="11" s="1"/>
  <c r="AA45" i="11"/>
  <c r="AB45" i="11" s="1"/>
  <c r="W47" i="11"/>
  <c r="X47" i="11" s="1"/>
  <c r="W49" i="11"/>
  <c r="X49" i="11" s="1"/>
  <c r="W50" i="11"/>
  <c r="X50" i="11" s="1"/>
  <c r="W51" i="11"/>
  <c r="X51" i="11" s="1"/>
  <c r="W53" i="11"/>
  <c r="X53" i="11" s="1"/>
  <c r="W54" i="11"/>
  <c r="X54" i="11" s="1"/>
  <c r="W55" i="11"/>
  <c r="X55" i="11" s="1"/>
  <c r="W57" i="11"/>
  <c r="X57" i="11" s="1"/>
  <c r="W58" i="11"/>
  <c r="X58" i="11" s="1"/>
  <c r="W59" i="11"/>
  <c r="X59" i="11" s="1"/>
  <c r="W61" i="11"/>
  <c r="X61" i="11" s="1"/>
  <c r="W62" i="11"/>
  <c r="X62" i="11" s="1"/>
  <c r="S20" i="11"/>
  <c r="K22" i="11"/>
  <c r="O49" i="11"/>
  <c r="P49" i="11" s="1"/>
  <c r="O53" i="11"/>
  <c r="P53" i="11" s="1"/>
  <c r="O57" i="11"/>
  <c r="P57" i="11" s="1"/>
  <c r="O61" i="11"/>
  <c r="P61" i="11" s="1"/>
  <c r="O19" i="11"/>
  <c r="K26" i="11"/>
  <c r="AA27" i="11"/>
  <c r="S28" i="11"/>
  <c r="AA30" i="11"/>
  <c r="W31" i="11"/>
  <c r="O34" i="11"/>
  <c r="K37" i="11"/>
  <c r="K40" i="11"/>
  <c r="K41" i="11"/>
  <c r="W44" i="11"/>
  <c r="X44" i="11" s="1"/>
  <c r="AA46" i="11"/>
  <c r="AB46" i="11" s="1"/>
  <c r="AA48" i="11"/>
  <c r="AB48" i="11" s="1"/>
  <c r="AA50" i="11"/>
  <c r="AB50" i="11" s="1"/>
  <c r="AA52" i="11"/>
  <c r="AB52" i="11" s="1"/>
  <c r="AA54" i="11"/>
  <c r="AB54" i="11" s="1"/>
  <c r="AA56" i="11"/>
  <c r="AB56" i="11" s="1"/>
  <c r="AA58" i="11"/>
  <c r="AB58" i="11" s="1"/>
  <c r="AA60" i="11"/>
  <c r="AB60" i="11" s="1"/>
  <c r="AA62" i="11"/>
  <c r="AB62" i="11" s="1"/>
  <c r="W36" i="11"/>
  <c r="W40" i="11"/>
  <c r="X40" i="11" s="1"/>
  <c r="K44" i="11"/>
  <c r="S52" i="11"/>
  <c r="T52" i="11" s="1"/>
  <c r="S60" i="11"/>
  <c r="T60" i="11" s="1"/>
  <c r="K14" i="11"/>
  <c r="AA36" i="11"/>
  <c r="S39" i="11"/>
  <c r="T39" i="11" s="1"/>
  <c r="AA44" i="11"/>
  <c r="AB44" i="11" s="1"/>
  <c r="AA51" i="11"/>
  <c r="AB51" i="11" s="1"/>
  <c r="AA59" i="11"/>
  <c r="AB59" i="11" s="1"/>
  <c r="AA35" i="11"/>
  <c r="W39" i="11"/>
  <c r="X39" i="11" s="1"/>
  <c r="S43" i="11"/>
  <c r="T43" i="11" s="1"/>
  <c r="S16" i="11"/>
  <c r="AA33" i="11"/>
  <c r="K46" i="11"/>
  <c r="AA47" i="11"/>
  <c r="AB47" i="11" s="1"/>
  <c r="S56" i="11"/>
  <c r="T56" i="11" s="1"/>
  <c r="S25" i="11"/>
  <c r="S48" i="11"/>
  <c r="T48" i="11" s="1"/>
  <c r="D80" i="4"/>
  <c r="E77" i="12"/>
  <c r="J77" i="12" s="1"/>
  <c r="E69" i="12"/>
  <c r="J69" i="12" s="1"/>
  <c r="E61" i="12"/>
  <c r="J61" i="12" s="1"/>
  <c r="E53" i="12"/>
  <c r="J53" i="12" s="1"/>
  <c r="E45" i="12"/>
  <c r="J45" i="12" s="1"/>
  <c r="E37" i="12"/>
  <c r="J37" i="12" s="1"/>
  <c r="L37" i="12" s="1"/>
  <c r="E29" i="12"/>
  <c r="J29" i="12" s="1"/>
  <c r="E21" i="12"/>
  <c r="J21" i="12" s="1"/>
  <c r="E13" i="12"/>
  <c r="J13" i="12" s="1"/>
  <c r="E59" i="13"/>
  <c r="I59" i="13" s="1"/>
  <c r="E55" i="13"/>
  <c r="I55" i="13" s="1"/>
  <c r="E51" i="13"/>
  <c r="I51" i="13" s="1"/>
  <c r="E47" i="13"/>
  <c r="I47" i="13" s="1"/>
  <c r="E43" i="13"/>
  <c r="I43" i="13" s="1"/>
  <c r="E39" i="13"/>
  <c r="I39" i="13" s="1"/>
  <c r="E35" i="13"/>
  <c r="I35" i="13" s="1"/>
  <c r="E31" i="13"/>
  <c r="I31" i="13" s="1"/>
  <c r="E27" i="13"/>
  <c r="I27" i="13" s="1"/>
  <c r="E23" i="13"/>
  <c r="I23" i="13" s="1"/>
  <c r="E19" i="13"/>
  <c r="I19" i="13" s="1"/>
  <c r="E15" i="13"/>
  <c r="I15" i="13" s="1"/>
  <c r="H58" i="33"/>
  <c r="F13" i="11"/>
  <c r="F14" i="11"/>
  <c r="F15" i="11"/>
  <c r="F16" i="11"/>
  <c r="F17" i="11"/>
  <c r="F18" i="11"/>
  <c r="F19" i="11"/>
  <c r="F20" i="11"/>
  <c r="F21" i="11"/>
  <c r="F22" i="11"/>
  <c r="F23" i="11"/>
  <c r="F24" i="11"/>
  <c r="F25" i="11"/>
  <c r="F26" i="11"/>
  <c r="F27" i="11"/>
  <c r="F28" i="11"/>
  <c r="F29" i="11"/>
  <c r="G13" i="11"/>
  <c r="D15" i="11"/>
  <c r="I15" i="11" s="1"/>
  <c r="E16" i="11"/>
  <c r="G17" i="11"/>
  <c r="D19" i="11"/>
  <c r="I19" i="11" s="1"/>
  <c r="E20" i="11"/>
  <c r="G21" i="11"/>
  <c r="D23" i="11"/>
  <c r="I23" i="11" s="1"/>
  <c r="E24" i="11"/>
  <c r="G25" i="11"/>
  <c r="D27" i="11"/>
  <c r="I27" i="11" s="1"/>
  <c r="E28" i="11"/>
  <c r="G29" i="11"/>
  <c r="G30" i="11"/>
  <c r="G31" i="11"/>
  <c r="G32" i="11"/>
  <c r="G33" i="11"/>
  <c r="G34" i="11"/>
  <c r="G35" i="11"/>
  <c r="G36" i="11"/>
  <c r="G37" i="11"/>
  <c r="D14" i="11"/>
  <c r="I14" i="11" s="1"/>
  <c r="G15" i="11"/>
  <c r="D17" i="11"/>
  <c r="I17" i="11" s="1"/>
  <c r="G18" i="11"/>
  <c r="G20" i="11"/>
  <c r="D22" i="11"/>
  <c r="I22" i="11" s="1"/>
  <c r="G23" i="11"/>
  <c r="D25" i="11"/>
  <c r="I25" i="11" s="1"/>
  <c r="G26" i="11"/>
  <c r="G28" i="11"/>
  <c r="D30" i="11"/>
  <c r="I30" i="11" s="1"/>
  <c r="F31" i="11"/>
  <c r="D32" i="11"/>
  <c r="I32" i="11" s="1"/>
  <c r="F33" i="11"/>
  <c r="D34" i="11"/>
  <c r="I34" i="11" s="1"/>
  <c r="F35" i="11"/>
  <c r="F37" i="11"/>
  <c r="C75" i="11"/>
  <c r="E12" i="10"/>
  <c r="I12" i="10" s="1"/>
  <c r="E13" i="10"/>
  <c r="I13" i="10" s="1"/>
  <c r="E14" i="10"/>
  <c r="I14" i="10" s="1"/>
  <c r="E15" i="10"/>
  <c r="I15" i="10" s="1"/>
  <c r="E16" i="10"/>
  <c r="I16" i="10" s="1"/>
  <c r="E17" i="10"/>
  <c r="I17" i="10" s="1"/>
  <c r="E18" i="10"/>
  <c r="I18" i="10" s="1"/>
  <c r="E19" i="10"/>
  <c r="I19" i="10" s="1"/>
  <c r="E20" i="10"/>
  <c r="I20" i="10" s="1"/>
  <c r="E21" i="10"/>
  <c r="I21" i="10" s="1"/>
  <c r="E22" i="10"/>
  <c r="I22" i="10" s="1"/>
  <c r="E23" i="10"/>
  <c r="I23" i="10" s="1"/>
  <c r="E24" i="10"/>
  <c r="I24" i="10" s="1"/>
  <c r="E25" i="10"/>
  <c r="I25" i="10" s="1"/>
  <c r="E26" i="10"/>
  <c r="I26" i="10" s="1"/>
  <c r="E27" i="10"/>
  <c r="I27" i="10" s="1"/>
  <c r="E28" i="10"/>
  <c r="I28" i="10" s="1"/>
  <c r="E29" i="10"/>
  <c r="I29" i="10" s="1"/>
  <c r="E30" i="10"/>
  <c r="I30" i="10" s="1"/>
  <c r="E31" i="10"/>
  <c r="I31" i="10" s="1"/>
  <c r="E32" i="10"/>
  <c r="I32" i="10" s="1"/>
  <c r="E33" i="10"/>
  <c r="I33" i="10" s="1"/>
  <c r="E34" i="10"/>
  <c r="I34" i="10" s="1"/>
  <c r="E35" i="10"/>
  <c r="I35" i="10" s="1"/>
  <c r="E36" i="10"/>
  <c r="I36" i="10" s="1"/>
  <c r="E37" i="10"/>
  <c r="I37" i="10" s="1"/>
  <c r="E38" i="10"/>
  <c r="F39" i="10"/>
  <c r="G40" i="10"/>
  <c r="H41" i="10"/>
  <c r="E42" i="10"/>
  <c r="F43" i="10"/>
  <c r="G44" i="10"/>
  <c r="H45" i="10"/>
  <c r="E46" i="10"/>
  <c r="F47" i="10"/>
  <c r="G48" i="10"/>
  <c r="H49" i="10"/>
  <c r="E50" i="10"/>
  <c r="F51" i="10"/>
  <c r="G52" i="10"/>
  <c r="H53" i="10"/>
  <c r="E54" i="10"/>
  <c r="F55" i="10"/>
  <c r="G56" i="10"/>
  <c r="H57" i="10"/>
  <c r="E58" i="10"/>
  <c r="F59" i="10"/>
  <c r="G60" i="10"/>
  <c r="H61" i="10"/>
  <c r="H15" i="33"/>
  <c r="H19" i="33"/>
  <c r="E15" i="11"/>
  <c r="D18" i="11"/>
  <c r="I18" i="11" s="1"/>
  <c r="G19" i="11"/>
  <c r="E23" i="11"/>
  <c r="D26" i="11"/>
  <c r="I26" i="11" s="1"/>
  <c r="G27" i="11"/>
  <c r="E32" i="11"/>
  <c r="F34" i="11"/>
  <c r="D35" i="11"/>
  <c r="I35" i="11" s="1"/>
  <c r="E37" i="11"/>
  <c r="G12" i="10"/>
  <c r="F13" i="10"/>
  <c r="H15" i="10"/>
  <c r="G16" i="10"/>
  <c r="F17" i="10"/>
  <c r="H19" i="10"/>
  <c r="G20" i="10"/>
  <c r="F21" i="10"/>
  <c r="H23" i="10"/>
  <c r="G24" i="10"/>
  <c r="F25" i="10"/>
  <c r="H27" i="10"/>
  <c r="G28" i="10"/>
  <c r="F29" i="10"/>
  <c r="H31" i="10"/>
  <c r="G32" i="10"/>
  <c r="F33" i="10"/>
  <c r="H35" i="10"/>
  <c r="G36" i="10"/>
  <c r="F37" i="10"/>
  <c r="G39" i="10"/>
  <c r="G41" i="10"/>
  <c r="F42" i="10"/>
  <c r="H43" i="10"/>
  <c r="E44" i="10"/>
  <c r="G46" i="10"/>
  <c r="F48" i="10"/>
  <c r="E49" i="10"/>
  <c r="H50" i="10"/>
  <c r="E51" i="10"/>
  <c r="H52" i="10"/>
  <c r="F53" i="10"/>
  <c r="G55" i="10"/>
  <c r="G57" i="10"/>
  <c r="F58" i="10"/>
  <c r="H59" i="10"/>
  <c r="E60" i="10"/>
  <c r="D71" i="10"/>
  <c r="D14" i="33"/>
  <c r="G15" i="33"/>
  <c r="E19" i="33"/>
  <c r="H22" i="33"/>
  <c r="H26" i="33"/>
  <c r="H30" i="33"/>
  <c r="E38" i="33"/>
  <c r="H39" i="33"/>
  <c r="G40" i="33"/>
  <c r="F41" i="33"/>
  <c r="E42" i="33"/>
  <c r="H43" i="33"/>
  <c r="G44" i="33"/>
  <c r="F45" i="33"/>
  <c r="E46" i="33"/>
  <c r="H47" i="33"/>
  <c r="G48" i="33"/>
  <c r="F49" i="33"/>
  <c r="E50" i="33"/>
  <c r="H51" i="33"/>
  <c r="G52" i="33"/>
  <c r="F53" i="33"/>
  <c r="E54" i="33"/>
  <c r="H55" i="33"/>
  <c r="G56" i="33"/>
  <c r="F57" i="33"/>
  <c r="E58" i="33"/>
  <c r="H59" i="33"/>
  <c r="G60" i="33"/>
  <c r="F61" i="33"/>
  <c r="E62" i="33"/>
  <c r="E14" i="11"/>
  <c r="E18" i="11"/>
  <c r="E22" i="11"/>
  <c r="E26" i="11"/>
  <c r="E30" i="11"/>
  <c r="F32" i="11"/>
  <c r="D33" i="11"/>
  <c r="I33" i="11" s="1"/>
  <c r="E35" i="11"/>
  <c r="D16" i="11"/>
  <c r="I16" i="11" s="1"/>
  <c r="D20" i="11"/>
  <c r="I20" i="11" s="1"/>
  <c r="E21" i="11"/>
  <c r="E25" i="11"/>
  <c r="D29" i="11"/>
  <c r="I29" i="11" s="1"/>
  <c r="E34" i="11"/>
  <c r="F12" i="10"/>
  <c r="H13" i="10"/>
  <c r="F16" i="10"/>
  <c r="H17" i="10"/>
  <c r="F20" i="10"/>
  <c r="H21" i="10"/>
  <c r="F24" i="10"/>
  <c r="H25" i="10"/>
  <c r="F28" i="10"/>
  <c r="H29" i="10"/>
  <c r="F32" i="10"/>
  <c r="H33" i="10"/>
  <c r="F36" i="10"/>
  <c r="H37" i="10"/>
  <c r="H39" i="10"/>
  <c r="F40" i="10"/>
  <c r="E41" i="10"/>
  <c r="H44" i="10"/>
  <c r="F45" i="10"/>
  <c r="H48" i="10"/>
  <c r="G49" i="10"/>
  <c r="F50" i="10"/>
  <c r="H54" i="10"/>
  <c r="E55" i="10"/>
  <c r="E56" i="10"/>
  <c r="G59" i="10"/>
  <c r="F60" i="10"/>
  <c r="E61" i="10"/>
  <c r="E15" i="33"/>
  <c r="F26" i="33"/>
  <c r="G14" i="11"/>
  <c r="G16" i="11"/>
  <c r="D24" i="11"/>
  <c r="I24" i="11" s="1"/>
  <c r="D28" i="11"/>
  <c r="I28" i="11" s="1"/>
  <c r="E29" i="11"/>
  <c r="E33" i="11"/>
  <c r="D37" i="11"/>
  <c r="I37" i="11" s="1"/>
  <c r="H12" i="10"/>
  <c r="F14" i="10"/>
  <c r="F15" i="10"/>
  <c r="H16" i="10"/>
  <c r="F18" i="10"/>
  <c r="F19" i="10"/>
  <c r="H20" i="10"/>
  <c r="F22" i="10"/>
  <c r="F23" i="10"/>
  <c r="H24" i="10"/>
  <c r="F26" i="10"/>
  <c r="F27" i="10"/>
  <c r="H28" i="10"/>
  <c r="F30" i="10"/>
  <c r="F31" i="10"/>
  <c r="H32" i="10"/>
  <c r="F34" i="10"/>
  <c r="F35" i="10"/>
  <c r="H36" i="10"/>
  <c r="F38" i="10"/>
  <c r="H40" i="10"/>
  <c r="F41" i="10"/>
  <c r="G42" i="10"/>
  <c r="G45" i="10"/>
  <c r="F46" i="10"/>
  <c r="E47" i="10"/>
  <c r="G50" i="10"/>
  <c r="G51" i="10"/>
  <c r="H55" i="10"/>
  <c r="F56" i="10"/>
  <c r="E57" i="10"/>
  <c r="H60" i="10"/>
  <c r="F61" i="10"/>
  <c r="F15" i="33"/>
  <c r="E17" i="33"/>
  <c r="E19" i="11"/>
  <c r="E27" i="11"/>
  <c r="E31" i="11"/>
  <c r="E36" i="11"/>
  <c r="H46" i="10"/>
  <c r="H47" i="10"/>
  <c r="E48" i="10"/>
  <c r="E52" i="10"/>
  <c r="E53" i="10"/>
  <c r="F54" i="10"/>
  <c r="G61" i="10"/>
  <c r="F20" i="33"/>
  <c r="G26" i="33"/>
  <c r="F30" i="33"/>
  <c r="F38" i="33"/>
  <c r="E39" i="33"/>
  <c r="E40" i="33"/>
  <c r="E41" i="33"/>
  <c r="F42" i="33"/>
  <c r="E43" i="33"/>
  <c r="E44" i="33"/>
  <c r="E45" i="33"/>
  <c r="F46" i="33"/>
  <c r="E47" i="33"/>
  <c r="E48" i="33"/>
  <c r="E49" i="33"/>
  <c r="F50" i="33"/>
  <c r="E51" i="33"/>
  <c r="E52" i="33"/>
  <c r="E53" i="33"/>
  <c r="F54" i="33"/>
  <c r="E55" i="33"/>
  <c r="E56" i="33"/>
  <c r="E57" i="33"/>
  <c r="F58" i="33"/>
  <c r="E59" i="33"/>
  <c r="E60" i="33"/>
  <c r="E61" i="33"/>
  <c r="F62" i="33"/>
  <c r="E63" i="33"/>
  <c r="E65" i="33"/>
  <c r="E67" i="33"/>
  <c r="E69" i="33"/>
  <c r="E71" i="33"/>
  <c r="E73" i="33"/>
  <c r="E75" i="33"/>
  <c r="E77" i="33"/>
  <c r="E79" i="33"/>
  <c r="F12" i="30"/>
  <c r="F13" i="30"/>
  <c r="F14" i="30"/>
  <c r="F15" i="30"/>
  <c r="F16" i="30"/>
  <c r="F17" i="30"/>
  <c r="F18" i="30"/>
  <c r="F19" i="30"/>
  <c r="F20" i="30"/>
  <c r="F21" i="30"/>
  <c r="F22" i="30"/>
  <c r="F23" i="30"/>
  <c r="F24" i="30"/>
  <c r="F25" i="30"/>
  <c r="F26" i="30"/>
  <c r="F27" i="30"/>
  <c r="F28" i="30"/>
  <c r="F29" i="30"/>
  <c r="F30" i="30"/>
  <c r="F31" i="30"/>
  <c r="F32" i="30"/>
  <c r="F33" i="30"/>
  <c r="F34" i="30"/>
  <c r="F35" i="30"/>
  <c r="F36" i="30"/>
  <c r="F37" i="30"/>
  <c r="F38" i="30"/>
  <c r="F39" i="30"/>
  <c r="F40" i="30"/>
  <c r="F41" i="30"/>
  <c r="F42" i="30"/>
  <c r="F43" i="30"/>
  <c r="F44" i="30"/>
  <c r="F45" i="30"/>
  <c r="F46" i="30"/>
  <c r="F47" i="30"/>
  <c r="F48" i="30"/>
  <c r="F49" i="30"/>
  <c r="F50" i="30"/>
  <c r="F51" i="30"/>
  <c r="F52" i="30"/>
  <c r="F53" i="30"/>
  <c r="F54" i="30"/>
  <c r="F55" i="30"/>
  <c r="F56" i="30"/>
  <c r="F57" i="30"/>
  <c r="F58" i="30"/>
  <c r="F59" i="30"/>
  <c r="F60" i="30"/>
  <c r="F61" i="30"/>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12" i="8"/>
  <c r="F13" i="8"/>
  <c r="F14" i="8"/>
  <c r="F15" i="8"/>
  <c r="F16" i="8"/>
  <c r="F17" i="8"/>
  <c r="F18" i="8"/>
  <c r="F19" i="8"/>
  <c r="F20" i="8"/>
  <c r="F21" i="8"/>
  <c r="F22" i="8"/>
  <c r="F23" i="8"/>
  <c r="F24" i="8"/>
  <c r="F25" i="8"/>
  <c r="F26" i="8"/>
  <c r="F27" i="8"/>
  <c r="F28" i="8"/>
  <c r="F29" i="8"/>
  <c r="F30" i="8"/>
  <c r="F31" i="8"/>
  <c r="F32" i="8"/>
  <c r="F33" i="8"/>
  <c r="F34" i="8"/>
  <c r="E17" i="11"/>
  <c r="F36" i="11"/>
  <c r="G13" i="10"/>
  <c r="G14" i="10"/>
  <c r="G15" i="10"/>
  <c r="G17" i="10"/>
  <c r="G18" i="10"/>
  <c r="G19" i="10"/>
  <c r="G21" i="10"/>
  <c r="G22" i="10"/>
  <c r="G23" i="10"/>
  <c r="G25" i="10"/>
  <c r="G26" i="10"/>
  <c r="G27" i="10"/>
  <c r="G29" i="10"/>
  <c r="G30" i="10"/>
  <c r="G31" i="10"/>
  <c r="G33" i="10"/>
  <c r="G34" i="10"/>
  <c r="G35" i="10"/>
  <c r="G37" i="10"/>
  <c r="G38" i="10"/>
  <c r="E40" i="10"/>
  <c r="E43" i="10"/>
  <c r="E45" i="10"/>
  <c r="H51" i="10"/>
  <c r="F52" i="10"/>
  <c r="G53" i="10"/>
  <c r="G54" i="10"/>
  <c r="G58" i="10"/>
  <c r="G20" i="33"/>
  <c r="E22" i="33"/>
  <c r="G30" i="33"/>
  <c r="G38" i="33"/>
  <c r="F39" i="33"/>
  <c r="F40" i="33"/>
  <c r="G41" i="33"/>
  <c r="G42" i="33"/>
  <c r="F43" i="33"/>
  <c r="F44" i="33"/>
  <c r="G45" i="33"/>
  <c r="G46" i="33"/>
  <c r="F47" i="33"/>
  <c r="F48" i="33"/>
  <c r="G49" i="33"/>
  <c r="G50" i="33"/>
  <c r="F51" i="33"/>
  <c r="F52" i="33"/>
  <c r="G53" i="33"/>
  <c r="G54" i="33"/>
  <c r="F55" i="33"/>
  <c r="F56" i="33"/>
  <c r="G57" i="33"/>
  <c r="G58" i="33"/>
  <c r="F59" i="33"/>
  <c r="F60" i="33"/>
  <c r="G61" i="33"/>
  <c r="G62" i="33"/>
  <c r="G12" i="30"/>
  <c r="G13" i="30"/>
  <c r="G14" i="30"/>
  <c r="G15" i="30"/>
  <c r="G16" i="30"/>
  <c r="G17" i="30"/>
  <c r="G18" i="30"/>
  <c r="G19" i="30"/>
  <c r="G20" i="30"/>
  <c r="G21" i="30"/>
  <c r="G22" i="30"/>
  <c r="G23" i="30"/>
  <c r="G24" i="30"/>
  <c r="G25" i="30"/>
  <c r="G26" i="30"/>
  <c r="G27" i="30"/>
  <c r="G28" i="30"/>
  <c r="G29" i="30"/>
  <c r="G30" i="30"/>
  <c r="G31" i="30"/>
  <c r="G32" i="30"/>
  <c r="G33" i="30"/>
  <c r="G34" i="30"/>
  <c r="G35" i="30"/>
  <c r="G36" i="30"/>
  <c r="G37" i="30"/>
  <c r="G38" i="30"/>
  <c r="G39" i="30"/>
  <c r="G40" i="30"/>
  <c r="G41" i="30"/>
  <c r="G42" i="30"/>
  <c r="G43" i="30"/>
  <c r="G44" i="30"/>
  <c r="G45" i="30"/>
  <c r="G46" i="30"/>
  <c r="G47" i="30"/>
  <c r="G48" i="30"/>
  <c r="G49" i="30"/>
  <c r="G50" i="30"/>
  <c r="G51" i="30"/>
  <c r="G52" i="30"/>
  <c r="G53" i="30"/>
  <c r="G54" i="30"/>
  <c r="G55" i="30"/>
  <c r="G56" i="30"/>
  <c r="G57" i="30"/>
  <c r="G58" i="30"/>
  <c r="G59" i="30"/>
  <c r="G60" i="30"/>
  <c r="G61" i="30"/>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12" i="9"/>
  <c r="G24" i="11"/>
  <c r="H14" i="10"/>
  <c r="H22" i="10"/>
  <c r="H30" i="10"/>
  <c r="H38" i="10"/>
  <c r="G47" i="10"/>
  <c r="H58" i="10"/>
  <c r="E26" i="33"/>
  <c r="F27" i="33"/>
  <c r="G39" i="33"/>
  <c r="H41" i="33"/>
  <c r="G43" i="33"/>
  <c r="H45" i="33"/>
  <c r="G47" i="33"/>
  <c r="H49" i="33"/>
  <c r="G51" i="33"/>
  <c r="H53" i="33"/>
  <c r="G55" i="33"/>
  <c r="H57" i="33"/>
  <c r="G59" i="33"/>
  <c r="H61" i="33"/>
  <c r="E66" i="33"/>
  <c r="E74" i="33"/>
  <c r="H12" i="30"/>
  <c r="E15" i="30"/>
  <c r="I15" i="30" s="1"/>
  <c r="H16" i="30"/>
  <c r="E19" i="30"/>
  <c r="I19" i="30" s="1"/>
  <c r="H20" i="30"/>
  <c r="E23" i="30"/>
  <c r="I23" i="30" s="1"/>
  <c r="H24" i="30"/>
  <c r="E27" i="30"/>
  <c r="I27" i="30" s="1"/>
  <c r="H28" i="30"/>
  <c r="E31" i="30"/>
  <c r="I31" i="30" s="1"/>
  <c r="H32" i="30"/>
  <c r="E35" i="30"/>
  <c r="I35" i="30" s="1"/>
  <c r="H36" i="30"/>
  <c r="E39" i="30"/>
  <c r="I39" i="30" s="1"/>
  <c r="K39" i="30" s="1"/>
  <c r="H40" i="30"/>
  <c r="E43" i="30"/>
  <c r="I43" i="30" s="1"/>
  <c r="H44" i="30"/>
  <c r="E47" i="30"/>
  <c r="I47" i="30" s="1"/>
  <c r="H48" i="30"/>
  <c r="E51" i="30"/>
  <c r="I51" i="30" s="1"/>
  <c r="H52" i="30"/>
  <c r="E55" i="30"/>
  <c r="I55" i="30" s="1"/>
  <c r="H56" i="30"/>
  <c r="E59" i="30"/>
  <c r="I59" i="30" s="1"/>
  <c r="H60" i="30"/>
  <c r="E14" i="13"/>
  <c r="I14" i="13" s="1"/>
  <c r="H15" i="13"/>
  <c r="E18" i="13"/>
  <c r="I18" i="13" s="1"/>
  <c r="H19" i="13"/>
  <c r="E22" i="13"/>
  <c r="I22" i="13" s="1"/>
  <c r="H23" i="13"/>
  <c r="E26" i="13"/>
  <c r="I26" i="13" s="1"/>
  <c r="H27" i="13"/>
  <c r="E30" i="13"/>
  <c r="I30" i="13" s="1"/>
  <c r="H31" i="13"/>
  <c r="E34" i="13"/>
  <c r="I34" i="13" s="1"/>
  <c r="H35" i="13"/>
  <c r="E38" i="13"/>
  <c r="I38" i="13" s="1"/>
  <c r="H39" i="13"/>
  <c r="E42" i="13"/>
  <c r="I42" i="13" s="1"/>
  <c r="H43" i="13"/>
  <c r="E46" i="13"/>
  <c r="I46" i="13" s="1"/>
  <c r="H47" i="13"/>
  <c r="E50" i="13"/>
  <c r="I50" i="13" s="1"/>
  <c r="H51" i="13"/>
  <c r="E54" i="13"/>
  <c r="I54" i="13" s="1"/>
  <c r="H55" i="13"/>
  <c r="E58" i="13"/>
  <c r="I58" i="13" s="1"/>
  <c r="H59" i="13"/>
  <c r="H14" i="9"/>
  <c r="G15" i="9"/>
  <c r="E16" i="9"/>
  <c r="I16" i="9" s="1"/>
  <c r="H18" i="9"/>
  <c r="G19" i="9"/>
  <c r="E20" i="9"/>
  <c r="I20" i="9" s="1"/>
  <c r="H22" i="9"/>
  <c r="G23" i="9"/>
  <c r="E24" i="9"/>
  <c r="I24" i="9" s="1"/>
  <c r="H26" i="9"/>
  <c r="G27" i="9"/>
  <c r="E28" i="9"/>
  <c r="I28" i="9" s="1"/>
  <c r="H30" i="9"/>
  <c r="G31" i="9"/>
  <c r="E32" i="9"/>
  <c r="I32" i="9" s="1"/>
  <c r="H34" i="9"/>
  <c r="G35" i="9"/>
  <c r="E36" i="9"/>
  <c r="I36" i="9" s="1"/>
  <c r="H38" i="9"/>
  <c r="G39" i="9"/>
  <c r="E40" i="9"/>
  <c r="I40" i="9" s="1"/>
  <c r="H42" i="9"/>
  <c r="G43" i="9"/>
  <c r="E44" i="9"/>
  <c r="I44" i="9" s="1"/>
  <c r="H46" i="9"/>
  <c r="G47" i="9"/>
  <c r="E48" i="9"/>
  <c r="I48" i="9" s="1"/>
  <c r="H50" i="9"/>
  <c r="G51" i="9"/>
  <c r="E52" i="9"/>
  <c r="I52" i="9" s="1"/>
  <c r="H54" i="9"/>
  <c r="G55" i="9"/>
  <c r="E56" i="9"/>
  <c r="I56" i="9" s="1"/>
  <c r="H58" i="9"/>
  <c r="G59" i="9"/>
  <c r="E60" i="9"/>
  <c r="I60" i="9" s="1"/>
  <c r="G12" i="8"/>
  <c r="E13" i="8"/>
  <c r="I13" i="8" s="1"/>
  <c r="H15" i="8"/>
  <c r="G16" i="8"/>
  <c r="E17" i="8"/>
  <c r="I17" i="8" s="1"/>
  <c r="H19" i="8"/>
  <c r="G20" i="8"/>
  <c r="E21" i="8"/>
  <c r="I21" i="8" s="1"/>
  <c r="H23" i="8"/>
  <c r="G24" i="8"/>
  <c r="E25" i="8"/>
  <c r="I25" i="8" s="1"/>
  <c r="H27" i="8"/>
  <c r="G28" i="8"/>
  <c r="E29" i="8"/>
  <c r="I29" i="8" s="1"/>
  <c r="H31" i="8"/>
  <c r="G32" i="8"/>
  <c r="E33" i="8"/>
  <c r="I33" i="8" s="1"/>
  <c r="G35" i="8"/>
  <c r="G36" i="8"/>
  <c r="G37" i="8"/>
  <c r="G38" i="8"/>
  <c r="G39" i="8"/>
  <c r="G40" i="8"/>
  <c r="G41" i="8"/>
  <c r="G42" i="8"/>
  <c r="G43" i="8"/>
  <c r="G44" i="8"/>
  <c r="G45" i="8"/>
  <c r="G46" i="8"/>
  <c r="G47" i="8"/>
  <c r="G48" i="8"/>
  <c r="G49" i="8"/>
  <c r="G50" i="8"/>
  <c r="G51" i="8"/>
  <c r="G52" i="8"/>
  <c r="G53" i="8"/>
  <c r="G54" i="8"/>
  <c r="G55" i="8"/>
  <c r="G56" i="8"/>
  <c r="G57" i="8"/>
  <c r="G58" i="8"/>
  <c r="G59" i="8"/>
  <c r="G60" i="8"/>
  <c r="G61" i="8"/>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100" i="12"/>
  <c r="D21" i="11"/>
  <c r="I21" i="11" s="1"/>
  <c r="F30" i="11"/>
  <c r="G43" i="10"/>
  <c r="F44" i="10"/>
  <c r="F57" i="10"/>
  <c r="H17" i="33"/>
  <c r="F21" i="33"/>
  <c r="E24" i="33"/>
  <c r="G27" i="33"/>
  <c r="E28" i="33"/>
  <c r="E64" i="33"/>
  <c r="E72" i="33"/>
  <c r="E80" i="33"/>
  <c r="E14" i="30"/>
  <c r="I14" i="30" s="1"/>
  <c r="H15" i="30"/>
  <c r="E18" i="30"/>
  <c r="I18" i="30" s="1"/>
  <c r="H19" i="30"/>
  <c r="E22" i="30"/>
  <c r="I22" i="30" s="1"/>
  <c r="H23" i="30"/>
  <c r="E26" i="30"/>
  <c r="I26" i="30" s="1"/>
  <c r="H27" i="30"/>
  <c r="E30" i="30"/>
  <c r="I30" i="30" s="1"/>
  <c r="H31" i="30"/>
  <c r="E34" i="30"/>
  <c r="I34" i="30" s="1"/>
  <c r="H35" i="30"/>
  <c r="E38" i="30"/>
  <c r="I38" i="30" s="1"/>
  <c r="K38" i="30" s="1"/>
  <c r="H39" i="30"/>
  <c r="E42" i="30"/>
  <c r="I42" i="30" s="1"/>
  <c r="H43" i="30"/>
  <c r="E46" i="30"/>
  <c r="I46" i="30" s="1"/>
  <c r="H47" i="30"/>
  <c r="E50" i="30"/>
  <c r="I50" i="30" s="1"/>
  <c r="H51" i="30"/>
  <c r="E54" i="30"/>
  <c r="I54" i="30" s="1"/>
  <c r="H55" i="30"/>
  <c r="E58" i="30"/>
  <c r="I58" i="30" s="1"/>
  <c r="H59" i="30"/>
  <c r="E13" i="13"/>
  <c r="I13" i="13" s="1"/>
  <c r="H14" i="13"/>
  <c r="E17" i="13"/>
  <c r="I17" i="13" s="1"/>
  <c r="H18" i="13"/>
  <c r="E21" i="13"/>
  <c r="I21" i="13" s="1"/>
  <c r="H22" i="13"/>
  <c r="E25" i="13"/>
  <c r="I25" i="13" s="1"/>
  <c r="H26" i="13"/>
  <c r="E29" i="13"/>
  <c r="I29" i="13" s="1"/>
  <c r="H30" i="13"/>
  <c r="E33" i="13"/>
  <c r="I33" i="13" s="1"/>
  <c r="H34" i="13"/>
  <c r="E37" i="13"/>
  <c r="I37" i="13" s="1"/>
  <c r="H38" i="13"/>
  <c r="E41" i="13"/>
  <c r="I41" i="13" s="1"/>
  <c r="H42" i="13"/>
  <c r="E45" i="13"/>
  <c r="I45" i="13" s="1"/>
  <c r="H46" i="13"/>
  <c r="E49" i="13"/>
  <c r="I49" i="13" s="1"/>
  <c r="H50" i="13"/>
  <c r="E53" i="13"/>
  <c r="I53" i="13" s="1"/>
  <c r="H54" i="13"/>
  <c r="E57" i="13"/>
  <c r="I57" i="13" s="1"/>
  <c r="H58" i="13"/>
  <c r="E61" i="13"/>
  <c r="I61" i="13" s="1"/>
  <c r="D71" i="13"/>
  <c r="E12" i="9"/>
  <c r="I12" i="9" s="1"/>
  <c r="E13" i="9"/>
  <c r="I13" i="9" s="1"/>
  <c r="H15" i="9"/>
  <c r="G16" i="9"/>
  <c r="E17" i="9"/>
  <c r="I17" i="9" s="1"/>
  <c r="H19" i="9"/>
  <c r="G20" i="9"/>
  <c r="E21" i="9"/>
  <c r="I21" i="9" s="1"/>
  <c r="H23" i="9"/>
  <c r="G24" i="9"/>
  <c r="E25" i="9"/>
  <c r="I25" i="9" s="1"/>
  <c r="H27" i="9"/>
  <c r="G28" i="9"/>
  <c r="E29" i="9"/>
  <c r="I29" i="9" s="1"/>
  <c r="H31" i="9"/>
  <c r="G32" i="9"/>
  <c r="E33" i="9"/>
  <c r="I33" i="9" s="1"/>
  <c r="H35" i="9"/>
  <c r="G36" i="9"/>
  <c r="E37" i="9"/>
  <c r="I37" i="9" s="1"/>
  <c r="K37" i="9" s="1"/>
  <c r="H39" i="9"/>
  <c r="G40" i="9"/>
  <c r="E41" i="9"/>
  <c r="I41" i="9" s="1"/>
  <c r="H43" i="9"/>
  <c r="G44" i="9"/>
  <c r="E45" i="9"/>
  <c r="I45" i="9" s="1"/>
  <c r="H47" i="9"/>
  <c r="G48" i="9"/>
  <c r="E49" i="9"/>
  <c r="I49" i="9" s="1"/>
  <c r="H51" i="9"/>
  <c r="G52" i="9"/>
  <c r="E53" i="9"/>
  <c r="I53" i="9" s="1"/>
  <c r="H55" i="9"/>
  <c r="G56" i="9"/>
  <c r="E57" i="9"/>
  <c r="I57" i="9" s="1"/>
  <c r="H59" i="9"/>
  <c r="G60" i="9"/>
  <c r="E61" i="9"/>
  <c r="I61" i="9" s="1"/>
  <c r="H12" i="8"/>
  <c r="G13" i="8"/>
  <c r="E14" i="8"/>
  <c r="I14" i="8" s="1"/>
  <c r="H16" i="8"/>
  <c r="G17" i="8"/>
  <c r="E18" i="8"/>
  <c r="I18" i="8" s="1"/>
  <c r="H20" i="8"/>
  <c r="G21" i="8"/>
  <c r="E22" i="8"/>
  <c r="I22" i="8" s="1"/>
  <c r="H24" i="8"/>
  <c r="G25" i="8"/>
  <c r="E26" i="8"/>
  <c r="I26" i="8" s="1"/>
  <c r="H28" i="8"/>
  <c r="G29" i="8"/>
  <c r="E30" i="8"/>
  <c r="I30" i="8" s="1"/>
  <c r="H32" i="8"/>
  <c r="G33" i="8"/>
  <c r="E34" i="8"/>
  <c r="I34" i="8" s="1"/>
  <c r="H35" i="8"/>
  <c r="H36" i="8"/>
  <c r="H37" i="8"/>
  <c r="H38" i="8"/>
  <c r="H39" i="8"/>
  <c r="H40" i="8"/>
  <c r="H41" i="8"/>
  <c r="H42" i="8"/>
  <c r="H43" i="8"/>
  <c r="H44" i="8"/>
  <c r="H45" i="8"/>
  <c r="H46" i="8"/>
  <c r="H47" i="8"/>
  <c r="H48" i="8"/>
  <c r="H49" i="8"/>
  <c r="H50" i="8"/>
  <c r="H51" i="8"/>
  <c r="H52" i="8"/>
  <c r="H53" i="8"/>
  <c r="H54" i="8"/>
  <c r="H55" i="8"/>
  <c r="H56" i="8"/>
  <c r="H57" i="8"/>
  <c r="H58" i="8"/>
  <c r="H59" i="8"/>
  <c r="H60" i="8"/>
  <c r="H61" i="8"/>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F12" i="4"/>
  <c r="J12" i="4" s="1"/>
  <c r="F13" i="4"/>
  <c r="J13" i="4" s="1"/>
  <c r="F14" i="4"/>
  <c r="J14" i="4" s="1"/>
  <c r="F15" i="4"/>
  <c r="J15" i="4" s="1"/>
  <c r="F16" i="4"/>
  <c r="J16" i="4" s="1"/>
  <c r="F17" i="4"/>
  <c r="J17" i="4" s="1"/>
  <c r="F18" i="4"/>
  <c r="J18" i="4" s="1"/>
  <c r="F19" i="4"/>
  <c r="J19" i="4" s="1"/>
  <c r="F20" i="4"/>
  <c r="J20" i="4" s="1"/>
  <c r="D31" i="11"/>
  <c r="I31" i="11" s="1"/>
  <c r="H42" i="10"/>
  <c r="E59" i="10"/>
  <c r="F19" i="33"/>
  <c r="E29" i="33"/>
  <c r="H38" i="33"/>
  <c r="H46" i="33"/>
  <c r="H54" i="33"/>
  <c r="H62" i="33"/>
  <c r="E78" i="33"/>
  <c r="H12" i="9"/>
  <c r="G13" i="9"/>
  <c r="H16" i="9"/>
  <c r="G17" i="9"/>
  <c r="H20" i="9"/>
  <c r="G21" i="9"/>
  <c r="H24" i="9"/>
  <c r="G25" i="9"/>
  <c r="H28" i="9"/>
  <c r="G29" i="9"/>
  <c r="H32" i="9"/>
  <c r="G33" i="9"/>
  <c r="H36" i="9"/>
  <c r="G37" i="9"/>
  <c r="H40" i="9"/>
  <c r="G41" i="9"/>
  <c r="H44" i="9"/>
  <c r="G45" i="9"/>
  <c r="H48" i="9"/>
  <c r="G49" i="9"/>
  <c r="H52" i="9"/>
  <c r="G53" i="9"/>
  <c r="H56" i="9"/>
  <c r="G57" i="9"/>
  <c r="H60" i="9"/>
  <c r="G61" i="9"/>
  <c r="D71" i="9"/>
  <c r="E12" i="8"/>
  <c r="I12" i="8" s="1"/>
  <c r="E16" i="8"/>
  <c r="I16" i="8" s="1"/>
  <c r="E20" i="8"/>
  <c r="I20" i="8" s="1"/>
  <c r="E24" i="8"/>
  <c r="I24" i="8" s="1"/>
  <c r="E28" i="8"/>
  <c r="I28" i="8" s="1"/>
  <c r="E32" i="8"/>
  <c r="I32" i="8" s="1"/>
  <c r="E37" i="8"/>
  <c r="I37" i="8" s="1"/>
  <c r="F38" i="8"/>
  <c r="E41" i="8"/>
  <c r="I41" i="8" s="1"/>
  <c r="F42" i="8"/>
  <c r="E45" i="8"/>
  <c r="I45" i="8" s="1"/>
  <c r="F46" i="8"/>
  <c r="E49" i="8"/>
  <c r="I49" i="8" s="1"/>
  <c r="F50" i="8"/>
  <c r="E53" i="8"/>
  <c r="I53" i="8" s="1"/>
  <c r="F54" i="8"/>
  <c r="E57" i="8"/>
  <c r="I57" i="8" s="1"/>
  <c r="F58" i="8"/>
  <c r="E61" i="8"/>
  <c r="I61" i="8" s="1"/>
  <c r="F12" i="12"/>
  <c r="E15" i="12"/>
  <c r="J15" i="12" s="1"/>
  <c r="F16" i="12"/>
  <c r="E19" i="12"/>
  <c r="J19" i="12" s="1"/>
  <c r="F20" i="12"/>
  <c r="E23" i="12"/>
  <c r="J23" i="12" s="1"/>
  <c r="F24" i="12"/>
  <c r="E27" i="12"/>
  <c r="J27" i="12" s="1"/>
  <c r="F28" i="12"/>
  <c r="E31" i="12"/>
  <c r="J31" i="12" s="1"/>
  <c r="F32" i="12"/>
  <c r="E35" i="12"/>
  <c r="J35" i="12" s="1"/>
  <c r="L35" i="12" s="1"/>
  <c r="F36" i="12"/>
  <c r="E39" i="12"/>
  <c r="J39" i="12" s="1"/>
  <c r="L39" i="12" s="1"/>
  <c r="F40" i="12"/>
  <c r="E43" i="12"/>
  <c r="J43" i="12" s="1"/>
  <c r="F44" i="12"/>
  <c r="E47" i="12"/>
  <c r="J47" i="12" s="1"/>
  <c r="F48" i="12"/>
  <c r="E51" i="12"/>
  <c r="J51" i="12" s="1"/>
  <c r="F52" i="12"/>
  <c r="E55" i="12"/>
  <c r="J55" i="12" s="1"/>
  <c r="F56" i="12"/>
  <c r="E59" i="12"/>
  <c r="J59" i="12" s="1"/>
  <c r="F60" i="12"/>
  <c r="E63" i="12"/>
  <c r="J63" i="12" s="1"/>
  <c r="F64" i="12"/>
  <c r="E67" i="12"/>
  <c r="J67" i="12" s="1"/>
  <c r="F68" i="12"/>
  <c r="E71" i="12"/>
  <c r="J71" i="12" s="1"/>
  <c r="F72" i="12"/>
  <c r="E75" i="12"/>
  <c r="J75" i="12" s="1"/>
  <c r="F76" i="12"/>
  <c r="E79" i="12"/>
  <c r="J79" i="12" s="1"/>
  <c r="F80" i="12"/>
  <c r="H12" i="4"/>
  <c r="G13" i="4"/>
  <c r="I15" i="4"/>
  <c r="H16" i="4"/>
  <c r="G17" i="4"/>
  <c r="I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26" i="10"/>
  <c r="E39" i="10"/>
  <c r="F49" i="10"/>
  <c r="H56" i="10"/>
  <c r="G19" i="33"/>
  <c r="F22" i="33"/>
  <c r="G28" i="33"/>
  <c r="F29" i="33"/>
  <c r="H44" i="33"/>
  <c r="H52" i="33"/>
  <c r="H60" i="33"/>
  <c r="E76" i="33"/>
  <c r="H13" i="9"/>
  <c r="E14" i="9"/>
  <c r="I14" i="9" s="1"/>
  <c r="H17" i="9"/>
  <c r="E18" i="9"/>
  <c r="I18" i="9" s="1"/>
  <c r="H21" i="9"/>
  <c r="E22" i="9"/>
  <c r="I22" i="9" s="1"/>
  <c r="H25" i="9"/>
  <c r="E26" i="9"/>
  <c r="I26" i="9" s="1"/>
  <c r="H29" i="9"/>
  <c r="E30" i="9"/>
  <c r="I30" i="9" s="1"/>
  <c r="H33" i="9"/>
  <c r="E34" i="9"/>
  <c r="I34" i="9" s="1"/>
  <c r="H37" i="9"/>
  <c r="E38" i="9"/>
  <c r="I38" i="9" s="1"/>
  <c r="H41" i="9"/>
  <c r="E42" i="9"/>
  <c r="I42" i="9" s="1"/>
  <c r="H45" i="9"/>
  <c r="E46" i="9"/>
  <c r="I46" i="9" s="1"/>
  <c r="H49" i="9"/>
  <c r="E50" i="9"/>
  <c r="I50" i="9" s="1"/>
  <c r="H53" i="9"/>
  <c r="E54" i="9"/>
  <c r="I54" i="9" s="1"/>
  <c r="H57" i="9"/>
  <c r="E58" i="9"/>
  <c r="I58" i="9" s="1"/>
  <c r="H61" i="9"/>
  <c r="H13" i="8"/>
  <c r="G14" i="8"/>
  <c r="H17" i="8"/>
  <c r="G18" i="8"/>
  <c r="H21" i="8"/>
  <c r="G22" i="8"/>
  <c r="H25" i="8"/>
  <c r="G26" i="8"/>
  <c r="H29" i="8"/>
  <c r="G30" i="8"/>
  <c r="H33" i="8"/>
  <c r="G34" i="8"/>
  <c r="E36" i="8"/>
  <c r="I36" i="8" s="1"/>
  <c r="F37" i="8"/>
  <c r="E40" i="8"/>
  <c r="I40" i="8" s="1"/>
  <c r="F41" i="8"/>
  <c r="E44" i="8"/>
  <c r="I44" i="8" s="1"/>
  <c r="F45" i="8"/>
  <c r="E48" i="8"/>
  <c r="I48" i="8" s="1"/>
  <c r="F49" i="8"/>
  <c r="E52" i="8"/>
  <c r="I52" i="8" s="1"/>
  <c r="F53" i="8"/>
  <c r="E56" i="8"/>
  <c r="I56" i="8" s="1"/>
  <c r="F57" i="8"/>
  <c r="E60" i="8"/>
  <c r="I60" i="8" s="1"/>
  <c r="F61" i="8"/>
  <c r="E14" i="12"/>
  <c r="J14" i="12" s="1"/>
  <c r="F15" i="12"/>
  <c r="E18" i="12"/>
  <c r="J18" i="12" s="1"/>
  <c r="F19" i="12"/>
  <c r="E22" i="12"/>
  <c r="J22" i="12" s="1"/>
  <c r="F23" i="12"/>
  <c r="E26" i="12"/>
  <c r="J26" i="12" s="1"/>
  <c r="F27" i="12"/>
  <c r="E30" i="12"/>
  <c r="J30" i="12" s="1"/>
  <c r="F31" i="12"/>
  <c r="E34" i="12"/>
  <c r="J34" i="12" s="1"/>
  <c r="F35" i="12"/>
  <c r="E38" i="12"/>
  <c r="J38" i="12" s="1"/>
  <c r="L38" i="12" s="1"/>
  <c r="F39" i="12"/>
  <c r="E42" i="12"/>
  <c r="J42" i="12" s="1"/>
  <c r="F43" i="12"/>
  <c r="E46" i="12"/>
  <c r="J46" i="12" s="1"/>
  <c r="F47" i="12"/>
  <c r="E50" i="12"/>
  <c r="J50" i="12" s="1"/>
  <c r="F51" i="12"/>
  <c r="E54" i="12"/>
  <c r="J54" i="12" s="1"/>
  <c r="F55" i="12"/>
  <c r="E58" i="12"/>
  <c r="J58" i="12" s="1"/>
  <c r="F59" i="12"/>
  <c r="E62" i="12"/>
  <c r="J62" i="12" s="1"/>
  <c r="F63" i="12"/>
  <c r="E66" i="12"/>
  <c r="J66" i="12" s="1"/>
  <c r="F67" i="12"/>
  <c r="E70" i="12"/>
  <c r="J70" i="12" s="1"/>
  <c r="F71" i="12"/>
  <c r="E74" i="12"/>
  <c r="J74" i="12" s="1"/>
  <c r="F75" i="12"/>
  <c r="E78" i="12"/>
  <c r="J78" i="12" s="1"/>
  <c r="F79" i="12"/>
  <c r="E82" i="12"/>
  <c r="J82" i="12" s="1"/>
  <c r="L82" i="12" s="1"/>
  <c r="E100" i="12"/>
  <c r="I12" i="4"/>
  <c r="H13" i="4"/>
  <c r="G14" i="4"/>
  <c r="I16" i="4"/>
  <c r="H17" i="4"/>
  <c r="G18"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G22" i="11"/>
  <c r="H21" i="33"/>
  <c r="H50" i="33"/>
  <c r="E70" i="33"/>
  <c r="E13" i="30"/>
  <c r="I13" i="30" s="1"/>
  <c r="E17" i="30"/>
  <c r="I17" i="30" s="1"/>
  <c r="E21" i="30"/>
  <c r="I21" i="30" s="1"/>
  <c r="E25" i="30"/>
  <c r="I25" i="30" s="1"/>
  <c r="E29" i="30"/>
  <c r="I29" i="30" s="1"/>
  <c r="E33" i="30"/>
  <c r="I33" i="30" s="1"/>
  <c r="E37" i="30"/>
  <c r="I37" i="30" s="1"/>
  <c r="K37" i="30" s="1"/>
  <c r="E41" i="30"/>
  <c r="I41" i="30" s="1"/>
  <c r="K41" i="30" s="1"/>
  <c r="E45" i="30"/>
  <c r="I45" i="30" s="1"/>
  <c r="E49" i="30"/>
  <c r="I49" i="30" s="1"/>
  <c r="E53" i="30"/>
  <c r="I53" i="30" s="1"/>
  <c r="E57" i="30"/>
  <c r="I57" i="30" s="1"/>
  <c r="E61" i="30"/>
  <c r="I61" i="30" s="1"/>
  <c r="H14" i="8"/>
  <c r="G15" i="8"/>
  <c r="H18" i="8"/>
  <c r="G19" i="8"/>
  <c r="H22" i="8"/>
  <c r="G23" i="8"/>
  <c r="H26" i="8"/>
  <c r="G27" i="8"/>
  <c r="H30" i="8"/>
  <c r="G31" i="8"/>
  <c r="H34" i="8"/>
  <c r="F35" i="8"/>
  <c r="F36" i="8"/>
  <c r="F39" i="8"/>
  <c r="F40" i="8"/>
  <c r="F43" i="8"/>
  <c r="F44" i="8"/>
  <c r="F47" i="8"/>
  <c r="F48" i="8"/>
  <c r="F51" i="8"/>
  <c r="F52" i="8"/>
  <c r="F55" i="8"/>
  <c r="F56" i="8"/>
  <c r="F59" i="8"/>
  <c r="F60" i="8"/>
  <c r="I13" i="4"/>
  <c r="H14" i="4"/>
  <c r="I17" i="4"/>
  <c r="H18" i="4"/>
  <c r="F22" i="4"/>
  <c r="J22" i="4" s="1"/>
  <c r="G23" i="4"/>
  <c r="F26" i="4"/>
  <c r="J26" i="4" s="1"/>
  <c r="G27" i="4"/>
  <c r="F30" i="4"/>
  <c r="J30" i="4" s="1"/>
  <c r="G31" i="4"/>
  <c r="F34" i="4"/>
  <c r="J34" i="4" s="1"/>
  <c r="G35" i="4"/>
  <c r="F38" i="4"/>
  <c r="J38" i="4" s="1"/>
  <c r="G39" i="4"/>
  <c r="F42" i="4"/>
  <c r="J42" i="4" s="1"/>
  <c r="G43" i="4"/>
  <c r="F46" i="4"/>
  <c r="J46" i="4" s="1"/>
  <c r="G47" i="4"/>
  <c r="F50" i="4"/>
  <c r="J50" i="4" s="1"/>
  <c r="G51" i="4"/>
  <c r="F54" i="4"/>
  <c r="J54" i="4" s="1"/>
  <c r="G55" i="4"/>
  <c r="F58" i="4"/>
  <c r="J58" i="4" s="1"/>
  <c r="G59" i="4"/>
  <c r="F62" i="4"/>
  <c r="J62" i="4" s="1"/>
  <c r="G63" i="4"/>
  <c r="F66" i="4"/>
  <c r="J66" i="4" s="1"/>
  <c r="G67" i="4"/>
  <c r="F70" i="4"/>
  <c r="J70" i="4" s="1"/>
  <c r="L70" i="4" s="1"/>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18" i="10"/>
  <c r="E30" i="33"/>
  <c r="H48" i="33"/>
  <c r="E68" i="33"/>
  <c r="I91" i="33"/>
  <c r="E12" i="30"/>
  <c r="I12" i="30" s="1"/>
  <c r="H13" i="30"/>
  <c r="E16" i="30"/>
  <c r="I16" i="30" s="1"/>
  <c r="H17" i="30"/>
  <c r="E20" i="30"/>
  <c r="I20" i="30" s="1"/>
  <c r="H21" i="30"/>
  <c r="E24" i="30"/>
  <c r="I24" i="30" s="1"/>
  <c r="H25" i="30"/>
  <c r="E28" i="30"/>
  <c r="I28" i="30" s="1"/>
  <c r="H29" i="30"/>
  <c r="E32" i="30"/>
  <c r="I32" i="30" s="1"/>
  <c r="H33" i="30"/>
  <c r="E36" i="30"/>
  <c r="I36" i="30" s="1"/>
  <c r="H37" i="30"/>
  <c r="E40" i="30"/>
  <c r="I40" i="30" s="1"/>
  <c r="K40" i="30" s="1"/>
  <c r="H41" i="30"/>
  <c r="E44" i="30"/>
  <c r="I44" i="30" s="1"/>
  <c r="H45" i="30"/>
  <c r="E48" i="30"/>
  <c r="I48" i="30" s="1"/>
  <c r="H49" i="30"/>
  <c r="E52" i="30"/>
  <c r="I52" i="30" s="1"/>
  <c r="H53" i="30"/>
  <c r="E56" i="30"/>
  <c r="I56" i="30" s="1"/>
  <c r="H57" i="30"/>
  <c r="E60" i="30"/>
  <c r="I60" i="30" s="1"/>
  <c r="H61" i="30"/>
  <c r="H13" i="13"/>
  <c r="H17" i="13"/>
  <c r="H21" i="13"/>
  <c r="H25" i="13"/>
  <c r="H29" i="13"/>
  <c r="H33" i="13"/>
  <c r="H37" i="13"/>
  <c r="H41" i="13"/>
  <c r="H45" i="13"/>
  <c r="H49" i="13"/>
  <c r="H53" i="13"/>
  <c r="H57" i="13"/>
  <c r="H61" i="13"/>
  <c r="I14" i="4"/>
  <c r="G15" i="4"/>
  <c r="I18" i="4"/>
  <c r="G19" i="4"/>
  <c r="F21" i="4"/>
  <c r="J21" i="4" s="1"/>
  <c r="G22" i="4"/>
  <c r="F25" i="4"/>
  <c r="J25" i="4" s="1"/>
  <c r="G26" i="4"/>
  <c r="F29" i="4"/>
  <c r="J29" i="4" s="1"/>
  <c r="G30" i="4"/>
  <c r="F33" i="4"/>
  <c r="J33" i="4" s="1"/>
  <c r="G34" i="4"/>
  <c r="F37" i="4"/>
  <c r="J37" i="4" s="1"/>
  <c r="G38" i="4"/>
  <c r="F41" i="4"/>
  <c r="J41" i="4" s="1"/>
  <c r="G42" i="4"/>
  <c r="F45" i="4"/>
  <c r="J45" i="4" s="1"/>
  <c r="G46" i="4"/>
  <c r="F49" i="4"/>
  <c r="J49" i="4" s="1"/>
  <c r="G50" i="4"/>
  <c r="F53" i="4"/>
  <c r="J53" i="4" s="1"/>
  <c r="G54" i="4"/>
  <c r="F57" i="4"/>
  <c r="J57" i="4" s="1"/>
  <c r="G58" i="4"/>
  <c r="F61" i="4"/>
  <c r="J61" i="4" s="1"/>
  <c r="G62" i="4"/>
  <c r="F65" i="4"/>
  <c r="J65" i="4" s="1"/>
  <c r="G66" i="4"/>
  <c r="F69" i="4"/>
  <c r="J69" i="4" s="1"/>
  <c r="G70" i="4"/>
  <c r="E12" i="2"/>
  <c r="E13" i="2"/>
  <c r="E14" i="2"/>
  <c r="E15" i="2"/>
  <c r="E16" i="2"/>
  <c r="E17" i="2"/>
  <c r="E18" i="2"/>
  <c r="E19" i="2"/>
  <c r="E20" i="2"/>
  <c r="E21" i="2"/>
  <c r="O21" i="2" s="1"/>
  <c r="E22" i="2"/>
  <c r="E23" i="2"/>
  <c r="E24" i="2"/>
  <c r="E25" i="2"/>
  <c r="E26" i="2"/>
  <c r="E27" i="2"/>
  <c r="E28" i="2"/>
  <c r="E29" i="2"/>
  <c r="E30" i="2"/>
  <c r="E31" i="2"/>
  <c r="O31" i="2" s="1"/>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310" i="2"/>
  <c r="E309" i="2"/>
  <c r="E308" i="2"/>
  <c r="E307" i="2"/>
  <c r="E306" i="2"/>
  <c r="E305" i="2"/>
  <c r="E304" i="2"/>
  <c r="E303" i="2"/>
  <c r="E302" i="2"/>
  <c r="E301" i="2"/>
  <c r="E300" i="2"/>
  <c r="E299" i="2"/>
  <c r="E298" i="2"/>
  <c r="E297" i="2"/>
  <c r="E296" i="2"/>
  <c r="E295" i="2"/>
  <c r="E294" i="2"/>
  <c r="E293" i="2"/>
  <c r="E292" i="2"/>
  <c r="E291" i="2"/>
  <c r="O291" i="2" s="1"/>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80" i="2"/>
  <c r="E179" i="2"/>
  <c r="E178" i="2"/>
  <c r="E177" i="2"/>
  <c r="E176" i="2"/>
  <c r="E175" i="2"/>
  <c r="E174" i="2"/>
  <c r="E173" i="2"/>
  <c r="E172" i="2"/>
  <c r="E171" i="2"/>
  <c r="H170" i="2"/>
  <c r="F169" i="2"/>
  <c r="F170" i="3" s="1"/>
  <c r="H168" i="2"/>
  <c r="F167" i="2"/>
  <c r="F168" i="3" s="1"/>
  <c r="H166" i="2"/>
  <c r="F165" i="2"/>
  <c r="F166" i="3" s="1"/>
  <c r="H164" i="2"/>
  <c r="F163" i="2"/>
  <c r="F164" i="3" s="1"/>
  <c r="H162" i="2"/>
  <c r="F161" i="2"/>
  <c r="F162" i="3" s="1"/>
  <c r="H160" i="2"/>
  <c r="F159" i="2"/>
  <c r="F160" i="3" s="1"/>
  <c r="H158" i="2"/>
  <c r="F157" i="2"/>
  <c r="F158" i="3" s="1"/>
  <c r="H156" i="2"/>
  <c r="F155" i="2"/>
  <c r="F156" i="3" s="1"/>
  <c r="H154" i="2"/>
  <c r="F153" i="2"/>
  <c r="F154" i="3" s="1"/>
  <c r="H152" i="2"/>
  <c r="F151" i="2"/>
  <c r="F152" i="3" s="1"/>
  <c r="H150" i="2"/>
  <c r="F149" i="2"/>
  <c r="F150" i="3" s="1"/>
  <c r="H148" i="2"/>
  <c r="F147" i="2"/>
  <c r="F148" i="3" s="1"/>
  <c r="H146" i="2"/>
  <c r="F145" i="2"/>
  <c r="F146" i="3" s="1"/>
  <c r="H144" i="2"/>
  <c r="F143" i="2"/>
  <c r="F144" i="3" s="1"/>
  <c r="H142" i="2"/>
  <c r="F141" i="2"/>
  <c r="F142" i="3" s="1"/>
  <c r="H140" i="2"/>
  <c r="F139" i="2"/>
  <c r="F140" i="3" s="1"/>
  <c r="H138" i="2"/>
  <c r="F137" i="2"/>
  <c r="F138" i="3" s="1"/>
  <c r="H136" i="2"/>
  <c r="F135" i="2"/>
  <c r="F136" i="3" s="1"/>
  <c r="H134" i="2"/>
  <c r="F133" i="2"/>
  <c r="F134" i="3" s="1"/>
  <c r="H132" i="2"/>
  <c r="F131" i="2"/>
  <c r="F132" i="3" s="1"/>
  <c r="H130" i="2"/>
  <c r="F129" i="2"/>
  <c r="F130" i="3" s="1"/>
  <c r="H128" i="2"/>
  <c r="F127" i="2"/>
  <c r="F128" i="3" s="1"/>
  <c r="H126" i="2"/>
  <c r="F125" i="2"/>
  <c r="F126" i="3" s="1"/>
  <c r="H124" i="2"/>
  <c r="F123" i="2"/>
  <c r="F124" i="3" s="1"/>
  <c r="H122" i="2"/>
  <c r="F121" i="2"/>
  <c r="F122" i="3" s="1"/>
  <c r="H120" i="2"/>
  <c r="F119" i="2"/>
  <c r="F120" i="3" s="1"/>
  <c r="H118" i="2"/>
  <c r="F117" i="2"/>
  <c r="F118" i="3" s="1"/>
  <c r="H116" i="2"/>
  <c r="F115" i="2"/>
  <c r="F116" i="3" s="1"/>
  <c r="H114" i="2"/>
  <c r="F113" i="2"/>
  <c r="F114" i="3" s="1"/>
  <c r="H112" i="2"/>
  <c r="F111" i="2"/>
  <c r="F112" i="3" s="1"/>
  <c r="H110" i="2"/>
  <c r="F109" i="2"/>
  <c r="F110" i="3" s="1"/>
  <c r="H108" i="2"/>
  <c r="F107" i="2"/>
  <c r="F108" i="3" s="1"/>
  <c r="H106" i="2"/>
  <c r="F105" i="2"/>
  <c r="F106" i="3" s="1"/>
  <c r="H104" i="2"/>
  <c r="F103" i="2"/>
  <c r="F104" i="3" s="1"/>
  <c r="H102" i="2"/>
  <c r="F101" i="2"/>
  <c r="F102" i="3" s="1"/>
  <c r="H100" i="2"/>
  <c r="F99" i="2"/>
  <c r="F100" i="3" s="1"/>
  <c r="H98" i="2"/>
  <c r="F97" i="2"/>
  <c r="F98" i="3" s="1"/>
  <c r="H96" i="2"/>
  <c r="F95" i="2"/>
  <c r="F96" i="3" s="1"/>
  <c r="H94" i="2"/>
  <c r="F93" i="2"/>
  <c r="F94" i="3" s="1"/>
  <c r="H92" i="2"/>
  <c r="F91" i="2"/>
  <c r="F92" i="3" s="1"/>
  <c r="H90" i="2"/>
  <c r="F89" i="2"/>
  <c r="F90" i="3" s="1"/>
  <c r="H88" i="2"/>
  <c r="F87" i="2"/>
  <c r="F88" i="3" s="1"/>
  <c r="H86" i="2"/>
  <c r="F85" i="2"/>
  <c r="F86" i="3" s="1"/>
  <c r="H84" i="2"/>
  <c r="F83" i="2"/>
  <c r="F84" i="3" s="1"/>
  <c r="H82" i="2"/>
  <c r="F81" i="2"/>
  <c r="F82" i="3" s="1"/>
  <c r="H80" i="2"/>
  <c r="F79" i="2"/>
  <c r="F80" i="3" s="1"/>
  <c r="H78" i="2"/>
  <c r="F77" i="2"/>
  <c r="F78" i="3" s="1"/>
  <c r="H76" i="2"/>
  <c r="F75" i="2"/>
  <c r="F76" i="3" s="1"/>
  <c r="H74" i="2"/>
  <c r="F73" i="2"/>
  <c r="F74" i="3" s="1"/>
  <c r="H72" i="2"/>
  <c r="F71" i="2"/>
  <c r="F72" i="3" s="1"/>
  <c r="H70" i="2"/>
  <c r="F69" i="2"/>
  <c r="F70" i="3" s="1"/>
  <c r="H68" i="2"/>
  <c r="F67" i="2"/>
  <c r="F68" i="3" s="1"/>
  <c r="H66" i="2"/>
  <c r="F65" i="2"/>
  <c r="F66" i="3" s="1"/>
  <c r="H64" i="2"/>
  <c r="F63" i="2"/>
  <c r="F64" i="3" s="1"/>
  <c r="H62" i="2"/>
  <c r="F61" i="2"/>
  <c r="F62" i="3" s="1"/>
  <c r="H60" i="2"/>
  <c r="F59" i="2"/>
  <c r="F60" i="3" s="1"/>
  <c r="H58" i="2"/>
  <c r="F57" i="2"/>
  <c r="F58" i="3" s="1"/>
  <c r="H56" i="2"/>
  <c r="F55" i="2"/>
  <c r="F56" i="3" s="1"/>
  <c r="H54" i="2"/>
  <c r="F52" i="2"/>
  <c r="F53" i="3" s="1"/>
  <c r="G51" i="2"/>
  <c r="G52" i="3" s="1"/>
  <c r="F48" i="2"/>
  <c r="F49" i="3" s="1"/>
  <c r="G47" i="2"/>
  <c r="G48" i="3" s="1"/>
  <c r="F44" i="2"/>
  <c r="F45" i="3" s="1"/>
  <c r="G43" i="2"/>
  <c r="G44" i="3" s="1"/>
  <c r="F40" i="2"/>
  <c r="F41" i="3" s="1"/>
  <c r="G39" i="2"/>
  <c r="G40" i="3" s="1"/>
  <c r="F36" i="2"/>
  <c r="F37" i="3" s="1"/>
  <c r="G35" i="2"/>
  <c r="G36" i="3" s="1"/>
  <c r="F32" i="2"/>
  <c r="F33" i="3" s="1"/>
  <c r="G31" i="2"/>
  <c r="G32" i="3" s="1"/>
  <c r="F28" i="2"/>
  <c r="F29" i="3" s="1"/>
  <c r="G27" i="2"/>
  <c r="G28" i="3" s="1"/>
  <c r="F24" i="2"/>
  <c r="F25" i="3" s="1"/>
  <c r="G23" i="2"/>
  <c r="G24" i="3" s="1"/>
  <c r="F20" i="2"/>
  <c r="F21" i="3" s="1"/>
  <c r="G19" i="2"/>
  <c r="G20" i="3" s="1"/>
  <c r="F16" i="2"/>
  <c r="F17" i="3" s="1"/>
  <c r="G15" i="2"/>
  <c r="G16" i="3" s="1"/>
  <c r="F12" i="2"/>
  <c r="F13" i="3" s="1"/>
  <c r="AJ13" i="3"/>
  <c r="F81" i="12"/>
  <c r="E80" i="12"/>
  <c r="J80" i="12" s="1"/>
  <c r="F78" i="12"/>
  <c r="F73" i="12"/>
  <c r="E72" i="12"/>
  <c r="J72" i="12" s="1"/>
  <c r="F70" i="12"/>
  <c r="F65" i="12"/>
  <c r="E64" i="12"/>
  <c r="J64" i="12" s="1"/>
  <c r="F62" i="12"/>
  <c r="F57" i="12"/>
  <c r="E56" i="12"/>
  <c r="J56" i="12" s="1"/>
  <c r="F54" i="12"/>
  <c r="F49" i="12"/>
  <c r="E48" i="12"/>
  <c r="J48" i="12" s="1"/>
  <c r="F46" i="12"/>
  <c r="F41" i="12"/>
  <c r="E40" i="12"/>
  <c r="J40" i="12" s="1"/>
  <c r="F38" i="12"/>
  <c r="F33" i="12"/>
  <c r="E32" i="12"/>
  <c r="J32" i="12" s="1"/>
  <c r="F30" i="12"/>
  <c r="F25" i="12"/>
  <c r="E24" i="12"/>
  <c r="J24" i="12" s="1"/>
  <c r="F22" i="12"/>
  <c r="F17" i="12"/>
  <c r="E16" i="12"/>
  <c r="J16" i="12" s="1"/>
  <c r="F14" i="12"/>
  <c r="E58" i="8"/>
  <c r="I58" i="8" s="1"/>
  <c r="E54" i="8"/>
  <c r="I54" i="8" s="1"/>
  <c r="E50" i="8"/>
  <c r="I50" i="8" s="1"/>
  <c r="E46" i="8"/>
  <c r="I46" i="8" s="1"/>
  <c r="E42" i="8"/>
  <c r="I42" i="8" s="1"/>
  <c r="E38" i="8"/>
  <c r="I38" i="8" s="1"/>
  <c r="G58" i="9"/>
  <c r="G54" i="9"/>
  <c r="G50" i="9"/>
  <c r="G46" i="9"/>
  <c r="G42" i="9"/>
  <c r="G38" i="9"/>
  <c r="G34" i="9"/>
  <c r="G30" i="9"/>
  <c r="G26" i="9"/>
  <c r="G22" i="9"/>
  <c r="G18" i="9"/>
  <c r="G14" i="9"/>
  <c r="H60" i="13"/>
  <c r="H56" i="13"/>
  <c r="H52" i="13"/>
  <c r="H48" i="13"/>
  <c r="H44" i="13"/>
  <c r="H40" i="13"/>
  <c r="H36" i="13"/>
  <c r="H32" i="13"/>
  <c r="H28" i="13"/>
  <c r="H24" i="13"/>
  <c r="H20" i="13"/>
  <c r="H16" i="13"/>
  <c r="H12" i="13"/>
  <c r="H58" i="30"/>
  <c r="H54" i="30"/>
  <c r="H50" i="30"/>
  <c r="H46" i="30"/>
  <c r="H42" i="30"/>
  <c r="H38" i="30"/>
  <c r="H34" i="30"/>
  <c r="H30" i="30"/>
  <c r="H26" i="30"/>
  <c r="H22" i="30"/>
  <c r="H18" i="30"/>
  <c r="H14" i="30"/>
  <c r="H40" i="33"/>
  <c r="G22" i="33"/>
  <c r="AJ15" i="3"/>
  <c r="E31" i="33"/>
  <c r="F31" i="33"/>
  <c r="G31" i="33"/>
  <c r="H31" i="33"/>
  <c r="U60" i="10"/>
  <c r="U57" i="10"/>
  <c r="E23" i="33"/>
  <c r="H23" i="33"/>
  <c r="F23" i="33"/>
  <c r="G23" i="33"/>
  <c r="G25" i="33"/>
  <c r="H25" i="33"/>
  <c r="E25" i="33"/>
  <c r="F25" i="33"/>
  <c r="U51" i="10"/>
  <c r="G29" i="33"/>
  <c r="F28" i="33"/>
  <c r="E27" i="33"/>
  <c r="F24" i="33"/>
  <c r="H24" i="33"/>
  <c r="G21" i="33"/>
  <c r="E21" i="33"/>
  <c r="G18" i="33"/>
  <c r="F18" i="33"/>
  <c r="H18" i="33"/>
  <c r="U55" i="10"/>
  <c r="H29" i="33"/>
  <c r="H28" i="33"/>
  <c r="H27" i="33"/>
  <c r="U41" i="10"/>
  <c r="U48" i="10"/>
  <c r="U44" i="10"/>
  <c r="U39" i="10"/>
  <c r="F17" i="33"/>
  <c r="J17" i="33"/>
  <c r="G17" i="33"/>
  <c r="L17" i="33"/>
  <c r="U53" i="10"/>
  <c r="U52" i="10"/>
  <c r="U46" i="10"/>
  <c r="E20" i="33"/>
  <c r="I20" i="33"/>
  <c r="U56" i="10"/>
  <c r="U40" i="10"/>
  <c r="C35" i="34"/>
  <c r="D35" i="34"/>
  <c r="E35" i="34"/>
  <c r="B35" i="34"/>
  <c r="F35" i="34"/>
  <c r="J67" i="4" l="1"/>
  <c r="L67" i="4" s="1"/>
  <c r="P36" i="12"/>
  <c r="L36" i="12"/>
  <c r="S39" i="8"/>
  <c r="K39" i="8"/>
  <c r="J33" i="12"/>
  <c r="P33" i="12" s="1"/>
  <c r="J31" i="4"/>
  <c r="T31" i="4" s="1"/>
  <c r="AJ312" i="3"/>
  <c r="H62" i="10"/>
  <c r="AA63" i="11"/>
  <c r="W63" i="11"/>
  <c r="S63" i="11"/>
  <c r="O63" i="11"/>
  <c r="K63" i="11"/>
  <c r="AJ314" i="3"/>
  <c r="F40" i="29"/>
  <c r="F46" i="29" s="1"/>
  <c r="G40" i="29"/>
  <c r="G49" i="29" s="1"/>
  <c r="E40" i="29"/>
  <c r="D40" i="29"/>
  <c r="D45" i="29" s="1"/>
  <c r="H40" i="29"/>
  <c r="I38" i="29"/>
  <c r="C39" i="18"/>
  <c r="C41" i="23"/>
  <c r="C40" i="23"/>
  <c r="C44" i="23"/>
  <c r="C43" i="23"/>
  <c r="C42" i="23"/>
  <c r="C39" i="23"/>
  <c r="N68" i="4"/>
  <c r="N57" i="12"/>
  <c r="O36" i="13"/>
  <c r="T52" i="12"/>
  <c r="M23" i="9"/>
  <c r="O60" i="13"/>
  <c r="R52" i="4"/>
  <c r="S55" i="9"/>
  <c r="O32" i="13"/>
  <c r="L36" i="4"/>
  <c r="T57" i="12"/>
  <c r="T68" i="4"/>
  <c r="O59" i="9"/>
  <c r="M15" i="8"/>
  <c r="Q47" i="8"/>
  <c r="K23" i="9"/>
  <c r="P12" i="12"/>
  <c r="S60" i="13"/>
  <c r="M47" i="8"/>
  <c r="T36" i="4"/>
  <c r="P52" i="4"/>
  <c r="Q55" i="9"/>
  <c r="R51" i="4"/>
  <c r="M59" i="9"/>
  <c r="S36" i="13"/>
  <c r="S15" i="8"/>
  <c r="L57" i="12"/>
  <c r="N36" i="4"/>
  <c r="L68" i="4"/>
  <c r="O23" i="9"/>
  <c r="R12" i="12"/>
  <c r="S32" i="13"/>
  <c r="K59" i="9"/>
  <c r="N22" i="24"/>
  <c r="N23" i="24" s="1"/>
  <c r="N24" i="24" s="1"/>
  <c r="N25" i="24" s="1"/>
  <c r="N26" i="24" s="1"/>
  <c r="N27" i="24" s="1"/>
  <c r="N28" i="24" s="1"/>
  <c r="N29" i="24" s="1"/>
  <c r="N30" i="24" s="1"/>
  <c r="N31" i="24" s="1"/>
  <c r="N32" i="24" s="1"/>
  <c r="N33" i="24" s="1"/>
  <c r="N34" i="24" s="1"/>
  <c r="N35" i="24" s="1"/>
  <c r="N36" i="24" s="1"/>
  <c r="N37" i="24" s="1"/>
  <c r="N38" i="24" s="1"/>
  <c r="N39" i="24" s="1"/>
  <c r="N40" i="24" s="1"/>
  <c r="Q36" i="13"/>
  <c r="K36" i="13"/>
  <c r="O15" i="8"/>
  <c r="K15" i="8"/>
  <c r="L52" i="12"/>
  <c r="P57" i="12"/>
  <c r="R36" i="4"/>
  <c r="T52" i="4"/>
  <c r="N52" i="4"/>
  <c r="P68" i="4"/>
  <c r="Q23" i="9"/>
  <c r="M55" i="9"/>
  <c r="K55" i="9"/>
  <c r="N12" i="12"/>
  <c r="Q32" i="13"/>
  <c r="K32" i="13"/>
  <c r="Q59" i="9"/>
  <c r="M60" i="13"/>
  <c r="O47" i="8"/>
  <c r="N52" i="12"/>
  <c r="T12" i="12"/>
  <c r="P51" i="4"/>
  <c r="S51" i="9"/>
  <c r="M19" i="9"/>
  <c r="L17" i="12"/>
  <c r="Q48" i="13"/>
  <c r="Q39" i="8"/>
  <c r="Q13" i="11"/>
  <c r="T43" i="4"/>
  <c r="K48" i="13"/>
  <c r="Q31" i="9"/>
  <c r="S28" i="13"/>
  <c r="O39" i="8"/>
  <c r="N25" i="12"/>
  <c r="T56" i="4"/>
  <c r="T40" i="4"/>
  <c r="M52" i="13"/>
  <c r="K56" i="13"/>
  <c r="Q51" i="9"/>
  <c r="P55" i="4"/>
  <c r="M48" i="13"/>
  <c r="S19" i="8"/>
  <c r="N56" i="4"/>
  <c r="M51" i="9"/>
  <c r="K51" i="9"/>
  <c r="T60" i="12"/>
  <c r="T59" i="4"/>
  <c r="Y13" i="11"/>
  <c r="O48" i="13"/>
  <c r="L65" i="12"/>
  <c r="M23" i="8"/>
  <c r="M39" i="8"/>
  <c r="T25" i="12"/>
  <c r="L73" i="12"/>
  <c r="Q56" i="13"/>
  <c r="L24" i="4"/>
  <c r="S47" i="9"/>
  <c r="N40" i="4"/>
  <c r="K19" i="9"/>
  <c r="R60" i="4"/>
  <c r="Q28" i="13"/>
  <c r="K28" i="13"/>
  <c r="O28" i="13"/>
  <c r="T39" i="4"/>
  <c r="Q60" i="13"/>
  <c r="K47" i="8"/>
  <c r="P52" i="12"/>
  <c r="O15" i="9"/>
  <c r="M39" i="9"/>
  <c r="R28" i="12"/>
  <c r="T51" i="4"/>
  <c r="R20" i="12"/>
  <c r="S15" i="9"/>
  <c r="S39" i="9"/>
  <c r="N51" i="4"/>
  <c r="R68" i="12"/>
  <c r="K24" i="13"/>
  <c r="O35" i="8"/>
  <c r="Q16" i="13"/>
  <c r="T41" i="12"/>
  <c r="P28" i="4"/>
  <c r="L39" i="4"/>
  <c r="M35" i="8"/>
  <c r="M27" i="9"/>
  <c r="P63" i="4"/>
  <c r="P76" i="12"/>
  <c r="Q31" i="8"/>
  <c r="N28" i="4"/>
  <c r="T44" i="4"/>
  <c r="N27" i="4"/>
  <c r="M43" i="8"/>
  <c r="P48" i="4"/>
  <c r="L20" i="12"/>
  <c r="R41" i="12"/>
  <c r="P44" i="4"/>
  <c r="L60" i="4"/>
  <c r="Q24" i="13"/>
  <c r="O59" i="8"/>
  <c r="S27" i="9"/>
  <c r="T20" i="12"/>
  <c r="N63" i="4"/>
  <c r="K39" i="9"/>
  <c r="T28" i="12"/>
  <c r="N76" i="12"/>
  <c r="S16" i="13"/>
  <c r="O27" i="8"/>
  <c r="T68" i="12"/>
  <c r="M55" i="8"/>
  <c r="T47" i="4"/>
  <c r="M31" i="8"/>
  <c r="N41" i="12"/>
  <c r="T28" i="4"/>
  <c r="N44" i="4"/>
  <c r="L63" i="4"/>
  <c r="S24" i="13"/>
  <c r="M59" i="8"/>
  <c r="K27" i="9"/>
  <c r="P23" i="4"/>
  <c r="T44" i="12"/>
  <c r="P27" i="4"/>
  <c r="K16" i="13"/>
  <c r="O43" i="8"/>
  <c r="R39" i="4"/>
  <c r="O12" i="13"/>
  <c r="R32" i="4"/>
  <c r="S43" i="9"/>
  <c r="K20" i="13"/>
  <c r="O31" i="8"/>
  <c r="K31" i="8"/>
  <c r="P41" i="12"/>
  <c r="L68" i="12"/>
  <c r="L28" i="4"/>
  <c r="L44" i="4"/>
  <c r="T60" i="4"/>
  <c r="N60" i="4"/>
  <c r="M24" i="13"/>
  <c r="K35" i="8"/>
  <c r="K59" i="8"/>
  <c r="O27" i="9"/>
  <c r="N20" i="12"/>
  <c r="T63" i="4"/>
  <c r="Q15" i="9"/>
  <c r="O39" i="9"/>
  <c r="N28" i="12"/>
  <c r="T76" i="12"/>
  <c r="T27" i="4"/>
  <c r="M16" i="13"/>
  <c r="K43" i="8"/>
  <c r="P49" i="12"/>
  <c r="T36" i="12"/>
  <c r="N68" i="12"/>
  <c r="N39" i="4"/>
  <c r="K27" i="8"/>
  <c r="R81" i="12"/>
  <c r="L64" i="4"/>
  <c r="Q20" i="13"/>
  <c r="S44" i="13"/>
  <c r="O40" i="13"/>
  <c r="Q35" i="8"/>
  <c r="Q59" i="8"/>
  <c r="O35" i="9"/>
  <c r="M15" i="9"/>
  <c r="P28" i="12"/>
  <c r="R76" i="12"/>
  <c r="R27" i="4"/>
  <c r="T35" i="4"/>
  <c r="Q43" i="8"/>
  <c r="M51" i="8"/>
  <c r="S12" i="13"/>
  <c r="Q52" i="13"/>
  <c r="K55" i="8"/>
  <c r="L25" i="12"/>
  <c r="N73" i="12"/>
  <c r="S40" i="13"/>
  <c r="M19" i="8"/>
  <c r="N17" i="12"/>
  <c r="N24" i="4"/>
  <c r="L56" i="4"/>
  <c r="M35" i="9"/>
  <c r="R23" i="4"/>
  <c r="S31" i="9"/>
  <c r="N60" i="12"/>
  <c r="N43" i="4"/>
  <c r="N67" i="4"/>
  <c r="AC13" i="11"/>
  <c r="K51" i="8"/>
  <c r="T65" i="12"/>
  <c r="P81" i="12"/>
  <c r="R48" i="4"/>
  <c r="N64" i="4"/>
  <c r="Q43" i="9"/>
  <c r="N36" i="12"/>
  <c r="M20" i="13"/>
  <c r="O44" i="13"/>
  <c r="K52" i="13"/>
  <c r="S23" i="8"/>
  <c r="T73" i="12"/>
  <c r="M56" i="13"/>
  <c r="T17" i="12"/>
  <c r="T24" i="4"/>
  <c r="P32" i="4"/>
  <c r="K35" i="9"/>
  <c r="R55" i="4"/>
  <c r="Q47" i="9"/>
  <c r="N44" i="12"/>
  <c r="N35" i="4"/>
  <c r="N59" i="4"/>
  <c r="Q27" i="8"/>
  <c r="R49" i="12"/>
  <c r="N65" i="12"/>
  <c r="L40" i="4"/>
  <c r="T64" i="4"/>
  <c r="O19" i="9"/>
  <c r="N47" i="4"/>
  <c r="Q12" i="13"/>
  <c r="K12" i="13"/>
  <c r="S20" i="13"/>
  <c r="Q44" i="13"/>
  <c r="K44" i="13"/>
  <c r="S52" i="13"/>
  <c r="O23" i="8"/>
  <c r="K23" i="8"/>
  <c r="O55" i="8"/>
  <c r="R25" i="12"/>
  <c r="P73" i="12"/>
  <c r="L47" i="4"/>
  <c r="M40" i="13"/>
  <c r="O56" i="13"/>
  <c r="O19" i="8"/>
  <c r="K19" i="8"/>
  <c r="P17" i="12"/>
  <c r="R24" i="4"/>
  <c r="T32" i="4"/>
  <c r="N32" i="4"/>
  <c r="P56" i="4"/>
  <c r="Q35" i="9"/>
  <c r="N23" i="4"/>
  <c r="N55" i="4"/>
  <c r="O31" i="9"/>
  <c r="M47" i="9"/>
  <c r="K47" i="9"/>
  <c r="P44" i="12"/>
  <c r="P60" i="12"/>
  <c r="P35" i="4"/>
  <c r="P43" i="4"/>
  <c r="P59" i="4"/>
  <c r="M13" i="11"/>
  <c r="M27" i="8"/>
  <c r="Q51" i="8"/>
  <c r="T49" i="12"/>
  <c r="N49" i="12"/>
  <c r="P65" i="12"/>
  <c r="L81" i="12"/>
  <c r="R40" i="4"/>
  <c r="T48" i="4"/>
  <c r="N48" i="4"/>
  <c r="P64" i="4"/>
  <c r="S19" i="9"/>
  <c r="O43" i="9"/>
  <c r="R36" i="12"/>
  <c r="R47" i="4"/>
  <c r="Q55" i="8"/>
  <c r="L23" i="4"/>
  <c r="L55" i="4"/>
  <c r="Q40" i="13"/>
  <c r="M31" i="9"/>
  <c r="R44" i="12"/>
  <c r="R60" i="12"/>
  <c r="R35" i="4"/>
  <c r="R43" i="4"/>
  <c r="R59" i="4"/>
  <c r="R67" i="4"/>
  <c r="O51" i="8"/>
  <c r="T81" i="12"/>
  <c r="M43" i="9"/>
  <c r="T25" i="11"/>
  <c r="AB35" i="11"/>
  <c r="T17" i="11"/>
  <c r="X30" i="11"/>
  <c r="P16" i="11"/>
  <c r="X35" i="11"/>
  <c r="P26" i="11"/>
  <c r="AB29" i="11"/>
  <c r="T35" i="11"/>
  <c r="T31" i="11"/>
  <c r="T23" i="11"/>
  <c r="T19" i="11"/>
  <c r="X20" i="11"/>
  <c r="X16" i="11"/>
  <c r="X36" i="11"/>
  <c r="AB30" i="11"/>
  <c r="P19" i="11"/>
  <c r="AB25" i="11"/>
  <c r="AB17" i="11"/>
  <c r="X32" i="11"/>
  <c r="T26" i="11"/>
  <c r="T21" i="11"/>
  <c r="AB15" i="11"/>
  <c r="T36" i="11"/>
  <c r="T32" i="11"/>
  <c r="AB24" i="11"/>
  <c r="AB20" i="11"/>
  <c r="AB16" i="11"/>
  <c r="X29" i="11"/>
  <c r="X25" i="11"/>
  <c r="X21" i="11"/>
  <c r="X17" i="11"/>
  <c r="S23" i="24"/>
  <c r="N20" i="33"/>
  <c r="N313" i="3"/>
  <c r="E173" i="3"/>
  <c r="O172" i="2"/>
  <c r="K173" i="3" s="1"/>
  <c r="E181" i="3"/>
  <c r="O180" i="2"/>
  <c r="K181" i="3" s="1"/>
  <c r="E189" i="3"/>
  <c r="O188" i="2"/>
  <c r="K189" i="3" s="1"/>
  <c r="E197" i="3"/>
  <c r="O196" i="2"/>
  <c r="K197" i="3" s="1"/>
  <c r="E205" i="3"/>
  <c r="O204" i="2"/>
  <c r="K205" i="3" s="1"/>
  <c r="E213" i="3"/>
  <c r="O212" i="2"/>
  <c r="K213" i="3" s="1"/>
  <c r="E220" i="3"/>
  <c r="O219" i="2"/>
  <c r="K220" i="3" s="1"/>
  <c r="O221" i="2"/>
  <c r="K222" i="3" s="1"/>
  <c r="E222" i="3"/>
  <c r="E229" i="3"/>
  <c r="O228" i="2"/>
  <c r="K229" i="3" s="1"/>
  <c r="E236" i="3"/>
  <c r="O235" i="2"/>
  <c r="K236" i="3" s="1"/>
  <c r="O237" i="2"/>
  <c r="K238" i="3" s="1"/>
  <c r="E238" i="3"/>
  <c r="E244" i="3"/>
  <c r="O243" i="2"/>
  <c r="K244" i="3" s="1"/>
  <c r="O245" i="2"/>
  <c r="K246" i="3" s="1"/>
  <c r="E246" i="3"/>
  <c r="E252" i="3"/>
  <c r="O251" i="2"/>
  <c r="K252" i="3" s="1"/>
  <c r="O253" i="2"/>
  <c r="K254" i="3" s="1"/>
  <c r="E254" i="3"/>
  <c r="E260" i="3"/>
  <c r="O259" i="2"/>
  <c r="K260" i="3" s="1"/>
  <c r="O261" i="2"/>
  <c r="K262" i="3" s="1"/>
  <c r="E262" i="3"/>
  <c r="E268" i="3"/>
  <c r="O267" i="2"/>
  <c r="K268" i="3" s="1"/>
  <c r="O269" i="2"/>
  <c r="K270" i="3" s="1"/>
  <c r="E270" i="3"/>
  <c r="E276" i="3"/>
  <c r="O275" i="2"/>
  <c r="K276" i="3" s="1"/>
  <c r="O277" i="2"/>
  <c r="K278" i="3" s="1"/>
  <c r="E278" i="3"/>
  <c r="E284" i="3"/>
  <c r="O283" i="2"/>
  <c r="K284" i="3" s="1"/>
  <c r="O285" i="2"/>
  <c r="K286" i="3" s="1"/>
  <c r="E286" i="3"/>
  <c r="E292" i="3"/>
  <c r="K292" i="3"/>
  <c r="O293" i="2"/>
  <c r="K294" i="3" s="1"/>
  <c r="E294" i="3"/>
  <c r="E300" i="3"/>
  <c r="O299" i="2"/>
  <c r="K300" i="3" s="1"/>
  <c r="O301" i="2"/>
  <c r="K302" i="3" s="1"/>
  <c r="E302" i="3"/>
  <c r="E309" i="3"/>
  <c r="O308" i="2"/>
  <c r="K309" i="3" s="1"/>
  <c r="E165" i="3"/>
  <c r="O164" i="2"/>
  <c r="K165" i="3" s="1"/>
  <c r="E157" i="3"/>
  <c r="O156" i="2"/>
  <c r="K157" i="3" s="1"/>
  <c r="E149" i="3"/>
  <c r="O148" i="2"/>
  <c r="K149" i="3" s="1"/>
  <c r="E141" i="3"/>
  <c r="O140" i="2"/>
  <c r="K141" i="3" s="1"/>
  <c r="E133" i="3"/>
  <c r="O132" i="2"/>
  <c r="K133" i="3" s="1"/>
  <c r="E125" i="3"/>
  <c r="O124" i="2"/>
  <c r="K125" i="3" s="1"/>
  <c r="E117" i="3"/>
  <c r="O116" i="2"/>
  <c r="K117" i="3" s="1"/>
  <c r="E109" i="3"/>
  <c r="O108" i="2"/>
  <c r="K109" i="3" s="1"/>
  <c r="E101" i="3"/>
  <c r="O100" i="2"/>
  <c r="K101" i="3" s="1"/>
  <c r="E93" i="3"/>
  <c r="O92" i="2"/>
  <c r="K93" i="3" s="1"/>
  <c r="E85" i="3"/>
  <c r="O84" i="2"/>
  <c r="K85" i="3" s="1"/>
  <c r="E77" i="3"/>
  <c r="O76" i="2"/>
  <c r="K77" i="3" s="1"/>
  <c r="E69" i="3"/>
  <c r="O68" i="2"/>
  <c r="K69" i="3" s="1"/>
  <c r="E61" i="3"/>
  <c r="O60" i="2"/>
  <c r="K61" i="3" s="1"/>
  <c r="E53" i="3"/>
  <c r="O52" i="2"/>
  <c r="K53" i="3" s="1"/>
  <c r="E45" i="3"/>
  <c r="O44" i="2"/>
  <c r="K45" i="3" s="1"/>
  <c r="E37" i="3"/>
  <c r="O36" i="2"/>
  <c r="K37" i="3" s="1"/>
  <c r="E29" i="3"/>
  <c r="O28" i="2"/>
  <c r="K29" i="3" s="1"/>
  <c r="E21" i="3"/>
  <c r="O20" i="2"/>
  <c r="K21" i="3" s="1"/>
  <c r="I41" i="11"/>
  <c r="I45" i="11"/>
  <c r="I38" i="11"/>
  <c r="I42" i="11"/>
  <c r="I46" i="11"/>
  <c r="I51" i="11"/>
  <c r="I55" i="11"/>
  <c r="I59" i="11"/>
  <c r="I48" i="11"/>
  <c r="I52" i="11"/>
  <c r="I56" i="11"/>
  <c r="I60" i="11"/>
  <c r="I39" i="11"/>
  <c r="I40" i="11"/>
  <c r="I43" i="11"/>
  <c r="I44" i="11"/>
  <c r="I50" i="11"/>
  <c r="I54" i="11"/>
  <c r="I58" i="11"/>
  <c r="I62" i="11"/>
  <c r="I49" i="11"/>
  <c r="I57" i="11"/>
  <c r="I47" i="11"/>
  <c r="I53" i="11"/>
  <c r="I61" i="11"/>
  <c r="E13" i="3"/>
  <c r="O12" i="2"/>
  <c r="K13" i="3" s="1"/>
  <c r="N57" i="4"/>
  <c r="P57" i="4"/>
  <c r="L57" i="4"/>
  <c r="R57" i="4"/>
  <c r="T57" i="4"/>
  <c r="N41" i="4"/>
  <c r="P41" i="4"/>
  <c r="L41" i="4"/>
  <c r="R41" i="4"/>
  <c r="T41" i="4"/>
  <c r="N25" i="4"/>
  <c r="P25" i="4"/>
  <c r="L25" i="4"/>
  <c r="R25" i="4"/>
  <c r="T25" i="4"/>
  <c r="H53" i="3"/>
  <c r="H45" i="3"/>
  <c r="H37" i="3"/>
  <c r="H29" i="3"/>
  <c r="H21" i="3"/>
  <c r="H13" i="3"/>
  <c r="V12" i="2"/>
  <c r="V13" i="2" s="1"/>
  <c r="V14" i="2" s="1"/>
  <c r="V15" i="2" s="1"/>
  <c r="V16" i="2" s="1"/>
  <c r="V17" i="2" s="1"/>
  <c r="V18" i="2" s="1"/>
  <c r="V19" i="2" s="1"/>
  <c r="V20" i="2" s="1"/>
  <c r="V21" i="2" s="1"/>
  <c r="V22" i="2" s="1"/>
  <c r="V23" i="2" s="1"/>
  <c r="V24" i="2" s="1"/>
  <c r="V25" i="2" s="1"/>
  <c r="V26" i="2" s="1"/>
  <c r="V27" i="2" s="1"/>
  <c r="V28" i="2" s="1"/>
  <c r="V29" i="2" s="1"/>
  <c r="V30" i="2" s="1"/>
  <c r="V31" i="2" s="1"/>
  <c r="V32" i="2" s="1"/>
  <c r="V33" i="2" s="1"/>
  <c r="V34" i="2" s="1"/>
  <c r="V35" i="2" s="1"/>
  <c r="V36" i="2" s="1"/>
  <c r="V37" i="2" s="1"/>
  <c r="V38" i="2" s="1"/>
  <c r="V39" i="2" s="1"/>
  <c r="V40" i="2" s="1"/>
  <c r="V41" i="2" s="1"/>
  <c r="V42" i="2" s="1"/>
  <c r="V43" i="2" s="1"/>
  <c r="V44" i="2" s="1"/>
  <c r="V45" i="2" s="1"/>
  <c r="V46" i="2" s="1"/>
  <c r="V47" i="2" s="1"/>
  <c r="V48" i="2" s="1"/>
  <c r="V49" i="2" s="1"/>
  <c r="V50" i="2" s="1"/>
  <c r="V51" i="2" s="1"/>
  <c r="V52" i="2" s="1"/>
  <c r="V53" i="2" s="1"/>
  <c r="V54" i="2" s="1"/>
  <c r="V55" i="2" s="1"/>
  <c r="V56" i="2" s="1"/>
  <c r="V57" i="2" s="1"/>
  <c r="V58" i="2" s="1"/>
  <c r="V59" i="2" s="1"/>
  <c r="V60" i="2" s="1"/>
  <c r="V61" i="2" s="1"/>
  <c r="V62" i="2" s="1"/>
  <c r="V63" i="2" s="1"/>
  <c r="V64" i="2" s="1"/>
  <c r="V65" i="2" s="1"/>
  <c r="V66" i="2" s="1"/>
  <c r="V67" i="2" s="1"/>
  <c r="V68" i="2" s="1"/>
  <c r="V69" i="2" s="1"/>
  <c r="V70" i="2" s="1"/>
  <c r="V71" i="2" s="1"/>
  <c r="V72" i="2" s="1"/>
  <c r="V73" i="2" s="1"/>
  <c r="V74" i="2" s="1"/>
  <c r="V75" i="2" s="1"/>
  <c r="V76" i="2" s="1"/>
  <c r="V77" i="2" s="1"/>
  <c r="V78" i="2" s="1"/>
  <c r="V79" i="2" s="1"/>
  <c r="V80" i="2" s="1"/>
  <c r="V81" i="2" s="1"/>
  <c r="V82" i="2" s="1"/>
  <c r="V83" i="2" s="1"/>
  <c r="V84" i="2" s="1"/>
  <c r="V85" i="2" s="1"/>
  <c r="V86" i="2" s="1"/>
  <c r="V87" i="2" s="1"/>
  <c r="V88" i="2" s="1"/>
  <c r="V89" i="2" s="1"/>
  <c r="V90" i="2" s="1"/>
  <c r="V91" i="2" s="1"/>
  <c r="V92" i="2" s="1"/>
  <c r="V93" i="2" s="1"/>
  <c r="V94" i="2" s="1"/>
  <c r="V95" i="2" s="1"/>
  <c r="V96" i="2" s="1"/>
  <c r="V97" i="2" s="1"/>
  <c r="V98" i="2" s="1"/>
  <c r="V99" i="2" s="1"/>
  <c r="V100" i="2" s="1"/>
  <c r="V101" i="2" s="1"/>
  <c r="V102" i="2" s="1"/>
  <c r="V103" i="2" s="1"/>
  <c r="V104" i="2" s="1"/>
  <c r="V105" i="2" s="1"/>
  <c r="V106" i="2" s="1"/>
  <c r="V107" i="2" s="1"/>
  <c r="V108" i="2" s="1"/>
  <c r="V109" i="2" s="1"/>
  <c r="V110" i="2" s="1"/>
  <c r="V111" i="2" s="1"/>
  <c r="V112" i="2" s="1"/>
  <c r="V113" i="2" s="1"/>
  <c r="V114" i="2" s="1"/>
  <c r="V115" i="2" s="1"/>
  <c r="V116" i="2" s="1"/>
  <c r="V117" i="2" s="1"/>
  <c r="V118" i="2" s="1"/>
  <c r="V119" i="2" s="1"/>
  <c r="V120" i="2" s="1"/>
  <c r="V121" i="2" s="1"/>
  <c r="V122" i="2" s="1"/>
  <c r="V123" i="2" s="1"/>
  <c r="V124" i="2" s="1"/>
  <c r="V125" i="2" s="1"/>
  <c r="V126" i="2" s="1"/>
  <c r="V127" i="2" s="1"/>
  <c r="V128" i="2" s="1"/>
  <c r="V129" i="2" s="1"/>
  <c r="V130" i="2" s="1"/>
  <c r="V131" i="2" s="1"/>
  <c r="V132" i="2" s="1"/>
  <c r="V133" i="2" s="1"/>
  <c r="V134" i="2" s="1"/>
  <c r="V135" i="2" s="1"/>
  <c r="V136" i="2" s="1"/>
  <c r="V137" i="2" s="1"/>
  <c r="V138" i="2" s="1"/>
  <c r="V139" i="2" s="1"/>
  <c r="V140" i="2" s="1"/>
  <c r="V141" i="2" s="1"/>
  <c r="V142" i="2" s="1"/>
  <c r="V143" i="2" s="1"/>
  <c r="V144" i="2" s="1"/>
  <c r="V145" i="2" s="1"/>
  <c r="V146" i="2" s="1"/>
  <c r="V147" i="2" s="1"/>
  <c r="V148" i="2" s="1"/>
  <c r="V149" i="2" s="1"/>
  <c r="V150" i="2" s="1"/>
  <c r="V151" i="2" s="1"/>
  <c r="V152" i="2" s="1"/>
  <c r="V153" i="2" s="1"/>
  <c r="V154" i="2" s="1"/>
  <c r="V155" i="2" s="1"/>
  <c r="V156" i="2" s="1"/>
  <c r="V157" i="2" s="1"/>
  <c r="V158" i="2" s="1"/>
  <c r="V159" i="2" s="1"/>
  <c r="V160" i="2" s="1"/>
  <c r="V161" i="2" s="1"/>
  <c r="V162" i="2" s="1"/>
  <c r="V163" i="2" s="1"/>
  <c r="V164" i="2" s="1"/>
  <c r="V165" i="2" s="1"/>
  <c r="V166" i="2" s="1"/>
  <c r="V167" i="2" s="1"/>
  <c r="V168" i="2" s="1"/>
  <c r="V169" i="2" s="1"/>
  <c r="V170" i="2" s="1"/>
  <c r="V171" i="2" s="1"/>
  <c r="V172" i="2" s="1"/>
  <c r="V173" i="2" s="1"/>
  <c r="V174" i="2" s="1"/>
  <c r="V175" i="2" s="1"/>
  <c r="V176" i="2" s="1"/>
  <c r="V177" i="2" s="1"/>
  <c r="V178" i="2" s="1"/>
  <c r="V179" i="2" s="1"/>
  <c r="V180" i="2" s="1"/>
  <c r="V181" i="2" s="1"/>
  <c r="V182" i="2" s="1"/>
  <c r="V183" i="2" s="1"/>
  <c r="V184" i="2" s="1"/>
  <c r="V185" i="2" s="1"/>
  <c r="V186" i="2" s="1"/>
  <c r="V187" i="2" s="1"/>
  <c r="V188" i="2" s="1"/>
  <c r="V189" i="2" s="1"/>
  <c r="V190" i="2" s="1"/>
  <c r="V191" i="2" s="1"/>
  <c r="V192" i="2" s="1"/>
  <c r="V193" i="2" s="1"/>
  <c r="V194" i="2" s="1"/>
  <c r="V195" i="2" s="1"/>
  <c r="V196" i="2" s="1"/>
  <c r="V197" i="2" s="1"/>
  <c r="V198" i="2" s="1"/>
  <c r="V199" i="2" s="1"/>
  <c r="V200" i="2" s="1"/>
  <c r="V201" i="2" s="1"/>
  <c r="V202" i="2" s="1"/>
  <c r="V203" i="2" s="1"/>
  <c r="V204" i="2" s="1"/>
  <c r="V205" i="2" s="1"/>
  <c r="V206" i="2" s="1"/>
  <c r="V207" i="2" s="1"/>
  <c r="V208" i="2" s="1"/>
  <c r="V209" i="2" s="1"/>
  <c r="V210" i="2" s="1"/>
  <c r="V211" i="2" s="1"/>
  <c r="V212" i="2" s="1"/>
  <c r="V213" i="2" s="1"/>
  <c r="V214" i="2" s="1"/>
  <c r="V215" i="2" s="1"/>
  <c r="V216" i="2" s="1"/>
  <c r="V217" i="2" s="1"/>
  <c r="V218" i="2" s="1"/>
  <c r="V219" i="2" s="1"/>
  <c r="V220" i="2" s="1"/>
  <c r="V221" i="2" s="1"/>
  <c r="V222" i="2" s="1"/>
  <c r="V223" i="2" s="1"/>
  <c r="V224" i="2" s="1"/>
  <c r="V225" i="2" s="1"/>
  <c r="V226" i="2" s="1"/>
  <c r="V227" i="2" s="1"/>
  <c r="V228" i="2" s="1"/>
  <c r="V229" i="2" s="1"/>
  <c r="V230" i="2" s="1"/>
  <c r="V231" i="2" s="1"/>
  <c r="V232" i="2" s="1"/>
  <c r="V233" i="2" s="1"/>
  <c r="V234" i="2" s="1"/>
  <c r="V235" i="2" s="1"/>
  <c r="V236" i="2" s="1"/>
  <c r="V237" i="2" s="1"/>
  <c r="V238" i="2" s="1"/>
  <c r="V239" i="2" s="1"/>
  <c r="V240" i="2" s="1"/>
  <c r="V241" i="2" s="1"/>
  <c r="V242" i="2" s="1"/>
  <c r="V243" i="2" s="1"/>
  <c r="V244" i="2" s="1"/>
  <c r="V245" i="2" s="1"/>
  <c r="V246" i="2" s="1"/>
  <c r="V247" i="2" s="1"/>
  <c r="V248" i="2" s="1"/>
  <c r="V249" i="2" s="1"/>
  <c r="V250" i="2" s="1"/>
  <c r="V251" i="2" s="1"/>
  <c r="V252" i="2" s="1"/>
  <c r="V253" i="2" s="1"/>
  <c r="V254" i="2" s="1"/>
  <c r="V255" i="2" s="1"/>
  <c r="V256" i="2" s="1"/>
  <c r="V257" i="2" s="1"/>
  <c r="V258" i="2" s="1"/>
  <c r="V259" i="2" s="1"/>
  <c r="V260" i="2" s="1"/>
  <c r="V261" i="2" s="1"/>
  <c r="V262" i="2" s="1"/>
  <c r="V263" i="2" s="1"/>
  <c r="V264" i="2" s="1"/>
  <c r="V265" i="2" s="1"/>
  <c r="V266" i="2" s="1"/>
  <c r="V267" i="2" s="1"/>
  <c r="V268" i="2" s="1"/>
  <c r="V269" i="2" s="1"/>
  <c r="V270" i="2" s="1"/>
  <c r="V271" i="2" s="1"/>
  <c r="V272" i="2" s="1"/>
  <c r="V273" i="2" s="1"/>
  <c r="V274" i="2" s="1"/>
  <c r="V275" i="2" s="1"/>
  <c r="V276" i="2" s="1"/>
  <c r="V277" i="2" s="1"/>
  <c r="V278" i="2" s="1"/>
  <c r="V279" i="2" s="1"/>
  <c r="V280" i="2" s="1"/>
  <c r="V281" i="2" s="1"/>
  <c r="V282" i="2" s="1"/>
  <c r="V283" i="2" s="1"/>
  <c r="V284" i="2" s="1"/>
  <c r="V285" i="2" s="1"/>
  <c r="V286" i="2" s="1"/>
  <c r="V287" i="2" s="1"/>
  <c r="V288" i="2" s="1"/>
  <c r="V289" i="2" s="1"/>
  <c r="V290" i="2" s="1"/>
  <c r="V291" i="2" s="1"/>
  <c r="V292" i="2" s="1"/>
  <c r="V293" i="2" s="1"/>
  <c r="V294" i="2" s="1"/>
  <c r="V295" i="2" s="1"/>
  <c r="V296" i="2" s="1"/>
  <c r="V297" i="2" s="1"/>
  <c r="V298" i="2" s="1"/>
  <c r="V299" i="2" s="1"/>
  <c r="V300" i="2" s="1"/>
  <c r="V301" i="2" s="1"/>
  <c r="V302" i="2" s="1"/>
  <c r="V303" i="2" s="1"/>
  <c r="V304" i="2" s="1"/>
  <c r="V305" i="2" s="1"/>
  <c r="V306" i="2" s="1"/>
  <c r="V307" i="2" s="1"/>
  <c r="V308" i="2" s="1"/>
  <c r="V309" i="2" s="1"/>
  <c r="V310" i="2" s="1"/>
  <c r="W12" i="2"/>
  <c r="W13" i="2" s="1"/>
  <c r="W14" i="2" s="1"/>
  <c r="W15" i="2" s="1"/>
  <c r="W16" i="2" s="1"/>
  <c r="W17" i="2" s="1"/>
  <c r="W18" i="2" s="1"/>
  <c r="W19" i="2" s="1"/>
  <c r="W20" i="2" s="1"/>
  <c r="W21" i="2" s="1"/>
  <c r="W22" i="2" s="1"/>
  <c r="W23" i="2" s="1"/>
  <c r="W24" i="2" s="1"/>
  <c r="W25" i="2" s="1"/>
  <c r="W26" i="2" s="1"/>
  <c r="W27" i="2" s="1"/>
  <c r="W28" i="2" s="1"/>
  <c r="W29" i="2" s="1"/>
  <c r="W30" i="2" s="1"/>
  <c r="W31" i="2" s="1"/>
  <c r="W32" i="2" s="1"/>
  <c r="W33" i="2" s="1"/>
  <c r="W34" i="2" s="1"/>
  <c r="W35" i="2" s="1"/>
  <c r="W36" i="2" s="1"/>
  <c r="W37" i="2" s="1"/>
  <c r="W38" i="2" s="1"/>
  <c r="W39" i="2" s="1"/>
  <c r="W40" i="2" s="1"/>
  <c r="W41" i="2" s="1"/>
  <c r="W42" i="2" s="1"/>
  <c r="W43" i="2" s="1"/>
  <c r="W44" i="2" s="1"/>
  <c r="W45" i="2" s="1"/>
  <c r="W46" i="2" s="1"/>
  <c r="W47" i="2" s="1"/>
  <c r="W48" i="2" s="1"/>
  <c r="W49" i="2" s="1"/>
  <c r="W50" i="2" s="1"/>
  <c r="W51" i="2" s="1"/>
  <c r="W52" i="2" s="1"/>
  <c r="W53" i="2" s="1"/>
  <c r="W54" i="2" s="1"/>
  <c r="W55" i="2" s="1"/>
  <c r="W56" i="2" s="1"/>
  <c r="W57" i="2" s="1"/>
  <c r="W58" i="2" s="1"/>
  <c r="W59" i="2" s="1"/>
  <c r="W60" i="2" s="1"/>
  <c r="W61" i="2" s="1"/>
  <c r="W62" i="2" s="1"/>
  <c r="W63" i="2" s="1"/>
  <c r="W64" i="2" s="1"/>
  <c r="W65" i="2" s="1"/>
  <c r="W66" i="2" s="1"/>
  <c r="W67" i="2" s="1"/>
  <c r="W68" i="2" s="1"/>
  <c r="W69" i="2" s="1"/>
  <c r="W70" i="2" s="1"/>
  <c r="W71" i="2" s="1"/>
  <c r="W72" i="2" s="1"/>
  <c r="W73" i="2" s="1"/>
  <c r="W74" i="2" s="1"/>
  <c r="W75" i="2" s="1"/>
  <c r="W76" i="2" s="1"/>
  <c r="W77" i="2" s="1"/>
  <c r="W78" i="2" s="1"/>
  <c r="W79" i="2" s="1"/>
  <c r="W80" i="2" s="1"/>
  <c r="W81" i="2" s="1"/>
  <c r="W82" i="2" s="1"/>
  <c r="W83" i="2" s="1"/>
  <c r="W84" i="2" s="1"/>
  <c r="W85" i="2" s="1"/>
  <c r="W86" i="2" s="1"/>
  <c r="W87" i="2" s="1"/>
  <c r="W88" i="2" s="1"/>
  <c r="W89" i="2" s="1"/>
  <c r="W90" i="2" s="1"/>
  <c r="W91" i="2" s="1"/>
  <c r="W92" i="2" s="1"/>
  <c r="W93" i="2" s="1"/>
  <c r="W94" i="2" s="1"/>
  <c r="W95" i="2" s="1"/>
  <c r="W96" i="2" s="1"/>
  <c r="W97" i="2" s="1"/>
  <c r="W98" i="2" s="1"/>
  <c r="W99" i="2" s="1"/>
  <c r="W100" i="2" s="1"/>
  <c r="W101" i="2" s="1"/>
  <c r="W102" i="2" s="1"/>
  <c r="W103" i="2" s="1"/>
  <c r="W104" i="2" s="1"/>
  <c r="W105" i="2" s="1"/>
  <c r="W106" i="2" s="1"/>
  <c r="W107" i="2" s="1"/>
  <c r="W108" i="2" s="1"/>
  <c r="W109" i="2" s="1"/>
  <c r="W110" i="2" s="1"/>
  <c r="W111" i="2" s="1"/>
  <c r="W112" i="2" s="1"/>
  <c r="W113" i="2" s="1"/>
  <c r="W114" i="2" s="1"/>
  <c r="W115" i="2" s="1"/>
  <c r="W116" i="2" s="1"/>
  <c r="W117" i="2" s="1"/>
  <c r="W118" i="2" s="1"/>
  <c r="W119" i="2" s="1"/>
  <c r="W120" i="2" s="1"/>
  <c r="W121" i="2" s="1"/>
  <c r="W122" i="2" s="1"/>
  <c r="W123" i="2" s="1"/>
  <c r="W124" i="2" s="1"/>
  <c r="W125" i="2" s="1"/>
  <c r="W126" i="2" s="1"/>
  <c r="W127" i="2" s="1"/>
  <c r="W128" i="2" s="1"/>
  <c r="W129" i="2" s="1"/>
  <c r="W130" i="2" s="1"/>
  <c r="W131" i="2" s="1"/>
  <c r="W132" i="2" s="1"/>
  <c r="W133" i="2" s="1"/>
  <c r="W134" i="2" s="1"/>
  <c r="W135" i="2" s="1"/>
  <c r="W136" i="2" s="1"/>
  <c r="W137" i="2" s="1"/>
  <c r="W138" i="2" s="1"/>
  <c r="W139" i="2" s="1"/>
  <c r="W140" i="2" s="1"/>
  <c r="W141" i="2" s="1"/>
  <c r="W142" i="2" s="1"/>
  <c r="W143" i="2" s="1"/>
  <c r="W144" i="2" s="1"/>
  <c r="W145" i="2" s="1"/>
  <c r="W146" i="2" s="1"/>
  <c r="W147" i="2" s="1"/>
  <c r="W148" i="2" s="1"/>
  <c r="W149" i="2" s="1"/>
  <c r="W150" i="2" s="1"/>
  <c r="W151" i="2" s="1"/>
  <c r="W152" i="2" s="1"/>
  <c r="W153" i="2" s="1"/>
  <c r="W154" i="2" s="1"/>
  <c r="W155" i="2" s="1"/>
  <c r="W156" i="2" s="1"/>
  <c r="W157" i="2" s="1"/>
  <c r="W158" i="2" s="1"/>
  <c r="W159" i="2" s="1"/>
  <c r="W160" i="2" s="1"/>
  <c r="W161" i="2" s="1"/>
  <c r="W162" i="2" s="1"/>
  <c r="W163" i="2" s="1"/>
  <c r="W164" i="2" s="1"/>
  <c r="W165" i="2" s="1"/>
  <c r="W166" i="2" s="1"/>
  <c r="W167" i="2" s="1"/>
  <c r="W168" i="2" s="1"/>
  <c r="W169" i="2" s="1"/>
  <c r="W170" i="2" s="1"/>
  <c r="W171" i="2" s="1"/>
  <c r="W172" i="2" s="1"/>
  <c r="W173" i="2" s="1"/>
  <c r="W174" i="2" s="1"/>
  <c r="W175" i="2" s="1"/>
  <c r="W176" i="2" s="1"/>
  <c r="W177" i="2" s="1"/>
  <c r="W178" i="2" s="1"/>
  <c r="W179" i="2" s="1"/>
  <c r="W180" i="2" s="1"/>
  <c r="W181" i="2" s="1"/>
  <c r="W182" i="2" s="1"/>
  <c r="W183" i="2" s="1"/>
  <c r="W184" i="2" s="1"/>
  <c r="W185" i="2" s="1"/>
  <c r="W186" i="2" s="1"/>
  <c r="W187" i="2" s="1"/>
  <c r="W188" i="2" s="1"/>
  <c r="W189" i="2" s="1"/>
  <c r="W190" i="2" s="1"/>
  <c r="W191" i="2" s="1"/>
  <c r="W192" i="2" s="1"/>
  <c r="W193" i="2" s="1"/>
  <c r="W194" i="2" s="1"/>
  <c r="W195" i="2" s="1"/>
  <c r="W196" i="2" s="1"/>
  <c r="W197" i="2" s="1"/>
  <c r="W198" i="2" s="1"/>
  <c r="W199" i="2" s="1"/>
  <c r="W200" i="2" s="1"/>
  <c r="W201" i="2" s="1"/>
  <c r="W202" i="2" s="1"/>
  <c r="W203" i="2" s="1"/>
  <c r="W204" i="2" s="1"/>
  <c r="W205" i="2" s="1"/>
  <c r="W206" i="2" s="1"/>
  <c r="W207" i="2" s="1"/>
  <c r="W208" i="2" s="1"/>
  <c r="W209" i="2" s="1"/>
  <c r="W210" i="2" s="1"/>
  <c r="W211" i="2" s="1"/>
  <c r="W212" i="2" s="1"/>
  <c r="W213" i="2" s="1"/>
  <c r="W214" i="2" s="1"/>
  <c r="W215" i="2" s="1"/>
  <c r="W216" i="2" s="1"/>
  <c r="W217" i="2" s="1"/>
  <c r="W218" i="2" s="1"/>
  <c r="W219" i="2" s="1"/>
  <c r="W220" i="2" s="1"/>
  <c r="W221" i="2" s="1"/>
  <c r="W222" i="2" s="1"/>
  <c r="W223" i="2" s="1"/>
  <c r="W224" i="2" s="1"/>
  <c r="W225" i="2" s="1"/>
  <c r="W226" i="2" s="1"/>
  <c r="W227" i="2" s="1"/>
  <c r="W228" i="2" s="1"/>
  <c r="W229" i="2" s="1"/>
  <c r="W230" i="2" s="1"/>
  <c r="W231" i="2" s="1"/>
  <c r="W232" i="2" s="1"/>
  <c r="W233" i="2" s="1"/>
  <c r="W234" i="2" s="1"/>
  <c r="W235" i="2" s="1"/>
  <c r="W236" i="2" s="1"/>
  <c r="W237" i="2" s="1"/>
  <c r="W238" i="2" s="1"/>
  <c r="W239" i="2" s="1"/>
  <c r="W240" i="2" s="1"/>
  <c r="W241" i="2" s="1"/>
  <c r="W242" i="2" s="1"/>
  <c r="W243" i="2" s="1"/>
  <c r="W244" i="2" s="1"/>
  <c r="W245" i="2" s="1"/>
  <c r="W246" i="2" s="1"/>
  <c r="W247" i="2" s="1"/>
  <c r="W248" i="2" s="1"/>
  <c r="W249" i="2" s="1"/>
  <c r="W250" i="2" s="1"/>
  <c r="W251" i="2" s="1"/>
  <c r="W252" i="2" s="1"/>
  <c r="W253" i="2" s="1"/>
  <c r="W254" i="2" s="1"/>
  <c r="W255" i="2" s="1"/>
  <c r="W256" i="2" s="1"/>
  <c r="W257" i="2" s="1"/>
  <c r="W258" i="2" s="1"/>
  <c r="W259" i="2" s="1"/>
  <c r="W260" i="2" s="1"/>
  <c r="W261" i="2" s="1"/>
  <c r="W262" i="2" s="1"/>
  <c r="W263" i="2" s="1"/>
  <c r="W264" i="2" s="1"/>
  <c r="W265" i="2" s="1"/>
  <c r="W266" i="2" s="1"/>
  <c r="W267" i="2" s="1"/>
  <c r="W268" i="2" s="1"/>
  <c r="W269" i="2" s="1"/>
  <c r="W270" i="2" s="1"/>
  <c r="W271" i="2" s="1"/>
  <c r="W272" i="2" s="1"/>
  <c r="W273" i="2" s="1"/>
  <c r="W274" i="2" s="1"/>
  <c r="W275" i="2" s="1"/>
  <c r="W276" i="2" s="1"/>
  <c r="W277" i="2" s="1"/>
  <c r="W278" i="2" s="1"/>
  <c r="W279" i="2" s="1"/>
  <c r="W280" i="2" s="1"/>
  <c r="W281" i="2" s="1"/>
  <c r="W282" i="2" s="1"/>
  <c r="W283" i="2" s="1"/>
  <c r="W284" i="2" s="1"/>
  <c r="W285" i="2" s="1"/>
  <c r="W286" i="2" s="1"/>
  <c r="W287" i="2" s="1"/>
  <c r="W288" i="2" s="1"/>
  <c r="W289" i="2" s="1"/>
  <c r="W290" i="2" s="1"/>
  <c r="W291" i="2" s="1"/>
  <c r="W292" i="2" s="1"/>
  <c r="W293" i="2" s="1"/>
  <c r="W294" i="2" s="1"/>
  <c r="W295" i="2" s="1"/>
  <c r="W296" i="2" s="1"/>
  <c r="W297" i="2" s="1"/>
  <c r="W298" i="2" s="1"/>
  <c r="W299" i="2" s="1"/>
  <c r="W300" i="2" s="1"/>
  <c r="W301" i="2" s="1"/>
  <c r="W302" i="2" s="1"/>
  <c r="W303" i="2" s="1"/>
  <c r="W304" i="2" s="1"/>
  <c r="W305" i="2" s="1"/>
  <c r="W306" i="2" s="1"/>
  <c r="W307" i="2" s="1"/>
  <c r="W308" i="2" s="1"/>
  <c r="W309" i="2" s="1"/>
  <c r="W310" i="2" s="1"/>
  <c r="S41" i="30"/>
  <c r="M41" i="30"/>
  <c r="O41" i="30"/>
  <c r="Q41" i="30"/>
  <c r="N78" i="12"/>
  <c r="P78" i="12"/>
  <c r="L78" i="12"/>
  <c r="R78" i="12"/>
  <c r="T78" i="12"/>
  <c r="N62" i="12"/>
  <c r="P62" i="12"/>
  <c r="L62" i="12"/>
  <c r="R62" i="12"/>
  <c r="T62" i="12"/>
  <c r="N38" i="12"/>
  <c r="P38" i="12"/>
  <c r="R38" i="12"/>
  <c r="T38" i="12"/>
  <c r="N22" i="12"/>
  <c r="P22" i="12"/>
  <c r="L22" i="12"/>
  <c r="R22" i="12"/>
  <c r="T22" i="12"/>
  <c r="M56" i="8"/>
  <c r="O56" i="8"/>
  <c r="K56" i="8"/>
  <c r="Q56" i="8"/>
  <c r="S56" i="8"/>
  <c r="M40" i="8"/>
  <c r="O40" i="8"/>
  <c r="K40" i="8"/>
  <c r="Q40" i="8"/>
  <c r="S40" i="8"/>
  <c r="K50" i="9"/>
  <c r="S50" i="9"/>
  <c r="Q50" i="9"/>
  <c r="O50" i="9"/>
  <c r="M50" i="9"/>
  <c r="K34" i="9"/>
  <c r="S34" i="9"/>
  <c r="Q34" i="9"/>
  <c r="O34" i="9"/>
  <c r="M34" i="9"/>
  <c r="K18" i="9"/>
  <c r="S18" i="9"/>
  <c r="Q18" i="9"/>
  <c r="O18" i="9"/>
  <c r="M18" i="9"/>
  <c r="N67" i="12"/>
  <c r="P67" i="12"/>
  <c r="R67" i="12"/>
  <c r="T67" i="12"/>
  <c r="L67" i="12"/>
  <c r="N51" i="12"/>
  <c r="P51" i="12"/>
  <c r="R51" i="12"/>
  <c r="T51" i="12"/>
  <c r="L51" i="12"/>
  <c r="N35" i="12"/>
  <c r="P35" i="12"/>
  <c r="R35" i="12"/>
  <c r="T35" i="12"/>
  <c r="M53" i="8"/>
  <c r="O53" i="8"/>
  <c r="Q53" i="8"/>
  <c r="S53" i="8"/>
  <c r="K53" i="8"/>
  <c r="M37" i="8"/>
  <c r="O37" i="8"/>
  <c r="Q37" i="8"/>
  <c r="S37" i="8"/>
  <c r="K37" i="8"/>
  <c r="N20" i="4"/>
  <c r="P20" i="4"/>
  <c r="L20" i="4"/>
  <c r="R20" i="4"/>
  <c r="T20" i="4"/>
  <c r="R12" i="4"/>
  <c r="P12" i="4"/>
  <c r="T12" i="4"/>
  <c r="L12" i="4"/>
  <c r="N12" i="4"/>
  <c r="K22" i="8"/>
  <c r="S22" i="8"/>
  <c r="M22" i="8"/>
  <c r="Q22" i="8"/>
  <c r="O22" i="8"/>
  <c r="K41" i="9"/>
  <c r="S41" i="9"/>
  <c r="M41" i="9"/>
  <c r="Q41" i="9"/>
  <c r="O41" i="9"/>
  <c r="K61" i="13"/>
  <c r="S61" i="13"/>
  <c r="M61" i="13"/>
  <c r="O61" i="13"/>
  <c r="Q61" i="13"/>
  <c r="K45" i="13"/>
  <c r="S45" i="13"/>
  <c r="M45" i="13"/>
  <c r="O45" i="13"/>
  <c r="Q45" i="13"/>
  <c r="K29" i="13"/>
  <c r="S29" i="13"/>
  <c r="M29" i="13"/>
  <c r="O29" i="13"/>
  <c r="Q29" i="13"/>
  <c r="K13" i="13"/>
  <c r="S13" i="13"/>
  <c r="M13" i="13"/>
  <c r="O13" i="13"/>
  <c r="Q13" i="13"/>
  <c r="K46" i="30"/>
  <c r="S46" i="30"/>
  <c r="M46" i="30"/>
  <c r="O46" i="30"/>
  <c r="Q46" i="30"/>
  <c r="K30" i="30"/>
  <c r="S30" i="30"/>
  <c r="M30" i="30"/>
  <c r="O30" i="30"/>
  <c r="Q30" i="30"/>
  <c r="K14" i="30"/>
  <c r="S14" i="30"/>
  <c r="M14" i="30"/>
  <c r="O14" i="30"/>
  <c r="Q14" i="30"/>
  <c r="K29" i="8"/>
  <c r="S29" i="8"/>
  <c r="M29" i="8"/>
  <c r="O29" i="8"/>
  <c r="Q29" i="8"/>
  <c r="K36" i="9"/>
  <c r="S36" i="9"/>
  <c r="M36" i="9"/>
  <c r="O36" i="9"/>
  <c r="Q36" i="9"/>
  <c r="Q28" i="11"/>
  <c r="M28" i="11"/>
  <c r="Y28" i="11"/>
  <c r="AC28" i="11"/>
  <c r="U28" i="11"/>
  <c r="Q30" i="10"/>
  <c r="K30" i="10"/>
  <c r="M30" i="10"/>
  <c r="O30" i="10"/>
  <c r="S30" i="10"/>
  <c r="Q22" i="10"/>
  <c r="K22" i="10"/>
  <c r="M22" i="10"/>
  <c r="O22" i="10"/>
  <c r="S22" i="10"/>
  <c r="Q18" i="10"/>
  <c r="K18" i="10"/>
  <c r="M18" i="10"/>
  <c r="O18" i="10"/>
  <c r="S18" i="10"/>
  <c r="Q27" i="11"/>
  <c r="Y27" i="11"/>
  <c r="M27" i="11"/>
  <c r="U27" i="11"/>
  <c r="AC27" i="11"/>
  <c r="K43" i="13"/>
  <c r="S43" i="13"/>
  <c r="M43" i="13"/>
  <c r="Q43" i="13"/>
  <c r="O43" i="13"/>
  <c r="AD40" i="11"/>
  <c r="L40" i="11"/>
  <c r="AE40" i="11" s="1"/>
  <c r="L38" i="11"/>
  <c r="AE38" i="11" s="1"/>
  <c r="AD38" i="11"/>
  <c r="L48" i="11"/>
  <c r="AE48" i="11" s="1"/>
  <c r="AD48" i="11"/>
  <c r="P27" i="11"/>
  <c r="L28" i="11"/>
  <c r="AD28" i="11"/>
  <c r="L17" i="11"/>
  <c r="AD17" i="11"/>
  <c r="L53" i="11"/>
  <c r="AE53" i="11" s="1"/>
  <c r="AD53" i="11"/>
  <c r="L34" i="11"/>
  <c r="AD34" i="11"/>
  <c r="L43" i="11"/>
  <c r="AE43" i="11" s="1"/>
  <c r="AD43" i="11"/>
  <c r="AB28" i="11"/>
  <c r="X13" i="11"/>
  <c r="C69" i="18"/>
  <c r="B70" i="18"/>
  <c r="M42" i="8"/>
  <c r="O42" i="8"/>
  <c r="S42" i="8"/>
  <c r="K42" i="8"/>
  <c r="Q42" i="8"/>
  <c r="M58" i="8"/>
  <c r="O58" i="8"/>
  <c r="S58" i="8"/>
  <c r="K58" i="8"/>
  <c r="Q58" i="8"/>
  <c r="N32" i="12"/>
  <c r="P32" i="12"/>
  <c r="T32" i="12"/>
  <c r="R32" i="12"/>
  <c r="L32" i="12"/>
  <c r="N64" i="12"/>
  <c r="P64" i="12"/>
  <c r="T64" i="12"/>
  <c r="R64" i="12"/>
  <c r="L64" i="12"/>
  <c r="H57" i="3"/>
  <c r="H65" i="3"/>
  <c r="H73" i="3"/>
  <c r="H81" i="3"/>
  <c r="H89" i="3"/>
  <c r="H97" i="3"/>
  <c r="H105" i="3"/>
  <c r="H113" i="3"/>
  <c r="H121" i="3"/>
  <c r="H129" i="3"/>
  <c r="H137" i="3"/>
  <c r="H145" i="3"/>
  <c r="H153" i="3"/>
  <c r="H161" i="3"/>
  <c r="H169" i="3"/>
  <c r="E179" i="3"/>
  <c r="O178" i="2"/>
  <c r="K179" i="3" s="1"/>
  <c r="E203" i="3"/>
  <c r="O202" i="2"/>
  <c r="K203" i="3" s="1"/>
  <c r="E219" i="3"/>
  <c r="O218" i="2"/>
  <c r="K219" i="3" s="1"/>
  <c r="E227" i="3"/>
  <c r="O226" i="2"/>
  <c r="K227" i="3" s="1"/>
  <c r="E275" i="3"/>
  <c r="O274" i="2"/>
  <c r="K275" i="3" s="1"/>
  <c r="E283" i="3"/>
  <c r="O282" i="2"/>
  <c r="K283" i="3" s="1"/>
  <c r="E291" i="3"/>
  <c r="O290" i="2"/>
  <c r="K291" i="3" s="1"/>
  <c r="E299" i="3"/>
  <c r="O298" i="2"/>
  <c r="K299" i="3" s="1"/>
  <c r="E307" i="3"/>
  <c r="O306" i="2"/>
  <c r="K307" i="3" s="1"/>
  <c r="E164" i="3"/>
  <c r="O163" i="2"/>
  <c r="K164" i="3" s="1"/>
  <c r="E156" i="3"/>
  <c r="O155" i="2"/>
  <c r="K156" i="3" s="1"/>
  <c r="E148" i="3"/>
  <c r="O147" i="2"/>
  <c r="K148" i="3" s="1"/>
  <c r="E140" i="3"/>
  <c r="O139" i="2"/>
  <c r="K140" i="3" s="1"/>
  <c r="E132" i="3"/>
  <c r="O131" i="2"/>
  <c r="K132" i="3" s="1"/>
  <c r="E124" i="3"/>
  <c r="O123" i="2"/>
  <c r="K124" i="3" s="1"/>
  <c r="E116" i="3"/>
  <c r="O115" i="2"/>
  <c r="K116" i="3" s="1"/>
  <c r="E108" i="3"/>
  <c r="O107" i="2"/>
  <c r="K108" i="3" s="1"/>
  <c r="E100" i="3"/>
  <c r="O99" i="2"/>
  <c r="K100" i="3" s="1"/>
  <c r="E92" i="3"/>
  <c r="O91" i="2"/>
  <c r="K92" i="3" s="1"/>
  <c r="E84" i="3"/>
  <c r="O83" i="2"/>
  <c r="K84" i="3" s="1"/>
  <c r="E76" i="3"/>
  <c r="O75" i="2"/>
  <c r="K76" i="3" s="1"/>
  <c r="E68" i="3"/>
  <c r="O67" i="2"/>
  <c r="K68" i="3" s="1"/>
  <c r="E60" i="3"/>
  <c r="O59" i="2"/>
  <c r="K60" i="3" s="1"/>
  <c r="E52" i="3"/>
  <c r="O51" i="2"/>
  <c r="K52" i="3" s="1"/>
  <c r="E44" i="3"/>
  <c r="O43" i="2"/>
  <c r="K44" i="3" s="1"/>
  <c r="E40" i="3"/>
  <c r="O39" i="2"/>
  <c r="K40" i="3" s="1"/>
  <c r="E32" i="3"/>
  <c r="K32" i="3"/>
  <c r="E24" i="3"/>
  <c r="O23" i="2"/>
  <c r="K24" i="3" s="1"/>
  <c r="E16" i="3"/>
  <c r="O15" i="2"/>
  <c r="K16" i="3" s="1"/>
  <c r="AI16" i="3" s="1"/>
  <c r="K52" i="30"/>
  <c r="S52" i="30"/>
  <c r="M52" i="30"/>
  <c r="Q52" i="30"/>
  <c r="O52" i="30"/>
  <c r="K36" i="30"/>
  <c r="S36" i="30"/>
  <c r="M36" i="30"/>
  <c r="Q36" i="30"/>
  <c r="O36" i="30"/>
  <c r="K20" i="30"/>
  <c r="S20" i="30"/>
  <c r="M20" i="30"/>
  <c r="Q20" i="30"/>
  <c r="O20" i="30"/>
  <c r="H52" i="3"/>
  <c r="H44" i="3"/>
  <c r="H36" i="3"/>
  <c r="H28" i="3"/>
  <c r="H24" i="3"/>
  <c r="H16" i="3"/>
  <c r="N62" i="4"/>
  <c r="P62" i="4"/>
  <c r="R62" i="4"/>
  <c r="T62" i="4"/>
  <c r="L62" i="4"/>
  <c r="N46" i="4"/>
  <c r="P46" i="4"/>
  <c r="R46" i="4"/>
  <c r="T46" i="4"/>
  <c r="L46" i="4"/>
  <c r="N30" i="4"/>
  <c r="P30" i="4"/>
  <c r="R30" i="4"/>
  <c r="T30" i="4"/>
  <c r="L30" i="4"/>
  <c r="K53" i="30"/>
  <c r="S53" i="30"/>
  <c r="M53" i="30"/>
  <c r="O53" i="30"/>
  <c r="Q53" i="30"/>
  <c r="K21" i="30"/>
  <c r="S21" i="30"/>
  <c r="M21" i="30"/>
  <c r="O21" i="30"/>
  <c r="Q21" i="30"/>
  <c r="K16" i="8"/>
  <c r="S16" i="8"/>
  <c r="O16" i="8"/>
  <c r="Q16" i="8"/>
  <c r="M16" i="8"/>
  <c r="R19" i="4"/>
  <c r="T19" i="4"/>
  <c r="L19" i="4"/>
  <c r="P19" i="4"/>
  <c r="N19" i="4"/>
  <c r="K61" i="9"/>
  <c r="S61" i="9"/>
  <c r="M61" i="9"/>
  <c r="Q61" i="9"/>
  <c r="O61" i="9"/>
  <c r="K29" i="9"/>
  <c r="S29" i="9"/>
  <c r="M29" i="9"/>
  <c r="Q29" i="9"/>
  <c r="O29" i="9"/>
  <c r="Q21" i="11"/>
  <c r="U21" i="11"/>
  <c r="AC21" i="11"/>
  <c r="M21" i="11"/>
  <c r="Y21" i="11"/>
  <c r="K17" i="8"/>
  <c r="S17" i="8"/>
  <c r="M17" i="8"/>
  <c r="O17" i="8"/>
  <c r="Q17" i="8"/>
  <c r="K56" i="9"/>
  <c r="S56" i="9"/>
  <c r="M56" i="9"/>
  <c r="O56" i="9"/>
  <c r="Q56" i="9"/>
  <c r="K24" i="9"/>
  <c r="S24" i="9"/>
  <c r="M24" i="9"/>
  <c r="O24" i="9"/>
  <c r="Q24" i="9"/>
  <c r="K54" i="13"/>
  <c r="S54" i="13"/>
  <c r="M54" i="13"/>
  <c r="Q54" i="13"/>
  <c r="O54" i="13"/>
  <c r="K38" i="13"/>
  <c r="S38" i="13"/>
  <c r="M38" i="13"/>
  <c r="Q38" i="13"/>
  <c r="O38" i="13"/>
  <c r="K22" i="13"/>
  <c r="S22" i="13"/>
  <c r="M22" i="13"/>
  <c r="Q22" i="13"/>
  <c r="O22" i="13"/>
  <c r="K14" i="13"/>
  <c r="S14" i="13"/>
  <c r="M14" i="13"/>
  <c r="Q14" i="13"/>
  <c r="O14" i="13"/>
  <c r="K47" i="30"/>
  <c r="S47" i="30"/>
  <c r="M47" i="30"/>
  <c r="Q47" i="30"/>
  <c r="O47" i="30"/>
  <c r="K23" i="30"/>
  <c r="S23" i="30"/>
  <c r="M23" i="30"/>
  <c r="Q23" i="30"/>
  <c r="O23" i="30"/>
  <c r="Q24" i="11"/>
  <c r="M24" i="11"/>
  <c r="U24" i="11"/>
  <c r="Y24" i="11"/>
  <c r="AC24" i="11"/>
  <c r="M33" i="11"/>
  <c r="AC33" i="11"/>
  <c r="U33" i="11"/>
  <c r="Q33" i="11"/>
  <c r="Y33" i="11"/>
  <c r="Q18" i="11"/>
  <c r="AC18" i="11"/>
  <c r="Y18" i="11"/>
  <c r="M18" i="11"/>
  <c r="U18" i="11"/>
  <c r="Q33" i="10"/>
  <c r="M33" i="10"/>
  <c r="K33" i="10"/>
  <c r="S33" i="10"/>
  <c r="O33" i="10"/>
  <c r="Q25" i="10"/>
  <c r="M25" i="10"/>
  <c r="K25" i="10"/>
  <c r="S25" i="10"/>
  <c r="O25" i="10"/>
  <c r="Q17" i="10"/>
  <c r="M17" i="10"/>
  <c r="K17" i="10"/>
  <c r="S17" i="10"/>
  <c r="O17" i="10"/>
  <c r="M36" i="11"/>
  <c r="AC36" i="11"/>
  <c r="Q36" i="11"/>
  <c r="Y36" i="11"/>
  <c r="U36" i="11"/>
  <c r="K15" i="13"/>
  <c r="S15" i="13"/>
  <c r="M15" i="13"/>
  <c r="Q15" i="13"/>
  <c r="O15" i="13"/>
  <c r="K31" i="13"/>
  <c r="S31" i="13"/>
  <c r="M31" i="13"/>
  <c r="Q31" i="13"/>
  <c r="O31" i="13"/>
  <c r="K47" i="13"/>
  <c r="S47" i="13"/>
  <c r="M47" i="13"/>
  <c r="Q47" i="13"/>
  <c r="O47" i="13"/>
  <c r="N37" i="12"/>
  <c r="P37" i="12"/>
  <c r="R37" i="12"/>
  <c r="T37" i="12"/>
  <c r="N69" i="12"/>
  <c r="P69" i="12"/>
  <c r="L69" i="12"/>
  <c r="R69" i="12"/>
  <c r="T69" i="12"/>
  <c r="AB33" i="11"/>
  <c r="T28" i="11"/>
  <c r="L22" i="11"/>
  <c r="AD22" i="11"/>
  <c r="L42" i="11"/>
  <c r="AE42" i="11" s="1"/>
  <c r="AD42" i="11"/>
  <c r="X37" i="11"/>
  <c r="L60" i="11"/>
  <c r="AE60" i="11" s="1"/>
  <c r="AD60" i="11"/>
  <c r="AD54" i="11"/>
  <c r="L54" i="11"/>
  <c r="AE54" i="11" s="1"/>
  <c r="P32" i="11"/>
  <c r="L21" i="11"/>
  <c r="AD21" i="11"/>
  <c r="L49" i="11"/>
  <c r="AE49" i="11" s="1"/>
  <c r="AD49" i="11"/>
  <c r="P37" i="11"/>
  <c r="AB18" i="11"/>
  <c r="L39" i="11"/>
  <c r="AE39" i="11" s="1"/>
  <c r="AD39" i="11"/>
  <c r="T15" i="11"/>
  <c r="X24" i="11"/>
  <c r="N16" i="33"/>
  <c r="A64" i="25"/>
  <c r="N17" i="33"/>
  <c r="M46" i="8"/>
  <c r="O46" i="8"/>
  <c r="S46" i="8"/>
  <c r="K46" i="8"/>
  <c r="Q46" i="8"/>
  <c r="N24" i="12"/>
  <c r="P24" i="12"/>
  <c r="T24" i="12"/>
  <c r="R24" i="12"/>
  <c r="L24" i="12"/>
  <c r="N56" i="12"/>
  <c r="P56" i="12"/>
  <c r="T56" i="12"/>
  <c r="R56" i="12"/>
  <c r="L56" i="12"/>
  <c r="AH313" i="3"/>
  <c r="E176" i="3"/>
  <c r="O175" i="2"/>
  <c r="K176" i="3" s="1"/>
  <c r="E177" i="3"/>
  <c r="O176" i="2"/>
  <c r="K177" i="3" s="1"/>
  <c r="O177" i="2"/>
  <c r="K178" i="3" s="1"/>
  <c r="E178" i="3"/>
  <c r="E184" i="3"/>
  <c r="O183" i="2"/>
  <c r="K184" i="3" s="1"/>
  <c r="E185" i="3"/>
  <c r="O184" i="2"/>
  <c r="K185" i="3" s="1"/>
  <c r="O185" i="2"/>
  <c r="K186" i="3" s="1"/>
  <c r="E186" i="3"/>
  <c r="E192" i="3"/>
  <c r="O191" i="2"/>
  <c r="K192" i="3" s="1"/>
  <c r="E193" i="3"/>
  <c r="O192" i="2"/>
  <c r="K193" i="3" s="1"/>
  <c r="O193" i="2"/>
  <c r="K194" i="3" s="1"/>
  <c r="E194" i="3"/>
  <c r="E200" i="3"/>
  <c r="O199" i="2"/>
  <c r="K200" i="3" s="1"/>
  <c r="E201" i="3"/>
  <c r="O200" i="2"/>
  <c r="K201" i="3" s="1"/>
  <c r="O201" i="2"/>
  <c r="K202" i="3" s="1"/>
  <c r="E202" i="3"/>
  <c r="E208" i="3"/>
  <c r="O207" i="2"/>
  <c r="K208" i="3" s="1"/>
  <c r="E209" i="3"/>
  <c r="O208" i="2"/>
  <c r="K209" i="3" s="1"/>
  <c r="O209" i="2"/>
  <c r="K210" i="3" s="1"/>
  <c r="E210" i="3"/>
  <c r="E216" i="3"/>
  <c r="O215" i="2"/>
  <c r="K216" i="3" s="1"/>
  <c r="E217" i="3"/>
  <c r="O216" i="2"/>
  <c r="K217" i="3" s="1"/>
  <c r="O217" i="2"/>
  <c r="K218" i="3" s="1"/>
  <c r="E218" i="3"/>
  <c r="E224" i="3"/>
  <c r="O223" i="2"/>
  <c r="K224" i="3" s="1"/>
  <c r="E225" i="3"/>
  <c r="O224" i="2"/>
  <c r="K225" i="3" s="1"/>
  <c r="O225" i="2"/>
  <c r="K226" i="3" s="1"/>
  <c r="E226" i="3"/>
  <c r="E232" i="3"/>
  <c r="O231" i="2"/>
  <c r="K232" i="3" s="1"/>
  <c r="E233" i="3"/>
  <c r="O232" i="2"/>
  <c r="K233" i="3" s="1"/>
  <c r="O233" i="2"/>
  <c r="K234" i="3" s="1"/>
  <c r="E234" i="3"/>
  <c r="E240" i="3"/>
  <c r="O239" i="2"/>
  <c r="K240" i="3" s="1"/>
  <c r="E241" i="3"/>
  <c r="O240" i="2"/>
  <c r="K241" i="3" s="1"/>
  <c r="O241" i="2"/>
  <c r="K242" i="3" s="1"/>
  <c r="E242" i="3"/>
  <c r="E248" i="3"/>
  <c r="O247" i="2"/>
  <c r="K248" i="3" s="1"/>
  <c r="E249" i="3"/>
  <c r="O248" i="2"/>
  <c r="K249" i="3" s="1"/>
  <c r="O249" i="2"/>
  <c r="K250" i="3" s="1"/>
  <c r="E250" i="3"/>
  <c r="E256" i="3"/>
  <c r="O255" i="2"/>
  <c r="K256" i="3" s="1"/>
  <c r="E257" i="3"/>
  <c r="O256" i="2"/>
  <c r="K257" i="3" s="1"/>
  <c r="O257" i="2"/>
  <c r="K258" i="3" s="1"/>
  <c r="E258" i="3"/>
  <c r="E264" i="3"/>
  <c r="O263" i="2"/>
  <c r="K264" i="3" s="1"/>
  <c r="E265" i="3"/>
  <c r="O264" i="2"/>
  <c r="K265" i="3" s="1"/>
  <c r="O265" i="2"/>
  <c r="K266" i="3" s="1"/>
  <c r="E266" i="3"/>
  <c r="E272" i="3"/>
  <c r="O271" i="2"/>
  <c r="K272" i="3" s="1"/>
  <c r="E273" i="3"/>
  <c r="O272" i="2"/>
  <c r="K273" i="3" s="1"/>
  <c r="O273" i="2"/>
  <c r="K274" i="3" s="1"/>
  <c r="E274" i="3"/>
  <c r="E280" i="3"/>
  <c r="O279" i="2"/>
  <c r="K280" i="3" s="1"/>
  <c r="E281" i="3"/>
  <c r="O280" i="2"/>
  <c r="K281" i="3" s="1"/>
  <c r="O281" i="2"/>
  <c r="K282" i="3" s="1"/>
  <c r="E282" i="3"/>
  <c r="E288" i="3"/>
  <c r="O287" i="2"/>
  <c r="K288" i="3" s="1"/>
  <c r="E289" i="3"/>
  <c r="O288" i="2"/>
  <c r="K289" i="3" s="1"/>
  <c r="O289" i="2"/>
  <c r="K290" i="3" s="1"/>
  <c r="E290" i="3"/>
  <c r="E296" i="3"/>
  <c r="O295" i="2"/>
  <c r="K296" i="3" s="1"/>
  <c r="E297" i="3"/>
  <c r="O296" i="2"/>
  <c r="K297" i="3" s="1"/>
  <c r="O297" i="2"/>
  <c r="K298" i="3" s="1"/>
  <c r="E298" i="3"/>
  <c r="E304" i="3"/>
  <c r="O303" i="2"/>
  <c r="K304" i="3" s="1"/>
  <c r="E305" i="3"/>
  <c r="O304" i="2"/>
  <c r="K305" i="3" s="1"/>
  <c r="O305" i="2"/>
  <c r="K306" i="3" s="1"/>
  <c r="E306" i="3"/>
  <c r="E171" i="3"/>
  <c r="O170" i="2"/>
  <c r="K171" i="3" s="1"/>
  <c r="E167" i="3"/>
  <c r="O166" i="2"/>
  <c r="K167" i="3" s="1"/>
  <c r="E163" i="3"/>
  <c r="O162" i="2"/>
  <c r="K163" i="3" s="1"/>
  <c r="E159" i="3"/>
  <c r="O158" i="2"/>
  <c r="K159" i="3" s="1"/>
  <c r="E155" i="3"/>
  <c r="O154" i="2"/>
  <c r="K155" i="3" s="1"/>
  <c r="E151" i="3"/>
  <c r="O150" i="2"/>
  <c r="K151" i="3" s="1"/>
  <c r="E147" i="3"/>
  <c r="O146" i="2"/>
  <c r="K147" i="3" s="1"/>
  <c r="E143" i="3"/>
  <c r="O142" i="2"/>
  <c r="K143" i="3" s="1"/>
  <c r="E139" i="3"/>
  <c r="O138" i="2"/>
  <c r="K139" i="3" s="1"/>
  <c r="E135" i="3"/>
  <c r="O134" i="2"/>
  <c r="K135" i="3" s="1"/>
  <c r="E131" i="3"/>
  <c r="O130" i="2"/>
  <c r="K131" i="3" s="1"/>
  <c r="E127" i="3"/>
  <c r="O126" i="2"/>
  <c r="K127" i="3" s="1"/>
  <c r="E123" i="3"/>
  <c r="O122" i="2"/>
  <c r="K123" i="3" s="1"/>
  <c r="E119" i="3"/>
  <c r="O118" i="2"/>
  <c r="K119" i="3" s="1"/>
  <c r="E115" i="3"/>
  <c r="O114" i="2"/>
  <c r="K115" i="3" s="1"/>
  <c r="E111" i="3"/>
  <c r="O110" i="2"/>
  <c r="K111" i="3" s="1"/>
  <c r="E107" i="3"/>
  <c r="O106" i="2"/>
  <c r="K107" i="3" s="1"/>
  <c r="E103" i="3"/>
  <c r="O102" i="2"/>
  <c r="K103" i="3" s="1"/>
  <c r="E99" i="3"/>
  <c r="O98" i="2"/>
  <c r="K99" i="3" s="1"/>
  <c r="E95" i="3"/>
  <c r="O94" i="2"/>
  <c r="K95" i="3" s="1"/>
  <c r="E91" i="3"/>
  <c r="O90" i="2"/>
  <c r="K91" i="3" s="1"/>
  <c r="E87" i="3"/>
  <c r="O86" i="2"/>
  <c r="K87" i="3" s="1"/>
  <c r="E83" i="3"/>
  <c r="O82" i="2"/>
  <c r="K83" i="3" s="1"/>
  <c r="E79" i="3"/>
  <c r="O78" i="2"/>
  <c r="K79" i="3" s="1"/>
  <c r="E75" i="3"/>
  <c r="O74" i="2"/>
  <c r="K75" i="3" s="1"/>
  <c r="E71" i="3"/>
  <c r="O70" i="2"/>
  <c r="K71" i="3" s="1"/>
  <c r="E67" i="3"/>
  <c r="O66" i="2"/>
  <c r="K67" i="3" s="1"/>
  <c r="E63" i="3"/>
  <c r="O62" i="2"/>
  <c r="K63" i="3" s="1"/>
  <c r="E59" i="3"/>
  <c r="O58" i="2"/>
  <c r="K59" i="3" s="1"/>
  <c r="E55" i="3"/>
  <c r="O54" i="2"/>
  <c r="K55" i="3" s="1"/>
  <c r="E51" i="3"/>
  <c r="O50" i="2"/>
  <c r="K51" i="3" s="1"/>
  <c r="E47" i="3"/>
  <c r="O46" i="2"/>
  <c r="K47" i="3" s="1"/>
  <c r="E43" i="3"/>
  <c r="O42" i="2"/>
  <c r="K43" i="3" s="1"/>
  <c r="E39" i="3"/>
  <c r="O38" i="2"/>
  <c r="K39" i="3" s="1"/>
  <c r="E35" i="3"/>
  <c r="O34" i="2"/>
  <c r="K35" i="3" s="1"/>
  <c r="E31" i="3"/>
  <c r="O30" i="2"/>
  <c r="K31" i="3" s="1"/>
  <c r="E27" i="3"/>
  <c r="O26" i="2"/>
  <c r="K27" i="3" s="1"/>
  <c r="E23" i="3"/>
  <c r="O22" i="2"/>
  <c r="K23" i="3" s="1"/>
  <c r="E19" i="3"/>
  <c r="O18" i="2"/>
  <c r="K19" i="3" s="1"/>
  <c r="AI19" i="3" s="1"/>
  <c r="E15" i="3"/>
  <c r="O14" i="2"/>
  <c r="K15" i="3" s="1"/>
  <c r="AI15" i="3" s="1"/>
  <c r="N69" i="4"/>
  <c r="P69" i="4"/>
  <c r="L69" i="4"/>
  <c r="R69" i="4"/>
  <c r="T69" i="4"/>
  <c r="N61" i="4"/>
  <c r="P61" i="4"/>
  <c r="L61" i="4"/>
  <c r="R61" i="4"/>
  <c r="T61" i="4"/>
  <c r="N53" i="4"/>
  <c r="P53" i="4"/>
  <c r="L53" i="4"/>
  <c r="R53" i="4"/>
  <c r="T53" i="4"/>
  <c r="N45" i="4"/>
  <c r="P45" i="4"/>
  <c r="L45" i="4"/>
  <c r="R45" i="4"/>
  <c r="T45" i="4"/>
  <c r="N37" i="4"/>
  <c r="P37" i="4"/>
  <c r="L37" i="4"/>
  <c r="R37" i="4"/>
  <c r="T37" i="4"/>
  <c r="N29" i="4"/>
  <c r="P29" i="4"/>
  <c r="L29" i="4"/>
  <c r="R29" i="4"/>
  <c r="T29" i="4"/>
  <c r="N21" i="4"/>
  <c r="P21" i="4"/>
  <c r="L21" i="4"/>
  <c r="R21" i="4"/>
  <c r="T21" i="4"/>
  <c r="H51" i="3"/>
  <c r="H47" i="3"/>
  <c r="H43" i="3"/>
  <c r="H39" i="3"/>
  <c r="H35" i="3"/>
  <c r="H31" i="3"/>
  <c r="H27" i="3"/>
  <c r="H23" i="3"/>
  <c r="H19" i="3"/>
  <c r="H15" i="3"/>
  <c r="K49" i="30"/>
  <c r="S49" i="30"/>
  <c r="M49" i="30"/>
  <c r="O49" i="30"/>
  <c r="Q49" i="30"/>
  <c r="K33" i="30"/>
  <c r="S33" i="30"/>
  <c r="M33" i="30"/>
  <c r="O33" i="30"/>
  <c r="Q33" i="30"/>
  <c r="K17" i="30"/>
  <c r="S17" i="30"/>
  <c r="M17" i="30"/>
  <c r="O17" i="30"/>
  <c r="Q17" i="30"/>
  <c r="N82" i="12"/>
  <c r="P82" i="12"/>
  <c r="R82" i="12"/>
  <c r="T82" i="12"/>
  <c r="N74" i="12"/>
  <c r="P74" i="12"/>
  <c r="L74" i="12"/>
  <c r="R74" i="12"/>
  <c r="T74" i="12"/>
  <c r="N66" i="12"/>
  <c r="P66" i="12"/>
  <c r="L66" i="12"/>
  <c r="R66" i="12"/>
  <c r="T66" i="12"/>
  <c r="N58" i="12"/>
  <c r="P58" i="12"/>
  <c r="L58" i="12"/>
  <c r="R58" i="12"/>
  <c r="T58" i="12"/>
  <c r="N50" i="12"/>
  <c r="P50" i="12"/>
  <c r="L50" i="12"/>
  <c r="R50" i="12"/>
  <c r="T50" i="12"/>
  <c r="N42" i="12"/>
  <c r="P42" i="12"/>
  <c r="L42" i="12"/>
  <c r="R42" i="12"/>
  <c r="T42" i="12"/>
  <c r="N34" i="12"/>
  <c r="P34" i="12"/>
  <c r="L34" i="12"/>
  <c r="R34" i="12"/>
  <c r="T34" i="12"/>
  <c r="N26" i="12"/>
  <c r="P26" i="12"/>
  <c r="L26" i="12"/>
  <c r="R26" i="12"/>
  <c r="T26" i="12"/>
  <c r="N18" i="12"/>
  <c r="P18" i="12"/>
  <c r="L18" i="12"/>
  <c r="R18" i="12"/>
  <c r="T18" i="12"/>
  <c r="M60" i="8"/>
  <c r="O60" i="8"/>
  <c r="K60" i="8"/>
  <c r="Q60" i="8"/>
  <c r="S60" i="8"/>
  <c r="M52" i="8"/>
  <c r="O52" i="8"/>
  <c r="K52" i="8"/>
  <c r="Q52" i="8"/>
  <c r="S52" i="8"/>
  <c r="M44" i="8"/>
  <c r="O44" i="8"/>
  <c r="K44" i="8"/>
  <c r="Q44" i="8"/>
  <c r="S44" i="8"/>
  <c r="M36" i="8"/>
  <c r="O36" i="8"/>
  <c r="K36" i="8"/>
  <c r="Q36" i="8"/>
  <c r="S36" i="8"/>
  <c r="K54" i="9"/>
  <c r="S54" i="9"/>
  <c r="Q54" i="9"/>
  <c r="O54" i="9"/>
  <c r="M54" i="9"/>
  <c r="K46" i="9"/>
  <c r="S46" i="9"/>
  <c r="Q46" i="9"/>
  <c r="O46" i="9"/>
  <c r="M46" i="9"/>
  <c r="K38" i="9"/>
  <c r="S38" i="9"/>
  <c r="Q38" i="9"/>
  <c r="O38" i="9"/>
  <c r="M38" i="9"/>
  <c r="K30" i="9"/>
  <c r="S30" i="9"/>
  <c r="Q30" i="9"/>
  <c r="O30" i="9"/>
  <c r="M30" i="9"/>
  <c r="K22" i="9"/>
  <c r="S22" i="9"/>
  <c r="Q22" i="9"/>
  <c r="O22" i="9"/>
  <c r="M22" i="9"/>
  <c r="K14" i="9"/>
  <c r="S14" i="9"/>
  <c r="Q14" i="9"/>
  <c r="O14" i="9"/>
  <c r="M14" i="9"/>
  <c r="N79" i="12"/>
  <c r="P79" i="12"/>
  <c r="R79" i="12"/>
  <c r="T79" i="12"/>
  <c r="L79" i="12"/>
  <c r="N71" i="12"/>
  <c r="P71" i="12"/>
  <c r="R71" i="12"/>
  <c r="T71" i="12"/>
  <c r="L71" i="12"/>
  <c r="N63" i="12"/>
  <c r="P63" i="12"/>
  <c r="R63" i="12"/>
  <c r="T63" i="12"/>
  <c r="L63" i="12"/>
  <c r="N55" i="12"/>
  <c r="P55" i="12"/>
  <c r="R55" i="12"/>
  <c r="T55" i="12"/>
  <c r="L55" i="12"/>
  <c r="N47" i="12"/>
  <c r="P47" i="12"/>
  <c r="R47" i="12"/>
  <c r="T47" i="12"/>
  <c r="L47" i="12"/>
  <c r="N39" i="12"/>
  <c r="P39" i="12"/>
  <c r="R39" i="12"/>
  <c r="T39" i="12"/>
  <c r="N31" i="12"/>
  <c r="P31" i="12"/>
  <c r="R31" i="12"/>
  <c r="T31" i="12"/>
  <c r="L31" i="12"/>
  <c r="N23" i="12"/>
  <c r="P23" i="12"/>
  <c r="R23" i="12"/>
  <c r="T23" i="12"/>
  <c r="L23" i="12"/>
  <c r="N15" i="12"/>
  <c r="P15" i="12"/>
  <c r="R15" i="12"/>
  <c r="T15" i="12"/>
  <c r="L15" i="12"/>
  <c r="M57" i="8"/>
  <c r="O57" i="8"/>
  <c r="Q57" i="8"/>
  <c r="S57" i="8"/>
  <c r="K57" i="8"/>
  <c r="M49" i="8"/>
  <c r="O49" i="8"/>
  <c r="Q49" i="8"/>
  <c r="S49" i="8"/>
  <c r="K49" i="8"/>
  <c r="M41" i="8"/>
  <c r="O41" i="8"/>
  <c r="Q41" i="8"/>
  <c r="S41" i="8"/>
  <c r="K41" i="8"/>
  <c r="K28" i="8"/>
  <c r="S28" i="8"/>
  <c r="O28" i="8"/>
  <c r="Q28" i="8"/>
  <c r="M28" i="8"/>
  <c r="K12" i="8"/>
  <c r="S12" i="8"/>
  <c r="O12" i="8"/>
  <c r="Q12" i="8"/>
  <c r="M12" i="8"/>
  <c r="R18" i="4"/>
  <c r="L18" i="4"/>
  <c r="N18" i="4"/>
  <c r="P18" i="4"/>
  <c r="T18" i="4"/>
  <c r="R14" i="4"/>
  <c r="L14" i="4"/>
  <c r="N14" i="4"/>
  <c r="P14" i="4"/>
  <c r="T14" i="4"/>
  <c r="K30" i="8"/>
  <c r="S30" i="8"/>
  <c r="M30" i="8"/>
  <c r="Q30" i="8"/>
  <c r="O30" i="8"/>
  <c r="K14" i="8"/>
  <c r="S14" i="8"/>
  <c r="M14" i="8"/>
  <c r="Q14" i="8"/>
  <c r="O14" i="8"/>
  <c r="K49" i="9"/>
  <c r="S49" i="9"/>
  <c r="M49" i="9"/>
  <c r="Q49" i="9"/>
  <c r="O49" i="9"/>
  <c r="K33" i="9"/>
  <c r="S33" i="9"/>
  <c r="M33" i="9"/>
  <c r="Q33" i="9"/>
  <c r="O33" i="9"/>
  <c r="K17" i="9"/>
  <c r="S17" i="9"/>
  <c r="M17" i="9"/>
  <c r="Q17" i="9"/>
  <c r="O17" i="9"/>
  <c r="K12" i="9"/>
  <c r="S12" i="9"/>
  <c r="M12" i="9"/>
  <c r="O12" i="9"/>
  <c r="Q12" i="9"/>
  <c r="K57" i="13"/>
  <c r="S57" i="13"/>
  <c r="M57" i="13"/>
  <c r="O57" i="13"/>
  <c r="Q57" i="13"/>
  <c r="K49" i="13"/>
  <c r="S49" i="13"/>
  <c r="M49" i="13"/>
  <c r="O49" i="13"/>
  <c r="Q49" i="13"/>
  <c r="K41" i="13"/>
  <c r="S41" i="13"/>
  <c r="M41" i="13"/>
  <c r="O41" i="13"/>
  <c r="Q41" i="13"/>
  <c r="K33" i="13"/>
  <c r="S33" i="13"/>
  <c r="M33" i="13"/>
  <c r="O33" i="13"/>
  <c r="Q33" i="13"/>
  <c r="K25" i="13"/>
  <c r="S25" i="13"/>
  <c r="M25" i="13"/>
  <c r="O25" i="13"/>
  <c r="Q25" i="13"/>
  <c r="K17" i="13"/>
  <c r="S17" i="13"/>
  <c r="M17" i="13"/>
  <c r="O17" i="13"/>
  <c r="Q17" i="13"/>
  <c r="K58" i="30"/>
  <c r="S58" i="30"/>
  <c r="M58" i="30"/>
  <c r="O58" i="30"/>
  <c r="Q58" i="30"/>
  <c r="K50" i="30"/>
  <c r="S50" i="30"/>
  <c r="M50" i="30"/>
  <c r="O50" i="30"/>
  <c r="Q50" i="30"/>
  <c r="K42" i="30"/>
  <c r="S42" i="30"/>
  <c r="M42" i="30"/>
  <c r="O42" i="30"/>
  <c r="Q42" i="30"/>
  <c r="K34" i="30"/>
  <c r="S34" i="30"/>
  <c r="M34" i="30"/>
  <c r="O34" i="30"/>
  <c r="Q34" i="30"/>
  <c r="K26" i="30"/>
  <c r="S26" i="30"/>
  <c r="M26" i="30"/>
  <c r="O26" i="30"/>
  <c r="Q26" i="30"/>
  <c r="K18" i="30"/>
  <c r="S18" i="30"/>
  <c r="M18" i="30"/>
  <c r="O18" i="30"/>
  <c r="Q18" i="30"/>
  <c r="K21" i="8"/>
  <c r="S21" i="8"/>
  <c r="M21" i="8"/>
  <c r="O21" i="8"/>
  <c r="Q21" i="8"/>
  <c r="K60" i="9"/>
  <c r="S60" i="9"/>
  <c r="M60" i="9"/>
  <c r="O60" i="9"/>
  <c r="Q60" i="9"/>
  <c r="K44" i="9"/>
  <c r="S44" i="9"/>
  <c r="M44" i="9"/>
  <c r="O44" i="9"/>
  <c r="Q44" i="9"/>
  <c r="K28" i="9"/>
  <c r="S28" i="9"/>
  <c r="M28" i="9"/>
  <c r="O28" i="9"/>
  <c r="Q28" i="9"/>
  <c r="Q20" i="11"/>
  <c r="M20" i="11"/>
  <c r="Y20" i="11"/>
  <c r="AC20" i="11"/>
  <c r="U20" i="11"/>
  <c r="G14" i="33"/>
  <c r="K14" i="33"/>
  <c r="I14" i="33"/>
  <c r="J14" i="33"/>
  <c r="E14" i="33"/>
  <c r="L14" i="33"/>
  <c r="F14" i="33"/>
  <c r="H14" i="33"/>
  <c r="M14" i="33"/>
  <c r="L90" i="33"/>
  <c r="M35" i="11"/>
  <c r="AC35" i="11"/>
  <c r="U35" i="11"/>
  <c r="Y35" i="11"/>
  <c r="Q35" i="11"/>
  <c r="Q26" i="11"/>
  <c r="AC26" i="11"/>
  <c r="U26" i="11"/>
  <c r="Y26" i="11"/>
  <c r="M26" i="11"/>
  <c r="Q36" i="10"/>
  <c r="O36" i="10"/>
  <c r="S36" i="10"/>
  <c r="K36" i="10"/>
  <c r="M36" i="10"/>
  <c r="Q32" i="10"/>
  <c r="O32" i="10"/>
  <c r="S32" i="10"/>
  <c r="K32" i="10"/>
  <c r="M32" i="10"/>
  <c r="Q28" i="10"/>
  <c r="O28" i="10"/>
  <c r="S28" i="10"/>
  <c r="K28" i="10"/>
  <c r="M28" i="10"/>
  <c r="Q24" i="10"/>
  <c r="O24" i="10"/>
  <c r="S24" i="10"/>
  <c r="K24" i="10"/>
  <c r="M24" i="10"/>
  <c r="Q20" i="10"/>
  <c r="O20" i="10"/>
  <c r="S20" i="10"/>
  <c r="K20" i="10"/>
  <c r="M20" i="10"/>
  <c r="Q16" i="10"/>
  <c r="O16" i="10"/>
  <c r="S16" i="10"/>
  <c r="K16" i="10"/>
  <c r="M16" i="10"/>
  <c r="Q12" i="10"/>
  <c r="O12" i="10"/>
  <c r="S12" i="10"/>
  <c r="K12" i="10"/>
  <c r="M12" i="10"/>
  <c r="Q25" i="11"/>
  <c r="U25" i="11"/>
  <c r="AC25" i="11"/>
  <c r="M25" i="11"/>
  <c r="Y25" i="11"/>
  <c r="Q19" i="11"/>
  <c r="Y19" i="11"/>
  <c r="M19" i="11"/>
  <c r="U19" i="11"/>
  <c r="AC19" i="11"/>
  <c r="K19" i="13"/>
  <c r="S19" i="13"/>
  <c r="M19" i="13"/>
  <c r="Q19" i="13"/>
  <c r="O19" i="13"/>
  <c r="K35" i="13"/>
  <c r="S35" i="13"/>
  <c r="M35" i="13"/>
  <c r="Q35" i="13"/>
  <c r="O35" i="13"/>
  <c r="K51" i="13"/>
  <c r="S51" i="13"/>
  <c r="M51" i="13"/>
  <c r="Q51" i="13"/>
  <c r="O51" i="13"/>
  <c r="N13" i="12"/>
  <c r="P13" i="12"/>
  <c r="L13" i="12"/>
  <c r="R13" i="12"/>
  <c r="T13" i="12"/>
  <c r="N45" i="12"/>
  <c r="P45" i="12"/>
  <c r="L45" i="12"/>
  <c r="R45" i="12"/>
  <c r="T45" i="12"/>
  <c r="N77" i="12"/>
  <c r="P77" i="12"/>
  <c r="L77" i="12"/>
  <c r="R77" i="12"/>
  <c r="T77" i="12"/>
  <c r="T16" i="11"/>
  <c r="AB36" i="11"/>
  <c r="AD44" i="11"/>
  <c r="L44" i="11"/>
  <c r="AE44" i="11" s="1"/>
  <c r="P34" i="11"/>
  <c r="AB27" i="11"/>
  <c r="T20" i="11"/>
  <c r="P23" i="11"/>
  <c r="AD59" i="11"/>
  <c r="L59" i="11"/>
  <c r="AE59" i="11" s="1"/>
  <c r="L56" i="11"/>
  <c r="AE56" i="11" s="1"/>
  <c r="AD56" i="11"/>
  <c r="AD50" i="11"/>
  <c r="L50" i="11"/>
  <c r="AE50" i="11" s="1"/>
  <c r="L35" i="11"/>
  <c r="AD35" i="11"/>
  <c r="P15" i="11"/>
  <c r="X33" i="11"/>
  <c r="P30" i="11"/>
  <c r="T22" i="11"/>
  <c r="T14" i="11"/>
  <c r="AB34" i="11"/>
  <c r="AB31" i="11"/>
  <c r="L25" i="11"/>
  <c r="AD25" i="11"/>
  <c r="L20" i="11"/>
  <c r="AD20" i="11"/>
  <c r="P14" i="11"/>
  <c r="L61" i="11"/>
  <c r="AE61" i="11" s="1"/>
  <c r="AD61" i="11"/>
  <c r="L36" i="11"/>
  <c r="AD36" i="11"/>
  <c r="L32" i="11"/>
  <c r="AD32" i="11"/>
  <c r="T29" i="11"/>
  <c r="AB23" i="11"/>
  <c r="T18" i="11"/>
  <c r="T13" i="11"/>
  <c r="T34" i="11"/>
  <c r="T30" i="11"/>
  <c r="L27" i="11"/>
  <c r="AD27" i="11"/>
  <c r="L23" i="11"/>
  <c r="AD23" i="11"/>
  <c r="L19" i="11"/>
  <c r="AD19" i="11"/>
  <c r="L15" i="11"/>
  <c r="AD15" i="11"/>
  <c r="X27" i="11"/>
  <c r="X23" i="11"/>
  <c r="X19" i="11"/>
  <c r="X15" i="11"/>
  <c r="AC313" i="3"/>
  <c r="C83" i="18"/>
  <c r="X14" i="2"/>
  <c r="I36" i="29"/>
  <c r="I37" i="29"/>
  <c r="N15" i="33"/>
  <c r="I34" i="29"/>
  <c r="M38" i="8"/>
  <c r="O38" i="8"/>
  <c r="S38" i="8"/>
  <c r="K38" i="8"/>
  <c r="Q38" i="8"/>
  <c r="M54" i="8"/>
  <c r="O54" i="8"/>
  <c r="S54" i="8"/>
  <c r="K54" i="8"/>
  <c r="Q54" i="8"/>
  <c r="N40" i="12"/>
  <c r="P40" i="12"/>
  <c r="T40" i="12"/>
  <c r="R40" i="12"/>
  <c r="L40" i="12"/>
  <c r="N72" i="12"/>
  <c r="P72" i="12"/>
  <c r="T72" i="12"/>
  <c r="R72" i="12"/>
  <c r="L72" i="12"/>
  <c r="E172" i="3"/>
  <c r="O171" i="2"/>
  <c r="K172" i="3" s="1"/>
  <c r="O173" i="2"/>
  <c r="K174" i="3" s="1"/>
  <c r="E174" i="3"/>
  <c r="E180" i="3"/>
  <c r="O179" i="2"/>
  <c r="K180" i="3" s="1"/>
  <c r="O181" i="2"/>
  <c r="K182" i="3" s="1"/>
  <c r="E182" i="3"/>
  <c r="E188" i="3"/>
  <c r="O187" i="2"/>
  <c r="K188" i="3" s="1"/>
  <c r="O189" i="2"/>
  <c r="K190" i="3" s="1"/>
  <c r="E190" i="3"/>
  <c r="E196" i="3"/>
  <c r="O195" i="2"/>
  <c r="K196" i="3" s="1"/>
  <c r="O197" i="2"/>
  <c r="K198" i="3" s="1"/>
  <c r="E198" i="3"/>
  <c r="E204" i="3"/>
  <c r="O203" i="2"/>
  <c r="K204" i="3" s="1"/>
  <c r="O205" i="2"/>
  <c r="K206" i="3" s="1"/>
  <c r="E206" i="3"/>
  <c r="E212" i="3"/>
  <c r="O211" i="2"/>
  <c r="K212" i="3" s="1"/>
  <c r="O213" i="2"/>
  <c r="K214" i="3" s="1"/>
  <c r="E214" i="3"/>
  <c r="E221" i="3"/>
  <c r="O220" i="2"/>
  <c r="K221" i="3" s="1"/>
  <c r="E228" i="3"/>
  <c r="O227" i="2"/>
  <c r="K228" i="3" s="1"/>
  <c r="O229" i="2"/>
  <c r="K230" i="3" s="1"/>
  <c r="E230" i="3"/>
  <c r="E237" i="3"/>
  <c r="O236" i="2"/>
  <c r="K237" i="3" s="1"/>
  <c r="E245" i="3"/>
  <c r="O244" i="2"/>
  <c r="K245" i="3" s="1"/>
  <c r="E253" i="3"/>
  <c r="O252" i="2"/>
  <c r="K253" i="3" s="1"/>
  <c r="E261" i="3"/>
  <c r="O260" i="2"/>
  <c r="K261" i="3" s="1"/>
  <c r="E269" i="3"/>
  <c r="O268" i="2"/>
  <c r="K269" i="3" s="1"/>
  <c r="E277" i="3"/>
  <c r="O276" i="2"/>
  <c r="K277" i="3" s="1"/>
  <c r="E285" i="3"/>
  <c r="O284" i="2"/>
  <c r="K285" i="3" s="1"/>
  <c r="E293" i="3"/>
  <c r="O292" i="2"/>
  <c r="K293" i="3" s="1"/>
  <c r="E301" i="3"/>
  <c r="O300" i="2"/>
  <c r="K301" i="3" s="1"/>
  <c r="E308" i="3"/>
  <c r="O307" i="2"/>
  <c r="K308" i="3" s="1"/>
  <c r="O309" i="2"/>
  <c r="K310" i="3" s="1"/>
  <c r="E310" i="3"/>
  <c r="E169" i="3"/>
  <c r="O168" i="2"/>
  <c r="K169" i="3" s="1"/>
  <c r="E161" i="3"/>
  <c r="O160" i="2"/>
  <c r="K161" i="3" s="1"/>
  <c r="E153" i="3"/>
  <c r="O152" i="2"/>
  <c r="K153" i="3" s="1"/>
  <c r="E145" i="3"/>
  <c r="O144" i="2"/>
  <c r="K145" i="3" s="1"/>
  <c r="E137" i="3"/>
  <c r="O136" i="2"/>
  <c r="K137" i="3" s="1"/>
  <c r="E129" i="3"/>
  <c r="O128" i="2"/>
  <c r="K129" i="3" s="1"/>
  <c r="E121" i="3"/>
  <c r="O120" i="2"/>
  <c r="K121" i="3" s="1"/>
  <c r="E113" i="3"/>
  <c r="O112" i="2"/>
  <c r="K113" i="3" s="1"/>
  <c r="E105" i="3"/>
  <c r="O104" i="2"/>
  <c r="K105" i="3" s="1"/>
  <c r="E97" i="3"/>
  <c r="O96" i="2"/>
  <c r="K97" i="3" s="1"/>
  <c r="E89" i="3"/>
  <c r="O88" i="2"/>
  <c r="K89" i="3" s="1"/>
  <c r="E81" i="3"/>
  <c r="O80" i="2"/>
  <c r="K81" i="3" s="1"/>
  <c r="E73" i="3"/>
  <c r="O72" i="2"/>
  <c r="K73" i="3" s="1"/>
  <c r="E65" i="3"/>
  <c r="O64" i="2"/>
  <c r="K65" i="3" s="1"/>
  <c r="E57" i="3"/>
  <c r="O56" i="2"/>
  <c r="K57" i="3" s="1"/>
  <c r="E49" i="3"/>
  <c r="O48" i="2"/>
  <c r="K49" i="3" s="1"/>
  <c r="E41" i="3"/>
  <c r="O40" i="2"/>
  <c r="K41" i="3" s="1"/>
  <c r="E33" i="3"/>
  <c r="O32" i="2"/>
  <c r="K33" i="3" s="1"/>
  <c r="E25" i="3"/>
  <c r="O24" i="2"/>
  <c r="K25" i="3" s="1"/>
  <c r="E17" i="3"/>
  <c r="O16" i="2"/>
  <c r="K17" i="3" s="1"/>
  <c r="AI17" i="3" s="1"/>
  <c r="N65" i="4"/>
  <c r="P65" i="4"/>
  <c r="L65" i="4"/>
  <c r="R65" i="4"/>
  <c r="T65" i="4"/>
  <c r="N49" i="4"/>
  <c r="P49" i="4"/>
  <c r="L49" i="4"/>
  <c r="R49" i="4"/>
  <c r="T49" i="4"/>
  <c r="N33" i="4"/>
  <c r="P33" i="4"/>
  <c r="L33" i="4"/>
  <c r="R33" i="4"/>
  <c r="T33" i="4"/>
  <c r="H49" i="3"/>
  <c r="H41" i="3"/>
  <c r="H33" i="3"/>
  <c r="H25" i="3"/>
  <c r="H17" i="3"/>
  <c r="K57" i="30"/>
  <c r="S57" i="30"/>
  <c r="M57" i="30"/>
  <c r="O57" i="30"/>
  <c r="Q57" i="30"/>
  <c r="K25" i="30"/>
  <c r="S25" i="30"/>
  <c r="M25" i="30"/>
  <c r="O25" i="30"/>
  <c r="Q25" i="30"/>
  <c r="N70" i="12"/>
  <c r="P70" i="12"/>
  <c r="L70" i="12"/>
  <c r="R70" i="12"/>
  <c r="T70" i="12"/>
  <c r="N54" i="12"/>
  <c r="P54" i="12"/>
  <c r="L54" i="12"/>
  <c r="R54" i="12"/>
  <c r="T54" i="12"/>
  <c r="N46" i="12"/>
  <c r="P46" i="12"/>
  <c r="L46" i="12"/>
  <c r="R46" i="12"/>
  <c r="T46" i="12"/>
  <c r="N30" i="12"/>
  <c r="P30" i="12"/>
  <c r="L30" i="12"/>
  <c r="R30" i="12"/>
  <c r="T30" i="12"/>
  <c r="N14" i="12"/>
  <c r="P14" i="12"/>
  <c r="L14" i="12"/>
  <c r="R14" i="12"/>
  <c r="T14" i="12"/>
  <c r="M48" i="8"/>
  <c r="O48" i="8"/>
  <c r="K48" i="8"/>
  <c r="Q48" i="8"/>
  <c r="S48" i="8"/>
  <c r="K58" i="9"/>
  <c r="S58" i="9"/>
  <c r="Q58" i="9"/>
  <c r="O58" i="9"/>
  <c r="M58" i="9"/>
  <c r="K42" i="9"/>
  <c r="S42" i="9"/>
  <c r="Q42" i="9"/>
  <c r="O42" i="9"/>
  <c r="M42" i="9"/>
  <c r="K26" i="9"/>
  <c r="S26" i="9"/>
  <c r="Q26" i="9"/>
  <c r="O26" i="9"/>
  <c r="M26" i="9"/>
  <c r="N75" i="12"/>
  <c r="P75" i="12"/>
  <c r="R75" i="12"/>
  <c r="T75" i="12"/>
  <c r="L75" i="12"/>
  <c r="N59" i="12"/>
  <c r="P59" i="12"/>
  <c r="R59" i="12"/>
  <c r="T59" i="12"/>
  <c r="L59" i="12"/>
  <c r="N43" i="12"/>
  <c r="P43" i="12"/>
  <c r="R43" i="12"/>
  <c r="T43" i="12"/>
  <c r="L43" i="12"/>
  <c r="N27" i="12"/>
  <c r="P27" i="12"/>
  <c r="R27" i="12"/>
  <c r="T27" i="12"/>
  <c r="L27" i="12"/>
  <c r="N19" i="12"/>
  <c r="P19" i="12"/>
  <c r="R19" i="12"/>
  <c r="T19" i="12"/>
  <c r="L19" i="12"/>
  <c r="M61" i="8"/>
  <c r="O61" i="8"/>
  <c r="Q61" i="8"/>
  <c r="S61" i="8"/>
  <c r="K61" i="8"/>
  <c r="M45" i="8"/>
  <c r="O45" i="8"/>
  <c r="Q45" i="8"/>
  <c r="S45" i="8"/>
  <c r="K45" i="8"/>
  <c r="K20" i="8"/>
  <c r="S20" i="8"/>
  <c r="O20" i="8"/>
  <c r="Q20" i="8"/>
  <c r="M20" i="8"/>
  <c r="R16" i="4"/>
  <c r="P16" i="4"/>
  <c r="T16" i="4"/>
  <c r="L16" i="4"/>
  <c r="N16" i="4"/>
  <c r="K57" i="9"/>
  <c r="S57" i="9"/>
  <c r="M57" i="9"/>
  <c r="Q57" i="9"/>
  <c r="O57" i="9"/>
  <c r="K25" i="9"/>
  <c r="S25" i="9"/>
  <c r="M25" i="9"/>
  <c r="Q25" i="9"/>
  <c r="O25" i="9"/>
  <c r="K53" i="13"/>
  <c r="S53" i="13"/>
  <c r="M53" i="13"/>
  <c r="O53" i="13"/>
  <c r="Q53" i="13"/>
  <c r="K37" i="13"/>
  <c r="S37" i="13"/>
  <c r="M37" i="13"/>
  <c r="O37" i="13"/>
  <c r="Q37" i="13"/>
  <c r="K21" i="13"/>
  <c r="S21" i="13"/>
  <c r="M21" i="13"/>
  <c r="O21" i="13"/>
  <c r="Q21" i="13"/>
  <c r="K54" i="30"/>
  <c r="S54" i="30"/>
  <c r="M54" i="30"/>
  <c r="O54" i="30"/>
  <c r="Q54" i="30"/>
  <c r="S38" i="30"/>
  <c r="M38" i="30"/>
  <c r="O38" i="30"/>
  <c r="Q38" i="30"/>
  <c r="K22" i="30"/>
  <c r="S22" i="30"/>
  <c r="M22" i="30"/>
  <c r="O22" i="30"/>
  <c r="Q22" i="30"/>
  <c r="K13" i="8"/>
  <c r="S13" i="8"/>
  <c r="M13" i="8"/>
  <c r="O13" i="8"/>
  <c r="Q13" i="8"/>
  <c r="K52" i="9"/>
  <c r="S52" i="9"/>
  <c r="M52" i="9"/>
  <c r="O52" i="9"/>
  <c r="Q52" i="9"/>
  <c r="K20" i="9"/>
  <c r="S20" i="9"/>
  <c r="M20" i="9"/>
  <c r="O20" i="9"/>
  <c r="Q20" i="9"/>
  <c r="Q34" i="10"/>
  <c r="K34" i="10"/>
  <c r="M34" i="10"/>
  <c r="O34" i="10"/>
  <c r="S34" i="10"/>
  <c r="Q26" i="10"/>
  <c r="K26" i="10"/>
  <c r="M26" i="10"/>
  <c r="O26" i="10"/>
  <c r="S26" i="10"/>
  <c r="Q14" i="10"/>
  <c r="K14" i="10"/>
  <c r="M14" i="10"/>
  <c r="O14" i="10"/>
  <c r="S14" i="10"/>
  <c r="Q22" i="11"/>
  <c r="M22" i="11"/>
  <c r="U22" i="11"/>
  <c r="AC22" i="11"/>
  <c r="Y22" i="11"/>
  <c r="K27" i="13"/>
  <c r="S27" i="13"/>
  <c r="M27" i="13"/>
  <c r="Q27" i="13"/>
  <c r="O27" i="13"/>
  <c r="K59" i="13"/>
  <c r="S59" i="13"/>
  <c r="M59" i="13"/>
  <c r="Q59" i="13"/>
  <c r="O59" i="13"/>
  <c r="N29" i="12"/>
  <c r="P29" i="12"/>
  <c r="L29" i="12"/>
  <c r="R29" i="12"/>
  <c r="T29" i="12"/>
  <c r="N61" i="12"/>
  <c r="P61" i="12"/>
  <c r="L61" i="12"/>
  <c r="R61" i="12"/>
  <c r="T61" i="12"/>
  <c r="L46" i="11"/>
  <c r="AE46" i="11" s="1"/>
  <c r="AD46" i="11"/>
  <c r="L18" i="11"/>
  <c r="AD18" i="11"/>
  <c r="AD58" i="11"/>
  <c r="L58" i="11"/>
  <c r="AE58" i="11" s="1"/>
  <c r="AD51" i="11"/>
  <c r="L51" i="11"/>
  <c r="AE51" i="11" s="1"/>
  <c r="AD31" i="11"/>
  <c r="L31" i="11"/>
  <c r="P22" i="11"/>
  <c r="L30" i="11"/>
  <c r="AD30" i="11"/>
  <c r="C17" i="31"/>
  <c r="B18" i="31"/>
  <c r="S313" i="3"/>
  <c r="H61" i="3"/>
  <c r="H69" i="3"/>
  <c r="H77" i="3"/>
  <c r="H85" i="3"/>
  <c r="H93" i="3"/>
  <c r="H101" i="3"/>
  <c r="H109" i="3"/>
  <c r="H117" i="3"/>
  <c r="H125" i="3"/>
  <c r="H133" i="3"/>
  <c r="H141" i="3"/>
  <c r="H149" i="3"/>
  <c r="H157" i="3"/>
  <c r="H165" i="3"/>
  <c r="E187" i="3"/>
  <c r="O186" i="2"/>
  <c r="K187" i="3" s="1"/>
  <c r="E195" i="3"/>
  <c r="O194" i="2"/>
  <c r="K195" i="3" s="1"/>
  <c r="E211" i="3"/>
  <c r="O210" i="2"/>
  <c r="K211" i="3" s="1"/>
  <c r="E235" i="3"/>
  <c r="O234" i="2"/>
  <c r="K235" i="3" s="1"/>
  <c r="E243" i="3"/>
  <c r="O242" i="2"/>
  <c r="K243" i="3" s="1"/>
  <c r="E251" i="3"/>
  <c r="O250" i="2"/>
  <c r="K251" i="3" s="1"/>
  <c r="E259" i="3"/>
  <c r="O258" i="2"/>
  <c r="K259" i="3" s="1"/>
  <c r="E267" i="3"/>
  <c r="O266" i="2"/>
  <c r="K267" i="3" s="1"/>
  <c r="E168" i="3"/>
  <c r="O167" i="2"/>
  <c r="K168" i="3" s="1"/>
  <c r="E160" i="3"/>
  <c r="O159" i="2"/>
  <c r="K160" i="3" s="1"/>
  <c r="E152" i="3"/>
  <c r="O151" i="2"/>
  <c r="K152" i="3" s="1"/>
  <c r="E144" i="3"/>
  <c r="O143" i="2"/>
  <c r="K144" i="3" s="1"/>
  <c r="E136" i="3"/>
  <c r="O135" i="2"/>
  <c r="K136" i="3" s="1"/>
  <c r="E128" i="3"/>
  <c r="O127" i="2"/>
  <c r="K128" i="3" s="1"/>
  <c r="E120" i="3"/>
  <c r="O119" i="2"/>
  <c r="K120" i="3" s="1"/>
  <c r="E112" i="3"/>
  <c r="O111" i="2"/>
  <c r="K112" i="3" s="1"/>
  <c r="E104" i="3"/>
  <c r="O103" i="2"/>
  <c r="K104" i="3" s="1"/>
  <c r="E96" i="3"/>
  <c r="O95" i="2"/>
  <c r="K96" i="3" s="1"/>
  <c r="E88" i="3"/>
  <c r="O87" i="2"/>
  <c r="K88" i="3" s="1"/>
  <c r="E80" i="3"/>
  <c r="O79" i="2"/>
  <c r="K80" i="3" s="1"/>
  <c r="E72" i="3"/>
  <c r="O71" i="2"/>
  <c r="K72" i="3" s="1"/>
  <c r="E64" i="3"/>
  <c r="O63" i="2"/>
  <c r="K64" i="3" s="1"/>
  <c r="E56" i="3"/>
  <c r="O55" i="2"/>
  <c r="K56" i="3" s="1"/>
  <c r="E48" i="3"/>
  <c r="O47" i="2"/>
  <c r="K48" i="3" s="1"/>
  <c r="E36" i="3"/>
  <c r="O35" i="2"/>
  <c r="K36" i="3" s="1"/>
  <c r="E28" i="3"/>
  <c r="O27" i="2"/>
  <c r="K28" i="3" s="1"/>
  <c r="E20" i="3"/>
  <c r="O19" i="2"/>
  <c r="K20" i="3" s="1"/>
  <c r="K60" i="30"/>
  <c r="S60" i="30"/>
  <c r="M60" i="30"/>
  <c r="Q60" i="30"/>
  <c r="O60" i="30"/>
  <c r="K44" i="30"/>
  <c r="S44" i="30"/>
  <c r="M44" i="30"/>
  <c r="Q44" i="30"/>
  <c r="O44" i="30"/>
  <c r="K28" i="30"/>
  <c r="S28" i="30"/>
  <c r="M28" i="30"/>
  <c r="Q28" i="30"/>
  <c r="O28" i="30"/>
  <c r="K12" i="30"/>
  <c r="S12" i="30"/>
  <c r="M12" i="30"/>
  <c r="Q12" i="30"/>
  <c r="O12" i="30"/>
  <c r="H48" i="3"/>
  <c r="H40" i="3"/>
  <c r="H32" i="3"/>
  <c r="H20" i="3"/>
  <c r="N70" i="4"/>
  <c r="P70" i="4"/>
  <c r="R70" i="4"/>
  <c r="T70" i="4"/>
  <c r="N54" i="4"/>
  <c r="P54" i="4"/>
  <c r="R54" i="4"/>
  <c r="T54" i="4"/>
  <c r="L54" i="4"/>
  <c r="N38" i="4"/>
  <c r="P38" i="4"/>
  <c r="R38" i="4"/>
  <c r="T38" i="4"/>
  <c r="L38" i="4"/>
  <c r="N22" i="4"/>
  <c r="P22" i="4"/>
  <c r="R22" i="4"/>
  <c r="T22" i="4"/>
  <c r="L22" i="4"/>
  <c r="S37" i="30"/>
  <c r="M37" i="30"/>
  <c r="O37" i="30"/>
  <c r="Q37" i="30"/>
  <c r="K32" i="8"/>
  <c r="S32" i="8"/>
  <c r="O32" i="8"/>
  <c r="Q32" i="8"/>
  <c r="M32" i="8"/>
  <c r="R15" i="4"/>
  <c r="T15" i="4"/>
  <c r="L15" i="4"/>
  <c r="P15" i="4"/>
  <c r="N15" i="4"/>
  <c r="K26" i="8"/>
  <c r="S26" i="8"/>
  <c r="M26" i="8"/>
  <c r="Q26" i="8"/>
  <c r="O26" i="8"/>
  <c r="K45" i="9"/>
  <c r="S45" i="9"/>
  <c r="M45" i="9"/>
  <c r="Q45" i="9"/>
  <c r="O45" i="9"/>
  <c r="K13" i="9"/>
  <c r="S13" i="9"/>
  <c r="M13" i="9"/>
  <c r="Q13" i="9"/>
  <c r="O13" i="9"/>
  <c r="K33" i="8"/>
  <c r="S33" i="8"/>
  <c r="M33" i="8"/>
  <c r="O33" i="8"/>
  <c r="Q33" i="8"/>
  <c r="K40" i="9"/>
  <c r="S40" i="9"/>
  <c r="M40" i="9"/>
  <c r="O40" i="9"/>
  <c r="Q40" i="9"/>
  <c r="K46" i="13"/>
  <c r="S46" i="13"/>
  <c r="M46" i="13"/>
  <c r="Q46" i="13"/>
  <c r="O46" i="13"/>
  <c r="K30" i="13"/>
  <c r="S30" i="13"/>
  <c r="M30" i="13"/>
  <c r="Q30" i="13"/>
  <c r="O30" i="13"/>
  <c r="K55" i="30"/>
  <c r="S55" i="30"/>
  <c r="M55" i="30"/>
  <c r="Q55" i="30"/>
  <c r="O55" i="30"/>
  <c r="S39" i="30"/>
  <c r="M39" i="30"/>
  <c r="Q39" i="30"/>
  <c r="O39" i="30"/>
  <c r="K31" i="30"/>
  <c r="S31" i="30"/>
  <c r="M31" i="30"/>
  <c r="Q31" i="30"/>
  <c r="O31" i="30"/>
  <c r="K15" i="30"/>
  <c r="S15" i="30"/>
  <c r="M15" i="30"/>
  <c r="Q15" i="30"/>
  <c r="O15" i="30"/>
  <c r="M37" i="11"/>
  <c r="AC37" i="11"/>
  <c r="U37" i="11"/>
  <c r="Y37" i="11"/>
  <c r="Q37" i="11"/>
  <c r="Q37" i="10"/>
  <c r="M37" i="10"/>
  <c r="K37" i="10"/>
  <c r="O37" i="10"/>
  <c r="S37" i="10"/>
  <c r="Q29" i="10"/>
  <c r="M29" i="10"/>
  <c r="K29" i="10"/>
  <c r="O29" i="10"/>
  <c r="S29" i="10"/>
  <c r="Q21" i="10"/>
  <c r="M21" i="10"/>
  <c r="K21" i="10"/>
  <c r="O21" i="10"/>
  <c r="S21" i="10"/>
  <c r="Q13" i="10"/>
  <c r="M13" i="10"/>
  <c r="K13" i="10"/>
  <c r="O13" i="10"/>
  <c r="S13" i="10"/>
  <c r="M32" i="11"/>
  <c r="AC32" i="11"/>
  <c r="Q32" i="11"/>
  <c r="Y32" i="11"/>
  <c r="U32" i="11"/>
  <c r="Q14" i="11"/>
  <c r="M14" i="11"/>
  <c r="U14" i="11"/>
  <c r="AC14" i="11"/>
  <c r="Y14" i="11"/>
  <c r="Q15" i="11"/>
  <c r="Y15" i="11"/>
  <c r="U15" i="11"/>
  <c r="AC15" i="11"/>
  <c r="M15" i="11"/>
  <c r="AD37" i="11"/>
  <c r="L37" i="11"/>
  <c r="P36" i="11"/>
  <c r="T24" i="11"/>
  <c r="AB37" i="11"/>
  <c r="P24" i="11"/>
  <c r="AB14" i="11"/>
  <c r="P33" i="11"/>
  <c r="L24" i="11"/>
  <c r="AD24" i="11"/>
  <c r="AB13" i="11"/>
  <c r="T27" i="11"/>
  <c r="X28" i="11"/>
  <c r="C16" i="31"/>
  <c r="I35" i="29"/>
  <c r="M50" i="8"/>
  <c r="O50" i="8"/>
  <c r="S50" i="8"/>
  <c r="K50" i="8"/>
  <c r="Q50" i="8"/>
  <c r="N16" i="12"/>
  <c r="P16" i="12"/>
  <c r="T16" i="12"/>
  <c r="R16" i="12"/>
  <c r="L16" i="12"/>
  <c r="N48" i="12"/>
  <c r="P48" i="12"/>
  <c r="T48" i="12"/>
  <c r="R48" i="12"/>
  <c r="L48" i="12"/>
  <c r="N80" i="12"/>
  <c r="P80" i="12"/>
  <c r="T80" i="12"/>
  <c r="R80" i="12"/>
  <c r="L80" i="12"/>
  <c r="H55" i="3"/>
  <c r="H59" i="3"/>
  <c r="H63" i="3"/>
  <c r="H67" i="3"/>
  <c r="H71" i="3"/>
  <c r="H75" i="3"/>
  <c r="H79" i="3"/>
  <c r="H83" i="3"/>
  <c r="H87" i="3"/>
  <c r="H91" i="3"/>
  <c r="H95" i="3"/>
  <c r="H99" i="3"/>
  <c r="H103" i="3"/>
  <c r="H107" i="3"/>
  <c r="H111" i="3"/>
  <c r="H115" i="3"/>
  <c r="H119" i="3"/>
  <c r="H123" i="3"/>
  <c r="H127" i="3"/>
  <c r="H131" i="3"/>
  <c r="H135" i="3"/>
  <c r="H139" i="3"/>
  <c r="H143" i="3"/>
  <c r="H147" i="3"/>
  <c r="H151" i="3"/>
  <c r="H155" i="3"/>
  <c r="H159" i="3"/>
  <c r="H163" i="3"/>
  <c r="H167" i="3"/>
  <c r="H171" i="3"/>
  <c r="E175" i="3"/>
  <c r="O174" i="2"/>
  <c r="K175" i="3" s="1"/>
  <c r="E183" i="3"/>
  <c r="O182" i="2"/>
  <c r="K183" i="3" s="1"/>
  <c r="E191" i="3"/>
  <c r="O190" i="2"/>
  <c r="K191" i="3" s="1"/>
  <c r="E199" i="3"/>
  <c r="O198" i="2"/>
  <c r="K199" i="3" s="1"/>
  <c r="E207" i="3"/>
  <c r="O206" i="2"/>
  <c r="K207" i="3" s="1"/>
  <c r="E215" i="3"/>
  <c r="O214" i="2"/>
  <c r="K215" i="3" s="1"/>
  <c r="E223" i="3"/>
  <c r="O222" i="2"/>
  <c r="K223" i="3" s="1"/>
  <c r="E231" i="3"/>
  <c r="O230" i="2"/>
  <c r="K231" i="3" s="1"/>
  <c r="E239" i="3"/>
  <c r="O238" i="2"/>
  <c r="K239" i="3" s="1"/>
  <c r="E247" i="3"/>
  <c r="O246" i="2"/>
  <c r="K247" i="3" s="1"/>
  <c r="E255" i="3"/>
  <c r="O254" i="2"/>
  <c r="K255" i="3" s="1"/>
  <c r="E263" i="3"/>
  <c r="O262" i="2"/>
  <c r="K263" i="3" s="1"/>
  <c r="E271" i="3"/>
  <c r="O270" i="2"/>
  <c r="K271" i="3" s="1"/>
  <c r="E279" i="3"/>
  <c r="O278" i="2"/>
  <c r="K279" i="3" s="1"/>
  <c r="E287" i="3"/>
  <c r="O286" i="2"/>
  <c r="K287" i="3" s="1"/>
  <c r="E295" i="3"/>
  <c r="O294" i="2"/>
  <c r="K295" i="3" s="1"/>
  <c r="E303" i="3"/>
  <c r="O302" i="2"/>
  <c r="K303" i="3" s="1"/>
  <c r="E311" i="3"/>
  <c r="O310" i="2"/>
  <c r="K311" i="3" s="1"/>
  <c r="O169" i="2"/>
  <c r="K170" i="3" s="1"/>
  <c r="E170" i="3"/>
  <c r="O165" i="2"/>
  <c r="K166" i="3" s="1"/>
  <c r="E166" i="3"/>
  <c r="O161" i="2"/>
  <c r="K162" i="3" s="1"/>
  <c r="E162" i="3"/>
  <c r="O157" i="2"/>
  <c r="K158" i="3" s="1"/>
  <c r="E158" i="3"/>
  <c r="O153" i="2"/>
  <c r="K154" i="3" s="1"/>
  <c r="E154" i="3"/>
  <c r="O149" i="2"/>
  <c r="K150" i="3" s="1"/>
  <c r="E150" i="3"/>
  <c r="O145" i="2"/>
  <c r="K146" i="3" s="1"/>
  <c r="E146" i="3"/>
  <c r="O141" i="2"/>
  <c r="K142" i="3" s="1"/>
  <c r="E142" i="3"/>
  <c r="O137" i="2"/>
  <c r="K138" i="3" s="1"/>
  <c r="E138" i="3"/>
  <c r="O133" i="2"/>
  <c r="K134" i="3" s="1"/>
  <c r="E134" i="3"/>
  <c r="O129" i="2"/>
  <c r="K130" i="3" s="1"/>
  <c r="E130" i="3"/>
  <c r="O125" i="2"/>
  <c r="K126" i="3" s="1"/>
  <c r="E126" i="3"/>
  <c r="O121" i="2"/>
  <c r="K122" i="3" s="1"/>
  <c r="E122" i="3"/>
  <c r="O117" i="2"/>
  <c r="K118" i="3" s="1"/>
  <c r="E118" i="3"/>
  <c r="O113" i="2"/>
  <c r="K114" i="3" s="1"/>
  <c r="E114" i="3"/>
  <c r="O109" i="2"/>
  <c r="K110" i="3" s="1"/>
  <c r="E110" i="3"/>
  <c r="O105" i="2"/>
  <c r="K106" i="3" s="1"/>
  <c r="E106" i="3"/>
  <c r="O101" i="2"/>
  <c r="K102" i="3" s="1"/>
  <c r="E102" i="3"/>
  <c r="E98" i="3"/>
  <c r="O97" i="2"/>
  <c r="K98" i="3" s="1"/>
  <c r="E94" i="3"/>
  <c r="O93" i="2"/>
  <c r="K94" i="3" s="1"/>
  <c r="E90" i="3"/>
  <c r="O89" i="2"/>
  <c r="K90" i="3" s="1"/>
  <c r="E86" i="3"/>
  <c r="O85" i="2"/>
  <c r="K86" i="3" s="1"/>
  <c r="E82" i="3"/>
  <c r="O81" i="2"/>
  <c r="K82" i="3" s="1"/>
  <c r="E78" i="3"/>
  <c r="O77" i="2"/>
  <c r="K78" i="3" s="1"/>
  <c r="E74" i="3"/>
  <c r="O73" i="2"/>
  <c r="K74" i="3" s="1"/>
  <c r="E70" i="3"/>
  <c r="O69" i="2"/>
  <c r="K70" i="3" s="1"/>
  <c r="E66" i="3"/>
  <c r="O65" i="2"/>
  <c r="K66" i="3" s="1"/>
  <c r="E62" i="3"/>
  <c r="O61" i="2"/>
  <c r="K62" i="3" s="1"/>
  <c r="E58" i="3"/>
  <c r="O57" i="2"/>
  <c r="K58" i="3" s="1"/>
  <c r="E54" i="3"/>
  <c r="O53" i="2"/>
  <c r="K54" i="3" s="1"/>
  <c r="E50" i="3"/>
  <c r="O49" i="2"/>
  <c r="K50" i="3" s="1"/>
  <c r="E46" i="3"/>
  <c r="O45" i="2"/>
  <c r="K46" i="3" s="1"/>
  <c r="E42" i="3"/>
  <c r="O41" i="2"/>
  <c r="K42" i="3" s="1"/>
  <c r="E38" i="3"/>
  <c r="O37" i="2"/>
  <c r="K38" i="3" s="1"/>
  <c r="E34" i="3"/>
  <c r="O33" i="2"/>
  <c r="K34" i="3" s="1"/>
  <c r="E30" i="3"/>
  <c r="O29" i="2"/>
  <c r="K30" i="3" s="1"/>
  <c r="E26" i="3"/>
  <c r="O25" i="2"/>
  <c r="K26" i="3" s="1"/>
  <c r="E22" i="3"/>
  <c r="K22" i="3"/>
  <c r="E18" i="3"/>
  <c r="O17" i="2"/>
  <c r="K18" i="3" s="1"/>
  <c r="AI18" i="3" s="1"/>
  <c r="E14" i="3"/>
  <c r="O13" i="2"/>
  <c r="K14" i="3" s="1"/>
  <c r="AI14" i="3" s="1"/>
  <c r="K56" i="30"/>
  <c r="S56" i="30"/>
  <c r="M56" i="30"/>
  <c r="Q56" i="30"/>
  <c r="O56" i="30"/>
  <c r="K48" i="30"/>
  <c r="S48" i="30"/>
  <c r="M48" i="30"/>
  <c r="Q48" i="30"/>
  <c r="O48" i="30"/>
  <c r="S40" i="30"/>
  <c r="M40" i="30"/>
  <c r="Q40" i="30"/>
  <c r="O40" i="30"/>
  <c r="K32" i="30"/>
  <c r="S32" i="30"/>
  <c r="M32" i="30"/>
  <c r="Q32" i="30"/>
  <c r="O32" i="30"/>
  <c r="K24" i="30"/>
  <c r="S24" i="30"/>
  <c r="M24" i="30"/>
  <c r="Q24" i="30"/>
  <c r="O24" i="30"/>
  <c r="K16" i="30"/>
  <c r="S16" i="30"/>
  <c r="M16" i="30"/>
  <c r="Q16" i="30"/>
  <c r="O16" i="30"/>
  <c r="H54" i="3"/>
  <c r="H50" i="3"/>
  <c r="H46" i="3"/>
  <c r="H42" i="3"/>
  <c r="H38" i="3"/>
  <c r="H34" i="3"/>
  <c r="H30" i="3"/>
  <c r="H26" i="3"/>
  <c r="H22" i="3"/>
  <c r="H18" i="3"/>
  <c r="H14" i="3"/>
  <c r="N66" i="4"/>
  <c r="P66" i="4"/>
  <c r="R66" i="4"/>
  <c r="T66" i="4"/>
  <c r="L66" i="4"/>
  <c r="N58" i="4"/>
  <c r="P58" i="4"/>
  <c r="R58" i="4"/>
  <c r="T58" i="4"/>
  <c r="L58" i="4"/>
  <c r="N50" i="4"/>
  <c r="P50" i="4"/>
  <c r="R50" i="4"/>
  <c r="T50" i="4"/>
  <c r="L50" i="4"/>
  <c r="N42" i="4"/>
  <c r="P42" i="4"/>
  <c r="R42" i="4"/>
  <c r="T42" i="4"/>
  <c r="L42" i="4"/>
  <c r="N34" i="4"/>
  <c r="P34" i="4"/>
  <c r="R34" i="4"/>
  <c r="T34" i="4"/>
  <c r="L34" i="4"/>
  <c r="N26" i="4"/>
  <c r="P26" i="4"/>
  <c r="R26" i="4"/>
  <c r="T26" i="4"/>
  <c r="L26" i="4"/>
  <c r="K61" i="30"/>
  <c r="S61" i="30"/>
  <c r="M61" i="30"/>
  <c r="O61" i="30"/>
  <c r="Q61" i="30"/>
  <c r="K45" i="30"/>
  <c r="S45" i="30"/>
  <c r="M45" i="30"/>
  <c r="O45" i="30"/>
  <c r="Q45" i="30"/>
  <c r="K29" i="30"/>
  <c r="S29" i="30"/>
  <c r="M29" i="30"/>
  <c r="O29" i="30"/>
  <c r="Q29" i="30"/>
  <c r="K13" i="30"/>
  <c r="S13" i="30"/>
  <c r="M13" i="30"/>
  <c r="O13" i="30"/>
  <c r="Q13" i="30"/>
  <c r="K24" i="8"/>
  <c r="S24" i="8"/>
  <c r="O24" i="8"/>
  <c r="Q24" i="8"/>
  <c r="M24" i="8"/>
  <c r="M31" i="11"/>
  <c r="AC31" i="11"/>
  <c r="U31" i="11"/>
  <c r="Q31" i="11"/>
  <c r="Y31" i="11"/>
  <c r="R17" i="4"/>
  <c r="N17" i="4"/>
  <c r="P17" i="4"/>
  <c r="L17" i="4"/>
  <c r="T17" i="4"/>
  <c r="R13" i="4"/>
  <c r="N13" i="4"/>
  <c r="P13" i="4"/>
  <c r="L13" i="4"/>
  <c r="T13" i="4"/>
  <c r="K34" i="8"/>
  <c r="S34" i="8"/>
  <c r="M34" i="8"/>
  <c r="Q34" i="8"/>
  <c r="O34" i="8"/>
  <c r="K18" i="8"/>
  <c r="S18" i="8"/>
  <c r="M18" i="8"/>
  <c r="Q18" i="8"/>
  <c r="O18" i="8"/>
  <c r="K53" i="9"/>
  <c r="S53" i="9"/>
  <c r="M53" i="9"/>
  <c r="Q53" i="9"/>
  <c r="O53" i="9"/>
  <c r="S37" i="9"/>
  <c r="M37" i="9"/>
  <c r="Q37" i="9"/>
  <c r="O37" i="9"/>
  <c r="K21" i="9"/>
  <c r="S21" i="9"/>
  <c r="M21" i="9"/>
  <c r="Q21" i="9"/>
  <c r="O21" i="9"/>
  <c r="K25" i="8"/>
  <c r="S25" i="8"/>
  <c r="M25" i="8"/>
  <c r="O25" i="8"/>
  <c r="Q25" i="8"/>
  <c r="K48" i="9"/>
  <c r="S48" i="9"/>
  <c r="M48" i="9"/>
  <c r="O48" i="9"/>
  <c r="Q48" i="9"/>
  <c r="K32" i="9"/>
  <c r="S32" i="9"/>
  <c r="M32" i="9"/>
  <c r="O32" i="9"/>
  <c r="Q32" i="9"/>
  <c r="K16" i="9"/>
  <c r="S16" i="9"/>
  <c r="M16" i="9"/>
  <c r="O16" i="9"/>
  <c r="Q16" i="9"/>
  <c r="K58" i="13"/>
  <c r="S58" i="13"/>
  <c r="M58" i="13"/>
  <c r="Q58" i="13"/>
  <c r="O58" i="13"/>
  <c r="K50" i="13"/>
  <c r="S50" i="13"/>
  <c r="M50" i="13"/>
  <c r="Q50" i="13"/>
  <c r="O50" i="13"/>
  <c r="K42" i="13"/>
  <c r="S42" i="13"/>
  <c r="M42" i="13"/>
  <c r="Q42" i="13"/>
  <c r="O42" i="13"/>
  <c r="K34" i="13"/>
  <c r="S34" i="13"/>
  <c r="M34" i="13"/>
  <c r="Q34" i="13"/>
  <c r="O34" i="13"/>
  <c r="K26" i="13"/>
  <c r="S26" i="13"/>
  <c r="M26" i="13"/>
  <c r="Q26" i="13"/>
  <c r="O26" i="13"/>
  <c r="K18" i="13"/>
  <c r="S18" i="13"/>
  <c r="M18" i="13"/>
  <c r="Q18" i="13"/>
  <c r="O18" i="13"/>
  <c r="K59" i="30"/>
  <c r="S59" i="30"/>
  <c r="M59" i="30"/>
  <c r="Q59" i="30"/>
  <c r="O59" i="30"/>
  <c r="K51" i="30"/>
  <c r="S51" i="30"/>
  <c r="M51" i="30"/>
  <c r="Q51" i="30"/>
  <c r="O51" i="30"/>
  <c r="K43" i="30"/>
  <c r="S43" i="30"/>
  <c r="M43" i="30"/>
  <c r="Q43" i="30"/>
  <c r="O43" i="30"/>
  <c r="K35" i="30"/>
  <c r="S35" i="30"/>
  <c r="M35" i="30"/>
  <c r="Q35" i="30"/>
  <c r="O35" i="30"/>
  <c r="K27" i="30"/>
  <c r="S27" i="30"/>
  <c r="M27" i="30"/>
  <c r="Q27" i="30"/>
  <c r="O27" i="30"/>
  <c r="K19" i="30"/>
  <c r="S19" i="30"/>
  <c r="M19" i="30"/>
  <c r="Q19" i="30"/>
  <c r="O19" i="30"/>
  <c r="Q29" i="11"/>
  <c r="U29" i="11"/>
  <c r="AC29" i="11"/>
  <c r="M29" i="11"/>
  <c r="Y29" i="11"/>
  <c r="Q16" i="11"/>
  <c r="M16" i="11"/>
  <c r="U16" i="11"/>
  <c r="Y16" i="11"/>
  <c r="AC16" i="11"/>
  <c r="Q35" i="10"/>
  <c r="S35" i="10"/>
  <c r="M35" i="10"/>
  <c r="O35" i="10"/>
  <c r="K35" i="10"/>
  <c r="Q31" i="10"/>
  <c r="S31" i="10"/>
  <c r="M31" i="10"/>
  <c r="O31" i="10"/>
  <c r="K31" i="10"/>
  <c r="Q27" i="10"/>
  <c r="S27" i="10"/>
  <c r="M27" i="10"/>
  <c r="O27" i="10"/>
  <c r="K27" i="10"/>
  <c r="Q23" i="10"/>
  <c r="S23" i="10"/>
  <c r="M23" i="10"/>
  <c r="O23" i="10"/>
  <c r="K23" i="10"/>
  <c r="Q19" i="10"/>
  <c r="S19" i="10"/>
  <c r="M19" i="10"/>
  <c r="O19" i="10"/>
  <c r="K19" i="10"/>
  <c r="Q15" i="10"/>
  <c r="S15" i="10"/>
  <c r="M15" i="10"/>
  <c r="O15" i="10"/>
  <c r="K15" i="10"/>
  <c r="M34" i="11"/>
  <c r="AC34" i="11"/>
  <c r="Q34" i="11"/>
  <c r="Y34" i="11"/>
  <c r="U34" i="11"/>
  <c r="M30" i="11"/>
  <c r="AC30" i="11"/>
  <c r="Q30" i="11"/>
  <c r="Y30" i="11"/>
  <c r="U30" i="11"/>
  <c r="Q17" i="11"/>
  <c r="U17" i="11"/>
  <c r="AC17" i="11"/>
  <c r="M17" i="11"/>
  <c r="Y17" i="11"/>
  <c r="Q23" i="11"/>
  <c r="Y23" i="11"/>
  <c r="U23" i="11"/>
  <c r="M23" i="11"/>
  <c r="AC23" i="11"/>
  <c r="K23" i="13"/>
  <c r="S23" i="13"/>
  <c r="M23" i="13"/>
  <c r="Q23" i="13"/>
  <c r="O23" i="13"/>
  <c r="K39" i="13"/>
  <c r="S39" i="13"/>
  <c r="M39" i="13"/>
  <c r="Q39" i="13"/>
  <c r="O39" i="13"/>
  <c r="K55" i="13"/>
  <c r="S55" i="13"/>
  <c r="M55" i="13"/>
  <c r="Q55" i="13"/>
  <c r="O55" i="13"/>
  <c r="N21" i="12"/>
  <c r="P21" i="12"/>
  <c r="L21" i="12"/>
  <c r="R21" i="12"/>
  <c r="T21" i="12"/>
  <c r="N53" i="12"/>
  <c r="P53" i="12"/>
  <c r="L53" i="12"/>
  <c r="R53" i="12"/>
  <c r="T53" i="12"/>
  <c r="L14" i="11"/>
  <c r="AD14" i="11"/>
  <c r="AD41" i="11"/>
  <c r="L41" i="11"/>
  <c r="AE41" i="11" s="1"/>
  <c r="X31" i="11"/>
  <c r="L26" i="11"/>
  <c r="AD26" i="11"/>
  <c r="AB19" i="11"/>
  <c r="AD62" i="11"/>
  <c r="L62" i="11"/>
  <c r="AE62" i="11" s="1"/>
  <c r="AD55" i="11"/>
  <c r="L55" i="11"/>
  <c r="AE55" i="11" s="1"/>
  <c r="L52" i="11"/>
  <c r="AE52" i="11" s="1"/>
  <c r="AD52" i="11"/>
  <c r="L45" i="11"/>
  <c r="AE45" i="11" s="1"/>
  <c r="AD45" i="11"/>
  <c r="X34" i="11"/>
  <c r="AB32" i="11"/>
  <c r="P28" i="11"/>
  <c r="P20" i="11"/>
  <c r="AD33" i="11"/>
  <c r="L33" i="11"/>
  <c r="L29" i="11"/>
  <c r="AD29" i="11"/>
  <c r="AB22" i="11"/>
  <c r="P18" i="11"/>
  <c r="L13" i="11"/>
  <c r="AD13" i="11"/>
  <c r="L57" i="11"/>
  <c r="AE57" i="11" s="1"/>
  <c r="AD57" i="11"/>
  <c r="P35" i="11"/>
  <c r="P31" i="11"/>
  <c r="AB26" i="11"/>
  <c r="AB21" i="11"/>
  <c r="L16" i="11"/>
  <c r="AD16" i="11"/>
  <c r="AD47" i="11"/>
  <c r="L47" i="11"/>
  <c r="AE47" i="11" s="1"/>
  <c r="T37" i="11"/>
  <c r="T33" i="11"/>
  <c r="P29" i="11"/>
  <c r="P25" i="11"/>
  <c r="P21" i="11"/>
  <c r="P17" i="11"/>
  <c r="P13" i="11"/>
  <c r="X26" i="11"/>
  <c r="X22" i="11"/>
  <c r="X18" i="11"/>
  <c r="X14" i="11"/>
  <c r="B21" i="18"/>
  <c r="B22" i="23"/>
  <c r="C21" i="23"/>
  <c r="I39" i="29"/>
  <c r="E36" i="34"/>
  <c r="G35" i="34"/>
  <c r="F36" i="34"/>
  <c r="C36" i="34"/>
  <c r="D36" i="34"/>
  <c r="B36" i="34"/>
  <c r="N31" i="4" l="1"/>
  <c r="L31" i="4"/>
  <c r="N33" i="12"/>
  <c r="L33" i="12"/>
  <c r="L83" i="12" s="1"/>
  <c r="T33" i="12"/>
  <c r="P67" i="4"/>
  <c r="R33" i="12"/>
  <c r="R31" i="4"/>
  <c r="T67" i="4"/>
  <c r="P31" i="4"/>
  <c r="F44" i="29"/>
  <c r="C16" i="18"/>
  <c r="C40" i="18" s="1"/>
  <c r="M62" i="30"/>
  <c r="S62" i="30"/>
  <c r="O62" i="8"/>
  <c r="M30" i="33"/>
  <c r="M26" i="33"/>
  <c r="M31" i="33"/>
  <c r="M27" i="33"/>
  <c r="M25" i="33"/>
  <c r="M29" i="33"/>
  <c r="M22" i="33"/>
  <c r="M28" i="33"/>
  <c r="M21" i="33"/>
  <c r="M24" i="33"/>
  <c r="M23" i="33"/>
  <c r="O62" i="30"/>
  <c r="Q62" i="30"/>
  <c r="K62" i="30"/>
  <c r="D27" i="1"/>
  <c r="D27" i="26"/>
  <c r="H27" i="1"/>
  <c r="H27" i="26"/>
  <c r="F27" i="1"/>
  <c r="F27" i="26"/>
  <c r="G27" i="1"/>
  <c r="G27" i="26"/>
  <c r="E27" i="1"/>
  <c r="E27" i="26"/>
  <c r="AB63" i="11"/>
  <c r="M62" i="10"/>
  <c r="S62" i="10"/>
  <c r="O62" i="10"/>
  <c r="Q62" i="10"/>
  <c r="K62" i="10"/>
  <c r="M62" i="13"/>
  <c r="E21" i="26" s="1"/>
  <c r="S62" i="13"/>
  <c r="H21" i="26" s="1"/>
  <c r="O62" i="13"/>
  <c r="F21" i="26" s="1"/>
  <c r="Q62" i="13"/>
  <c r="K62" i="13"/>
  <c r="M62" i="9"/>
  <c r="K62" i="9"/>
  <c r="S62" i="9"/>
  <c r="Q62" i="9"/>
  <c r="O62" i="9"/>
  <c r="K62" i="8"/>
  <c r="S62" i="8"/>
  <c r="M62" i="8"/>
  <c r="Q62" i="8"/>
  <c r="T83" i="12"/>
  <c r="H18" i="26" s="1"/>
  <c r="N83" i="12"/>
  <c r="E18" i="26" s="1"/>
  <c r="P83" i="12"/>
  <c r="F18" i="1" s="1"/>
  <c r="R83" i="12"/>
  <c r="G18" i="1" s="1"/>
  <c r="R71" i="4"/>
  <c r="L71" i="4"/>
  <c r="N71" i="4"/>
  <c r="T71" i="4"/>
  <c r="X63" i="11"/>
  <c r="T63" i="11"/>
  <c r="AD63" i="11"/>
  <c r="P63" i="11"/>
  <c r="L63" i="11"/>
  <c r="D48" i="29"/>
  <c r="D44" i="29"/>
  <c r="D49" i="29"/>
  <c r="I40" i="29"/>
  <c r="I50" i="29" s="1"/>
  <c r="D46" i="29"/>
  <c r="D47" i="29"/>
  <c r="C20" i="18"/>
  <c r="C17" i="18"/>
  <c r="C19" i="18"/>
  <c r="C18" i="18"/>
  <c r="G48" i="29"/>
  <c r="F47" i="29"/>
  <c r="F48" i="29"/>
  <c r="U32" i="13"/>
  <c r="V36" i="4"/>
  <c r="U59" i="9"/>
  <c r="U60" i="13"/>
  <c r="U55" i="9"/>
  <c r="V52" i="4"/>
  <c r="U23" i="9"/>
  <c r="V52" i="12"/>
  <c r="V12" i="12"/>
  <c r="U36" i="13"/>
  <c r="V57" i="12"/>
  <c r="U47" i="8"/>
  <c r="V68" i="4"/>
  <c r="V51" i="4"/>
  <c r="U15" i="8"/>
  <c r="U39" i="8"/>
  <c r="U48" i="13"/>
  <c r="U51" i="9"/>
  <c r="V25" i="12"/>
  <c r="V76" i="12"/>
  <c r="U59" i="8"/>
  <c r="U56" i="13"/>
  <c r="V20" i="12"/>
  <c r="U28" i="13"/>
  <c r="U15" i="9"/>
  <c r="V44" i="4"/>
  <c r="V63" i="4"/>
  <c r="U16" i="13"/>
  <c r="V28" i="4"/>
  <c r="V35" i="4"/>
  <c r="U43" i="8"/>
  <c r="U31" i="9"/>
  <c r="AG13" i="11"/>
  <c r="V43" i="4"/>
  <c r="U39" i="9"/>
  <c r="U27" i="9"/>
  <c r="U35" i="8"/>
  <c r="V41" i="12"/>
  <c r="V39" i="4"/>
  <c r="V68" i="12"/>
  <c r="V28" i="12"/>
  <c r="V60" i="4"/>
  <c r="V40" i="4"/>
  <c r="V49" i="12"/>
  <c r="U47" i="9"/>
  <c r="U35" i="9"/>
  <c r="U23" i="8"/>
  <c r="U20" i="13"/>
  <c r="U24" i="13"/>
  <c r="U31" i="8"/>
  <c r="V55" i="4"/>
  <c r="V17" i="12"/>
  <c r="V64" i="4"/>
  <c r="U51" i="8"/>
  <c r="V60" i="12"/>
  <c r="V56" i="4"/>
  <c r="U52" i="13"/>
  <c r="U40" i="13"/>
  <c r="V81" i="12"/>
  <c r="V27" i="4"/>
  <c r="U19" i="9"/>
  <c r="V24" i="4"/>
  <c r="U43" i="9"/>
  <c r="V44" i="12"/>
  <c r="V23" i="4"/>
  <c r="V48" i="4"/>
  <c r="U27" i="8"/>
  <c r="V32" i="4"/>
  <c r="U19" i="8"/>
  <c r="U55" i="8"/>
  <c r="U12" i="13"/>
  <c r="V67" i="4"/>
  <c r="AE25" i="11"/>
  <c r="V36" i="12"/>
  <c r="V65" i="12"/>
  <c r="V59" i="4"/>
  <c r="V47" i="4"/>
  <c r="U44" i="13"/>
  <c r="V73" i="12"/>
  <c r="AE23" i="11"/>
  <c r="U56" i="30"/>
  <c r="V16" i="12"/>
  <c r="U50" i="8"/>
  <c r="V49" i="4"/>
  <c r="U38" i="8"/>
  <c r="U30" i="10"/>
  <c r="G21" i="26"/>
  <c r="U41" i="9"/>
  <c r="U37" i="8"/>
  <c r="V51" i="12"/>
  <c r="V62" i="12"/>
  <c r="AE31" i="11"/>
  <c r="U34" i="10"/>
  <c r="U52" i="9"/>
  <c r="U25" i="9"/>
  <c r="U45" i="8"/>
  <c r="V27" i="12"/>
  <c r="U48" i="8"/>
  <c r="V30" i="12"/>
  <c r="V18" i="4"/>
  <c r="U41" i="8"/>
  <c r="V15" i="12"/>
  <c r="V47" i="12"/>
  <c r="V79" i="12"/>
  <c r="U46" i="9"/>
  <c r="U36" i="8"/>
  <c r="V34" i="12"/>
  <c r="V66" i="12"/>
  <c r="V37" i="4"/>
  <c r="V69" i="4"/>
  <c r="V56" i="12"/>
  <c r="V69" i="12"/>
  <c r="AG36" i="11"/>
  <c r="U17" i="10"/>
  <c r="AG18" i="11"/>
  <c r="U38" i="13"/>
  <c r="U17" i="8"/>
  <c r="V30" i="4"/>
  <c r="AE28" i="11"/>
  <c r="V25" i="4"/>
  <c r="S24" i="24"/>
  <c r="AE33" i="11"/>
  <c r="AG30" i="11"/>
  <c r="U19" i="10"/>
  <c r="U35" i="10"/>
  <c r="AG29" i="11"/>
  <c r="V26" i="4"/>
  <c r="V58" i="4"/>
  <c r="U37" i="10"/>
  <c r="V54" i="4"/>
  <c r="U20" i="10"/>
  <c r="U36" i="10"/>
  <c r="AG35" i="11"/>
  <c r="C45" i="23"/>
  <c r="AE26" i="11"/>
  <c r="U55" i="13"/>
  <c r="U27" i="30"/>
  <c r="U59" i="30"/>
  <c r="U32" i="9"/>
  <c r="U13" i="30"/>
  <c r="AI106" i="3"/>
  <c r="O106" i="3"/>
  <c r="Y106" i="3"/>
  <c r="AD106" i="3"/>
  <c r="T106" i="3"/>
  <c r="AI122" i="3"/>
  <c r="Y122" i="3"/>
  <c r="O122" i="3"/>
  <c r="AD122" i="3"/>
  <c r="T122" i="3"/>
  <c r="AI138" i="3"/>
  <c r="O138" i="3"/>
  <c r="Y138" i="3"/>
  <c r="AD138" i="3"/>
  <c r="T138" i="3"/>
  <c r="AI154" i="3"/>
  <c r="Y154" i="3"/>
  <c r="O154" i="3"/>
  <c r="AD154" i="3"/>
  <c r="T154" i="3"/>
  <c r="AI170" i="3"/>
  <c r="Y170" i="3"/>
  <c r="O170" i="3"/>
  <c r="AD170" i="3"/>
  <c r="T170" i="3"/>
  <c r="H46" i="29"/>
  <c r="U15" i="30"/>
  <c r="U13" i="9"/>
  <c r="U32" i="8"/>
  <c r="U44" i="30"/>
  <c r="AI48" i="3"/>
  <c r="T48" i="3"/>
  <c r="Y48" i="3"/>
  <c r="AD48" i="3"/>
  <c r="O48" i="3"/>
  <c r="AI80" i="3"/>
  <c r="T80" i="3"/>
  <c r="O80" i="3"/>
  <c r="Y80" i="3"/>
  <c r="AD80" i="3"/>
  <c r="AD112" i="3"/>
  <c r="T112" i="3"/>
  <c r="O112" i="3"/>
  <c r="Y112" i="3"/>
  <c r="AI112" i="3"/>
  <c r="AD144" i="3"/>
  <c r="T144" i="3"/>
  <c r="O144" i="3"/>
  <c r="Y144" i="3"/>
  <c r="AI144" i="3"/>
  <c r="O267" i="3"/>
  <c r="T267" i="3"/>
  <c r="AI267" i="3"/>
  <c r="Y267" i="3"/>
  <c r="AD267" i="3"/>
  <c r="O235" i="3"/>
  <c r="T235" i="3"/>
  <c r="AI235" i="3"/>
  <c r="Y235" i="3"/>
  <c r="AD235" i="3"/>
  <c r="U42" i="9"/>
  <c r="U25" i="30"/>
  <c r="Y33" i="3"/>
  <c r="O33" i="3"/>
  <c r="T33" i="3"/>
  <c r="AD33" i="3"/>
  <c r="AI33" i="3"/>
  <c r="Y65" i="3"/>
  <c r="O65" i="3"/>
  <c r="T65" i="3"/>
  <c r="AI65" i="3"/>
  <c r="AD65" i="3"/>
  <c r="Y97" i="3"/>
  <c r="O97" i="3"/>
  <c r="T97" i="3"/>
  <c r="AD97" i="3"/>
  <c r="AI97" i="3"/>
  <c r="AD129" i="3"/>
  <c r="T129" i="3"/>
  <c r="Y129" i="3"/>
  <c r="O129" i="3"/>
  <c r="AI129" i="3"/>
  <c r="AD161" i="3"/>
  <c r="T161" i="3"/>
  <c r="Y161" i="3"/>
  <c r="O161" i="3"/>
  <c r="AI161" i="3"/>
  <c r="O301" i="3"/>
  <c r="AI301" i="3"/>
  <c r="T301" i="3"/>
  <c r="Y301" i="3"/>
  <c r="AD301" i="3"/>
  <c r="O269" i="3"/>
  <c r="AI269" i="3"/>
  <c r="Y269" i="3"/>
  <c r="AD269" i="3"/>
  <c r="T269" i="3"/>
  <c r="U34" i="30"/>
  <c r="U33" i="9"/>
  <c r="U33" i="30"/>
  <c r="Y306" i="3"/>
  <c r="O306" i="3"/>
  <c r="AD306" i="3"/>
  <c r="AI306" i="3"/>
  <c r="T306" i="3"/>
  <c r="Y290" i="3"/>
  <c r="O290" i="3"/>
  <c r="AD290" i="3"/>
  <c r="AI290" i="3"/>
  <c r="T290" i="3"/>
  <c r="Y274" i="3"/>
  <c r="O274" i="3"/>
  <c r="AD274" i="3"/>
  <c r="T274" i="3"/>
  <c r="AI274" i="3"/>
  <c r="Y258" i="3"/>
  <c r="O258" i="3"/>
  <c r="AD258" i="3"/>
  <c r="T258" i="3"/>
  <c r="AI258" i="3"/>
  <c r="Y242" i="3"/>
  <c r="O242" i="3"/>
  <c r="AD242" i="3"/>
  <c r="T242" i="3"/>
  <c r="AI242" i="3"/>
  <c r="O210" i="3"/>
  <c r="Y210" i="3"/>
  <c r="AD210" i="3"/>
  <c r="AI210" i="3"/>
  <c r="T210" i="3"/>
  <c r="Y194" i="3"/>
  <c r="O194" i="3"/>
  <c r="AD194" i="3"/>
  <c r="AI194" i="3"/>
  <c r="T194" i="3"/>
  <c r="U23" i="30"/>
  <c r="T16" i="3"/>
  <c r="O16" i="3"/>
  <c r="Y16" i="3"/>
  <c r="AD16" i="3"/>
  <c r="AI32" i="3"/>
  <c r="T32" i="3"/>
  <c r="O32" i="3"/>
  <c r="Y32" i="3"/>
  <c r="AD32" i="3"/>
  <c r="O44" i="3"/>
  <c r="T44" i="3"/>
  <c r="Y44" i="3"/>
  <c r="AD44" i="3"/>
  <c r="AI44" i="3"/>
  <c r="O60" i="3"/>
  <c r="T60" i="3"/>
  <c r="Y60" i="3"/>
  <c r="AD60" i="3"/>
  <c r="AI60" i="3"/>
  <c r="O76" i="3"/>
  <c r="T76" i="3"/>
  <c r="Y76" i="3"/>
  <c r="AD76" i="3"/>
  <c r="AI76" i="3"/>
  <c r="O92" i="3"/>
  <c r="T92" i="3"/>
  <c r="Y92" i="3"/>
  <c r="AD92" i="3"/>
  <c r="AI92" i="3"/>
  <c r="AD108" i="3"/>
  <c r="T108" i="3"/>
  <c r="O108" i="3"/>
  <c r="AI108" i="3"/>
  <c r="Y108" i="3"/>
  <c r="AD124" i="3"/>
  <c r="T124" i="3"/>
  <c r="O124" i="3"/>
  <c r="AI124" i="3"/>
  <c r="Y124" i="3"/>
  <c r="AD140" i="3"/>
  <c r="T140" i="3"/>
  <c r="O140" i="3"/>
  <c r="Y140" i="3"/>
  <c r="AI140" i="3"/>
  <c r="AD156" i="3"/>
  <c r="T156" i="3"/>
  <c r="AI156" i="3"/>
  <c r="O156" i="3"/>
  <c r="Y156" i="3"/>
  <c r="O307" i="3"/>
  <c r="T307" i="3"/>
  <c r="Y307" i="3"/>
  <c r="AD307" i="3"/>
  <c r="AI307" i="3"/>
  <c r="O291" i="3"/>
  <c r="T291" i="3"/>
  <c r="Y291" i="3"/>
  <c r="AD291" i="3"/>
  <c r="AI291" i="3"/>
  <c r="O275" i="3"/>
  <c r="T275" i="3"/>
  <c r="Y275" i="3"/>
  <c r="AD275" i="3"/>
  <c r="AI275" i="3"/>
  <c r="O219" i="3"/>
  <c r="T219" i="3"/>
  <c r="AI219" i="3"/>
  <c r="Y219" i="3"/>
  <c r="AD219" i="3"/>
  <c r="O179" i="3"/>
  <c r="T179" i="3"/>
  <c r="Y179" i="3"/>
  <c r="AD179" i="3"/>
  <c r="AI179" i="3"/>
  <c r="H45" i="29"/>
  <c r="U13" i="13"/>
  <c r="U53" i="11"/>
  <c r="M53" i="11"/>
  <c r="AC53" i="11"/>
  <c r="Q53" i="11"/>
  <c r="Y53" i="11"/>
  <c r="Y44" i="11"/>
  <c r="M44" i="11"/>
  <c r="U44" i="11"/>
  <c r="Q44" i="11"/>
  <c r="AC44" i="11"/>
  <c r="M59" i="11"/>
  <c r="AC59" i="11"/>
  <c r="U59" i="11"/>
  <c r="Q59" i="11"/>
  <c r="Y59" i="11"/>
  <c r="Y21" i="3"/>
  <c r="O21" i="3"/>
  <c r="AD21" i="3"/>
  <c r="AI21" i="3"/>
  <c r="T21" i="3"/>
  <c r="Y53" i="3"/>
  <c r="O53" i="3"/>
  <c r="AD53" i="3"/>
  <c r="AI53" i="3"/>
  <c r="T53" i="3"/>
  <c r="Y85" i="3"/>
  <c r="O85" i="3"/>
  <c r="AD85" i="3"/>
  <c r="AI85" i="3"/>
  <c r="T85" i="3"/>
  <c r="AD101" i="3"/>
  <c r="T101" i="3"/>
  <c r="AI101" i="3"/>
  <c r="O101" i="3"/>
  <c r="Y101" i="3"/>
  <c r="AD133" i="3"/>
  <c r="T133" i="3"/>
  <c r="AI133" i="3"/>
  <c r="O133" i="3"/>
  <c r="Y133" i="3"/>
  <c r="AD165" i="3"/>
  <c r="T165" i="3"/>
  <c r="AI165" i="3"/>
  <c r="O165" i="3"/>
  <c r="Y165" i="3"/>
  <c r="O229" i="3"/>
  <c r="T229" i="3"/>
  <c r="Y229" i="3"/>
  <c r="AD229" i="3"/>
  <c r="AI229" i="3"/>
  <c r="T220" i="3"/>
  <c r="AD220" i="3"/>
  <c r="O220" i="3"/>
  <c r="AI220" i="3"/>
  <c r="Y220" i="3"/>
  <c r="O205" i="3"/>
  <c r="T205" i="3"/>
  <c r="Y205" i="3"/>
  <c r="AD205" i="3"/>
  <c r="AI205" i="3"/>
  <c r="T173" i="3"/>
  <c r="O173" i="3"/>
  <c r="AI173" i="3"/>
  <c r="Y173" i="3"/>
  <c r="AD173" i="3"/>
  <c r="U39" i="13"/>
  <c r="AG34" i="11"/>
  <c r="U23" i="10"/>
  <c r="AG16" i="11"/>
  <c r="U18" i="13"/>
  <c r="U53" i="9"/>
  <c r="U29" i="30"/>
  <c r="V34" i="4"/>
  <c r="V66" i="4"/>
  <c r="U32" i="30"/>
  <c r="T14" i="3"/>
  <c r="Y14" i="3"/>
  <c r="O14" i="3"/>
  <c r="AD14" i="3"/>
  <c r="O30" i="3"/>
  <c r="T30" i="3"/>
  <c r="AI30" i="3"/>
  <c r="Y30" i="3"/>
  <c r="AD30" i="3"/>
  <c r="O46" i="3"/>
  <c r="T46" i="3"/>
  <c r="AI46" i="3"/>
  <c r="Y46" i="3"/>
  <c r="AD46" i="3"/>
  <c r="O62" i="3"/>
  <c r="T62" i="3"/>
  <c r="AI62" i="3"/>
  <c r="AD62" i="3"/>
  <c r="Y62" i="3"/>
  <c r="O78" i="3"/>
  <c r="T78" i="3"/>
  <c r="AI78" i="3"/>
  <c r="AD78" i="3"/>
  <c r="Y78" i="3"/>
  <c r="O94" i="3"/>
  <c r="T94" i="3"/>
  <c r="AI94" i="3"/>
  <c r="AD94" i="3"/>
  <c r="Y94" i="3"/>
  <c r="O295" i="3"/>
  <c r="AI295" i="3"/>
  <c r="AD295" i="3"/>
  <c r="Y295" i="3"/>
  <c r="T295" i="3"/>
  <c r="O263" i="3"/>
  <c r="AI263" i="3"/>
  <c r="T263" i="3"/>
  <c r="AD263" i="3"/>
  <c r="Y263" i="3"/>
  <c r="O231" i="3"/>
  <c r="AI231" i="3"/>
  <c r="Y231" i="3"/>
  <c r="T231" i="3"/>
  <c r="AD231" i="3"/>
  <c r="O199" i="3"/>
  <c r="AI199" i="3"/>
  <c r="Y199" i="3"/>
  <c r="T199" i="3"/>
  <c r="AD199" i="3"/>
  <c r="G45" i="29"/>
  <c r="H44" i="29"/>
  <c r="G44" i="29"/>
  <c r="AG15" i="11"/>
  <c r="U13" i="10"/>
  <c r="U46" i="13"/>
  <c r="U45" i="9"/>
  <c r="U21" i="13"/>
  <c r="U57" i="9"/>
  <c r="V43" i="12"/>
  <c r="U58" i="9"/>
  <c r="U57" i="30"/>
  <c r="V65" i="4"/>
  <c r="Y198" i="3"/>
  <c r="O198" i="3"/>
  <c r="AI198" i="3"/>
  <c r="AD198" i="3"/>
  <c r="T198" i="3"/>
  <c r="X15" i="2"/>
  <c r="AE15" i="11"/>
  <c r="V77" i="12"/>
  <c r="U35" i="13"/>
  <c r="U24" i="10"/>
  <c r="U42" i="30"/>
  <c r="U25" i="13"/>
  <c r="U57" i="13"/>
  <c r="V23" i="12"/>
  <c r="U22" i="9"/>
  <c r="V42" i="12"/>
  <c r="V45" i="4"/>
  <c r="T19" i="3"/>
  <c r="Y19" i="3"/>
  <c r="AD19" i="3"/>
  <c r="O19" i="3"/>
  <c r="T35" i="3"/>
  <c r="Y35" i="3"/>
  <c r="AI35" i="3"/>
  <c r="AD35" i="3"/>
  <c r="O35" i="3"/>
  <c r="T51" i="3"/>
  <c r="Y51" i="3"/>
  <c r="O51" i="3"/>
  <c r="AI51" i="3"/>
  <c r="AD51" i="3"/>
  <c r="T67" i="3"/>
  <c r="Y67" i="3"/>
  <c r="O67" i="3"/>
  <c r="AI67" i="3"/>
  <c r="AD67" i="3"/>
  <c r="T83" i="3"/>
  <c r="Y83" i="3"/>
  <c r="O83" i="3"/>
  <c r="AI83" i="3"/>
  <c r="AD83" i="3"/>
  <c r="AI99" i="3"/>
  <c r="Y99" i="3"/>
  <c r="O99" i="3"/>
  <c r="AD99" i="3"/>
  <c r="T99" i="3"/>
  <c r="AI115" i="3"/>
  <c r="Y115" i="3"/>
  <c r="O115" i="3"/>
  <c r="T115" i="3"/>
  <c r="AD115" i="3"/>
  <c r="AI139" i="3"/>
  <c r="Y139" i="3"/>
  <c r="O139" i="3"/>
  <c r="AD139" i="3"/>
  <c r="T139" i="3"/>
  <c r="AI155" i="3"/>
  <c r="Y155" i="3"/>
  <c r="O155" i="3"/>
  <c r="AD155" i="3"/>
  <c r="T155" i="3"/>
  <c r="AI171" i="3"/>
  <c r="Y171" i="3"/>
  <c r="O171" i="3"/>
  <c r="AD171" i="3"/>
  <c r="T171" i="3"/>
  <c r="AI289" i="3"/>
  <c r="O289" i="3"/>
  <c r="Y289" i="3"/>
  <c r="AD289" i="3"/>
  <c r="T289" i="3"/>
  <c r="T280" i="3"/>
  <c r="AI280" i="3"/>
  <c r="O280" i="3"/>
  <c r="AD280" i="3"/>
  <c r="Y280" i="3"/>
  <c r="AI257" i="3"/>
  <c r="Y257" i="3"/>
  <c r="AD257" i="3"/>
  <c r="O257" i="3"/>
  <c r="T257" i="3"/>
  <c r="T248" i="3"/>
  <c r="AI248" i="3"/>
  <c r="O248" i="3"/>
  <c r="AD248" i="3"/>
  <c r="Y248" i="3"/>
  <c r="AI209" i="3"/>
  <c r="AD209" i="3"/>
  <c r="T209" i="3"/>
  <c r="O209" i="3"/>
  <c r="Y209" i="3"/>
  <c r="T200" i="3"/>
  <c r="AI200" i="3"/>
  <c r="O200" i="3"/>
  <c r="Y200" i="3"/>
  <c r="AD200" i="3"/>
  <c r="T184" i="3"/>
  <c r="AI184" i="3"/>
  <c r="AD184" i="3"/>
  <c r="O184" i="3"/>
  <c r="Y184" i="3"/>
  <c r="H47" i="29"/>
  <c r="A81" i="25"/>
  <c r="AE22" i="11"/>
  <c r="U25" i="10"/>
  <c r="AG33" i="11"/>
  <c r="U54" i="13"/>
  <c r="U16" i="8"/>
  <c r="U20" i="30"/>
  <c r="H48" i="29"/>
  <c r="U43" i="13"/>
  <c r="U29" i="13"/>
  <c r="U22" i="8"/>
  <c r="M47" i="11"/>
  <c r="AC47" i="11"/>
  <c r="U47" i="11"/>
  <c r="Q47" i="11"/>
  <c r="Y47" i="11"/>
  <c r="U43" i="11"/>
  <c r="M43" i="11"/>
  <c r="Y43" i="11"/>
  <c r="AC43" i="11"/>
  <c r="Q43" i="11"/>
  <c r="M55" i="11"/>
  <c r="AC55" i="11"/>
  <c r="U55" i="11"/>
  <c r="Q55" i="11"/>
  <c r="Y55" i="11"/>
  <c r="Q38" i="11"/>
  <c r="U38" i="11"/>
  <c r="AC38" i="11"/>
  <c r="Y38" i="11"/>
  <c r="M38" i="11"/>
  <c r="Y302" i="3"/>
  <c r="O302" i="3"/>
  <c r="T302" i="3"/>
  <c r="AI302" i="3"/>
  <c r="AD302" i="3"/>
  <c r="Y294" i="3"/>
  <c r="O294" i="3"/>
  <c r="AD294" i="3"/>
  <c r="T294" i="3"/>
  <c r="AI294" i="3"/>
  <c r="Y286" i="3"/>
  <c r="O286" i="3"/>
  <c r="AI286" i="3"/>
  <c r="AD286" i="3"/>
  <c r="T286" i="3"/>
  <c r="Y278" i="3"/>
  <c r="O278" i="3"/>
  <c r="AI278" i="3"/>
  <c r="AD278" i="3"/>
  <c r="T278" i="3"/>
  <c r="Y270" i="3"/>
  <c r="O270" i="3"/>
  <c r="AI270" i="3"/>
  <c r="T270" i="3"/>
  <c r="AD270" i="3"/>
  <c r="Y262" i="3"/>
  <c r="O262" i="3"/>
  <c r="AI262" i="3"/>
  <c r="T262" i="3"/>
  <c r="AD262" i="3"/>
  <c r="Y254" i="3"/>
  <c r="O254" i="3"/>
  <c r="AI254" i="3"/>
  <c r="AD254" i="3"/>
  <c r="T254" i="3"/>
  <c r="Y246" i="3"/>
  <c r="O246" i="3"/>
  <c r="T246" i="3"/>
  <c r="AI246" i="3"/>
  <c r="AD246" i="3"/>
  <c r="Y238" i="3"/>
  <c r="O238" i="3"/>
  <c r="T238" i="3"/>
  <c r="AI238" i="3"/>
  <c r="AD238" i="3"/>
  <c r="G47" i="29"/>
  <c r="G46" i="29"/>
  <c r="AE16" i="11"/>
  <c r="V53" i="12"/>
  <c r="U23" i="13"/>
  <c r="AG17" i="11"/>
  <c r="U27" i="10"/>
  <c r="U43" i="30"/>
  <c r="U26" i="13"/>
  <c r="U58" i="13"/>
  <c r="U25" i="8"/>
  <c r="U18" i="8"/>
  <c r="V17" i="4"/>
  <c r="U45" i="30"/>
  <c r="V42" i="4"/>
  <c r="U40" i="30"/>
  <c r="AI102" i="3"/>
  <c r="Y102" i="3"/>
  <c r="O102" i="3"/>
  <c r="T102" i="3"/>
  <c r="AD102" i="3"/>
  <c r="AI110" i="3"/>
  <c r="O110" i="3"/>
  <c r="Y110" i="3"/>
  <c r="T110" i="3"/>
  <c r="AD110" i="3"/>
  <c r="AI118" i="3"/>
  <c r="Y118" i="3"/>
  <c r="O118" i="3"/>
  <c r="T118" i="3"/>
  <c r="AD118" i="3"/>
  <c r="AI126" i="3"/>
  <c r="Y126" i="3"/>
  <c r="O126" i="3"/>
  <c r="T126" i="3"/>
  <c r="AD126" i="3"/>
  <c r="AI134" i="3"/>
  <c r="O134" i="3"/>
  <c r="Y134" i="3"/>
  <c r="T134" i="3"/>
  <c r="AD134" i="3"/>
  <c r="AI142" i="3"/>
  <c r="Y142" i="3"/>
  <c r="O142" i="3"/>
  <c r="T142" i="3"/>
  <c r="AD142" i="3"/>
  <c r="AI150" i="3"/>
  <c r="O150" i="3"/>
  <c r="Y150" i="3"/>
  <c r="T150" i="3"/>
  <c r="AD150" i="3"/>
  <c r="AI158" i="3"/>
  <c r="Y158" i="3"/>
  <c r="O158" i="3"/>
  <c r="T158" i="3"/>
  <c r="AD158" i="3"/>
  <c r="AI166" i="3"/>
  <c r="Y166" i="3"/>
  <c r="O166" i="3"/>
  <c r="T166" i="3"/>
  <c r="AD166" i="3"/>
  <c r="V80" i="12"/>
  <c r="C40" i="31"/>
  <c r="AE37" i="11"/>
  <c r="AG14" i="11"/>
  <c r="U21" i="10"/>
  <c r="AG37" i="11"/>
  <c r="U39" i="30"/>
  <c r="U40" i="9"/>
  <c r="U26" i="8"/>
  <c r="V22" i="4"/>
  <c r="U12" i="30"/>
  <c r="O20" i="3"/>
  <c r="T20" i="3"/>
  <c r="Y20" i="3"/>
  <c r="AD20" i="3"/>
  <c r="AI20" i="3"/>
  <c r="O36" i="3"/>
  <c r="T36" i="3"/>
  <c r="Y36" i="3"/>
  <c r="AD36" i="3"/>
  <c r="AI36" i="3"/>
  <c r="AI56" i="3"/>
  <c r="T56" i="3"/>
  <c r="Y56" i="3"/>
  <c r="O56" i="3"/>
  <c r="AD56" i="3"/>
  <c r="AI72" i="3"/>
  <c r="T72" i="3"/>
  <c r="Y72" i="3"/>
  <c r="AD72" i="3"/>
  <c r="O72" i="3"/>
  <c r="AI88" i="3"/>
  <c r="T88" i="3"/>
  <c r="Y88" i="3"/>
  <c r="O88" i="3"/>
  <c r="AD88" i="3"/>
  <c r="AD104" i="3"/>
  <c r="T104" i="3"/>
  <c r="AI104" i="3"/>
  <c r="Y104" i="3"/>
  <c r="O104" i="3"/>
  <c r="AD120" i="3"/>
  <c r="T120" i="3"/>
  <c r="Y120" i="3"/>
  <c r="O120" i="3"/>
  <c r="AI120" i="3"/>
  <c r="AD136" i="3"/>
  <c r="T136" i="3"/>
  <c r="Y136" i="3"/>
  <c r="AI136" i="3"/>
  <c r="O136" i="3"/>
  <c r="AD152" i="3"/>
  <c r="T152" i="3"/>
  <c r="O152" i="3"/>
  <c r="AI152" i="3"/>
  <c r="Y152" i="3"/>
  <c r="AD168" i="3"/>
  <c r="T168" i="3"/>
  <c r="Y168" i="3"/>
  <c r="O168" i="3"/>
  <c r="AI168" i="3"/>
  <c r="O259" i="3"/>
  <c r="T259" i="3"/>
  <c r="Y259" i="3"/>
  <c r="AD259" i="3"/>
  <c r="AI259" i="3"/>
  <c r="O243" i="3"/>
  <c r="T243" i="3"/>
  <c r="Y243" i="3"/>
  <c r="AD243" i="3"/>
  <c r="AI243" i="3"/>
  <c r="O211" i="3"/>
  <c r="T211" i="3"/>
  <c r="Y211" i="3"/>
  <c r="AD211" i="3"/>
  <c r="AI211" i="3"/>
  <c r="O187" i="3"/>
  <c r="T187" i="3"/>
  <c r="AI187" i="3"/>
  <c r="Y187" i="3"/>
  <c r="AD187" i="3"/>
  <c r="C18" i="31"/>
  <c r="B19" i="31"/>
  <c r="AE30" i="11"/>
  <c r="V61" i="12"/>
  <c r="U14" i="10"/>
  <c r="U22" i="30"/>
  <c r="U37" i="13"/>
  <c r="V59" i="12"/>
  <c r="V54" i="12"/>
  <c r="Y25" i="3"/>
  <c r="O25" i="3"/>
  <c r="T25" i="3"/>
  <c r="AD25" i="3"/>
  <c r="AI25" i="3"/>
  <c r="Y41" i="3"/>
  <c r="O41" i="3"/>
  <c r="T41" i="3"/>
  <c r="AD41" i="3"/>
  <c r="AI41" i="3"/>
  <c r="Y57" i="3"/>
  <c r="O57" i="3"/>
  <c r="T57" i="3"/>
  <c r="AD57" i="3"/>
  <c r="AI57" i="3"/>
  <c r="Y73" i="3"/>
  <c r="O73" i="3"/>
  <c r="T73" i="3"/>
  <c r="AI73" i="3"/>
  <c r="AD73" i="3"/>
  <c r="Y89" i="3"/>
  <c r="O89" i="3"/>
  <c r="T89" i="3"/>
  <c r="AD89" i="3"/>
  <c r="AI89" i="3"/>
  <c r="AD105" i="3"/>
  <c r="T105" i="3"/>
  <c r="O105" i="3"/>
  <c r="AI105" i="3"/>
  <c r="Y105" i="3"/>
  <c r="AD121" i="3"/>
  <c r="T121" i="3"/>
  <c r="Y121" i="3"/>
  <c r="O121" i="3"/>
  <c r="AI121" i="3"/>
  <c r="AD137" i="3"/>
  <c r="T137" i="3"/>
  <c r="O137" i="3"/>
  <c r="AI137" i="3"/>
  <c r="Y137" i="3"/>
  <c r="AD153" i="3"/>
  <c r="T153" i="3"/>
  <c r="Y153" i="3"/>
  <c r="O153" i="3"/>
  <c r="AI153" i="3"/>
  <c r="AD169" i="3"/>
  <c r="T169" i="3"/>
  <c r="Y169" i="3"/>
  <c r="O169" i="3"/>
  <c r="AI169" i="3"/>
  <c r="T308" i="3"/>
  <c r="O308" i="3"/>
  <c r="AD308" i="3"/>
  <c r="AI308" i="3"/>
  <c r="Y308" i="3"/>
  <c r="O293" i="3"/>
  <c r="T293" i="3"/>
  <c r="Y293" i="3"/>
  <c r="AD293" i="3"/>
  <c r="AI293" i="3"/>
  <c r="O277" i="3"/>
  <c r="T277" i="3"/>
  <c r="Y277" i="3"/>
  <c r="AD277" i="3"/>
  <c r="AI277" i="3"/>
  <c r="O261" i="3"/>
  <c r="T261" i="3"/>
  <c r="AI261" i="3"/>
  <c r="Y261" i="3"/>
  <c r="AD261" i="3"/>
  <c r="O245" i="3"/>
  <c r="AI245" i="3"/>
  <c r="T245" i="3"/>
  <c r="Y245" i="3"/>
  <c r="AD245" i="3"/>
  <c r="O221" i="3"/>
  <c r="T221" i="3"/>
  <c r="Y221" i="3"/>
  <c r="AD221" i="3"/>
  <c r="AI221" i="3"/>
  <c r="T212" i="3"/>
  <c r="O212" i="3"/>
  <c r="AD212" i="3"/>
  <c r="Y212" i="3"/>
  <c r="AI212" i="3"/>
  <c r="T204" i="3"/>
  <c r="AD204" i="3"/>
  <c r="O204" i="3"/>
  <c r="AI204" i="3"/>
  <c r="Y204" i="3"/>
  <c r="T196" i="3"/>
  <c r="O196" i="3"/>
  <c r="Y196" i="3"/>
  <c r="AD196" i="3"/>
  <c r="AI196" i="3"/>
  <c r="T188" i="3"/>
  <c r="AD188" i="3"/>
  <c r="O188" i="3"/>
  <c r="AI188" i="3"/>
  <c r="Y188" i="3"/>
  <c r="T180" i="3"/>
  <c r="O180" i="3"/>
  <c r="AD180" i="3"/>
  <c r="AI180" i="3"/>
  <c r="Y180" i="3"/>
  <c r="T172" i="3"/>
  <c r="AD172" i="3"/>
  <c r="O172" i="3"/>
  <c r="AI172" i="3"/>
  <c r="Y172" i="3"/>
  <c r="V72" i="12"/>
  <c r="F45" i="29"/>
  <c r="F49" i="29"/>
  <c r="AE36" i="11"/>
  <c r="AE35" i="11"/>
  <c r="V45" i="12"/>
  <c r="U19" i="13"/>
  <c r="AG25" i="11"/>
  <c r="U12" i="10"/>
  <c r="U28" i="10"/>
  <c r="N14" i="33"/>
  <c r="AG20" i="11"/>
  <c r="U28" i="9"/>
  <c r="U18" i="30"/>
  <c r="U50" i="30"/>
  <c r="U33" i="13"/>
  <c r="U12" i="9"/>
  <c r="U14" i="8"/>
  <c r="U12" i="8"/>
  <c r="U57" i="8"/>
  <c r="V31" i="12"/>
  <c r="V63" i="12"/>
  <c r="U30" i="9"/>
  <c r="U52" i="8"/>
  <c r="V18" i="12"/>
  <c r="V50" i="12"/>
  <c r="V82" i="12"/>
  <c r="V21" i="4"/>
  <c r="V53" i="4"/>
  <c r="Y298" i="3"/>
  <c r="O298" i="3"/>
  <c r="AD298" i="3"/>
  <c r="AI298" i="3"/>
  <c r="T298" i="3"/>
  <c r="Y282" i="3"/>
  <c r="O282" i="3"/>
  <c r="AD282" i="3"/>
  <c r="T282" i="3"/>
  <c r="AI282" i="3"/>
  <c r="Y266" i="3"/>
  <c r="O266" i="3"/>
  <c r="AD266" i="3"/>
  <c r="T266" i="3"/>
  <c r="AI266" i="3"/>
  <c r="Y250" i="3"/>
  <c r="O250" i="3"/>
  <c r="AD250" i="3"/>
  <c r="T250" i="3"/>
  <c r="AI250" i="3"/>
  <c r="Y234" i="3"/>
  <c r="O234" i="3"/>
  <c r="AD234" i="3"/>
  <c r="T234" i="3"/>
  <c r="AI234" i="3"/>
  <c r="Y218" i="3"/>
  <c r="O218" i="3"/>
  <c r="AD218" i="3"/>
  <c r="T218" i="3"/>
  <c r="AI218" i="3"/>
  <c r="Y202" i="3"/>
  <c r="O202" i="3"/>
  <c r="AD202" i="3"/>
  <c r="AI202" i="3"/>
  <c r="T202" i="3"/>
  <c r="Y186" i="3"/>
  <c r="O186" i="3"/>
  <c r="AD186" i="3"/>
  <c r="AI186" i="3"/>
  <c r="T186" i="3"/>
  <c r="U47" i="13"/>
  <c r="U33" i="10"/>
  <c r="U14" i="13"/>
  <c r="U24" i="9"/>
  <c r="U29" i="9"/>
  <c r="V19" i="4"/>
  <c r="U21" i="30"/>
  <c r="V62" i="4"/>
  <c r="U36" i="30"/>
  <c r="AI24" i="3"/>
  <c r="T24" i="3"/>
  <c r="Y24" i="3"/>
  <c r="AD24" i="3"/>
  <c r="O24" i="3"/>
  <c r="AI40" i="3"/>
  <c r="T40" i="3"/>
  <c r="Y40" i="3"/>
  <c r="AD40" i="3"/>
  <c r="O40" i="3"/>
  <c r="O52" i="3"/>
  <c r="T52" i="3"/>
  <c r="AI52" i="3"/>
  <c r="Y52" i="3"/>
  <c r="AD52" i="3"/>
  <c r="O68" i="3"/>
  <c r="T68" i="3"/>
  <c r="AI68" i="3"/>
  <c r="Y68" i="3"/>
  <c r="AD68" i="3"/>
  <c r="O84" i="3"/>
  <c r="T84" i="3"/>
  <c r="Y84" i="3"/>
  <c r="AD84" i="3"/>
  <c r="AI84" i="3"/>
  <c r="AD100" i="3"/>
  <c r="T100" i="3"/>
  <c r="O100" i="3"/>
  <c r="AI100" i="3"/>
  <c r="Y100" i="3"/>
  <c r="AD116" i="3"/>
  <c r="T116" i="3"/>
  <c r="AI116" i="3"/>
  <c r="O116" i="3"/>
  <c r="Y116" i="3"/>
  <c r="AD132" i="3"/>
  <c r="T132" i="3"/>
  <c r="O132" i="3"/>
  <c r="AI132" i="3"/>
  <c r="Y132" i="3"/>
  <c r="AD148" i="3"/>
  <c r="T148" i="3"/>
  <c r="AI148" i="3"/>
  <c r="O148" i="3"/>
  <c r="Y148" i="3"/>
  <c r="AD164" i="3"/>
  <c r="T164" i="3"/>
  <c r="AI164" i="3"/>
  <c r="O164" i="3"/>
  <c r="Y164" i="3"/>
  <c r="O299" i="3"/>
  <c r="T299" i="3"/>
  <c r="AI299" i="3"/>
  <c r="Y299" i="3"/>
  <c r="AD299" i="3"/>
  <c r="O283" i="3"/>
  <c r="T283" i="3"/>
  <c r="AI283" i="3"/>
  <c r="Y283" i="3"/>
  <c r="AD283" i="3"/>
  <c r="O227" i="3"/>
  <c r="T227" i="3"/>
  <c r="Y227" i="3"/>
  <c r="AD227" i="3"/>
  <c r="AI227" i="3"/>
  <c r="O203" i="3"/>
  <c r="T203" i="3"/>
  <c r="AI203" i="3"/>
  <c r="Y203" i="3"/>
  <c r="AD203" i="3"/>
  <c r="V32" i="12"/>
  <c r="U58" i="8"/>
  <c r="B71" i="18"/>
  <c r="C70" i="18"/>
  <c r="AG27" i="11"/>
  <c r="U18" i="10"/>
  <c r="U30" i="30"/>
  <c r="U45" i="13"/>
  <c r="U34" i="9"/>
  <c r="U40" i="8"/>
  <c r="V22" i="12"/>
  <c r="U41" i="30"/>
  <c r="V57" i="4"/>
  <c r="U57" i="11"/>
  <c r="M57" i="11"/>
  <c r="AC57" i="11"/>
  <c r="Q57" i="11"/>
  <c r="Y57" i="11"/>
  <c r="Y54" i="11"/>
  <c r="M54" i="11"/>
  <c r="U54" i="11"/>
  <c r="AC54" i="11"/>
  <c r="Q54" i="11"/>
  <c r="Y40" i="11"/>
  <c r="M40" i="11"/>
  <c r="U40" i="11"/>
  <c r="Q40" i="11"/>
  <c r="AC40" i="11"/>
  <c r="Q52" i="11"/>
  <c r="U52" i="11"/>
  <c r="AC52" i="11"/>
  <c r="M52" i="11"/>
  <c r="Y52" i="11"/>
  <c r="M51" i="11"/>
  <c r="AC51" i="11"/>
  <c r="U51" i="11"/>
  <c r="Q51" i="11"/>
  <c r="Y51" i="11"/>
  <c r="M45" i="11"/>
  <c r="AC45" i="11"/>
  <c r="U45" i="11"/>
  <c r="Y45" i="11"/>
  <c r="Q45" i="11"/>
  <c r="Y29" i="3"/>
  <c r="O29" i="3"/>
  <c r="AI29" i="3"/>
  <c r="T29" i="3"/>
  <c r="AD29" i="3"/>
  <c r="Y45" i="3"/>
  <c r="O45" i="3"/>
  <c r="AI45" i="3"/>
  <c r="T45" i="3"/>
  <c r="AD45" i="3"/>
  <c r="Y61" i="3"/>
  <c r="O61" i="3"/>
  <c r="T61" i="3"/>
  <c r="AD61" i="3"/>
  <c r="AI61" i="3"/>
  <c r="Y77" i="3"/>
  <c r="O77" i="3"/>
  <c r="AD77" i="3"/>
  <c r="T77" i="3"/>
  <c r="AI77" i="3"/>
  <c r="Y93" i="3"/>
  <c r="O93" i="3"/>
  <c r="AD93" i="3"/>
  <c r="AI93" i="3"/>
  <c r="T93" i="3"/>
  <c r="AD109" i="3"/>
  <c r="T109" i="3"/>
  <c r="AI109" i="3"/>
  <c r="O109" i="3"/>
  <c r="Y109" i="3"/>
  <c r="AD125" i="3"/>
  <c r="T125" i="3"/>
  <c r="Y125" i="3"/>
  <c r="O125" i="3"/>
  <c r="AI125" i="3"/>
  <c r="AD141" i="3"/>
  <c r="T141" i="3"/>
  <c r="AI141" i="3"/>
  <c r="O141" i="3"/>
  <c r="Y141" i="3"/>
  <c r="AD157" i="3"/>
  <c r="T157" i="3"/>
  <c r="AI157" i="3"/>
  <c r="Y157" i="3"/>
  <c r="O157" i="3"/>
  <c r="O309" i="3"/>
  <c r="Y309" i="3"/>
  <c r="AD309" i="3"/>
  <c r="AI309" i="3"/>
  <c r="T309" i="3"/>
  <c r="T300" i="3"/>
  <c r="AD300" i="3"/>
  <c r="O300" i="3"/>
  <c r="AI300" i="3"/>
  <c r="Y300" i="3"/>
  <c r="T292" i="3"/>
  <c r="O292" i="3"/>
  <c r="AI292" i="3"/>
  <c r="Y292" i="3"/>
  <c r="AD292" i="3"/>
  <c r="T284" i="3"/>
  <c r="AD284" i="3"/>
  <c r="O284" i="3"/>
  <c r="AI284" i="3"/>
  <c r="Y284" i="3"/>
  <c r="T276" i="3"/>
  <c r="O276" i="3"/>
  <c r="AD276" i="3"/>
  <c r="AI276" i="3"/>
  <c r="Y276" i="3"/>
  <c r="T268" i="3"/>
  <c r="AD268" i="3"/>
  <c r="O268" i="3"/>
  <c r="Y268" i="3"/>
  <c r="AI268" i="3"/>
  <c r="T260" i="3"/>
  <c r="O260" i="3"/>
  <c r="Y260" i="3"/>
  <c r="AD260" i="3"/>
  <c r="AI260" i="3"/>
  <c r="T252" i="3"/>
  <c r="AD252" i="3"/>
  <c r="O252" i="3"/>
  <c r="Y252" i="3"/>
  <c r="AI252" i="3"/>
  <c r="T244" i="3"/>
  <c r="O244" i="3"/>
  <c r="AD244" i="3"/>
  <c r="Y244" i="3"/>
  <c r="AI244" i="3"/>
  <c r="T236" i="3"/>
  <c r="AD236" i="3"/>
  <c r="O236" i="3"/>
  <c r="Y236" i="3"/>
  <c r="AI236" i="3"/>
  <c r="O213" i="3"/>
  <c r="AI213" i="3"/>
  <c r="T213" i="3"/>
  <c r="Y213" i="3"/>
  <c r="AD213" i="3"/>
  <c r="O197" i="3"/>
  <c r="AI197" i="3"/>
  <c r="T197" i="3"/>
  <c r="Y197" i="3"/>
  <c r="AD197" i="3"/>
  <c r="T181" i="3"/>
  <c r="O181" i="3"/>
  <c r="Y181" i="3"/>
  <c r="AD181" i="3"/>
  <c r="AI181" i="3"/>
  <c r="U42" i="13"/>
  <c r="U37" i="9"/>
  <c r="U24" i="30"/>
  <c r="AI114" i="3"/>
  <c r="O114" i="3"/>
  <c r="Y114" i="3"/>
  <c r="T114" i="3"/>
  <c r="AD114" i="3"/>
  <c r="AI130" i="3"/>
  <c r="O130" i="3"/>
  <c r="Y130" i="3"/>
  <c r="T130" i="3"/>
  <c r="AD130" i="3"/>
  <c r="AI146" i="3"/>
  <c r="O146" i="3"/>
  <c r="Y146" i="3"/>
  <c r="T146" i="3"/>
  <c r="AD146" i="3"/>
  <c r="AI162" i="3"/>
  <c r="Y162" i="3"/>
  <c r="O162" i="3"/>
  <c r="T162" i="3"/>
  <c r="AD162" i="3"/>
  <c r="U30" i="13"/>
  <c r="O28" i="3"/>
  <c r="T28" i="3"/>
  <c r="AI28" i="3"/>
  <c r="Y28" i="3"/>
  <c r="AD28" i="3"/>
  <c r="AI64" i="3"/>
  <c r="T64" i="3"/>
  <c r="Y64" i="3"/>
  <c r="AD64" i="3"/>
  <c r="O64" i="3"/>
  <c r="AI96" i="3"/>
  <c r="T96" i="3"/>
  <c r="Y96" i="3"/>
  <c r="AD96" i="3"/>
  <c r="O96" i="3"/>
  <c r="AD128" i="3"/>
  <c r="T128" i="3"/>
  <c r="Y128" i="3"/>
  <c r="AI128" i="3"/>
  <c r="O128" i="3"/>
  <c r="AD160" i="3"/>
  <c r="T160" i="3"/>
  <c r="O160" i="3"/>
  <c r="Y160" i="3"/>
  <c r="AI160" i="3"/>
  <c r="O251" i="3"/>
  <c r="T251" i="3"/>
  <c r="AI251" i="3"/>
  <c r="Y251" i="3"/>
  <c r="AD251" i="3"/>
  <c r="O195" i="3"/>
  <c r="T195" i="3"/>
  <c r="Y195" i="3"/>
  <c r="AD195" i="3"/>
  <c r="AI195" i="3"/>
  <c r="U59" i="13"/>
  <c r="U54" i="30"/>
  <c r="Y17" i="3"/>
  <c r="O17" i="3"/>
  <c r="T17" i="3"/>
  <c r="AD17" i="3"/>
  <c r="Y49" i="3"/>
  <c r="O49" i="3"/>
  <c r="T49" i="3"/>
  <c r="AD49" i="3"/>
  <c r="AI49" i="3"/>
  <c r="Y81" i="3"/>
  <c r="O81" i="3"/>
  <c r="T81" i="3"/>
  <c r="AI81" i="3"/>
  <c r="AD81" i="3"/>
  <c r="AD113" i="3"/>
  <c r="T113" i="3"/>
  <c r="Y113" i="3"/>
  <c r="AI113" i="3"/>
  <c r="O113" i="3"/>
  <c r="AD145" i="3"/>
  <c r="T145" i="3"/>
  <c r="Y145" i="3"/>
  <c r="AI145" i="3"/>
  <c r="O145" i="3"/>
  <c r="O285" i="3"/>
  <c r="Y285" i="3"/>
  <c r="AD285" i="3"/>
  <c r="AI285" i="3"/>
  <c r="T285" i="3"/>
  <c r="O253" i="3"/>
  <c r="Y253" i="3"/>
  <c r="AD253" i="3"/>
  <c r="AI253" i="3"/>
  <c r="T253" i="3"/>
  <c r="O237" i="3"/>
  <c r="AI237" i="3"/>
  <c r="T237" i="3"/>
  <c r="Y237" i="3"/>
  <c r="AD237" i="3"/>
  <c r="T228" i="3"/>
  <c r="O228" i="3"/>
  <c r="AD228" i="3"/>
  <c r="AI228" i="3"/>
  <c r="Y228" i="3"/>
  <c r="E47" i="29"/>
  <c r="AE32" i="11"/>
  <c r="U51" i="13"/>
  <c r="U60" i="9"/>
  <c r="U17" i="13"/>
  <c r="U49" i="13"/>
  <c r="U14" i="9"/>
  <c r="Y226" i="3"/>
  <c r="O226" i="3"/>
  <c r="AD226" i="3"/>
  <c r="AI226" i="3"/>
  <c r="T226" i="3"/>
  <c r="Y178" i="3"/>
  <c r="O178" i="3"/>
  <c r="AD178" i="3"/>
  <c r="AI178" i="3"/>
  <c r="T178" i="3"/>
  <c r="U15" i="13"/>
  <c r="U29" i="8"/>
  <c r="Y62" i="11"/>
  <c r="M62" i="11"/>
  <c r="U62" i="11"/>
  <c r="AC62" i="11"/>
  <c r="Q62" i="11"/>
  <c r="Q60" i="11"/>
  <c r="U60" i="11"/>
  <c r="AC60" i="11"/>
  <c r="M60" i="11"/>
  <c r="Y60" i="11"/>
  <c r="Q42" i="11"/>
  <c r="U42" i="11"/>
  <c r="AC42" i="11"/>
  <c r="Y42" i="11"/>
  <c r="M42" i="11"/>
  <c r="Y37" i="3"/>
  <c r="O37" i="3"/>
  <c r="T37" i="3"/>
  <c r="AD37" i="3"/>
  <c r="AI37" i="3"/>
  <c r="Y69" i="3"/>
  <c r="O69" i="3"/>
  <c r="AD69" i="3"/>
  <c r="T69" i="3"/>
  <c r="AI69" i="3"/>
  <c r="AD117" i="3"/>
  <c r="T117" i="3"/>
  <c r="AI117" i="3"/>
  <c r="O117" i="3"/>
  <c r="Y117" i="3"/>
  <c r="AD149" i="3"/>
  <c r="T149" i="3"/>
  <c r="AI149" i="3"/>
  <c r="O149" i="3"/>
  <c r="Y149" i="3"/>
  <c r="O189" i="3"/>
  <c r="T189" i="3"/>
  <c r="Y189" i="3"/>
  <c r="AD189" i="3"/>
  <c r="AI189" i="3"/>
  <c r="C22" i="23"/>
  <c r="B23" i="23"/>
  <c r="AE14" i="11"/>
  <c r="U35" i="30"/>
  <c r="U50" i="13"/>
  <c r="U48" i="9"/>
  <c r="V13" i="4"/>
  <c r="AG31" i="11"/>
  <c r="O22" i="3"/>
  <c r="T22" i="3"/>
  <c r="AI22" i="3"/>
  <c r="Y22" i="3"/>
  <c r="AD22" i="3"/>
  <c r="O38" i="3"/>
  <c r="T38" i="3"/>
  <c r="AI38" i="3"/>
  <c r="Y38" i="3"/>
  <c r="AD38" i="3"/>
  <c r="O54" i="3"/>
  <c r="T54" i="3"/>
  <c r="AI54" i="3"/>
  <c r="Y54" i="3"/>
  <c r="AD54" i="3"/>
  <c r="O70" i="3"/>
  <c r="T70" i="3"/>
  <c r="AI70" i="3"/>
  <c r="AD70" i="3"/>
  <c r="Y70" i="3"/>
  <c r="O86" i="3"/>
  <c r="T86" i="3"/>
  <c r="AI86" i="3"/>
  <c r="AD86" i="3"/>
  <c r="Y86" i="3"/>
  <c r="O311" i="3"/>
  <c r="AI311" i="3"/>
  <c r="Y311" i="3"/>
  <c r="T311" i="3"/>
  <c r="AD311" i="3"/>
  <c r="O279" i="3"/>
  <c r="AI279" i="3"/>
  <c r="AD279" i="3"/>
  <c r="Y279" i="3"/>
  <c r="T279" i="3"/>
  <c r="O247" i="3"/>
  <c r="AI247" i="3"/>
  <c r="T247" i="3"/>
  <c r="AD247" i="3"/>
  <c r="Y247" i="3"/>
  <c r="O215" i="3"/>
  <c r="AI215" i="3"/>
  <c r="Y215" i="3"/>
  <c r="T215" i="3"/>
  <c r="AD215" i="3"/>
  <c r="O183" i="3"/>
  <c r="AI183" i="3"/>
  <c r="Y183" i="3"/>
  <c r="T183" i="3"/>
  <c r="AD183" i="3"/>
  <c r="AG32" i="11"/>
  <c r="U31" i="30"/>
  <c r="V15" i="4"/>
  <c r="U37" i="30"/>
  <c r="V70" i="4"/>
  <c r="U60" i="30"/>
  <c r="U27" i="13"/>
  <c r="U13" i="8"/>
  <c r="U61" i="8"/>
  <c r="V46" i="12"/>
  <c r="Y310" i="3"/>
  <c r="O310" i="3"/>
  <c r="AD310" i="3"/>
  <c r="T310" i="3"/>
  <c r="AI310" i="3"/>
  <c r="Y214" i="3"/>
  <c r="O214" i="3"/>
  <c r="AI214" i="3"/>
  <c r="AD214" i="3"/>
  <c r="T214" i="3"/>
  <c r="Y206" i="3"/>
  <c r="O206" i="3"/>
  <c r="AD206" i="3"/>
  <c r="T206" i="3"/>
  <c r="AI206" i="3"/>
  <c r="Y190" i="3"/>
  <c r="O190" i="3"/>
  <c r="AD190" i="3"/>
  <c r="T190" i="3"/>
  <c r="AI190" i="3"/>
  <c r="Y182" i="3"/>
  <c r="O182" i="3"/>
  <c r="AD182" i="3"/>
  <c r="T182" i="3"/>
  <c r="AI182" i="3"/>
  <c r="Y174" i="3"/>
  <c r="O174" i="3"/>
  <c r="AI174" i="3"/>
  <c r="T174" i="3"/>
  <c r="AD174" i="3"/>
  <c r="E48" i="29"/>
  <c r="H49" i="29"/>
  <c r="U21" i="8"/>
  <c r="U49" i="9"/>
  <c r="U49" i="8"/>
  <c r="V55" i="12"/>
  <c r="U54" i="9"/>
  <c r="U44" i="8"/>
  <c r="V74" i="12"/>
  <c r="U49" i="30"/>
  <c r="T27" i="3"/>
  <c r="Y27" i="3"/>
  <c r="O27" i="3"/>
  <c r="AI27" i="3"/>
  <c r="AD27" i="3"/>
  <c r="T43" i="3"/>
  <c r="Y43" i="3"/>
  <c r="O43" i="3"/>
  <c r="AI43" i="3"/>
  <c r="AD43" i="3"/>
  <c r="T59" i="3"/>
  <c r="Y59" i="3"/>
  <c r="O59" i="3"/>
  <c r="AI59" i="3"/>
  <c r="AD59" i="3"/>
  <c r="T75" i="3"/>
  <c r="Y75" i="3"/>
  <c r="O75" i="3"/>
  <c r="AI75" i="3"/>
  <c r="AD75" i="3"/>
  <c r="T91" i="3"/>
  <c r="Y91" i="3"/>
  <c r="O91" i="3"/>
  <c r="AI91" i="3"/>
  <c r="AD91" i="3"/>
  <c r="AI107" i="3"/>
  <c r="Y107" i="3"/>
  <c r="O107" i="3"/>
  <c r="AD107" i="3"/>
  <c r="T107" i="3"/>
  <c r="AI123" i="3"/>
  <c r="Y123" i="3"/>
  <c r="O123" i="3"/>
  <c r="AD123" i="3"/>
  <c r="T123" i="3"/>
  <c r="AI131" i="3"/>
  <c r="Y131" i="3"/>
  <c r="O131" i="3"/>
  <c r="T131" i="3"/>
  <c r="AD131" i="3"/>
  <c r="AI147" i="3"/>
  <c r="Y147" i="3"/>
  <c r="O147" i="3"/>
  <c r="AD147" i="3"/>
  <c r="T147" i="3"/>
  <c r="AI163" i="3"/>
  <c r="Y163" i="3"/>
  <c r="O163" i="3"/>
  <c r="T163" i="3"/>
  <c r="AD163" i="3"/>
  <c r="T305" i="3"/>
  <c r="AI305" i="3"/>
  <c r="O305" i="3"/>
  <c r="Y305" i="3"/>
  <c r="AD305" i="3"/>
  <c r="T296" i="3"/>
  <c r="AI296" i="3"/>
  <c r="O296" i="3"/>
  <c r="AD296" i="3"/>
  <c r="Y296" i="3"/>
  <c r="T273" i="3"/>
  <c r="AI273" i="3"/>
  <c r="O273" i="3"/>
  <c r="Y273" i="3"/>
  <c r="AD273" i="3"/>
  <c r="T264" i="3"/>
  <c r="AI264" i="3"/>
  <c r="O264" i="3"/>
  <c r="AD264" i="3"/>
  <c r="Y264" i="3"/>
  <c r="AI241" i="3"/>
  <c r="AD241" i="3"/>
  <c r="T241" i="3"/>
  <c r="O241" i="3"/>
  <c r="Y241" i="3"/>
  <c r="T232" i="3"/>
  <c r="AI232" i="3"/>
  <c r="AD232" i="3"/>
  <c r="Y232" i="3"/>
  <c r="O232" i="3"/>
  <c r="AI225" i="3"/>
  <c r="O225" i="3"/>
  <c r="AD225" i="3"/>
  <c r="T225" i="3"/>
  <c r="Y225" i="3"/>
  <c r="T216" i="3"/>
  <c r="AI216" i="3"/>
  <c r="O216" i="3"/>
  <c r="AD216" i="3"/>
  <c r="Y216" i="3"/>
  <c r="AI193" i="3"/>
  <c r="AD193" i="3"/>
  <c r="T193" i="3"/>
  <c r="O193" i="3"/>
  <c r="Y193" i="3"/>
  <c r="AI177" i="3"/>
  <c r="T177" i="3"/>
  <c r="O177" i="3"/>
  <c r="AD177" i="3"/>
  <c r="Y177" i="3"/>
  <c r="V24" i="12"/>
  <c r="U46" i="8"/>
  <c r="V37" i="12"/>
  <c r="U47" i="30"/>
  <c r="V46" i="4"/>
  <c r="V64" i="12"/>
  <c r="E45" i="29"/>
  <c r="U14" i="30"/>
  <c r="V20" i="4"/>
  <c r="U53" i="8"/>
  <c r="V67" i="12"/>
  <c r="U18" i="9"/>
  <c r="V78" i="12"/>
  <c r="V41" i="4"/>
  <c r="AI13" i="3"/>
  <c r="T13" i="3"/>
  <c r="O13" i="3"/>
  <c r="Y13" i="3"/>
  <c r="AD13" i="3"/>
  <c r="Y58" i="11"/>
  <c r="M58" i="11"/>
  <c r="U58" i="11"/>
  <c r="AC58" i="11"/>
  <c r="Q58" i="11"/>
  <c r="Q56" i="11"/>
  <c r="U56" i="11"/>
  <c r="AC56" i="11"/>
  <c r="M56" i="11"/>
  <c r="Y56" i="11"/>
  <c r="C21" i="18"/>
  <c r="B22" i="18"/>
  <c r="AE13" i="11"/>
  <c r="AE29" i="11"/>
  <c r="V21" i="12"/>
  <c r="AG23" i="11"/>
  <c r="U15" i="10"/>
  <c r="U31" i="10"/>
  <c r="U19" i="30"/>
  <c r="U51" i="30"/>
  <c r="U34" i="13"/>
  <c r="U16" i="9"/>
  <c r="U21" i="9"/>
  <c r="U34" i="8"/>
  <c r="U24" i="8"/>
  <c r="U61" i="30"/>
  <c r="V50" i="4"/>
  <c r="U16" i="30"/>
  <c r="U48" i="30"/>
  <c r="O18" i="3"/>
  <c r="I19" i="33" s="1"/>
  <c r="T18" i="3"/>
  <c r="J19" i="33" s="1"/>
  <c r="Y18" i="3"/>
  <c r="K19" i="33" s="1"/>
  <c r="AD18" i="3"/>
  <c r="L19" i="33" s="1"/>
  <c r="M19" i="33"/>
  <c r="O26" i="3"/>
  <c r="AI26" i="3"/>
  <c r="T26" i="3"/>
  <c r="Y26" i="3"/>
  <c r="AD26" i="3"/>
  <c r="O34" i="3"/>
  <c r="T34" i="3"/>
  <c r="AD34" i="3"/>
  <c r="Y34" i="3"/>
  <c r="AI34" i="3"/>
  <c r="O42" i="3"/>
  <c r="T42" i="3"/>
  <c r="AI42" i="3"/>
  <c r="Y42" i="3"/>
  <c r="AD42" i="3"/>
  <c r="O50" i="3"/>
  <c r="T50" i="3"/>
  <c r="Y50" i="3"/>
  <c r="AI50" i="3"/>
  <c r="AD50" i="3"/>
  <c r="O58" i="3"/>
  <c r="T58" i="3"/>
  <c r="AD58" i="3"/>
  <c r="Y58" i="3"/>
  <c r="AI58" i="3"/>
  <c r="O66" i="3"/>
  <c r="Y66" i="3"/>
  <c r="AI66" i="3"/>
  <c r="AD66" i="3"/>
  <c r="T66" i="3"/>
  <c r="O74" i="3"/>
  <c r="Y74" i="3"/>
  <c r="AD74" i="3"/>
  <c r="T74" i="3"/>
  <c r="AI74" i="3"/>
  <c r="O82" i="3"/>
  <c r="Y82" i="3"/>
  <c r="AI82" i="3"/>
  <c r="AD82" i="3"/>
  <c r="T82" i="3"/>
  <c r="O90" i="3"/>
  <c r="Y90" i="3"/>
  <c r="AD90" i="3"/>
  <c r="T90" i="3"/>
  <c r="AI90" i="3"/>
  <c r="AI98" i="3"/>
  <c r="Y98" i="3"/>
  <c r="O98" i="3"/>
  <c r="AD98" i="3"/>
  <c r="T98" i="3"/>
  <c r="O303" i="3"/>
  <c r="AI303" i="3"/>
  <c r="T303" i="3"/>
  <c r="AD303" i="3"/>
  <c r="Y303" i="3"/>
  <c r="O287" i="3"/>
  <c r="AI287" i="3"/>
  <c r="AD287" i="3"/>
  <c r="Y287" i="3"/>
  <c r="T287" i="3"/>
  <c r="O271" i="3"/>
  <c r="AI271" i="3"/>
  <c r="T271" i="3"/>
  <c r="AD271" i="3"/>
  <c r="Y271" i="3"/>
  <c r="O255" i="3"/>
  <c r="AI255" i="3"/>
  <c r="AD255" i="3"/>
  <c r="Y255" i="3"/>
  <c r="T255" i="3"/>
  <c r="O239" i="3"/>
  <c r="AI239" i="3"/>
  <c r="T239" i="3"/>
  <c r="AD239" i="3"/>
  <c r="Y239" i="3"/>
  <c r="O223" i="3"/>
  <c r="AI223" i="3"/>
  <c r="AD223" i="3"/>
  <c r="Y223" i="3"/>
  <c r="T223" i="3"/>
  <c r="O207" i="3"/>
  <c r="AI207" i="3"/>
  <c r="Y207" i="3"/>
  <c r="T207" i="3"/>
  <c r="AD207" i="3"/>
  <c r="O191" i="3"/>
  <c r="AI191" i="3"/>
  <c r="Y191" i="3"/>
  <c r="T191" i="3"/>
  <c r="AD191" i="3"/>
  <c r="O175" i="3"/>
  <c r="AI175" i="3"/>
  <c r="T175" i="3"/>
  <c r="Y175" i="3"/>
  <c r="AD175" i="3"/>
  <c r="AJ313" i="3"/>
  <c r="V48" i="12"/>
  <c r="AE24" i="11"/>
  <c r="U29" i="10"/>
  <c r="U55" i="30"/>
  <c r="U33" i="8"/>
  <c r="V38" i="4"/>
  <c r="U28" i="30"/>
  <c r="E49" i="29"/>
  <c r="C41" i="31"/>
  <c r="AE18" i="11"/>
  <c r="V29" i="12"/>
  <c r="AG22" i="11"/>
  <c r="U26" i="10"/>
  <c r="U20" i="9"/>
  <c r="U38" i="30"/>
  <c r="U53" i="13"/>
  <c r="V16" i="4"/>
  <c r="U20" i="8"/>
  <c r="V19" i="12"/>
  <c r="V75" i="12"/>
  <c r="U26" i="9"/>
  <c r="V14" i="12"/>
  <c r="V70" i="12"/>
  <c r="V33" i="4"/>
  <c r="Y230" i="3"/>
  <c r="O230" i="3"/>
  <c r="AI230" i="3"/>
  <c r="AD230" i="3"/>
  <c r="T230" i="3"/>
  <c r="V40" i="12"/>
  <c r="U54" i="8"/>
  <c r="E44" i="29"/>
  <c r="AE19" i="11"/>
  <c r="AE27" i="11"/>
  <c r="AE20" i="11"/>
  <c r="V13" i="12"/>
  <c r="AG19" i="11"/>
  <c r="U16" i="10"/>
  <c r="U32" i="10"/>
  <c r="AG26" i="11"/>
  <c r="U44" i="9"/>
  <c r="U26" i="30"/>
  <c r="U58" i="30"/>
  <c r="U41" i="13"/>
  <c r="U17" i="9"/>
  <c r="U30" i="8"/>
  <c r="V14" i="4"/>
  <c r="U28" i="8"/>
  <c r="V39" i="12"/>
  <c r="V71" i="12"/>
  <c r="U38" i="9"/>
  <c r="U60" i="8"/>
  <c r="V26" i="12"/>
  <c r="V58" i="12"/>
  <c r="U17" i="30"/>
  <c r="V29" i="4"/>
  <c r="V61" i="4"/>
  <c r="Y15" i="3"/>
  <c r="O15" i="3"/>
  <c r="T15" i="3"/>
  <c r="AD15" i="3"/>
  <c r="T23" i="3"/>
  <c r="Y23" i="3"/>
  <c r="O23" i="3"/>
  <c r="AD23" i="3"/>
  <c r="AI23" i="3"/>
  <c r="T31" i="3"/>
  <c r="Y31" i="3"/>
  <c r="AI31" i="3"/>
  <c r="O31" i="3"/>
  <c r="AD31" i="3"/>
  <c r="T39" i="3"/>
  <c r="O39" i="3"/>
  <c r="AD39" i="3"/>
  <c r="Y39" i="3"/>
  <c r="AI39" i="3"/>
  <c r="T47" i="3"/>
  <c r="Y47" i="3"/>
  <c r="AI47" i="3"/>
  <c r="O47" i="3"/>
  <c r="AD47" i="3"/>
  <c r="T55" i="3"/>
  <c r="Y55" i="3"/>
  <c r="O55" i="3"/>
  <c r="AD55" i="3"/>
  <c r="AI55" i="3"/>
  <c r="T63" i="3"/>
  <c r="AI63" i="3"/>
  <c r="O63" i="3"/>
  <c r="AD63" i="3"/>
  <c r="Y63" i="3"/>
  <c r="T71" i="3"/>
  <c r="O71" i="3"/>
  <c r="AD71" i="3"/>
  <c r="Y71" i="3"/>
  <c r="AI71" i="3"/>
  <c r="T79" i="3"/>
  <c r="AI79" i="3"/>
  <c r="O79" i="3"/>
  <c r="AD79" i="3"/>
  <c r="Y79" i="3"/>
  <c r="T87" i="3"/>
  <c r="AI87" i="3"/>
  <c r="O87" i="3"/>
  <c r="AD87" i="3"/>
  <c r="Y87" i="3"/>
  <c r="T95" i="3"/>
  <c r="AI95" i="3"/>
  <c r="O95" i="3"/>
  <c r="AD95" i="3"/>
  <c r="Y95" i="3"/>
  <c r="AI103" i="3"/>
  <c r="Y103" i="3"/>
  <c r="O103" i="3"/>
  <c r="T103" i="3"/>
  <c r="AD103" i="3"/>
  <c r="AI111" i="3"/>
  <c r="Y111" i="3"/>
  <c r="O111" i="3"/>
  <c r="T111" i="3"/>
  <c r="AD111" i="3"/>
  <c r="AI119" i="3"/>
  <c r="Y119" i="3"/>
  <c r="O119" i="3"/>
  <c r="T119" i="3"/>
  <c r="AD119" i="3"/>
  <c r="AI127" i="3"/>
  <c r="Y127" i="3"/>
  <c r="O127" i="3"/>
  <c r="AD127" i="3"/>
  <c r="T127" i="3"/>
  <c r="AI135" i="3"/>
  <c r="Y135" i="3"/>
  <c r="O135" i="3"/>
  <c r="T135" i="3"/>
  <c r="AD135" i="3"/>
  <c r="AI143" i="3"/>
  <c r="Y143" i="3"/>
  <c r="O143" i="3"/>
  <c r="T143" i="3"/>
  <c r="AD143" i="3"/>
  <c r="AI151" i="3"/>
  <c r="Y151" i="3"/>
  <c r="O151" i="3"/>
  <c r="T151" i="3"/>
  <c r="AD151" i="3"/>
  <c r="AI159" i="3"/>
  <c r="Y159" i="3"/>
  <c r="O159" i="3"/>
  <c r="AD159" i="3"/>
  <c r="T159" i="3"/>
  <c r="AI167" i="3"/>
  <c r="Y167" i="3"/>
  <c r="O167" i="3"/>
  <c r="T167" i="3"/>
  <c r="AD167" i="3"/>
  <c r="T304" i="3"/>
  <c r="AI304" i="3"/>
  <c r="AD304" i="3"/>
  <c r="O304" i="3"/>
  <c r="Y304" i="3"/>
  <c r="AI297" i="3"/>
  <c r="O297" i="3"/>
  <c r="Y297" i="3"/>
  <c r="T297" i="3"/>
  <c r="AD297" i="3"/>
  <c r="T288" i="3"/>
  <c r="AI288" i="3"/>
  <c r="O288" i="3"/>
  <c r="AD288" i="3"/>
  <c r="Y288" i="3"/>
  <c r="AI281" i="3"/>
  <c r="O281" i="3"/>
  <c r="T281" i="3"/>
  <c r="Y281" i="3"/>
  <c r="AD281" i="3"/>
  <c r="T272" i="3"/>
  <c r="AI272" i="3"/>
  <c r="O272" i="3"/>
  <c r="AD272" i="3"/>
  <c r="Y272" i="3"/>
  <c r="T265" i="3"/>
  <c r="AI265" i="3"/>
  <c r="Y265" i="3"/>
  <c r="O265" i="3"/>
  <c r="AD265" i="3"/>
  <c r="T256" i="3"/>
  <c r="AI256" i="3"/>
  <c r="AD256" i="3"/>
  <c r="O256" i="3"/>
  <c r="Y256" i="3"/>
  <c r="T249" i="3"/>
  <c r="AI249" i="3"/>
  <c r="Y249" i="3"/>
  <c r="O249" i="3"/>
  <c r="AD249" i="3"/>
  <c r="T240" i="3"/>
  <c r="AI240" i="3"/>
  <c r="Y240" i="3"/>
  <c r="AD240" i="3"/>
  <c r="O240" i="3"/>
  <c r="AI233" i="3"/>
  <c r="T233" i="3"/>
  <c r="O233" i="3"/>
  <c r="Y233" i="3"/>
  <c r="AD233" i="3"/>
  <c r="T224" i="3"/>
  <c r="AI224" i="3"/>
  <c r="O224" i="3"/>
  <c r="AD224" i="3"/>
  <c r="Y224" i="3"/>
  <c r="AI217" i="3"/>
  <c r="O217" i="3"/>
  <c r="T217" i="3"/>
  <c r="Y217" i="3"/>
  <c r="AD217" i="3"/>
  <c r="T208" i="3"/>
  <c r="AI208" i="3"/>
  <c r="Y208" i="3"/>
  <c r="AD208" i="3"/>
  <c r="O208" i="3"/>
  <c r="AI201" i="3"/>
  <c r="O201" i="3"/>
  <c r="T201" i="3"/>
  <c r="Y201" i="3"/>
  <c r="AD201" i="3"/>
  <c r="T192" i="3"/>
  <c r="AI192" i="3"/>
  <c r="Y192" i="3"/>
  <c r="AD192" i="3"/>
  <c r="O192" i="3"/>
  <c r="AI185" i="3"/>
  <c r="T185" i="3"/>
  <c r="Y185" i="3"/>
  <c r="O185" i="3"/>
  <c r="AD185" i="3"/>
  <c r="T176" i="3"/>
  <c r="AI176" i="3"/>
  <c r="O176" i="3"/>
  <c r="Y176" i="3"/>
  <c r="AD176" i="3"/>
  <c r="AE21" i="11"/>
  <c r="U31" i="13"/>
  <c r="AG24" i="11"/>
  <c r="U22" i="13"/>
  <c r="U56" i="9"/>
  <c r="AG21" i="11"/>
  <c r="U61" i="9"/>
  <c r="U53" i="30"/>
  <c r="U52" i="30"/>
  <c r="U42" i="8"/>
  <c r="E46" i="29"/>
  <c r="C85" i="18"/>
  <c r="AE34" i="11"/>
  <c r="AE17" i="11"/>
  <c r="U22" i="10"/>
  <c r="AG28" i="11"/>
  <c r="U36" i="9"/>
  <c r="U46" i="30"/>
  <c r="U61" i="13"/>
  <c r="V12" i="4"/>
  <c r="V35" i="12"/>
  <c r="U50" i="9"/>
  <c r="U56" i="8"/>
  <c r="V38" i="12"/>
  <c r="U61" i="11"/>
  <c r="M61" i="11"/>
  <c r="AC61" i="11"/>
  <c r="Q61" i="11"/>
  <c r="Y61" i="11"/>
  <c r="U49" i="11"/>
  <c r="M49" i="11"/>
  <c r="AC49" i="11"/>
  <c r="Q49" i="11"/>
  <c r="Y49" i="11"/>
  <c r="Y50" i="11"/>
  <c r="M50" i="11"/>
  <c r="U50" i="11"/>
  <c r="AC50" i="11"/>
  <c r="Q50" i="11"/>
  <c r="U39" i="11"/>
  <c r="M39" i="11"/>
  <c r="Q39" i="11"/>
  <c r="Y39" i="11"/>
  <c r="AC39" i="11"/>
  <c r="Q48" i="11"/>
  <c r="U48" i="11"/>
  <c r="AC48" i="11"/>
  <c r="M48" i="11"/>
  <c r="Y48" i="11"/>
  <c r="Q46" i="11"/>
  <c r="U46" i="11"/>
  <c r="AC46" i="11"/>
  <c r="Y46" i="11"/>
  <c r="M46" i="11"/>
  <c r="M41" i="11"/>
  <c r="AC41" i="11"/>
  <c r="U41" i="11"/>
  <c r="Y41" i="11"/>
  <c r="Q41" i="11"/>
  <c r="Y222" i="3"/>
  <c r="O222" i="3"/>
  <c r="AD222" i="3"/>
  <c r="T222" i="3"/>
  <c r="AI222" i="3"/>
  <c r="G36" i="34"/>
  <c r="V33" i="12" l="1"/>
  <c r="H15" i="29"/>
  <c r="H19" i="29"/>
  <c r="D19" i="29"/>
  <c r="E19" i="29"/>
  <c r="G19" i="29"/>
  <c r="F19" i="29"/>
  <c r="H16" i="29"/>
  <c r="D16" i="29"/>
  <c r="G16" i="29"/>
  <c r="F16" i="29"/>
  <c r="E16" i="29"/>
  <c r="D15" i="29"/>
  <c r="P71" i="4"/>
  <c r="F17" i="26" s="1"/>
  <c r="V31" i="4"/>
  <c r="D15" i="18"/>
  <c r="I22" i="33"/>
  <c r="I26" i="33"/>
  <c r="I30" i="33"/>
  <c r="I24" i="33"/>
  <c r="I23" i="33"/>
  <c r="I29" i="33"/>
  <c r="I31" i="33"/>
  <c r="I25" i="33"/>
  <c r="I27" i="33"/>
  <c r="I21" i="33"/>
  <c r="I28" i="33"/>
  <c r="K28" i="33"/>
  <c r="K27" i="33"/>
  <c r="K21" i="33"/>
  <c r="K31" i="33"/>
  <c r="K30" i="33"/>
  <c r="K24" i="33"/>
  <c r="K26" i="33"/>
  <c r="K23" i="33"/>
  <c r="K25" i="33"/>
  <c r="K29" i="33"/>
  <c r="K22" i="33"/>
  <c r="J30" i="33"/>
  <c r="J24" i="33"/>
  <c r="J21" i="33"/>
  <c r="J29" i="33"/>
  <c r="J27" i="33"/>
  <c r="J22" i="33"/>
  <c r="J26" i="33"/>
  <c r="J23" i="33"/>
  <c r="J25" i="33"/>
  <c r="J31" i="33"/>
  <c r="J28" i="33"/>
  <c r="L30" i="33"/>
  <c r="L31" i="33"/>
  <c r="L26" i="33"/>
  <c r="L29" i="33"/>
  <c r="L24" i="33"/>
  <c r="L27" i="33"/>
  <c r="L21" i="33"/>
  <c r="L25" i="33"/>
  <c r="L22" i="33"/>
  <c r="L28" i="33"/>
  <c r="L23" i="33"/>
  <c r="E26" i="26"/>
  <c r="E25" i="26" s="1"/>
  <c r="E26" i="1"/>
  <c r="E25" i="1" s="1"/>
  <c r="G26" i="1"/>
  <c r="G25" i="1" s="1"/>
  <c r="G26" i="26"/>
  <c r="G25" i="26" s="1"/>
  <c r="F26" i="1"/>
  <c r="F25" i="1" s="1"/>
  <c r="F26" i="26"/>
  <c r="F25" i="26" s="1"/>
  <c r="D26" i="1"/>
  <c r="D26" i="26"/>
  <c r="D25" i="26" s="1"/>
  <c r="H26" i="1"/>
  <c r="H25" i="1" s="1"/>
  <c r="H26" i="26"/>
  <c r="H25" i="26" s="1"/>
  <c r="I27" i="26"/>
  <c r="I27" i="1"/>
  <c r="D21" i="18"/>
  <c r="M63" i="11"/>
  <c r="Q63" i="11"/>
  <c r="AC63" i="11"/>
  <c r="U63" i="11"/>
  <c r="Y63" i="11"/>
  <c r="D20" i="18"/>
  <c r="D19" i="18"/>
  <c r="D18" i="18"/>
  <c r="D17" i="18"/>
  <c r="T312" i="3"/>
  <c r="O312" i="3"/>
  <c r="D16" i="18"/>
  <c r="AD312" i="3"/>
  <c r="AI312" i="3"/>
  <c r="Y312" i="3"/>
  <c r="C41" i="18"/>
  <c r="C44" i="18"/>
  <c r="U62" i="10"/>
  <c r="J19" i="34" s="1"/>
  <c r="U62" i="30"/>
  <c r="H17" i="34" s="1"/>
  <c r="U62" i="13"/>
  <c r="G16" i="34" s="1"/>
  <c r="U62" i="9"/>
  <c r="F15" i="34" s="1"/>
  <c r="U62" i="8"/>
  <c r="E14" i="34" s="1"/>
  <c r="V83" i="12"/>
  <c r="D13" i="34" s="1"/>
  <c r="V71" i="4"/>
  <c r="C12" i="34" s="1"/>
  <c r="D15" i="31"/>
  <c r="AK14" i="3"/>
  <c r="G14" i="29"/>
  <c r="AI314" i="3"/>
  <c r="H18" i="29"/>
  <c r="M18" i="33"/>
  <c r="M32" i="33" s="1"/>
  <c r="M85" i="33" s="1"/>
  <c r="H23" i="26" s="1"/>
  <c r="F18" i="29"/>
  <c r="Y314" i="3"/>
  <c r="K18" i="33"/>
  <c r="AD314" i="3"/>
  <c r="L18" i="33"/>
  <c r="G18" i="29"/>
  <c r="H15" i="31"/>
  <c r="F14" i="29"/>
  <c r="H14" i="29"/>
  <c r="E14" i="29"/>
  <c r="N19" i="33"/>
  <c r="T314" i="3"/>
  <c r="E18" i="29"/>
  <c r="J18" i="33"/>
  <c r="O314" i="3"/>
  <c r="I18" i="33"/>
  <c r="D18" i="29"/>
  <c r="D14" i="29"/>
  <c r="D50" i="29"/>
  <c r="H16" i="18"/>
  <c r="F16" i="18"/>
  <c r="F15" i="29"/>
  <c r="G16" i="18"/>
  <c r="G15" i="29"/>
  <c r="E16" i="18"/>
  <c r="E15" i="29"/>
  <c r="H50" i="29"/>
  <c r="F50" i="29"/>
  <c r="I45" i="29"/>
  <c r="I48" i="29"/>
  <c r="I47" i="29"/>
  <c r="E50" i="29"/>
  <c r="G50" i="29"/>
  <c r="I46" i="29"/>
  <c r="I44" i="29"/>
  <c r="I49" i="29"/>
  <c r="H16" i="31"/>
  <c r="G21" i="23"/>
  <c r="D16" i="31"/>
  <c r="E17" i="18"/>
  <c r="F20" i="23"/>
  <c r="F18" i="23"/>
  <c r="F16" i="23"/>
  <c r="F19" i="23"/>
  <c r="F17" i="23"/>
  <c r="F21" i="23"/>
  <c r="D17" i="31"/>
  <c r="F16" i="31"/>
  <c r="G17" i="18"/>
  <c r="G17" i="29"/>
  <c r="G15" i="23"/>
  <c r="G15" i="18"/>
  <c r="H17" i="29"/>
  <c r="H15" i="18"/>
  <c r="H15" i="23"/>
  <c r="G16" i="23"/>
  <c r="G20" i="23"/>
  <c r="G18" i="23"/>
  <c r="G17" i="23"/>
  <c r="G19" i="23"/>
  <c r="E19" i="23"/>
  <c r="E17" i="23"/>
  <c r="E20" i="23"/>
  <c r="E18" i="23"/>
  <c r="E16" i="23"/>
  <c r="H21" i="23"/>
  <c r="E16" i="31"/>
  <c r="G17" i="31"/>
  <c r="F17" i="18"/>
  <c r="G20" i="18"/>
  <c r="G15" i="31"/>
  <c r="E17" i="29"/>
  <c r="E15" i="23"/>
  <c r="E15" i="18"/>
  <c r="H21" i="18"/>
  <c r="F17" i="29"/>
  <c r="F15" i="18"/>
  <c r="F15" i="23"/>
  <c r="H16" i="23"/>
  <c r="H20" i="23"/>
  <c r="H18" i="23"/>
  <c r="H17" i="23"/>
  <c r="H19" i="23"/>
  <c r="E21" i="23"/>
  <c r="F17" i="31"/>
  <c r="F20" i="18"/>
  <c r="F15" i="31"/>
  <c r="H20" i="18"/>
  <c r="D17" i="29"/>
  <c r="D15" i="23"/>
  <c r="H18" i="31"/>
  <c r="D17" i="23"/>
  <c r="D20" i="23"/>
  <c r="D18" i="23"/>
  <c r="D16" i="23"/>
  <c r="D19" i="23"/>
  <c r="D21" i="23"/>
  <c r="E17" i="31"/>
  <c r="G16" i="31"/>
  <c r="E20" i="18"/>
  <c r="H17" i="18"/>
  <c r="E15" i="31"/>
  <c r="H17" i="31"/>
  <c r="G18" i="18"/>
  <c r="H18" i="18"/>
  <c r="G19" i="18"/>
  <c r="H19" i="18"/>
  <c r="F21" i="18"/>
  <c r="G21" i="18"/>
  <c r="E18" i="18"/>
  <c r="F18" i="18"/>
  <c r="E19" i="18"/>
  <c r="F19" i="18"/>
  <c r="E21" i="18"/>
  <c r="C42" i="18"/>
  <c r="C43" i="18"/>
  <c r="F18" i="31"/>
  <c r="G18" i="31"/>
  <c r="D18" i="31"/>
  <c r="E18" i="31"/>
  <c r="G22" i="23"/>
  <c r="H22" i="23"/>
  <c r="F22" i="23"/>
  <c r="D22" i="23"/>
  <c r="E22" i="23"/>
  <c r="H18" i="1"/>
  <c r="E21" i="1"/>
  <c r="G18" i="26"/>
  <c r="G21" i="1"/>
  <c r="F18" i="26"/>
  <c r="H69" i="18"/>
  <c r="AK234" i="3"/>
  <c r="F21" i="1"/>
  <c r="AG48" i="11"/>
  <c r="AK192" i="3"/>
  <c r="AK224" i="3"/>
  <c r="AK256" i="3"/>
  <c r="AK95" i="3"/>
  <c r="AK71" i="3"/>
  <c r="AK63" i="3"/>
  <c r="AK39" i="3"/>
  <c r="AK191" i="3"/>
  <c r="AK255" i="3"/>
  <c r="AK74" i="3"/>
  <c r="AK50" i="3"/>
  <c r="AG56" i="11"/>
  <c r="AG58" i="11"/>
  <c r="AK177" i="3"/>
  <c r="D69" i="18"/>
  <c r="AK308" i="3"/>
  <c r="AK169" i="3"/>
  <c r="AK41" i="3"/>
  <c r="AK211" i="3"/>
  <c r="AK20" i="3"/>
  <c r="AK254" i="3"/>
  <c r="AK286" i="3"/>
  <c r="AG43" i="11"/>
  <c r="AK200" i="3"/>
  <c r="AK280" i="3"/>
  <c r="AK263" i="3"/>
  <c r="AK46" i="3"/>
  <c r="AK101" i="3"/>
  <c r="AK85" i="3"/>
  <c r="AK236" i="3"/>
  <c r="AK268" i="3"/>
  <c r="AK157" i="3"/>
  <c r="AK125" i="3"/>
  <c r="AK61" i="3"/>
  <c r="AK29" i="3"/>
  <c r="AG54" i="11"/>
  <c r="AK203" i="3"/>
  <c r="AK164" i="3"/>
  <c r="AK210" i="3"/>
  <c r="AK242" i="3"/>
  <c r="AK290" i="3"/>
  <c r="H21" i="1"/>
  <c r="E18" i="1"/>
  <c r="S25" i="24"/>
  <c r="AG61" i="11"/>
  <c r="AK288" i="3"/>
  <c r="F64" i="18"/>
  <c r="AK305" i="3"/>
  <c r="AK91" i="3"/>
  <c r="AK27" i="3"/>
  <c r="AK182" i="3"/>
  <c r="AK310" i="3"/>
  <c r="AK183" i="3"/>
  <c r="AK311" i="3"/>
  <c r="AK86" i="3"/>
  <c r="AK22" i="3"/>
  <c r="AK189" i="3"/>
  <c r="AK117" i="3"/>
  <c r="AK37" i="3"/>
  <c r="AG60" i="11"/>
  <c r="AG62" i="11"/>
  <c r="AK226" i="3"/>
  <c r="AK253" i="3"/>
  <c r="AK81" i="3"/>
  <c r="AK49" i="3"/>
  <c r="AK195" i="3"/>
  <c r="AK128" i="3"/>
  <c r="AK96" i="3"/>
  <c r="AK28" i="3"/>
  <c r="AK158" i="3"/>
  <c r="AK126" i="3"/>
  <c r="AK275" i="3"/>
  <c r="AK140" i="3"/>
  <c r="AK76" i="3"/>
  <c r="AK269" i="3"/>
  <c r="AK129" i="3"/>
  <c r="AK235" i="3"/>
  <c r="AK144" i="3"/>
  <c r="AK122" i="3"/>
  <c r="AK185" i="3"/>
  <c r="AK281" i="3"/>
  <c r="AK13" i="3"/>
  <c r="H67" i="18"/>
  <c r="H68" i="18"/>
  <c r="E68" i="18"/>
  <c r="D20" i="1"/>
  <c r="D20" i="26"/>
  <c r="AK257" i="3"/>
  <c r="AK155" i="3"/>
  <c r="D18" i="1"/>
  <c r="D18" i="26"/>
  <c r="AK16" i="3"/>
  <c r="AK265" i="3"/>
  <c r="AK159" i="3"/>
  <c r="AK87" i="3"/>
  <c r="H24" i="1"/>
  <c r="H24" i="26"/>
  <c r="AK271" i="3"/>
  <c r="AK34" i="3"/>
  <c r="AK26" i="3"/>
  <c r="F67" i="18"/>
  <c r="AK193" i="3"/>
  <c r="AK264" i="3"/>
  <c r="AK123" i="3"/>
  <c r="AK190" i="3"/>
  <c r="AK214" i="3"/>
  <c r="AK215" i="3"/>
  <c r="F19" i="1"/>
  <c r="F19" i="26"/>
  <c r="AK285" i="3"/>
  <c r="AK162" i="3"/>
  <c r="AK197" i="3"/>
  <c r="AK244" i="3"/>
  <c r="AK292" i="3"/>
  <c r="AK141" i="3"/>
  <c r="F68" i="18"/>
  <c r="G68" i="18"/>
  <c r="F63" i="18"/>
  <c r="F66" i="18"/>
  <c r="AK132" i="3"/>
  <c r="AK298" i="3"/>
  <c r="AK172" i="3"/>
  <c r="AK212" i="3"/>
  <c r="AK105" i="3"/>
  <c r="AK25" i="3"/>
  <c r="C19" i="31"/>
  <c r="H19" i="31" s="1"/>
  <c r="B20" i="31"/>
  <c r="AK243" i="3"/>
  <c r="AK104" i="3"/>
  <c r="AK72" i="3"/>
  <c r="AK150" i="3"/>
  <c r="AK302" i="3"/>
  <c r="AG55" i="11"/>
  <c r="A98" i="25"/>
  <c r="AK139" i="3"/>
  <c r="AK83" i="3"/>
  <c r="G24" i="1"/>
  <c r="G24" i="26"/>
  <c r="AK198" i="3"/>
  <c r="AK94" i="3"/>
  <c r="AK53" i="3"/>
  <c r="AG59" i="11"/>
  <c r="AK219" i="3"/>
  <c r="AK291" i="3"/>
  <c r="AK60" i="3"/>
  <c r="AK258" i="3"/>
  <c r="AK306" i="3"/>
  <c r="AK301" i="3"/>
  <c r="AK97" i="3"/>
  <c r="AK112" i="3"/>
  <c r="F69" i="18"/>
  <c r="G69" i="18"/>
  <c r="AK176" i="3"/>
  <c r="AK201" i="3"/>
  <c r="AK208" i="3"/>
  <c r="AK233" i="3"/>
  <c r="AK240" i="3"/>
  <c r="AK272" i="3"/>
  <c r="AK297" i="3"/>
  <c r="AK304" i="3"/>
  <c r="AK151" i="3"/>
  <c r="AK119" i="3"/>
  <c r="AK79" i="3"/>
  <c r="AK55" i="3"/>
  <c r="AK23" i="3"/>
  <c r="G19" i="26"/>
  <c r="G19" i="1"/>
  <c r="F20" i="26"/>
  <c r="F20" i="1"/>
  <c r="AK223" i="3"/>
  <c r="AK287" i="3"/>
  <c r="AK90" i="3"/>
  <c r="AK58" i="3"/>
  <c r="AK42" i="3"/>
  <c r="B23" i="18"/>
  <c r="C22" i="18"/>
  <c r="D22" i="18" s="1"/>
  <c r="AK273" i="3"/>
  <c r="AK163" i="3"/>
  <c r="AK107" i="3"/>
  <c r="AK59" i="3"/>
  <c r="H19" i="26"/>
  <c r="H19" i="1"/>
  <c r="AK206" i="3"/>
  <c r="H22" i="1"/>
  <c r="H22" i="26"/>
  <c r="AK247" i="3"/>
  <c r="AK54" i="3"/>
  <c r="B24" i="23"/>
  <c r="C23" i="23"/>
  <c r="AK228" i="3"/>
  <c r="AK145" i="3"/>
  <c r="AK160" i="3"/>
  <c r="AK146" i="3"/>
  <c r="AK213" i="3"/>
  <c r="AK252" i="3"/>
  <c r="AK276" i="3"/>
  <c r="AK309" i="3"/>
  <c r="AG45" i="11"/>
  <c r="AG40" i="11"/>
  <c r="AG57" i="11"/>
  <c r="E63" i="18"/>
  <c r="E65" i="18"/>
  <c r="D67" i="18"/>
  <c r="F65" i="18"/>
  <c r="H63" i="18"/>
  <c r="E64" i="18"/>
  <c r="G64" i="18"/>
  <c r="G17" i="26"/>
  <c r="G17" i="1"/>
  <c r="E70" i="18"/>
  <c r="F70" i="18"/>
  <c r="C86" i="18"/>
  <c r="G70" i="18"/>
  <c r="D70" i="18"/>
  <c r="H70" i="18"/>
  <c r="AK283" i="3"/>
  <c r="AK68" i="3"/>
  <c r="AK40" i="3"/>
  <c r="AK186" i="3"/>
  <c r="AK266" i="3"/>
  <c r="AK180" i="3"/>
  <c r="AK221" i="3"/>
  <c r="AK245" i="3"/>
  <c r="AK261" i="3"/>
  <c r="AK293" i="3"/>
  <c r="C42" i="31"/>
  <c r="AK259" i="3"/>
  <c r="AK136" i="3"/>
  <c r="AK120" i="3"/>
  <c r="AK56" i="3"/>
  <c r="D22" i="1"/>
  <c r="D22" i="26"/>
  <c r="AK142" i="3"/>
  <c r="AK110" i="3"/>
  <c r="AK246" i="3"/>
  <c r="AK270" i="3"/>
  <c r="AK209" i="3"/>
  <c r="AK248" i="3"/>
  <c r="AK289" i="3"/>
  <c r="AK115" i="3"/>
  <c r="AK67" i="3"/>
  <c r="AK19" i="3"/>
  <c r="E24" i="26"/>
  <c r="E24" i="1"/>
  <c r="X16" i="2"/>
  <c r="AK199" i="3"/>
  <c r="AK78" i="3"/>
  <c r="AK173" i="3"/>
  <c r="AK165" i="3"/>
  <c r="AK21" i="3"/>
  <c r="AG53" i="11"/>
  <c r="AK179" i="3"/>
  <c r="AK307" i="3"/>
  <c r="AK124" i="3"/>
  <c r="AK44" i="3"/>
  <c r="AK274" i="3"/>
  <c r="AK80" i="3"/>
  <c r="AK154" i="3"/>
  <c r="D17" i="26"/>
  <c r="D17" i="1"/>
  <c r="AK217" i="3"/>
  <c r="AK167" i="3"/>
  <c r="AK135" i="3"/>
  <c r="AK103" i="3"/>
  <c r="AE63" i="11"/>
  <c r="AK131" i="3"/>
  <c r="H20" i="1"/>
  <c r="H20" i="26"/>
  <c r="AK114" i="3"/>
  <c r="D68" i="18"/>
  <c r="G65" i="18"/>
  <c r="G67" i="18"/>
  <c r="AK88" i="3"/>
  <c r="AG50" i="11"/>
  <c r="E69" i="18"/>
  <c r="AK127" i="3"/>
  <c r="AK47" i="3"/>
  <c r="AK207" i="3"/>
  <c r="AK98" i="3"/>
  <c r="AK82" i="3"/>
  <c r="AK216" i="3"/>
  <c r="AK241" i="3"/>
  <c r="AK75" i="3"/>
  <c r="AK174" i="3"/>
  <c r="AK70" i="3"/>
  <c r="F24" i="26"/>
  <c r="F24" i="1"/>
  <c r="AK237" i="3"/>
  <c r="AK17" i="3"/>
  <c r="AK64" i="3"/>
  <c r="AK181" i="3"/>
  <c r="AK300" i="3"/>
  <c r="G63" i="18"/>
  <c r="D65" i="18"/>
  <c r="D66" i="18"/>
  <c r="AK148" i="3"/>
  <c r="AK250" i="3"/>
  <c r="E19" i="1"/>
  <c r="E19" i="26"/>
  <c r="G20" i="1"/>
  <c r="G20" i="26"/>
  <c r="AK204" i="3"/>
  <c r="AK277" i="3"/>
  <c r="AK153" i="3"/>
  <c r="AK89" i="3"/>
  <c r="AK187" i="3"/>
  <c r="AK152" i="3"/>
  <c r="AK118" i="3"/>
  <c r="AK238" i="3"/>
  <c r="AK262" i="3"/>
  <c r="AK35" i="3"/>
  <c r="AK295" i="3"/>
  <c r="AK30" i="3"/>
  <c r="AK205" i="3"/>
  <c r="H17" i="26"/>
  <c r="H17" i="1"/>
  <c r="AK156" i="3"/>
  <c r="AK267" i="3"/>
  <c r="AK170" i="3"/>
  <c r="AK106" i="3"/>
  <c r="AK222" i="3"/>
  <c r="AG41" i="11"/>
  <c r="AG46" i="11"/>
  <c r="AG39" i="11"/>
  <c r="AG49" i="11"/>
  <c r="AK249" i="3"/>
  <c r="AK143" i="3"/>
  <c r="AK111" i="3"/>
  <c r="AK31" i="3"/>
  <c r="AK15" i="3"/>
  <c r="AK230" i="3"/>
  <c r="G22" i="1"/>
  <c r="G22" i="26"/>
  <c r="AK175" i="3"/>
  <c r="AK239" i="3"/>
  <c r="AK303" i="3"/>
  <c r="AK66" i="3"/>
  <c r="AK18" i="3"/>
  <c r="C45" i="18"/>
  <c r="E67" i="18"/>
  <c r="F17" i="1"/>
  <c r="AK225" i="3"/>
  <c r="AK232" i="3"/>
  <c r="AK296" i="3"/>
  <c r="AK147" i="3"/>
  <c r="AK43" i="3"/>
  <c r="AK279" i="3"/>
  <c r="AK38" i="3"/>
  <c r="C46" i="23"/>
  <c r="AK149" i="3"/>
  <c r="AK69" i="3"/>
  <c r="AG42" i="11"/>
  <c r="AK178" i="3"/>
  <c r="AK113" i="3"/>
  <c r="AK251" i="3"/>
  <c r="E22" i="26"/>
  <c r="E22" i="1"/>
  <c r="AK130" i="3"/>
  <c r="AK260" i="3"/>
  <c r="AK284" i="3"/>
  <c r="AK109" i="3"/>
  <c r="AK93" i="3"/>
  <c r="AK77" i="3"/>
  <c r="AK45" i="3"/>
  <c r="AG51" i="11"/>
  <c r="AG52" i="11"/>
  <c r="H64" i="18"/>
  <c r="H65" i="18"/>
  <c r="H66" i="18"/>
  <c r="G66" i="18"/>
  <c r="D63" i="18"/>
  <c r="E66" i="18"/>
  <c r="D64" i="18"/>
  <c r="E17" i="1"/>
  <c r="E17" i="26"/>
  <c r="C71" i="18"/>
  <c r="B72" i="18"/>
  <c r="AK227" i="3"/>
  <c r="AK299" i="3"/>
  <c r="AK116" i="3"/>
  <c r="AK100" i="3"/>
  <c r="AK84" i="3"/>
  <c r="AK52" i="3"/>
  <c r="AK24" i="3"/>
  <c r="AK202" i="3"/>
  <c r="AK218" i="3"/>
  <c r="AK282" i="3"/>
  <c r="D19" i="26"/>
  <c r="D19" i="1"/>
  <c r="D24" i="1"/>
  <c r="D24" i="26"/>
  <c r="AK188" i="3"/>
  <c r="AK196" i="3"/>
  <c r="AK137" i="3"/>
  <c r="AK121" i="3"/>
  <c r="AK73" i="3"/>
  <c r="AK57" i="3"/>
  <c r="AK168" i="3"/>
  <c r="AK36" i="3"/>
  <c r="F22" i="26"/>
  <c r="F22" i="1"/>
  <c r="AK166" i="3"/>
  <c r="AK134" i="3"/>
  <c r="AK102" i="3"/>
  <c r="AK278" i="3"/>
  <c r="AK294" i="3"/>
  <c r="AG38" i="11"/>
  <c r="AG47" i="11"/>
  <c r="AK184" i="3"/>
  <c r="AK171" i="3"/>
  <c r="AK99" i="3"/>
  <c r="AK51" i="3"/>
  <c r="AK231" i="3"/>
  <c r="AK62" i="3"/>
  <c r="D21" i="26"/>
  <c r="D21" i="1"/>
  <c r="AK220" i="3"/>
  <c r="AK229" i="3"/>
  <c r="AK133" i="3"/>
  <c r="AG44" i="11"/>
  <c r="AK108" i="3"/>
  <c r="AK92" i="3"/>
  <c r="AK32" i="3"/>
  <c r="AK194" i="3"/>
  <c r="E20" i="26"/>
  <c r="E20" i="1"/>
  <c r="AK161" i="3"/>
  <c r="AK65" i="3"/>
  <c r="AK33" i="3"/>
  <c r="AK48" i="3"/>
  <c r="AK138" i="3"/>
  <c r="F30" i="34"/>
  <c r="C30" i="34"/>
  <c r="E30" i="34"/>
  <c r="B30" i="34"/>
  <c r="D30" i="34"/>
  <c r="I19" i="29" l="1"/>
  <c r="I16" i="29"/>
  <c r="L32" i="33"/>
  <c r="L85" i="33" s="1"/>
  <c r="G23" i="26" s="1"/>
  <c r="N25" i="33"/>
  <c r="N28" i="33"/>
  <c r="N31" i="33"/>
  <c r="N30" i="33"/>
  <c r="J32" i="33"/>
  <c r="J85" i="33" s="1"/>
  <c r="E23" i="26" s="1"/>
  <c r="K32" i="33"/>
  <c r="K85" i="33" s="1"/>
  <c r="F23" i="26" s="1"/>
  <c r="N21" i="33"/>
  <c r="N29" i="33"/>
  <c r="N26" i="33"/>
  <c r="N24" i="33"/>
  <c r="N27" i="33"/>
  <c r="N23" i="33"/>
  <c r="N22" i="33"/>
  <c r="I26" i="26"/>
  <c r="I25" i="26" s="1"/>
  <c r="I26" i="1"/>
  <c r="I25" i="1" s="1"/>
  <c r="D25" i="1"/>
  <c r="AG63" i="11"/>
  <c r="K20" i="34" s="1"/>
  <c r="AD313" i="3"/>
  <c r="AK312" i="3"/>
  <c r="H22" i="18"/>
  <c r="H23" i="1"/>
  <c r="G20" i="29"/>
  <c r="G25" i="29" s="1"/>
  <c r="I18" i="29"/>
  <c r="I14" i="29"/>
  <c r="D20" i="29"/>
  <c r="D26" i="29" s="1"/>
  <c r="AK314" i="3"/>
  <c r="N18" i="33"/>
  <c r="I32" i="33"/>
  <c r="I85" i="33" s="1"/>
  <c r="I15" i="29"/>
  <c r="I17" i="29"/>
  <c r="H20" i="29"/>
  <c r="H24" i="29" s="1"/>
  <c r="F20" i="29"/>
  <c r="F26" i="29" s="1"/>
  <c r="E20" i="29"/>
  <c r="E25" i="29" s="1"/>
  <c r="F22" i="18"/>
  <c r="G22" i="18"/>
  <c r="E22" i="18"/>
  <c r="F19" i="31"/>
  <c r="G19" i="31"/>
  <c r="D19" i="31"/>
  <c r="E19" i="31"/>
  <c r="G23" i="23"/>
  <c r="H23" i="23"/>
  <c r="F23" i="23"/>
  <c r="D23" i="23"/>
  <c r="E23" i="23"/>
  <c r="I21" i="1"/>
  <c r="I24" i="1"/>
  <c r="I18" i="1"/>
  <c r="S26" i="24"/>
  <c r="I21" i="26"/>
  <c r="I19" i="26"/>
  <c r="B73" i="18"/>
  <c r="C72" i="18"/>
  <c r="I65" i="18"/>
  <c r="I16" i="23"/>
  <c r="I67" i="18"/>
  <c r="I20" i="23"/>
  <c r="I16" i="18"/>
  <c r="C23" i="18"/>
  <c r="D23" i="18" s="1"/>
  <c r="B24" i="18"/>
  <c r="AI313" i="3"/>
  <c r="I64" i="18"/>
  <c r="I17" i="23"/>
  <c r="I17" i="26"/>
  <c r="I22" i="26"/>
  <c r="I19" i="18"/>
  <c r="I18" i="26"/>
  <c r="I15" i="31"/>
  <c r="I17" i="18"/>
  <c r="I21" i="18"/>
  <c r="I68" i="18"/>
  <c r="I22" i="1"/>
  <c r="C47" i="23"/>
  <c r="O313" i="3"/>
  <c r="I17" i="31"/>
  <c r="A115" i="25"/>
  <c r="C43" i="31"/>
  <c r="I20" i="26"/>
  <c r="T313" i="3"/>
  <c r="I17" i="1"/>
  <c r="I70" i="18"/>
  <c r="I19" i="23"/>
  <c r="F71" i="18"/>
  <c r="H71" i="18"/>
  <c r="D71" i="18"/>
  <c r="E71" i="18"/>
  <c r="C87" i="18"/>
  <c r="G71" i="18"/>
  <c r="I22" i="23"/>
  <c r="I21" i="23"/>
  <c r="I18" i="18"/>
  <c r="I16" i="31"/>
  <c r="C20" i="31"/>
  <c r="H20" i="31" s="1"/>
  <c r="B21" i="31"/>
  <c r="I15" i="18"/>
  <c r="I24" i="26"/>
  <c r="I19" i="1"/>
  <c r="I63" i="18"/>
  <c r="I66" i="18"/>
  <c r="X17" i="2"/>
  <c r="I18" i="31"/>
  <c r="C24" i="23"/>
  <c r="B25" i="23"/>
  <c r="I15" i="23"/>
  <c r="I18" i="23"/>
  <c r="C46" i="18"/>
  <c r="I20" i="18"/>
  <c r="Y313" i="3"/>
  <c r="I20" i="1"/>
  <c r="I69" i="18"/>
  <c r="F10" i="34"/>
  <c r="J10" i="34"/>
  <c r="H10" i="34"/>
  <c r="K10" i="34"/>
  <c r="E31" i="34"/>
  <c r="C31" i="34"/>
  <c r="C10" i="34"/>
  <c r="B31" i="34"/>
  <c r="G10" i="34"/>
  <c r="D10" i="34"/>
  <c r="D31" i="34"/>
  <c r="F31" i="34"/>
  <c r="G30" i="34"/>
  <c r="E10" i="34"/>
  <c r="G23" i="1" l="1"/>
  <c r="F23" i="1"/>
  <c r="N32" i="33"/>
  <c r="N85" i="33" s="1"/>
  <c r="I18" i="34" s="1"/>
  <c r="E23" i="1"/>
  <c r="K22" i="34"/>
  <c r="H23" i="18"/>
  <c r="D29" i="29"/>
  <c r="D28" i="29"/>
  <c r="D24" i="29"/>
  <c r="D25" i="29"/>
  <c r="D27" i="29"/>
  <c r="G29" i="29"/>
  <c r="G28" i="29"/>
  <c r="G27" i="29"/>
  <c r="G24" i="29"/>
  <c r="G26" i="29"/>
  <c r="D23" i="26"/>
  <c r="I23" i="26" s="1"/>
  <c r="D23" i="1"/>
  <c r="E26" i="29"/>
  <c r="H29" i="29"/>
  <c r="E27" i="29"/>
  <c r="E29" i="29"/>
  <c r="E28" i="29"/>
  <c r="H25" i="29"/>
  <c r="H27" i="29"/>
  <c r="F27" i="29"/>
  <c r="F24" i="29"/>
  <c r="I20" i="29"/>
  <c r="F29" i="29"/>
  <c r="F25" i="29"/>
  <c r="H28" i="29"/>
  <c r="F28" i="29"/>
  <c r="H26" i="29"/>
  <c r="E24" i="29"/>
  <c r="F23" i="18"/>
  <c r="G23" i="18"/>
  <c r="E23" i="18"/>
  <c r="F20" i="31"/>
  <c r="G20" i="31"/>
  <c r="D20" i="31"/>
  <c r="E20" i="31"/>
  <c r="G24" i="23"/>
  <c r="H24" i="23"/>
  <c r="F24" i="23"/>
  <c r="D24" i="23"/>
  <c r="E24" i="23"/>
  <c r="S27" i="24"/>
  <c r="H22" i="34"/>
  <c r="G22" i="34"/>
  <c r="F22" i="34"/>
  <c r="C22" i="34"/>
  <c r="J22" i="34"/>
  <c r="D22" i="34"/>
  <c r="E22" i="34"/>
  <c r="C48" i="23"/>
  <c r="H16" i="1"/>
  <c r="H15" i="1" s="1"/>
  <c r="H28" i="1" s="1"/>
  <c r="H16" i="26"/>
  <c r="H15" i="26" s="1"/>
  <c r="H28" i="26" s="1"/>
  <c r="F16" i="26"/>
  <c r="F15" i="26" s="1"/>
  <c r="F28" i="26" s="1"/>
  <c r="F16" i="1"/>
  <c r="B25" i="18"/>
  <c r="C24" i="18"/>
  <c r="D24" i="18" s="1"/>
  <c r="C73" i="18"/>
  <c r="B74" i="18"/>
  <c r="C74" i="18" s="1"/>
  <c r="I19" i="31"/>
  <c r="B26" i="23"/>
  <c r="C25" i="23"/>
  <c r="C44" i="31"/>
  <c r="G72" i="18"/>
  <c r="E72" i="18"/>
  <c r="D72" i="18"/>
  <c r="C88" i="18"/>
  <c r="F72" i="18"/>
  <c r="H72" i="18"/>
  <c r="I22" i="18"/>
  <c r="X18" i="2"/>
  <c r="I71" i="18"/>
  <c r="E16" i="26"/>
  <c r="E15" i="26" s="1"/>
  <c r="E28" i="26" s="1"/>
  <c r="E16" i="1"/>
  <c r="G16" i="1"/>
  <c r="G16" i="26"/>
  <c r="G15" i="26" s="1"/>
  <c r="G28" i="26" s="1"/>
  <c r="C47" i="18"/>
  <c r="C21" i="31"/>
  <c r="H21" i="31" s="1"/>
  <c r="B22" i="31"/>
  <c r="A132" i="25"/>
  <c r="D16" i="1"/>
  <c r="D16" i="26"/>
  <c r="I23" i="23"/>
  <c r="AK313" i="3"/>
  <c r="B11" i="34" s="1"/>
  <c r="F3" i="34"/>
  <c r="G31" i="34"/>
  <c r="I10" i="34"/>
  <c r="G15" i="1" l="1"/>
  <c r="G28" i="1" s="1"/>
  <c r="L21" i="34"/>
  <c r="F15" i="1"/>
  <c r="F28" i="1" s="1"/>
  <c r="E15" i="1"/>
  <c r="E28" i="1" s="1"/>
  <c r="I23" i="1"/>
  <c r="D15" i="1"/>
  <c r="H24" i="18"/>
  <c r="D15" i="26"/>
  <c r="D28" i="26" s="1"/>
  <c r="D30" i="29"/>
  <c r="G30" i="29"/>
  <c r="I22" i="34"/>
  <c r="E30" i="29"/>
  <c r="F30" i="29"/>
  <c r="H30" i="29"/>
  <c r="I25" i="29"/>
  <c r="I26" i="29"/>
  <c r="I24" i="29"/>
  <c r="I29" i="29"/>
  <c r="I28" i="29"/>
  <c r="I15" i="26"/>
  <c r="E33" i="26"/>
  <c r="E43" i="26"/>
  <c r="H33" i="26"/>
  <c r="H43" i="26"/>
  <c r="G33" i="26"/>
  <c r="G43" i="26"/>
  <c r="F33" i="26"/>
  <c r="F43" i="26"/>
  <c r="I27" i="29"/>
  <c r="G75" i="18"/>
  <c r="G88" i="18" s="1"/>
  <c r="F75" i="18"/>
  <c r="F88" i="18" s="1"/>
  <c r="F24" i="18"/>
  <c r="G24" i="18"/>
  <c r="E24" i="18"/>
  <c r="F21" i="31"/>
  <c r="G21" i="31"/>
  <c r="D21" i="31"/>
  <c r="E21" i="31"/>
  <c r="G25" i="23"/>
  <c r="H25" i="23"/>
  <c r="F25" i="23"/>
  <c r="D25" i="23"/>
  <c r="E25" i="23"/>
  <c r="S28" i="24"/>
  <c r="I16" i="26"/>
  <c r="C45" i="31"/>
  <c r="X19" i="2"/>
  <c r="E75" i="18"/>
  <c r="F73" i="18"/>
  <c r="G73" i="18"/>
  <c r="H73" i="18"/>
  <c r="C89" i="18"/>
  <c r="E73" i="18"/>
  <c r="D73" i="18"/>
  <c r="H75" i="18"/>
  <c r="C48" i="18"/>
  <c r="C49" i="23"/>
  <c r="C25" i="18"/>
  <c r="D25" i="18" s="1"/>
  <c r="B26" i="18"/>
  <c r="I24" i="23"/>
  <c r="A149" i="25"/>
  <c r="C22" i="31"/>
  <c r="H22" i="31" s="1"/>
  <c r="B23" i="31"/>
  <c r="I23" i="18"/>
  <c r="I16" i="1"/>
  <c r="I72" i="18"/>
  <c r="D75" i="18"/>
  <c r="I20" i="31"/>
  <c r="C26" i="23"/>
  <c r="B27" i="23"/>
  <c r="G74" i="18"/>
  <c r="H74" i="18"/>
  <c r="D74" i="18"/>
  <c r="E74" i="18"/>
  <c r="C90" i="18"/>
  <c r="F74" i="18"/>
  <c r="C3" i="34"/>
  <c r="D3" i="34"/>
  <c r="E3" i="34"/>
  <c r="B10" i="34"/>
  <c r="H25" i="18" l="1"/>
  <c r="G46" i="26"/>
  <c r="E46" i="26"/>
  <c r="F46" i="26"/>
  <c r="H46" i="26"/>
  <c r="D43" i="26"/>
  <c r="D35" i="26"/>
  <c r="D33" i="26"/>
  <c r="I30" i="29"/>
  <c r="I28" i="26"/>
  <c r="I43" i="26" s="1"/>
  <c r="H90" i="18"/>
  <c r="F90" i="18"/>
  <c r="H89" i="18"/>
  <c r="F89" i="18"/>
  <c r="H82" i="18"/>
  <c r="H83" i="18"/>
  <c r="H86" i="18"/>
  <c r="H81" i="18"/>
  <c r="H84" i="18"/>
  <c r="H80" i="18"/>
  <c r="H85" i="18"/>
  <c r="H87" i="18"/>
  <c r="G90" i="18"/>
  <c r="G89" i="18"/>
  <c r="H88" i="18"/>
  <c r="H79" i="18"/>
  <c r="E90" i="18"/>
  <c r="G79" i="18"/>
  <c r="G80" i="18"/>
  <c r="G85" i="18"/>
  <c r="G83" i="18"/>
  <c r="G84" i="18"/>
  <c r="G81" i="18"/>
  <c r="G82" i="18"/>
  <c r="G86" i="18"/>
  <c r="G87" i="18"/>
  <c r="F79" i="18"/>
  <c r="F81" i="18"/>
  <c r="F83" i="18"/>
  <c r="F84" i="18"/>
  <c r="F80" i="18"/>
  <c r="F86" i="18"/>
  <c r="F85" i="18"/>
  <c r="F82" i="18"/>
  <c r="F87" i="18"/>
  <c r="D90" i="18"/>
  <c r="E89" i="18"/>
  <c r="E83" i="18"/>
  <c r="E80" i="18"/>
  <c r="E85" i="18"/>
  <c r="E81" i="18"/>
  <c r="E84" i="18"/>
  <c r="E82" i="18"/>
  <c r="E86" i="18"/>
  <c r="E87" i="18"/>
  <c r="E88" i="18"/>
  <c r="D89" i="18"/>
  <c r="E79" i="18"/>
  <c r="D84" i="18"/>
  <c r="D83" i="18"/>
  <c r="D81" i="18"/>
  <c r="D80" i="18"/>
  <c r="D86" i="18"/>
  <c r="D85" i="18"/>
  <c r="D82" i="18"/>
  <c r="D87" i="18"/>
  <c r="D88" i="18"/>
  <c r="D79" i="18"/>
  <c r="F25" i="18"/>
  <c r="G25" i="18"/>
  <c r="E25" i="18"/>
  <c r="F22" i="31"/>
  <c r="G22" i="31"/>
  <c r="D22" i="31"/>
  <c r="E22" i="31"/>
  <c r="G26" i="23"/>
  <c r="H26" i="23"/>
  <c r="F26" i="23"/>
  <c r="D26" i="23"/>
  <c r="E26" i="23"/>
  <c r="S29" i="24"/>
  <c r="S30" i="24" s="1"/>
  <c r="S31" i="24" s="1"/>
  <c r="S32" i="24" s="1"/>
  <c r="S33" i="24" s="1"/>
  <c r="S34" i="24" s="1"/>
  <c r="S35" i="24" s="1"/>
  <c r="B22" i="34"/>
  <c r="C27" i="23"/>
  <c r="B28" i="23"/>
  <c r="I15" i="1"/>
  <c r="I28" i="1" s="1"/>
  <c r="D28" i="1"/>
  <c r="X20" i="2"/>
  <c r="C23" i="31"/>
  <c r="H23" i="31" s="1"/>
  <c r="B24" i="31"/>
  <c r="C49" i="18"/>
  <c r="I74" i="18"/>
  <c r="C46" i="31"/>
  <c r="I25" i="23"/>
  <c r="I24" i="18"/>
  <c r="I21" i="31"/>
  <c r="I73" i="18"/>
  <c r="C50" i="23"/>
  <c r="B27" i="18"/>
  <c r="C26" i="18"/>
  <c r="D26" i="18" s="1"/>
  <c r="D4" i="34"/>
  <c r="C4" i="34"/>
  <c r="B4" i="34"/>
  <c r="B3" i="34"/>
  <c r="E4" i="34"/>
  <c r="F4" i="34"/>
  <c r="G3" i="34"/>
  <c r="H26" i="18" l="1"/>
  <c r="I33" i="26"/>
  <c r="I46" i="26" s="1"/>
  <c r="D46" i="26"/>
  <c r="G91" i="18"/>
  <c r="F91" i="18"/>
  <c r="F26" i="18"/>
  <c r="G26" i="18"/>
  <c r="E26" i="18"/>
  <c r="F23" i="31"/>
  <c r="G23" i="31"/>
  <c r="D23" i="31"/>
  <c r="E23" i="31"/>
  <c r="G27" i="23"/>
  <c r="H27" i="23"/>
  <c r="F27" i="23"/>
  <c r="D27" i="23"/>
  <c r="E27" i="23"/>
  <c r="S36" i="24"/>
  <c r="I25" i="18"/>
  <c r="B29" i="23"/>
  <c r="C28" i="23"/>
  <c r="E91" i="18"/>
  <c r="F44" i="26"/>
  <c r="F45" i="26"/>
  <c r="C27" i="18"/>
  <c r="D27" i="18" s="1"/>
  <c r="B28" i="18"/>
  <c r="H91" i="18"/>
  <c r="I22" i="31"/>
  <c r="C47" i="31"/>
  <c r="D45" i="26"/>
  <c r="D44" i="26"/>
  <c r="H39" i="26"/>
  <c r="H36" i="26"/>
  <c r="E36" i="26"/>
  <c r="F36" i="26"/>
  <c r="F39" i="26"/>
  <c r="G36" i="26"/>
  <c r="G39" i="26"/>
  <c r="E39" i="26"/>
  <c r="D37" i="26"/>
  <c r="F42" i="26"/>
  <c r="D41" i="26"/>
  <c r="F40" i="26"/>
  <c r="E40" i="26"/>
  <c r="E41" i="26"/>
  <c r="D38" i="26"/>
  <c r="D39" i="26"/>
  <c r="G37" i="26"/>
  <c r="E35" i="26"/>
  <c r="H40" i="26"/>
  <c r="F41" i="26"/>
  <c r="H35" i="26"/>
  <c r="D40" i="26"/>
  <c r="F37" i="26"/>
  <c r="G35" i="26"/>
  <c r="G41" i="26"/>
  <c r="H38" i="26"/>
  <c r="G38" i="26"/>
  <c r="E42" i="26"/>
  <c r="E37" i="26"/>
  <c r="D36" i="26"/>
  <c r="G42" i="26"/>
  <c r="G40" i="26"/>
  <c r="H37" i="26"/>
  <c r="E38" i="26"/>
  <c r="H41" i="26"/>
  <c r="F35" i="26"/>
  <c r="D42" i="26"/>
  <c r="F38" i="26"/>
  <c r="H42" i="26"/>
  <c r="G34" i="26"/>
  <c r="D34" i="26"/>
  <c r="F34" i="26"/>
  <c r="H34" i="26"/>
  <c r="E34" i="26"/>
  <c r="I75" i="18"/>
  <c r="I90" i="18" s="1"/>
  <c r="D91" i="18"/>
  <c r="C51" i="23"/>
  <c r="I26" i="23"/>
  <c r="E44" i="26"/>
  <c r="E45" i="26"/>
  <c r="C50" i="18"/>
  <c r="G45" i="26"/>
  <c r="G44" i="26"/>
  <c r="H45" i="26"/>
  <c r="H44" i="26"/>
  <c r="C24" i="31"/>
  <c r="H24" i="31" s="1"/>
  <c r="B25" i="31"/>
  <c r="X21" i="2"/>
  <c r="L10" i="34"/>
  <c r="G4" i="34"/>
  <c r="H27" i="18" l="1"/>
  <c r="I79" i="18"/>
  <c r="I86" i="18"/>
  <c r="I81" i="18"/>
  <c r="I82" i="18"/>
  <c r="I80" i="18"/>
  <c r="I84" i="18"/>
  <c r="I85" i="18"/>
  <c r="I83" i="18"/>
  <c r="I87" i="18"/>
  <c r="I88" i="18"/>
  <c r="I89" i="18"/>
  <c r="F27" i="18"/>
  <c r="G27" i="18"/>
  <c r="E27" i="18"/>
  <c r="F24" i="31"/>
  <c r="G24" i="31"/>
  <c r="D24" i="31"/>
  <c r="E24" i="31"/>
  <c r="G28" i="23"/>
  <c r="H28" i="23"/>
  <c r="F28" i="23"/>
  <c r="D28" i="23"/>
  <c r="E28" i="23"/>
  <c r="S37" i="24"/>
  <c r="L22" i="34"/>
  <c r="X22" i="2"/>
  <c r="X23" i="2" s="1"/>
  <c r="X24" i="2" s="1"/>
  <c r="X25" i="2" s="1"/>
  <c r="X26" i="2" s="1"/>
  <c r="X27" i="2" s="1"/>
  <c r="X28" i="2" s="1"/>
  <c r="X29" i="2" s="1"/>
  <c r="X30" i="2" s="1"/>
  <c r="X31" i="2" s="1"/>
  <c r="X32" i="2" s="1"/>
  <c r="X33" i="2" s="1"/>
  <c r="X34" i="2" s="1"/>
  <c r="X35" i="2" s="1"/>
  <c r="X36" i="2" s="1"/>
  <c r="X37" i="2" s="1"/>
  <c r="X38" i="2" s="1"/>
  <c r="X39" i="2" s="1"/>
  <c r="X40" i="2" s="1"/>
  <c r="X41" i="2" s="1"/>
  <c r="X42" i="2" s="1"/>
  <c r="X43" i="2" s="1"/>
  <c r="X44" i="2" s="1"/>
  <c r="X45" i="2" s="1"/>
  <c r="X46" i="2" s="1"/>
  <c r="X47" i="2" s="1"/>
  <c r="X48" i="2" s="1"/>
  <c r="X49" i="2" s="1"/>
  <c r="X50" i="2" s="1"/>
  <c r="X51" i="2" s="1"/>
  <c r="X52" i="2" s="1"/>
  <c r="X53" i="2" s="1"/>
  <c r="X54" i="2" s="1"/>
  <c r="X55" i="2" s="1"/>
  <c r="X56" i="2" s="1"/>
  <c r="X57" i="2" s="1"/>
  <c r="X58" i="2" s="1"/>
  <c r="X59" i="2" s="1"/>
  <c r="X60" i="2" s="1"/>
  <c r="X61" i="2" s="1"/>
  <c r="X62" i="2" s="1"/>
  <c r="X63" i="2" s="1"/>
  <c r="X64" i="2" s="1"/>
  <c r="X65" i="2" s="1"/>
  <c r="X66" i="2" s="1"/>
  <c r="X67" i="2" s="1"/>
  <c r="X68" i="2" s="1"/>
  <c r="X69" i="2" s="1"/>
  <c r="X70" i="2" s="1"/>
  <c r="X71" i="2" s="1"/>
  <c r="X72" i="2" s="1"/>
  <c r="X73" i="2" s="1"/>
  <c r="X74" i="2" s="1"/>
  <c r="X75" i="2" s="1"/>
  <c r="X76" i="2" s="1"/>
  <c r="X77" i="2" s="1"/>
  <c r="X78" i="2" s="1"/>
  <c r="X79" i="2" s="1"/>
  <c r="X80" i="2" s="1"/>
  <c r="X81" i="2" s="1"/>
  <c r="X82" i="2" s="1"/>
  <c r="X83" i="2" s="1"/>
  <c r="X84" i="2" s="1"/>
  <c r="X85" i="2" s="1"/>
  <c r="X86" i="2" s="1"/>
  <c r="X87" i="2" s="1"/>
  <c r="X88" i="2" s="1"/>
  <c r="X89" i="2" s="1"/>
  <c r="X90" i="2" s="1"/>
  <c r="X91" i="2" s="1"/>
  <c r="X92" i="2" s="1"/>
  <c r="X93" i="2" s="1"/>
  <c r="X94" i="2" s="1"/>
  <c r="X95" i="2" s="1"/>
  <c r="X96" i="2" s="1"/>
  <c r="X97" i="2" s="1"/>
  <c r="X98" i="2" s="1"/>
  <c r="X99" i="2" s="1"/>
  <c r="X100" i="2" s="1"/>
  <c r="X101" i="2" s="1"/>
  <c r="X102" i="2" s="1"/>
  <c r="X103" i="2" s="1"/>
  <c r="X104" i="2" s="1"/>
  <c r="X105" i="2" s="1"/>
  <c r="X106" i="2" s="1"/>
  <c r="X107" i="2" s="1"/>
  <c r="X108" i="2" s="1"/>
  <c r="X109" i="2" s="1"/>
  <c r="X110" i="2" s="1"/>
  <c r="X111" i="2" s="1"/>
  <c r="X112" i="2" s="1"/>
  <c r="X113" i="2" s="1"/>
  <c r="X114" i="2" s="1"/>
  <c r="X115" i="2" s="1"/>
  <c r="X116" i="2" s="1"/>
  <c r="X117" i="2" s="1"/>
  <c r="X118" i="2" s="1"/>
  <c r="X119" i="2" s="1"/>
  <c r="X120" i="2" s="1"/>
  <c r="X121" i="2" s="1"/>
  <c r="X122" i="2" s="1"/>
  <c r="X123" i="2" s="1"/>
  <c r="X124" i="2" s="1"/>
  <c r="X125" i="2" s="1"/>
  <c r="X126" i="2" s="1"/>
  <c r="X127" i="2" s="1"/>
  <c r="X128" i="2" s="1"/>
  <c r="X129" i="2" s="1"/>
  <c r="X130" i="2" s="1"/>
  <c r="X131" i="2" s="1"/>
  <c r="X132" i="2" s="1"/>
  <c r="X133" i="2" s="1"/>
  <c r="X134" i="2" s="1"/>
  <c r="X135" i="2" s="1"/>
  <c r="X136" i="2" s="1"/>
  <c r="X137" i="2" s="1"/>
  <c r="X138" i="2" s="1"/>
  <c r="X139" i="2" s="1"/>
  <c r="X140" i="2" s="1"/>
  <c r="X141" i="2" s="1"/>
  <c r="X142" i="2" s="1"/>
  <c r="X143" i="2" s="1"/>
  <c r="X144" i="2" s="1"/>
  <c r="X145" i="2" s="1"/>
  <c r="X146" i="2" s="1"/>
  <c r="X147" i="2" s="1"/>
  <c r="X148" i="2" s="1"/>
  <c r="X149" i="2" s="1"/>
  <c r="X150" i="2" s="1"/>
  <c r="X151" i="2" s="1"/>
  <c r="X152" i="2" s="1"/>
  <c r="X153" i="2" s="1"/>
  <c r="X154" i="2" s="1"/>
  <c r="X155" i="2" s="1"/>
  <c r="X156" i="2" s="1"/>
  <c r="X157" i="2" s="1"/>
  <c r="X158" i="2" s="1"/>
  <c r="X159" i="2" s="1"/>
  <c r="X160" i="2" s="1"/>
  <c r="X161" i="2" s="1"/>
  <c r="X162" i="2" s="1"/>
  <c r="X163" i="2" s="1"/>
  <c r="X164" i="2" s="1"/>
  <c r="X165" i="2" s="1"/>
  <c r="X166" i="2" s="1"/>
  <c r="X167" i="2" s="1"/>
  <c r="X168" i="2" s="1"/>
  <c r="X169" i="2" s="1"/>
  <c r="X170" i="2" s="1"/>
  <c r="X171" i="2" s="1"/>
  <c r="X172" i="2" s="1"/>
  <c r="X173" i="2" s="1"/>
  <c r="X174" i="2" s="1"/>
  <c r="X175" i="2" s="1"/>
  <c r="X176" i="2" s="1"/>
  <c r="X177" i="2" s="1"/>
  <c r="X178" i="2" s="1"/>
  <c r="X179" i="2" s="1"/>
  <c r="X180" i="2" s="1"/>
  <c r="X181" i="2" s="1"/>
  <c r="X182" i="2" s="1"/>
  <c r="X183" i="2" s="1"/>
  <c r="X184" i="2" s="1"/>
  <c r="X185" i="2" s="1"/>
  <c r="X186" i="2" s="1"/>
  <c r="X187" i="2" s="1"/>
  <c r="X188" i="2" s="1"/>
  <c r="X189" i="2" s="1"/>
  <c r="X190" i="2" s="1"/>
  <c r="X191" i="2" s="1"/>
  <c r="X192" i="2" s="1"/>
  <c r="X193" i="2" s="1"/>
  <c r="X194" i="2" s="1"/>
  <c r="X195" i="2" s="1"/>
  <c r="X196" i="2" s="1"/>
  <c r="X197" i="2" s="1"/>
  <c r="X198" i="2" s="1"/>
  <c r="X199" i="2" s="1"/>
  <c r="X200" i="2" s="1"/>
  <c r="X201" i="2" s="1"/>
  <c r="X202" i="2" s="1"/>
  <c r="X203" i="2" s="1"/>
  <c r="X204" i="2" s="1"/>
  <c r="X205" i="2" s="1"/>
  <c r="X206" i="2" s="1"/>
  <c r="X207" i="2" s="1"/>
  <c r="X208" i="2" s="1"/>
  <c r="X209" i="2" s="1"/>
  <c r="X210" i="2" s="1"/>
  <c r="X211" i="2" s="1"/>
  <c r="X212" i="2" s="1"/>
  <c r="X213" i="2" s="1"/>
  <c r="X214" i="2" s="1"/>
  <c r="X215" i="2" s="1"/>
  <c r="X216" i="2" s="1"/>
  <c r="X217" i="2" s="1"/>
  <c r="X218" i="2" s="1"/>
  <c r="X219" i="2" s="1"/>
  <c r="X220" i="2" s="1"/>
  <c r="X221" i="2" s="1"/>
  <c r="X222" i="2" s="1"/>
  <c r="X223" i="2" s="1"/>
  <c r="X224" i="2" s="1"/>
  <c r="X225" i="2" s="1"/>
  <c r="X226" i="2" s="1"/>
  <c r="X227" i="2" s="1"/>
  <c r="X228" i="2" s="1"/>
  <c r="X229" i="2" s="1"/>
  <c r="X230" i="2" s="1"/>
  <c r="X231" i="2" s="1"/>
  <c r="X232" i="2" s="1"/>
  <c r="X233" i="2" s="1"/>
  <c r="X234" i="2" s="1"/>
  <c r="X235" i="2" s="1"/>
  <c r="X236" i="2" s="1"/>
  <c r="X237" i="2" s="1"/>
  <c r="X238" i="2" s="1"/>
  <c r="X239" i="2" s="1"/>
  <c r="X240" i="2" s="1"/>
  <c r="X241" i="2" s="1"/>
  <c r="X242" i="2" s="1"/>
  <c r="X243" i="2" s="1"/>
  <c r="X244" i="2" s="1"/>
  <c r="X245" i="2" s="1"/>
  <c r="X246" i="2" s="1"/>
  <c r="X247" i="2" s="1"/>
  <c r="X248" i="2" s="1"/>
  <c r="X249" i="2" s="1"/>
  <c r="X250" i="2" s="1"/>
  <c r="X251" i="2" s="1"/>
  <c r="X252" i="2" s="1"/>
  <c r="X253" i="2" s="1"/>
  <c r="X254" i="2" s="1"/>
  <c r="X255" i="2" s="1"/>
  <c r="X256" i="2" s="1"/>
  <c r="X257" i="2" s="1"/>
  <c r="X258" i="2" s="1"/>
  <c r="X259" i="2" s="1"/>
  <c r="X260" i="2" s="1"/>
  <c r="X261" i="2" s="1"/>
  <c r="X262" i="2" s="1"/>
  <c r="X263" i="2" s="1"/>
  <c r="X264" i="2" s="1"/>
  <c r="X265" i="2" s="1"/>
  <c r="X266" i="2" s="1"/>
  <c r="X267" i="2" s="1"/>
  <c r="X268" i="2" s="1"/>
  <c r="X269" i="2" s="1"/>
  <c r="X270" i="2" s="1"/>
  <c r="X271" i="2" s="1"/>
  <c r="X272" i="2" s="1"/>
  <c r="X273" i="2" s="1"/>
  <c r="X274" i="2" s="1"/>
  <c r="X275" i="2" s="1"/>
  <c r="X276" i="2" s="1"/>
  <c r="X277" i="2" s="1"/>
  <c r="X278" i="2" s="1"/>
  <c r="X279" i="2" s="1"/>
  <c r="X280" i="2" s="1"/>
  <c r="X281" i="2" s="1"/>
  <c r="X282" i="2" s="1"/>
  <c r="X283" i="2" s="1"/>
  <c r="X284" i="2" s="1"/>
  <c r="X285" i="2" s="1"/>
  <c r="X286" i="2" s="1"/>
  <c r="X287" i="2" s="1"/>
  <c r="X288" i="2" s="1"/>
  <c r="X289" i="2" s="1"/>
  <c r="X290" i="2" s="1"/>
  <c r="X291" i="2" s="1"/>
  <c r="X292" i="2" s="1"/>
  <c r="X293" i="2" s="1"/>
  <c r="X294" i="2" s="1"/>
  <c r="X295" i="2" s="1"/>
  <c r="X296" i="2" s="1"/>
  <c r="X297" i="2" s="1"/>
  <c r="X298" i="2" s="1"/>
  <c r="X299" i="2" s="1"/>
  <c r="X300" i="2" s="1"/>
  <c r="X301" i="2" s="1"/>
  <c r="X302" i="2" s="1"/>
  <c r="X303" i="2" s="1"/>
  <c r="X304" i="2" s="1"/>
  <c r="X305" i="2" s="1"/>
  <c r="X306" i="2" s="1"/>
  <c r="X307" i="2" s="1"/>
  <c r="X308" i="2" s="1"/>
  <c r="X309" i="2" s="1"/>
  <c r="X310" i="2" s="1"/>
  <c r="I23" i="31"/>
  <c r="C51" i="18"/>
  <c r="C25" i="31"/>
  <c r="H25" i="31" s="1"/>
  <c r="B26" i="31"/>
  <c r="C52" i="23"/>
  <c r="C48" i="31"/>
  <c r="I27" i="23"/>
  <c r="I45" i="26"/>
  <c r="I44" i="26"/>
  <c r="I40" i="26"/>
  <c r="I38" i="26"/>
  <c r="I35" i="26"/>
  <c r="I39" i="26"/>
  <c r="I37" i="26"/>
  <c r="I42" i="26"/>
  <c r="I41" i="26"/>
  <c r="I36" i="26"/>
  <c r="I34" i="26"/>
  <c r="C29" i="23"/>
  <c r="B30" i="23"/>
  <c r="I26" i="18"/>
  <c r="B29" i="18"/>
  <c r="C28" i="18"/>
  <c r="D28" i="18" s="1"/>
  <c r="H28" i="18" l="1"/>
  <c r="F28" i="18"/>
  <c r="G28" i="18"/>
  <c r="E28" i="18"/>
  <c r="F25" i="31"/>
  <c r="G25" i="31"/>
  <c r="D25" i="31"/>
  <c r="E25" i="31"/>
  <c r="G29" i="23"/>
  <c r="H29" i="23"/>
  <c r="F29" i="23"/>
  <c r="D29" i="23"/>
  <c r="E29" i="23"/>
  <c r="S38" i="24"/>
  <c r="C141" i="17"/>
  <c r="C165" i="17"/>
  <c r="C16" i="17"/>
  <c r="C149" i="17"/>
  <c r="C136" i="17"/>
  <c r="C139" i="17"/>
  <c r="C152" i="17"/>
  <c r="C18" i="17"/>
  <c r="C122" i="17"/>
  <c r="C14" i="17"/>
  <c r="D14" i="17" s="1"/>
  <c r="C34" i="17"/>
  <c r="C143" i="17"/>
  <c r="C169" i="17"/>
  <c r="C123" i="17"/>
  <c r="C43" i="17"/>
  <c r="C158" i="17"/>
  <c r="C138" i="17"/>
  <c r="C144" i="17"/>
  <c r="C26" i="17"/>
  <c r="C125" i="17"/>
  <c r="C163" i="17"/>
  <c r="C37" i="17"/>
  <c r="C30" i="17"/>
  <c r="C42" i="17"/>
  <c r="C137" i="17"/>
  <c r="C168" i="17"/>
  <c r="C145" i="17"/>
  <c r="C49" i="17"/>
  <c r="C48" i="17"/>
  <c r="C22" i="17"/>
  <c r="C25" i="17"/>
  <c r="C55" i="17"/>
  <c r="C131" i="17"/>
  <c r="C153" i="17"/>
  <c r="C20" i="17"/>
  <c r="C17" i="17"/>
  <c r="C35" i="17"/>
  <c r="C33" i="17"/>
  <c r="C52" i="17"/>
  <c r="C23" i="17"/>
  <c r="C56" i="17"/>
  <c r="C132" i="17"/>
  <c r="C167" i="17"/>
  <c r="C135" i="17"/>
  <c r="C38" i="17"/>
  <c r="C129" i="17"/>
  <c r="C171" i="17"/>
  <c r="C24" i="17"/>
  <c r="C142" i="17"/>
  <c r="C47" i="17"/>
  <c r="C58" i="17"/>
  <c r="C148" i="17"/>
  <c r="C140" i="17"/>
  <c r="C28" i="17"/>
  <c r="C57" i="17"/>
  <c r="C27" i="17"/>
  <c r="C39" i="17"/>
  <c r="C21" i="17"/>
  <c r="C15" i="17"/>
  <c r="C130" i="17"/>
  <c r="C159" i="17"/>
  <c r="C151" i="17"/>
  <c r="C133" i="17"/>
  <c r="C62" i="17"/>
  <c r="C61" i="17"/>
  <c r="C127" i="17"/>
  <c r="C147" i="17"/>
  <c r="C36" i="17"/>
  <c r="C41" i="17"/>
  <c r="C59" i="17"/>
  <c r="C154" i="17"/>
  <c r="C124" i="17"/>
  <c r="C156" i="17"/>
  <c r="C40" i="17"/>
  <c r="C157" i="17"/>
  <c r="C155" i="17"/>
  <c r="C45" i="17"/>
  <c r="C170" i="17"/>
  <c r="C146" i="17"/>
  <c r="C46" i="17"/>
  <c r="C164" i="17"/>
  <c r="C53" i="17"/>
  <c r="C44" i="17"/>
  <c r="C32" i="17"/>
  <c r="C128" i="17"/>
  <c r="C19" i="17"/>
  <c r="C63" i="17"/>
  <c r="C134" i="17"/>
  <c r="C166" i="17"/>
  <c r="C29" i="17"/>
  <c r="C160" i="17"/>
  <c r="C50" i="17"/>
  <c r="C54" i="17"/>
  <c r="C51" i="17"/>
  <c r="C161" i="17"/>
  <c r="C52" i="18"/>
  <c r="C60" i="17"/>
  <c r="C29" i="18"/>
  <c r="D29" i="18" s="1"/>
  <c r="B30" i="18"/>
  <c r="B31" i="23"/>
  <c r="C30" i="23"/>
  <c r="I24" i="31"/>
  <c r="C126" i="17"/>
  <c r="C150" i="17"/>
  <c r="C49" i="31"/>
  <c r="C53" i="23"/>
  <c r="I91" i="18"/>
  <c r="I28" i="23"/>
  <c r="C26" i="31"/>
  <c r="H26" i="31" s="1"/>
  <c r="B27" i="31"/>
  <c r="I27" i="18"/>
  <c r="C31" i="17"/>
  <c r="C162" i="17"/>
  <c r="H29" i="18" l="1"/>
  <c r="F29" i="18"/>
  <c r="G29" i="18"/>
  <c r="E29" i="18"/>
  <c r="F26" i="31"/>
  <c r="G26" i="31"/>
  <c r="D26" i="31"/>
  <c r="E26" i="31"/>
  <c r="G30" i="23"/>
  <c r="H30" i="23"/>
  <c r="F30" i="23"/>
  <c r="D30" i="23"/>
  <c r="E30" i="23"/>
  <c r="S39" i="24"/>
  <c r="F29" i="17"/>
  <c r="C83" i="17"/>
  <c r="D29" i="17"/>
  <c r="H29" i="17"/>
  <c r="E29" i="17"/>
  <c r="G29" i="17"/>
  <c r="C223" i="17"/>
  <c r="E170" i="17"/>
  <c r="G170" i="17"/>
  <c r="F170" i="17"/>
  <c r="H170" i="17"/>
  <c r="D170" i="17"/>
  <c r="E40" i="17"/>
  <c r="D40" i="17"/>
  <c r="C94" i="17"/>
  <c r="G40" i="17"/>
  <c r="F40" i="17"/>
  <c r="H40" i="17"/>
  <c r="G151" i="17"/>
  <c r="D151" i="17"/>
  <c r="F151" i="17"/>
  <c r="E151" i="17"/>
  <c r="H151" i="17"/>
  <c r="C204" i="17"/>
  <c r="H47" i="17"/>
  <c r="C101" i="17"/>
  <c r="G47" i="17"/>
  <c r="F47" i="17"/>
  <c r="E47" i="17"/>
  <c r="D47" i="17"/>
  <c r="C182" i="17"/>
  <c r="D129" i="17"/>
  <c r="F129" i="17"/>
  <c r="G129" i="17"/>
  <c r="H129" i="17"/>
  <c r="E129" i="17"/>
  <c r="F153" i="17"/>
  <c r="D153" i="17"/>
  <c r="G153" i="17"/>
  <c r="E153" i="17"/>
  <c r="C206" i="17"/>
  <c r="H153" i="17"/>
  <c r="F31" i="17"/>
  <c r="E31" i="17"/>
  <c r="G31" i="17"/>
  <c r="C85" i="17"/>
  <c r="D31" i="17"/>
  <c r="H31" i="17"/>
  <c r="D126" i="17"/>
  <c r="H126" i="17"/>
  <c r="G126" i="17"/>
  <c r="C179" i="17"/>
  <c r="E126" i="17"/>
  <c r="F126" i="17"/>
  <c r="B31" i="18"/>
  <c r="C30" i="18"/>
  <c r="D30" i="18" s="1"/>
  <c r="I28" i="18"/>
  <c r="D160" i="17"/>
  <c r="C213" i="17"/>
  <c r="E160" i="17"/>
  <c r="G160" i="17"/>
  <c r="F160" i="17"/>
  <c r="H160" i="17"/>
  <c r="E63" i="17"/>
  <c r="G63" i="17"/>
  <c r="F63" i="17"/>
  <c r="D63" i="17"/>
  <c r="H63" i="17"/>
  <c r="C117" i="17"/>
  <c r="F44" i="17"/>
  <c r="H44" i="17"/>
  <c r="E44" i="17"/>
  <c r="C98" i="17"/>
  <c r="D44" i="17"/>
  <c r="G44" i="17"/>
  <c r="H146" i="17"/>
  <c r="F146" i="17"/>
  <c r="G146" i="17"/>
  <c r="D146" i="17"/>
  <c r="C199" i="17"/>
  <c r="E146" i="17"/>
  <c r="H157" i="17"/>
  <c r="C210" i="17"/>
  <c r="E157" i="17"/>
  <c r="F157" i="17"/>
  <c r="D157" i="17"/>
  <c r="G157" i="17"/>
  <c r="G154" i="17"/>
  <c r="H154" i="17"/>
  <c r="F154" i="17"/>
  <c r="E154" i="17"/>
  <c r="C207" i="17"/>
  <c r="D154" i="17"/>
  <c r="D147" i="17"/>
  <c r="F147" i="17"/>
  <c r="E147" i="17"/>
  <c r="C200" i="17"/>
  <c r="G147" i="17"/>
  <c r="H147" i="17"/>
  <c r="F133" i="17"/>
  <c r="G133" i="17"/>
  <c r="D133" i="17"/>
  <c r="E133" i="17"/>
  <c r="H133" i="17"/>
  <c r="C186" i="17"/>
  <c r="E15" i="17"/>
  <c r="D15" i="17"/>
  <c r="G15" i="17"/>
  <c r="H15" i="17"/>
  <c r="C69" i="17"/>
  <c r="F15" i="17"/>
  <c r="D57" i="17"/>
  <c r="F57" i="17"/>
  <c r="G57" i="17"/>
  <c r="H57" i="17"/>
  <c r="C111" i="17"/>
  <c r="E57" i="17"/>
  <c r="D58" i="17"/>
  <c r="G58" i="17"/>
  <c r="H58" i="17"/>
  <c r="C112" i="17"/>
  <c r="F58" i="17"/>
  <c r="E58" i="17"/>
  <c r="F171" i="17"/>
  <c r="C224" i="17"/>
  <c r="D171" i="17"/>
  <c r="E171" i="17"/>
  <c r="G171" i="17"/>
  <c r="H171" i="17"/>
  <c r="C220" i="17"/>
  <c r="F167" i="17"/>
  <c r="H167" i="17"/>
  <c r="G167" i="17"/>
  <c r="D167" i="17"/>
  <c r="E167" i="17"/>
  <c r="E52" i="17"/>
  <c r="G52" i="17"/>
  <c r="F52" i="17"/>
  <c r="C106" i="17"/>
  <c r="D52" i="17"/>
  <c r="H52" i="17"/>
  <c r="C74" i="17"/>
  <c r="H20" i="17"/>
  <c r="D20" i="17"/>
  <c r="F20" i="17"/>
  <c r="E20" i="17"/>
  <c r="G20" i="17"/>
  <c r="F25" i="17"/>
  <c r="D25" i="17"/>
  <c r="G25" i="17"/>
  <c r="H25" i="17"/>
  <c r="E25" i="17"/>
  <c r="C79" i="17"/>
  <c r="H145" i="17"/>
  <c r="E145" i="17"/>
  <c r="D145" i="17"/>
  <c r="G145" i="17"/>
  <c r="F145" i="17"/>
  <c r="C198" i="17"/>
  <c r="F30" i="17"/>
  <c r="E30" i="17"/>
  <c r="D30" i="17"/>
  <c r="H30" i="17"/>
  <c r="G30" i="17"/>
  <c r="C84" i="17"/>
  <c r="C80" i="17"/>
  <c r="D26" i="17"/>
  <c r="H26" i="17"/>
  <c r="G26" i="17"/>
  <c r="E26" i="17"/>
  <c r="F26" i="17"/>
  <c r="F43" i="17"/>
  <c r="E43" i="17"/>
  <c r="G43" i="17"/>
  <c r="C97" i="17"/>
  <c r="D43" i="17"/>
  <c r="H43" i="17"/>
  <c r="E34" i="17"/>
  <c r="H34" i="17"/>
  <c r="D34" i="17"/>
  <c r="C88" i="17"/>
  <c r="F34" i="17"/>
  <c r="G34" i="17"/>
  <c r="G152" i="17"/>
  <c r="E152" i="17"/>
  <c r="D152" i="17"/>
  <c r="C205" i="17"/>
  <c r="F152" i="17"/>
  <c r="H152" i="17"/>
  <c r="D16" i="17"/>
  <c r="H16" i="17"/>
  <c r="E16" i="17"/>
  <c r="F16" i="17"/>
  <c r="C70" i="17"/>
  <c r="G16" i="17"/>
  <c r="I29" i="23"/>
  <c r="C53" i="18"/>
  <c r="C107" i="17"/>
  <c r="D53" i="17"/>
  <c r="G53" i="17"/>
  <c r="F53" i="17"/>
  <c r="E53" i="17"/>
  <c r="H53" i="17"/>
  <c r="E127" i="17"/>
  <c r="C180" i="17"/>
  <c r="G127" i="17"/>
  <c r="H127" i="17"/>
  <c r="D127" i="17"/>
  <c r="F127" i="17"/>
  <c r="D21" i="17"/>
  <c r="C75" i="17"/>
  <c r="F21" i="17"/>
  <c r="H21" i="17"/>
  <c r="E21" i="17"/>
  <c r="G21" i="17"/>
  <c r="F132" i="17"/>
  <c r="E132" i="17"/>
  <c r="G132" i="17"/>
  <c r="D132" i="17"/>
  <c r="H132" i="17"/>
  <c r="C185" i="17"/>
  <c r="G22" i="17"/>
  <c r="E22" i="17"/>
  <c r="H22" i="17"/>
  <c r="F22" i="17"/>
  <c r="D22" i="17"/>
  <c r="C76" i="17"/>
  <c r="C197" i="17"/>
  <c r="G144" i="17"/>
  <c r="D144" i="17"/>
  <c r="E144" i="17"/>
  <c r="H144" i="17"/>
  <c r="F144" i="17"/>
  <c r="H123" i="17"/>
  <c r="C176" i="17"/>
  <c r="F123" i="17"/>
  <c r="E123" i="17"/>
  <c r="G123" i="17"/>
  <c r="D123" i="17"/>
  <c r="C192" i="17"/>
  <c r="E139" i="17"/>
  <c r="G139" i="17"/>
  <c r="F139" i="17"/>
  <c r="D139" i="17"/>
  <c r="H139" i="17"/>
  <c r="D165" i="17"/>
  <c r="E165" i="17"/>
  <c r="G165" i="17"/>
  <c r="H165" i="17"/>
  <c r="C218" i="17"/>
  <c r="F165" i="17"/>
  <c r="C27" i="31"/>
  <c r="H27" i="31" s="1"/>
  <c r="B28" i="31"/>
  <c r="C31" i="23"/>
  <c r="B32" i="23"/>
  <c r="F60" i="17"/>
  <c r="D60" i="17"/>
  <c r="G60" i="17"/>
  <c r="C114" i="17"/>
  <c r="H60" i="17"/>
  <c r="E60" i="17"/>
  <c r="C214" i="17"/>
  <c r="H161" i="17"/>
  <c r="E161" i="17"/>
  <c r="G161" i="17"/>
  <c r="D161" i="17"/>
  <c r="F161" i="17"/>
  <c r="D54" i="17"/>
  <c r="F54" i="17"/>
  <c r="E54" i="17"/>
  <c r="C108" i="17"/>
  <c r="H54" i="17"/>
  <c r="G54" i="17"/>
  <c r="H166" i="17"/>
  <c r="G166" i="17"/>
  <c r="E166" i="17"/>
  <c r="D166" i="17"/>
  <c r="C219" i="17"/>
  <c r="F166" i="17"/>
  <c r="H128" i="17"/>
  <c r="E128" i="17"/>
  <c r="F128" i="17"/>
  <c r="C181" i="17"/>
  <c r="D128" i="17"/>
  <c r="G128" i="17"/>
  <c r="C217" i="17"/>
  <c r="H164" i="17"/>
  <c r="G164" i="17"/>
  <c r="D164" i="17"/>
  <c r="F164" i="17"/>
  <c r="E164" i="17"/>
  <c r="D45" i="17"/>
  <c r="F45" i="17"/>
  <c r="E45" i="17"/>
  <c r="G45" i="17"/>
  <c r="H45" i="17"/>
  <c r="C99" i="17"/>
  <c r="C209" i="17"/>
  <c r="G156" i="17"/>
  <c r="H156" i="17"/>
  <c r="E156" i="17"/>
  <c r="F156" i="17"/>
  <c r="D156" i="17"/>
  <c r="F41" i="17"/>
  <c r="C95" i="17"/>
  <c r="D41" i="17"/>
  <c r="E41" i="17"/>
  <c r="H41" i="17"/>
  <c r="G41" i="17"/>
  <c r="E61" i="17"/>
  <c r="F61" i="17"/>
  <c r="C115" i="17"/>
  <c r="H61" i="17"/>
  <c r="D61" i="17"/>
  <c r="G61" i="17"/>
  <c r="G159" i="17"/>
  <c r="H159" i="17"/>
  <c r="D159" i="17"/>
  <c r="F159" i="17"/>
  <c r="C212" i="17"/>
  <c r="E159" i="17"/>
  <c r="D39" i="17"/>
  <c r="H39" i="17"/>
  <c r="G39" i="17"/>
  <c r="C93" i="17"/>
  <c r="E39" i="17"/>
  <c r="F39" i="17"/>
  <c r="E140" i="17"/>
  <c r="D140" i="17"/>
  <c r="H140" i="17"/>
  <c r="F140" i="17"/>
  <c r="G140" i="17"/>
  <c r="C193" i="17"/>
  <c r="E142" i="17"/>
  <c r="F142" i="17"/>
  <c r="G142" i="17"/>
  <c r="D142" i="17"/>
  <c r="C195" i="17"/>
  <c r="H142" i="17"/>
  <c r="E38" i="17"/>
  <c r="H38" i="17"/>
  <c r="D38" i="17"/>
  <c r="F38" i="17"/>
  <c r="G38" i="17"/>
  <c r="C92" i="17"/>
  <c r="C110" i="17"/>
  <c r="F56" i="17"/>
  <c r="H56" i="17"/>
  <c r="G56" i="17"/>
  <c r="E56" i="17"/>
  <c r="D56" i="17"/>
  <c r="C89" i="17"/>
  <c r="G35" i="17"/>
  <c r="E35" i="17"/>
  <c r="H35" i="17"/>
  <c r="D35" i="17"/>
  <c r="F35" i="17"/>
  <c r="E131" i="17"/>
  <c r="F131" i="17"/>
  <c r="H131" i="17"/>
  <c r="C184" i="17"/>
  <c r="D131" i="17"/>
  <c r="G131" i="17"/>
  <c r="E48" i="17"/>
  <c r="C102" i="17"/>
  <c r="H48" i="17"/>
  <c r="D48" i="17"/>
  <c r="G48" i="17"/>
  <c r="F48" i="17"/>
  <c r="E137" i="17"/>
  <c r="D137" i="17"/>
  <c r="F137" i="17"/>
  <c r="H137" i="17"/>
  <c r="C190" i="17"/>
  <c r="G137" i="17"/>
  <c r="D163" i="17"/>
  <c r="G163" i="17"/>
  <c r="F163" i="17"/>
  <c r="C216" i="17"/>
  <c r="H163" i="17"/>
  <c r="E163" i="17"/>
  <c r="H138" i="17"/>
  <c r="F138" i="17"/>
  <c r="G138" i="17"/>
  <c r="C191" i="17"/>
  <c r="D138" i="17"/>
  <c r="E138" i="17"/>
  <c r="D169" i="17"/>
  <c r="F169" i="17"/>
  <c r="C222" i="17"/>
  <c r="E169" i="17"/>
  <c r="G169" i="17"/>
  <c r="H169" i="17"/>
  <c r="E122" i="17"/>
  <c r="F122" i="17"/>
  <c r="G122" i="17"/>
  <c r="D122" i="17"/>
  <c r="H122" i="17"/>
  <c r="C175" i="17"/>
  <c r="F136" i="17"/>
  <c r="C189" i="17"/>
  <c r="D136" i="17"/>
  <c r="H136" i="17"/>
  <c r="G136" i="17"/>
  <c r="E136" i="17"/>
  <c r="D141" i="17"/>
  <c r="G141" i="17"/>
  <c r="H141" i="17"/>
  <c r="F141" i="17"/>
  <c r="C194" i="17"/>
  <c r="E141" i="17"/>
  <c r="I25" i="31"/>
  <c r="C54" i="23"/>
  <c r="H51" i="17"/>
  <c r="D51" i="17"/>
  <c r="E51" i="17"/>
  <c r="F51" i="17"/>
  <c r="C105" i="17"/>
  <c r="G51" i="17"/>
  <c r="G19" i="17"/>
  <c r="E19" i="17"/>
  <c r="H19" i="17"/>
  <c r="C73" i="17"/>
  <c r="F19" i="17"/>
  <c r="D19" i="17"/>
  <c r="G59" i="17"/>
  <c r="H59" i="17"/>
  <c r="D59" i="17"/>
  <c r="F59" i="17"/>
  <c r="E59" i="17"/>
  <c r="C113" i="17"/>
  <c r="H28" i="17"/>
  <c r="F28" i="17"/>
  <c r="C82" i="17"/>
  <c r="G28" i="17"/>
  <c r="D28" i="17"/>
  <c r="E28" i="17"/>
  <c r="F33" i="17"/>
  <c r="D33" i="17"/>
  <c r="H33" i="17"/>
  <c r="G33" i="17"/>
  <c r="C87" i="17"/>
  <c r="E33" i="17"/>
  <c r="G168" i="17"/>
  <c r="H168" i="17"/>
  <c r="F168" i="17"/>
  <c r="C221" i="17"/>
  <c r="E168" i="17"/>
  <c r="D168" i="17"/>
  <c r="F37" i="17"/>
  <c r="H37" i="17"/>
  <c r="C91" i="17"/>
  <c r="D37" i="17"/>
  <c r="E37" i="17"/>
  <c r="G37" i="17"/>
  <c r="E14" i="17"/>
  <c r="H14" i="17"/>
  <c r="C68" i="17"/>
  <c r="G14" i="17"/>
  <c r="F14" i="17"/>
  <c r="G162" i="17"/>
  <c r="C215" i="17"/>
  <c r="F162" i="17"/>
  <c r="E162" i="17"/>
  <c r="D162" i="17"/>
  <c r="H162" i="17"/>
  <c r="C50" i="31"/>
  <c r="C203" i="17"/>
  <c r="D150" i="17"/>
  <c r="E150" i="17"/>
  <c r="G150" i="17"/>
  <c r="F150" i="17"/>
  <c r="H150" i="17"/>
  <c r="D50" i="17"/>
  <c r="E50" i="17"/>
  <c r="H50" i="17"/>
  <c r="G50" i="17"/>
  <c r="F50" i="17"/>
  <c r="C104" i="17"/>
  <c r="H134" i="17"/>
  <c r="E134" i="17"/>
  <c r="F134" i="17"/>
  <c r="G134" i="17"/>
  <c r="D134" i="17"/>
  <c r="C187" i="17"/>
  <c r="F32" i="17"/>
  <c r="C86" i="17"/>
  <c r="D32" i="17"/>
  <c r="E32" i="17"/>
  <c r="G32" i="17"/>
  <c r="H32" i="17"/>
  <c r="G46" i="17"/>
  <c r="E46" i="17"/>
  <c r="D46" i="17"/>
  <c r="H46" i="17"/>
  <c r="F46" i="17"/>
  <c r="C100" i="17"/>
  <c r="F155" i="17"/>
  <c r="C208" i="17"/>
  <c r="G155" i="17"/>
  <c r="D155" i="17"/>
  <c r="E155" i="17"/>
  <c r="H155" i="17"/>
  <c r="D124" i="17"/>
  <c r="H124" i="17"/>
  <c r="F124" i="17"/>
  <c r="G124" i="17"/>
  <c r="C177" i="17"/>
  <c r="E124" i="17"/>
  <c r="E36" i="17"/>
  <c r="C90" i="17"/>
  <c r="H36" i="17"/>
  <c r="G36" i="17"/>
  <c r="D36" i="17"/>
  <c r="F36" i="17"/>
  <c r="G62" i="17"/>
  <c r="F62" i="17"/>
  <c r="H62" i="17"/>
  <c r="C116" i="17"/>
  <c r="D62" i="17"/>
  <c r="E62" i="17"/>
  <c r="G130" i="17"/>
  <c r="H130" i="17"/>
  <c r="D130" i="17"/>
  <c r="C183" i="17"/>
  <c r="E130" i="17"/>
  <c r="F130" i="17"/>
  <c r="E27" i="17"/>
  <c r="H27" i="17"/>
  <c r="G27" i="17"/>
  <c r="D27" i="17"/>
  <c r="C81" i="17"/>
  <c r="F27" i="17"/>
  <c r="H148" i="17"/>
  <c r="G148" i="17"/>
  <c r="E148" i="17"/>
  <c r="D148" i="17"/>
  <c r="C201" i="17"/>
  <c r="F148" i="17"/>
  <c r="E24" i="17"/>
  <c r="G24" i="17"/>
  <c r="D24" i="17"/>
  <c r="C78" i="17"/>
  <c r="F24" i="17"/>
  <c r="H24" i="17"/>
  <c r="G135" i="17"/>
  <c r="E135" i="17"/>
  <c r="C188" i="17"/>
  <c r="F135" i="17"/>
  <c r="D135" i="17"/>
  <c r="H135" i="17"/>
  <c r="C77" i="17"/>
  <c r="D23" i="17"/>
  <c r="F23" i="17"/>
  <c r="E23" i="17"/>
  <c r="G23" i="17"/>
  <c r="H23" i="17"/>
  <c r="F17" i="17"/>
  <c r="D17" i="17"/>
  <c r="G17" i="17"/>
  <c r="H17" i="17"/>
  <c r="C71" i="17"/>
  <c r="E17" i="17"/>
  <c r="F55" i="17"/>
  <c r="D55" i="17"/>
  <c r="G55" i="17"/>
  <c r="E55" i="17"/>
  <c r="C109" i="17"/>
  <c r="H55" i="17"/>
  <c r="F49" i="17"/>
  <c r="C103" i="17"/>
  <c r="E49" i="17"/>
  <c r="D49" i="17"/>
  <c r="H49" i="17"/>
  <c r="G49" i="17"/>
  <c r="D42" i="17"/>
  <c r="H42" i="17"/>
  <c r="C96" i="17"/>
  <c r="E42" i="17"/>
  <c r="G42" i="17"/>
  <c r="F42" i="17"/>
  <c r="F125" i="17"/>
  <c r="D125" i="17"/>
  <c r="H125" i="17"/>
  <c r="G125" i="17"/>
  <c r="E125" i="17"/>
  <c r="C178" i="17"/>
  <c r="D158" i="17"/>
  <c r="C211" i="17"/>
  <c r="E158" i="17"/>
  <c r="G158" i="17"/>
  <c r="H158" i="17"/>
  <c r="F158" i="17"/>
  <c r="G143" i="17"/>
  <c r="E143" i="17"/>
  <c r="C196" i="17"/>
  <c r="D143" i="17"/>
  <c r="F143" i="17"/>
  <c r="H143" i="17"/>
  <c r="E18" i="17"/>
  <c r="F18" i="17"/>
  <c r="C72" i="17"/>
  <c r="G18" i="17"/>
  <c r="H18" i="17"/>
  <c r="D18" i="17"/>
  <c r="H149" i="17"/>
  <c r="G149" i="17"/>
  <c r="F149" i="17"/>
  <c r="C202" i="17"/>
  <c r="E149" i="17"/>
  <c r="D149" i="17"/>
  <c r="H30" i="18" l="1"/>
  <c r="I61" i="17"/>
  <c r="I63" i="17"/>
  <c r="I62" i="17"/>
  <c r="I60" i="17"/>
  <c r="I59" i="17"/>
  <c r="I58" i="17"/>
  <c r="I57" i="17"/>
  <c r="I56" i="17"/>
  <c r="I55" i="17"/>
  <c r="I54" i="17"/>
  <c r="I53" i="17"/>
  <c r="I52" i="17"/>
  <c r="I51" i="17"/>
  <c r="I50" i="17"/>
  <c r="I49" i="17"/>
  <c r="I44" i="17"/>
  <c r="I47" i="17"/>
  <c r="I48" i="17"/>
  <c r="I45" i="17"/>
  <c r="I46" i="17"/>
  <c r="I43" i="17"/>
  <c r="I42" i="17"/>
  <c r="I41" i="17"/>
  <c r="I40" i="17"/>
  <c r="I38" i="17"/>
  <c r="I39" i="17"/>
  <c r="I37" i="17"/>
  <c r="I35" i="17"/>
  <c r="I36" i="17"/>
  <c r="I34" i="17"/>
  <c r="I32" i="17"/>
  <c r="I33" i="17"/>
  <c r="I30" i="17"/>
  <c r="I31" i="17"/>
  <c r="I29" i="17"/>
  <c r="I28" i="17"/>
  <c r="I27" i="17"/>
  <c r="I26" i="17"/>
  <c r="I25" i="17"/>
  <c r="I24" i="17"/>
  <c r="I23" i="17"/>
  <c r="I22" i="17"/>
  <c r="I21" i="17"/>
  <c r="I20" i="17"/>
  <c r="I19" i="17"/>
  <c r="I16" i="17"/>
  <c r="I18" i="17"/>
  <c r="I17" i="17"/>
  <c r="I15" i="17"/>
  <c r="I14" i="17"/>
  <c r="F30" i="18"/>
  <c r="G30" i="18"/>
  <c r="E30" i="18"/>
  <c r="F27" i="31"/>
  <c r="G27" i="31"/>
  <c r="D27" i="31"/>
  <c r="E27" i="31"/>
  <c r="G31" i="23"/>
  <c r="H31" i="23"/>
  <c r="F31" i="23"/>
  <c r="D31" i="23"/>
  <c r="E31" i="23"/>
  <c r="S40" i="24"/>
  <c r="I169" i="17"/>
  <c r="I163" i="17"/>
  <c r="I135" i="17"/>
  <c r="I150" i="17"/>
  <c r="G172" i="17"/>
  <c r="G222" i="17" s="1"/>
  <c r="C28" i="31"/>
  <c r="H28" i="31" s="1"/>
  <c r="B29" i="31"/>
  <c r="I162" i="17"/>
  <c r="H64" i="17"/>
  <c r="H86" i="17" s="1"/>
  <c r="I30" i="23"/>
  <c r="I128" i="17"/>
  <c r="C31" i="18"/>
  <c r="D31" i="18" s="1"/>
  <c r="B32" i="18"/>
  <c r="I124" i="17"/>
  <c r="I134" i="17"/>
  <c r="E64" i="17"/>
  <c r="E72" i="17" s="1"/>
  <c r="I141" i="17"/>
  <c r="I136" i="17"/>
  <c r="E172" i="17"/>
  <c r="E211" i="17" s="1"/>
  <c r="I138" i="17"/>
  <c r="I149" i="17"/>
  <c r="I125" i="17"/>
  <c r="D172" i="17"/>
  <c r="D188" i="17" s="1"/>
  <c r="I142" i="17"/>
  <c r="I140" i="17"/>
  <c r="I164" i="17"/>
  <c r="I166" i="17"/>
  <c r="I165" i="17"/>
  <c r="I144" i="17"/>
  <c r="I154" i="17"/>
  <c r="C54" i="18"/>
  <c r="I153" i="17"/>
  <c r="D64" i="17"/>
  <c r="D87" i="17" s="1"/>
  <c r="F172" i="17"/>
  <c r="F209" i="17" s="1"/>
  <c r="I137" i="17"/>
  <c r="I156" i="17"/>
  <c r="C32" i="23"/>
  <c r="B33" i="23"/>
  <c r="C51" i="31"/>
  <c r="I139" i="17"/>
  <c r="I127" i="17"/>
  <c r="I29" i="18"/>
  <c r="I167" i="17"/>
  <c r="I146" i="17"/>
  <c r="I129" i="17"/>
  <c r="I151" i="17"/>
  <c r="I170" i="17"/>
  <c r="I145" i="17"/>
  <c r="I143" i="17"/>
  <c r="I148" i="17"/>
  <c r="I155" i="17"/>
  <c r="F64" i="17"/>
  <c r="F95" i="17" s="1"/>
  <c r="I168" i="17"/>
  <c r="I158" i="17"/>
  <c r="I130" i="17"/>
  <c r="I26" i="31"/>
  <c r="G64" i="17"/>
  <c r="G116" i="17" s="1"/>
  <c r="I122" i="17"/>
  <c r="H172" i="17"/>
  <c r="H222" i="17" s="1"/>
  <c r="I131" i="17"/>
  <c r="I159" i="17"/>
  <c r="I161" i="17"/>
  <c r="C55" i="23"/>
  <c r="I123" i="17"/>
  <c r="I132" i="17"/>
  <c r="I152" i="17"/>
  <c r="I171" i="17"/>
  <c r="I133" i="17"/>
  <c r="I147" i="17"/>
  <c r="I157" i="17"/>
  <c r="I160" i="17"/>
  <c r="I126" i="17"/>
  <c r="E32" i="34"/>
  <c r="E37" i="34"/>
  <c r="B37" i="34"/>
  <c r="C32" i="34"/>
  <c r="D37" i="34"/>
  <c r="C37" i="34"/>
  <c r="B32" i="34"/>
  <c r="D32" i="34"/>
  <c r="F37" i="34"/>
  <c r="F32" i="34"/>
  <c r="F83" i="17" l="1"/>
  <c r="F73" i="17"/>
  <c r="E88" i="17"/>
  <c r="F93" i="17"/>
  <c r="F104" i="17"/>
  <c r="E82" i="17"/>
  <c r="F86" i="17"/>
  <c r="E112" i="17"/>
  <c r="F79" i="17"/>
  <c r="E114" i="17"/>
  <c r="E116" i="17"/>
  <c r="E115" i="17"/>
  <c r="F106" i="17"/>
  <c r="E109" i="17"/>
  <c r="E95" i="17"/>
  <c r="E70" i="17"/>
  <c r="E73" i="17"/>
  <c r="F96" i="17"/>
  <c r="E113" i="17"/>
  <c r="E80" i="17"/>
  <c r="E78" i="17"/>
  <c r="F101" i="17"/>
  <c r="F107" i="17"/>
  <c r="E86" i="17"/>
  <c r="E75" i="17"/>
  <c r="E69" i="17"/>
  <c r="F78" i="17"/>
  <c r="F100" i="17"/>
  <c r="D85" i="17"/>
  <c r="H107" i="17"/>
  <c r="G101" i="17"/>
  <c r="H98" i="17"/>
  <c r="H111" i="17"/>
  <c r="G74" i="17"/>
  <c r="F80" i="17"/>
  <c r="G70" i="17"/>
  <c r="E76" i="17"/>
  <c r="G115" i="17"/>
  <c r="F110" i="17"/>
  <c r="H83" i="17"/>
  <c r="H85" i="17"/>
  <c r="G69" i="17"/>
  <c r="D106" i="17"/>
  <c r="F84" i="17"/>
  <c r="D97" i="17"/>
  <c r="F75" i="17"/>
  <c r="E94" i="17"/>
  <c r="G85" i="17"/>
  <c r="E111" i="17"/>
  <c r="D79" i="17"/>
  <c r="H97" i="17"/>
  <c r="F76" i="17"/>
  <c r="G108" i="17"/>
  <c r="H92" i="17"/>
  <c r="F102" i="17"/>
  <c r="F113" i="17"/>
  <c r="D91" i="17"/>
  <c r="G90" i="17"/>
  <c r="F81" i="17"/>
  <c r="H77" i="17"/>
  <c r="D103" i="17"/>
  <c r="D72" i="17"/>
  <c r="D70" i="17"/>
  <c r="G114" i="17"/>
  <c r="D93" i="17"/>
  <c r="H102" i="17"/>
  <c r="F91" i="17"/>
  <c r="D94" i="17"/>
  <c r="F98" i="17"/>
  <c r="D112" i="17"/>
  <c r="G79" i="17"/>
  <c r="D76" i="17"/>
  <c r="H73" i="17"/>
  <c r="E104" i="17"/>
  <c r="G103" i="17"/>
  <c r="E92" i="17"/>
  <c r="G100" i="17"/>
  <c r="G96" i="17"/>
  <c r="E90" i="17"/>
  <c r="G109" i="17"/>
  <c r="G82" i="17"/>
  <c r="F90" i="17"/>
  <c r="H114" i="17"/>
  <c r="G93" i="17"/>
  <c r="E105" i="17"/>
  <c r="H90" i="17"/>
  <c r="G71" i="17"/>
  <c r="H72" i="17"/>
  <c r="G81" i="17"/>
  <c r="H100" i="17"/>
  <c r="H87" i="17"/>
  <c r="F85" i="17"/>
  <c r="G98" i="17"/>
  <c r="G112" i="17"/>
  <c r="H79" i="17"/>
  <c r="H88" i="17"/>
  <c r="D107" i="17"/>
  <c r="G99" i="17"/>
  <c r="H93" i="17"/>
  <c r="D110" i="17"/>
  <c r="G94" i="17"/>
  <c r="E117" i="17"/>
  <c r="D111" i="17"/>
  <c r="D74" i="17"/>
  <c r="G84" i="17"/>
  <c r="D88" i="17"/>
  <c r="H76" i="17"/>
  <c r="F94" i="17"/>
  <c r="G117" i="17"/>
  <c r="G106" i="17"/>
  <c r="E84" i="17"/>
  <c r="F70" i="17"/>
  <c r="D114" i="17"/>
  <c r="F99" i="17"/>
  <c r="G110" i="17"/>
  <c r="F105" i="17"/>
  <c r="F82" i="17"/>
  <c r="G104" i="17"/>
  <c r="F116" i="17"/>
  <c r="G78" i="17"/>
  <c r="H71" i="17"/>
  <c r="H96" i="17"/>
  <c r="G97" i="17"/>
  <c r="D75" i="17"/>
  <c r="E99" i="17"/>
  <c r="E93" i="17"/>
  <c r="H105" i="17"/>
  <c r="D104" i="17"/>
  <c r="H94" i="17"/>
  <c r="D98" i="17"/>
  <c r="F112" i="17"/>
  <c r="D84" i="17"/>
  <c r="E108" i="17"/>
  <c r="G113" i="17"/>
  <c r="D81" i="17"/>
  <c r="G72" i="17"/>
  <c r="G73" i="17"/>
  <c r="D116" i="17"/>
  <c r="F114" i="17"/>
  <c r="H116" i="17"/>
  <c r="F103" i="17"/>
  <c r="H91" i="17"/>
  <c r="E77" i="17"/>
  <c r="H108" i="17"/>
  <c r="G92" i="17"/>
  <c r="D113" i="17"/>
  <c r="E81" i="17"/>
  <c r="E103" i="17"/>
  <c r="E91" i="17"/>
  <c r="F77" i="17"/>
  <c r="H95" i="17"/>
  <c r="H104" i="17"/>
  <c r="D69" i="17"/>
  <c r="H84" i="17"/>
  <c r="G88" i="17"/>
  <c r="H89" i="17"/>
  <c r="H117" i="17"/>
  <c r="H112" i="17"/>
  <c r="H80" i="17"/>
  <c r="H101" i="17"/>
  <c r="H69" i="17"/>
  <c r="H106" i="17"/>
  <c r="G80" i="17"/>
  <c r="G95" i="17"/>
  <c r="G89" i="17"/>
  <c r="H78" i="17"/>
  <c r="D109" i="17"/>
  <c r="D92" i="17"/>
  <c r="D101" i="17"/>
  <c r="D95" i="17"/>
  <c r="H113" i="17"/>
  <c r="D71" i="17"/>
  <c r="D108" i="17"/>
  <c r="G86" i="17"/>
  <c r="D78" i="17"/>
  <c r="H103" i="17"/>
  <c r="G91" i="17"/>
  <c r="H99" i="17"/>
  <c r="D89" i="17"/>
  <c r="D82" i="17"/>
  <c r="D96" i="17"/>
  <c r="D105" i="17"/>
  <c r="H110" i="17"/>
  <c r="D83" i="17"/>
  <c r="D117" i="17"/>
  <c r="F69" i="17"/>
  <c r="H74" i="17"/>
  <c r="D80" i="17"/>
  <c r="H70" i="17"/>
  <c r="G75" i="17"/>
  <c r="F115" i="17"/>
  <c r="F92" i="17"/>
  <c r="D102" i="17"/>
  <c r="E85" i="17"/>
  <c r="E98" i="17"/>
  <c r="E106" i="17"/>
  <c r="E79" i="17"/>
  <c r="F97" i="17"/>
  <c r="G107" i="17"/>
  <c r="E83" i="17"/>
  <c r="E101" i="17"/>
  <c r="F111" i="17"/>
  <c r="F74" i="17"/>
  <c r="E97" i="17"/>
  <c r="H75" i="17"/>
  <c r="F108" i="17"/>
  <c r="H115" i="17"/>
  <c r="F89" i="17"/>
  <c r="D73" i="17"/>
  <c r="G87" i="17"/>
  <c r="E100" i="17"/>
  <c r="H81" i="17"/>
  <c r="D77" i="17"/>
  <c r="H109" i="17"/>
  <c r="F72" i="17"/>
  <c r="F88" i="17"/>
  <c r="G76" i="17"/>
  <c r="D115" i="17"/>
  <c r="E89" i="17"/>
  <c r="F87" i="17"/>
  <c r="G83" i="17"/>
  <c r="F117" i="17"/>
  <c r="G111" i="17"/>
  <c r="E74" i="17"/>
  <c r="E107" i="17"/>
  <c r="E110" i="17"/>
  <c r="E87" i="17"/>
  <c r="E71" i="17"/>
  <c r="D99" i="17"/>
  <c r="H82" i="17"/>
  <c r="F109" i="17"/>
  <c r="D100" i="17"/>
  <c r="F71" i="17"/>
  <c r="G105" i="17"/>
  <c r="E96" i="17"/>
  <c r="E102" i="17"/>
  <c r="D86" i="17"/>
  <c r="G77" i="17"/>
  <c r="D90" i="17"/>
  <c r="G102" i="17"/>
  <c r="H68" i="17"/>
  <c r="G68" i="17"/>
  <c r="F68" i="17"/>
  <c r="E68" i="17"/>
  <c r="D68" i="17"/>
  <c r="H31" i="18"/>
  <c r="I64" i="17"/>
  <c r="I72" i="17" s="1"/>
  <c r="F31" i="18"/>
  <c r="G31" i="18"/>
  <c r="E31" i="18"/>
  <c r="F28" i="31"/>
  <c r="G28" i="31"/>
  <c r="D28" i="31"/>
  <c r="E28" i="31"/>
  <c r="G32" i="23"/>
  <c r="H32" i="23"/>
  <c r="F32" i="23"/>
  <c r="D32" i="23"/>
  <c r="E32" i="23"/>
  <c r="C132" i="25"/>
  <c r="C115" i="25"/>
  <c r="H129" i="25" s="1"/>
  <c r="K115" i="25"/>
  <c r="P129" i="25" s="1"/>
  <c r="C98" i="25"/>
  <c r="H112" i="25" s="1"/>
  <c r="C149" i="25"/>
  <c r="H163" i="25" s="1"/>
  <c r="K13" i="25"/>
  <c r="K30" i="25"/>
  <c r="K98" i="25"/>
  <c r="C81" i="25"/>
  <c r="H95" i="25" s="1"/>
  <c r="C30" i="25"/>
  <c r="K47" i="25"/>
  <c r="P61" i="25" s="1"/>
  <c r="C64" i="25"/>
  <c r="H78" i="25" s="1"/>
  <c r="K64" i="25"/>
  <c r="P78" i="25" s="1"/>
  <c r="K81" i="25"/>
  <c r="P95" i="25" s="1"/>
  <c r="C47" i="25"/>
  <c r="H61" i="25" s="1"/>
  <c r="C13" i="25"/>
  <c r="K149" i="25"/>
  <c r="P163" i="25" s="1"/>
  <c r="K132" i="25"/>
  <c r="P146" i="25" s="1"/>
  <c r="G221" i="17"/>
  <c r="D221" i="17"/>
  <c r="D182" i="17"/>
  <c r="G190" i="17"/>
  <c r="G184" i="17"/>
  <c r="G207" i="17"/>
  <c r="G177" i="17"/>
  <c r="G211" i="17"/>
  <c r="D224" i="17"/>
  <c r="D223" i="17"/>
  <c r="D213" i="17"/>
  <c r="D185" i="17"/>
  <c r="D211" i="17"/>
  <c r="D186" i="17"/>
  <c r="D205" i="17"/>
  <c r="D214" i="17"/>
  <c r="D183" i="17"/>
  <c r="G178" i="17"/>
  <c r="G219" i="17"/>
  <c r="H198" i="17"/>
  <c r="H180" i="17"/>
  <c r="H182" i="17"/>
  <c r="E218" i="17"/>
  <c r="F213" i="17"/>
  <c r="G220" i="17"/>
  <c r="G176" i="17"/>
  <c r="G181" i="17"/>
  <c r="H223" i="17"/>
  <c r="H204" i="17"/>
  <c r="H210" i="17"/>
  <c r="G197" i="17"/>
  <c r="D210" i="17"/>
  <c r="G200" i="17"/>
  <c r="D176" i="17"/>
  <c r="D184" i="17"/>
  <c r="D208" i="17"/>
  <c r="D196" i="17"/>
  <c r="D199" i="17"/>
  <c r="G218" i="17"/>
  <c r="D207" i="17"/>
  <c r="G180" i="17"/>
  <c r="H176" i="17"/>
  <c r="G216" i="17"/>
  <c r="G179" i="17"/>
  <c r="G205" i="17"/>
  <c r="G196" i="17"/>
  <c r="D195" i="17"/>
  <c r="G204" i="17"/>
  <c r="G206" i="17"/>
  <c r="G199" i="17"/>
  <c r="D200" i="17"/>
  <c r="G209" i="17"/>
  <c r="G182" i="17"/>
  <c r="G186" i="17"/>
  <c r="D197" i="17"/>
  <c r="G192" i="17"/>
  <c r="G214" i="17"/>
  <c r="G202" i="17"/>
  <c r="G223" i="17"/>
  <c r="G183" i="17"/>
  <c r="G193" i="17"/>
  <c r="G215" i="17"/>
  <c r="D212" i="17"/>
  <c r="D198" i="17"/>
  <c r="G210" i="17"/>
  <c r="D192" i="17"/>
  <c r="D179" i="17"/>
  <c r="D220" i="17"/>
  <c r="H193" i="17"/>
  <c r="H175" i="17"/>
  <c r="G208" i="17"/>
  <c r="D201" i="17"/>
  <c r="G224" i="17"/>
  <c r="D204" i="17"/>
  <c r="H200" i="17"/>
  <c r="D180" i="17"/>
  <c r="D209" i="17"/>
  <c r="D190" i="17"/>
  <c r="G194" i="17"/>
  <c r="D206" i="17"/>
  <c r="G213" i="17"/>
  <c r="G185" i="17"/>
  <c r="D218" i="17"/>
  <c r="D219" i="17"/>
  <c r="G187" i="17"/>
  <c r="G201" i="17"/>
  <c r="D178" i="17"/>
  <c r="D202" i="17"/>
  <c r="G203" i="17"/>
  <c r="G188" i="17"/>
  <c r="G195" i="17"/>
  <c r="H203" i="17"/>
  <c r="E198" i="17"/>
  <c r="H220" i="17"/>
  <c r="E204" i="17"/>
  <c r="D217" i="17"/>
  <c r="D175" i="17"/>
  <c r="H215" i="17"/>
  <c r="H183" i="17"/>
  <c r="D191" i="17"/>
  <c r="H178" i="17"/>
  <c r="H184" i="17"/>
  <c r="E179" i="17"/>
  <c r="H219" i="17"/>
  <c r="H187" i="17"/>
  <c r="E223" i="17"/>
  <c r="F191" i="17"/>
  <c r="H190" i="17"/>
  <c r="D194" i="17"/>
  <c r="D215" i="17"/>
  <c r="E197" i="17"/>
  <c r="E195" i="17"/>
  <c r="E205" i="17"/>
  <c r="D193" i="17"/>
  <c r="D189" i="17"/>
  <c r="C33" i="23"/>
  <c r="B34" i="23"/>
  <c r="C34" i="23" s="1"/>
  <c r="F200" i="17"/>
  <c r="I30" i="18"/>
  <c r="F198" i="17"/>
  <c r="F192" i="17"/>
  <c r="H224" i="17"/>
  <c r="E187" i="17"/>
  <c r="F204" i="17"/>
  <c r="E200" i="17"/>
  <c r="H213" i="17"/>
  <c r="E207" i="17"/>
  <c r="E220" i="17"/>
  <c r="H185" i="17"/>
  <c r="F214" i="17"/>
  <c r="E217" i="17"/>
  <c r="F212" i="17"/>
  <c r="H195" i="17"/>
  <c r="F175" i="17"/>
  <c r="E194" i="17"/>
  <c r="H221" i="17"/>
  <c r="F182" i="17"/>
  <c r="H207" i="17"/>
  <c r="F222" i="17"/>
  <c r="E189" i="17"/>
  <c r="H188" i="17"/>
  <c r="H196" i="17"/>
  <c r="E190" i="17"/>
  <c r="E175" i="17"/>
  <c r="E221" i="17"/>
  <c r="F202" i="17"/>
  <c r="E177" i="17"/>
  <c r="B33" i="18"/>
  <c r="C32" i="18"/>
  <c r="D32" i="18" s="1"/>
  <c r="H199" i="17"/>
  <c r="E202" i="17"/>
  <c r="F197" i="17"/>
  <c r="F189" i="17"/>
  <c r="F221" i="17"/>
  <c r="H192" i="17"/>
  <c r="E214" i="17"/>
  <c r="G198" i="17"/>
  <c r="D216" i="17"/>
  <c r="I172" i="17"/>
  <c r="I185" i="17" s="1"/>
  <c r="F199" i="17"/>
  <c r="F194" i="17"/>
  <c r="F216" i="17"/>
  <c r="E182" i="17"/>
  <c r="E215" i="17"/>
  <c r="F188" i="17"/>
  <c r="C55" i="18"/>
  <c r="E210" i="17"/>
  <c r="F224" i="17"/>
  <c r="F205" i="17"/>
  <c r="F180" i="17"/>
  <c r="E192" i="17"/>
  <c r="E193" i="17"/>
  <c r="C29" i="31"/>
  <c r="H29" i="31" s="1"/>
  <c r="B30" i="31"/>
  <c r="F187" i="17"/>
  <c r="E208" i="17"/>
  <c r="F196" i="17"/>
  <c r="F207" i="17"/>
  <c r="F218" i="17"/>
  <c r="F181" i="17"/>
  <c r="E184" i="17"/>
  <c r="H191" i="17"/>
  <c r="E201" i="17"/>
  <c r="E206" i="17"/>
  <c r="H179" i="17"/>
  <c r="E186" i="17"/>
  <c r="E224" i="17"/>
  <c r="H197" i="17"/>
  <c r="C56" i="23"/>
  <c r="F219" i="17"/>
  <c r="F193" i="17"/>
  <c r="F184" i="17"/>
  <c r="E191" i="17"/>
  <c r="H189" i="17"/>
  <c r="H177" i="17"/>
  <c r="F223" i="17"/>
  <c r="E199" i="17"/>
  <c r="H205" i="17"/>
  <c r="E181" i="17"/>
  <c r="H212" i="17"/>
  <c r="E203" i="17"/>
  <c r="H208" i="17"/>
  <c r="F183" i="17"/>
  <c r="F201" i="17"/>
  <c r="H211" i="17"/>
  <c r="F206" i="17"/>
  <c r="E213" i="17"/>
  <c r="F186" i="17"/>
  <c r="E178" i="17"/>
  <c r="E185" i="17"/>
  <c r="H218" i="17"/>
  <c r="E219" i="17"/>
  <c r="C52" i="31"/>
  <c r="H181" i="17"/>
  <c r="G212" i="17"/>
  <c r="G191" i="17"/>
  <c r="F177" i="17"/>
  <c r="E183" i="17"/>
  <c r="H202" i="17"/>
  <c r="H216" i="17"/>
  <c r="G189" i="17"/>
  <c r="I31" i="23"/>
  <c r="F217" i="17"/>
  <c r="F203" i="17"/>
  <c r="F179" i="17"/>
  <c r="F220" i="17"/>
  <c r="E180" i="17"/>
  <c r="F185" i="17"/>
  <c r="F176" i="17"/>
  <c r="I27" i="31"/>
  <c r="H214" i="17"/>
  <c r="H217" i="17"/>
  <c r="F195" i="17"/>
  <c r="E222" i="17"/>
  <c r="H206" i="17"/>
  <c r="F210" i="17"/>
  <c r="E209" i="17"/>
  <c r="E212" i="17"/>
  <c r="E216" i="17"/>
  <c r="E188" i="17"/>
  <c r="E196" i="17"/>
  <c r="F215" i="17"/>
  <c r="D187" i="17"/>
  <c r="D177" i="17"/>
  <c r="F211" i="17"/>
  <c r="H186" i="17"/>
  <c r="F208" i="17"/>
  <c r="D181" i="17"/>
  <c r="H209" i="17"/>
  <c r="E176" i="17"/>
  <c r="G217" i="17"/>
  <c r="G175" i="17"/>
  <c r="D203" i="17"/>
  <c r="H201" i="17"/>
  <c r="F178" i="17"/>
  <c r="F190" i="17"/>
  <c r="D222" i="17"/>
  <c r="H194" i="17"/>
  <c r="G37" i="34"/>
  <c r="G32" i="34"/>
  <c r="O35" i="25" l="1"/>
  <c r="P35" i="25"/>
  <c r="M35" i="25"/>
  <c r="N35" i="25"/>
  <c r="P44" i="25"/>
  <c r="L35" i="25"/>
  <c r="I91" i="17"/>
  <c r="I71" i="17"/>
  <c r="I105" i="17"/>
  <c r="I98" i="17"/>
  <c r="I73" i="17"/>
  <c r="I88" i="17"/>
  <c r="I68" i="17"/>
  <c r="I104" i="17"/>
  <c r="I90" i="17"/>
  <c r="I75" i="17"/>
  <c r="I87" i="17"/>
  <c r="I70" i="17"/>
  <c r="I107" i="17"/>
  <c r="I110" i="17"/>
  <c r="I94" i="17"/>
  <c r="I78" i="17"/>
  <c r="I112" i="17"/>
  <c r="I96" i="17"/>
  <c r="I80" i="17"/>
  <c r="I113" i="17"/>
  <c r="I97" i="17"/>
  <c r="I81" i="17"/>
  <c r="I116" i="17"/>
  <c r="I99" i="17"/>
  <c r="I83" i="17"/>
  <c r="I106" i="17"/>
  <c r="I89" i="17"/>
  <c r="I74" i="17"/>
  <c r="I108" i="17"/>
  <c r="I93" i="17"/>
  <c r="I76" i="17"/>
  <c r="I109" i="17"/>
  <c r="I92" i="17"/>
  <c r="I77" i="17"/>
  <c r="I111" i="17"/>
  <c r="I95" i="17"/>
  <c r="I79" i="17"/>
  <c r="I114" i="17"/>
  <c r="I100" i="17"/>
  <c r="I82" i="17"/>
  <c r="I117" i="17"/>
  <c r="I102" i="17"/>
  <c r="I85" i="17"/>
  <c r="I115" i="17"/>
  <c r="I101" i="17"/>
  <c r="I84" i="17"/>
  <c r="I69" i="17"/>
  <c r="I103" i="17"/>
  <c r="I86" i="17"/>
  <c r="H32" i="18"/>
  <c r="P160" i="25"/>
  <c r="P162" i="25"/>
  <c r="P158" i="25"/>
  <c r="P159" i="25"/>
  <c r="P156" i="25"/>
  <c r="P157" i="25"/>
  <c r="P154" i="25"/>
  <c r="P155" i="25"/>
  <c r="O162" i="25"/>
  <c r="O163" i="25"/>
  <c r="O159" i="25"/>
  <c r="O160" i="25"/>
  <c r="O157" i="25"/>
  <c r="O158" i="25"/>
  <c r="O155" i="25"/>
  <c r="O156" i="25"/>
  <c r="N163" i="25"/>
  <c r="O154" i="25"/>
  <c r="N160" i="25"/>
  <c r="N162" i="25"/>
  <c r="N158" i="25"/>
  <c r="N159" i="25"/>
  <c r="N156" i="25"/>
  <c r="N157" i="25"/>
  <c r="N154" i="25"/>
  <c r="N155" i="25"/>
  <c r="M162" i="25"/>
  <c r="M163" i="25"/>
  <c r="M159" i="25"/>
  <c r="M160" i="25"/>
  <c r="M157" i="25"/>
  <c r="M158" i="25"/>
  <c r="M155" i="25"/>
  <c r="M156" i="25"/>
  <c r="L163" i="25"/>
  <c r="M154" i="25"/>
  <c r="L160" i="25"/>
  <c r="L162" i="25"/>
  <c r="L158" i="25"/>
  <c r="L159" i="25"/>
  <c r="L156" i="25"/>
  <c r="L157" i="25"/>
  <c r="L154" i="25"/>
  <c r="L155" i="25"/>
  <c r="P143" i="25"/>
  <c r="P145" i="25"/>
  <c r="P141" i="25"/>
  <c r="P142" i="25"/>
  <c r="P139" i="25"/>
  <c r="P140" i="25"/>
  <c r="P137" i="25"/>
  <c r="P138" i="25"/>
  <c r="O145" i="25"/>
  <c r="O146" i="25"/>
  <c r="O142" i="25"/>
  <c r="O143" i="25"/>
  <c r="O140" i="25"/>
  <c r="O141" i="25"/>
  <c r="O138" i="25"/>
  <c r="O139" i="25"/>
  <c r="N146" i="25"/>
  <c r="O137" i="25"/>
  <c r="N143" i="25"/>
  <c r="N145" i="25"/>
  <c r="N141" i="25"/>
  <c r="N142" i="25"/>
  <c r="N139" i="25"/>
  <c r="N140" i="25"/>
  <c r="N137" i="25"/>
  <c r="N138" i="25"/>
  <c r="M145" i="25"/>
  <c r="M146" i="25"/>
  <c r="M142" i="25"/>
  <c r="M143" i="25"/>
  <c r="M140" i="25"/>
  <c r="M141" i="25"/>
  <c r="M138" i="25"/>
  <c r="M139" i="25"/>
  <c r="L146" i="25"/>
  <c r="M137" i="25"/>
  <c r="L143" i="25"/>
  <c r="L145" i="25"/>
  <c r="L141" i="25"/>
  <c r="L142" i="25"/>
  <c r="L139" i="25"/>
  <c r="L140" i="25"/>
  <c r="L137" i="25"/>
  <c r="L138" i="25"/>
  <c r="P126" i="25"/>
  <c r="P128" i="25"/>
  <c r="P124" i="25"/>
  <c r="P125" i="25"/>
  <c r="P122" i="25"/>
  <c r="P123" i="25"/>
  <c r="P120" i="25"/>
  <c r="P121" i="25"/>
  <c r="O128" i="25"/>
  <c r="O129" i="25"/>
  <c r="O125" i="25"/>
  <c r="O126" i="25"/>
  <c r="O123" i="25"/>
  <c r="O124" i="25"/>
  <c r="O121" i="25"/>
  <c r="O122" i="25"/>
  <c r="N129" i="25"/>
  <c r="O120" i="25"/>
  <c r="N126" i="25"/>
  <c r="N128" i="25"/>
  <c r="N124" i="25"/>
  <c r="N125" i="25"/>
  <c r="N122" i="25"/>
  <c r="N123" i="25"/>
  <c r="N120" i="25"/>
  <c r="N121" i="25"/>
  <c r="M128" i="25"/>
  <c r="M129" i="25"/>
  <c r="M125" i="25"/>
  <c r="M126" i="25"/>
  <c r="M123" i="25"/>
  <c r="M124" i="25"/>
  <c r="M121" i="25"/>
  <c r="M122" i="25"/>
  <c r="L129" i="25"/>
  <c r="M120" i="25"/>
  <c r="L126" i="25"/>
  <c r="L128" i="25"/>
  <c r="L124" i="25"/>
  <c r="L125" i="25"/>
  <c r="L122" i="25"/>
  <c r="L123" i="25"/>
  <c r="L120" i="25"/>
  <c r="L121" i="25"/>
  <c r="P111" i="25"/>
  <c r="P112" i="25"/>
  <c r="P108" i="25"/>
  <c r="P109" i="25"/>
  <c r="P106" i="25"/>
  <c r="P107" i="25"/>
  <c r="P104" i="25"/>
  <c r="P105" i="25"/>
  <c r="O112" i="25"/>
  <c r="P103" i="25"/>
  <c r="O110" i="25"/>
  <c r="O111" i="25"/>
  <c r="O108" i="25"/>
  <c r="O109" i="25"/>
  <c r="O106" i="25"/>
  <c r="O107" i="25"/>
  <c r="O104" i="25"/>
  <c r="O105" i="25"/>
  <c r="N112" i="25"/>
  <c r="O103" i="25"/>
  <c r="N109" i="25"/>
  <c r="N111" i="25"/>
  <c r="N107" i="25"/>
  <c r="N108" i="25"/>
  <c r="N105" i="25"/>
  <c r="N106" i="25"/>
  <c r="N103" i="25"/>
  <c r="N104" i="25"/>
  <c r="M111" i="25"/>
  <c r="M112" i="25"/>
  <c r="M108" i="25"/>
  <c r="M109" i="25"/>
  <c r="M106" i="25"/>
  <c r="M107" i="25"/>
  <c r="M104" i="25"/>
  <c r="M105" i="25"/>
  <c r="L112" i="25"/>
  <c r="M103" i="25"/>
  <c r="L109" i="25"/>
  <c r="L111" i="25"/>
  <c r="L107" i="25"/>
  <c r="L108" i="25"/>
  <c r="L105" i="25"/>
  <c r="L106" i="25"/>
  <c r="L103" i="25"/>
  <c r="L104" i="25"/>
  <c r="P92" i="25"/>
  <c r="P94" i="25"/>
  <c r="P90" i="25"/>
  <c r="P91" i="25"/>
  <c r="P88" i="25"/>
  <c r="P89" i="25"/>
  <c r="P86" i="25"/>
  <c r="P87" i="25"/>
  <c r="O94" i="25"/>
  <c r="O95" i="25"/>
  <c r="O91" i="25"/>
  <c r="O92" i="25"/>
  <c r="O89" i="25"/>
  <c r="O90" i="25"/>
  <c r="O87" i="25"/>
  <c r="O88" i="25"/>
  <c r="N95" i="25"/>
  <c r="O86" i="25"/>
  <c r="N92" i="25"/>
  <c r="N94" i="25"/>
  <c r="N90" i="25"/>
  <c r="N91" i="25"/>
  <c r="N88" i="25"/>
  <c r="N89" i="25"/>
  <c r="N86" i="25"/>
  <c r="N87" i="25"/>
  <c r="M94" i="25"/>
  <c r="M95" i="25"/>
  <c r="M91" i="25"/>
  <c r="M92" i="25"/>
  <c r="M89" i="25"/>
  <c r="M90" i="25"/>
  <c r="M87" i="25"/>
  <c r="M88" i="25"/>
  <c r="L95" i="25"/>
  <c r="M86" i="25"/>
  <c r="L92" i="25"/>
  <c r="L94" i="25"/>
  <c r="L90" i="25"/>
  <c r="L91" i="25"/>
  <c r="L88" i="25"/>
  <c r="L89" i="25"/>
  <c r="L86" i="25"/>
  <c r="L87" i="25"/>
  <c r="P75" i="25"/>
  <c r="P77" i="25"/>
  <c r="P73" i="25"/>
  <c r="P74" i="25"/>
  <c r="P71" i="25"/>
  <c r="P72" i="25"/>
  <c r="P69" i="25"/>
  <c r="P70" i="25"/>
  <c r="O77" i="25"/>
  <c r="O78" i="25"/>
  <c r="O74" i="25"/>
  <c r="O75" i="25"/>
  <c r="O72" i="25"/>
  <c r="O73" i="25"/>
  <c r="O70" i="25"/>
  <c r="O71" i="25"/>
  <c r="N78" i="25"/>
  <c r="O69" i="25"/>
  <c r="N75" i="25"/>
  <c r="N77" i="25"/>
  <c r="N73" i="25"/>
  <c r="N74" i="25"/>
  <c r="N71" i="25"/>
  <c r="N72" i="25"/>
  <c r="N69" i="25"/>
  <c r="N70" i="25"/>
  <c r="M77" i="25"/>
  <c r="M78" i="25"/>
  <c r="M74" i="25"/>
  <c r="M75" i="25"/>
  <c r="M72" i="25"/>
  <c r="M73" i="25"/>
  <c r="M70" i="25"/>
  <c r="M71" i="25"/>
  <c r="L78" i="25"/>
  <c r="M69" i="25"/>
  <c r="L75" i="25"/>
  <c r="L77" i="25"/>
  <c r="L73" i="25"/>
  <c r="L74" i="25"/>
  <c r="L71" i="25"/>
  <c r="L72" i="25"/>
  <c r="L70" i="25"/>
  <c r="L69" i="25"/>
  <c r="P58" i="25"/>
  <c r="P60" i="25"/>
  <c r="P56" i="25"/>
  <c r="P57" i="25"/>
  <c r="P54" i="25"/>
  <c r="P55" i="25"/>
  <c r="P52" i="25"/>
  <c r="P53" i="25"/>
  <c r="O60" i="25"/>
  <c r="O61" i="25"/>
  <c r="O57" i="25"/>
  <c r="O58" i="25"/>
  <c r="O55" i="25"/>
  <c r="O56" i="25"/>
  <c r="O53" i="25"/>
  <c r="O54" i="25"/>
  <c r="N61" i="25"/>
  <c r="O52" i="25"/>
  <c r="N58" i="25"/>
  <c r="N60" i="25"/>
  <c r="N56" i="25"/>
  <c r="N57" i="25"/>
  <c r="N54" i="25"/>
  <c r="N55" i="25"/>
  <c r="N52" i="25"/>
  <c r="N53" i="25"/>
  <c r="M60" i="25"/>
  <c r="M61" i="25"/>
  <c r="M57" i="25"/>
  <c r="M58" i="25"/>
  <c r="M55" i="25"/>
  <c r="M56" i="25"/>
  <c r="M53" i="25"/>
  <c r="M54" i="25"/>
  <c r="L61" i="25"/>
  <c r="M52" i="25"/>
  <c r="L58" i="25"/>
  <c r="L60" i="25"/>
  <c r="L56" i="25"/>
  <c r="L57" i="25"/>
  <c r="L54" i="25"/>
  <c r="L55" i="25"/>
  <c r="L52" i="25"/>
  <c r="L53" i="25"/>
  <c r="P41" i="25"/>
  <c r="P43" i="25"/>
  <c r="P39" i="25"/>
  <c r="P40" i="25"/>
  <c r="P37" i="25"/>
  <c r="P38" i="25"/>
  <c r="P36" i="25"/>
  <c r="O43" i="25"/>
  <c r="O44" i="25"/>
  <c r="O40" i="25"/>
  <c r="O41" i="25"/>
  <c r="O38" i="25"/>
  <c r="O39" i="25"/>
  <c r="O36" i="25"/>
  <c r="O37" i="25"/>
  <c r="N44" i="25"/>
  <c r="N41" i="25"/>
  <c r="N43" i="25"/>
  <c r="N39" i="25"/>
  <c r="N40" i="25"/>
  <c r="N37" i="25"/>
  <c r="N38" i="25"/>
  <c r="N36" i="25"/>
  <c r="M43" i="25"/>
  <c r="M44" i="25"/>
  <c r="M40" i="25"/>
  <c r="M41" i="25"/>
  <c r="M38" i="25"/>
  <c r="M39" i="25"/>
  <c r="M36" i="25"/>
  <c r="M37" i="25"/>
  <c r="L44" i="25"/>
  <c r="L41" i="25"/>
  <c r="L43" i="25"/>
  <c r="L39" i="25"/>
  <c r="L40" i="25"/>
  <c r="L37" i="25"/>
  <c r="L38" i="25"/>
  <c r="L36" i="25"/>
  <c r="N161" i="25"/>
  <c r="P161" i="25"/>
  <c r="L161" i="25"/>
  <c r="O161" i="25"/>
  <c r="M161" i="25"/>
  <c r="N144" i="25"/>
  <c r="M144" i="25"/>
  <c r="P144" i="25"/>
  <c r="L144" i="25"/>
  <c r="O144" i="25"/>
  <c r="P127" i="25"/>
  <c r="L127" i="25"/>
  <c r="O127" i="25"/>
  <c r="N127" i="25"/>
  <c r="M127" i="25"/>
  <c r="N110" i="25"/>
  <c r="P110" i="25"/>
  <c r="M110" i="25"/>
  <c r="L110" i="25"/>
  <c r="N93" i="25"/>
  <c r="M93" i="25"/>
  <c r="P93" i="25"/>
  <c r="L93" i="25"/>
  <c r="O93" i="25"/>
  <c r="P76" i="25"/>
  <c r="L76" i="25"/>
  <c r="O76" i="25"/>
  <c r="N76" i="25"/>
  <c r="M76" i="25"/>
  <c r="N59" i="25"/>
  <c r="M59" i="25"/>
  <c r="P59" i="25"/>
  <c r="L59" i="25"/>
  <c r="O59" i="25"/>
  <c r="P42" i="25"/>
  <c r="L42" i="25"/>
  <c r="O42" i="25"/>
  <c r="N42" i="25"/>
  <c r="M42" i="25"/>
  <c r="P26" i="25"/>
  <c r="P27" i="25"/>
  <c r="P24" i="25"/>
  <c r="P25" i="25"/>
  <c r="P22" i="25"/>
  <c r="P23" i="25"/>
  <c r="P20" i="25"/>
  <c r="P21" i="25"/>
  <c r="P18" i="25"/>
  <c r="P19" i="25"/>
  <c r="O26" i="25"/>
  <c r="O27" i="25"/>
  <c r="O24" i="25"/>
  <c r="O25" i="25"/>
  <c r="O22" i="25"/>
  <c r="O23" i="25"/>
  <c r="O20" i="25"/>
  <c r="O21" i="25"/>
  <c r="O18" i="25"/>
  <c r="O19" i="25"/>
  <c r="N26" i="25"/>
  <c r="N27" i="25"/>
  <c r="N24" i="25"/>
  <c r="N25" i="25"/>
  <c r="N22" i="25"/>
  <c r="N23" i="25"/>
  <c r="N20" i="25"/>
  <c r="N21" i="25"/>
  <c r="N18" i="25"/>
  <c r="N19" i="25"/>
  <c r="M26" i="25"/>
  <c r="M27" i="25"/>
  <c r="M24" i="25"/>
  <c r="M25" i="25"/>
  <c r="M22" i="25"/>
  <c r="M23" i="25"/>
  <c r="M20" i="25"/>
  <c r="M21" i="25"/>
  <c r="M18" i="25"/>
  <c r="M19" i="25"/>
  <c r="L26" i="25"/>
  <c r="L27" i="25"/>
  <c r="L24" i="25"/>
  <c r="L25" i="25"/>
  <c r="L22" i="25"/>
  <c r="L23" i="25"/>
  <c r="L20" i="25"/>
  <c r="L21" i="25"/>
  <c r="L18" i="25"/>
  <c r="L19" i="25"/>
  <c r="H160" i="25"/>
  <c r="H162" i="25"/>
  <c r="H158" i="25"/>
  <c r="H159" i="25"/>
  <c r="H156" i="25"/>
  <c r="H157" i="25"/>
  <c r="H154" i="25"/>
  <c r="H155" i="25"/>
  <c r="G162" i="25"/>
  <c r="G163" i="25"/>
  <c r="G159" i="25"/>
  <c r="G160" i="25"/>
  <c r="G157" i="25"/>
  <c r="G158" i="25"/>
  <c r="G155" i="25"/>
  <c r="G156" i="25"/>
  <c r="F163" i="25"/>
  <c r="G154" i="25"/>
  <c r="F160" i="25"/>
  <c r="F162" i="25"/>
  <c r="F158" i="25"/>
  <c r="F159" i="25"/>
  <c r="F156" i="25"/>
  <c r="F157" i="25"/>
  <c r="F154" i="25"/>
  <c r="F155" i="25"/>
  <c r="E162" i="25"/>
  <c r="E163" i="25"/>
  <c r="E159" i="25"/>
  <c r="E160" i="25"/>
  <c r="E157" i="25"/>
  <c r="E158" i="25"/>
  <c r="E155" i="25"/>
  <c r="E156" i="25"/>
  <c r="D163" i="25"/>
  <c r="E154" i="25"/>
  <c r="D160" i="25"/>
  <c r="D162" i="25"/>
  <c r="D158" i="25"/>
  <c r="D159" i="25"/>
  <c r="D156" i="25"/>
  <c r="D157" i="25"/>
  <c r="D154" i="25"/>
  <c r="D155" i="25"/>
  <c r="H145" i="25"/>
  <c r="H146" i="25"/>
  <c r="H142" i="25"/>
  <c r="H143" i="25"/>
  <c r="H140" i="25"/>
  <c r="H141" i="25"/>
  <c r="H138" i="25"/>
  <c r="H139" i="25"/>
  <c r="G146" i="25"/>
  <c r="H137" i="25"/>
  <c r="G143" i="25"/>
  <c r="G145" i="25"/>
  <c r="G141" i="25"/>
  <c r="G142" i="25"/>
  <c r="G139" i="25"/>
  <c r="G140" i="25"/>
  <c r="G137" i="25"/>
  <c r="G138" i="25"/>
  <c r="F145" i="25"/>
  <c r="F146" i="25"/>
  <c r="F142" i="25"/>
  <c r="F143" i="25"/>
  <c r="F140" i="25"/>
  <c r="F141" i="25"/>
  <c r="F138" i="25"/>
  <c r="F139" i="25"/>
  <c r="E146" i="25"/>
  <c r="F137" i="25"/>
  <c r="E143" i="25"/>
  <c r="E145" i="25"/>
  <c r="E141" i="25"/>
  <c r="E142" i="25"/>
  <c r="E139" i="25"/>
  <c r="E140" i="25"/>
  <c r="E137" i="25"/>
  <c r="E138" i="25"/>
  <c r="D145" i="25"/>
  <c r="D146" i="25"/>
  <c r="D142" i="25"/>
  <c r="D143" i="25"/>
  <c r="D141" i="25"/>
  <c r="D139" i="25"/>
  <c r="D140" i="25"/>
  <c r="D137" i="25"/>
  <c r="D138" i="25"/>
  <c r="H126" i="25"/>
  <c r="H128" i="25"/>
  <c r="H124" i="25"/>
  <c r="H125" i="25"/>
  <c r="H122" i="25"/>
  <c r="H123" i="25"/>
  <c r="H120" i="25"/>
  <c r="H121" i="25"/>
  <c r="G128" i="25"/>
  <c r="G129" i="25"/>
  <c r="G125" i="25"/>
  <c r="G126" i="25"/>
  <c r="G123" i="25"/>
  <c r="G124" i="25"/>
  <c r="G121" i="25"/>
  <c r="G122" i="25"/>
  <c r="F129" i="25"/>
  <c r="G120" i="25"/>
  <c r="F126" i="25"/>
  <c r="F128" i="25"/>
  <c r="F124" i="25"/>
  <c r="F125" i="25"/>
  <c r="F122" i="25"/>
  <c r="F123" i="25"/>
  <c r="F120" i="25"/>
  <c r="F121" i="25"/>
  <c r="E128" i="25"/>
  <c r="E129" i="25"/>
  <c r="E125" i="25"/>
  <c r="E126" i="25"/>
  <c r="E123" i="25"/>
  <c r="E124" i="25"/>
  <c r="E121" i="25"/>
  <c r="E122" i="25"/>
  <c r="D129" i="25"/>
  <c r="E120" i="25"/>
  <c r="D126" i="25"/>
  <c r="D128" i="25"/>
  <c r="D124" i="25"/>
  <c r="D125" i="25"/>
  <c r="D122" i="25"/>
  <c r="D123" i="25"/>
  <c r="D120" i="25"/>
  <c r="D121" i="25"/>
  <c r="H109" i="25"/>
  <c r="H111" i="25"/>
  <c r="H107" i="25"/>
  <c r="H108" i="25"/>
  <c r="H105" i="25"/>
  <c r="H106" i="25"/>
  <c r="H103" i="25"/>
  <c r="H104" i="25"/>
  <c r="G111" i="25"/>
  <c r="G112" i="25"/>
  <c r="G108" i="25"/>
  <c r="G109" i="25"/>
  <c r="G106" i="25"/>
  <c r="G107" i="25"/>
  <c r="G104" i="25"/>
  <c r="G105" i="25"/>
  <c r="F112" i="25"/>
  <c r="G103" i="25"/>
  <c r="F109" i="25"/>
  <c r="F111" i="25"/>
  <c r="F107" i="25"/>
  <c r="F108" i="25"/>
  <c r="F105" i="25"/>
  <c r="F106" i="25"/>
  <c r="F103" i="25"/>
  <c r="F104" i="25"/>
  <c r="E111" i="25"/>
  <c r="E112" i="25"/>
  <c r="E108" i="25"/>
  <c r="E109" i="25"/>
  <c r="E106" i="25"/>
  <c r="E107" i="25"/>
  <c r="E104" i="25"/>
  <c r="E105" i="25"/>
  <c r="D112" i="25"/>
  <c r="E103" i="25"/>
  <c r="D109" i="25"/>
  <c r="D111" i="25"/>
  <c r="D107" i="25"/>
  <c r="D108" i="25"/>
  <c r="D105" i="25"/>
  <c r="D106" i="25"/>
  <c r="D103" i="25"/>
  <c r="D104" i="25"/>
  <c r="H92" i="25"/>
  <c r="H94" i="25"/>
  <c r="H90" i="25"/>
  <c r="H91" i="25"/>
  <c r="H88" i="25"/>
  <c r="H89" i="25"/>
  <c r="H86" i="25"/>
  <c r="H87" i="25"/>
  <c r="G94" i="25"/>
  <c r="G95" i="25"/>
  <c r="G91" i="25"/>
  <c r="G92" i="25"/>
  <c r="G89" i="25"/>
  <c r="G90" i="25"/>
  <c r="G87" i="25"/>
  <c r="G88" i="25"/>
  <c r="F95" i="25"/>
  <c r="G86" i="25"/>
  <c r="F92" i="25"/>
  <c r="F94" i="25"/>
  <c r="F90" i="25"/>
  <c r="F91" i="25"/>
  <c r="F88" i="25"/>
  <c r="F89" i="25"/>
  <c r="F86" i="25"/>
  <c r="F87" i="25"/>
  <c r="E94" i="25"/>
  <c r="E95" i="25"/>
  <c r="E91" i="25"/>
  <c r="E92" i="25"/>
  <c r="E89" i="25"/>
  <c r="E90" i="25"/>
  <c r="E87" i="25"/>
  <c r="E88" i="25"/>
  <c r="D95" i="25"/>
  <c r="E86" i="25"/>
  <c r="D92" i="25"/>
  <c r="D94" i="25"/>
  <c r="D90" i="25"/>
  <c r="D91" i="25"/>
  <c r="D88" i="25"/>
  <c r="D89" i="25"/>
  <c r="D86" i="25"/>
  <c r="D87" i="25"/>
  <c r="H75" i="25"/>
  <c r="H77" i="25"/>
  <c r="H73" i="25"/>
  <c r="H74" i="25"/>
  <c r="H71" i="25"/>
  <c r="H72" i="25"/>
  <c r="H69" i="25"/>
  <c r="H70" i="25"/>
  <c r="G77" i="25"/>
  <c r="G78" i="25"/>
  <c r="G74" i="25"/>
  <c r="G75" i="25"/>
  <c r="G72" i="25"/>
  <c r="G73" i="25"/>
  <c r="G70" i="25"/>
  <c r="G71" i="25"/>
  <c r="F78" i="25"/>
  <c r="G69" i="25"/>
  <c r="F75" i="25"/>
  <c r="F77" i="25"/>
  <c r="F73" i="25"/>
  <c r="F74" i="25"/>
  <c r="F71" i="25"/>
  <c r="F72" i="25"/>
  <c r="F69" i="25"/>
  <c r="F70" i="25"/>
  <c r="E77" i="25"/>
  <c r="E78" i="25"/>
  <c r="E74" i="25"/>
  <c r="E75" i="25"/>
  <c r="E72" i="25"/>
  <c r="E73" i="25"/>
  <c r="E70" i="25"/>
  <c r="E71" i="25"/>
  <c r="D78" i="25"/>
  <c r="E69" i="25"/>
  <c r="D75" i="25"/>
  <c r="D77" i="25"/>
  <c r="D73" i="25"/>
  <c r="D74" i="25"/>
  <c r="D71" i="25"/>
  <c r="D72" i="25"/>
  <c r="D69" i="25"/>
  <c r="D70" i="25"/>
  <c r="H58" i="25"/>
  <c r="H60" i="25"/>
  <c r="H56" i="25"/>
  <c r="H57" i="25"/>
  <c r="H54" i="25"/>
  <c r="H55" i="25"/>
  <c r="H52" i="25"/>
  <c r="H53" i="25"/>
  <c r="G60" i="25"/>
  <c r="G61" i="25"/>
  <c r="G57" i="25"/>
  <c r="G58" i="25"/>
  <c r="G55" i="25"/>
  <c r="G56" i="25"/>
  <c r="G53" i="25"/>
  <c r="G54" i="25"/>
  <c r="F61" i="25"/>
  <c r="G52" i="25"/>
  <c r="F58" i="25"/>
  <c r="F60" i="25"/>
  <c r="F56" i="25"/>
  <c r="F57" i="25"/>
  <c r="F54" i="25"/>
  <c r="F55" i="25"/>
  <c r="F52" i="25"/>
  <c r="F53" i="25"/>
  <c r="E60" i="25"/>
  <c r="E61" i="25"/>
  <c r="E57" i="25"/>
  <c r="E58" i="25"/>
  <c r="E55" i="25"/>
  <c r="E56" i="25"/>
  <c r="E53" i="25"/>
  <c r="E54" i="25"/>
  <c r="D61" i="25"/>
  <c r="E52" i="25"/>
  <c r="D58" i="25"/>
  <c r="D60" i="25"/>
  <c r="D56" i="25"/>
  <c r="D57" i="25"/>
  <c r="D54" i="25"/>
  <c r="D55" i="25"/>
  <c r="D52" i="25"/>
  <c r="D53" i="25"/>
  <c r="F161" i="25"/>
  <c r="E161" i="25"/>
  <c r="H161" i="25"/>
  <c r="D161" i="25"/>
  <c r="G161" i="25"/>
  <c r="H144" i="25"/>
  <c r="D144" i="25"/>
  <c r="F144" i="25"/>
  <c r="E144" i="25"/>
  <c r="G144" i="25"/>
  <c r="F127" i="25"/>
  <c r="E127" i="25"/>
  <c r="D127" i="25"/>
  <c r="G127" i="25"/>
  <c r="H127" i="25"/>
  <c r="F110" i="25"/>
  <c r="E110" i="25"/>
  <c r="H110" i="25"/>
  <c r="D110" i="25"/>
  <c r="G110" i="25"/>
  <c r="F93" i="25"/>
  <c r="E93" i="25"/>
  <c r="D93" i="25"/>
  <c r="G93" i="25"/>
  <c r="H93" i="25"/>
  <c r="H76" i="25"/>
  <c r="D76" i="25"/>
  <c r="G76" i="25"/>
  <c r="F76" i="25"/>
  <c r="E76" i="25"/>
  <c r="H59" i="25"/>
  <c r="D59" i="25"/>
  <c r="G59" i="25"/>
  <c r="F59" i="25"/>
  <c r="E59" i="25"/>
  <c r="H43" i="25"/>
  <c r="H44" i="25"/>
  <c r="H40" i="25"/>
  <c r="H41" i="25"/>
  <c r="H38" i="25"/>
  <c r="H39" i="25"/>
  <c r="H36" i="25"/>
  <c r="H37" i="25"/>
  <c r="G44" i="25"/>
  <c r="H35" i="25"/>
  <c r="G41" i="25"/>
  <c r="G43" i="25"/>
  <c r="G39" i="25"/>
  <c r="G40" i="25"/>
  <c r="G37" i="25"/>
  <c r="G38" i="25"/>
  <c r="G35" i="25"/>
  <c r="G36" i="25"/>
  <c r="F43" i="25"/>
  <c r="F44" i="25"/>
  <c r="F40" i="25"/>
  <c r="F41" i="25"/>
  <c r="F38" i="25"/>
  <c r="F39" i="25"/>
  <c r="F36" i="25"/>
  <c r="F37" i="25"/>
  <c r="E44" i="25"/>
  <c r="F35" i="25"/>
  <c r="E42" i="25"/>
  <c r="E43" i="25"/>
  <c r="E40" i="25"/>
  <c r="E41" i="25"/>
  <c r="E38" i="25"/>
  <c r="E39" i="25"/>
  <c r="E36" i="25"/>
  <c r="E37" i="25"/>
  <c r="D44" i="25"/>
  <c r="E35" i="25"/>
  <c r="D41" i="25"/>
  <c r="D43" i="25"/>
  <c r="D39" i="25"/>
  <c r="D40" i="25"/>
  <c r="D37" i="25"/>
  <c r="D38" i="25"/>
  <c r="D35" i="25"/>
  <c r="D36" i="25"/>
  <c r="H26" i="25"/>
  <c r="H42" i="25"/>
  <c r="D42" i="25"/>
  <c r="F42" i="25"/>
  <c r="G42" i="25"/>
  <c r="G26" i="25"/>
  <c r="H25" i="25"/>
  <c r="F26" i="25"/>
  <c r="G25" i="25"/>
  <c r="E26" i="25"/>
  <c r="F25" i="25"/>
  <c r="D26" i="25"/>
  <c r="E25" i="25"/>
  <c r="D18" i="25"/>
  <c r="D25" i="25"/>
  <c r="F32" i="18"/>
  <c r="G32" i="18"/>
  <c r="E32" i="18"/>
  <c r="F29" i="31"/>
  <c r="G29" i="31"/>
  <c r="D29" i="31"/>
  <c r="E29" i="31"/>
  <c r="G34" i="23"/>
  <c r="H34" i="23"/>
  <c r="G33" i="23"/>
  <c r="H33" i="23"/>
  <c r="F33" i="23"/>
  <c r="F34" i="23"/>
  <c r="D34" i="23"/>
  <c r="E34" i="23"/>
  <c r="D33" i="23"/>
  <c r="E33" i="23"/>
  <c r="C100" i="25"/>
  <c r="C117" i="25"/>
  <c r="C134" i="25"/>
  <c r="K117" i="25"/>
  <c r="C151" i="25"/>
  <c r="K134" i="25"/>
  <c r="K83" i="25"/>
  <c r="C32" i="25"/>
  <c r="K15" i="25"/>
  <c r="K151" i="25"/>
  <c r="K66" i="25"/>
  <c r="C83" i="25"/>
  <c r="H21" i="25"/>
  <c r="D24" i="25"/>
  <c r="E21" i="25"/>
  <c r="F22" i="25"/>
  <c r="D20" i="25"/>
  <c r="G21" i="25"/>
  <c r="G22" i="25"/>
  <c r="G24" i="25"/>
  <c r="E27" i="25"/>
  <c r="H24" i="25"/>
  <c r="E23" i="25"/>
  <c r="G23" i="25"/>
  <c r="E20" i="25"/>
  <c r="G20" i="25"/>
  <c r="G19" i="25"/>
  <c r="D23" i="25"/>
  <c r="H20" i="25"/>
  <c r="D27" i="25"/>
  <c r="D21" i="25"/>
  <c r="D19" i="25"/>
  <c r="E19" i="25"/>
  <c r="H27" i="25"/>
  <c r="H22" i="25"/>
  <c r="F27" i="25"/>
  <c r="H19" i="25"/>
  <c r="F24" i="25"/>
  <c r="F20" i="25"/>
  <c r="F23" i="25"/>
  <c r="F21" i="25"/>
  <c r="E24" i="25"/>
  <c r="F19" i="25"/>
  <c r="E22" i="25"/>
  <c r="G27" i="25"/>
  <c r="H23" i="25"/>
  <c r="D22" i="25"/>
  <c r="C15" i="25"/>
  <c r="H18" i="25"/>
  <c r="G18" i="25"/>
  <c r="F18" i="25"/>
  <c r="E18" i="25"/>
  <c r="C66" i="25"/>
  <c r="K100" i="25"/>
  <c r="C49" i="25"/>
  <c r="K49" i="25"/>
  <c r="K32" i="25"/>
  <c r="I224" i="17"/>
  <c r="I204" i="17"/>
  <c r="I199" i="17"/>
  <c r="I215" i="17"/>
  <c r="I177" i="17"/>
  <c r="I194" i="17"/>
  <c r="I219" i="17"/>
  <c r="E118" i="17"/>
  <c r="F118" i="17"/>
  <c r="G118" i="17"/>
  <c r="H225" i="17"/>
  <c r="D225" i="17"/>
  <c r="D118" i="17"/>
  <c r="I31" i="18"/>
  <c r="I28" i="31"/>
  <c r="G225" i="17"/>
  <c r="I191" i="17"/>
  <c r="I195" i="17"/>
  <c r="I198" i="17"/>
  <c r="I188" i="17"/>
  <c r="I202" i="17"/>
  <c r="I207" i="17"/>
  <c r="I206" i="17"/>
  <c r="I208" i="17"/>
  <c r="I205" i="17"/>
  <c r="C53" i="31"/>
  <c r="I178" i="17"/>
  <c r="I217" i="17"/>
  <c r="I182" i="17"/>
  <c r="I175" i="17"/>
  <c r="C33" i="18"/>
  <c r="D33" i="18" s="1"/>
  <c r="B34" i="18"/>
  <c r="C34" i="18" s="1"/>
  <c r="D34" i="18" s="1"/>
  <c r="I200" i="17"/>
  <c r="I190" i="17"/>
  <c r="I225" i="17"/>
  <c r="I197" i="17"/>
  <c r="F225" i="17"/>
  <c r="I209" i="17"/>
  <c r="I221" i="17"/>
  <c r="I213" i="17"/>
  <c r="C58" i="23"/>
  <c r="H118" i="17"/>
  <c r="I189" i="17"/>
  <c r="I223" i="17"/>
  <c r="I214" i="17"/>
  <c r="I192" i="17"/>
  <c r="I201" i="17"/>
  <c r="I210" i="17"/>
  <c r="I216" i="17"/>
  <c r="I218" i="17"/>
  <c r="I180" i="17"/>
  <c r="I203" i="17"/>
  <c r="E225" i="17"/>
  <c r="I211" i="17"/>
  <c r="I184" i="17"/>
  <c r="I179" i="17"/>
  <c r="I186" i="17"/>
  <c r="C57" i="23"/>
  <c r="I32" i="23"/>
  <c r="I196" i="17"/>
  <c r="C30" i="31"/>
  <c r="H30" i="31" s="1"/>
  <c r="B31" i="31"/>
  <c r="I193" i="17"/>
  <c r="I220" i="17"/>
  <c r="I183" i="17"/>
  <c r="I222" i="17"/>
  <c r="I181" i="17"/>
  <c r="C56" i="18"/>
  <c r="I187" i="17"/>
  <c r="I212" i="17"/>
  <c r="I176" i="17"/>
  <c r="H34" i="18" l="1"/>
  <c r="H33" i="18"/>
  <c r="F113" i="25"/>
  <c r="H113" i="25"/>
  <c r="D113" i="25"/>
  <c r="E113" i="25"/>
  <c r="G113" i="25"/>
  <c r="I109" i="25"/>
  <c r="I103" i="25"/>
  <c r="I106" i="25"/>
  <c r="I105" i="25"/>
  <c r="I107" i="25"/>
  <c r="I111" i="25"/>
  <c r="I104" i="25"/>
  <c r="I108" i="25"/>
  <c r="I112" i="25"/>
  <c r="D28" i="25"/>
  <c r="I26" i="25"/>
  <c r="I27" i="25"/>
  <c r="I25" i="25"/>
  <c r="I24" i="25"/>
  <c r="I23" i="25"/>
  <c r="I22" i="25"/>
  <c r="I21" i="25"/>
  <c r="I20" i="25"/>
  <c r="I19" i="25"/>
  <c r="I18" i="25"/>
  <c r="I118" i="17"/>
  <c r="F33" i="18"/>
  <c r="G33" i="18"/>
  <c r="F34" i="18"/>
  <c r="G34" i="18"/>
  <c r="E34" i="18"/>
  <c r="E33" i="18"/>
  <c r="F30" i="31"/>
  <c r="G30" i="31"/>
  <c r="D30" i="31"/>
  <c r="E30" i="31"/>
  <c r="I110" i="25"/>
  <c r="I124" i="25"/>
  <c r="I129" i="25"/>
  <c r="I127" i="25"/>
  <c r="I121" i="25"/>
  <c r="I120" i="25"/>
  <c r="E130" i="25"/>
  <c r="I123" i="25"/>
  <c r="I125" i="25"/>
  <c r="I128" i="25"/>
  <c r="I126" i="25"/>
  <c r="F130" i="25"/>
  <c r="D130" i="25"/>
  <c r="I122" i="25"/>
  <c r="H130" i="25"/>
  <c r="G130" i="25"/>
  <c r="I138" i="25"/>
  <c r="Q127" i="25"/>
  <c r="I146" i="25"/>
  <c r="I142" i="25"/>
  <c r="Q124" i="25"/>
  <c r="I141" i="25"/>
  <c r="I143" i="25"/>
  <c r="I144" i="25"/>
  <c r="I145" i="25"/>
  <c r="I157" i="25"/>
  <c r="N130" i="25"/>
  <c r="F147" i="25"/>
  <c r="I137" i="25"/>
  <c r="I139" i="25"/>
  <c r="G147" i="25"/>
  <c r="P130" i="25"/>
  <c r="Q122" i="25"/>
  <c r="D147" i="25"/>
  <c r="H147" i="25"/>
  <c r="I140" i="25"/>
  <c r="Q120" i="25"/>
  <c r="Q125" i="25"/>
  <c r="E147" i="25"/>
  <c r="Q126" i="25"/>
  <c r="Q123" i="25"/>
  <c r="L130" i="25"/>
  <c r="Q121" i="25"/>
  <c r="O130" i="25"/>
  <c r="Q128" i="25"/>
  <c r="Q129" i="25"/>
  <c r="M130" i="25"/>
  <c r="I162" i="25"/>
  <c r="H164" i="25"/>
  <c r="F164" i="25"/>
  <c r="I163" i="25"/>
  <c r="D164" i="25"/>
  <c r="I156" i="25"/>
  <c r="I161" i="25"/>
  <c r="E164" i="25"/>
  <c r="I158" i="25"/>
  <c r="I154" i="25"/>
  <c r="G164" i="25"/>
  <c r="I160" i="25"/>
  <c r="I159" i="25"/>
  <c r="I155" i="25"/>
  <c r="I91" i="25"/>
  <c r="Q155" i="25"/>
  <c r="Q158" i="25"/>
  <c r="I78" i="25"/>
  <c r="Q56" i="25"/>
  <c r="Q105" i="25"/>
  <c r="Q41" i="25"/>
  <c r="Q36" i="25"/>
  <c r="Q107" i="25"/>
  <c r="O113" i="25"/>
  <c r="Q112" i="25"/>
  <c r="I72" i="25"/>
  <c r="I76" i="25"/>
  <c r="F28" i="25"/>
  <c r="O79" i="25"/>
  <c r="Q162" i="25"/>
  <c r="O164" i="25"/>
  <c r="P164" i="25"/>
  <c r="N28" i="25"/>
  <c r="Q21" i="25"/>
  <c r="I41" i="25"/>
  <c r="I44" i="25"/>
  <c r="P96" i="25"/>
  <c r="Q93" i="25"/>
  <c r="Q90" i="25"/>
  <c r="Q92" i="25"/>
  <c r="Q140" i="25"/>
  <c r="Q145" i="25"/>
  <c r="O147" i="25"/>
  <c r="Q138" i="25"/>
  <c r="Q146" i="25"/>
  <c r="Q44" i="25"/>
  <c r="D62" i="25"/>
  <c r="I52" i="25"/>
  <c r="M164" i="25"/>
  <c r="Q161" i="25"/>
  <c r="Q159" i="25"/>
  <c r="Q24" i="25"/>
  <c r="Q27" i="25"/>
  <c r="Q88" i="25"/>
  <c r="Q144" i="25"/>
  <c r="Q139" i="25"/>
  <c r="P45" i="25"/>
  <c r="O45" i="25"/>
  <c r="Q38" i="25"/>
  <c r="Q37" i="25"/>
  <c r="N62" i="25"/>
  <c r="G62" i="25"/>
  <c r="I61" i="25"/>
  <c r="I59" i="25"/>
  <c r="P113" i="25"/>
  <c r="M45" i="25"/>
  <c r="N45" i="25"/>
  <c r="Q42" i="25"/>
  <c r="Q43" i="25"/>
  <c r="Q40" i="25"/>
  <c r="O62" i="25"/>
  <c r="Q60" i="25"/>
  <c r="Q59" i="25"/>
  <c r="Q55" i="25"/>
  <c r="H62" i="25"/>
  <c r="I55" i="25"/>
  <c r="I56" i="25"/>
  <c r="N113" i="25"/>
  <c r="Q111" i="25"/>
  <c r="Q109" i="25"/>
  <c r="I74" i="25"/>
  <c r="I73" i="25"/>
  <c r="I77" i="25"/>
  <c r="I71" i="25"/>
  <c r="E28" i="25"/>
  <c r="H28" i="25"/>
  <c r="I95" i="25"/>
  <c r="I92" i="25"/>
  <c r="I94" i="25"/>
  <c r="G96" i="25"/>
  <c r="I90" i="25"/>
  <c r="E96" i="25"/>
  <c r="Q78" i="25"/>
  <c r="Q70" i="25"/>
  <c r="N79" i="25"/>
  <c r="P79" i="25"/>
  <c r="N164" i="25"/>
  <c r="Q163" i="25"/>
  <c r="Q154" i="25"/>
  <c r="L164" i="25"/>
  <c r="O28" i="25"/>
  <c r="Q25" i="25"/>
  <c r="Q23" i="25"/>
  <c r="G45" i="25"/>
  <c r="I36" i="25"/>
  <c r="I39" i="25"/>
  <c r="I42" i="25"/>
  <c r="I40" i="25"/>
  <c r="Q86" i="25"/>
  <c r="L96" i="25"/>
  <c r="Q89" i="25"/>
  <c r="Q91" i="25"/>
  <c r="Q143" i="25"/>
  <c r="Q141" i="25"/>
  <c r="Q35" i="25"/>
  <c r="L45" i="25"/>
  <c r="Q61" i="25"/>
  <c r="Q110" i="25"/>
  <c r="I35" i="25"/>
  <c r="D45" i="25"/>
  <c r="Q94" i="25"/>
  <c r="Q39" i="25"/>
  <c r="Q54" i="25"/>
  <c r="Q53" i="25"/>
  <c r="F62" i="25"/>
  <c r="E62" i="25"/>
  <c r="I58" i="25"/>
  <c r="I57" i="25"/>
  <c r="I54" i="25"/>
  <c r="I60" i="25"/>
  <c r="Q106" i="25"/>
  <c r="G79" i="25"/>
  <c r="H79" i="25"/>
  <c r="E79" i="25"/>
  <c r="I75" i="25"/>
  <c r="F79" i="25"/>
  <c r="I89" i="25"/>
  <c r="F96" i="25"/>
  <c r="H96" i="25"/>
  <c r="Q75" i="25"/>
  <c r="Q72" i="25"/>
  <c r="Q76" i="25"/>
  <c r="Q73" i="25"/>
  <c r="Q71" i="25"/>
  <c r="Q160" i="25"/>
  <c r="Q157" i="25"/>
  <c r="P28" i="25"/>
  <c r="Q19" i="25"/>
  <c r="F45" i="25"/>
  <c r="H45" i="25"/>
  <c r="I37" i="25"/>
  <c r="I43" i="25"/>
  <c r="N96" i="25"/>
  <c r="Q95" i="25"/>
  <c r="Q142" i="25"/>
  <c r="M147" i="25"/>
  <c r="Q52" i="25"/>
  <c r="L62" i="25"/>
  <c r="Q103" i="25"/>
  <c r="L113" i="25"/>
  <c r="D96" i="25"/>
  <c r="I86" i="25"/>
  <c r="Q77" i="25"/>
  <c r="Q20" i="25"/>
  <c r="Q137" i="25"/>
  <c r="L147" i="25"/>
  <c r="P62" i="25"/>
  <c r="M62" i="25"/>
  <c r="Q57" i="25"/>
  <c r="Q58" i="25"/>
  <c r="I53" i="25"/>
  <c r="Q104" i="25"/>
  <c r="M113" i="25"/>
  <c r="Q108" i="25"/>
  <c r="I70" i="25"/>
  <c r="D79" i="25"/>
  <c r="I69" i="25"/>
  <c r="G28" i="25"/>
  <c r="I93" i="25"/>
  <c r="I88" i="25"/>
  <c r="I87" i="25"/>
  <c r="Q69" i="25"/>
  <c r="L79" i="25"/>
  <c r="M79" i="25"/>
  <c r="Q74" i="25"/>
  <c r="Q156" i="25"/>
  <c r="M28" i="25"/>
  <c r="L28" i="25"/>
  <c r="Q18" i="25"/>
  <c r="Q22" i="25"/>
  <c r="Q26" i="25"/>
  <c r="E45" i="25"/>
  <c r="I38" i="25"/>
  <c r="M96" i="25"/>
  <c r="Q87" i="25"/>
  <c r="O96" i="25"/>
  <c r="P147" i="25"/>
  <c r="N147" i="25"/>
  <c r="F35" i="23"/>
  <c r="F41" i="23" s="1"/>
  <c r="E35" i="23"/>
  <c r="E43" i="23" s="1"/>
  <c r="I32" i="18"/>
  <c r="C54" i="31"/>
  <c r="I33" i="23"/>
  <c r="I34" i="23"/>
  <c r="D35" i="23"/>
  <c r="C58" i="18"/>
  <c r="C57" i="18"/>
  <c r="H35" i="23"/>
  <c r="C31" i="31"/>
  <c r="H31" i="31" s="1"/>
  <c r="B32" i="31"/>
  <c r="G35" i="23"/>
  <c r="I29" i="31"/>
  <c r="C5" i="34"/>
  <c r="B5" i="34"/>
  <c r="F5" i="34"/>
  <c r="D5" i="34"/>
  <c r="E5" i="34"/>
  <c r="I113" i="25" l="1"/>
  <c r="I28" i="25"/>
  <c r="F31" i="31"/>
  <c r="G31" i="31"/>
  <c r="D31" i="31"/>
  <c r="E31" i="31"/>
  <c r="I130" i="25"/>
  <c r="I147" i="25"/>
  <c r="Q130" i="25"/>
  <c r="I164" i="25"/>
  <c r="D26" i="34"/>
  <c r="Q113" i="25"/>
  <c r="B26" i="34"/>
  <c r="F26" i="34"/>
  <c r="Q28" i="25"/>
  <c r="I45" i="25"/>
  <c r="Q96" i="25"/>
  <c r="I62" i="25"/>
  <c r="E26" i="34"/>
  <c r="I96" i="25"/>
  <c r="Q45" i="25"/>
  <c r="Q164" i="25"/>
  <c r="C26" i="34"/>
  <c r="Q79" i="25"/>
  <c r="I79" i="25"/>
  <c r="Q147" i="25"/>
  <c r="Q62" i="25"/>
  <c r="F54" i="23"/>
  <c r="F44" i="23"/>
  <c r="F43" i="23"/>
  <c r="F52" i="23"/>
  <c r="F56" i="23"/>
  <c r="F47" i="23"/>
  <c r="F42" i="23"/>
  <c r="F57" i="23"/>
  <c r="F48" i="23"/>
  <c r="F46" i="23"/>
  <c r="I35" i="23"/>
  <c r="I57" i="23" s="1"/>
  <c r="E47" i="23"/>
  <c r="E46" i="23"/>
  <c r="E55" i="23"/>
  <c r="E39" i="23"/>
  <c r="E51" i="23"/>
  <c r="E53" i="23"/>
  <c r="E50" i="23"/>
  <c r="E45" i="23"/>
  <c r="E58" i="23"/>
  <c r="E56" i="23"/>
  <c r="E52" i="23"/>
  <c r="E48" i="23"/>
  <c r="E40" i="23"/>
  <c r="F55" i="23"/>
  <c r="F49" i="23"/>
  <c r="F39" i="23"/>
  <c r="F58" i="23"/>
  <c r="E42" i="23"/>
  <c r="E57" i="23"/>
  <c r="E54" i="23"/>
  <c r="E49" i="23"/>
  <c r="E44" i="23"/>
  <c r="E41" i="23"/>
  <c r="F53" i="23"/>
  <c r="F50" i="23"/>
  <c r="F40" i="23"/>
  <c r="F45" i="23"/>
  <c r="F51" i="23"/>
  <c r="I33" i="18"/>
  <c r="I34" i="18"/>
  <c r="D35" i="18"/>
  <c r="C32" i="31"/>
  <c r="H32" i="31" s="1"/>
  <c r="B33" i="31"/>
  <c r="H35" i="18"/>
  <c r="G55" i="23"/>
  <c r="G41" i="23"/>
  <c r="G43" i="23"/>
  <c r="G46" i="23"/>
  <c r="G39" i="23"/>
  <c r="G44" i="23"/>
  <c r="G42" i="23"/>
  <c r="G40" i="23"/>
  <c r="G45" i="23"/>
  <c r="G47" i="23"/>
  <c r="G48" i="23"/>
  <c r="G49" i="23"/>
  <c r="G50" i="23"/>
  <c r="G51" i="23"/>
  <c r="G54" i="23"/>
  <c r="G52" i="23"/>
  <c r="G53" i="23"/>
  <c r="G56" i="23"/>
  <c r="G57" i="23"/>
  <c r="G58" i="23"/>
  <c r="H55" i="23"/>
  <c r="H46" i="23"/>
  <c r="H44" i="23"/>
  <c r="H39" i="23"/>
  <c r="H42" i="23"/>
  <c r="H41" i="23"/>
  <c r="H45" i="23"/>
  <c r="H40" i="23"/>
  <c r="H43" i="23"/>
  <c r="H47" i="23"/>
  <c r="H48" i="23"/>
  <c r="H49" i="23"/>
  <c r="H50" i="23"/>
  <c r="H51" i="23"/>
  <c r="H54" i="23"/>
  <c r="H52" i="23"/>
  <c r="H53" i="23"/>
  <c r="H56" i="23"/>
  <c r="H57" i="23"/>
  <c r="H58" i="23"/>
  <c r="F35" i="18"/>
  <c r="E35" i="18"/>
  <c r="G35" i="18"/>
  <c r="D43" i="23"/>
  <c r="D40" i="23"/>
  <c r="D45" i="23"/>
  <c r="D39" i="23"/>
  <c r="D46" i="23"/>
  <c r="D42" i="23"/>
  <c r="D44" i="23"/>
  <c r="D41" i="23"/>
  <c r="D47" i="23"/>
  <c r="D48" i="23"/>
  <c r="D49" i="23"/>
  <c r="D50" i="23"/>
  <c r="D51" i="23"/>
  <c r="D54" i="23"/>
  <c r="D52" i="23"/>
  <c r="D55" i="23"/>
  <c r="D53" i="23"/>
  <c r="D56" i="23"/>
  <c r="D57" i="23"/>
  <c r="D58" i="23"/>
  <c r="C55" i="31"/>
  <c r="I30" i="31"/>
  <c r="E7" i="34"/>
  <c r="C7" i="34"/>
  <c r="D7" i="34"/>
  <c r="F7" i="34"/>
  <c r="B7" i="34"/>
  <c r="G5" i="34"/>
  <c r="H40" i="18" l="1"/>
  <c r="H43" i="18"/>
  <c r="H41" i="18"/>
  <c r="H46" i="18"/>
  <c r="H45" i="18"/>
  <c r="H44" i="18"/>
  <c r="H42" i="18"/>
  <c r="H47" i="18"/>
  <c r="H48" i="18"/>
  <c r="H49" i="18"/>
  <c r="H50" i="18"/>
  <c r="H51" i="18"/>
  <c r="H52" i="18"/>
  <c r="H53" i="18"/>
  <c r="H54" i="18"/>
  <c r="H55" i="18"/>
  <c r="H56" i="18"/>
  <c r="H57" i="18"/>
  <c r="H58" i="18"/>
  <c r="H39" i="18"/>
  <c r="G40" i="18"/>
  <c r="G42" i="18"/>
  <c r="G45" i="18"/>
  <c r="G44" i="18"/>
  <c r="G41" i="18"/>
  <c r="G43" i="18"/>
  <c r="G46" i="18"/>
  <c r="G47" i="18"/>
  <c r="G48" i="18"/>
  <c r="G49" i="18"/>
  <c r="G50" i="18"/>
  <c r="G51" i="18"/>
  <c r="G52" i="18"/>
  <c r="G53" i="18"/>
  <c r="G54" i="18"/>
  <c r="G55" i="18"/>
  <c r="G56" i="18"/>
  <c r="G58" i="18"/>
  <c r="G57" i="18"/>
  <c r="G39" i="18"/>
  <c r="F40" i="18"/>
  <c r="F45" i="18"/>
  <c r="F43" i="18"/>
  <c r="F44" i="18"/>
  <c r="F41" i="18"/>
  <c r="F42" i="18"/>
  <c r="F46" i="18"/>
  <c r="F47" i="18"/>
  <c r="F48" i="18"/>
  <c r="F49" i="18"/>
  <c r="F50" i="18"/>
  <c r="F51" i="18"/>
  <c r="F52" i="18"/>
  <c r="F53" i="18"/>
  <c r="F54" i="18"/>
  <c r="F55" i="18"/>
  <c r="F56" i="18"/>
  <c r="F58" i="18"/>
  <c r="F57" i="18"/>
  <c r="F39" i="18"/>
  <c r="E40" i="18"/>
  <c r="E45" i="18"/>
  <c r="E41" i="18"/>
  <c r="E43" i="18"/>
  <c r="E44" i="18"/>
  <c r="E42" i="18"/>
  <c r="E46" i="18"/>
  <c r="E47" i="18"/>
  <c r="E48" i="18"/>
  <c r="E49" i="18"/>
  <c r="E50" i="18"/>
  <c r="E51" i="18"/>
  <c r="E52" i="18"/>
  <c r="E53" i="18"/>
  <c r="E54" i="18"/>
  <c r="E55" i="18"/>
  <c r="E56" i="18"/>
  <c r="E57" i="18"/>
  <c r="E58" i="18"/>
  <c r="E39" i="18"/>
  <c r="D40" i="18"/>
  <c r="D43" i="18"/>
  <c r="D42" i="18"/>
  <c r="D41" i="18"/>
  <c r="D45" i="18"/>
  <c r="D44" i="18"/>
  <c r="D46" i="18"/>
  <c r="D47" i="18"/>
  <c r="D48" i="18"/>
  <c r="D49" i="18"/>
  <c r="D50" i="18"/>
  <c r="D51" i="18"/>
  <c r="D52" i="18"/>
  <c r="D53" i="18"/>
  <c r="D54" i="18"/>
  <c r="D55" i="18"/>
  <c r="D56" i="18"/>
  <c r="D57" i="18"/>
  <c r="D58" i="18"/>
  <c r="D39" i="18"/>
  <c r="I59" i="23"/>
  <c r="I41" i="23"/>
  <c r="I42" i="23"/>
  <c r="I40" i="23"/>
  <c r="I45" i="23"/>
  <c r="I46" i="23"/>
  <c r="I43" i="23"/>
  <c r="I44" i="23"/>
  <c r="I47" i="23"/>
  <c r="I48" i="23"/>
  <c r="I49" i="23"/>
  <c r="I50" i="23"/>
  <c r="I51" i="23"/>
  <c r="I52" i="23"/>
  <c r="I53" i="23"/>
  <c r="I54" i="23"/>
  <c r="I55" i="23"/>
  <c r="I56" i="23"/>
  <c r="I58" i="23"/>
  <c r="I39" i="23"/>
  <c r="D59" i="23"/>
  <c r="F32" i="31"/>
  <c r="G32" i="31"/>
  <c r="D32" i="31"/>
  <c r="E32" i="31"/>
  <c r="G26" i="34"/>
  <c r="F59" i="23"/>
  <c r="E59" i="23"/>
  <c r="H59" i="23"/>
  <c r="C56" i="31"/>
  <c r="I35" i="18"/>
  <c r="I58" i="18" s="1"/>
  <c r="I31" i="31"/>
  <c r="G59" i="23"/>
  <c r="C33" i="31"/>
  <c r="H33" i="31" s="1"/>
  <c r="B34" i="31"/>
  <c r="C34" i="31" s="1"/>
  <c r="H34" i="31" s="1"/>
  <c r="G7" i="34"/>
  <c r="I59" i="18" l="1"/>
  <c r="I43" i="18"/>
  <c r="I44" i="18"/>
  <c r="I40" i="18"/>
  <c r="I42" i="18"/>
  <c r="I41" i="18"/>
  <c r="I45" i="18"/>
  <c r="I46" i="18"/>
  <c r="I47" i="18"/>
  <c r="I48" i="18"/>
  <c r="I49" i="18"/>
  <c r="I50" i="18"/>
  <c r="I51" i="18"/>
  <c r="I52" i="18"/>
  <c r="I53" i="18"/>
  <c r="I54" i="18"/>
  <c r="I55" i="18"/>
  <c r="I56" i="18"/>
  <c r="I57" i="18"/>
  <c r="I39" i="18"/>
  <c r="F33" i="31"/>
  <c r="G33" i="31"/>
  <c r="F34" i="31"/>
  <c r="G34" i="31"/>
  <c r="D34" i="31"/>
  <c r="E34" i="31"/>
  <c r="D33" i="31"/>
  <c r="E33" i="31"/>
  <c r="F59" i="18"/>
  <c r="D59" i="18"/>
  <c r="I32" i="31"/>
  <c r="C58" i="31"/>
  <c r="G59" i="18"/>
  <c r="C57" i="31"/>
  <c r="E59" i="18"/>
  <c r="H59" i="18"/>
  <c r="D25" i="34" l="1"/>
  <c r="C25" i="34"/>
  <c r="E35" i="31"/>
  <c r="E40" i="31" s="1"/>
  <c r="F35" i="31"/>
  <c r="F51" i="31" s="1"/>
  <c r="G35" i="31"/>
  <c r="E25" i="34"/>
  <c r="F25" i="34"/>
  <c r="H35" i="31"/>
  <c r="I34" i="31"/>
  <c r="D35" i="31"/>
  <c r="B25" i="34"/>
  <c r="I33" i="31"/>
  <c r="D6" i="34"/>
  <c r="E6" i="34"/>
  <c r="F6" i="34"/>
  <c r="B6" i="34"/>
  <c r="C6" i="34"/>
  <c r="E49" i="31" l="1"/>
  <c r="F40" i="31"/>
  <c r="F54" i="31"/>
  <c r="F47" i="31"/>
  <c r="E53" i="31"/>
  <c r="E45" i="31"/>
  <c r="F52" i="31"/>
  <c r="F42" i="31"/>
  <c r="E51" i="31"/>
  <c r="E39" i="31"/>
  <c r="F57" i="31"/>
  <c r="F45" i="31"/>
  <c r="E55" i="31"/>
  <c r="E44" i="31"/>
  <c r="F56" i="31"/>
  <c r="F49" i="31"/>
  <c r="F44" i="31"/>
  <c r="F41" i="31"/>
  <c r="F55" i="31"/>
  <c r="F48" i="31"/>
  <c r="F43" i="31"/>
  <c r="E57" i="31"/>
  <c r="E50" i="31"/>
  <c r="E41" i="31"/>
  <c r="F53" i="31"/>
  <c r="F50" i="31"/>
  <c r="F46" i="31"/>
  <c r="F39" i="31"/>
  <c r="E54" i="31"/>
  <c r="E47" i="31"/>
  <c r="E42" i="31"/>
  <c r="E46" i="31"/>
  <c r="E56" i="31"/>
  <c r="E52" i="31"/>
  <c r="E48" i="31"/>
  <c r="E43" i="31"/>
  <c r="F58" i="31"/>
  <c r="E58" i="31"/>
  <c r="D43" i="31"/>
  <c r="D39" i="31"/>
  <c r="D41" i="31"/>
  <c r="D40" i="31"/>
  <c r="D42" i="31"/>
  <c r="D44" i="31"/>
  <c r="D45" i="31"/>
  <c r="D46" i="31"/>
  <c r="D47" i="31"/>
  <c r="D48" i="31"/>
  <c r="D49" i="31"/>
  <c r="D50" i="31"/>
  <c r="D51" i="31"/>
  <c r="D52" i="31"/>
  <c r="D54" i="31"/>
  <c r="D53" i="31"/>
  <c r="D55" i="31"/>
  <c r="D56" i="31"/>
  <c r="D57" i="31"/>
  <c r="D58" i="31"/>
  <c r="H50" i="31"/>
  <c r="H40" i="31"/>
  <c r="H42" i="31"/>
  <c r="H41" i="31"/>
  <c r="H39" i="31"/>
  <c r="H43" i="31"/>
  <c r="H44" i="31"/>
  <c r="H45" i="31"/>
  <c r="H46" i="31"/>
  <c r="H47" i="31"/>
  <c r="H48" i="31"/>
  <c r="H49" i="31"/>
  <c r="H51" i="31"/>
  <c r="H54" i="31"/>
  <c r="H52" i="31"/>
  <c r="H53" i="31"/>
  <c r="H55" i="31"/>
  <c r="H56" i="31"/>
  <c r="H57" i="31"/>
  <c r="H58" i="31"/>
  <c r="G25" i="34"/>
  <c r="I35" i="31"/>
  <c r="I57" i="31" s="1"/>
  <c r="G50" i="31"/>
  <c r="G42" i="31"/>
  <c r="G41" i="31"/>
  <c r="G40" i="31"/>
  <c r="G39" i="31"/>
  <c r="G43" i="31"/>
  <c r="G44" i="31"/>
  <c r="G45" i="31"/>
  <c r="G46" i="31"/>
  <c r="G47" i="31"/>
  <c r="G48" i="31"/>
  <c r="G49" i="31"/>
  <c r="G51" i="31"/>
  <c r="G54" i="31"/>
  <c r="G52" i="31"/>
  <c r="G55" i="31"/>
  <c r="G53" i="31"/>
  <c r="G56" i="31"/>
  <c r="G57" i="31"/>
  <c r="G58" i="31"/>
  <c r="G6" i="34"/>
  <c r="I39" i="31" l="1"/>
  <c r="I59" i="31"/>
  <c r="I42" i="31"/>
  <c r="I40" i="31"/>
  <c r="I41" i="31"/>
  <c r="I43" i="31"/>
  <c r="I44" i="31"/>
  <c r="I45" i="31"/>
  <c r="I46" i="31"/>
  <c r="I47" i="31"/>
  <c r="I48" i="31"/>
  <c r="I49" i="31"/>
  <c r="I50" i="31"/>
  <c r="I51" i="31"/>
  <c r="I52" i="31"/>
  <c r="I53" i="31"/>
  <c r="I54" i="31"/>
  <c r="I55" i="31"/>
  <c r="I56" i="31"/>
  <c r="I58" i="31"/>
  <c r="F59" i="31"/>
  <c r="E59" i="31"/>
  <c r="D59" i="31"/>
  <c r="H59" i="31"/>
  <c r="G59" i="31"/>
</calcChain>
</file>

<file path=xl/comments1.xml><?xml version="1.0" encoding="utf-8"?>
<comments xmlns="http://schemas.openxmlformats.org/spreadsheetml/2006/main">
  <authors>
    <author>Hugh Halligan</author>
  </authors>
  <commentList>
    <comment ref="M11" authorId="0" shapeId="0">
      <text>
        <r>
          <rPr>
            <sz val="9"/>
            <color indexed="81"/>
            <rFont val="Tahoma"/>
            <family val="2"/>
          </rPr>
          <t>This includes: 
Geo. Weighting
Other Allowances
Superannuation &amp; NI
Apprenticeship levy</t>
        </r>
      </text>
    </comment>
  </commentList>
</comments>
</file>

<file path=xl/comments2.xml><?xml version="1.0" encoding="utf-8"?>
<comments xmlns="http://schemas.openxmlformats.org/spreadsheetml/2006/main">
  <authors>
    <author>Hugh Halligan</author>
  </authors>
  <commentList>
    <comment ref="P312" authorId="0" shapeId="0">
      <text>
        <r>
          <rPr>
            <b/>
            <sz val="9"/>
            <color indexed="81"/>
            <rFont val="Tahoma"/>
            <family val="2"/>
          </rPr>
          <t xml:space="preserve">AVERAGE INCREMENT INCREASE
</t>
        </r>
        <r>
          <rPr>
            <sz val="9"/>
            <color indexed="81"/>
            <rFont val="Tahoma"/>
            <family val="2"/>
          </rPr>
          <t xml:space="preserve">
</t>
        </r>
      </text>
    </comment>
    <comment ref="U312" authorId="0" shapeId="0">
      <text>
        <r>
          <rPr>
            <b/>
            <sz val="9"/>
            <color indexed="81"/>
            <rFont val="Tahoma"/>
            <family val="2"/>
          </rPr>
          <t xml:space="preserve">AVERAGE INCREMENT INCREASE
</t>
        </r>
        <r>
          <rPr>
            <sz val="9"/>
            <color indexed="81"/>
            <rFont val="Tahoma"/>
            <family val="2"/>
          </rPr>
          <t xml:space="preserve">
</t>
        </r>
      </text>
    </comment>
    <comment ref="Z312" authorId="0" shapeId="0">
      <text>
        <r>
          <rPr>
            <b/>
            <sz val="9"/>
            <color indexed="81"/>
            <rFont val="Tahoma"/>
            <family val="2"/>
          </rPr>
          <t xml:space="preserve">AVERAGE INCREMENT INCREASE
</t>
        </r>
        <r>
          <rPr>
            <sz val="9"/>
            <color indexed="81"/>
            <rFont val="Tahoma"/>
            <family val="2"/>
          </rPr>
          <t xml:space="preserve">
</t>
        </r>
      </text>
    </comment>
    <comment ref="AE312" authorId="0" shapeId="0">
      <text>
        <r>
          <rPr>
            <b/>
            <sz val="9"/>
            <color indexed="81"/>
            <rFont val="Tahoma"/>
            <family val="2"/>
          </rPr>
          <t xml:space="preserve">AVERAGE INCREMENT INCREASE
</t>
        </r>
        <r>
          <rPr>
            <sz val="9"/>
            <color indexed="81"/>
            <rFont val="Tahoma"/>
            <family val="2"/>
          </rPr>
          <t xml:space="preserve">
</t>
        </r>
      </text>
    </comment>
    <comment ref="C318" authorId="0" shapeId="0">
      <text>
        <r>
          <rPr>
            <sz val="9"/>
            <color indexed="81"/>
            <rFont val="Tahoma"/>
            <family val="2"/>
          </rPr>
          <t xml:space="preserve">When entering text if you wish to add a new line PRESS Alt+ENTER
</t>
        </r>
      </text>
    </comment>
  </commentList>
</comments>
</file>

<file path=xl/sharedStrings.xml><?xml version="1.0" encoding="utf-8"?>
<sst xmlns="http://schemas.openxmlformats.org/spreadsheetml/2006/main" count="3040" uniqueCount="624">
  <si>
    <t>REFERENCE NUMBER:</t>
  </si>
  <si>
    <t xml:space="preserve">The summary of cost table is locked for editing. Totals are pulled from the relevant tabs. </t>
  </si>
  <si>
    <t>Direct Costs</t>
  </si>
  <si>
    <t>Staff Costs</t>
  </si>
  <si>
    <t>Travel, Subsistence &amp; Conference</t>
  </si>
  <si>
    <t>Equipment</t>
  </si>
  <si>
    <t>Consumables</t>
  </si>
  <si>
    <t>Dissemination</t>
  </si>
  <si>
    <t>Other Direct Cost</t>
  </si>
  <si>
    <t>Indirect Costs</t>
  </si>
  <si>
    <t>Total Funding Requested</t>
  </si>
  <si>
    <t>Year 1
£</t>
  </si>
  <si>
    <t>Year 2
£</t>
  </si>
  <si>
    <t>Year 3
£</t>
  </si>
  <si>
    <t>Year 4
£</t>
  </si>
  <si>
    <t>Year 5
£</t>
  </si>
  <si>
    <t>Total
£</t>
  </si>
  <si>
    <t>Organisation Name</t>
  </si>
  <si>
    <t>Organisation NHS/HEI</t>
  </si>
  <si>
    <t>Role</t>
  </si>
  <si>
    <t>Grade</t>
  </si>
  <si>
    <t>Salary
£</t>
  </si>
  <si>
    <t>On-costs</t>
  </si>
  <si>
    <t>Current 
Annual Salary Costs £</t>
  </si>
  <si>
    <t>STAFF POSTS AND SALARIES</t>
  </si>
  <si>
    <t>(Select)</t>
  </si>
  <si>
    <t>NHS</t>
  </si>
  <si>
    <t>HEI</t>
  </si>
  <si>
    <t>Other</t>
  </si>
  <si>
    <t>Co-applicant</t>
  </si>
  <si>
    <t>Other Staff</t>
  </si>
  <si>
    <t>Yr1 Months</t>
  </si>
  <si>
    <t>Yr1 Weighted FTE</t>
  </si>
  <si>
    <t>Yr 1
£</t>
  </si>
  <si>
    <t xml:space="preserve">Yr2 Months </t>
  </si>
  <si>
    <t>Y2 Weighted 
FTE</t>
  </si>
  <si>
    <t>Y3 % salary increment increase</t>
  </si>
  <si>
    <t xml:space="preserve">Yr3 
Months </t>
  </si>
  <si>
    <t>Y3 Weighted 
FTE</t>
  </si>
  <si>
    <t>Yr 4
 Months</t>
  </si>
  <si>
    <t>Y4 Weighted 
FTE</t>
  </si>
  <si>
    <t>Y5 % salary increment increase</t>
  </si>
  <si>
    <t>Yr 5
 Months</t>
  </si>
  <si>
    <t>Y5 Weighted 
FTE</t>
  </si>
  <si>
    <t xml:space="preserve">Staff Member </t>
  </si>
  <si>
    <t>Org Name</t>
  </si>
  <si>
    <t>FTE %</t>
  </si>
  <si>
    <t>Months</t>
  </si>
  <si>
    <t>Increment %</t>
  </si>
  <si>
    <t>Total Weighted FTE</t>
  </si>
  <si>
    <t xml:space="preserve">JUSTIFICATION OF COSTS </t>
  </si>
  <si>
    <t>[INSERT TEXT]</t>
  </si>
  <si>
    <t>Description</t>
  </si>
  <si>
    <t>Type of cost</t>
  </si>
  <si>
    <t>TRAVEL, SUBSISTENCE &amp; CONFERENCE</t>
  </si>
  <si>
    <t>Travel</t>
  </si>
  <si>
    <t xml:space="preserve">Conference </t>
  </si>
  <si>
    <t xml:space="preserve">Subsistence </t>
  </si>
  <si>
    <t xml:space="preserve">Other </t>
  </si>
  <si>
    <t>CONSUMABLES</t>
  </si>
  <si>
    <t>OTHER DIRECT COSTS</t>
  </si>
  <si>
    <t>Item Description</t>
  </si>
  <si>
    <t>Yr1 Rate per FTE</t>
  </si>
  <si>
    <t>Yr 2
£</t>
  </si>
  <si>
    <t>Yr2 Rate per FTE</t>
  </si>
  <si>
    <t>Yr3 Rate per FTE</t>
  </si>
  <si>
    <t>Yr4 Rate per FTE</t>
  </si>
  <si>
    <t>Yr 5
£</t>
  </si>
  <si>
    <t>Yr5 Rate per FTE</t>
  </si>
  <si>
    <t xml:space="preserve">Cost Type </t>
  </si>
  <si>
    <t>Estate Costs</t>
  </si>
  <si>
    <t>Other Indirect Costs</t>
  </si>
  <si>
    <t>Yr 1 Weighted FTE</t>
  </si>
  <si>
    <t>Yr 2 Weighted FTE</t>
  </si>
  <si>
    <t>Yr3 Weighted FTE</t>
  </si>
  <si>
    <t>Yr4 Weighted FTE</t>
  </si>
  <si>
    <t>VAT 
Y/N?</t>
  </si>
  <si>
    <t>Quantity</t>
  </si>
  <si>
    <t>EQUIPMENT</t>
  </si>
  <si>
    <t>Justification of Equipment costs</t>
  </si>
  <si>
    <t xml:space="preserve">(Select) </t>
  </si>
  <si>
    <t>Yes</t>
  </si>
  <si>
    <t>No</t>
  </si>
  <si>
    <t>DISSEMINATION</t>
  </si>
  <si>
    <t>Administrative</t>
  </si>
  <si>
    <t>Academic lead</t>
  </si>
  <si>
    <t>Per-minute cost</t>
  </si>
  <si>
    <t>Principal Investigator</t>
  </si>
  <si>
    <t>Local Research Registrar</t>
  </si>
  <si>
    <t>Local Research Fellow</t>
  </si>
  <si>
    <t>Local Research Nurse</t>
  </si>
  <si>
    <t>Local Clinical Nurse Specialist</t>
  </si>
  <si>
    <t>Local Radiologist</t>
  </si>
  <si>
    <t>Local Radiographer</t>
  </si>
  <si>
    <t>Local Physio/ Occupational Therapist</t>
  </si>
  <si>
    <t>Local Outpatient Staff</t>
  </si>
  <si>
    <t xml:space="preserve">Local GP  </t>
  </si>
  <si>
    <t>Local GP Practice Manager</t>
  </si>
  <si>
    <t>Local GP Practice Nurse</t>
  </si>
  <si>
    <t>Local Dentist</t>
  </si>
  <si>
    <t>Local Pharmacist</t>
  </si>
  <si>
    <t>Local Pharmacy Technician</t>
  </si>
  <si>
    <t>Local Laboratory Staff</t>
  </si>
  <si>
    <t>Local Administrative &amp; Clerical Staff</t>
  </si>
  <si>
    <t>External Staff (Central Research Team)</t>
  </si>
  <si>
    <t>Research Costs (Funded by NIHR)</t>
  </si>
  <si>
    <t xml:space="preserve">Summary of Organisation Costs </t>
  </si>
  <si>
    <t>APPLICATION TITLE:</t>
  </si>
  <si>
    <t>Research Methodologist</t>
  </si>
  <si>
    <t xml:space="preserve">Health Economist </t>
  </si>
  <si>
    <t xml:space="preserve">Statistician </t>
  </si>
  <si>
    <t>Systematic reviewer</t>
  </si>
  <si>
    <t xml:space="preserve">Health Psychologist </t>
  </si>
  <si>
    <t>Behavioural Scientist</t>
  </si>
  <si>
    <t>General</t>
  </si>
  <si>
    <t xml:space="preserve">Patient/Public Co-applicant </t>
  </si>
  <si>
    <t xml:space="preserve">Research Assistant </t>
  </si>
  <si>
    <t xml:space="preserve">Research Fellow </t>
  </si>
  <si>
    <t>Research Nurse</t>
  </si>
  <si>
    <t xml:space="preserve">Study Manager </t>
  </si>
  <si>
    <t>Chief Investigator</t>
  </si>
  <si>
    <t xml:space="preserve">Consultant advisor </t>
  </si>
  <si>
    <t>Data analyst</t>
  </si>
  <si>
    <t xml:space="preserve">Research Associate </t>
  </si>
  <si>
    <t xml:space="preserve">IS Developer </t>
  </si>
  <si>
    <t xml:space="preserve">Clinical Trial Specialist </t>
  </si>
  <si>
    <t>Research Therapist</t>
  </si>
  <si>
    <t xml:space="preserve">Research Psychologist </t>
  </si>
  <si>
    <t>Research Interventionist</t>
  </si>
  <si>
    <t xml:space="preserve">Research Midwife </t>
  </si>
  <si>
    <t>Research Administration</t>
  </si>
  <si>
    <t>Surgery Specialist</t>
  </si>
  <si>
    <t>Summary of Staff Costs</t>
  </si>
  <si>
    <t>Total Average
%</t>
  </si>
  <si>
    <t>Year 5
%</t>
  </si>
  <si>
    <t>Year 4
%</t>
  </si>
  <si>
    <t>Year 3
%</t>
  </si>
  <si>
    <t>Year 2
%</t>
  </si>
  <si>
    <t>Year 1
%</t>
  </si>
  <si>
    <t>Total 
Weight FTE %</t>
  </si>
  <si>
    <t>Summary of Weight FTE %</t>
  </si>
  <si>
    <t>Year 1
Average Weight FTE %</t>
  </si>
  <si>
    <t>Year 2
Average Weight FTE %</t>
  </si>
  <si>
    <t>Year 3
Average Weight FTE %</t>
  </si>
  <si>
    <t>Year 4
Average Weight FTE %</t>
  </si>
  <si>
    <t>Year 5
Average Weight FTE %</t>
  </si>
  <si>
    <t>Total 
Average Weight FTE %</t>
  </si>
  <si>
    <t xml:space="preserve">Summary of Weight FTE % average </t>
  </si>
  <si>
    <t xml:space="preserve"> Yr5 Weighted FTE</t>
  </si>
  <si>
    <t>Av Rate Per FTE</t>
  </si>
  <si>
    <t>Total</t>
  </si>
  <si>
    <t>Afghanistan</t>
  </si>
  <si>
    <t>Albania</t>
  </si>
  <si>
    <t>Algeria</t>
  </si>
  <si>
    <t>Argentina</t>
  </si>
  <si>
    <t>Armenia</t>
  </si>
  <si>
    <t>Azerbaijan</t>
  </si>
  <si>
    <t>Bangladesh</t>
  </si>
  <si>
    <t>Belarus</t>
  </si>
  <si>
    <t>Belize</t>
  </si>
  <si>
    <t>Benin</t>
  </si>
  <si>
    <t>Bhutan</t>
  </si>
  <si>
    <t>Bolivia</t>
  </si>
  <si>
    <t>Bosnia and Herzegovina</t>
  </si>
  <si>
    <t>Botswana</t>
  </si>
  <si>
    <t>Brazil</t>
  </si>
  <si>
    <t>Burkina Faso</t>
  </si>
  <si>
    <t>Burundi</t>
  </si>
  <si>
    <t>Cabo Verde</t>
  </si>
  <si>
    <t>Cambodia</t>
  </si>
  <si>
    <t>Cameroon</t>
  </si>
  <si>
    <t>Chad</t>
  </si>
  <si>
    <t>Colombia</t>
  </si>
  <si>
    <t>Comoros</t>
  </si>
  <si>
    <t>Costa Rica</t>
  </si>
  <si>
    <t>Cuba</t>
  </si>
  <si>
    <t>Djibouti</t>
  </si>
  <si>
    <t>Dominica</t>
  </si>
  <si>
    <t>Dominican Republic</t>
  </si>
  <si>
    <t>Ecuador</t>
  </si>
  <si>
    <t>Egypt</t>
  </si>
  <si>
    <t>El Salvador</t>
  </si>
  <si>
    <t>Eritrea</t>
  </si>
  <si>
    <t>Ethiopia</t>
  </si>
  <si>
    <t>Fiji</t>
  </si>
  <si>
    <t>Gabon</t>
  </si>
  <si>
    <t>Gambia</t>
  </si>
  <si>
    <t>Georgia</t>
  </si>
  <si>
    <t>Ghana</t>
  </si>
  <si>
    <t>Grenada</t>
  </si>
  <si>
    <t>Guatemala</t>
  </si>
  <si>
    <t>Guinea</t>
  </si>
  <si>
    <t>Guinea-Bissau</t>
  </si>
  <si>
    <t>Guyana</t>
  </si>
  <si>
    <t>Haiti</t>
  </si>
  <si>
    <t>Honduras</t>
  </si>
  <si>
    <t>India</t>
  </si>
  <si>
    <t>Indonesia</t>
  </si>
  <si>
    <t>Iran</t>
  </si>
  <si>
    <t>Iraq</t>
  </si>
  <si>
    <t>Jamaica</t>
  </si>
  <si>
    <t>Jordan</t>
  </si>
  <si>
    <t>Kazakhstan</t>
  </si>
  <si>
    <t>Kenya</t>
  </si>
  <si>
    <t>Kiribati</t>
  </si>
  <si>
    <t>Kosovo</t>
  </si>
  <si>
    <t>Kyrgyzstan</t>
  </si>
  <si>
    <t>Lebanon</t>
  </si>
  <si>
    <t>Lesotho</t>
  </si>
  <si>
    <t>Liberia</t>
  </si>
  <si>
    <t>Libya</t>
  </si>
  <si>
    <t>Madagascar</t>
  </si>
  <si>
    <t>Malawi</t>
  </si>
  <si>
    <t>Malaysia</t>
  </si>
  <si>
    <t>Maldives</t>
  </si>
  <si>
    <t>Mali</t>
  </si>
  <si>
    <t>Marshall Islands</t>
  </si>
  <si>
    <t>Mauritania</t>
  </si>
  <si>
    <t>Mauritius</t>
  </si>
  <si>
    <t>Mexico</t>
  </si>
  <si>
    <t>Micronesia</t>
  </si>
  <si>
    <t>Moldova</t>
  </si>
  <si>
    <t>Mongolia</t>
  </si>
  <si>
    <t>Montenegro</t>
  </si>
  <si>
    <t>Morocco</t>
  </si>
  <si>
    <t>Mozambique</t>
  </si>
  <si>
    <t>Namibia</t>
  </si>
  <si>
    <t>Nauru</t>
  </si>
  <si>
    <t>Nepal</t>
  </si>
  <si>
    <t>Nicaragua</t>
  </si>
  <si>
    <t>Niger</t>
  </si>
  <si>
    <t>Nigeria</t>
  </si>
  <si>
    <t>Pakistan</t>
  </si>
  <si>
    <t>Panama</t>
  </si>
  <si>
    <t>Papua New Guinea</t>
  </si>
  <si>
    <t>Paraguay</t>
  </si>
  <si>
    <t>Peru</t>
  </si>
  <si>
    <t>Philippines</t>
  </si>
  <si>
    <t>Rwanda</t>
  </si>
  <si>
    <t>Saint Lucia</t>
  </si>
  <si>
    <t>Saint Vincent and the Grenadines</t>
  </si>
  <si>
    <t>Samoa</t>
  </si>
  <si>
    <t>Sao Tome and Principe</t>
  </si>
  <si>
    <t>Senegal</t>
  </si>
  <si>
    <t>Serbia</t>
  </si>
  <si>
    <t>Sierra Leone</t>
  </si>
  <si>
    <t>Solomon Islands</t>
  </si>
  <si>
    <t>Somalia</t>
  </si>
  <si>
    <t>South Africa</t>
  </si>
  <si>
    <t>South Sudan</t>
  </si>
  <si>
    <t>Sri Lanka</t>
  </si>
  <si>
    <t>Sudan</t>
  </si>
  <si>
    <t>Suriname</t>
  </si>
  <si>
    <t>Swaziland</t>
  </si>
  <si>
    <t>Tajikistan</t>
  </si>
  <si>
    <t>Tanzania</t>
  </si>
  <si>
    <t>Thailand</t>
  </si>
  <si>
    <t>Timor-Leste</t>
  </si>
  <si>
    <t>Togo</t>
  </si>
  <si>
    <t>Tonga</t>
  </si>
  <si>
    <t>Tunisia</t>
  </si>
  <si>
    <t>Turkey</t>
  </si>
  <si>
    <t>Turkmenistan</t>
  </si>
  <si>
    <t>Tuvalu</t>
  </si>
  <si>
    <t>Uganda</t>
  </si>
  <si>
    <t>Ukraine</t>
  </si>
  <si>
    <t>Uzbekistan</t>
  </si>
  <si>
    <t>Venezuela</t>
  </si>
  <si>
    <t>Yemen</t>
  </si>
  <si>
    <t>Zambia</t>
  </si>
  <si>
    <t>Zimbabwe</t>
  </si>
  <si>
    <t>PROJECT REFERENCE</t>
  </si>
  <si>
    <t>HOST ORGANISATION</t>
  </si>
  <si>
    <t>PROGRAMME</t>
  </si>
  <si>
    <t>APPLICATION TITLE</t>
  </si>
  <si>
    <t>Fund HEI Indirect Costs</t>
  </si>
  <si>
    <t xml:space="preserve">RfPB </t>
  </si>
  <si>
    <t xml:space="preserve">PGfAR </t>
  </si>
  <si>
    <t>PDG</t>
  </si>
  <si>
    <t>i4i</t>
  </si>
  <si>
    <t>PRP</t>
  </si>
  <si>
    <t>FEC</t>
  </si>
  <si>
    <t xml:space="preserve">Fund Commercial/Other Indirect Costs </t>
  </si>
  <si>
    <t xml:space="preserve">Infrastructure </t>
  </si>
  <si>
    <t>ODA</t>
  </si>
  <si>
    <t xml:space="preserve">Yr1 Costs </t>
  </si>
  <si>
    <t xml:space="preserve">Yr2 Costs </t>
  </si>
  <si>
    <t xml:space="preserve">Yr3 Costs </t>
  </si>
  <si>
    <t xml:space="preserve">Yr4 Costs </t>
  </si>
  <si>
    <t xml:space="preserve">Yr5 Costs </t>
  </si>
  <si>
    <t>Indirect</t>
  </si>
  <si>
    <t>TOTAL</t>
  </si>
  <si>
    <t>AWARD RULES</t>
  </si>
  <si>
    <t>Fund NHS Indirect Costs</t>
  </si>
  <si>
    <t>Commercial</t>
  </si>
  <si>
    <t>Fund HEI Direct costs @ %</t>
  </si>
  <si>
    <t>APPLICATION DETAILS</t>
  </si>
  <si>
    <t xml:space="preserve">Theme Name </t>
  </si>
  <si>
    <t xml:space="preserve">Staff Type </t>
  </si>
  <si>
    <t>Theme Lead</t>
  </si>
  <si>
    <t>Research Staff</t>
  </si>
  <si>
    <t>Research Trainees</t>
  </si>
  <si>
    <t>PhD</t>
  </si>
  <si>
    <t>MD</t>
  </si>
  <si>
    <t>MPhil</t>
  </si>
  <si>
    <t>MRes</t>
  </si>
  <si>
    <t>Implementation Lead</t>
  </si>
  <si>
    <t>Director</t>
  </si>
  <si>
    <t>Local Authority</t>
  </si>
  <si>
    <t>Charity</t>
  </si>
  <si>
    <t xml:space="preserve">Commercial </t>
  </si>
  <si>
    <t>Indirect Cost Type</t>
  </si>
  <si>
    <t>OVERALL TOTAL STAFF COSTS</t>
  </si>
  <si>
    <t>Summary of % Staff Allocation £</t>
  </si>
  <si>
    <t>ALL THEMES</t>
  </si>
  <si>
    <t>Fund NHS/Other Direct costs @ %</t>
  </si>
  <si>
    <t>Rate</t>
  </si>
  <si>
    <t>Year 1 Rate Calculation</t>
  </si>
  <si>
    <t>Year 2 Rate Calculation</t>
  </si>
  <si>
    <t>Year 3 Rate Calculation</t>
  </si>
  <si>
    <t>Year 4 Rate Calculation</t>
  </si>
  <si>
    <t>Year 5 Rate Calculation</t>
  </si>
  <si>
    <t>Total Rate Calculation</t>
  </si>
  <si>
    <t xml:space="preserve">Rate </t>
  </si>
  <si>
    <t xml:space="preserve">Fund studentship fees </t>
  </si>
  <si>
    <t>Total Rate Calculation
£</t>
  </si>
  <si>
    <t xml:space="preserve">Estate Costs </t>
  </si>
  <si>
    <t>Summary of Cost by Theme</t>
  </si>
  <si>
    <t xml:space="preserve">Select the drop down to view all themes combined or individually. </t>
  </si>
  <si>
    <t>Year 1
Weight FTE</t>
  </si>
  <si>
    <t>Year 2
Weight FTE</t>
  </si>
  <si>
    <t>Year 3
Weight FTE</t>
  </si>
  <si>
    <t>Year 4
Weight FTE</t>
  </si>
  <si>
    <t>Year 5
Weight FTE</t>
  </si>
  <si>
    <t>Select the drop down to view all themes combined or individually.</t>
  </si>
  <si>
    <t xml:space="preserve">Org Name </t>
  </si>
  <si>
    <t>Organisation name</t>
  </si>
  <si>
    <t xml:space="preserve">Summary of Weighted FTE % average </t>
  </si>
  <si>
    <t>Summary of Weight FTE</t>
  </si>
  <si>
    <t xml:space="preserve">Summary of % Organisation Costs Allocation </t>
  </si>
  <si>
    <t>Rate %</t>
  </si>
  <si>
    <t>Yr1  FTE</t>
  </si>
  <si>
    <t>Yr2
  FTE</t>
  </si>
  <si>
    <t>Yr 3
  FTE</t>
  </si>
  <si>
    <t>Yr4
  FTE</t>
  </si>
  <si>
    <t>Yr 5
  FTE</t>
  </si>
  <si>
    <t>Y4  % salary increment increase</t>
  </si>
  <si>
    <t>Y2  % salary increment increase</t>
  </si>
  <si>
    <t xml:space="preserve">Year 1
Weight FTE </t>
  </si>
  <si>
    <t xml:space="preserve">Year 2
Weight FTE </t>
  </si>
  <si>
    <t xml:space="preserve">Year 3
Weight FTE </t>
  </si>
  <si>
    <t xml:space="preserve">Year 4
Weight FTE </t>
  </si>
  <si>
    <t xml:space="preserve">Year 5
Weight FTE </t>
  </si>
  <si>
    <t xml:space="preserve">Total 
Weight FTE </t>
  </si>
  <si>
    <t>LEAD APPLICANT NAME</t>
  </si>
  <si>
    <t>INDIRECT COSTS</t>
  </si>
  <si>
    <t>Meeting</t>
  </si>
  <si>
    <t>Deputy Director</t>
  </si>
  <si>
    <t>Member Organisation Name</t>
  </si>
  <si>
    <t>Post Doc</t>
  </si>
  <si>
    <t>FREE TEXT</t>
  </si>
  <si>
    <t>AWARD DETAILS</t>
  </si>
  <si>
    <t>Yr 1 Rate Calculation
£</t>
  </si>
  <si>
    <t>Year 3 Rate Calculation
£</t>
  </si>
  <si>
    <t>Yr4 Rate Calculation
£</t>
  </si>
  <si>
    <t>Yr5 Rate Calculation
£</t>
  </si>
  <si>
    <t>Yr2 Rate Calculation
£</t>
  </si>
  <si>
    <t>SUMMARY OF COST BY ORGANISATION</t>
  </si>
  <si>
    <t>NHS Support Cost</t>
  </si>
  <si>
    <t>Research Support Staff</t>
  </si>
  <si>
    <t>DAC Country</t>
  </si>
  <si>
    <t>DAC Type</t>
  </si>
  <si>
    <t>Least Developed Countries</t>
  </si>
  <si>
    <t>Upper Middle Income Countries and Territories</t>
  </si>
  <si>
    <t>Angola1</t>
  </si>
  <si>
    <t>Antigua and Barbuda3</t>
  </si>
  <si>
    <t>Lower Middle Income Countries and Territories</t>
  </si>
  <si>
    <t>Central African Republic</t>
  </si>
  <si>
    <t>Chile2</t>
  </si>
  <si>
    <t>China (People's Republic of)</t>
  </si>
  <si>
    <t>Congo</t>
  </si>
  <si>
    <t>Cook Islands4</t>
  </si>
  <si>
    <t>Côte d'Ivoire</t>
  </si>
  <si>
    <t>Democratic People's Republic of Korea</t>
  </si>
  <si>
    <t>Other Low Income Countries</t>
  </si>
  <si>
    <t>Democratic Republic of the Congo</t>
  </si>
  <si>
    <t>Equatorial Guinea1</t>
  </si>
  <si>
    <t>Former Yugoslav Republic of Macedonia</t>
  </si>
  <si>
    <t>Lao People's Democratic Republic</t>
  </si>
  <si>
    <t>Montserrat</t>
  </si>
  <si>
    <t>Myanmar</t>
  </si>
  <si>
    <t>Niue</t>
  </si>
  <si>
    <t>Palau3</t>
  </si>
  <si>
    <t>Saint Helena</t>
  </si>
  <si>
    <t>Seychelles2</t>
  </si>
  <si>
    <t>Syrian Arab Republic</t>
  </si>
  <si>
    <t>Tokelau</t>
  </si>
  <si>
    <t>Uruguay2</t>
  </si>
  <si>
    <t>Vanuatu1</t>
  </si>
  <si>
    <t>Viet Nam</t>
  </si>
  <si>
    <t>Wallis and Futuna</t>
  </si>
  <si>
    <t>West Bank and Gaza Strip</t>
  </si>
  <si>
    <t>NAME</t>
  </si>
  <si>
    <t xml:space="preserve">COUNTRY </t>
  </si>
  <si>
    <t xml:space="preserve">ORG TYPE </t>
  </si>
  <si>
    <t>UK</t>
  </si>
  <si>
    <t>United Kingdom</t>
  </si>
  <si>
    <t>N/A</t>
  </si>
  <si>
    <t>ODA Income Bands</t>
  </si>
  <si>
    <t>ODA Eligible Country Yes/No?</t>
  </si>
  <si>
    <t>Cook Islands</t>
  </si>
  <si>
    <t>Equatorial Guinea</t>
  </si>
  <si>
    <t>Chile</t>
  </si>
  <si>
    <t>Angola</t>
  </si>
  <si>
    <t>Antigua and Barbuda</t>
  </si>
  <si>
    <t xml:space="preserve">Organisation Country </t>
  </si>
  <si>
    <t>Safe Guarding &amp; Assurance</t>
  </si>
  <si>
    <t>ORGANISATION NAME</t>
  </si>
  <si>
    <t>STAFF NAME</t>
  </si>
  <si>
    <t>ORG Name</t>
  </si>
  <si>
    <t>External Intervention Costs</t>
  </si>
  <si>
    <t>NHS (UK)</t>
  </si>
  <si>
    <t>HEI (UK)</t>
  </si>
  <si>
    <t>Local Authority (UK)</t>
  </si>
  <si>
    <t>Charity (UK)</t>
  </si>
  <si>
    <t>Commercial (UK)</t>
  </si>
  <si>
    <t>Staff Type</t>
  </si>
  <si>
    <t>Lead</t>
  </si>
  <si>
    <t>External Intervention Staff</t>
  </si>
  <si>
    <t>TOTAL STAFF COSTS</t>
  </si>
  <si>
    <t>Cost Description</t>
  </si>
  <si>
    <t>Org</t>
  </si>
  <si>
    <t>Processing of the patient record to identify NHS patients</t>
  </si>
  <si>
    <t>Obtaining informed consent from NHS patients</t>
  </si>
  <si>
    <t xml:space="preserve">No </t>
  </si>
  <si>
    <t>Additional investigations, assessments and tests : ensuring patient safety</t>
  </si>
  <si>
    <t xml:space="preserve">Assembly (packaging and labelling) or Small Scale Repackaging </t>
  </si>
  <si>
    <t>TOTAL DIRECT STAFF COSTS</t>
  </si>
  <si>
    <t>EXTERNAL INTERVENTION - STAFF COSTS (totals pulled from the Annual Costs of Staff Posts section of the financial plan)</t>
  </si>
  <si>
    <t>Direct Staff Costs</t>
  </si>
  <si>
    <t>Select</t>
  </si>
  <si>
    <t>.</t>
  </si>
  <si>
    <t>Direct Staff</t>
  </si>
  <si>
    <t>Risk Management &amp; Assurance</t>
  </si>
  <si>
    <t>Fund External Intervention Costs</t>
  </si>
  <si>
    <t xml:space="preserve">Total
</t>
  </si>
  <si>
    <t>TOTAL EXTERNAL INTERVENTION STAFF COSTS</t>
  </si>
  <si>
    <r>
      <t>MEMBER ORGANISATIONS:</t>
    </r>
    <r>
      <rPr>
        <sz val="11"/>
        <color theme="1"/>
        <rFont val="Calibri"/>
        <family val="2"/>
        <scheme val="minor"/>
      </rPr>
      <t xml:space="preserve"> Please list member organisations who will be in receipt of RIGHT funding via subcontract with the host organisation. </t>
    </r>
  </si>
  <si>
    <t>Y1</t>
  </si>
  <si>
    <t>Y2</t>
  </si>
  <si>
    <t>Y3</t>
  </si>
  <si>
    <t>Y4</t>
  </si>
  <si>
    <t>Y5</t>
  </si>
  <si>
    <t>Summary of all Costs</t>
  </si>
  <si>
    <t>Summary of Staff by Type</t>
  </si>
  <si>
    <t>Summary of Staff by Role</t>
  </si>
  <si>
    <t>Summary of Costs by Country</t>
  </si>
  <si>
    <t>Summary of Costs by Income Band</t>
  </si>
  <si>
    <t>Summary of Cost by Organisation</t>
  </si>
  <si>
    <t>Summary of LMIC Costs</t>
  </si>
  <si>
    <t xml:space="preserve">Break down </t>
  </si>
  <si>
    <t>2. Annual Costs of Staff Posts</t>
  </si>
  <si>
    <t>Column</t>
  </si>
  <si>
    <t>Staff Cost</t>
  </si>
  <si>
    <t>Staff FTE</t>
  </si>
  <si>
    <t>total</t>
  </si>
  <si>
    <t>Breakdown Summary Dir-Ind-Supp</t>
  </si>
  <si>
    <t>LMIC COSTS</t>
  </si>
  <si>
    <t xml:space="preserve">Y1 </t>
  </si>
  <si>
    <t>CPI</t>
  </si>
  <si>
    <r>
      <t xml:space="preserve">Applicants must provide a brief description of each Consumable cost and select the organisation it relates to. Greyed out columns are locked for editing and will contain formulas and calculations.
Consumables are non-reusable items specific to the Award. Please itemise and describe the requirements fully. These items should be research specific (e.g. questionnaire, printing, postage, etc), not just general office costs which should be covered by indirect costs.
Cost items should exclude VAT, unless the organisation incurring the cost is not VAT registered and unable to reclaim the VAT back on the cost item in which case the gross value of the cost item should be included.      
All fields must be completed. Uncompleted fields will highlight red until complete.
If applicants wish to discount costs, they can adjust the rates column (I) percentage down from 100%, which will affect the rate calculation columns i.e. the amount charge to the Award.  </t>
    </r>
    <r>
      <rPr>
        <b/>
        <sz val="10"/>
        <color indexed="8"/>
        <rFont val="Arial"/>
        <family val="2"/>
      </rPr>
      <t xml:space="preserve">Please note </t>
    </r>
    <r>
      <rPr>
        <sz val="10"/>
        <color indexed="8"/>
        <rFont val="Arial"/>
        <family val="2"/>
      </rPr>
      <t xml:space="preserve">for HEIs in the UK, up to 80% of FEC will be paid. The rates column will automatically reduce to 80% when HEI (UK) has been selected.       
Applicants must justify the consumable costs within the text box provided below.   
</t>
    </r>
    <r>
      <rPr>
        <b/>
        <sz val="10"/>
        <color indexed="8"/>
        <rFont val="Arial"/>
        <family val="2"/>
      </rPr>
      <t>PLEASE NOTE</t>
    </r>
    <r>
      <rPr>
        <sz val="10"/>
        <color indexed="8"/>
        <rFont val="Arial"/>
        <family val="2"/>
      </rPr>
      <t xml:space="preserve">: If applicants require to copy and paste within fields we recommend that you only </t>
    </r>
    <r>
      <rPr>
        <b/>
        <sz val="10"/>
        <color indexed="8"/>
        <rFont val="Arial"/>
        <family val="2"/>
      </rPr>
      <t>“Copy &amp; Paste (Special) Values”</t>
    </r>
    <r>
      <rPr>
        <sz val="10"/>
        <color indexed="8"/>
        <rFont val="Arial"/>
        <family val="2"/>
      </rPr>
      <t xml:space="preserve"> to avoid corruption to cell formulas. Please do</t>
    </r>
    <r>
      <rPr>
        <b/>
        <sz val="10"/>
        <color indexed="8"/>
        <rFont val="Arial"/>
        <family val="2"/>
      </rPr>
      <t xml:space="preserve"> NOT</t>
    </r>
    <r>
      <rPr>
        <sz val="10"/>
        <color indexed="8"/>
        <rFont val="Arial"/>
        <family val="2"/>
      </rPr>
      <t xml:space="preserve"> cut and paste as this will corrupt cell formulas.   </t>
    </r>
  </si>
  <si>
    <r>
      <t xml:space="preserve">Applicants must provide a brief description of each Dissemination cost and select the organisation it relates to. Greyed out columns are locked for editing and will contain formulas and calculations.
Any costs associated with publication, presentation or dissemination of findings (except related travel and subsistence or consumables costs) should be included here.
Any large costs should be further detailed with a breakdown of constituent parts or a timescale profile of the costs. Meetings to share best practice, training events and events to disseminate research findings must be run at the lowest possible cost with minimal catering. ‘Conferences’ which are described as such are not eligible for funding.
During the course of your project and throughout the review and publishing phase, you may choose to submit an article based on your research to an open access publication. Depending on the publication, you may be subject to an Article Processing Charge (APC). APC rates vary but are usually within the range of £300 and £3000. Open access publications usually list their APC rates on their websites.
Where possible, you should include an estimate for any APC in your funding application, since NIHR expects that APCs will be covered by the funding award. http://www.nihr.ac.uk/research/Pages/Research_Open_Access_Policy_Statement.aspx
Meetings to share best practice, training events and events to disseminate research findings must be run at the lowest possible cost with minimal catering.
All fields must be completed. Uncompleted fields will highlight red until complete.
If applicants wish to discount costs, they can adjust the rates column (I) percentage down from 100%, which will affect the rate calculation columns i.e. the amount charge to the Award. </t>
    </r>
    <r>
      <rPr>
        <b/>
        <sz val="10"/>
        <color indexed="8"/>
        <rFont val="Arial"/>
        <family val="2"/>
      </rPr>
      <t>Please note</t>
    </r>
    <r>
      <rPr>
        <sz val="10"/>
        <color indexed="8"/>
        <rFont val="Arial"/>
        <family val="2"/>
      </rPr>
      <t xml:space="preserve"> for HEIs in the UK, up to 80% of FEC will be paid. The rates column will automatically reduce to 80% when HEI (UK) has been selected.       
Applicants must justify the Dissemination costs within the text box provided below.   
</t>
    </r>
    <r>
      <rPr>
        <b/>
        <sz val="10"/>
        <color indexed="8"/>
        <rFont val="Arial"/>
        <family val="2"/>
      </rPr>
      <t>PLEASE NOTE:</t>
    </r>
    <r>
      <rPr>
        <sz val="10"/>
        <color indexed="8"/>
        <rFont val="Arial"/>
        <family val="2"/>
      </rPr>
      <t xml:space="preserve"> If applicants require to copy and paste within fields we recommend that you only </t>
    </r>
    <r>
      <rPr>
        <b/>
        <sz val="10"/>
        <color indexed="8"/>
        <rFont val="Arial"/>
        <family val="2"/>
      </rPr>
      <t>“Copy &amp; Paste (Special) Values”</t>
    </r>
    <r>
      <rPr>
        <sz val="10"/>
        <color indexed="8"/>
        <rFont val="Arial"/>
        <family val="2"/>
      </rPr>
      <t xml:space="preserve"> to avoid corruption to cell formulas. Please do </t>
    </r>
    <r>
      <rPr>
        <b/>
        <sz val="10"/>
        <color indexed="8"/>
        <rFont val="Arial"/>
        <family val="2"/>
      </rPr>
      <t>NOT</t>
    </r>
    <r>
      <rPr>
        <sz val="10"/>
        <color indexed="8"/>
        <rFont val="Arial"/>
        <family val="2"/>
      </rPr>
      <t xml:space="preserve"> cut and paste as this will corrupt cell formulas.   </t>
    </r>
  </si>
  <si>
    <r>
      <t xml:space="preserve">Applicants must provide a brief description of each 'Other Direct' cost, and select the organisation it relates to. Greyed out columns are locked for editing and will contain formulas and calculations.
These are costs, not identified elsewhere, that are specifically attributed to the research infrastructure. For example, external consultancy costs, software licensing, PhD tuition fees and advertising costs etc.
If external consultancy costs are included in this section they must be fully justified in the ‘Justification of Costs’ section. Please specify the hourly rate and the number of hours and note that consultants must not be people who are already employed by the applicant’s institution.  If they are, any costs should be entered as direct costs in the ‘Details of Posts and Salaries’ and ‘Annual Costs of Posts’ sections.
Please note that for organisations claiming indirect/overhead costs, costs such as recruitment of staff, and general training (e.g. in common IT packages) are costs that should be covered by the indirect costs element of the award being sought and should not appear in this section. 
Cost items should exclude VAT unless the organisation incurring the cost is not VAT registered and unable to reclaim the VAT back from the cost item in which case the gross value of the cost item should be included.      
All fields must be completed. Uncompleted fields will highlight red until complete.
If applicants wish to discount costs, they can adjust the rates column (I) percentage down from 100%, which will affect the rate calculation columns i.e. the amount charge to the Award. </t>
    </r>
    <r>
      <rPr>
        <b/>
        <sz val="10"/>
        <color indexed="8"/>
        <rFont val="Arial"/>
        <family val="2"/>
      </rPr>
      <t>Please note</t>
    </r>
    <r>
      <rPr>
        <sz val="10"/>
        <color indexed="8"/>
        <rFont val="Arial"/>
        <family val="2"/>
      </rPr>
      <t xml:space="preserve"> for HEIs in the UK, up to 80% of FEC will be paid. The rates column will automatically reduce to 80% when HEI (UK) has been selected.       
Applicants must justify the Other Direct costs within the text box provided below.   
</t>
    </r>
    <r>
      <rPr>
        <b/>
        <sz val="10"/>
        <color indexed="8"/>
        <rFont val="Arial"/>
        <family val="2"/>
      </rPr>
      <t>PLEASE NOTE:</t>
    </r>
    <r>
      <rPr>
        <sz val="10"/>
        <color indexed="8"/>
        <rFont val="Arial"/>
        <family val="2"/>
      </rPr>
      <t xml:space="preserve"> If applicants require to copy and paste within fields we recommend that you only </t>
    </r>
    <r>
      <rPr>
        <b/>
        <sz val="10"/>
        <color indexed="8"/>
        <rFont val="Arial"/>
        <family val="2"/>
      </rPr>
      <t>“Copy &amp; Paste (Special) Values”</t>
    </r>
    <r>
      <rPr>
        <sz val="10"/>
        <color indexed="8"/>
        <rFont val="Arial"/>
        <family val="2"/>
      </rPr>
      <t xml:space="preserve"> to avoid corruption to cell formulas. Please do </t>
    </r>
    <r>
      <rPr>
        <b/>
        <sz val="10"/>
        <color indexed="8"/>
        <rFont val="Arial"/>
        <family val="2"/>
      </rPr>
      <t>NOT</t>
    </r>
    <r>
      <rPr>
        <sz val="10"/>
        <color indexed="8"/>
        <rFont val="Arial"/>
        <family val="2"/>
      </rPr>
      <t xml:space="preserve"> cut and paste as this will corrupt cell formulas.   </t>
    </r>
  </si>
  <si>
    <t>RIGHT</t>
  </si>
  <si>
    <r>
      <t xml:space="preserve">Applicants must provide a brief description of each Community and Public Involvement (CPI) cost and select the organisation it relates to. Greyed out columns are locked for editing and will contain formulas and calculations.
CPI costs may include payments for time, skills and expertise. Rates of payment can vary and may be offered at either an hourly or daily rate. The following activities should be considered: reviewing documents, attending meetings, attending training courses and conferences, and outreach and dissemination. 
All out of pocket expenses should be covered. Equal opportunities for involvement are facilitated if expenses are covered. Members of the public should not end up financially worse off for providing a public service. The following expenses should be carefully considered: travel, overnight accommodation, subsistence, childcare or replacement carer/person providing support, costs of a Personal Carer or Support Worker of the individual’s choice, telephone, internet access, fax costs, stationery and other equipment, conference fees and training courses. 
INVOLVE have produced a number of useful payment-related resources, including the ‘Budgeting for Involvement’ guide and the INVOLVE cost calculator,  which can be found at the following link:
http://www.invo.org.uk/resource-centre/payment-and-recognition-for-public-involvement/
All fields must be completed. Uncompleted fields will highlight red until complete.
If applicants wish to discount costs, they can adjust the rates column (I) percentage down from 100%, which will affect the rate calculation columns i.e. the amount charge to the Award. Please note for HEIs in the UK, up to 80% of FEC will be paid. The rates column will automatically reduce to 80% when HEI (UK) has been selected.       
Applicants must justify the CPI costs within the text box provided below.   
</t>
    </r>
    <r>
      <rPr>
        <b/>
        <sz val="10"/>
        <color indexed="8"/>
        <rFont val="Arial"/>
        <family val="2"/>
      </rPr>
      <t>PLEASE NOTE:</t>
    </r>
    <r>
      <rPr>
        <sz val="10"/>
        <color indexed="8"/>
        <rFont val="Arial"/>
        <family val="2"/>
      </rPr>
      <t xml:space="preserve"> If applicants require to copy and paste within fields we recommend that you only </t>
    </r>
    <r>
      <rPr>
        <b/>
        <sz val="10"/>
        <color indexed="8"/>
        <rFont val="Arial"/>
        <family val="2"/>
      </rPr>
      <t>“Copy &amp; Paste (Special) Values”</t>
    </r>
    <r>
      <rPr>
        <sz val="10"/>
        <color indexed="8"/>
        <rFont val="Arial"/>
        <family val="2"/>
      </rPr>
      <t xml:space="preserve"> to avoid corruption to cell formulas. Please do </t>
    </r>
    <r>
      <rPr>
        <b/>
        <sz val="10"/>
        <color indexed="8"/>
        <rFont val="Arial"/>
        <family val="2"/>
      </rPr>
      <t>NOT</t>
    </r>
    <r>
      <rPr>
        <sz val="10"/>
        <color indexed="8"/>
        <rFont val="Arial"/>
        <family val="2"/>
      </rPr>
      <t xml:space="preserve"> cut and paste as this will corrupt cell formulas.   </t>
    </r>
  </si>
  <si>
    <t/>
  </si>
  <si>
    <t>CORE</t>
  </si>
  <si>
    <t>Theme 1</t>
  </si>
  <si>
    <t>Theme 2</t>
  </si>
  <si>
    <t>Theme 3</t>
  </si>
  <si>
    <t>Theme 4</t>
  </si>
  <si>
    <t>Theme 5</t>
  </si>
  <si>
    <t>Summary of Cost by Income Band</t>
  </si>
  <si>
    <t xml:space="preserve">SUMMARY OF ALL COSTS </t>
  </si>
  <si>
    <t>BREAKDOWN SUMMARY DIR - IND - SUPP</t>
  </si>
  <si>
    <t>SUMMARY OF STAFF BY TYPE</t>
  </si>
  <si>
    <t>SUMMARY OF STAFF BY ROLE</t>
  </si>
  <si>
    <t>SUMMARY OF COSTS BY COUNTRY</t>
  </si>
  <si>
    <t xml:space="preserve">RISK MANAGEMENT &amp; ASSURANCE </t>
  </si>
  <si>
    <t>EXTERNAL INTERVENTION COSTS</t>
  </si>
  <si>
    <t>COMMUNITY &amp; PUBLIC INVOLVEMENT</t>
  </si>
  <si>
    <t>Summary of Cost by Country</t>
  </si>
  <si>
    <t>SUMMARY OF COSTS BY INCOME BAND</t>
  </si>
  <si>
    <t>SUMMARY OF ODA COSTS</t>
  </si>
  <si>
    <t>Academic institution (ODA Eligible)</t>
  </si>
  <si>
    <t>Research institute (ODA Eligible)</t>
  </si>
  <si>
    <t>Non-governmental organisation (ODA Eligible)</t>
  </si>
  <si>
    <t>Healthcare provider (ODA Eligible)</t>
  </si>
  <si>
    <t>Community - based organisation (ODA Eligible)</t>
  </si>
  <si>
    <t>Charity (ODA Eligible)</t>
  </si>
  <si>
    <t>International - non ODA Eligible</t>
  </si>
  <si>
    <t>ODA Eligible country</t>
  </si>
  <si>
    <r>
      <t xml:space="preserve">This section includes travel costs, subsistence and conference fees. Where applicable, you will need to include the travel and subsistence costs of your project advisory group, steering committee and/or data monitoring &amp; ethics committee. Travel and subsistence costs relating to dissemination should also be included here, as should costs relating to overseas travel. Greyed out columns are locked for editing and will contain formulas and calculations.
</t>
    </r>
    <r>
      <rPr>
        <b/>
        <sz val="10"/>
        <color indexed="8"/>
        <rFont val="Arial"/>
        <family val="2"/>
      </rPr>
      <t xml:space="preserve">TRAVEL COSTS: </t>
    </r>
    <r>
      <rPr>
        <sz val="10"/>
        <color indexed="8"/>
        <rFont val="Arial"/>
        <family val="2"/>
      </rPr>
      <t xml:space="preserve">
For UK Only: If travel is by car, apply your institution’s mileage rates (however, this should not exceed HMRC approved mileage allowance payments, which is 45p per mile for the first 10,000 miles and 25p thereafter). 
For ODA-eligible based travel, local journeys must be charged according to the most appropriate (basic or standard) local rate. 
Travel by the most economic means possible is expected. NIHR programmes do not usually fund first class travel.
</t>
    </r>
    <r>
      <rPr>
        <b/>
        <sz val="10"/>
        <color indexed="8"/>
        <rFont val="Arial"/>
        <family val="2"/>
      </rPr>
      <t xml:space="preserve">SUBSISTENCE
</t>
    </r>
    <r>
      <rPr>
        <sz val="10"/>
        <color indexed="8"/>
        <rFont val="Arial"/>
        <family val="2"/>
      </rPr>
      <t xml:space="preserve">Subsistence covers accommodation (if necessary) and meals associated with the travel, excluding any alcoholic beverages.
</t>
    </r>
    <r>
      <rPr>
        <b/>
        <sz val="10"/>
        <color indexed="8"/>
        <rFont val="Arial"/>
        <family val="2"/>
      </rPr>
      <t xml:space="preserve">CONFERENCES
</t>
    </r>
    <r>
      <rPr>
        <sz val="10"/>
        <color indexed="8"/>
        <rFont val="Arial"/>
        <family val="2"/>
      </rPr>
      <t xml:space="preserve">Where national or international conference costs are included, a statement naming the conference or purpose of travel and the benefit to the research must also be made; failure to adequately justify your attendance at a conference will mean the programme will not fund this cost. 
The NIHR reserves the right to award a different level of Travel, Subsistence &amp; Conference cost, if considered appropriate.
All fields must be completed. Uncompleted fields will highlight red until complete.
If applicants wish to discount costs, they can adjust the rates column (J) percentage down from 100%, which will affect the rate calculation columns i.e. the amount charge to the Award. </t>
    </r>
    <r>
      <rPr>
        <b/>
        <sz val="10"/>
        <color indexed="8"/>
        <rFont val="Arial"/>
        <family val="2"/>
      </rPr>
      <t>Please note</t>
    </r>
    <r>
      <rPr>
        <sz val="10"/>
        <color indexed="8"/>
        <rFont val="Arial"/>
        <family val="2"/>
      </rPr>
      <t xml:space="preserve"> for HEIs in the UK, up to 80% of FEC will be paid. The rates column will automatically reduce to 80% when HEI (UK) has been selected.       
Applicants must justify the Travel, Subsistence &amp; Conference costs within the text box provided below. 
</t>
    </r>
    <r>
      <rPr>
        <b/>
        <sz val="10"/>
        <color indexed="8"/>
        <rFont val="Arial"/>
        <family val="2"/>
      </rPr>
      <t>PLEASE NOTE:</t>
    </r>
    <r>
      <rPr>
        <sz val="10"/>
        <color indexed="8"/>
        <rFont val="Arial"/>
        <family val="2"/>
      </rPr>
      <t xml:space="preserve"> If applicants require to copy and paste within fields we recommend that you only </t>
    </r>
    <r>
      <rPr>
        <b/>
        <sz val="10"/>
        <color indexed="8"/>
        <rFont val="Arial"/>
        <family val="2"/>
      </rPr>
      <t xml:space="preserve">“Copy &amp; Paste (Special) Values” </t>
    </r>
    <r>
      <rPr>
        <sz val="10"/>
        <color indexed="8"/>
        <rFont val="Arial"/>
        <family val="2"/>
      </rPr>
      <t xml:space="preserve">to avoid corruption to cell formulas. Please do </t>
    </r>
    <r>
      <rPr>
        <b/>
        <sz val="10"/>
        <color indexed="8"/>
        <rFont val="Arial"/>
        <family val="2"/>
      </rPr>
      <t>NOT</t>
    </r>
    <r>
      <rPr>
        <sz val="10"/>
        <color indexed="8"/>
        <rFont val="Arial"/>
        <family val="2"/>
      </rPr>
      <t xml:space="preserve"> cut and paste as this will corrupt cell formulas.   </t>
    </r>
  </si>
  <si>
    <r>
      <t xml:space="preserve">If you are conducting research that requires an intervention to be delivered in the ODA-eligible you are permitted to claim for External Intervention Costs (EIC). These are the costs that are additional to
routine clinical treatment in the local setting. For comparison, in the UK these would be similar to NHS support or excess treatment costs.
If the research involves an intervention being delivered in the UK NHS standard AcoRD regulations in respect of NHS Support Costs and NHS Treatment costs apply. See https://www.gov.uk/government/publications/guidance-on-attributing-the-costs-of-health-and-socialcare-research
</t>
    </r>
    <r>
      <rPr>
        <b/>
        <sz val="10"/>
        <color indexed="8"/>
        <rFont val="Arial"/>
        <family val="2"/>
      </rPr>
      <t xml:space="preserve">PLEASE NOTE: </t>
    </r>
    <r>
      <rPr>
        <sz val="10"/>
        <color indexed="8"/>
        <rFont val="Arial"/>
        <family val="2"/>
      </rPr>
      <t xml:space="preserve">If applicants require to copy and paste within fields we recommend that you only </t>
    </r>
    <r>
      <rPr>
        <b/>
        <sz val="10"/>
        <color indexed="8"/>
        <rFont val="Arial"/>
        <family val="2"/>
      </rPr>
      <t>“Copy &amp; Paste (Special) Values”</t>
    </r>
    <r>
      <rPr>
        <sz val="10"/>
        <color indexed="8"/>
        <rFont val="Arial"/>
        <family val="2"/>
      </rPr>
      <t xml:space="preserve"> to avoid corruption to cell formulas. Please do </t>
    </r>
    <r>
      <rPr>
        <b/>
        <sz val="10"/>
        <color indexed="8"/>
        <rFont val="Arial"/>
        <family val="2"/>
      </rPr>
      <t xml:space="preserve">NOT </t>
    </r>
    <r>
      <rPr>
        <sz val="10"/>
        <color indexed="8"/>
        <rFont val="Arial"/>
        <family val="2"/>
      </rPr>
      <t xml:space="preserve">cut and paste as this will corrupt cell formulas.   </t>
    </r>
  </si>
  <si>
    <t>ODA Organisations</t>
  </si>
  <si>
    <t>Equipment Cost Per Item</t>
  </si>
  <si>
    <r>
      <t xml:space="preserve">Applicants must provide a brief description of each Equipment item. Applicants must enter the item cost(s) into the appropriate year column in which they will be incurred. Greyed out columns are locked for editing and will contain formulas and calculations.
Essential items of equipment plus maintenance and related costs should be input in this section. The purchase cost of pieces of equipment, valued up to £5,000 excluding VAT, will be considered. Lease to buy / hire purchase type arrangements are permitted where appropriate. However arrangements must ensure that any equipment contributing to critical capability and capacity development will become the property of the ODA-eligible partner at the end of the study.
Items of equipment valued at £250 or more must be itemised separately; however, grouping the same type of equipment is permitted. Costs of computers are normally restricted to a maximum of £650 each excluding VAT. A statement of justification must be included in the relevant ‘Justification of Costs’ section for any purchase above this limit.
Costs of computers are normally restricted to a maximum of £650 each excluding VAT and a statement of justification must be included, in the relevant ‘Justification of Costs’ section for any purchase above this limit.  
The cost of equipment maintenance contracts should be included in this section. 
Please note that equipment bought within the NHS cannot be funded by the NIHR. Please ensure no NHS equipment costs are included in your application. 
Contractors will be expected to maintain an inventory of equipment/assets and report this to NIHR on an annual basis. Assets are defined as having a useful life of more than one year; and either (1) the purchase price or development cost of the asset is in excess of £500 or equivalent in local currency; or (2) is a group of lower value items (e.g. pharmaceutical products, food, relief packs, etc.) where the combined value is in excess of £500 or equivalent in local currency; or (3) can be considered an attractive item regardless of cost (e.g. mobile phones, cameras, laptops, tablets, satellite phones, vehicles, etc.) .
Equipment items should exclude VAT, unless the organisation incurring the cost is not VAT registered and unable to reclaim the VAT back from the cost item in which case the gross value of the equipment should be include. You will need to seek expert advice from the organisation purchasing the equipment regarding its VAT status.
All fields must be completed. Uncompleted fields will highlight red until complete.
If applicants wish to discount costs, they can adjust the rates column (J) percentage down from 100%, which will affect the rate calculation columns i.e. the amount charge to the Award. </t>
    </r>
    <r>
      <rPr>
        <b/>
        <sz val="10"/>
        <color indexed="8"/>
        <rFont val="Arial"/>
        <family val="2"/>
      </rPr>
      <t xml:space="preserve">Please note </t>
    </r>
    <r>
      <rPr>
        <sz val="10"/>
        <color indexed="8"/>
        <rFont val="Arial"/>
        <family val="2"/>
      </rPr>
      <t xml:space="preserve">for HEIs in the UK, up to 80% of FEC will be paid. The rates column will automatically reduce to 80% when HEI (UK) has been selected.       
All items of equipment must be justified within the text box provided below. 
</t>
    </r>
    <r>
      <rPr>
        <b/>
        <sz val="10"/>
        <color indexed="8"/>
        <rFont val="Arial"/>
        <family val="2"/>
      </rPr>
      <t>PLEASE NOTE:</t>
    </r>
    <r>
      <rPr>
        <sz val="10"/>
        <color indexed="8"/>
        <rFont val="Arial"/>
        <family val="2"/>
      </rPr>
      <t xml:space="preserve"> If applicants require to copy and paste within fields we recommend that you only </t>
    </r>
    <r>
      <rPr>
        <b/>
        <sz val="10"/>
        <color indexed="8"/>
        <rFont val="Arial"/>
        <family val="2"/>
      </rPr>
      <t>“Copy &amp; Paste (Special) Values”</t>
    </r>
    <r>
      <rPr>
        <sz val="10"/>
        <color indexed="8"/>
        <rFont val="Arial"/>
        <family val="2"/>
      </rPr>
      <t xml:space="preserve"> to avoid corruption to cell formulas. Please do </t>
    </r>
    <r>
      <rPr>
        <b/>
        <sz val="10"/>
        <color indexed="8"/>
        <rFont val="Arial"/>
        <family val="2"/>
      </rPr>
      <t>NOT</t>
    </r>
    <r>
      <rPr>
        <sz val="10"/>
        <color indexed="8"/>
        <rFont val="Arial"/>
        <family val="2"/>
      </rPr>
      <t xml:space="preserve"> cut and paste as this will corrupt cell formulas.   </t>
    </r>
  </si>
  <si>
    <r>
      <rPr>
        <b/>
        <sz val="10"/>
        <color indexed="8"/>
        <rFont val="Arial"/>
        <family val="2"/>
      </rPr>
      <t>Please complete the AWARD DETAILS section first</t>
    </r>
    <r>
      <rPr>
        <sz val="10"/>
        <color indexed="8"/>
        <rFont val="Arial"/>
        <family val="2"/>
      </rPr>
      <t xml:space="preserve">. The details will then automatically feed into other sections of the financial plan. Greyed out columns are locked for editing and will contain formulas and calculations.
Applicants are to list all the member organisations in the proposed application that are due to receive funds and appropriately assign an organisation name, organisation type and organisation country location. These fields will feed into other areas of the form, allowing the applicant to assign costs against organisations. Organisation names should NOT be abbreviated. In addition, all organisations based in ODA eligible countries need to list country's currency, exchange rate, exchange rate source and the date of when the exhange rate was taken. Please note, that all costs in the application should be listed in pound sterling (GBP). 
When this is complete, please move on to sections 1-11 of the financial plan. Summary tabs highlighted yellow are locked for editing, these will automatically calculate when figures are added within sections 1-11. 
</t>
    </r>
    <r>
      <rPr>
        <b/>
        <sz val="10"/>
        <color indexed="8"/>
        <rFont val="Arial"/>
        <family val="2"/>
      </rPr>
      <t>PLEASE NOTE:</t>
    </r>
    <r>
      <rPr>
        <sz val="10"/>
        <color indexed="8"/>
        <rFont val="Arial"/>
        <family val="2"/>
      </rPr>
      <t xml:space="preserve"> If applicants require to copy and paste within field we recommend that you only </t>
    </r>
    <r>
      <rPr>
        <b/>
        <sz val="10"/>
        <color indexed="8"/>
        <rFont val="Arial"/>
        <family val="2"/>
      </rPr>
      <t xml:space="preserve">“Copy &amp; Paste (Special) Values” </t>
    </r>
    <r>
      <rPr>
        <sz val="10"/>
        <color indexed="8"/>
        <rFont val="Arial"/>
        <family val="2"/>
      </rPr>
      <t xml:space="preserve">to avoid corruption to cell formulas. Please do </t>
    </r>
    <r>
      <rPr>
        <b/>
        <sz val="10"/>
        <color indexed="8"/>
        <rFont val="Arial"/>
        <family val="2"/>
      </rPr>
      <t>NOT</t>
    </r>
    <r>
      <rPr>
        <sz val="10"/>
        <color indexed="8"/>
        <rFont val="Arial"/>
        <family val="2"/>
      </rPr>
      <t xml:space="preserve"> cut and paste as this will corrupt cell formulas.   </t>
    </r>
    <r>
      <rPr>
        <sz val="11"/>
        <color theme="1"/>
        <rFont val="Calibri"/>
        <family val="2"/>
        <scheme val="minor"/>
      </rPr>
      <t xml:space="preserve">
</t>
    </r>
  </si>
  <si>
    <t>Currency (symbol)</t>
  </si>
  <si>
    <t>Exchange rate into GBP</t>
  </si>
  <si>
    <t>Date of Exchange Rate (DD/MM/YY)</t>
  </si>
  <si>
    <t>Exchange Rate Source Name</t>
  </si>
  <si>
    <t>ANNUAL COSTS OF STAFF POSTS</t>
  </si>
  <si>
    <r>
      <t xml:space="preserve">This section of the financial plan captures details of all salary costs for staff members/roles (known or unknown) and relevant on-costs (i.e. pay increment dates, geographic weighting, superannuation, national insurance).
Salaries and staff details from this page will feed into other sections of the financial plan. All fields in this section MUST be completed in full before completing the 'Annual Cost of Staff Posts' section of the financial plan. 
All staff members working on the NIHR award should be listed and their annual salaries must be stated. Where staff will be recruited as part of the proposed NIHR, please provide the average annual salary. Use current rates of pay and build in any known annual increments. Nationally or locally agreed pay increases should be excluded. If staff member names are currently unknown or wish to remain anonymous from their related salary, then please state the role name instead and complete the remaining fields. Salaries may be sought at a level appropriate to the skills, responsibilities and expertise necessary to carry out the role required, and to reflect the experience of a known individual, where this is in accordance with the salary scales and terms and conditions of service applying in the Host Organisation. 
Applicants must select a 'Staff Type' for each staff member from the prepopulated drop down list provided: Lead, Research Staff, Research Support Staff, Research Trainees and External Intevention Staff.  External Intevention Staff, relate to those who are conducting research that requires an intervention to be delivered in the ODA-eligible you are permitted to claim for External Intervention Costs (EIC). These are the costs that are additional to routine clinical treatment in the local setting. For comparison, in the UK these would be similar to NHS support or excess treatment costs.
Once the Staff type has been completed, applicants then must input a 'Role' using free text.  Applicants must not abbreviate Staff Role titles (e.g. RA instead of Research Assistant) and Role naming must remain consistent.        
If applicants wish to discount salary costs, they can adjust the rates column (M) percentage down from 100%, which will affect the rate calculation in the 'Annual Cost of Staff Posts' section, i.e. the amount charge to the Award. For example, if a staff member's rate column (P) is reduced to 80%, only 80% of their salary will be calculated against the FTE &amp; time allocation.  </t>
    </r>
    <r>
      <rPr>
        <b/>
        <sz val="10"/>
        <color indexed="8"/>
        <rFont val="Arial"/>
        <family val="2"/>
      </rPr>
      <t>Please note</t>
    </r>
    <r>
      <rPr>
        <sz val="10"/>
        <color indexed="8"/>
        <rFont val="Arial"/>
        <family val="2"/>
      </rPr>
      <t xml:space="preserve"> for HEIs in the UK, up to 80% of FEC will be paid, the rates column will automatically reduce to 80% when HEI (UK) has been selected. 
The order in which you enter the staff within this section will automatically replicate on the 'Annual Costs of Staff Posts' section. 
We reserve the right to award support at a different level, if considered appropriate.
</t>
    </r>
    <r>
      <rPr>
        <b/>
        <sz val="10"/>
        <color indexed="8"/>
        <rFont val="Arial"/>
        <family val="2"/>
      </rPr>
      <t>PLEASE NOTE:</t>
    </r>
    <r>
      <rPr>
        <sz val="10"/>
        <color indexed="8"/>
        <rFont val="Arial"/>
        <family val="2"/>
      </rPr>
      <t xml:space="preserve"> If applicants require to copy and paste within fields we recommend that you only </t>
    </r>
    <r>
      <rPr>
        <b/>
        <sz val="10"/>
        <color indexed="8"/>
        <rFont val="Arial"/>
        <family val="2"/>
      </rPr>
      <t>“Copy &amp; Paste (Special) Values”</t>
    </r>
    <r>
      <rPr>
        <sz val="10"/>
        <color indexed="8"/>
        <rFont val="Arial"/>
        <family val="2"/>
      </rPr>
      <t xml:space="preserve"> to avoid corruption to cell formulas. Please do </t>
    </r>
    <r>
      <rPr>
        <b/>
        <sz val="10"/>
        <color indexed="8"/>
        <rFont val="Arial"/>
        <family val="2"/>
      </rPr>
      <t>NOT</t>
    </r>
    <r>
      <rPr>
        <sz val="10"/>
        <color indexed="8"/>
        <rFont val="Arial"/>
        <family val="2"/>
      </rPr>
      <t xml:space="preserve"> cut and paste as this will corrupt cell formulas.   
</t>
    </r>
  </si>
  <si>
    <r>
      <t xml:space="preserve">Any costs associated with provision of appropriate risk management and assurance should be included here. There are specific requirements for monitoring and financial assurance relating to the distribution and use of ODA funding. We would expect to see appropriate financial resources allocated to cover the costs of due diligence checks, audits and financial capacity building in the ODA-eligible partner organisations. These include, where appropriate, the cost of auditors or compliance monitoring provided by sub-contractors, and consultants.
To make effective arrangements for risk management and assurance, you should consider the financial systems and financial management capacity of your ODA-eligible partner and the level of risk within the country, and tailor your assurance and monitoring processes appropriately. We strongly recommend The Good Finance Grant Practice (GFGP) standard online assessment tool as a resource to support this process https://www.goodfinancialgrantpractice.org/ . Costs for specific safeguarding activities are also permitted. 
All fields must be completed. Uncompleted fields will highlight red until complete.
If applicants wish to discount costs, they can adjust the rates column (I) percentage down from 100%, which will affect the rate calculation columns i.e. the amount charge to the Award. Please note for HEIs in the UK, up to 80% of FEC will be paid. The rates column will automatically reduce to 80% when HEI (UK) has been selected.       
Applicants must justify the Project Funding costs within the text box provided below.   
</t>
    </r>
    <r>
      <rPr>
        <b/>
        <sz val="10"/>
        <color indexed="8"/>
        <rFont val="Arial"/>
        <family val="2"/>
      </rPr>
      <t>PLEASE NOTE:</t>
    </r>
    <r>
      <rPr>
        <sz val="10"/>
        <color indexed="8"/>
        <rFont val="Arial"/>
        <family val="2"/>
      </rPr>
      <t xml:space="preserve"> If applicants require to copy and paste within fields we recommend that you only </t>
    </r>
    <r>
      <rPr>
        <b/>
        <sz val="10"/>
        <color indexed="8"/>
        <rFont val="Arial"/>
        <family val="2"/>
      </rPr>
      <t xml:space="preserve">“Copy &amp; Paste (Special) Values” </t>
    </r>
    <r>
      <rPr>
        <sz val="10"/>
        <color indexed="8"/>
        <rFont val="Arial"/>
        <family val="2"/>
      </rPr>
      <t xml:space="preserve">to avoid corruption to cell formulas. Please do </t>
    </r>
    <r>
      <rPr>
        <b/>
        <sz val="10"/>
        <color indexed="8"/>
        <rFont val="Arial"/>
        <family val="2"/>
      </rPr>
      <t>NOT</t>
    </r>
    <r>
      <rPr>
        <sz val="10"/>
        <color indexed="8"/>
        <rFont val="Arial"/>
        <family val="2"/>
      </rPr>
      <t xml:space="preserve"> cut and paste as this will corrupt cell formulas.   </t>
    </r>
  </si>
  <si>
    <t>EXTERNAL INTERVENTION - NON STAFF COSTS</t>
  </si>
  <si>
    <r>
      <t xml:space="preserve">Applicants must provide a brief description of each indirect cost and select the organisation it relates to. Greyed out columns are locked for editing and will contain formulas and calculations.
The Award will fund legitimate and reasonable indirect costs for the Host Organisation and other member organisations. 
Estate costs may include building and premises costs, basic services and utilities, lease/rent/rates, insurance, cleaning, security, safety, staff facilities, equipment maintenance, etc.
Other indirect costs may include: finance, human recourses, personnel, public relations, departmental services, typing/secretarial, general office consumables, library services/learning resources, etc.  
</t>
    </r>
    <r>
      <rPr>
        <b/>
        <sz val="10"/>
        <color indexed="8"/>
        <rFont val="Arial"/>
        <family val="2"/>
      </rPr>
      <t xml:space="preserve">HEI indirect costs
</t>
    </r>
    <r>
      <rPr>
        <sz val="10"/>
        <color indexed="8"/>
        <rFont val="Arial"/>
        <family val="2"/>
      </rPr>
      <t xml:space="preserve">Total HEI indirect costs must be fully justified as to why these costs are being requested and how they will contribute to the overall research. HEIs are permitted to claim estate and other </t>
    </r>
    <r>
      <rPr>
        <b/>
        <sz val="10"/>
        <color indexed="8"/>
        <rFont val="Arial"/>
        <family val="2"/>
      </rPr>
      <t>indirect costs up to 80% FEC</t>
    </r>
    <r>
      <rPr>
        <sz val="10"/>
        <color indexed="8"/>
        <rFont val="Arial"/>
        <family val="2"/>
      </rPr>
      <t>. These costs are calculated on the basis of TRAC methodology. HEI indirect costs are based on the number of full-time equivalent research staff working on the research and the indirect/estates charges set by an institution. 
Where staff from more than one HEI are working on the research there may be different indirect/estates charges for each one. Please list each institution on a separate line. Please note HEI indirect costs cannot be claimed on shared staff costs. The applicant(s) should consult their HEI finance departments for the appropriate figures to include in the estate charges and other indirect cost sections. 
ODA-eligible</t>
    </r>
    <r>
      <rPr>
        <b/>
        <sz val="10"/>
        <color indexed="8"/>
        <rFont val="Arial"/>
        <family val="2"/>
      </rPr>
      <t xml:space="preserve"> based organisations indirect costs 
ODA-eligible</t>
    </r>
    <r>
      <rPr>
        <sz val="10"/>
        <color indexed="8"/>
        <rFont val="Arial"/>
        <family val="2"/>
      </rPr>
      <t xml:space="preserve"> based organisations indirect costs must be fully justified as to why these costs are being requested and how they will contribute to the overall research. These organisations are permitted to claim estate and other indirect costs.  
</t>
    </r>
    <r>
      <rPr>
        <b/>
        <sz val="10"/>
        <color indexed="8"/>
        <rFont val="Arial"/>
        <family val="2"/>
      </rPr>
      <t xml:space="preserve">
NHS bodies or other providers of NHS services indirect costs</t>
    </r>
    <r>
      <rPr>
        <sz val="10"/>
        <color indexed="8"/>
        <rFont val="Arial"/>
        <family val="2"/>
      </rPr>
      <t xml:space="preserve">
NHS indirect costs cannot be claimed through NIHR/DHSC programme funding.  NHS bodies or other providers of NHS services have been allocated NIHR Research Capability Funding (RCF) to contribute to the cost of hosting NIHR/DH-supported research. For more information please click on the link below:
https://www.nihr.ac.uk/research-and-impact/nhs-research-performance/research-capability-funding.htm
Weighted FTE yearly totals will automatically populate once an organisation has been selected. Applicants must select either estate costs or other indirect costs under 'Indirect Cost Type'.  Costs need to be entered into Yr1 £, Yr2 £, Yr3, Yr4&amp; Yr5 columns. Greyed out columns are locked for editing and will contain formulas and calculations.
All fields must be completed. Uncompleted fields will highlight red until complete.
If applicants wish to discount costs, they can adjust the rates column (I) percentage down from 100%, which will affect the rate calculation columns i.e. the amount charge to the Award. </t>
    </r>
    <r>
      <rPr>
        <b/>
        <sz val="10"/>
        <color indexed="8"/>
        <rFont val="Arial"/>
        <family val="2"/>
      </rPr>
      <t>Please note</t>
    </r>
    <r>
      <rPr>
        <sz val="10"/>
        <color indexed="8"/>
        <rFont val="Arial"/>
        <family val="2"/>
      </rPr>
      <t xml:space="preserve"> for HEIs in the UK, up to 80% of FEC will be paid. The rates column will automatically reduce to 80% when HEI (UK) has been selected.       
Please seek advice from your finance department about the appropriate cost for this section. Applicants must justify the indirect costs within the text box provided below. All indirect costs need to demonstrate value for money. The NIHR reserves the right to set limits on indirect costs charged. </t>
    </r>
    <r>
      <rPr>
        <b/>
        <sz val="10"/>
        <color indexed="8"/>
        <rFont val="Arial"/>
        <family val="2"/>
      </rPr>
      <t xml:space="preserve">PLEASE NOTE: </t>
    </r>
    <r>
      <rPr>
        <sz val="10"/>
        <color indexed="8"/>
        <rFont val="Arial"/>
        <family val="2"/>
      </rPr>
      <t xml:space="preserve">If applicants require to copy and paste within fields we recommend that you only </t>
    </r>
    <r>
      <rPr>
        <b/>
        <sz val="10"/>
        <color indexed="8"/>
        <rFont val="Arial"/>
        <family val="2"/>
      </rPr>
      <t xml:space="preserve">“Copy &amp; Paste (Special) Values” </t>
    </r>
    <r>
      <rPr>
        <sz val="10"/>
        <color indexed="8"/>
        <rFont val="Arial"/>
        <family val="2"/>
      </rPr>
      <t xml:space="preserve">to avoid corruption to cell formulas. Please do </t>
    </r>
    <r>
      <rPr>
        <b/>
        <sz val="10"/>
        <color indexed="8"/>
        <rFont val="Arial"/>
        <family val="2"/>
      </rPr>
      <t>NOT</t>
    </r>
    <r>
      <rPr>
        <sz val="10"/>
        <color indexed="8"/>
        <rFont val="Arial"/>
        <family val="2"/>
      </rPr>
      <t xml:space="preserve"> cut and paste as this will corrupt cell formulas.   </t>
    </r>
  </si>
  <si>
    <r>
      <t xml:space="preserve">This section of the financial plan outlines the percentage full time equivalent (FTE) that each staff member is dedicating to the Award, the duration they are involved in the Award (measured in months), and the annual and total cost of each post.  
Staff details from the 'Staff Post and Salaries' tab will automatically feed into this section. Greyed out columns are locked for editing and will contain formulas and calculations.
To reflect the required level of staff resource in each year, applicants need to assign an FTE number </t>
    </r>
    <r>
      <rPr>
        <b/>
        <sz val="10"/>
        <color indexed="8"/>
        <rFont val="Arial"/>
        <family val="2"/>
      </rPr>
      <t>(1.00 equalling 1 full time equivalent)</t>
    </r>
    <r>
      <rPr>
        <sz val="10"/>
        <color indexed="8"/>
        <rFont val="Arial"/>
        <family val="2"/>
      </rPr>
      <t xml:space="preserve"> and duration (in months) for each staff member. Once selected, the weighted FTE and yearly total (using the salaries costs and rates outlined in the Staff Posts and Salaries section) will automatically calculate.  
From year 2 onwards, applicants are permitted to apply an increment increase to staff members prior year salaries. This can be done by entering the % increase within the '% salary increment increase' columns. The increment increase will be applied to the prior year salary and will feed into the yearly calculation automatically.    
Please note that annual increments should be based on 'Agenda for Change' pay arrangements as applicable at 31 March 2018.
Applications should be costed at </t>
    </r>
    <r>
      <rPr>
        <b/>
        <sz val="10"/>
        <color indexed="8"/>
        <rFont val="Arial"/>
        <family val="2"/>
      </rPr>
      <t>current financial yea</t>
    </r>
    <r>
      <rPr>
        <sz val="10"/>
        <color indexed="8"/>
        <rFont val="Arial"/>
        <family val="2"/>
      </rPr>
      <t xml:space="preserve">r </t>
    </r>
    <r>
      <rPr>
        <b/>
        <sz val="10"/>
        <color indexed="8"/>
        <rFont val="Arial"/>
        <family val="2"/>
      </rPr>
      <t>(2019/20)</t>
    </r>
    <r>
      <rPr>
        <sz val="10"/>
        <color indexed="8"/>
        <rFont val="Arial"/>
        <family val="2"/>
      </rPr>
      <t xml:space="preserve"> prices, based on current salary scales and scale increments.  
For the Research Trainees (e.g. MPhil, MD, PhD students) costs include the value of the stipend in the salary. The costs of the tuition fees should be included in the 'Other Direct Cost' section. Research trainees costs are only eligible for students based and registered at an ODA-eligible institution. 
Row 312 outlines the 'Overall Total Staff Costs', Row 313 outlines the 'Total Direct Staff Cost' (less the total External Intervention Staff Costs), Row 314 outlines the 'Total External Intervention Staff Costs' (less the total Direct Staff Costs). The 'Total External Intervention Staff Costs' will feed into the '9. External Intervention Costs' section of the financial plan.  
Applicants must justify staff costs within the text box provided below.
</t>
    </r>
    <r>
      <rPr>
        <b/>
        <sz val="10"/>
        <color indexed="8"/>
        <rFont val="Arial"/>
        <family val="2"/>
      </rPr>
      <t xml:space="preserve">
PLEASE NOTE:</t>
    </r>
    <r>
      <rPr>
        <sz val="10"/>
        <color indexed="8"/>
        <rFont val="Arial"/>
        <family val="2"/>
      </rPr>
      <t xml:space="preserve"> If applicants require to copy and paste within fields we recommend that you only </t>
    </r>
    <r>
      <rPr>
        <b/>
        <sz val="10"/>
        <color indexed="8"/>
        <rFont val="Arial"/>
        <family val="2"/>
      </rPr>
      <t>“Copy &amp; Paste (Special) Values”</t>
    </r>
    <r>
      <rPr>
        <sz val="10"/>
        <color indexed="8"/>
        <rFont val="Arial"/>
        <family val="2"/>
      </rPr>
      <t xml:space="preserve"> to avoid corruption to cell formulas. Please do </t>
    </r>
    <r>
      <rPr>
        <b/>
        <sz val="10"/>
        <color indexed="8"/>
        <rFont val="Arial"/>
        <family val="2"/>
      </rPr>
      <t>NOT</t>
    </r>
    <r>
      <rPr>
        <sz val="10"/>
        <color indexed="8"/>
        <rFont val="Arial"/>
        <family val="2"/>
      </rPr>
      <t xml:space="preserve"> cut and paste as this will corrupt cell formulas.     </t>
    </r>
  </si>
  <si>
    <t>Liverpool School of Tropical Medicine</t>
  </si>
  <si>
    <t>Duolao Wang</t>
  </si>
  <si>
    <t>Co-Investigator</t>
  </si>
  <si>
    <t>off-scale</t>
  </si>
  <si>
    <t>Grade 8, sp45</t>
  </si>
  <si>
    <t>Jahangir Khan</t>
  </si>
  <si>
    <t>Finanical Project Management</t>
  </si>
  <si>
    <t>Data Management</t>
  </si>
  <si>
    <t>Abid Malik</t>
  </si>
  <si>
    <t>Human Development Research Foundation</t>
  </si>
  <si>
    <t>University of Liverpool</t>
  </si>
  <si>
    <t>PKR (Rs-1000)</t>
  </si>
  <si>
    <t>Najia Atif</t>
  </si>
  <si>
    <t>Research Associate (Interventions)</t>
  </si>
  <si>
    <t>TBC 2</t>
  </si>
  <si>
    <t>TBC 3</t>
  </si>
  <si>
    <t>TBC 4</t>
  </si>
  <si>
    <t>TBC 1</t>
  </si>
  <si>
    <t>TBC 5</t>
  </si>
  <si>
    <t>TBC 6</t>
  </si>
  <si>
    <t>Field Co-ordinators (Interventions)</t>
  </si>
  <si>
    <t>TBC 7</t>
  </si>
  <si>
    <t xml:space="preserve">TBC 8 </t>
  </si>
  <si>
    <t>TBC 9</t>
  </si>
  <si>
    <t>TBC 10</t>
  </si>
  <si>
    <t>TBC 11</t>
  </si>
  <si>
    <t>Research Associate (Assessment)</t>
  </si>
  <si>
    <t>TBC 12</t>
  </si>
  <si>
    <t>TBC 13</t>
  </si>
  <si>
    <t>TBC 14</t>
  </si>
  <si>
    <t>TBC 15</t>
  </si>
  <si>
    <t>TBC 16</t>
  </si>
  <si>
    <t>TBC 17</t>
  </si>
  <si>
    <t>TBC 18</t>
  </si>
  <si>
    <t>TBC 19</t>
  </si>
  <si>
    <t>Siham Sikander</t>
  </si>
  <si>
    <t>TBC 20</t>
  </si>
  <si>
    <t>TBC 21</t>
  </si>
  <si>
    <t>Data Entry Assistant</t>
  </si>
  <si>
    <t>TBC 22</t>
  </si>
  <si>
    <t>Field Assistant</t>
  </si>
  <si>
    <t xml:space="preserve">TBC 23 </t>
  </si>
  <si>
    <t>Project Co-ordinator</t>
  </si>
  <si>
    <t>TBC 24</t>
  </si>
  <si>
    <t>TBC 25</t>
  </si>
  <si>
    <t>TBC 26</t>
  </si>
  <si>
    <t>Transcultural Pschyological Organization (TPO)</t>
  </si>
  <si>
    <t>University of Liberal Arts (ULAB)</t>
  </si>
  <si>
    <t>Institute of Reseach and Development (IRD)</t>
  </si>
  <si>
    <t>TBC 27</t>
  </si>
  <si>
    <t>Research Fellow</t>
  </si>
  <si>
    <t>TBC 28</t>
  </si>
  <si>
    <t>TBC 29</t>
  </si>
  <si>
    <t>TBC 30</t>
  </si>
  <si>
    <t>TBC 31</t>
  </si>
  <si>
    <t>TBC 32</t>
  </si>
  <si>
    <t>2 x printers are required for field work and securing data.</t>
  </si>
  <si>
    <t>One data server is required for field work and securing data.</t>
  </si>
  <si>
    <t>40 Smartphones/tablet devices are required for intervention training, supervision and delivery as well as data collection</t>
  </si>
  <si>
    <t>£300 is requested for the maintenance and running costs of the tablet devices and smartphones</t>
  </si>
  <si>
    <t>Mobile phone packages for the Research Associates x 10 and Field Coordinators x 10 are required to ensure smooth communication with the community and the investigators at all times (total cost for 40 months £20,000 (£ 300 per month)</t>
  </si>
  <si>
    <t>Stationary, postage, internet/networking, paper costs and direct miscellaneous office costs requested at £350 per month for 48 months (total £16,800).</t>
  </si>
  <si>
    <t>Open access article processing charges at £1500 per article for 12 articles (total £18,000)</t>
  </si>
  <si>
    <t xml:space="preserve">External auditor in Pakistan research site for annual audit </t>
  </si>
  <si>
    <t>Compensation for study participants</t>
  </si>
  <si>
    <t>LHWs compensation/travel expense</t>
  </si>
  <si>
    <t xml:space="preserve">Health Application Team - HAT costs for programming &amp; maintenance of hand held devices for data collection </t>
  </si>
  <si>
    <t>Intervention Training Materials (typing, formatting, printing etc.)</t>
  </si>
  <si>
    <t>Formative phase research costs (HCD Interviews and prototype testing Compensation &amp; Translation and Transcription of Interviews)</t>
  </si>
  <si>
    <t>[All 50 peers participating in the research will be given a small stipend (£110 per month over 42 months – total cost £231,000) to deliver the intervention.</t>
  </si>
  <si>
    <t>Training and Group Supervisions of PVs</t>
  </si>
  <si>
    <t xml:space="preserve">Collaborative learning group - Workshops in Pakistan for 9 participants (Economy class ticket, subsistence, meals, ground transportation, hall charges, meals at workshops) </t>
  </si>
  <si>
    <t>Research Fellows advertising and interviews</t>
  </si>
  <si>
    <t>Research project support costs</t>
  </si>
  <si>
    <t>Supervision costs</t>
  </si>
  <si>
    <t>Zoone Hassan Sultan - payment for time and any relevant training
and support costs</t>
  </si>
  <si>
    <t>Annual Meeting in Pakistan</t>
  </si>
  <si>
    <t>Public engagement meetings</t>
  </si>
  <si>
    <t>https://www1.oanda.com/currency/converter/</t>
  </si>
  <si>
    <t>NPR</t>
  </si>
  <si>
    <t>BDT</t>
  </si>
  <si>
    <t>LKR</t>
  </si>
  <si>
    <t>UK PI (Rahman) travel for supervision, meetings and capacity building activities x 2 trips per annum of 15 days each inclusive of economy airfare (£800), and accommodation/subsistence (£2200) calculated at bear minimum rates,  – total £3000 per trip and £6000 for 2 trips per annum.  
Pakistan co-Investigators travel to a relevant international conference once per year for 3 investigators is requested at £2500 per year per investigator (total £30,000) includes travel, visa, accommodation and subsistence and conference registration costs. 
Local transportation costs required for a) extensive travel for this community-based research for the intervention and assessment teams to travel to village clusters on daily basis, b) senior investigators to field every day, c) field trips for regional Research Fellows, requires rental of 6 small vehicles (£800 per vehicle per month x 12 months x 6 vehicles = £57,600 per year ) inclusive of driver, fuel, and insurance. Other Countries Conference Costs: The RFs will present there research findings at an international conference and £2500 per RF requested for travel, visa, accommodation and subsistence and conference registration costs</t>
  </si>
  <si>
    <t>Pakistan co-Investigators travel to a relevant international conference</t>
  </si>
  <si>
    <t xml:space="preserve">UK PI (Rahman) travel for supervision, meetings and capacity building activities </t>
  </si>
  <si>
    <t xml:space="preserve">Local transportation costs required for a) extensive travel for this community-based research for the intervention and assessment teams </t>
  </si>
  <si>
    <t>The Research Fellows travel</t>
  </si>
  <si>
    <t>40 Tablet devices and smartphones at £650 per unit and £300 is requested for the maintenance and running costs of the tablet devices and smartphones. Smartphones/tablet devices are required for intervention training, supervision and delivery as well as data collection. 2 x printers and a data server are required for field work and securing data.</t>
  </si>
  <si>
    <t xml:space="preserve">Mobile phone packages for the Research Associates x 10 and Field Coordinators x 10 are required to ensure smooth communication with the community and the investigators at all times (total cost for 40 months £20,000 (£ 500 per month)). Stationary, postage, internet/networking, paper costs and direct miscellaneous office costs requested at £350 per month for 48 months (total £16,800). 
</t>
  </si>
  <si>
    <t>Sultan (at 0.2 FTE for 48 months, total £36,000) will serve as the 'expert by experience' on all aspects of the programme. She will be involved in reviewing the research protocols and standard operating procedures. She will lead the 'user group' which will provide input to the formative (App development) phase; she will lead the public engagement activities and assist with dissemination. She will play a role in capacity building, bringing user-perspectives to the training of Research Fellows. An Annual Conference involving local users and consumers of services will be held in all 4 participating countries, inviting 10-15 participants to talk about all aspects of their experiences and act as advocates for the programme (cost per conference £1000 for transport, accommodation and subsistence of local users). In addition to that public engagment costs for Nepal, Sri Lanka and Bangladesh is also budgeted (£2000 for each site)</t>
  </si>
  <si>
    <t>Open access article processing charges at £1500 per article for 12 articles (total £18,000).</t>
  </si>
  <si>
    <t xml:space="preserve">HDRF - 
Risk management and assurance
External auditor in Pakistan research site for annual audit – total cost £4000.
</t>
  </si>
  <si>
    <t xml:space="preserve">• The Health Applications of Technology (HAT) team in Pakistan has experts in digital technology, software design, graphics art and artificial intelligence. Three members of the team will work full-time (total cost £144,000 over 48 months) with the research team to develop the intervention. They already possess the necessary tools to undertake the work. They will work closely with the design of the formative study and each step of the human centred design. During the trial, they will assure smooth running of the software, fix any bugs and continually improve the performance of the technology. The technology team will also design the electronic data capture forms on hand-held devices and assure there are no glitches. 
• All 50 peers participating in the research will be given a small stipend (£110 per month over 42 months – total cost £231,000) to deliver the intervention.
• A small cost for refreshments and travel expenses for the research participants (total £6720) is requested. The Lady Health Workers facilitating the peers will be given a small compensation for their time (total £6720). Monthly group supervision of all peers and community health workers involved in intervention and control arms will incur a small cost of £8400. 
• Intervention Training Materials (typing, formatting, printing etc.) is also requested and Formative phase research costs will include the Interviews and prototype testing Compensation &amp; Translation and Transcription of Interviews. 
• Capacity building and training activities for Nepali, Sri Lankan and Bangladeshi early-career researchers: The capacity building programme in the three countries of South Asia builds on the platform of the South Asian Hub for Advocacy, Research and Education (SHARE) in mental health and involves early career researchers in learning from the research programme being undertaken in Pakistan, applying the innovations to their own context and carrying out small exploratory or proof-of-concept studies that can assist scale-up of such programmes in their own countries. We use a similar model to that employed by the successful SHARE Programme. The capacity building is organised around 4 workshops, every 9 months, held in Pakistan. The researchers will have field-visits to observe the intervention and research process, interact with the Pakistani researchers and senior investigators, and undertake class-room teaching which will be supplemented by online supervision and advice in-between the workshops. Year 1: Workshop 1 in Pakistan (10 days) on a) training in the Thinking Healthy Programme using our Technology-assisted App; b) translation and adaptation of the Training App in regional languages, c) Systematic review methods, and d) field visits (total £21,500) including air travel and subsistence for 6 participants – economy flights (£3000), hotel with security arrangement at £100/day (£6000), venue (£1000); subsistence at £50 per day (£3000), visa costs (£1500), 4 x trainers for class-room teaching and online supervision over 9 months (£7000). Year 2: Workshop 2 in Pakistan (10 days): a) Implementation research methods – an introduction, b) Protocol development, c) measurement tools, and d) field trips, (total £21,500) breakdown as above. Year 3: Workshop 3 in Pakistan (10 days) on a) Quantitative and qualitative analysis methods, b) Theory of Change methodology, c) use of technology for mental health, and d) field trips, (total £21,500), breakdown as above. Year 4: Workshop 4 in Pakistan (10 days) on a) Grant writing, b) Scientific writing, c) field trips, total (£21,500), breakdown as above. 
• Other Countries Costs: Following development of a successful proposal in Year 2, each RF from every site (Sri Lanka, Nepal and Bangladesh) will be awarded a Research award (£10,000) to conduct proof of concept or exploratory studies. Local supervision costs requested at £150 per month
</t>
  </si>
  <si>
    <t xml:space="preserve">Pakistan  
A rented office will be used to establish the research centre near the study area. This centre will be used for training, administration, planning of activities, data entry and supervision activities. It will also provide a safe place for storage of equipment and field supplies. The indirect cost is charged at 10% in proportion to the amount of the research staff costs. Further indirect costs includes accounting software, utilities, back up generating facilities, Finance and HR salary costs. 
Partner ODA Countries - (Nepal, Sri Lanka, Bangladesh)
For partner countries, indirect costs will be charged at 10% in proportion to the amount of research staff effort requested on the award as per NIHR guidelines. Indirect cost includes premises costs, administrative salaries, HR, logistics, utilities, accounting software, cost of capital employed, etc to support the project. 
</t>
  </si>
  <si>
    <t>Pakistan
Staff – Directly incurred costs: Sikander (Health Services Academy) at 0.1 FTE will provide liaison with Ministry of National Services for policy uptake and implementation; will take key role in public engagement dissemination, and capacity building; technical advisory role in intervention development and randomised controlled trial. Malik (Human Development Research Foundation) will be the site lead for the randomised controlled trial (RCT) team, responsible for assisting the Lead Investigator in preparing for the RCT, training and supervising the research team, coordinating the study, and overseeing data collection and trial management. He will be part of the Governance Groups with shared responsible for ensuring good governance along with the Lead Investigator. He will also be part of the expert group in the formative phase. Atif (Human Development Research Foundation) will be the site lead for the  Site lead for the intervention team. She will co-supervise with lead investigator the formative research leading to intervention development; train and supervise lay health workers throughout the trial; supervise the qualitative research in process evaluation. Research staff: A Research Fellow at 1.0 FTE will coordinate all aspects of the formative research and randomised trial, and assist with the capacity building activities. 5 x Research Associates (for 24 months at a total cost of £96,000) will be trained in the Thinking Healthy Programme. They will assist the senior investigators in developing the Technology-Assisted intervention, implementing the Human Centred Design procedures, training and supervising the peers, assuring quality and fidelity of intervention development and collecting qualitative data on intervention implementation. They will be assisted by 5 x female Field Coordinators, from the local communities who will liaise with the community, the Lady health Workers, the peers and their families to ensure smooth running of the intervention in the community. 5 x Research Associates (for 36 months at a total cost of £144,000) will be trained in culturally adapting and administering the research instruments, in ethical and governance procedures and in randomised controlled trial design and implementation research. They will undertake data collection during the trial phase and assist with analysis and interpretation. They will be assisted by 5 x female Field Coordinators who will coordinate with the participants and other gate keepers in the community to ensure smooth implementation of assessment schedules and procedures. 2 x Statistical Assistants will be responsible for data entry, data management and safety. 3 x Field Assistant will be responsible for providing secretarial and administrative support to the project at the research site and manage the logistics of the capacity building activities taking place in Pakistan OTHER COUNTRY COSTS: Each country will select 2 early career Research Fellows following a transparent and competitive process outlined in the Research Plan. The Fellowships will begin in mid of Year 1 of the project and end in mid of Year 4 (total duration 36 months). Advertising and interview costs including reimbursement for travel and subsistence (£500), and a stipend for the 2 RFs selected (£700 per month per RF – total £50,400) is requested.</t>
  </si>
  <si>
    <t>TBC 33</t>
  </si>
  <si>
    <t>Clinical Lecturer</t>
  </si>
  <si>
    <t>CGR 1</t>
  </si>
  <si>
    <t>Professor Atif Rahman</t>
  </si>
  <si>
    <t>NIHR200817</t>
  </si>
  <si>
    <t>ENHANCE: Scaling-up Care for Perinatal Depression through Technological Enhancements to the 'Thinking Healthy Programme'</t>
  </si>
  <si>
    <t>Research Assistant</t>
  </si>
  <si>
    <t>TBC 34</t>
  </si>
  <si>
    <t>Atif Rahman</t>
  </si>
  <si>
    <t>Lead Investigator</t>
  </si>
  <si>
    <t>CGR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</si>
</sst>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quot;#,##0"/>
    <numFmt numFmtId="169" formatCode="0.0"/>
    <numFmt numFmtId="170" formatCode="&quot;£&quot;#,##0.00"/>
    <numFmt numFmtId="171" formatCode="0.0%"/>
    <numFmt numFmtId="172" formatCode="#,##0.0_);\(#,##0.0\)"/>
    <numFmt numFmtId="173" formatCode="_([$€]* #,##0.00_);_([$€]* \(#,##0.00\);_([$€]* &quot;-&quot;??_);_(@_)"/>
    <numFmt numFmtId="174" formatCode="0.00%;\(0.00%\)"/>
    <numFmt numFmtId="175" formatCode="#,##0;\(#,##0\)"/>
    <numFmt numFmtId="176" formatCode="0.00_)"/>
    <numFmt numFmtId="177" formatCode="\+\ #,##0.0_);\-\ #,##0.0_)"/>
    <numFmt numFmtId="178" formatCode="#,###,_ ;[Red]\(#,###,\)\ "/>
  </numFmts>
  <fonts count="142" x14ac:knownFonts="1">
    <font>
      <sz val="11"/>
      <color theme="1"/>
      <name val="Calibri"/>
      <family val="2"/>
      <scheme val="minor"/>
    </font>
    <font>
      <sz val="11"/>
      <color indexed="8"/>
      <name val="Calibri"/>
      <family val="2"/>
    </font>
    <font>
      <b/>
      <sz val="9.75"/>
      <name val="Arial"/>
      <family val="2"/>
    </font>
    <font>
      <sz val="9"/>
      <color indexed="81"/>
      <name val="Tahoma"/>
      <family val="2"/>
    </font>
    <font>
      <b/>
      <sz val="9"/>
      <color indexed="81"/>
      <name val="Tahoma"/>
      <family val="2"/>
    </font>
    <font>
      <b/>
      <sz val="10"/>
      <name val="Arial"/>
      <family val="2"/>
    </font>
    <font>
      <sz val="10"/>
      <color indexed="8"/>
      <name val="Arial"/>
      <family val="2"/>
    </font>
    <font>
      <b/>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10"/>
      <color indexed="18"/>
      <name val="MS Sans Serif"/>
      <family val="2"/>
    </font>
    <font>
      <sz val="8"/>
      <name val="Arial"/>
      <family val="2"/>
    </font>
    <font>
      <sz val="10"/>
      <name val="MS Sans Serif"/>
      <family val="2"/>
    </font>
    <font>
      <sz val="11"/>
      <name val="Book Antiqua"/>
      <family val="1"/>
    </font>
    <font>
      <b/>
      <sz val="8"/>
      <name val="Arial"/>
      <family val="2"/>
    </font>
    <font>
      <b/>
      <sz val="15"/>
      <color indexed="62"/>
      <name val="Calibri"/>
      <family val="2"/>
    </font>
    <font>
      <b/>
      <sz val="13"/>
      <color indexed="62"/>
      <name val="Calibri"/>
      <family val="2"/>
    </font>
    <font>
      <b/>
      <sz val="11"/>
      <color indexed="62"/>
      <name val="Calibri"/>
      <family val="2"/>
    </font>
    <font>
      <sz val="10"/>
      <color indexed="24"/>
      <name val="Arial"/>
      <family val="2"/>
    </font>
    <font>
      <sz val="7"/>
      <color indexed="12"/>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i/>
      <sz val="16"/>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7"/>
      <name val="Arial"/>
      <family val="2"/>
    </font>
    <font>
      <b/>
      <sz val="16"/>
      <color indexed="9"/>
      <name val="Arial"/>
      <family val="2"/>
    </font>
    <font>
      <b/>
      <u/>
      <sz val="10"/>
      <name val="Arial"/>
      <family val="2"/>
    </font>
    <font>
      <b/>
      <sz val="18"/>
      <color indexed="62"/>
      <name val="Cambria"/>
      <family val="2"/>
    </font>
    <font>
      <sz val="9.9499999999999993"/>
      <name val="Arial"/>
      <family val="2"/>
    </font>
    <font>
      <sz val="11"/>
      <color indexed="0"/>
      <name val="Calibri"/>
      <family val="2"/>
    </font>
    <font>
      <sz val="11"/>
      <color indexed="8"/>
      <name val="Calibri"/>
      <family val="2"/>
    </font>
    <font>
      <sz val="11"/>
      <color indexed="8"/>
      <name val="Arial Narrow"/>
      <family val="2"/>
    </font>
    <font>
      <sz val="10"/>
      <color indexed="8"/>
      <name val="Arial"/>
      <family val="2"/>
    </font>
    <font>
      <sz val="11"/>
      <color indexed="8"/>
      <name val="Calibri"/>
      <family val="2"/>
    </font>
    <font>
      <sz val="10"/>
      <color indexed="8"/>
      <name val="Arial"/>
      <family val="2"/>
    </font>
    <font>
      <sz val="11"/>
      <color indexed="8"/>
      <name val="Arial"/>
      <family val="2"/>
    </font>
    <font>
      <sz val="9.75"/>
      <name val="Calibri"/>
      <family val="2"/>
    </font>
    <font>
      <b/>
      <sz val="11"/>
      <color indexed="8"/>
      <name val="Calibri"/>
      <family val="2"/>
    </font>
    <font>
      <sz val="11"/>
      <color indexed="10"/>
      <name val="Calibri"/>
      <family val="2"/>
    </font>
    <font>
      <b/>
      <sz val="9.75"/>
      <color indexed="8"/>
      <name val="Arial"/>
      <family val="2"/>
    </font>
    <font>
      <b/>
      <sz val="11"/>
      <color indexed="8"/>
      <name val="Arial"/>
      <family val="2"/>
    </font>
    <font>
      <b/>
      <sz val="9.9499999999999993"/>
      <color indexed="8"/>
      <name val="Arial"/>
      <family val="2"/>
    </font>
    <font>
      <sz val="9.9499999999999993"/>
      <color indexed="8"/>
      <name val="Arial"/>
      <family val="2"/>
    </font>
    <font>
      <b/>
      <sz val="10"/>
      <color indexed="8"/>
      <name val="Arial"/>
      <family val="2"/>
    </font>
    <font>
      <b/>
      <sz val="9.75"/>
      <color indexed="8"/>
      <name val="Arial"/>
      <family val="2"/>
    </font>
    <font>
      <i/>
      <sz val="10"/>
      <color indexed="8"/>
      <name val="Arial"/>
      <family val="2"/>
    </font>
    <font>
      <sz val="10"/>
      <color indexed="8"/>
      <name val="Calibri"/>
      <family val="2"/>
    </font>
    <font>
      <b/>
      <sz val="10"/>
      <color indexed="8"/>
      <name val="Arial"/>
      <family val="2"/>
    </font>
    <font>
      <i/>
      <sz val="10"/>
      <color indexed="8"/>
      <name val="Arial"/>
      <family val="2"/>
    </font>
    <font>
      <sz val="11"/>
      <color indexed="22"/>
      <name val="Calibri"/>
      <family val="2"/>
    </font>
    <font>
      <sz val="13"/>
      <color indexed="56"/>
      <name val="Tahoma"/>
      <family val="2"/>
    </font>
    <font>
      <sz val="13"/>
      <color indexed="63"/>
      <name val="Tahoma"/>
      <family val="2"/>
    </font>
    <font>
      <b/>
      <sz val="12"/>
      <color indexed="9"/>
      <name val="Arial"/>
      <family val="2"/>
    </font>
    <font>
      <b/>
      <sz val="13"/>
      <color indexed="8"/>
      <name val="Calibri"/>
      <family val="2"/>
    </font>
    <font>
      <b/>
      <sz val="11"/>
      <color indexed="8"/>
      <name val="Calibri"/>
      <family val="2"/>
    </font>
    <font>
      <sz val="9.75"/>
      <color indexed="8"/>
      <name val="Arial"/>
      <family val="2"/>
    </font>
    <font>
      <sz val="11"/>
      <name val="Calibri"/>
      <family val="2"/>
    </font>
    <font>
      <b/>
      <sz val="11"/>
      <name val="Calibri"/>
      <family val="2"/>
    </font>
    <font>
      <b/>
      <sz val="14"/>
      <color indexed="10"/>
      <name val="Arial"/>
      <family val="2"/>
    </font>
    <font>
      <b/>
      <sz val="11"/>
      <color indexed="8"/>
      <name val="Calibri"/>
      <family val="2"/>
    </font>
    <font>
      <b/>
      <sz val="11"/>
      <color indexed="10"/>
      <name val="Calibri"/>
      <family val="2"/>
    </font>
    <font>
      <sz val="8"/>
      <color indexed="8"/>
      <name val="Calibri"/>
      <family val="2"/>
    </font>
    <font>
      <sz val="10"/>
      <name val="Calibri"/>
      <family val="2"/>
    </font>
    <font>
      <i/>
      <sz val="9"/>
      <color indexed="8"/>
      <name val="Arial"/>
      <family val="2"/>
    </font>
    <font>
      <sz val="11"/>
      <color theme="1"/>
      <name val="Calibri"/>
      <family val="2"/>
      <scheme val="minor"/>
    </font>
    <font>
      <sz val="11.25"/>
      <color theme="1"/>
      <name val="Calibri"/>
      <family val="2"/>
      <scheme val="minor"/>
    </font>
    <font>
      <sz val="11"/>
      <color theme="0"/>
      <name val="Calibri"/>
      <family val="2"/>
      <scheme val="minor"/>
    </font>
    <font>
      <sz val="11.25"/>
      <color theme="0"/>
      <name val="Calibri"/>
      <family val="2"/>
      <scheme val="minor"/>
    </font>
    <font>
      <sz val="11"/>
      <color rgb="FF9C0006"/>
      <name val="Calibri"/>
      <family val="2"/>
      <scheme val="minor"/>
    </font>
    <font>
      <sz val="11.25"/>
      <color rgb="FF9C0006"/>
      <name val="Calibri"/>
      <family val="2"/>
      <scheme val="minor"/>
    </font>
    <font>
      <sz val="10"/>
      <color rgb="FF9C0006"/>
      <name val="Arial"/>
      <family val="2"/>
    </font>
    <font>
      <b/>
      <sz val="11"/>
      <color rgb="FFFA7D00"/>
      <name val="Calibri"/>
      <family val="2"/>
      <scheme val="minor"/>
    </font>
    <font>
      <b/>
      <sz val="11.25"/>
      <color rgb="FFFA7D00"/>
      <name val="Calibri"/>
      <family val="2"/>
      <scheme val="minor"/>
    </font>
    <font>
      <b/>
      <sz val="11"/>
      <color theme="0"/>
      <name val="Calibri"/>
      <family val="2"/>
      <scheme val="minor"/>
    </font>
    <font>
      <b/>
      <sz val="11.25"/>
      <color theme="0"/>
      <name val="Calibri"/>
      <family val="2"/>
      <scheme val="minor"/>
    </font>
    <font>
      <i/>
      <sz val="11"/>
      <color rgb="FF7F7F7F"/>
      <name val="Calibri"/>
      <family val="2"/>
      <scheme val="minor"/>
    </font>
    <font>
      <i/>
      <sz val="11.25"/>
      <color rgb="FF7F7F7F"/>
      <name val="Calibri"/>
      <family val="2"/>
      <scheme val="minor"/>
    </font>
    <font>
      <sz val="11"/>
      <color rgb="FF006100"/>
      <name val="Calibri"/>
      <family val="2"/>
      <scheme val="minor"/>
    </font>
    <font>
      <sz val="11.25"/>
      <color rgb="FF006100"/>
      <name val="Calibri"/>
      <family val="2"/>
      <scheme val="minor"/>
    </font>
    <font>
      <b/>
      <sz val="15"/>
      <color theme="3"/>
      <name val="Calibri"/>
      <family val="2"/>
      <scheme val="minor"/>
    </font>
    <font>
      <b/>
      <sz val="13"/>
      <color theme="3"/>
      <name val="Calibri"/>
      <family val="2"/>
      <scheme val="minor"/>
    </font>
    <font>
      <b/>
      <sz val="12.75"/>
      <color theme="3"/>
      <name val="Calibri"/>
      <family val="2"/>
      <scheme val="minor"/>
    </font>
    <font>
      <b/>
      <sz val="11"/>
      <color theme="3"/>
      <name val="Calibri"/>
      <family val="2"/>
      <scheme val="minor"/>
    </font>
    <font>
      <b/>
      <sz val="11.25"/>
      <color theme="3"/>
      <name val="Calibri"/>
      <family val="2"/>
      <scheme val="minor"/>
    </font>
    <font>
      <u/>
      <sz val="11"/>
      <color theme="10"/>
      <name val="Calibri"/>
      <family val="2"/>
      <scheme val="minor"/>
    </font>
    <font>
      <u/>
      <sz val="11"/>
      <color theme="10"/>
      <name val="Calibri"/>
      <family val="2"/>
    </font>
    <font>
      <sz val="11"/>
      <color rgb="FF3F3F76"/>
      <name val="Calibri"/>
      <family val="2"/>
      <scheme val="minor"/>
    </font>
    <font>
      <sz val="11.25"/>
      <color rgb="FF3F3F76"/>
      <name val="Calibri"/>
      <family val="2"/>
      <scheme val="minor"/>
    </font>
    <font>
      <sz val="11"/>
      <color rgb="FFFA7D00"/>
      <name val="Calibri"/>
      <family val="2"/>
      <scheme val="minor"/>
    </font>
    <font>
      <sz val="11.25"/>
      <color rgb="FFFA7D00"/>
      <name val="Calibri"/>
      <family val="2"/>
      <scheme val="minor"/>
    </font>
    <font>
      <sz val="11"/>
      <color rgb="FF9C6500"/>
      <name val="Calibri"/>
      <family val="2"/>
      <scheme val="minor"/>
    </font>
    <font>
      <sz val="11.25"/>
      <color rgb="FF9C6500"/>
      <name val="Calibri"/>
      <family val="2"/>
      <scheme val="minor"/>
    </font>
    <font>
      <sz val="10"/>
      <color rgb="FF9C6500"/>
      <name val="Arial"/>
      <family val="2"/>
    </font>
    <font>
      <sz val="9.75"/>
      <color rgb="FF000000"/>
      <name val="Calibri"/>
      <family val="2"/>
      <scheme val="minor"/>
    </font>
    <font>
      <sz val="10"/>
      <color theme="1"/>
      <name val="Arial"/>
      <family val="2"/>
    </font>
    <font>
      <sz val="10"/>
      <color rgb="FF000000"/>
      <name val="Arial"/>
      <family val="2"/>
    </font>
    <font>
      <sz val="11"/>
      <color rgb="FF000000"/>
      <name val="Calibri"/>
      <family val="2"/>
      <scheme val="minor"/>
    </font>
    <font>
      <sz val="11"/>
      <color theme="1"/>
      <name val="Arial Narrow"/>
      <family val="2"/>
    </font>
    <font>
      <sz val="11"/>
      <color rgb="FF000000"/>
      <name val="Calibri"/>
      <family val="2"/>
    </font>
    <font>
      <sz val="11"/>
      <color theme="1"/>
      <name val="Arial"/>
      <family val="2"/>
    </font>
    <font>
      <b/>
      <sz val="11"/>
      <color rgb="FF3F3F3F"/>
      <name val="Calibri"/>
      <family val="2"/>
      <scheme val="minor"/>
    </font>
    <font>
      <b/>
      <sz val="11.25"/>
      <color rgb="FF3F3F3F"/>
      <name val="Calibri"/>
      <family val="2"/>
      <scheme val="minor"/>
    </font>
    <font>
      <b/>
      <sz val="18"/>
      <color theme="3"/>
      <name val="Cambria"/>
      <family val="2"/>
      <scheme val="major"/>
    </font>
    <font>
      <b/>
      <sz val="11"/>
      <color theme="1"/>
      <name val="Calibri"/>
      <family val="2"/>
      <scheme val="minor"/>
    </font>
    <font>
      <b/>
      <sz val="11.25"/>
      <color theme="1"/>
      <name val="Calibri"/>
      <family val="2"/>
      <scheme val="minor"/>
    </font>
    <font>
      <sz val="11"/>
      <color rgb="FFFF0000"/>
      <name val="Calibri"/>
      <family val="2"/>
      <scheme val="minor"/>
    </font>
    <font>
      <sz val="11.25"/>
      <color rgb="FFFF0000"/>
      <name val="Calibri"/>
      <family val="2"/>
      <scheme val="minor"/>
    </font>
    <font>
      <sz val="11"/>
      <name val="Calibri"/>
      <family val="2"/>
      <scheme val="minor"/>
    </font>
    <font>
      <b/>
      <sz val="11"/>
      <color theme="0" tint="-0.249977111117893"/>
      <name val="Calibri"/>
      <family val="2"/>
    </font>
    <font>
      <sz val="11"/>
      <color theme="0" tint="-0.249977111117893"/>
      <name val="Calibri"/>
      <family val="2"/>
      <scheme val="minor"/>
    </font>
    <font>
      <sz val="10"/>
      <color theme="0" tint="-0.249977111117893"/>
      <name val="Arial"/>
      <family val="2"/>
    </font>
    <font>
      <sz val="11"/>
      <color theme="0" tint="-0.499984740745262"/>
      <name val="Calibri"/>
      <family val="2"/>
    </font>
    <font>
      <sz val="10"/>
      <color theme="0" tint="-0.34998626667073579"/>
      <name val="Arial"/>
      <family val="2"/>
    </font>
    <font>
      <sz val="11"/>
      <color theme="0"/>
      <name val="Calibri"/>
      <family val="2"/>
    </font>
    <font>
      <sz val="11"/>
      <color theme="0" tint="-0.249977111117893"/>
      <name val="Calibri"/>
      <family val="2"/>
    </font>
    <font>
      <sz val="11"/>
      <color theme="0" tint="-0.34998626667073579"/>
      <name val="Calibri"/>
      <family val="2"/>
      <scheme val="minor"/>
    </font>
    <font>
      <sz val="10"/>
      <name val="Calibri"/>
      <family val="2"/>
      <scheme val="minor"/>
    </font>
    <font>
      <b/>
      <sz val="10"/>
      <color theme="0" tint="-0.34998626667073579"/>
      <name val="Arial"/>
      <family val="2"/>
    </font>
    <font>
      <sz val="10"/>
      <color rgb="FF222222"/>
      <name val="Arial"/>
      <family val="2"/>
    </font>
    <font>
      <sz val="10"/>
      <color theme="0" tint="-0.499984740745262"/>
      <name val="Arial"/>
      <family val="2"/>
    </font>
  </fonts>
  <fills count="122">
    <fill>
      <patternFill patternType="none"/>
    </fill>
    <fill>
      <patternFill patternType="gray125"/>
    </fill>
    <fill>
      <patternFill patternType="solid">
        <fgColor indexed="31"/>
      </patternFill>
    </fill>
    <fill>
      <patternFill patternType="solid">
        <fgColor indexed="9"/>
        <bgColor indexed="64"/>
      </patternFill>
    </fill>
    <fill>
      <patternFill patternType="solid">
        <fgColor indexed="34"/>
      </patternFill>
    </fill>
    <fill>
      <patternFill patternType="solid">
        <fgColor indexed="45"/>
      </patternFill>
    </fill>
    <fill>
      <patternFill patternType="solid">
        <fgColor indexed="47"/>
      </patternFill>
    </fill>
    <fill>
      <patternFill patternType="solid">
        <fgColor indexed="42"/>
      </patternFill>
    </fill>
    <fill>
      <patternFill patternType="solid">
        <fgColor indexed="26"/>
        <bgColor indexed="64"/>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bgColor indexed="64"/>
      </patternFill>
    </fill>
    <fill>
      <patternFill patternType="solid">
        <fgColor indexed="22"/>
      </patternFill>
    </fill>
    <fill>
      <patternFill patternType="solid">
        <fgColor indexed="29"/>
      </patternFill>
    </fill>
    <fill>
      <patternFill patternType="solid">
        <fgColor indexed="11"/>
      </patternFill>
    </fill>
    <fill>
      <patternFill patternType="solid">
        <fgColor indexed="43"/>
        <bgColor indexed="64"/>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55"/>
        <bgColor indexed="64"/>
      </patternFill>
    </fill>
    <fill>
      <patternFill patternType="solid">
        <fgColor indexed="24"/>
        <bgColor indexed="64"/>
      </patternFill>
    </fill>
    <fill>
      <patternFill patternType="solid">
        <fgColor indexed="23"/>
        <bgColor indexed="64"/>
      </patternFill>
    </fill>
    <fill>
      <patternFill patternType="solid">
        <fgColor indexed="23"/>
      </patternFill>
    </fill>
    <fill>
      <patternFill patternType="solid">
        <fgColor theme="4" tint="0.79998168889431442"/>
        <bgColor indexed="65"/>
      </patternFill>
    </fill>
    <fill>
      <patternFill patternType="solid">
        <fgColor theme="4" tint="0.77999206518753628"/>
        <bgColor indexed="64"/>
      </patternFill>
    </fill>
    <fill>
      <patternFill patternType="solid">
        <fgColor theme="4" tint="0.7899716177861873"/>
        <bgColor indexed="64"/>
      </patternFill>
    </fill>
    <fill>
      <patternFill patternType="solid">
        <fgColor theme="5" tint="0.79998168889431442"/>
        <bgColor indexed="65"/>
      </patternFill>
    </fill>
    <fill>
      <patternFill patternType="solid">
        <fgColor theme="5" tint="0.77999206518753628"/>
        <bgColor indexed="64"/>
      </patternFill>
    </fill>
    <fill>
      <patternFill patternType="solid">
        <fgColor theme="5" tint="0.7899716177861873"/>
        <bgColor indexed="64"/>
      </patternFill>
    </fill>
    <fill>
      <patternFill patternType="solid">
        <fgColor theme="6" tint="0.79998168889431442"/>
        <bgColor indexed="65"/>
      </patternFill>
    </fill>
    <fill>
      <patternFill patternType="solid">
        <fgColor theme="6" tint="0.77999206518753628"/>
        <bgColor indexed="64"/>
      </patternFill>
    </fill>
    <fill>
      <patternFill patternType="solid">
        <fgColor theme="6" tint="0.7899716177861873"/>
        <bgColor indexed="64"/>
      </patternFill>
    </fill>
    <fill>
      <patternFill patternType="solid">
        <fgColor theme="7" tint="0.79998168889431442"/>
        <bgColor indexed="65"/>
      </patternFill>
    </fill>
    <fill>
      <patternFill patternType="solid">
        <fgColor theme="7" tint="0.77999206518753628"/>
        <bgColor indexed="64"/>
      </patternFill>
    </fill>
    <fill>
      <patternFill patternType="solid">
        <fgColor theme="7" tint="0.7899716177861873"/>
        <bgColor indexed="64"/>
      </patternFill>
    </fill>
    <fill>
      <patternFill patternType="solid">
        <fgColor theme="8" tint="0.79998168889431442"/>
        <bgColor indexed="65"/>
      </patternFill>
    </fill>
    <fill>
      <patternFill patternType="solid">
        <fgColor theme="8" tint="0.77999206518753628"/>
        <bgColor indexed="64"/>
      </patternFill>
    </fill>
    <fill>
      <patternFill patternType="solid">
        <fgColor theme="8" tint="0.7899716177861873"/>
        <bgColor indexed="64"/>
      </patternFill>
    </fill>
    <fill>
      <patternFill patternType="solid">
        <fgColor theme="9" tint="0.79998168889431442"/>
        <bgColor indexed="65"/>
      </patternFill>
    </fill>
    <fill>
      <patternFill patternType="solid">
        <fgColor theme="9" tint="0.77999206518753628"/>
        <bgColor indexed="64"/>
      </patternFill>
    </fill>
    <fill>
      <patternFill patternType="solid">
        <fgColor theme="9" tint="0.7899716177861873"/>
        <bgColor indexed="64"/>
      </patternFill>
    </fill>
    <fill>
      <patternFill patternType="solid">
        <fgColor theme="4" tint="0.59999389629810485"/>
        <bgColor indexed="65"/>
      </patternFill>
    </fill>
    <fill>
      <patternFill patternType="solid">
        <fgColor theme="4" tint="0.57997375408185059"/>
        <bgColor indexed="64"/>
      </patternFill>
    </fill>
    <fill>
      <patternFill patternType="solid">
        <fgColor theme="4" tint="0.58998382518997772"/>
        <bgColor indexed="64"/>
      </patternFill>
    </fill>
    <fill>
      <patternFill patternType="solid">
        <fgColor theme="5" tint="0.59999389629810485"/>
        <bgColor indexed="65"/>
      </patternFill>
    </fill>
    <fill>
      <patternFill patternType="solid">
        <fgColor theme="5" tint="0.57997375408185059"/>
        <bgColor indexed="64"/>
      </patternFill>
    </fill>
    <fill>
      <patternFill patternType="solid">
        <fgColor theme="5" tint="0.58998382518997772"/>
        <bgColor indexed="64"/>
      </patternFill>
    </fill>
    <fill>
      <patternFill patternType="solid">
        <fgColor theme="6" tint="0.59999389629810485"/>
        <bgColor indexed="65"/>
      </patternFill>
    </fill>
    <fill>
      <patternFill patternType="solid">
        <fgColor theme="6" tint="0.57997375408185059"/>
        <bgColor indexed="64"/>
      </patternFill>
    </fill>
    <fill>
      <patternFill patternType="solid">
        <fgColor theme="6" tint="0.58998382518997772"/>
        <bgColor indexed="64"/>
      </patternFill>
    </fill>
    <fill>
      <patternFill patternType="solid">
        <fgColor theme="7" tint="0.59999389629810485"/>
        <bgColor indexed="65"/>
      </patternFill>
    </fill>
    <fill>
      <patternFill patternType="solid">
        <fgColor theme="7" tint="0.57997375408185059"/>
        <bgColor indexed="64"/>
      </patternFill>
    </fill>
    <fill>
      <patternFill patternType="solid">
        <fgColor theme="7" tint="0.58998382518997772"/>
        <bgColor indexed="64"/>
      </patternFill>
    </fill>
    <fill>
      <patternFill patternType="solid">
        <fgColor theme="8" tint="0.59999389629810485"/>
        <bgColor indexed="65"/>
      </patternFill>
    </fill>
    <fill>
      <patternFill patternType="solid">
        <fgColor theme="8" tint="0.57997375408185059"/>
        <bgColor indexed="64"/>
      </patternFill>
    </fill>
    <fill>
      <patternFill patternType="solid">
        <fgColor theme="8" tint="0.58998382518997772"/>
        <bgColor indexed="64"/>
      </patternFill>
    </fill>
    <fill>
      <patternFill patternType="solid">
        <fgColor theme="9" tint="0.59999389629810485"/>
        <bgColor indexed="65"/>
      </patternFill>
    </fill>
    <fill>
      <patternFill patternType="solid">
        <fgColor theme="9" tint="0.57997375408185059"/>
        <bgColor indexed="64"/>
      </patternFill>
    </fill>
    <fill>
      <patternFill patternType="solid">
        <fgColor theme="9" tint="0.58998382518997772"/>
        <bgColor indexed="64"/>
      </patternFill>
    </fill>
    <fill>
      <patternFill patternType="solid">
        <fgColor theme="4" tint="0.39997558519241921"/>
        <bgColor indexed="65"/>
      </patternFill>
    </fill>
    <fill>
      <patternFill patternType="solid">
        <fgColor theme="4" tint="0.37998596148564107"/>
        <bgColor indexed="64"/>
      </patternFill>
    </fill>
    <fill>
      <patternFill patternType="solid">
        <fgColor theme="4" tint="0.38999603259376814"/>
        <bgColor indexed="64"/>
      </patternFill>
    </fill>
    <fill>
      <patternFill patternType="solid">
        <fgColor theme="5" tint="0.39997558519241921"/>
        <bgColor indexed="65"/>
      </patternFill>
    </fill>
    <fill>
      <patternFill patternType="solid">
        <fgColor theme="5" tint="0.37998596148564107"/>
        <bgColor indexed="64"/>
      </patternFill>
    </fill>
    <fill>
      <patternFill patternType="solid">
        <fgColor theme="5" tint="0.38999603259376814"/>
        <bgColor indexed="64"/>
      </patternFill>
    </fill>
    <fill>
      <patternFill patternType="solid">
        <fgColor theme="6" tint="0.39997558519241921"/>
        <bgColor indexed="65"/>
      </patternFill>
    </fill>
    <fill>
      <patternFill patternType="solid">
        <fgColor theme="6" tint="0.37998596148564107"/>
        <bgColor indexed="64"/>
      </patternFill>
    </fill>
    <fill>
      <patternFill patternType="solid">
        <fgColor theme="6" tint="0.38999603259376814"/>
        <bgColor indexed="64"/>
      </patternFill>
    </fill>
    <fill>
      <patternFill patternType="solid">
        <fgColor theme="7" tint="0.39997558519241921"/>
        <bgColor indexed="65"/>
      </patternFill>
    </fill>
    <fill>
      <patternFill patternType="solid">
        <fgColor theme="7" tint="0.37998596148564107"/>
        <bgColor indexed="64"/>
      </patternFill>
    </fill>
    <fill>
      <patternFill patternType="solid">
        <fgColor theme="7" tint="0.38999603259376814"/>
        <bgColor indexed="64"/>
      </patternFill>
    </fill>
    <fill>
      <patternFill patternType="solid">
        <fgColor theme="8" tint="0.39997558519241921"/>
        <bgColor indexed="65"/>
      </patternFill>
    </fill>
    <fill>
      <patternFill patternType="solid">
        <fgColor theme="8" tint="0.37998596148564107"/>
        <bgColor indexed="64"/>
      </patternFill>
    </fill>
    <fill>
      <patternFill patternType="solid">
        <fgColor theme="8" tint="0.38999603259376814"/>
        <bgColor indexed="64"/>
      </patternFill>
    </fill>
    <fill>
      <patternFill patternType="solid">
        <fgColor theme="9" tint="0.39997558519241921"/>
        <bgColor indexed="65"/>
      </patternFill>
    </fill>
    <fill>
      <patternFill patternType="solid">
        <fgColor theme="9" tint="0.37998596148564107"/>
        <bgColor indexed="64"/>
      </patternFill>
    </fill>
    <fill>
      <patternFill patternType="solid">
        <fgColor theme="9" tint="0.38999603259376814"/>
        <bgColor indexed="64"/>
      </patternFill>
    </fill>
    <fill>
      <patternFill patternType="solid">
        <fgColor theme="4"/>
      </patternFill>
    </fill>
    <fill>
      <patternFill patternType="solid">
        <fgColor theme="4"/>
        <bgColor indexed="64"/>
      </patternFill>
    </fill>
    <fill>
      <patternFill patternType="solid">
        <fgColor theme="5"/>
      </patternFill>
    </fill>
    <fill>
      <patternFill patternType="solid">
        <fgColor theme="5"/>
        <bgColor indexed="64"/>
      </patternFill>
    </fill>
    <fill>
      <patternFill patternType="solid">
        <fgColor theme="6"/>
      </patternFill>
    </fill>
    <fill>
      <patternFill patternType="solid">
        <fgColor theme="6"/>
        <bgColor indexed="64"/>
      </patternFill>
    </fill>
    <fill>
      <patternFill patternType="solid">
        <fgColor theme="7"/>
      </patternFill>
    </fill>
    <fill>
      <patternFill patternType="solid">
        <fgColor theme="7"/>
        <bgColor indexed="64"/>
      </patternFill>
    </fill>
    <fill>
      <patternFill patternType="solid">
        <fgColor theme="8"/>
      </patternFill>
    </fill>
    <fill>
      <patternFill patternType="solid">
        <fgColor theme="8"/>
        <bgColor indexed="64"/>
      </patternFill>
    </fill>
    <fill>
      <patternFill patternType="solid">
        <fgColor theme="9"/>
      </patternFill>
    </fill>
    <fill>
      <patternFill patternType="solid">
        <fgColor theme="9"/>
        <bgColor indexed="64"/>
      </patternFill>
    </fill>
    <fill>
      <patternFill patternType="solid">
        <fgColor rgb="FFFFC7CE"/>
      </patternFill>
    </fill>
    <fill>
      <patternFill patternType="solid">
        <fgColor rgb="FFFFC7CE"/>
        <bgColor indexed="64"/>
      </patternFill>
    </fill>
    <fill>
      <patternFill patternType="solid">
        <fgColor rgb="FFF2F2F2"/>
      </patternFill>
    </fill>
    <fill>
      <patternFill patternType="solid">
        <fgColor rgb="FFF2F2F2"/>
        <bgColor indexed="64"/>
      </patternFill>
    </fill>
    <fill>
      <patternFill patternType="solid">
        <fgColor rgb="FFA5A5A5"/>
      </patternFill>
    </fill>
    <fill>
      <patternFill patternType="solid">
        <fgColor rgb="FFA5A5A5"/>
        <bgColor indexed="64"/>
      </patternFill>
    </fill>
    <fill>
      <patternFill patternType="solid">
        <fgColor rgb="FFC6EFCE"/>
      </patternFill>
    </fill>
    <fill>
      <patternFill patternType="solid">
        <fgColor rgb="FFC6EFCE"/>
        <bgColor indexed="64"/>
      </patternFill>
    </fill>
    <fill>
      <patternFill patternType="solid">
        <fgColor rgb="FFFFCC99"/>
      </patternFill>
    </fill>
    <fill>
      <patternFill patternType="solid">
        <fgColor rgb="FFFFCC99"/>
        <bgColor indexed="64"/>
      </patternFill>
    </fill>
    <fill>
      <patternFill patternType="solid">
        <fgColor rgb="FFFFEB9C"/>
      </patternFill>
    </fill>
    <fill>
      <patternFill patternType="solid">
        <fgColor rgb="FFFFEB9C"/>
        <bgColor indexed="64"/>
      </patternFill>
    </fill>
    <fill>
      <patternFill patternType="solid">
        <fgColor rgb="FFFFFFCC"/>
      </patternFill>
    </fill>
    <fill>
      <patternFill patternType="solid">
        <fgColor rgb="FFFFFFCC"/>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1"/>
        <bgColor indexed="64"/>
      </patternFill>
    </fill>
  </fills>
  <borders count="1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dashed">
        <color indexed="28"/>
      </left>
      <right style="dashed">
        <color indexed="28"/>
      </right>
      <top style="dashed">
        <color indexed="28"/>
      </top>
      <bottom style="dashed">
        <color indexed="28"/>
      </bottom>
      <diagonal/>
    </border>
    <border>
      <left/>
      <right/>
      <top/>
      <bottom style="double">
        <color indexed="52"/>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bottom style="thin">
        <color indexed="64"/>
      </bottom>
      <diagonal/>
    </border>
    <border>
      <left style="double">
        <color indexed="64"/>
      </left>
      <right/>
      <top/>
      <bottom style="double">
        <color indexed="64"/>
      </bottom>
      <diagonal/>
    </border>
    <border>
      <left/>
      <right/>
      <top style="thin">
        <color indexed="64"/>
      </top>
      <bottom/>
      <diagonal/>
    </border>
    <border>
      <left/>
      <right/>
      <top style="thin">
        <color indexed="62"/>
      </top>
      <bottom style="double">
        <color indexed="62"/>
      </bottom>
      <diagonal/>
    </border>
    <border>
      <left/>
      <right/>
      <top style="thin">
        <color indexed="49"/>
      </top>
      <bottom style="double">
        <color indexed="49"/>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8"/>
      </left>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thin">
        <color indexed="8"/>
      </left>
      <right style="thin">
        <color indexed="8"/>
      </right>
      <top style="medium">
        <color indexed="64"/>
      </top>
      <bottom/>
      <diagonal/>
    </border>
    <border>
      <left style="medium">
        <color indexed="64"/>
      </left>
      <right/>
      <top style="thin">
        <color indexed="8"/>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8"/>
      </right>
      <top style="medium">
        <color indexed="64"/>
      </top>
      <bottom/>
      <diagonal/>
    </border>
    <border>
      <left style="medium">
        <color indexed="64"/>
      </left>
      <right/>
      <top/>
      <bottom style="thin">
        <color indexed="8"/>
      </bottom>
      <diagonal/>
    </border>
    <border>
      <left style="medium">
        <color indexed="64"/>
      </left>
      <right/>
      <top style="thin">
        <color indexed="8"/>
      </top>
      <bottom/>
      <diagonal/>
    </border>
    <border>
      <left style="medium">
        <color indexed="64"/>
      </left>
      <right/>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8"/>
      </top>
      <bottom style="medium">
        <color indexed="8"/>
      </bottom>
      <diagonal/>
    </border>
    <border>
      <left/>
      <right/>
      <top/>
      <bottom style="medium">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thin">
        <color indexed="64"/>
      </left>
      <right style="thin">
        <color indexed="64"/>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8"/>
      </top>
      <bottom style="medium">
        <color indexed="64"/>
      </bottom>
      <diagonal/>
    </border>
    <border>
      <left style="medium">
        <color indexed="64"/>
      </left>
      <right style="thin">
        <color indexed="64"/>
      </right>
      <top style="medium">
        <color indexed="64"/>
      </top>
      <bottom style="thin">
        <color indexed="64"/>
      </bottom>
      <diagonal/>
    </border>
    <border>
      <left/>
      <right style="thin">
        <color indexed="8"/>
      </right>
      <top/>
      <bottom style="thin">
        <color indexed="8"/>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bottom style="medium">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style="thin">
        <color indexed="64"/>
      </bottom>
      <diagonal/>
    </border>
    <border>
      <left style="thin">
        <color indexed="8"/>
      </left>
      <right/>
      <top style="medium">
        <color indexed="64"/>
      </top>
      <bottom style="medium">
        <color indexed="64"/>
      </bottom>
      <diagonal/>
    </border>
    <border>
      <left style="thin">
        <color indexed="64"/>
      </left>
      <right style="thin">
        <color indexed="8"/>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thick">
        <color theme="4" tint="0.47999511703848385"/>
      </bottom>
      <diagonal/>
    </border>
    <border>
      <left/>
      <right/>
      <top/>
      <bottom style="thick">
        <color theme="4" tint="0.48997466963713493"/>
      </bottom>
      <diagonal/>
    </border>
    <border>
      <left/>
      <right/>
      <top/>
      <bottom style="medium">
        <color theme="4" tint="0.39997558519241921"/>
      </bottom>
      <diagonal/>
    </border>
    <border>
      <left/>
      <right/>
      <top/>
      <bottom style="medium">
        <color theme="4" tint="0.37998596148564107"/>
      </bottom>
      <diagonal/>
    </border>
    <border>
      <left/>
      <right/>
      <top/>
      <bottom style="medium">
        <color theme="4" tint="0.3899960325937681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medium">
        <color indexed="64"/>
      </bottom>
      <diagonal/>
    </border>
  </borders>
  <cellStyleXfs count="2498">
    <xf numFmtId="0" fontId="0" fillId="0" borderId="0"/>
    <xf numFmtId="0" fontId="87" fillId="37" borderId="0">
      <alignment vertical="top"/>
    </xf>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87" fillId="38" borderId="0">
      <alignment vertical="top"/>
    </xf>
    <xf numFmtId="0" fontId="87" fillId="40" borderId="0">
      <alignment vertical="top"/>
    </xf>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87" fillId="41" borderId="0">
      <alignment vertical="top"/>
    </xf>
    <xf numFmtId="0" fontId="87" fillId="43" borderId="0">
      <alignment vertical="top"/>
    </xf>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87" fillId="44" borderId="0">
      <alignment vertical="top"/>
    </xf>
    <xf numFmtId="0" fontId="87" fillId="46" borderId="0">
      <alignment vertical="top"/>
    </xf>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1" fillId="10" borderId="0" applyNumberFormat="0" applyBorder="0" applyAlignment="0" applyProtection="0"/>
    <xf numFmtId="0" fontId="1" fillId="4" borderId="0" applyNumberFormat="0" applyBorder="0" applyAlignment="0" applyProtection="0"/>
    <xf numFmtId="0" fontId="87" fillId="47" borderId="0">
      <alignment vertical="top"/>
    </xf>
    <xf numFmtId="0" fontId="87" fillId="49" borderId="0">
      <alignment vertical="top"/>
    </xf>
    <xf numFmtId="0" fontId="86" fillId="48" borderId="0" applyNumberFormat="0" applyBorder="0" applyAlignment="0" applyProtection="0"/>
    <xf numFmtId="0" fontId="86" fillId="48" borderId="0" applyNumberFormat="0" applyBorder="0" applyAlignment="0" applyProtection="0"/>
    <xf numFmtId="0" fontId="86" fillId="48" borderId="0" applyNumberFormat="0" applyBorder="0" applyAlignment="0" applyProtection="0"/>
    <xf numFmtId="0" fontId="86" fillId="48" borderId="0" applyNumberFormat="0" applyBorder="0" applyAlignment="0" applyProtection="0"/>
    <xf numFmtId="0" fontId="86" fillId="48" borderId="0" applyNumberFormat="0" applyBorder="0" applyAlignment="0" applyProtection="0"/>
    <xf numFmtId="0" fontId="86" fillId="48" borderId="0" applyNumberFormat="0" applyBorder="0" applyAlignment="0" applyProtection="0"/>
    <xf numFmtId="0" fontId="86" fillId="48" borderId="0" applyNumberFormat="0" applyBorder="0" applyAlignment="0" applyProtection="0"/>
    <xf numFmtId="0" fontId="86" fillId="48" borderId="0" applyNumberFormat="0" applyBorder="0" applyAlignment="0" applyProtection="0"/>
    <xf numFmtId="0" fontId="1" fillId="11" borderId="0" applyNumberFormat="0" applyBorder="0" applyAlignment="0" applyProtection="0"/>
    <xf numFmtId="0" fontId="87" fillId="50" borderId="0">
      <alignment vertical="top"/>
    </xf>
    <xf numFmtId="0" fontId="87" fillId="52" borderId="0">
      <alignment vertical="top"/>
    </xf>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1" fillId="6" borderId="0" applyNumberFormat="0" applyBorder="0" applyAlignment="0" applyProtection="0"/>
    <xf numFmtId="0" fontId="87" fillId="53" borderId="0">
      <alignment vertical="top"/>
    </xf>
    <xf numFmtId="0" fontId="87" fillId="55" borderId="0">
      <alignment vertical="top"/>
    </xf>
    <xf numFmtId="0" fontId="86" fillId="54" borderId="0" applyNumberFormat="0" applyBorder="0" applyAlignment="0" applyProtection="0"/>
    <xf numFmtId="0" fontId="86" fillId="54" borderId="0" applyNumberFormat="0" applyBorder="0" applyAlignment="0" applyProtection="0"/>
    <xf numFmtId="0" fontId="86" fillId="54" borderId="0" applyNumberFormat="0" applyBorder="0" applyAlignment="0" applyProtection="0"/>
    <xf numFmtId="0" fontId="86" fillId="54" borderId="0" applyNumberFormat="0" applyBorder="0" applyAlignment="0" applyProtection="0"/>
    <xf numFmtId="0" fontId="86" fillId="54" borderId="0" applyNumberFormat="0" applyBorder="0" applyAlignment="0" applyProtection="0"/>
    <xf numFmtId="0" fontId="86" fillId="54" borderId="0" applyNumberFormat="0" applyBorder="0" applyAlignment="0" applyProtection="0"/>
    <xf numFmtId="0" fontId="86" fillId="54" borderId="0" applyNumberFormat="0" applyBorder="0" applyAlignment="0" applyProtection="0"/>
    <xf numFmtId="0" fontId="86" fillId="54"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87" fillId="56" borderId="0">
      <alignment vertical="top"/>
    </xf>
    <xf numFmtId="0" fontId="87" fillId="58" borderId="0">
      <alignment vertical="top"/>
    </xf>
    <xf numFmtId="0" fontId="86" fillId="57" borderId="0" applyNumberFormat="0" applyBorder="0" applyAlignment="0" applyProtection="0"/>
    <xf numFmtId="0" fontId="86" fillId="57" borderId="0" applyNumberFormat="0" applyBorder="0" applyAlignment="0" applyProtection="0"/>
    <xf numFmtId="0" fontId="86" fillId="57" borderId="0" applyNumberFormat="0" applyBorder="0" applyAlignment="0" applyProtection="0"/>
    <xf numFmtId="0" fontId="86" fillId="57" borderId="0" applyNumberFormat="0" applyBorder="0" applyAlignment="0" applyProtection="0"/>
    <xf numFmtId="0" fontId="86" fillId="57" borderId="0" applyNumberFormat="0" applyBorder="0" applyAlignment="0" applyProtection="0"/>
    <xf numFmtId="0" fontId="86" fillId="57" borderId="0" applyNumberFormat="0" applyBorder="0" applyAlignment="0" applyProtection="0"/>
    <xf numFmtId="0" fontId="86" fillId="57" borderId="0" applyNumberFormat="0" applyBorder="0" applyAlignment="0" applyProtection="0"/>
    <xf numFmtId="0" fontId="86" fillId="57" borderId="0" applyNumberFormat="0" applyBorder="0" applyAlignment="0" applyProtection="0"/>
    <xf numFmtId="0" fontId="1" fillId="15" borderId="0" applyNumberFormat="0" applyBorder="0" applyAlignment="0" applyProtection="0"/>
    <xf numFmtId="0" fontId="87" fillId="59" borderId="0">
      <alignment vertical="top"/>
    </xf>
    <xf numFmtId="0" fontId="87" fillId="61" borderId="0">
      <alignment vertical="top"/>
    </xf>
    <xf numFmtId="0" fontId="86" fillId="60" borderId="0" applyNumberFormat="0" applyBorder="0" applyAlignment="0" applyProtection="0"/>
    <xf numFmtId="0" fontId="86" fillId="60" borderId="0" applyNumberFormat="0" applyBorder="0" applyAlignment="0" applyProtection="0"/>
    <xf numFmtId="0" fontId="86" fillId="60" borderId="0" applyNumberFormat="0" applyBorder="0" applyAlignment="0" applyProtection="0"/>
    <xf numFmtId="0" fontId="86" fillId="60" borderId="0" applyNumberFormat="0" applyBorder="0" applyAlignment="0" applyProtection="0"/>
    <xf numFmtId="0" fontId="86" fillId="60" borderId="0" applyNumberFormat="0" applyBorder="0" applyAlignment="0" applyProtection="0"/>
    <xf numFmtId="0" fontId="86" fillId="60" borderId="0" applyNumberFormat="0" applyBorder="0" applyAlignment="0" applyProtection="0"/>
    <xf numFmtId="0" fontId="86" fillId="60" borderId="0" applyNumberFormat="0" applyBorder="0" applyAlignment="0" applyProtection="0"/>
    <xf numFmtId="0" fontId="86" fillId="60"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87" fillId="62" borderId="0">
      <alignment vertical="top"/>
    </xf>
    <xf numFmtId="0" fontId="87" fillId="64" borderId="0">
      <alignment vertical="top"/>
    </xf>
    <xf numFmtId="0" fontId="86" fillId="63" borderId="0" applyNumberFormat="0" applyBorder="0" applyAlignment="0" applyProtection="0"/>
    <xf numFmtId="0" fontId="86" fillId="63" borderId="0" applyNumberFormat="0" applyBorder="0" applyAlignment="0" applyProtection="0"/>
    <xf numFmtId="0" fontId="86" fillId="63" borderId="0" applyNumberFormat="0" applyBorder="0" applyAlignment="0" applyProtection="0"/>
    <xf numFmtId="0" fontId="86" fillId="63" borderId="0" applyNumberFormat="0" applyBorder="0" applyAlignment="0" applyProtection="0"/>
    <xf numFmtId="0" fontId="86" fillId="63" borderId="0" applyNumberFormat="0" applyBorder="0" applyAlignment="0" applyProtection="0"/>
    <xf numFmtId="0" fontId="86" fillId="63" borderId="0" applyNumberFormat="0" applyBorder="0" applyAlignment="0" applyProtection="0"/>
    <xf numFmtId="0" fontId="86" fillId="63" borderId="0" applyNumberFormat="0" applyBorder="0" applyAlignment="0" applyProtection="0"/>
    <xf numFmtId="0" fontId="86" fillId="63"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87" fillId="65" borderId="0">
      <alignment vertical="top"/>
    </xf>
    <xf numFmtId="0" fontId="87" fillId="67" borderId="0">
      <alignment vertical="top"/>
    </xf>
    <xf numFmtId="0" fontId="86" fillId="66" borderId="0" applyNumberFormat="0" applyBorder="0" applyAlignment="0" applyProtection="0"/>
    <xf numFmtId="0" fontId="86" fillId="66" borderId="0" applyNumberFormat="0" applyBorder="0" applyAlignment="0" applyProtection="0"/>
    <xf numFmtId="0" fontId="86" fillId="66" borderId="0" applyNumberFormat="0" applyBorder="0" applyAlignment="0" applyProtection="0"/>
    <xf numFmtId="0" fontId="86" fillId="66" borderId="0" applyNumberFormat="0" applyBorder="0" applyAlignment="0" applyProtection="0"/>
    <xf numFmtId="0" fontId="86" fillId="66" borderId="0" applyNumberFormat="0" applyBorder="0" applyAlignment="0" applyProtection="0"/>
    <xf numFmtId="0" fontId="86" fillId="66" borderId="0" applyNumberFormat="0" applyBorder="0" applyAlignment="0" applyProtection="0"/>
    <xf numFmtId="0" fontId="86" fillId="66" borderId="0" applyNumberFormat="0" applyBorder="0" applyAlignment="0" applyProtection="0"/>
    <xf numFmtId="0" fontId="86" fillId="66" borderId="0" applyNumberFormat="0" applyBorder="0" applyAlignment="0" applyProtection="0"/>
    <xf numFmtId="0" fontId="1" fillId="12" borderId="0" applyNumberFormat="0" applyBorder="0" applyAlignment="0" applyProtection="0"/>
    <xf numFmtId="0" fontId="87" fillId="68" borderId="0">
      <alignment vertical="top"/>
    </xf>
    <xf numFmtId="0" fontId="87" fillId="70" borderId="0">
      <alignment vertical="top"/>
    </xf>
    <xf numFmtId="0" fontId="86" fillId="69" borderId="0" applyNumberFormat="0" applyBorder="0" applyAlignment="0" applyProtection="0"/>
    <xf numFmtId="0" fontId="86" fillId="69" borderId="0" applyNumberFormat="0" applyBorder="0" applyAlignment="0" applyProtection="0"/>
    <xf numFmtId="0" fontId="86" fillId="69" borderId="0" applyNumberFormat="0" applyBorder="0" applyAlignment="0" applyProtection="0"/>
    <xf numFmtId="0" fontId="86" fillId="69" borderId="0" applyNumberFormat="0" applyBorder="0" applyAlignment="0" applyProtection="0"/>
    <xf numFmtId="0" fontId="86" fillId="69" borderId="0" applyNumberFormat="0" applyBorder="0" applyAlignment="0" applyProtection="0"/>
    <xf numFmtId="0" fontId="86" fillId="69" borderId="0" applyNumberFormat="0" applyBorder="0" applyAlignment="0" applyProtection="0"/>
    <xf numFmtId="0" fontId="86" fillId="69" borderId="0" applyNumberFormat="0" applyBorder="0" applyAlignment="0" applyProtection="0"/>
    <xf numFmtId="0" fontId="86" fillId="69" borderId="0" applyNumberFormat="0" applyBorder="0" applyAlignment="0" applyProtection="0"/>
    <xf numFmtId="0" fontId="1" fillId="19" borderId="0" applyNumberFormat="0" applyBorder="0" applyAlignment="0" applyProtection="0"/>
    <xf numFmtId="0" fontId="1" fillId="6" borderId="0" applyNumberFormat="0" applyBorder="0" applyAlignment="0" applyProtection="0"/>
    <xf numFmtId="0" fontId="87" fillId="71" borderId="0">
      <alignment vertical="top"/>
    </xf>
    <xf numFmtId="0" fontId="89" fillId="73" borderId="0">
      <alignment vertical="top"/>
    </xf>
    <xf numFmtId="0" fontId="88" fillId="72"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89" fillId="74" borderId="0">
      <alignment vertical="top"/>
    </xf>
    <xf numFmtId="0" fontId="89" fillId="76" borderId="0">
      <alignment vertical="top"/>
    </xf>
    <xf numFmtId="0" fontId="88" fillId="75" borderId="0" applyNumberFormat="0" applyBorder="0" applyAlignment="0" applyProtection="0"/>
    <xf numFmtId="0" fontId="9" fillId="15" borderId="0" applyNumberFormat="0" applyBorder="0" applyAlignment="0" applyProtection="0"/>
    <xf numFmtId="0" fontId="89" fillId="77" borderId="0">
      <alignment vertical="top"/>
    </xf>
    <xf numFmtId="0" fontId="89" fillId="79" borderId="0">
      <alignment vertical="top"/>
    </xf>
    <xf numFmtId="0" fontId="88" fillId="78"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89" fillId="80" borderId="0">
      <alignment vertical="top"/>
    </xf>
    <xf numFmtId="0" fontId="89" fillId="82" borderId="0">
      <alignment vertical="top"/>
    </xf>
    <xf numFmtId="0" fontId="88" fillId="81" borderId="0" applyNumberFormat="0" applyBorder="0" applyAlignment="0" applyProtection="0"/>
    <xf numFmtId="0" fontId="9" fillId="22" borderId="0" applyNumberFormat="0" applyBorder="0" applyAlignment="0" applyProtection="0"/>
    <xf numFmtId="0" fontId="9" fillId="14" borderId="0" applyNumberFormat="0" applyBorder="0" applyAlignment="0" applyProtection="0"/>
    <xf numFmtId="0" fontId="89" fillId="83" borderId="0">
      <alignment vertical="top"/>
    </xf>
    <xf numFmtId="0" fontId="89" fillId="85" borderId="0">
      <alignment vertical="top"/>
    </xf>
    <xf numFmtId="0" fontId="88" fillId="84" borderId="0" applyNumberFormat="0" applyBorder="0" applyAlignment="0" applyProtection="0"/>
    <xf numFmtId="0" fontId="9" fillId="21" borderId="0" applyNumberFormat="0" applyBorder="0" applyAlignment="0" applyProtection="0"/>
    <xf numFmtId="0" fontId="89" fillId="86" borderId="0">
      <alignment vertical="top"/>
    </xf>
    <xf numFmtId="0" fontId="89" fillId="88" borderId="0">
      <alignment vertical="top"/>
    </xf>
    <xf numFmtId="0" fontId="88" fillId="87" borderId="0" applyNumberFormat="0" applyBorder="0" applyAlignment="0" applyProtection="0"/>
    <xf numFmtId="0" fontId="9" fillId="23" borderId="0" applyNumberFormat="0" applyBorder="0" applyAlignment="0" applyProtection="0"/>
    <xf numFmtId="0" fontId="9" fillId="6" borderId="0" applyNumberFormat="0" applyBorder="0" applyAlignment="0" applyProtection="0"/>
    <xf numFmtId="0" fontId="89" fillId="89" borderId="0">
      <alignment vertical="top"/>
    </xf>
    <xf numFmtId="0" fontId="89" fillId="91" borderId="0">
      <alignment vertical="top"/>
    </xf>
    <xf numFmtId="0" fontId="88" fillId="90" borderId="0" applyNumberFormat="0" applyBorder="0" applyAlignment="0" applyProtection="0"/>
    <xf numFmtId="0" fontId="9" fillId="24" borderId="0" applyNumberFormat="0" applyBorder="0" applyAlignment="0" applyProtection="0"/>
    <xf numFmtId="0" fontId="9" fillId="21" borderId="0" applyNumberFormat="0" applyBorder="0" applyAlignment="0" applyProtection="0"/>
    <xf numFmtId="0" fontId="89" fillId="93" borderId="0">
      <alignment vertical="top"/>
    </xf>
    <xf numFmtId="0" fontId="88" fillId="92" borderId="0" applyNumberFormat="0" applyBorder="0" applyAlignment="0" applyProtection="0"/>
    <xf numFmtId="0" fontId="9" fillId="26" borderId="0" applyNumberFormat="0" applyBorder="0" applyAlignment="0" applyProtection="0"/>
    <xf numFmtId="0" fontId="89" fillId="95" borderId="0">
      <alignment vertical="top"/>
    </xf>
    <xf numFmtId="0" fontId="88" fillId="94" borderId="0" applyNumberFormat="0" applyBorder="0" applyAlignment="0" applyProtection="0"/>
    <xf numFmtId="0" fontId="9" fillId="27" borderId="0" applyNumberFormat="0" applyBorder="0" applyAlignment="0" applyProtection="0"/>
    <xf numFmtId="0" fontId="89" fillId="97" borderId="0">
      <alignment vertical="top"/>
    </xf>
    <xf numFmtId="0" fontId="88" fillId="96"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89" fillId="99" borderId="0">
      <alignment vertical="top"/>
    </xf>
    <xf numFmtId="0" fontId="88" fillId="98" borderId="0" applyNumberFormat="0" applyBorder="0" applyAlignment="0" applyProtection="0"/>
    <xf numFmtId="0" fontId="9" fillId="21" borderId="0" applyNumberFormat="0" applyBorder="0" applyAlignment="0" applyProtection="0"/>
    <xf numFmtId="0" fontId="89" fillId="101" borderId="0">
      <alignment vertical="top"/>
    </xf>
    <xf numFmtId="0" fontId="88" fillId="100" borderId="0" applyNumberFormat="0" applyBorder="0" applyAlignment="0" applyProtection="0"/>
    <xf numFmtId="0" fontId="9" fillId="29" borderId="0" applyNumberFormat="0" applyBorder="0" applyAlignment="0" applyProtection="0"/>
    <xf numFmtId="0" fontId="91" fillId="102" borderId="0">
      <alignment vertical="top"/>
    </xf>
    <xf numFmtId="0" fontId="90" fillId="102" borderId="0" applyNumberFormat="0" applyBorder="0" applyAlignment="0" applyProtection="0"/>
    <xf numFmtId="0" fontId="10" fillId="5" borderId="0" applyNumberFormat="0" applyBorder="0" applyAlignment="0" applyProtection="0"/>
    <xf numFmtId="0" fontId="92" fillId="102" borderId="0" applyNumberFormat="0" applyBorder="0" applyAlignment="0" applyProtection="0"/>
    <xf numFmtId="0" fontId="91" fillId="103" borderId="0">
      <alignment vertical="top"/>
    </xf>
    <xf numFmtId="172" fontId="8" fillId="0" borderId="0" applyNumberFormat="0" applyFont="0" applyAlignment="0" applyProtection="0"/>
    <xf numFmtId="172" fontId="8" fillId="0" borderId="0" applyNumberFormat="0" applyFont="0" applyAlignment="0" applyProtection="0"/>
    <xf numFmtId="172" fontId="8" fillId="0" borderId="0" applyNumberFormat="0" applyFont="0" applyAlignment="0" applyProtection="0"/>
    <xf numFmtId="0" fontId="94" fillId="104" borderId="103">
      <alignment vertical="top"/>
    </xf>
    <xf numFmtId="0" fontId="93" fillId="104" borderId="103" applyNumberFormat="0" applyAlignment="0" applyProtection="0"/>
    <xf numFmtId="0" fontId="11" fillId="14" borderId="1" applyNumberFormat="0" applyAlignment="0" applyProtection="0"/>
    <xf numFmtId="0" fontId="11" fillId="14" borderId="1" applyNumberFormat="0" applyAlignment="0" applyProtection="0"/>
    <xf numFmtId="0" fontId="11" fillId="14" borderId="1" applyNumberFormat="0" applyAlignment="0" applyProtection="0"/>
    <xf numFmtId="0" fontId="11" fillId="14" borderId="1" applyNumberFormat="0" applyAlignment="0" applyProtection="0"/>
    <xf numFmtId="0" fontId="11" fillId="14" borderId="1" applyNumberFormat="0" applyAlignment="0" applyProtection="0"/>
    <xf numFmtId="0" fontId="11" fillId="14" borderId="1" applyNumberFormat="0" applyAlignment="0" applyProtection="0"/>
    <xf numFmtId="0" fontId="11" fillId="14" borderId="1" applyNumberFormat="0" applyAlignment="0" applyProtection="0"/>
    <xf numFmtId="0" fontId="11" fillId="14" borderId="1" applyNumberFormat="0" applyAlignment="0" applyProtection="0"/>
    <xf numFmtId="0" fontId="11" fillId="14" borderId="1" applyNumberFormat="0" applyAlignment="0" applyProtection="0"/>
    <xf numFmtId="0" fontId="11" fillId="14" borderId="1" applyNumberFormat="0" applyAlignment="0" applyProtection="0"/>
    <xf numFmtId="0" fontId="11" fillId="14" borderId="1" applyNumberFormat="0" applyAlignment="0" applyProtection="0"/>
    <xf numFmtId="0" fontId="11" fillId="14" borderId="1" applyNumberFormat="0" applyAlignment="0" applyProtection="0"/>
    <xf numFmtId="0" fontId="11" fillId="14" borderId="1" applyNumberFormat="0" applyAlignment="0" applyProtection="0"/>
    <xf numFmtId="0" fontId="11" fillId="14" borderId="1" applyNumberFormat="0" applyAlignment="0" applyProtection="0"/>
    <xf numFmtId="0" fontId="11" fillId="14" borderId="1" applyNumberFormat="0" applyAlignment="0" applyProtection="0"/>
    <xf numFmtId="0" fontId="11" fillId="14" borderId="1" applyNumberFormat="0" applyAlignment="0" applyProtection="0"/>
    <xf numFmtId="0" fontId="11" fillId="14" borderId="1" applyNumberFormat="0" applyAlignment="0" applyProtection="0"/>
    <xf numFmtId="0" fontId="11" fillId="30" borderId="1" applyNumberFormat="0" applyAlignment="0" applyProtection="0"/>
    <xf numFmtId="0" fontId="94" fillId="105" borderId="103">
      <alignment vertical="top"/>
    </xf>
    <xf numFmtId="0" fontId="96" fillId="106" borderId="104">
      <alignment vertical="top"/>
    </xf>
    <xf numFmtId="0" fontId="95" fillId="106" borderId="104" applyNumberFormat="0" applyAlignment="0" applyProtection="0"/>
    <xf numFmtId="0" fontId="12" fillId="31" borderId="2" applyNumberFormat="0" applyAlignment="0" applyProtection="0"/>
    <xf numFmtId="0" fontId="96" fillId="107" borderId="104">
      <alignment vertical="top"/>
    </xf>
    <xf numFmtId="0" fontId="26" fillId="0" borderId="0"/>
    <xf numFmtId="37" fontId="27" fillId="0" borderId="3" applyFill="0" applyBorder="0">
      <alignment horizontal="center" vertical="top" wrapText="1"/>
    </xf>
    <xf numFmtId="43" fontId="52"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165" fontId="51" fillId="0" borderId="0">
      <alignment vertical="top"/>
    </xf>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51" fillId="0" borderId="0">
      <alignment vertical="top"/>
    </xf>
    <xf numFmtId="167" fontId="51" fillId="0" borderId="0">
      <alignment vertical="top"/>
    </xf>
    <xf numFmtId="167" fontId="51" fillId="0" borderId="0">
      <alignment vertical="top"/>
    </xf>
    <xf numFmtId="167" fontId="51" fillId="0" borderId="0">
      <alignment vertical="top"/>
    </xf>
    <xf numFmtId="167" fontId="51" fillId="0" borderId="0">
      <alignment vertical="top"/>
    </xf>
    <xf numFmtId="167" fontId="51" fillId="0" borderId="0">
      <alignment vertical="top"/>
    </xf>
    <xf numFmtId="167" fontId="51" fillId="0" borderId="0">
      <alignment vertical="top"/>
    </xf>
    <xf numFmtId="167" fontId="51" fillId="0" borderId="0">
      <alignment vertical="top"/>
    </xf>
    <xf numFmtId="167" fontId="51" fillId="0" borderId="0">
      <alignment vertical="top"/>
    </xf>
    <xf numFmtId="167" fontId="51" fillId="0" borderId="0">
      <alignment vertical="top"/>
    </xf>
    <xf numFmtId="43" fontId="53" fillId="0" borderId="0" applyFont="0" applyFill="0" applyBorder="0" applyAlignment="0" applyProtection="0"/>
    <xf numFmtId="167" fontId="51" fillId="0" borderId="0">
      <alignment vertical="top"/>
    </xf>
    <xf numFmtId="167" fontId="51" fillId="0" borderId="0">
      <alignment vertical="top"/>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54"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4"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167" fontId="8" fillId="0" borderId="0" applyFont="0" applyFill="0" applyBorder="0" applyAlignment="0" applyProtection="0"/>
    <xf numFmtId="43" fontId="2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8" fillId="0" borderId="0" applyFont="0" applyFill="0" applyBorder="0" applyAlignment="0" applyProtection="0"/>
    <xf numFmtId="167" fontId="52" fillId="0" borderId="0" applyFont="0" applyFill="0" applyBorder="0" applyAlignment="0" applyProtection="0"/>
    <xf numFmtId="167" fontId="1" fillId="0" borderId="0" applyFont="0" applyFill="0" applyBorder="0" applyAlignment="0" applyProtection="0"/>
    <xf numFmtId="167" fontId="52"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28"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2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2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51" fillId="0" borderId="0">
      <alignment vertical="top"/>
    </xf>
    <xf numFmtId="167" fontId="51" fillId="0" borderId="0">
      <alignment vertical="top"/>
    </xf>
    <xf numFmtId="167" fontId="51" fillId="0" borderId="0">
      <alignment vertical="top"/>
    </xf>
    <xf numFmtId="167" fontId="51" fillId="0" borderId="0">
      <alignment vertical="top"/>
    </xf>
    <xf numFmtId="167" fontId="51" fillId="0" borderId="0">
      <alignment vertical="top"/>
    </xf>
    <xf numFmtId="167" fontId="51" fillId="0" borderId="0">
      <alignment vertical="top"/>
    </xf>
    <xf numFmtId="167" fontId="51" fillId="0" borderId="0">
      <alignment vertical="top"/>
    </xf>
    <xf numFmtId="43" fontId="28" fillId="0" borderId="0" applyFont="0" applyFill="0" applyBorder="0" applyAlignment="0" applyProtection="0"/>
    <xf numFmtId="167" fontId="51" fillId="0" borderId="0">
      <alignment vertical="top"/>
    </xf>
    <xf numFmtId="167" fontId="51" fillId="0" borderId="0">
      <alignment vertical="top"/>
    </xf>
    <xf numFmtId="167" fontId="51" fillId="0" borderId="0">
      <alignment vertical="top"/>
    </xf>
    <xf numFmtId="167" fontId="51" fillId="0" borderId="0">
      <alignment vertical="top"/>
    </xf>
    <xf numFmtId="167" fontId="51" fillId="0" borderId="0">
      <alignment vertical="top"/>
    </xf>
    <xf numFmtId="167" fontId="51" fillId="0" borderId="0">
      <alignment vertical="top"/>
    </xf>
    <xf numFmtId="167" fontId="51" fillId="0" borderId="0">
      <alignment vertical="top"/>
    </xf>
    <xf numFmtId="167" fontId="51" fillId="0" borderId="0">
      <alignment vertical="top"/>
    </xf>
    <xf numFmtId="167" fontId="51" fillId="0" borderId="0">
      <alignment vertical="top"/>
    </xf>
    <xf numFmtId="167" fontId="51" fillId="0" borderId="0">
      <alignment vertical="top"/>
    </xf>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164" fontId="51" fillId="0" borderId="0">
      <alignment vertical="top"/>
    </xf>
    <xf numFmtId="44" fontId="8" fillId="0" borderId="0" applyFont="0" applyFill="0" applyBorder="0" applyAlignment="0" applyProtection="0"/>
    <xf numFmtId="44" fontId="8" fillId="0" borderId="0" applyFont="0" applyFill="0" applyBorder="0" applyAlignment="0" applyProtection="0"/>
    <xf numFmtId="166" fontId="51" fillId="0" borderId="0">
      <alignment vertical="top"/>
    </xf>
    <xf numFmtId="166" fontId="51" fillId="0" borderId="0">
      <alignment vertical="top"/>
    </xf>
    <xf numFmtId="166" fontId="51" fillId="0" borderId="0">
      <alignment vertical="top"/>
    </xf>
    <xf numFmtId="166" fontId="51" fillId="0" borderId="0">
      <alignment vertical="top"/>
    </xf>
    <xf numFmtId="166" fontId="51" fillId="0" borderId="0">
      <alignment vertical="top"/>
    </xf>
    <xf numFmtId="166" fontId="51" fillId="0" borderId="0">
      <alignment vertical="top"/>
    </xf>
    <xf numFmtId="166" fontId="51" fillId="0" borderId="0">
      <alignment vertical="top"/>
    </xf>
    <xf numFmtId="166" fontId="51" fillId="0" borderId="0">
      <alignment vertical="top"/>
    </xf>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166" fontId="51" fillId="0" borderId="0">
      <alignment vertical="top"/>
    </xf>
    <xf numFmtId="166" fontId="51" fillId="0" borderId="0">
      <alignment vertical="top"/>
    </xf>
    <xf numFmtId="166" fontId="51" fillId="0" borderId="0">
      <alignment vertical="top"/>
    </xf>
    <xf numFmtId="166" fontId="51" fillId="0" borderId="0">
      <alignment vertical="top"/>
    </xf>
    <xf numFmtId="166" fontId="51" fillId="0" borderId="0">
      <alignment vertical="top"/>
    </xf>
    <xf numFmtId="166" fontId="51" fillId="0" borderId="0">
      <alignment vertical="top"/>
    </xf>
    <xf numFmtId="166" fontId="51" fillId="0" borderId="0">
      <alignment vertical="top"/>
    </xf>
    <xf numFmtId="166" fontId="51" fillId="0" borderId="0">
      <alignment vertical="top"/>
    </xf>
    <xf numFmtId="166" fontId="51" fillId="0" borderId="0">
      <alignment vertical="top"/>
    </xf>
    <xf numFmtId="166" fontId="51" fillId="0" borderId="0">
      <alignment vertical="top"/>
    </xf>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51" fillId="0" borderId="0">
      <alignment vertical="top"/>
    </xf>
    <xf numFmtId="166" fontId="51" fillId="0" borderId="0">
      <alignment vertical="top"/>
    </xf>
    <xf numFmtId="166" fontId="51" fillId="0" borderId="0">
      <alignment vertical="top"/>
    </xf>
    <xf numFmtId="166" fontId="51" fillId="0" borderId="0">
      <alignment vertical="top"/>
    </xf>
    <xf numFmtId="166" fontId="51" fillId="0" borderId="0">
      <alignment vertical="top"/>
    </xf>
    <xf numFmtId="166" fontId="51" fillId="0" borderId="0">
      <alignment vertical="top"/>
    </xf>
    <xf numFmtId="166" fontId="51" fillId="0" borderId="0">
      <alignment vertical="top"/>
    </xf>
    <xf numFmtId="166" fontId="51" fillId="0" borderId="0">
      <alignment vertical="top"/>
    </xf>
    <xf numFmtId="166" fontId="51" fillId="0" borderId="0">
      <alignment vertical="top"/>
    </xf>
    <xf numFmtId="166" fontId="51" fillId="0" borderId="0">
      <alignment vertical="top"/>
    </xf>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51" fillId="0" borderId="0">
      <alignment vertical="top"/>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73" fontId="29" fillId="0" borderId="0" applyFont="0" applyFill="0" applyBorder="0" applyAlignment="0" applyProtection="0"/>
    <xf numFmtId="37" fontId="27" fillId="0" borderId="4" applyNumberFormat="0">
      <alignment horizontal="centerContinuous" vertical="top" wrapText="1"/>
    </xf>
    <xf numFmtId="0" fontId="98" fillId="0" borderId="0">
      <alignment vertical="top"/>
    </xf>
    <xf numFmtId="0" fontId="97" fillId="0" borderId="0" applyNumberFormat="0" applyFill="0" applyBorder="0" applyAlignment="0" applyProtection="0"/>
    <xf numFmtId="0" fontId="13" fillId="0" borderId="0" applyNumberFormat="0" applyFill="0" applyBorder="0" applyAlignment="0" applyProtection="0"/>
    <xf numFmtId="0" fontId="100" fillId="108" borderId="0">
      <alignment vertical="top"/>
    </xf>
    <xf numFmtId="0" fontId="99" fillId="108" borderId="0" applyNumberFormat="0" applyBorder="0" applyAlignment="0" applyProtection="0"/>
    <xf numFmtId="0" fontId="14" fillId="7" borderId="0" applyNumberFormat="0" applyBorder="0" applyAlignment="0" applyProtection="0"/>
    <xf numFmtId="0" fontId="100" fillId="109" borderId="0">
      <alignment vertical="top"/>
    </xf>
    <xf numFmtId="37" fontId="30" fillId="13" borderId="5" applyBorder="0" applyAlignment="0"/>
    <xf numFmtId="174" fontId="30" fillId="8" borderId="6" applyNumberFormat="0" applyFont="0" applyAlignment="0"/>
    <xf numFmtId="174" fontId="30" fillId="8" borderId="6" applyNumberFormat="0" applyFont="0" applyAlignment="0"/>
    <xf numFmtId="174" fontId="30" fillId="8" borderId="6" applyNumberFormat="0" applyFont="0" applyAlignment="0"/>
    <xf numFmtId="174" fontId="30" fillId="8" borderId="6" applyNumberFormat="0" applyFont="0" applyAlignment="0"/>
    <xf numFmtId="0" fontId="101" fillId="0" borderId="105">
      <alignment vertical="top"/>
    </xf>
    <xf numFmtId="0" fontId="101" fillId="0" borderId="105" applyNumberFormat="0" applyFill="0" applyAlignment="0" applyProtection="0"/>
    <xf numFmtId="0" fontId="15" fillId="0" borderId="7" applyNumberFormat="0" applyFill="0" applyAlignment="0" applyProtection="0"/>
    <xf numFmtId="0" fontId="31" fillId="0" borderId="8" applyNumberFormat="0" applyFill="0" applyAlignment="0" applyProtection="0"/>
    <xf numFmtId="0" fontId="103" fillId="0" borderId="107">
      <alignment vertical="top"/>
    </xf>
    <xf numFmtId="0" fontId="102" fillId="0" borderId="106" applyNumberFormat="0" applyFill="0" applyAlignment="0" applyProtection="0"/>
    <xf numFmtId="0" fontId="16" fillId="0" borderId="9" applyNumberFormat="0" applyFill="0" applyAlignment="0" applyProtection="0"/>
    <xf numFmtId="0" fontId="32" fillId="0" borderId="9" applyNumberFormat="0" applyFill="0" applyAlignment="0" applyProtection="0"/>
    <xf numFmtId="0" fontId="103" fillId="0" borderId="108">
      <alignment vertical="top"/>
    </xf>
    <xf numFmtId="0" fontId="105" fillId="0" borderId="110">
      <alignment vertical="top"/>
    </xf>
    <xf numFmtId="0" fontId="104" fillId="0" borderId="10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33" fillId="0" borderId="11" applyNumberFormat="0" applyFill="0" applyAlignment="0" applyProtection="0"/>
    <xf numFmtId="0" fontId="105" fillId="0" borderId="111">
      <alignment vertical="top"/>
    </xf>
    <xf numFmtId="0" fontId="105" fillId="0" borderId="0">
      <alignment vertical="top"/>
    </xf>
    <xf numFmtId="0" fontId="104" fillId="0" borderId="0" applyNumberFormat="0" applyFill="0" applyBorder="0" applyAlignment="0" applyProtection="0"/>
    <xf numFmtId="0" fontId="17" fillId="0" borderId="0" applyNumberFormat="0" applyFill="0" applyBorder="0" applyAlignment="0" applyProtection="0"/>
    <xf numFmtId="0" fontId="33"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alignment vertical="top"/>
      <protection locked="0"/>
    </xf>
    <xf numFmtId="175" fontId="34" fillId="17" borderId="12" applyNumberFormat="0">
      <alignment vertical="center"/>
    </xf>
    <xf numFmtId="0" fontId="109" fillId="110" borderId="103">
      <alignment vertical="top"/>
    </xf>
    <xf numFmtId="37" fontId="35" fillId="0" borderId="3" applyNumberFormat="0" applyBorder="0" applyAlignment="0">
      <protection locked="0"/>
    </xf>
    <xf numFmtId="0" fontId="108" fillId="110" borderId="103" applyNumberFormat="0" applyAlignment="0" applyProtection="0"/>
    <xf numFmtId="0" fontId="18" fillId="6" borderId="1" applyNumberFormat="0" applyAlignment="0" applyProtection="0"/>
    <xf numFmtId="0" fontId="18" fillId="6" borderId="1" applyNumberFormat="0" applyAlignment="0" applyProtection="0"/>
    <xf numFmtId="0" fontId="18" fillId="6" borderId="1" applyNumberFormat="0" applyAlignment="0" applyProtection="0"/>
    <xf numFmtId="0" fontId="18" fillId="6" borderId="1" applyNumberFormat="0" applyAlignment="0" applyProtection="0"/>
    <xf numFmtId="0" fontId="18" fillId="6" borderId="1" applyNumberFormat="0" applyAlignment="0" applyProtection="0"/>
    <xf numFmtId="0" fontId="18" fillId="6" borderId="1" applyNumberFormat="0" applyAlignment="0" applyProtection="0"/>
    <xf numFmtId="0" fontId="18" fillId="6" borderId="1" applyNumberFormat="0" applyAlignment="0" applyProtection="0"/>
    <xf numFmtId="0" fontId="18" fillId="6" borderId="1" applyNumberFormat="0" applyAlignment="0" applyProtection="0"/>
    <xf numFmtId="0" fontId="18" fillId="6" borderId="1" applyNumberFormat="0" applyAlignment="0" applyProtection="0"/>
    <xf numFmtId="0" fontId="18" fillId="6" borderId="1" applyNumberFormat="0" applyAlignment="0" applyProtection="0"/>
    <xf numFmtId="0" fontId="18" fillId="6" borderId="1" applyNumberFormat="0" applyAlignment="0" applyProtection="0"/>
    <xf numFmtId="0" fontId="18" fillId="6" borderId="1" applyNumberFormat="0" applyAlignment="0" applyProtection="0"/>
    <xf numFmtId="0" fontId="18" fillId="6" borderId="1" applyNumberFormat="0" applyAlignment="0" applyProtection="0"/>
    <xf numFmtId="0" fontId="18" fillId="6" borderId="1" applyNumberFormat="0" applyAlignment="0" applyProtection="0"/>
    <xf numFmtId="0" fontId="18" fillId="6" borderId="1" applyNumberFormat="0" applyAlignment="0" applyProtection="0"/>
    <xf numFmtId="0" fontId="18" fillId="6" borderId="1" applyNumberFormat="0" applyAlignment="0" applyProtection="0"/>
    <xf numFmtId="0" fontId="18" fillId="6" borderId="1" applyNumberFormat="0" applyAlignment="0" applyProtection="0"/>
    <xf numFmtId="0" fontId="109" fillId="111" borderId="103">
      <alignment vertical="top"/>
    </xf>
    <xf numFmtId="38" fontId="36" fillId="0" borderId="0"/>
    <xf numFmtId="38" fontId="37" fillId="0" borderId="0"/>
    <xf numFmtId="38" fontId="38" fillId="0" borderId="0"/>
    <xf numFmtId="38" fontId="39" fillId="0" borderId="0"/>
    <xf numFmtId="0" fontId="40" fillId="0" borderId="0"/>
    <xf numFmtId="0" fontId="40" fillId="0" borderId="0"/>
    <xf numFmtId="37" fontId="8" fillId="0" borderId="0" applyBorder="0" applyAlignment="0">
      <alignment horizontal="left"/>
      <protection locked="0"/>
    </xf>
    <xf numFmtId="0" fontId="111" fillId="0" borderId="112">
      <alignment vertical="top"/>
    </xf>
    <xf numFmtId="0" fontId="110" fillId="0" borderId="112" applyNumberFormat="0" applyFill="0" applyAlignment="0" applyProtection="0"/>
    <xf numFmtId="0" fontId="19" fillId="0" borderId="13" applyNumberFormat="0" applyFill="0" applyAlignment="0" applyProtection="0"/>
    <xf numFmtId="0" fontId="8" fillId="0" borderId="14" applyBorder="0">
      <alignment horizontal="center" vertical="center" wrapText="1"/>
    </xf>
    <xf numFmtId="0" fontId="113" fillId="112" borderId="0">
      <alignment vertical="top"/>
    </xf>
    <xf numFmtId="0" fontId="112" fillId="112" borderId="0" applyNumberFormat="0" applyBorder="0" applyAlignment="0" applyProtection="0"/>
    <xf numFmtId="0" fontId="20" fillId="18" borderId="0" applyNumberFormat="0" applyBorder="0" applyAlignment="0" applyProtection="0"/>
    <xf numFmtId="0" fontId="114" fillId="112" borderId="0" applyNumberFormat="0" applyBorder="0" applyAlignment="0" applyProtection="0"/>
    <xf numFmtId="0" fontId="113" fillId="113" borderId="0">
      <alignment vertical="top"/>
    </xf>
    <xf numFmtId="176" fontId="41" fillId="0" borderId="0"/>
    <xf numFmtId="0" fontId="28" fillId="0" borderId="0"/>
    <xf numFmtId="0" fontId="28" fillId="0" borderId="0"/>
    <xf numFmtId="0" fontId="6" fillId="0" borderId="0"/>
    <xf numFmtId="0" fontId="28" fillId="0" borderId="0"/>
    <xf numFmtId="0" fontId="8" fillId="0" borderId="0"/>
    <xf numFmtId="0" fontId="8" fillId="0" borderId="0"/>
    <xf numFmtId="0" fontId="6" fillId="0" borderId="0"/>
    <xf numFmtId="0" fontId="8" fillId="0" borderId="0"/>
    <xf numFmtId="0" fontId="28" fillId="0" borderId="0"/>
    <xf numFmtId="0" fontId="8" fillId="0" borderId="0"/>
    <xf numFmtId="0" fontId="28" fillId="0" borderId="0"/>
    <xf numFmtId="0" fontId="8" fillId="0" borderId="0"/>
    <xf numFmtId="0" fontId="8"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8" fillId="0" borderId="0"/>
    <xf numFmtId="0" fontId="28" fillId="0" borderId="0"/>
    <xf numFmtId="0" fontId="28" fillId="0" borderId="0"/>
    <xf numFmtId="0" fontId="8" fillId="0" borderId="0"/>
    <xf numFmtId="0" fontId="28" fillId="0" borderId="0"/>
    <xf numFmtId="0" fontId="8" fillId="0" borderId="0"/>
    <xf numFmtId="0" fontId="28" fillId="0" borderId="0"/>
    <xf numFmtId="0" fontId="8" fillId="0" borderId="0"/>
    <xf numFmtId="0" fontId="28" fillId="0" borderId="0"/>
    <xf numFmtId="0" fontId="8" fillId="0" borderId="0"/>
    <xf numFmtId="0" fontId="28" fillId="0" borderId="0"/>
    <xf numFmtId="0" fontId="28" fillId="0" borderId="0"/>
    <xf numFmtId="0" fontId="8" fillId="0" borderId="0"/>
    <xf numFmtId="0" fontId="28" fillId="0" borderId="0"/>
    <xf numFmtId="0" fontId="8" fillId="0" borderId="0"/>
    <xf numFmtId="0" fontId="2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6" fillId="0" borderId="0"/>
    <xf numFmtId="0" fontId="8"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 fillId="0" borderId="0"/>
    <xf numFmtId="0" fontId="86" fillId="0" borderId="0"/>
    <xf numFmtId="0" fontId="86" fillId="0" borderId="0"/>
    <xf numFmtId="0" fontId="86" fillId="0" borderId="0"/>
    <xf numFmtId="0" fontId="86" fillId="0" borderId="0"/>
    <xf numFmtId="0" fontId="8" fillId="0" borderId="0"/>
    <xf numFmtId="0" fontId="8" fillId="0" borderId="0"/>
    <xf numFmtId="0" fontId="8" fillId="0" borderId="0"/>
    <xf numFmtId="0" fontId="28" fillId="0" borderId="0"/>
    <xf numFmtId="0" fontId="8" fillId="0" borderId="0"/>
    <xf numFmtId="0" fontId="8" fillId="0" borderId="0"/>
    <xf numFmtId="0" fontId="28" fillId="0" borderId="0"/>
    <xf numFmtId="0" fontId="8" fillId="0" borderId="0"/>
    <xf numFmtId="0" fontId="8" fillId="0" borderId="0"/>
    <xf numFmtId="0" fontId="115" fillId="0" borderId="0"/>
    <xf numFmtId="0" fontId="86" fillId="0" borderId="0"/>
    <xf numFmtId="0" fontId="116" fillId="0" borderId="0"/>
    <xf numFmtId="0" fontId="116" fillId="0" borderId="0"/>
    <xf numFmtId="0" fontId="117" fillId="0" borderId="0"/>
    <xf numFmtId="0" fontId="118" fillId="0" borderId="0"/>
    <xf numFmtId="0" fontId="86" fillId="0" borderId="0"/>
    <xf numFmtId="0" fontId="8" fillId="0" borderId="0"/>
    <xf numFmtId="0" fontId="28" fillId="0" borderId="0"/>
    <xf numFmtId="0" fontId="8" fillId="0" borderId="0"/>
    <xf numFmtId="0" fontId="28" fillId="0" borderId="0"/>
    <xf numFmtId="0" fontId="86" fillId="0" borderId="0"/>
    <xf numFmtId="0" fontId="86" fillId="0" borderId="0"/>
    <xf numFmtId="0" fontId="86" fillId="0" borderId="0"/>
    <xf numFmtId="0" fontId="86" fillId="0" borderId="0"/>
    <xf numFmtId="0" fontId="86" fillId="0" borderId="0"/>
    <xf numFmtId="0" fontId="8" fillId="0" borderId="0"/>
    <xf numFmtId="0" fontId="8" fillId="0" borderId="0"/>
    <xf numFmtId="0" fontId="8" fillId="0" borderId="0"/>
    <xf numFmtId="0" fontId="8" fillId="0" borderId="0"/>
    <xf numFmtId="0" fontId="118" fillId="0" borderId="0"/>
    <xf numFmtId="0" fontId="8" fillId="0" borderId="0"/>
    <xf numFmtId="0" fontId="28" fillId="0" borderId="0"/>
    <xf numFmtId="0" fontId="8" fillId="0" borderId="0">
      <alignment wrapText="1"/>
    </xf>
    <xf numFmtId="0" fontId="8" fillId="0" borderId="0">
      <alignment wrapText="1"/>
    </xf>
    <xf numFmtId="0" fontId="28" fillId="0" borderId="0"/>
    <xf numFmtId="0" fontId="8" fillId="0" borderId="0"/>
    <xf numFmtId="0" fontId="86" fillId="0" borderId="0"/>
    <xf numFmtId="0" fontId="8" fillId="0" borderId="0"/>
    <xf numFmtId="0" fontId="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 fillId="0" borderId="0"/>
    <xf numFmtId="0" fontId="8" fillId="0" borderId="0">
      <alignment wrapText="1"/>
    </xf>
    <xf numFmtId="0" fontId="8" fillId="0" borderId="0">
      <alignment wrapText="1"/>
    </xf>
    <xf numFmtId="0" fontId="8" fillId="0" borderId="0">
      <alignment wrapText="1"/>
    </xf>
    <xf numFmtId="0" fontId="8" fillId="0" borderId="0"/>
    <xf numFmtId="0" fontId="28" fillId="0" borderId="0"/>
    <xf numFmtId="0" fontId="116" fillId="0" borderId="0"/>
    <xf numFmtId="0" fontId="119" fillId="0" borderId="0"/>
    <xf numFmtId="0" fontId="116" fillId="0" borderId="0"/>
    <xf numFmtId="0" fontId="118" fillId="0" borderId="0"/>
    <xf numFmtId="0" fontId="86" fillId="0" borderId="0"/>
    <xf numFmtId="0" fontId="86" fillId="0" borderId="0"/>
    <xf numFmtId="0" fontId="8" fillId="0" borderId="0"/>
    <xf numFmtId="0" fontId="118" fillId="0" borderId="0"/>
    <xf numFmtId="0" fontId="8" fillId="0" borderId="0"/>
    <xf numFmtId="0" fontId="8" fillId="0" borderId="0"/>
    <xf numFmtId="0" fontId="8" fillId="0" borderId="0"/>
    <xf numFmtId="0" fontId="8" fillId="0" borderId="0"/>
    <xf numFmtId="0" fontId="8" fillId="0" borderId="0"/>
    <xf numFmtId="0" fontId="8"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19" fillId="0" borderId="0"/>
    <xf numFmtId="0" fontId="119" fillId="0" borderId="0"/>
    <xf numFmtId="0" fontId="118" fillId="0" borderId="0"/>
    <xf numFmtId="0" fontId="116" fillId="0" borderId="0"/>
    <xf numFmtId="0" fontId="116" fillId="0" borderId="0"/>
    <xf numFmtId="0" fontId="8" fillId="0" borderId="0"/>
    <xf numFmtId="0" fontId="116" fillId="0" borderId="0"/>
    <xf numFmtId="0" fontId="8" fillId="0" borderId="0"/>
    <xf numFmtId="0" fontId="116" fillId="0" borderId="0"/>
    <xf numFmtId="0" fontId="116" fillId="0" borderId="0"/>
    <xf numFmtId="0" fontId="86" fillId="0" borderId="0"/>
    <xf numFmtId="0" fontId="118" fillId="0" borderId="0"/>
    <xf numFmtId="0" fontId="8" fillId="0" borderId="0"/>
    <xf numFmtId="0" fontId="116" fillId="0" borderId="0"/>
    <xf numFmtId="0" fontId="86" fillId="0" borderId="0"/>
    <xf numFmtId="0" fontId="86" fillId="0" borderId="0"/>
    <xf numFmtId="0" fontId="116" fillId="0" borderId="0"/>
    <xf numFmtId="0" fontId="86" fillId="0" borderId="0"/>
    <xf numFmtId="0" fontId="86" fillId="0" borderId="0"/>
    <xf numFmtId="0" fontId="8" fillId="0" borderId="0"/>
    <xf numFmtId="0" fontId="8" fillId="0" borderId="0"/>
    <xf numFmtId="0" fontId="120" fillId="0" borderId="0"/>
    <xf numFmtId="0" fontId="115" fillId="0" borderId="0"/>
    <xf numFmtId="0" fontId="86" fillId="0" borderId="0"/>
    <xf numFmtId="0" fontId="121" fillId="0" borderId="0"/>
    <xf numFmtId="0" fontId="119" fillId="0" borderId="0"/>
    <xf numFmtId="0" fontId="8" fillId="0" borderId="0"/>
    <xf numFmtId="0" fontId="8"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19" fillId="0" borderId="0"/>
    <xf numFmtId="0" fontId="119"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 fillId="0" borderId="0"/>
    <xf numFmtId="0" fontId="86" fillId="0" borderId="0"/>
    <xf numFmtId="0" fontId="86" fillId="0" borderId="0"/>
    <xf numFmtId="0" fontId="8" fillId="0" borderId="0"/>
    <xf numFmtId="0" fontId="119" fillId="0" borderId="0"/>
    <xf numFmtId="0" fontId="8" fillId="0" borderId="0"/>
    <xf numFmtId="0" fontId="8" fillId="0" borderId="0"/>
    <xf numFmtId="0" fontId="119" fillId="0" borderId="0"/>
    <xf numFmtId="0" fontId="1" fillId="0" borderId="0"/>
    <xf numFmtId="0" fontId="119" fillId="0" borderId="0"/>
    <xf numFmtId="0" fontId="119" fillId="0" borderId="0"/>
    <xf numFmtId="0" fontId="28" fillId="0" borderId="0"/>
    <xf numFmtId="0" fontId="1" fillId="0" borderId="0"/>
    <xf numFmtId="0" fontId="1" fillId="0" borderId="0"/>
    <xf numFmtId="0" fontId="86" fillId="0" borderId="0"/>
    <xf numFmtId="0" fontId="120" fillId="0" borderId="0"/>
    <xf numFmtId="0" fontId="86" fillId="0" borderId="0"/>
    <xf numFmtId="0" fontId="86" fillId="0" borderId="0"/>
    <xf numFmtId="0" fontId="86" fillId="0" borderId="0"/>
    <xf numFmtId="0" fontId="116" fillId="0" borderId="0"/>
    <xf numFmtId="0" fontId="116" fillId="0" borderId="0"/>
    <xf numFmtId="0" fontId="116" fillId="0" borderId="0"/>
    <xf numFmtId="0" fontId="116" fillId="0" borderId="0"/>
    <xf numFmtId="0" fontId="8" fillId="0" borderId="0"/>
    <xf numFmtId="0" fontId="117" fillId="0" borderId="0"/>
    <xf numFmtId="0" fontId="117" fillId="0" borderId="0"/>
    <xf numFmtId="0" fontId="8" fillId="0" borderId="0"/>
    <xf numFmtId="0" fontId="8" fillId="0" borderId="0"/>
    <xf numFmtId="0" fontId="8" fillId="0" borderId="0"/>
    <xf numFmtId="0" fontId="86" fillId="0" borderId="0"/>
    <xf numFmtId="0" fontId="116" fillId="0" borderId="0"/>
    <xf numFmtId="0" fontId="8" fillId="0" borderId="0"/>
    <xf numFmtId="0" fontId="116" fillId="0" borderId="0"/>
    <xf numFmtId="0" fontId="8" fillId="0" borderId="0"/>
    <xf numFmtId="0" fontId="8" fillId="0" borderId="0"/>
    <xf numFmtId="0" fontId="116" fillId="0" borderId="0"/>
    <xf numFmtId="0" fontId="116" fillId="0" borderId="0"/>
    <xf numFmtId="0" fontId="8" fillId="0" borderId="0"/>
    <xf numFmtId="0" fontId="120" fillId="0" borderId="0"/>
    <xf numFmtId="0" fontId="118" fillId="0" borderId="0"/>
    <xf numFmtId="0" fontId="8" fillId="0" borderId="0"/>
    <xf numFmtId="0" fontId="120" fillId="0" borderId="0"/>
    <xf numFmtId="0" fontId="116" fillId="0" borderId="0"/>
    <xf numFmtId="0" fontId="8" fillId="0" borderId="0"/>
    <xf numFmtId="0" fontId="86" fillId="0" borderId="0"/>
    <xf numFmtId="0" fontId="8" fillId="0" borderId="0"/>
    <xf numFmtId="0" fontId="8" fillId="0" borderId="0"/>
    <xf numFmtId="0" fontId="8" fillId="0" borderId="0"/>
    <xf numFmtId="0" fontId="28"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 fillId="0" borderId="0"/>
    <xf numFmtId="0" fontId="8" fillId="0" borderId="0"/>
    <xf numFmtId="0" fontId="28" fillId="0" borderId="0"/>
    <xf numFmtId="0" fontId="6" fillId="0" borderId="0"/>
    <xf numFmtId="0" fontId="8" fillId="0" borderId="0"/>
    <xf numFmtId="0" fontId="8" fillId="0" borderId="0"/>
    <xf numFmtId="0" fontId="8" fillId="0" borderId="0"/>
    <xf numFmtId="0" fontId="8"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 fillId="0" borderId="0"/>
    <xf numFmtId="0" fontId="28" fillId="0" borderId="0"/>
    <xf numFmtId="0" fontId="119" fillId="0" borderId="0"/>
    <xf numFmtId="0" fontId="6" fillId="0" borderId="0"/>
    <xf numFmtId="0" fontId="86" fillId="0" borderId="0"/>
    <xf numFmtId="0" fontId="8" fillId="0" borderId="0"/>
    <xf numFmtId="0" fontId="8" fillId="0" borderId="0"/>
    <xf numFmtId="0" fontId="8" fillId="0" borderId="0"/>
    <xf numFmtId="0" fontId="8" fillId="0" borderId="0"/>
    <xf numFmtId="0" fontId="58" fillId="0" borderId="0"/>
    <xf numFmtId="0" fontId="58" fillId="0" borderId="0"/>
    <xf numFmtId="0" fontId="58" fillId="0" borderId="0"/>
    <xf numFmtId="0" fontId="58" fillId="0" borderId="0"/>
    <xf numFmtId="0" fontId="58" fillId="0" borderId="0"/>
    <xf numFmtId="0" fontId="58" fillId="0" borderId="0"/>
    <xf numFmtId="0" fontId="8" fillId="0" borderId="0"/>
    <xf numFmtId="0" fontId="86" fillId="0" borderId="0"/>
    <xf numFmtId="0" fontId="86" fillId="0" borderId="0"/>
    <xf numFmtId="0" fontId="86" fillId="0" borderId="0"/>
    <xf numFmtId="0" fontId="86" fillId="0" borderId="0"/>
    <xf numFmtId="0" fontId="86" fillId="0" borderId="0"/>
    <xf numFmtId="0" fontId="8" fillId="0" borderId="0"/>
    <xf numFmtId="0" fontId="86" fillId="0" borderId="0"/>
    <xf numFmtId="0" fontId="86" fillId="0" borderId="0"/>
    <xf numFmtId="0" fontId="86" fillId="0" borderId="0"/>
    <xf numFmtId="0" fontId="8" fillId="0" borderId="0"/>
    <xf numFmtId="0" fontId="86" fillId="0" borderId="0"/>
    <xf numFmtId="0" fontId="8" fillId="0" borderId="0"/>
    <xf numFmtId="0" fontId="8"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 fillId="0" borderId="0"/>
    <xf numFmtId="0" fontId="6" fillId="0" borderId="0"/>
    <xf numFmtId="0" fontId="8" fillId="0" borderId="0"/>
    <xf numFmtId="0" fontId="8" fillId="0" borderId="0"/>
    <xf numFmtId="0" fontId="8" fillId="0" borderId="0"/>
    <xf numFmtId="0" fontId="8"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8" fillId="0" borderId="0"/>
    <xf numFmtId="0" fontId="8" fillId="0" borderId="0"/>
    <xf numFmtId="0" fontId="8" fillId="0" borderId="0"/>
    <xf numFmtId="0" fontId="8" fillId="0" borderId="0"/>
    <xf numFmtId="0" fontId="28" fillId="0" borderId="0"/>
    <xf numFmtId="0" fontId="8" fillId="0" borderId="0"/>
    <xf numFmtId="0" fontId="1" fillId="0" borderId="0"/>
    <xf numFmtId="0" fontId="2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8" fillId="0" borderId="0"/>
    <xf numFmtId="0" fontId="8" fillId="0" borderId="0"/>
    <xf numFmtId="0" fontId="8"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 fillId="0" borderId="0"/>
    <xf numFmtId="0" fontId="58" fillId="0" borderId="0"/>
    <xf numFmtId="0" fontId="58" fillId="0" borderId="0"/>
    <xf numFmtId="0" fontId="58" fillId="0" borderId="0"/>
    <xf numFmtId="0" fontId="8" fillId="0" borderId="0"/>
    <xf numFmtId="0" fontId="28" fillId="0" borderId="0"/>
    <xf numFmtId="0" fontId="28" fillId="0" borderId="0"/>
    <xf numFmtId="0" fontId="8" fillId="0" borderId="0"/>
    <xf numFmtId="0" fontId="28" fillId="0" borderId="0"/>
    <xf numFmtId="0" fontId="8" fillId="0" borderId="0"/>
    <xf numFmtId="0" fontId="8" fillId="0" borderId="0"/>
    <xf numFmtId="0" fontId="28" fillId="0" borderId="0"/>
    <xf numFmtId="0" fontId="8"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8" fillId="0" borderId="0"/>
    <xf numFmtId="0" fontId="86" fillId="0" borderId="0"/>
    <xf numFmtId="0" fontId="8" fillId="0" borderId="0"/>
    <xf numFmtId="0" fontId="8" fillId="0" borderId="0"/>
    <xf numFmtId="0" fontId="8" fillId="0" borderId="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6" fillId="0" borderId="0"/>
    <xf numFmtId="0" fontId="86" fillId="0" borderId="0"/>
    <xf numFmtId="0" fontId="86" fillId="0" borderId="0"/>
    <xf numFmtId="0" fontId="86" fillId="0" borderId="0"/>
    <xf numFmtId="0" fontId="86" fillId="0" borderId="0"/>
    <xf numFmtId="0" fontId="120" fillId="114" borderId="113">
      <alignment vertical="top"/>
    </xf>
    <xf numFmtId="0" fontId="52" fillId="114" borderId="113" applyNumberFormat="0" applyFont="0" applyAlignment="0" applyProtection="0"/>
    <xf numFmtId="0" fontId="52" fillId="114" borderId="113" applyNumberFormat="0" applyFont="0" applyAlignment="0" applyProtection="0"/>
    <xf numFmtId="0" fontId="52" fillId="114" borderId="113" applyNumberFormat="0" applyFont="0" applyAlignment="0" applyProtection="0"/>
    <xf numFmtId="0" fontId="1" fillId="114" borderId="113" applyNumberFormat="0" applyFont="0" applyAlignment="0" applyProtection="0"/>
    <xf numFmtId="0" fontId="52" fillId="114" borderId="113" applyNumberFormat="0" applyFont="0" applyAlignment="0" applyProtection="0"/>
    <xf numFmtId="0" fontId="1" fillId="114" borderId="113" applyNumberFormat="0" applyFont="0" applyAlignment="0" applyProtection="0"/>
    <xf numFmtId="0" fontId="1" fillId="114" borderId="113" applyNumberFormat="0" applyFont="0" applyAlignment="0" applyProtection="0"/>
    <xf numFmtId="0" fontId="52" fillId="114" borderId="113" applyNumberFormat="0" applyFont="0" applyAlignment="0" applyProtection="0"/>
    <xf numFmtId="0" fontId="1" fillId="114" borderId="113" applyNumberFormat="0" applyFont="0" applyAlignment="0" applyProtection="0"/>
    <xf numFmtId="0" fontId="1" fillId="114" borderId="113" applyNumberFormat="0" applyFont="0" applyAlignment="0" applyProtection="0"/>
    <xf numFmtId="0" fontId="1" fillId="114" borderId="113" applyNumberFormat="0" applyFont="0" applyAlignment="0" applyProtection="0"/>
    <xf numFmtId="0" fontId="52" fillId="114" borderId="113" applyNumberFormat="0" applyFont="0" applyAlignment="0" applyProtection="0"/>
    <xf numFmtId="0" fontId="52" fillId="114" borderId="113" applyNumberFormat="0" applyFont="0" applyAlignment="0" applyProtection="0"/>
    <xf numFmtId="0" fontId="52" fillId="114" borderId="113" applyNumberFormat="0" applyFont="0" applyAlignment="0" applyProtection="0"/>
    <xf numFmtId="0" fontId="1" fillId="114" borderId="113" applyNumberFormat="0" applyFont="0" applyAlignment="0" applyProtection="0"/>
    <xf numFmtId="0" fontId="1" fillId="114" borderId="113" applyNumberFormat="0" applyFont="0" applyAlignment="0" applyProtection="0"/>
    <xf numFmtId="0" fontId="52" fillId="114" borderId="113" applyNumberFormat="0" applyFont="0" applyAlignment="0" applyProtection="0"/>
    <xf numFmtId="0" fontId="1" fillId="114" borderId="113" applyNumberFormat="0" applyFont="0" applyAlignment="0" applyProtection="0"/>
    <xf numFmtId="0" fontId="1" fillId="114" borderId="113" applyNumberFormat="0" applyFont="0" applyAlignment="0" applyProtection="0"/>
    <xf numFmtId="0" fontId="52" fillId="114" borderId="113" applyNumberFormat="0" applyFont="0" applyAlignment="0" applyProtection="0"/>
    <xf numFmtId="0" fontId="52" fillId="114" borderId="113" applyNumberFormat="0" applyFont="0" applyAlignment="0" applyProtection="0"/>
    <xf numFmtId="0" fontId="1" fillId="114" borderId="113" applyNumberFormat="0" applyFont="0" applyAlignment="0" applyProtection="0"/>
    <xf numFmtId="0" fontId="1" fillId="114" borderId="113" applyNumberFormat="0" applyFont="0" applyAlignment="0" applyProtection="0"/>
    <xf numFmtId="0" fontId="52" fillId="114" borderId="113" applyNumberFormat="0" applyFont="0" applyAlignment="0" applyProtection="0"/>
    <xf numFmtId="0" fontId="1" fillId="114" borderId="113" applyNumberFormat="0" applyFont="0" applyAlignment="0" applyProtection="0"/>
    <xf numFmtId="0" fontId="52" fillId="114" borderId="113" applyNumberFormat="0" applyFont="0" applyAlignment="0" applyProtection="0"/>
    <xf numFmtId="0" fontId="1" fillId="114" borderId="113" applyNumberFormat="0" applyFont="0" applyAlignment="0" applyProtection="0"/>
    <xf numFmtId="0" fontId="52" fillId="114" borderId="113" applyNumberFormat="0" applyFont="0" applyAlignment="0" applyProtection="0"/>
    <xf numFmtId="0" fontId="52" fillId="114" borderId="113" applyNumberFormat="0" applyFont="0" applyAlignment="0" applyProtection="0"/>
    <xf numFmtId="0" fontId="52" fillId="114" borderId="113" applyNumberFormat="0" applyFont="0" applyAlignment="0" applyProtection="0"/>
    <xf numFmtId="0" fontId="52" fillId="114" borderId="113" applyNumberFormat="0" applyFont="0" applyAlignment="0" applyProtection="0"/>
    <xf numFmtId="0" fontId="1" fillId="114" borderId="113" applyNumberFormat="0" applyFont="0" applyAlignment="0" applyProtection="0"/>
    <xf numFmtId="0" fontId="1" fillId="114" borderId="113" applyNumberFormat="0" applyFont="0" applyAlignment="0" applyProtection="0"/>
    <xf numFmtId="0" fontId="1" fillId="9" borderId="15" applyNumberFormat="0" applyFont="0" applyAlignment="0" applyProtection="0"/>
    <xf numFmtId="0" fontId="52" fillId="114" borderId="113" applyNumberFormat="0" applyFont="0" applyAlignment="0" applyProtection="0"/>
    <xf numFmtId="0" fontId="1" fillId="114" borderId="113" applyNumberFormat="0" applyFont="0" applyAlignment="0" applyProtection="0"/>
    <xf numFmtId="0" fontId="1" fillId="9" borderId="15" applyNumberFormat="0" applyFont="0" applyAlignment="0" applyProtection="0"/>
    <xf numFmtId="0" fontId="1" fillId="9" borderId="15" applyNumberFormat="0" applyFont="0" applyAlignment="0" applyProtection="0"/>
    <xf numFmtId="0" fontId="1" fillId="9" borderId="15" applyNumberFormat="0" applyFont="0" applyAlignment="0" applyProtection="0"/>
    <xf numFmtId="0" fontId="1" fillId="114" borderId="113" applyNumberFormat="0" applyFont="0" applyAlignment="0" applyProtection="0"/>
    <xf numFmtId="0" fontId="52" fillId="114" borderId="113" applyNumberFormat="0" applyFont="0" applyAlignment="0" applyProtection="0"/>
    <xf numFmtId="0" fontId="52" fillId="114" borderId="113" applyNumberFormat="0" applyFont="0" applyAlignment="0" applyProtection="0"/>
    <xf numFmtId="0" fontId="52" fillId="114" borderId="113" applyNumberFormat="0" applyFont="0" applyAlignment="0" applyProtection="0"/>
    <xf numFmtId="0" fontId="1" fillId="114" borderId="113" applyNumberFormat="0" applyFont="0" applyAlignment="0" applyProtection="0"/>
    <xf numFmtId="0" fontId="1" fillId="114" borderId="113" applyNumberFormat="0" applyFont="0" applyAlignment="0" applyProtection="0"/>
    <xf numFmtId="0" fontId="52" fillId="114" borderId="113" applyNumberFormat="0" applyFont="0" applyAlignment="0" applyProtection="0"/>
    <xf numFmtId="0" fontId="1" fillId="114" borderId="113" applyNumberFormat="0" applyFont="0" applyAlignment="0" applyProtection="0"/>
    <xf numFmtId="0" fontId="1" fillId="114" borderId="113" applyNumberFormat="0" applyFont="0" applyAlignment="0" applyProtection="0"/>
    <xf numFmtId="0" fontId="52" fillId="114" borderId="113" applyNumberFormat="0" applyFont="0" applyAlignment="0" applyProtection="0"/>
    <xf numFmtId="0" fontId="52" fillId="114" borderId="113" applyNumberFormat="0" applyFont="0" applyAlignment="0" applyProtection="0"/>
    <xf numFmtId="0" fontId="1" fillId="114" borderId="113" applyNumberFormat="0" applyFont="0" applyAlignment="0" applyProtection="0"/>
    <xf numFmtId="0" fontId="1" fillId="114" borderId="113" applyNumberFormat="0" applyFont="0" applyAlignment="0" applyProtection="0"/>
    <xf numFmtId="0" fontId="52" fillId="114" borderId="113" applyNumberFormat="0" applyFont="0" applyAlignment="0" applyProtection="0"/>
    <xf numFmtId="0" fontId="1" fillId="114" borderId="113" applyNumberFormat="0" applyFont="0" applyAlignment="0" applyProtection="0"/>
    <xf numFmtId="0" fontId="1" fillId="114" borderId="113" applyNumberFormat="0" applyFont="0" applyAlignment="0" applyProtection="0"/>
    <xf numFmtId="0" fontId="52" fillId="114" borderId="113" applyNumberFormat="0" applyFont="0" applyAlignment="0" applyProtection="0"/>
    <xf numFmtId="0" fontId="52" fillId="114" borderId="113" applyNumberFormat="0" applyFont="0" applyAlignment="0" applyProtection="0"/>
    <xf numFmtId="0" fontId="52" fillId="114" borderId="113" applyNumberFormat="0" applyFont="0" applyAlignment="0" applyProtection="0"/>
    <xf numFmtId="0" fontId="52" fillId="114" borderId="113" applyNumberFormat="0" applyFont="0" applyAlignment="0" applyProtection="0"/>
    <xf numFmtId="0" fontId="1" fillId="114" borderId="113" applyNumberFormat="0" applyFont="0" applyAlignment="0" applyProtection="0"/>
    <xf numFmtId="0" fontId="1" fillId="114" borderId="113" applyNumberFormat="0" applyFont="0" applyAlignment="0" applyProtection="0"/>
    <xf numFmtId="0" fontId="52" fillId="114" borderId="113" applyNumberFormat="0" applyFont="0" applyAlignment="0" applyProtection="0"/>
    <xf numFmtId="0" fontId="1" fillId="114" borderId="113" applyNumberFormat="0" applyFont="0" applyAlignment="0" applyProtection="0"/>
    <xf numFmtId="0" fontId="1" fillId="114" borderId="113" applyNumberFormat="0" applyFont="0" applyAlignment="0" applyProtection="0"/>
    <xf numFmtId="0" fontId="52" fillId="114" borderId="113" applyNumberFormat="0" applyFont="0" applyAlignment="0" applyProtection="0"/>
    <xf numFmtId="0" fontId="52" fillId="114" borderId="113" applyNumberFormat="0" applyFont="0" applyAlignment="0" applyProtection="0"/>
    <xf numFmtId="0" fontId="52" fillId="114" borderId="113" applyNumberFormat="0" applyFont="0" applyAlignment="0" applyProtection="0"/>
    <xf numFmtId="0" fontId="1" fillId="114" borderId="113" applyNumberFormat="0" applyFont="0" applyAlignment="0" applyProtection="0"/>
    <xf numFmtId="0" fontId="1" fillId="114" borderId="113" applyNumberFormat="0" applyFont="0" applyAlignment="0" applyProtection="0"/>
    <xf numFmtId="0" fontId="52" fillId="114" borderId="113" applyNumberFormat="0" applyFont="0" applyAlignment="0" applyProtection="0"/>
    <xf numFmtId="0" fontId="1" fillId="114" borderId="113" applyNumberFormat="0" applyFont="0" applyAlignment="0" applyProtection="0"/>
    <xf numFmtId="0" fontId="1" fillId="114" borderId="113" applyNumberFormat="0" applyFont="0" applyAlignment="0" applyProtection="0"/>
    <xf numFmtId="0" fontId="52" fillId="114" borderId="113" applyNumberFormat="0" applyFont="0" applyAlignment="0" applyProtection="0"/>
    <xf numFmtId="0" fontId="52" fillId="114" borderId="113" applyNumberFormat="0" applyFont="0" applyAlignment="0" applyProtection="0"/>
    <xf numFmtId="0" fontId="1" fillId="114" borderId="113" applyNumberFormat="0" applyFont="0" applyAlignment="0" applyProtection="0"/>
    <xf numFmtId="0" fontId="1" fillId="114" borderId="113" applyNumberFormat="0" applyFont="0" applyAlignment="0" applyProtection="0"/>
    <xf numFmtId="0" fontId="52" fillId="114" borderId="113" applyNumberFormat="0" applyFont="0" applyAlignment="0" applyProtection="0"/>
    <xf numFmtId="0" fontId="1" fillId="114" borderId="113" applyNumberFormat="0" applyFont="0" applyAlignment="0" applyProtection="0"/>
    <xf numFmtId="0" fontId="1" fillId="114" borderId="113" applyNumberFormat="0" applyFont="0" applyAlignment="0" applyProtection="0"/>
    <xf numFmtId="0" fontId="52" fillId="114" borderId="113" applyNumberFormat="0" applyFont="0" applyAlignment="0" applyProtection="0"/>
    <xf numFmtId="0" fontId="52" fillId="114" borderId="113" applyNumberFormat="0" applyFont="0" applyAlignment="0" applyProtection="0"/>
    <xf numFmtId="0" fontId="52" fillId="114" borderId="113" applyNumberFormat="0" applyFont="0" applyAlignment="0" applyProtection="0"/>
    <xf numFmtId="0" fontId="52" fillId="114" borderId="113" applyNumberFormat="0" applyFont="0" applyAlignment="0" applyProtection="0"/>
    <xf numFmtId="0" fontId="1" fillId="114" borderId="113" applyNumberFormat="0" applyFont="0" applyAlignment="0" applyProtection="0"/>
    <xf numFmtId="0" fontId="1" fillId="114" borderId="113" applyNumberFormat="0" applyFont="0" applyAlignment="0" applyProtection="0"/>
    <xf numFmtId="0" fontId="52" fillId="114" borderId="113" applyNumberFormat="0" applyFont="0" applyAlignment="0" applyProtection="0"/>
    <xf numFmtId="0" fontId="1" fillId="114" borderId="113" applyNumberFormat="0" applyFont="0" applyAlignment="0" applyProtection="0"/>
    <xf numFmtId="0" fontId="1" fillId="114" borderId="113" applyNumberFormat="0" applyFont="0" applyAlignment="0" applyProtection="0"/>
    <xf numFmtId="0" fontId="52" fillId="114" borderId="113" applyNumberFormat="0" applyFont="0" applyAlignment="0" applyProtection="0"/>
    <xf numFmtId="0" fontId="52" fillId="114" borderId="113" applyNumberFormat="0" applyFont="0" applyAlignment="0" applyProtection="0"/>
    <xf numFmtId="0" fontId="52" fillId="114" borderId="113" applyNumberFormat="0" applyFont="0" applyAlignment="0" applyProtection="0"/>
    <xf numFmtId="0" fontId="1" fillId="114" borderId="113" applyNumberFormat="0" applyFont="0" applyAlignment="0" applyProtection="0"/>
    <xf numFmtId="0" fontId="1" fillId="114" borderId="113" applyNumberFormat="0" applyFont="0" applyAlignment="0" applyProtection="0"/>
    <xf numFmtId="0" fontId="52" fillId="114" borderId="113" applyNumberFormat="0" applyFont="0" applyAlignment="0" applyProtection="0"/>
    <xf numFmtId="0" fontId="1" fillId="114" borderId="113" applyNumberFormat="0" applyFont="0" applyAlignment="0" applyProtection="0"/>
    <xf numFmtId="0" fontId="1" fillId="114" borderId="113" applyNumberFormat="0" applyFont="0" applyAlignment="0" applyProtection="0"/>
    <xf numFmtId="0" fontId="52" fillId="114" borderId="113" applyNumberFormat="0" applyFont="0" applyAlignment="0" applyProtection="0"/>
    <xf numFmtId="0" fontId="52" fillId="114" borderId="113" applyNumberFormat="0" applyFont="0" applyAlignment="0" applyProtection="0"/>
    <xf numFmtId="0" fontId="1" fillId="114" borderId="113" applyNumberFormat="0" applyFont="0" applyAlignment="0" applyProtection="0"/>
    <xf numFmtId="0" fontId="1" fillId="114" borderId="113" applyNumberFormat="0" applyFont="0" applyAlignment="0" applyProtection="0"/>
    <xf numFmtId="0" fontId="52" fillId="114" borderId="113" applyNumberFormat="0" applyFont="0" applyAlignment="0" applyProtection="0"/>
    <xf numFmtId="0" fontId="1" fillId="114" borderId="113" applyNumberFormat="0" applyFont="0" applyAlignment="0" applyProtection="0"/>
    <xf numFmtId="0" fontId="1" fillId="114" borderId="113" applyNumberFormat="0" applyFont="0" applyAlignment="0" applyProtection="0"/>
    <xf numFmtId="0" fontId="52" fillId="114" borderId="113" applyNumberFormat="0" applyFont="0" applyAlignment="0" applyProtection="0"/>
    <xf numFmtId="0" fontId="52" fillId="114" borderId="113" applyNumberFormat="0" applyFont="0" applyAlignment="0" applyProtection="0"/>
    <xf numFmtId="0" fontId="52" fillId="114" borderId="113" applyNumberFormat="0" applyFont="0" applyAlignment="0" applyProtection="0"/>
    <xf numFmtId="0" fontId="52" fillId="114" borderId="113" applyNumberFormat="0" applyFont="0" applyAlignment="0" applyProtection="0"/>
    <xf numFmtId="0" fontId="1" fillId="114" borderId="113" applyNumberFormat="0" applyFont="0" applyAlignment="0" applyProtection="0"/>
    <xf numFmtId="0" fontId="1" fillId="114" borderId="113" applyNumberFormat="0" applyFont="0" applyAlignment="0" applyProtection="0"/>
    <xf numFmtId="0" fontId="52" fillId="114" borderId="113" applyNumberFormat="0" applyFont="0" applyAlignment="0" applyProtection="0"/>
    <xf numFmtId="0" fontId="1" fillId="114" borderId="113" applyNumberFormat="0" applyFont="0" applyAlignment="0" applyProtection="0"/>
    <xf numFmtId="0" fontId="1" fillId="114" borderId="113" applyNumberFormat="0" applyFont="0" applyAlignment="0" applyProtection="0"/>
    <xf numFmtId="0" fontId="52" fillId="114" borderId="113" applyNumberFormat="0" applyFont="0" applyAlignment="0" applyProtection="0"/>
    <xf numFmtId="0" fontId="52" fillId="114" borderId="113" applyNumberFormat="0" applyFont="0" applyAlignment="0" applyProtection="0"/>
    <xf numFmtId="0" fontId="52" fillId="114" borderId="113" applyNumberFormat="0" applyFont="0" applyAlignment="0" applyProtection="0"/>
    <xf numFmtId="0" fontId="1" fillId="114" borderId="113" applyNumberFormat="0" applyFont="0" applyAlignment="0" applyProtection="0"/>
    <xf numFmtId="0" fontId="1" fillId="114" borderId="113" applyNumberFormat="0" applyFont="0" applyAlignment="0" applyProtection="0"/>
    <xf numFmtId="0" fontId="52" fillId="114" borderId="113" applyNumberFormat="0" applyFont="0" applyAlignment="0" applyProtection="0"/>
    <xf numFmtId="0" fontId="1" fillId="114" borderId="113" applyNumberFormat="0" applyFont="0" applyAlignment="0" applyProtection="0"/>
    <xf numFmtId="0" fontId="1" fillId="114" borderId="113" applyNumberFormat="0" applyFont="0" applyAlignment="0" applyProtection="0"/>
    <xf numFmtId="0" fontId="52" fillId="114" borderId="113" applyNumberFormat="0" applyFont="0" applyAlignment="0" applyProtection="0"/>
    <xf numFmtId="0" fontId="52" fillId="114" borderId="113" applyNumberFormat="0" applyFont="0" applyAlignment="0" applyProtection="0"/>
    <xf numFmtId="0" fontId="1" fillId="114" borderId="113" applyNumberFormat="0" applyFont="0" applyAlignment="0" applyProtection="0"/>
    <xf numFmtId="0" fontId="1" fillId="114" borderId="113" applyNumberFormat="0" applyFont="0" applyAlignment="0" applyProtection="0"/>
    <xf numFmtId="0" fontId="52" fillId="114" borderId="113" applyNumberFormat="0" applyFont="0" applyAlignment="0" applyProtection="0"/>
    <xf numFmtId="0" fontId="1" fillId="114" borderId="113" applyNumberFormat="0" applyFont="0" applyAlignment="0" applyProtection="0"/>
    <xf numFmtId="0" fontId="1" fillId="114" borderId="113" applyNumberFormat="0" applyFont="0" applyAlignment="0" applyProtection="0"/>
    <xf numFmtId="0" fontId="8" fillId="9" borderId="15" applyNumberFormat="0" applyFont="0" applyAlignment="0" applyProtection="0"/>
    <xf numFmtId="0" fontId="51" fillId="115" borderId="113">
      <alignment vertical="top"/>
    </xf>
    <xf numFmtId="0" fontId="25" fillId="0" borderId="0"/>
    <xf numFmtId="0" fontId="123" fillId="104" borderId="114">
      <alignment vertical="top"/>
    </xf>
    <xf numFmtId="0" fontId="122" fillId="104" borderId="114" applyNumberFormat="0" applyAlignment="0" applyProtection="0"/>
    <xf numFmtId="0" fontId="21" fillId="14" borderId="16" applyNumberFormat="0" applyAlignment="0" applyProtection="0"/>
    <xf numFmtId="0" fontId="21" fillId="14" borderId="16" applyNumberFormat="0" applyAlignment="0" applyProtection="0"/>
    <xf numFmtId="0" fontId="21" fillId="14" borderId="16" applyNumberFormat="0" applyAlignment="0" applyProtection="0"/>
    <xf numFmtId="0" fontId="21" fillId="14" borderId="16" applyNumberFormat="0" applyAlignment="0" applyProtection="0"/>
    <xf numFmtId="0" fontId="21" fillId="14" borderId="16" applyNumberFormat="0" applyAlignment="0" applyProtection="0"/>
    <xf numFmtId="0" fontId="21" fillId="14" borderId="16" applyNumberFormat="0" applyAlignment="0" applyProtection="0"/>
    <xf numFmtId="0" fontId="21" fillId="14" borderId="16" applyNumberFormat="0" applyAlignment="0" applyProtection="0"/>
    <xf numFmtId="0" fontId="21" fillId="14" borderId="16" applyNumberFormat="0" applyAlignment="0" applyProtection="0"/>
    <xf numFmtId="0" fontId="21" fillId="14" borderId="16" applyNumberFormat="0" applyAlignment="0" applyProtection="0"/>
    <xf numFmtId="0" fontId="21" fillId="14" borderId="16" applyNumberFormat="0" applyAlignment="0" applyProtection="0"/>
    <xf numFmtId="0" fontId="21" fillId="14" borderId="16" applyNumberFormat="0" applyAlignment="0" applyProtection="0"/>
    <xf numFmtId="0" fontId="21" fillId="14" borderId="16" applyNumberFormat="0" applyAlignment="0" applyProtection="0"/>
    <xf numFmtId="0" fontId="21" fillId="14" borderId="16" applyNumberFormat="0" applyAlignment="0" applyProtection="0"/>
    <xf numFmtId="0" fontId="21" fillId="14" borderId="16" applyNumberFormat="0" applyAlignment="0" applyProtection="0"/>
    <xf numFmtId="0" fontId="21" fillId="14" borderId="16" applyNumberFormat="0" applyAlignment="0" applyProtection="0"/>
    <xf numFmtId="0" fontId="21" fillId="14" borderId="16" applyNumberFormat="0" applyAlignment="0" applyProtection="0"/>
    <xf numFmtId="0" fontId="21" fillId="14" borderId="16" applyNumberFormat="0" applyAlignment="0" applyProtection="0"/>
    <xf numFmtId="0" fontId="21" fillId="30" borderId="16" applyNumberFormat="0" applyAlignment="0" applyProtection="0"/>
    <xf numFmtId="0" fontId="123" fillId="105" borderId="114">
      <alignment vertical="top"/>
    </xf>
    <xf numFmtId="40" fontId="42" fillId="3" borderId="0">
      <alignment horizontal="right"/>
    </xf>
    <xf numFmtId="0" fontId="43" fillId="3" borderId="0">
      <alignment horizontal="right"/>
    </xf>
    <xf numFmtId="0" fontId="44" fillId="3" borderId="17"/>
    <xf numFmtId="0" fontId="44" fillId="0" borderId="0" applyBorder="0">
      <alignment horizontal="centerContinuous"/>
    </xf>
    <xf numFmtId="0" fontId="45" fillId="0" borderId="0" applyBorder="0">
      <alignment horizontal="centerContinuous"/>
    </xf>
    <xf numFmtId="177" fontId="46" fillId="0" borderId="0" applyFont="0" applyFill="0" applyBorder="0" applyProtection="0">
      <alignment horizontal="center"/>
      <protection locked="0"/>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1" fillId="0" borderId="0">
      <alignment vertical="top"/>
    </xf>
    <xf numFmtId="9" fontId="51" fillId="0" borderId="0">
      <alignment vertical="top"/>
    </xf>
    <xf numFmtId="9" fontId="51" fillId="0" borderId="0">
      <alignment vertical="top"/>
    </xf>
    <xf numFmtId="9" fontId="51" fillId="0" borderId="0">
      <alignment vertical="top"/>
    </xf>
    <xf numFmtId="9" fontId="51" fillId="0" borderId="0">
      <alignment vertical="top"/>
    </xf>
    <xf numFmtId="9" fontId="28"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51" fillId="0" borderId="0">
      <alignment vertical="top"/>
    </xf>
    <xf numFmtId="9" fontId="51" fillId="0" borderId="0">
      <alignment vertical="top"/>
    </xf>
    <xf numFmtId="9" fontId="51" fillId="0" borderId="0">
      <alignment vertical="top"/>
    </xf>
    <xf numFmtId="9" fontId="51" fillId="0" borderId="0">
      <alignment vertical="top"/>
    </xf>
    <xf numFmtId="9" fontId="51" fillId="0" borderId="0">
      <alignment vertical="top"/>
    </xf>
    <xf numFmtId="9" fontId="51" fillId="0" borderId="0">
      <alignment vertical="top"/>
    </xf>
    <xf numFmtId="9" fontId="51" fillId="0" borderId="0">
      <alignment vertical="top"/>
    </xf>
    <xf numFmtId="9" fontId="51" fillId="0" borderId="0">
      <alignment vertical="top"/>
    </xf>
    <xf numFmtId="9" fontId="51" fillId="0" borderId="0">
      <alignment vertical="top"/>
    </xf>
    <xf numFmtId="9" fontId="51" fillId="0" borderId="0">
      <alignment vertical="top"/>
    </xf>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lignment vertical="top"/>
    </xf>
    <xf numFmtId="9" fontId="51" fillId="0" borderId="0">
      <alignment vertical="top"/>
    </xf>
    <xf numFmtId="9" fontId="51" fillId="0" borderId="0">
      <alignment vertical="top"/>
    </xf>
    <xf numFmtId="9" fontId="51" fillId="0" borderId="0">
      <alignment vertical="top"/>
    </xf>
    <xf numFmtId="9" fontId="51" fillId="0" borderId="0">
      <alignment vertical="top"/>
    </xf>
    <xf numFmtId="9" fontId="51" fillId="0" borderId="0">
      <alignment vertical="top"/>
    </xf>
    <xf numFmtId="9" fontId="51" fillId="0" borderId="0">
      <alignment vertical="top"/>
    </xf>
    <xf numFmtId="9" fontId="51" fillId="0" borderId="0">
      <alignment vertical="top"/>
    </xf>
    <xf numFmtId="9" fontId="51" fillId="0" borderId="0">
      <alignment vertical="top"/>
    </xf>
    <xf numFmtId="9" fontId="51" fillId="0" borderId="0">
      <alignment vertical="top"/>
    </xf>
    <xf numFmtId="9" fontId="53" fillId="0" borderId="0" applyFont="0" applyFill="0" applyBorder="0" applyAlignment="0" applyProtection="0"/>
    <xf numFmtId="9" fontId="51" fillId="0" borderId="0">
      <alignment vertical="top"/>
    </xf>
    <xf numFmtId="9" fontId="51" fillId="0" borderId="0">
      <alignment vertical="top"/>
    </xf>
    <xf numFmtId="9" fontId="51" fillId="0" borderId="0">
      <alignment vertical="top"/>
    </xf>
    <xf numFmtId="9" fontId="51" fillId="0" borderId="0">
      <alignment vertical="top"/>
    </xf>
    <xf numFmtId="9" fontId="8" fillId="0" borderId="0" applyFont="0" applyFill="0" applyBorder="0" applyAlignment="0" applyProtection="0"/>
    <xf numFmtId="9" fontId="8" fillId="0" borderId="0" applyFont="0" applyFill="0" applyBorder="0" applyAlignment="0" applyProtection="0"/>
    <xf numFmtId="9" fontId="54" fillId="0" borderId="0" applyFont="0" applyFill="0" applyBorder="0" applyAlignment="0" applyProtection="0"/>
    <xf numFmtId="9" fontId="8" fillId="0" borderId="0" applyFont="0" applyFill="0" applyBorder="0" applyAlignment="0" applyProtection="0"/>
    <xf numFmtId="9" fontId="5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8" fillId="13" borderId="18" applyBorder="0" applyAlignment="0">
      <alignment horizontal="center" vertical="top"/>
    </xf>
    <xf numFmtId="175" fontId="47" fillId="33" borderId="0" applyNumberFormat="0">
      <alignment vertical="center"/>
    </xf>
    <xf numFmtId="0" fontId="124" fillId="0" borderId="0">
      <alignment vertical="top"/>
    </xf>
    <xf numFmtId="0" fontId="124" fillId="0" borderId="0" applyNumberFormat="0" applyFill="0" applyBorder="0" applyAlignment="0" applyProtection="0"/>
    <xf numFmtId="0" fontId="48" fillId="0" borderId="0" applyNumberFormat="0" applyFill="0" applyBorder="0" applyProtection="0">
      <alignment horizontal="left" vertical="center"/>
    </xf>
    <xf numFmtId="0" fontId="48" fillId="0" borderId="0" applyNumberFormat="0" applyFill="0" applyBorder="0" applyProtection="0">
      <alignment horizontal="left" vertical="center"/>
    </xf>
    <xf numFmtId="49" fontId="5" fillId="8" borderId="19">
      <alignment horizontal="center" vertical="center" wrapText="1"/>
    </xf>
    <xf numFmtId="0" fontId="124" fillId="0" borderId="0" applyNumberFormat="0" applyFill="0" applyBorder="0" applyAlignment="0" applyProtection="0"/>
    <xf numFmtId="49" fontId="5" fillId="8" borderId="19">
      <alignment horizontal="center" vertical="center" wrapText="1"/>
    </xf>
    <xf numFmtId="0" fontId="48" fillId="0" borderId="0" applyNumberFormat="0" applyFill="0" applyBorder="0" applyProtection="0">
      <alignment horizontal="left" vertical="center"/>
    </xf>
    <xf numFmtId="0" fontId="22" fillId="0" borderId="0" applyNumberFormat="0" applyFill="0" applyBorder="0" applyAlignment="0" applyProtection="0"/>
    <xf numFmtId="0" fontId="48" fillId="0" borderId="0" applyNumberFormat="0" applyFill="0" applyBorder="0" applyProtection="0">
      <alignment horizontal="left" vertical="center"/>
    </xf>
    <xf numFmtId="0" fontId="49" fillId="0" borderId="0" applyNumberFormat="0" applyFill="0" applyBorder="0" applyAlignment="0" applyProtection="0"/>
    <xf numFmtId="0" fontId="8" fillId="0" borderId="14" applyBorder="0">
      <alignment horizontal="center" vertical="top" wrapText="1"/>
    </xf>
    <xf numFmtId="172" fontId="8" fillId="0" borderId="20" applyNumberFormat="0" applyFont="0" applyFill="0" applyAlignment="0"/>
    <xf numFmtId="172" fontId="8" fillId="0" borderId="20" applyNumberFormat="0" applyFont="0" applyFill="0" applyAlignment="0"/>
    <xf numFmtId="0" fontId="126" fillId="0" borderId="115">
      <alignment vertical="top"/>
    </xf>
    <xf numFmtId="0" fontId="125" fillId="0" borderId="115" applyNumberFormat="0" applyFill="0" applyAlignment="0" applyProtection="0"/>
    <xf numFmtId="0" fontId="23" fillId="0" borderId="21" applyNumberFormat="0" applyFill="0" applyAlignment="0" applyProtection="0"/>
    <xf numFmtId="0" fontId="23" fillId="0" borderId="21" applyNumberFormat="0" applyFill="0" applyAlignment="0" applyProtection="0"/>
    <xf numFmtId="0" fontId="23" fillId="0" borderId="21" applyNumberFormat="0" applyFill="0" applyAlignment="0" applyProtection="0"/>
    <xf numFmtId="0" fontId="23" fillId="0" borderId="21" applyNumberFormat="0" applyFill="0" applyAlignment="0" applyProtection="0"/>
    <xf numFmtId="0" fontId="23" fillId="0" borderId="21" applyNumberFormat="0" applyFill="0" applyAlignment="0" applyProtection="0"/>
    <xf numFmtId="0" fontId="23" fillId="0" borderId="21" applyNumberFormat="0" applyFill="0" applyAlignment="0" applyProtection="0"/>
    <xf numFmtId="0" fontId="23" fillId="0" borderId="21" applyNumberFormat="0" applyFill="0" applyAlignment="0" applyProtection="0"/>
    <xf numFmtId="0" fontId="23" fillId="0" borderId="21" applyNumberFormat="0" applyFill="0" applyAlignment="0" applyProtection="0"/>
    <xf numFmtId="0" fontId="23" fillId="0" borderId="21" applyNumberFormat="0" applyFill="0" applyAlignment="0" applyProtection="0"/>
    <xf numFmtId="0" fontId="23" fillId="0" borderId="21" applyNumberFormat="0" applyFill="0" applyAlignment="0" applyProtection="0"/>
    <xf numFmtId="0" fontId="23" fillId="0" borderId="21" applyNumberFormat="0" applyFill="0" applyAlignment="0" applyProtection="0"/>
    <xf numFmtId="0" fontId="23" fillId="0" borderId="21" applyNumberFormat="0" applyFill="0" applyAlignment="0" applyProtection="0"/>
    <xf numFmtId="0" fontId="23" fillId="0" borderId="21" applyNumberFormat="0" applyFill="0" applyAlignment="0" applyProtection="0"/>
    <xf numFmtId="0" fontId="23" fillId="0" borderId="21" applyNumberFormat="0" applyFill="0" applyAlignment="0" applyProtection="0"/>
    <xf numFmtId="0" fontId="23" fillId="0" borderId="21" applyNumberFormat="0" applyFill="0" applyAlignment="0" applyProtection="0"/>
    <xf numFmtId="0" fontId="23" fillId="0" borderId="21" applyNumberFormat="0" applyFill="0" applyAlignment="0" applyProtection="0"/>
    <xf numFmtId="0" fontId="23" fillId="0" borderId="21" applyNumberFormat="0" applyFill="0" applyAlignment="0" applyProtection="0"/>
    <xf numFmtId="0" fontId="23" fillId="0" borderId="22" applyNumberFormat="0" applyFill="0" applyAlignment="0" applyProtection="0"/>
    <xf numFmtId="0" fontId="128" fillId="0" borderId="0">
      <alignment vertical="top"/>
    </xf>
    <xf numFmtId="0" fontId="127" fillId="0" borderId="0" applyNumberFormat="0" applyFill="0" applyBorder="0" applyAlignment="0" applyProtection="0"/>
    <xf numFmtId="0" fontId="24" fillId="0" borderId="0" applyNumberFormat="0" applyFill="0" applyBorder="0" applyAlignment="0" applyProtection="0"/>
  </cellStyleXfs>
  <cellXfs count="788">
    <xf numFmtId="0" fontId="0" fillId="0" borderId="0" xfId="0"/>
    <xf numFmtId="0" fontId="0" fillId="0" borderId="23" xfId="0" applyBorder="1"/>
    <xf numFmtId="0" fontId="0" fillId="0" borderId="24" xfId="0" applyBorder="1"/>
    <xf numFmtId="0" fontId="0" fillId="0" borderId="6" xfId="0" applyBorder="1"/>
    <xf numFmtId="0" fontId="0" fillId="13" borderId="0" xfId="0" applyFill="1"/>
    <xf numFmtId="0" fontId="0" fillId="0" borderId="0" xfId="0" applyBorder="1"/>
    <xf numFmtId="0" fontId="0" fillId="13" borderId="0" xfId="0" applyFill="1"/>
    <xf numFmtId="0" fontId="57" fillId="0" borderId="25" xfId="0" applyFont="1" applyBorder="1"/>
    <xf numFmtId="0" fontId="0" fillId="0" borderId="14" xfId="0" applyBorder="1"/>
    <xf numFmtId="0" fontId="61" fillId="0" borderId="26" xfId="0" applyFont="1" applyBorder="1" applyAlignment="1">
      <alignment horizontal="center" vertical="center" wrapText="1"/>
    </xf>
    <xf numFmtId="0" fontId="0" fillId="0" borderId="0" xfId="0"/>
    <xf numFmtId="0" fontId="0" fillId="13" borderId="0" xfId="0" applyFill="1"/>
    <xf numFmtId="0" fontId="0" fillId="0" borderId="0" xfId="0"/>
    <xf numFmtId="0" fontId="0" fillId="13" borderId="0" xfId="0" applyFill="1"/>
    <xf numFmtId="0" fontId="0" fillId="0" borderId="0" xfId="0"/>
    <xf numFmtId="0" fontId="0" fillId="13" borderId="0" xfId="0" applyFill="1"/>
    <xf numFmtId="0" fontId="0" fillId="0" borderId="0" xfId="0" applyAlignment="1">
      <alignment horizontal="center"/>
    </xf>
    <xf numFmtId="0" fontId="0" fillId="13" borderId="0" xfId="0" applyFill="1" applyAlignment="1">
      <alignment horizontal="center"/>
    </xf>
    <xf numFmtId="0" fontId="0" fillId="0" borderId="27" xfId="0" applyBorder="1"/>
    <xf numFmtId="0" fontId="0" fillId="0" borderId="28" xfId="0" applyBorder="1"/>
    <xf numFmtId="0" fontId="0" fillId="0" borderId="29" xfId="0" applyBorder="1" applyAlignment="1">
      <alignment horizontal="left"/>
    </xf>
    <xf numFmtId="0" fontId="0" fillId="0" borderId="30" xfId="0" applyBorder="1" applyAlignment="1">
      <alignment horizontal="left"/>
    </xf>
    <xf numFmtId="9" fontId="0" fillId="0" borderId="31" xfId="0" applyNumberFormat="1" applyBorder="1" applyAlignment="1">
      <alignment horizontal="left"/>
    </xf>
    <xf numFmtId="9" fontId="0" fillId="0" borderId="32" xfId="0" applyNumberFormat="1" applyBorder="1" applyAlignment="1">
      <alignment horizontal="left"/>
    </xf>
    <xf numFmtId="9" fontId="0" fillId="0" borderId="28" xfId="0" applyNumberFormat="1" applyBorder="1" applyAlignment="1">
      <alignment horizontal="left"/>
    </xf>
    <xf numFmtId="9" fontId="0" fillId="0" borderId="29" xfId="0" applyNumberFormat="1" applyBorder="1" applyAlignment="1">
      <alignment horizontal="left"/>
    </xf>
    <xf numFmtId="0" fontId="0" fillId="0" borderId="25" xfId="0" applyFill="1" applyBorder="1"/>
    <xf numFmtId="0" fontId="0" fillId="0" borderId="28" xfId="0" applyBorder="1" applyAlignment="1">
      <alignment horizontal="left"/>
    </xf>
    <xf numFmtId="10" fontId="0" fillId="0" borderId="33" xfId="0" applyNumberFormat="1" applyBorder="1"/>
    <xf numFmtId="10" fontId="0" fillId="0" borderId="31" xfId="0" applyNumberFormat="1" applyBorder="1"/>
    <xf numFmtId="0" fontId="65" fillId="0" borderId="34" xfId="0" applyFont="1" applyBorder="1"/>
    <xf numFmtId="0" fontId="54" fillId="0" borderId="23" xfId="0" applyFont="1" applyBorder="1"/>
    <xf numFmtId="0" fontId="61" fillId="0" borderId="35" xfId="1349" applyFont="1" applyBorder="1" applyAlignment="1">
      <alignment horizontal="center" vertical="center" wrapText="1"/>
    </xf>
    <xf numFmtId="168" fontId="65" fillId="34" borderId="26" xfId="0" applyNumberFormat="1" applyFont="1" applyFill="1" applyBorder="1" applyAlignment="1">
      <alignment horizontal="center" vertical="center"/>
    </xf>
    <xf numFmtId="0" fontId="59" fillId="0" borderId="0" xfId="0" applyFont="1"/>
    <xf numFmtId="0" fontId="0" fillId="0" borderId="0" xfId="0"/>
    <xf numFmtId="0" fontId="0" fillId="13" borderId="0" xfId="0" applyFill="1"/>
    <xf numFmtId="0" fontId="0" fillId="13" borderId="0" xfId="0" applyFill="1" applyBorder="1"/>
    <xf numFmtId="0" fontId="61" fillId="0" borderId="27" xfId="0" applyFont="1" applyBorder="1" applyAlignment="1">
      <alignment horizontal="center" vertical="center" wrapText="1"/>
    </xf>
    <xf numFmtId="0" fontId="54" fillId="0" borderId="25" xfId="0" applyFont="1" applyBorder="1" applyAlignment="1"/>
    <xf numFmtId="0" fontId="61" fillId="0" borderId="26" xfId="1349" applyFont="1" applyBorder="1" applyAlignment="1">
      <alignment horizontal="center" vertical="center" wrapText="1"/>
    </xf>
    <xf numFmtId="0" fontId="61" fillId="0" borderId="36" xfId="1349" applyFont="1" applyBorder="1" applyAlignment="1">
      <alignment horizontal="center" vertical="center" wrapText="1"/>
    </xf>
    <xf numFmtId="168" fontId="67" fillId="0" borderId="6" xfId="0" applyNumberFormat="1" applyFont="1" applyBorder="1" applyAlignment="1">
      <alignment horizontal="center" vertical="center"/>
    </xf>
    <xf numFmtId="0" fontId="68" fillId="13" borderId="0" xfId="0" applyFont="1" applyFill="1"/>
    <xf numFmtId="0" fontId="68" fillId="0" borderId="0" xfId="0" applyFont="1"/>
    <xf numFmtId="168" fontId="67" fillId="0" borderId="14" xfId="0" applyNumberFormat="1" applyFont="1" applyBorder="1" applyAlignment="1">
      <alignment horizontal="center" vertical="center"/>
    </xf>
    <xf numFmtId="0" fontId="69" fillId="34" borderId="27" xfId="1159" applyFont="1" applyFill="1" applyBorder="1" applyAlignment="1">
      <alignment horizontal="center" vertical="top" wrapText="1"/>
    </xf>
    <xf numFmtId="168" fontId="67" fillId="34" borderId="31" xfId="0" applyNumberFormat="1" applyFont="1" applyFill="1" applyBorder="1" applyAlignment="1">
      <alignment horizontal="center" vertical="center"/>
    </xf>
    <xf numFmtId="168" fontId="67" fillId="34" borderId="37" xfId="0" applyNumberFormat="1" applyFont="1" applyFill="1" applyBorder="1" applyAlignment="1">
      <alignment horizontal="center" vertical="center"/>
    </xf>
    <xf numFmtId="168" fontId="65" fillId="34" borderId="25" xfId="0" applyNumberFormat="1" applyFont="1" applyFill="1" applyBorder="1" applyAlignment="1">
      <alignment horizontal="center" vertical="center"/>
    </xf>
    <xf numFmtId="0" fontId="5" fillId="35" borderId="34" xfId="1159" applyFont="1" applyFill="1" applyBorder="1" applyAlignment="1">
      <alignment vertical="center"/>
    </xf>
    <xf numFmtId="0" fontId="0" fillId="0" borderId="0" xfId="0"/>
    <xf numFmtId="0" fontId="0" fillId="13" borderId="0" xfId="0" applyFill="1"/>
    <xf numFmtId="0" fontId="0" fillId="0" borderId="0" xfId="0" applyFill="1"/>
    <xf numFmtId="0" fontId="0" fillId="0" borderId="23" xfId="0" applyFill="1" applyBorder="1"/>
    <xf numFmtId="0" fontId="0" fillId="0" borderId="24" xfId="0" applyFill="1" applyBorder="1"/>
    <xf numFmtId="0" fontId="57" fillId="0" borderId="25" xfId="0" applyFont="1" applyBorder="1" applyAlignment="1">
      <alignment horizontal="left"/>
    </xf>
    <xf numFmtId="0" fontId="69" fillId="0" borderId="38" xfId="1159" applyFont="1" applyBorder="1" applyAlignment="1">
      <alignment horizontal="center" vertical="top" wrapText="1"/>
    </xf>
    <xf numFmtId="0" fontId="69" fillId="0" borderId="35" xfId="1159" applyFont="1" applyBorder="1" applyAlignment="1">
      <alignment horizontal="center" vertical="top" wrapText="1"/>
    </xf>
    <xf numFmtId="0" fontId="70" fillId="0" borderId="39" xfId="1159" applyFont="1" applyBorder="1" applyAlignment="1">
      <alignment vertical="center"/>
    </xf>
    <xf numFmtId="0" fontId="59" fillId="0" borderId="6" xfId="0" applyFont="1" applyBorder="1"/>
    <xf numFmtId="0" fontId="0" fillId="0" borderId="0" xfId="0"/>
    <xf numFmtId="0" fontId="0" fillId="13" borderId="0" xfId="0" applyFill="1" applyAlignment="1">
      <alignment horizontal="left" vertical="top"/>
    </xf>
    <xf numFmtId="0" fontId="0" fillId="0" borderId="0" xfId="0"/>
    <xf numFmtId="0" fontId="0" fillId="13" borderId="0" xfId="0" applyFill="1"/>
    <xf numFmtId="0" fontId="0" fillId="13" borderId="0" xfId="0" applyFill="1" applyBorder="1"/>
    <xf numFmtId="0" fontId="0" fillId="0" borderId="0" xfId="0" applyAlignment="1">
      <alignment horizontal="left" vertical="top"/>
    </xf>
    <xf numFmtId="0" fontId="59" fillId="13" borderId="0" xfId="0" applyFont="1" applyFill="1"/>
    <xf numFmtId="0" fontId="59" fillId="0" borderId="23" xfId="0" applyFont="1" applyBorder="1"/>
    <xf numFmtId="0" fontId="61" fillId="0" borderId="40" xfId="1349" applyFont="1" applyBorder="1" applyAlignment="1">
      <alignment horizontal="center" vertical="center" wrapText="1"/>
    </xf>
    <xf numFmtId="168" fontId="67" fillId="34" borderId="42" xfId="0" applyNumberFormat="1" applyFont="1" applyFill="1" applyBorder="1" applyAlignment="1">
      <alignment horizontal="center" vertical="center"/>
    </xf>
    <xf numFmtId="0" fontId="69" fillId="34" borderId="25" xfId="1159" applyFont="1" applyFill="1" applyBorder="1" applyAlignment="1">
      <alignment horizontal="center" vertical="top" wrapText="1"/>
    </xf>
    <xf numFmtId="168" fontId="65" fillId="0" borderId="41" xfId="0" applyNumberFormat="1" applyFont="1" applyBorder="1" applyAlignment="1">
      <alignment horizontal="center" vertical="center"/>
    </xf>
    <xf numFmtId="168" fontId="65" fillId="34" borderId="42" xfId="0" applyNumberFormat="1" applyFont="1" applyFill="1" applyBorder="1" applyAlignment="1">
      <alignment horizontal="center" vertical="center"/>
    </xf>
    <xf numFmtId="168" fontId="65" fillId="0" borderId="26" xfId="0" applyNumberFormat="1" applyFont="1" applyBorder="1" applyAlignment="1">
      <alignment horizontal="center" vertical="center"/>
    </xf>
    <xf numFmtId="168" fontId="65" fillId="0" borderId="36" xfId="0" applyNumberFormat="1" applyFont="1" applyBorder="1" applyAlignment="1">
      <alignment horizontal="center" vertical="center"/>
    </xf>
    <xf numFmtId="168" fontId="67" fillId="34" borderId="25" xfId="0" applyNumberFormat="1" applyFont="1" applyFill="1" applyBorder="1" applyAlignment="1">
      <alignment horizontal="center" vertical="center"/>
    </xf>
    <xf numFmtId="0" fontId="69" fillId="0" borderId="43" xfId="1159" applyFont="1" applyBorder="1" applyAlignment="1">
      <alignment horizontal="left" vertical="center"/>
    </xf>
    <xf numFmtId="0" fontId="70" fillId="0" borderId="44" xfId="1159" applyFont="1" applyBorder="1" applyAlignment="1">
      <alignment vertical="center"/>
    </xf>
    <xf numFmtId="0" fontId="69" fillId="0" borderId="34" xfId="1159" applyFont="1" applyBorder="1" applyAlignment="1">
      <alignment vertical="center"/>
    </xf>
    <xf numFmtId="0" fontId="70" fillId="0" borderId="45" xfId="1159" applyFont="1" applyBorder="1" applyAlignment="1">
      <alignment vertical="center"/>
    </xf>
    <xf numFmtId="0" fontId="71" fillId="13" borderId="0" xfId="0" applyFont="1" applyFill="1"/>
    <xf numFmtId="0" fontId="0" fillId="0" borderId="0" xfId="0" applyFill="1" applyBorder="1"/>
    <xf numFmtId="0" fontId="5" fillId="35" borderId="40" xfId="1159" applyFont="1" applyFill="1" applyBorder="1" applyAlignment="1">
      <alignment vertical="center"/>
    </xf>
    <xf numFmtId="0" fontId="59" fillId="3" borderId="40" xfId="0" applyFont="1" applyFill="1" applyBorder="1"/>
    <xf numFmtId="0" fontId="69" fillId="0" borderId="26" xfId="1159" applyFont="1" applyBorder="1" applyAlignment="1">
      <alignment horizontal="center" vertical="top" wrapText="1"/>
    </xf>
    <xf numFmtId="0" fontId="69" fillId="0" borderId="36" xfId="1159" applyFont="1" applyBorder="1" applyAlignment="1">
      <alignment horizontal="center" vertical="top" wrapText="1"/>
    </xf>
    <xf numFmtId="0" fontId="59" fillId="0" borderId="46" xfId="0" applyFont="1" applyBorder="1" applyAlignment="1">
      <alignment horizontal="left"/>
    </xf>
    <xf numFmtId="0" fontId="54" fillId="0" borderId="0" xfId="0" applyFont="1"/>
    <xf numFmtId="0" fontId="56" fillId="0" borderId="6" xfId="0" applyFont="1" applyBorder="1" applyAlignment="1">
      <alignment vertical="center"/>
    </xf>
    <xf numFmtId="0" fontId="5" fillId="13" borderId="0" xfId="1159" applyFont="1" applyFill="1" applyBorder="1" applyAlignment="1">
      <alignment vertical="center"/>
    </xf>
    <xf numFmtId="168" fontId="65" fillId="13" borderId="0" xfId="0" applyNumberFormat="1" applyFont="1" applyFill="1" applyBorder="1" applyAlignment="1">
      <alignment horizontal="center" vertical="center"/>
    </xf>
    <xf numFmtId="9" fontId="65" fillId="34" borderId="26" xfId="0" applyNumberFormat="1" applyFont="1" applyFill="1" applyBorder="1" applyAlignment="1">
      <alignment horizontal="center" vertical="center"/>
    </xf>
    <xf numFmtId="9" fontId="65" fillId="0" borderId="41" xfId="0" applyNumberFormat="1" applyFont="1" applyBorder="1" applyAlignment="1">
      <alignment horizontal="center" vertical="center"/>
    </xf>
    <xf numFmtId="9" fontId="65" fillId="34" borderId="42" xfId="0" applyNumberFormat="1" applyFont="1" applyFill="1" applyBorder="1" applyAlignment="1">
      <alignment horizontal="center" vertical="center"/>
    </xf>
    <xf numFmtId="9" fontId="65" fillId="34" borderId="25" xfId="0" applyNumberFormat="1" applyFont="1" applyFill="1" applyBorder="1" applyAlignment="1">
      <alignment horizontal="center" vertical="center"/>
    </xf>
    <xf numFmtId="9" fontId="65" fillId="0" borderId="26" xfId="0" applyNumberFormat="1" applyFont="1" applyBorder="1" applyAlignment="1">
      <alignment horizontal="center" vertical="center"/>
    </xf>
    <xf numFmtId="9" fontId="67" fillId="0" borderId="41" xfId="0" applyNumberFormat="1" applyFont="1" applyBorder="1" applyAlignment="1">
      <alignment horizontal="center" vertical="center"/>
    </xf>
    <xf numFmtId="9" fontId="67" fillId="34" borderId="42" xfId="0" applyNumberFormat="1" applyFont="1" applyFill="1" applyBorder="1" applyAlignment="1">
      <alignment horizontal="center" vertical="center"/>
    </xf>
    <xf numFmtId="0" fontId="0" fillId="0" borderId="0" xfId="0" applyAlignment="1">
      <alignment wrapText="1"/>
    </xf>
    <xf numFmtId="0" fontId="54" fillId="13" borderId="6" xfId="0" applyFont="1" applyFill="1" applyBorder="1" applyAlignment="1">
      <alignment horizontal="center" wrapText="1"/>
    </xf>
    <xf numFmtId="0" fontId="0" fillId="13" borderId="47" xfId="0" applyFill="1" applyBorder="1"/>
    <xf numFmtId="0" fontId="61" fillId="13" borderId="26" xfId="1349" applyFont="1" applyFill="1" applyBorder="1" applyAlignment="1">
      <alignment horizontal="center" vertical="center" wrapText="1"/>
    </xf>
    <xf numFmtId="0" fontId="2" fillId="34" borderId="25" xfId="1349" applyFont="1" applyFill="1" applyBorder="1" applyAlignment="1">
      <alignment horizontal="center" vertical="center" wrapText="1"/>
    </xf>
    <xf numFmtId="0" fontId="0" fillId="0" borderId="0" xfId="0" applyAlignment="1">
      <alignment horizontal="left"/>
    </xf>
    <xf numFmtId="9" fontId="0" fillId="0" borderId="0" xfId="0" applyNumberFormat="1" applyAlignment="1">
      <alignment horizontal="left"/>
    </xf>
    <xf numFmtId="0" fontId="0" fillId="0" borderId="6" xfId="0" applyBorder="1" applyAlignment="1">
      <alignment wrapText="1"/>
    </xf>
    <xf numFmtId="0" fontId="0" fillId="0" borderId="0" xfId="0"/>
    <xf numFmtId="49" fontId="0" fillId="0" borderId="0" xfId="0" applyNumberFormat="1"/>
    <xf numFmtId="0" fontId="0" fillId="13" borderId="0" xfId="0" applyFill="1" applyAlignment="1">
      <alignment wrapText="1"/>
    </xf>
    <xf numFmtId="0" fontId="57" fillId="0" borderId="25" xfId="0" applyFont="1" applyBorder="1" applyAlignment="1">
      <alignment wrapText="1"/>
    </xf>
    <xf numFmtId="0" fontId="68" fillId="13" borderId="0" xfId="0" applyFont="1" applyFill="1" applyAlignment="1">
      <alignment wrapText="1"/>
    </xf>
    <xf numFmtId="0" fontId="59" fillId="34" borderId="25" xfId="0" applyFont="1" applyFill="1" applyBorder="1" applyAlignment="1">
      <alignment wrapText="1"/>
    </xf>
    <xf numFmtId="168" fontId="59" fillId="34" borderId="25" xfId="0" applyNumberFormat="1" applyFont="1" applyFill="1" applyBorder="1" applyAlignment="1">
      <alignment horizontal="center" vertical="center"/>
    </xf>
    <xf numFmtId="0" fontId="57" fillId="0" borderId="25" xfId="0" applyFont="1" applyBorder="1" applyAlignment="1">
      <alignment vertical="center" wrapText="1"/>
    </xf>
    <xf numFmtId="0" fontId="59" fillId="34" borderId="25" xfId="0" applyFont="1" applyFill="1" applyBorder="1" applyAlignment="1">
      <alignment horizontal="center" vertical="center"/>
    </xf>
    <xf numFmtId="0" fontId="54" fillId="0" borderId="23" xfId="0" applyFont="1" applyBorder="1" applyAlignment="1">
      <alignment horizontal="center"/>
    </xf>
    <xf numFmtId="0" fontId="61" fillId="0" borderId="40" xfId="0" applyFont="1" applyBorder="1" applyAlignment="1">
      <alignment horizontal="center" vertical="center" wrapText="1"/>
    </xf>
    <xf numFmtId="0" fontId="59" fillId="0" borderId="49" xfId="0" applyFont="1" applyBorder="1" applyAlignment="1">
      <alignment horizontal="center"/>
    </xf>
    <xf numFmtId="0" fontId="0" fillId="0" borderId="33" xfId="0" applyBorder="1" applyAlignment="1">
      <alignment horizontal="left"/>
    </xf>
    <xf numFmtId="0" fontId="0" fillId="0" borderId="0" xfId="0" applyBorder="1" applyAlignment="1">
      <alignment horizontal="center"/>
    </xf>
    <xf numFmtId="0" fontId="75" fillId="0" borderId="50" xfId="0" applyFont="1" applyBorder="1" applyAlignment="1">
      <alignment horizontal="justify" vertical="center" wrapText="1"/>
    </xf>
    <xf numFmtId="0" fontId="76" fillId="13" borderId="0" xfId="0" applyFont="1" applyFill="1" applyAlignment="1">
      <alignment horizontal="justify" vertical="center" wrapText="1"/>
    </xf>
    <xf numFmtId="0" fontId="76" fillId="0" borderId="0" xfId="0" applyFont="1" applyAlignment="1">
      <alignment horizontal="justify" vertical="center" wrapText="1"/>
    </xf>
    <xf numFmtId="0" fontId="76" fillId="0" borderId="51" xfId="0" applyFont="1" applyBorder="1" applyAlignment="1">
      <alignment horizontal="justify" vertical="center" wrapText="1"/>
    </xf>
    <xf numFmtId="0" fontId="76" fillId="0" borderId="0" xfId="0" applyFont="1" applyAlignment="1">
      <alignment horizontal="center" vertical="center" wrapText="1"/>
    </xf>
    <xf numFmtId="0" fontId="76" fillId="13" borderId="0" xfId="0" applyFont="1" applyFill="1" applyAlignment="1">
      <alignment horizontal="center" vertical="center" wrapText="1"/>
    </xf>
    <xf numFmtId="0" fontId="54" fillId="34" borderId="23" xfId="0" applyFont="1" applyFill="1" applyBorder="1"/>
    <xf numFmtId="0" fontId="54" fillId="34" borderId="23" xfId="0" applyFont="1" applyFill="1" applyBorder="1" applyAlignment="1">
      <alignment horizontal="center" vertical="top" wrapText="1"/>
    </xf>
    <xf numFmtId="168" fontId="0" fillId="0" borderId="52" xfId="0" applyNumberFormat="1" applyBorder="1" applyAlignment="1">
      <alignment horizontal="center" vertical="center"/>
    </xf>
    <xf numFmtId="168" fontId="0" fillId="0" borderId="53" xfId="0" applyNumberFormat="1" applyBorder="1" applyAlignment="1">
      <alignment horizontal="center" vertical="center"/>
    </xf>
    <xf numFmtId="0" fontId="76" fillId="13" borderId="0" xfId="0" applyFont="1" applyFill="1" applyBorder="1" applyAlignment="1">
      <alignment horizontal="justify" vertical="center" wrapText="1"/>
    </xf>
    <xf numFmtId="0" fontId="56" fillId="0" borderId="0" xfId="0" applyFont="1" applyBorder="1" applyAlignment="1">
      <alignment vertical="center"/>
    </xf>
    <xf numFmtId="168" fontId="66" fillId="34" borderId="24" xfId="1349" applyNumberFormat="1" applyFont="1" applyFill="1" applyBorder="1" applyAlignment="1">
      <alignment horizontal="center" vertical="center" wrapText="1"/>
    </xf>
    <xf numFmtId="0" fontId="61" fillId="13" borderId="36" xfId="1349" applyFont="1" applyFill="1" applyBorder="1" applyAlignment="1">
      <alignment horizontal="center" vertical="center" wrapText="1"/>
    </xf>
    <xf numFmtId="0" fontId="61" fillId="13" borderId="54" xfId="1349" applyFont="1" applyFill="1" applyBorder="1" applyAlignment="1">
      <alignment horizontal="center" vertical="center" wrapText="1"/>
    </xf>
    <xf numFmtId="0" fontId="61" fillId="13" borderId="55" xfId="1349" applyFont="1" applyFill="1" applyBorder="1" applyAlignment="1">
      <alignment horizontal="center" vertical="center" wrapText="1"/>
    </xf>
    <xf numFmtId="0" fontId="60" fillId="13" borderId="0" xfId="0" applyFont="1" applyFill="1"/>
    <xf numFmtId="0" fontId="0" fillId="13" borderId="0" xfId="0" applyFill="1" applyBorder="1" applyAlignment="1"/>
    <xf numFmtId="0" fontId="0" fillId="13" borderId="0" xfId="0" applyFill="1" applyBorder="1" applyAlignment="1">
      <alignment horizontal="left" vertical="center"/>
    </xf>
    <xf numFmtId="0" fontId="54" fillId="0" borderId="41" xfId="0" applyFont="1" applyBorder="1" applyAlignment="1" applyProtection="1">
      <alignment horizontal="center" wrapText="1"/>
      <protection locked="0"/>
    </xf>
    <xf numFmtId="0" fontId="54" fillId="0" borderId="25" xfId="0" applyFont="1" applyBorder="1" applyAlignment="1">
      <alignment wrapText="1"/>
    </xf>
    <xf numFmtId="0" fontId="65" fillId="0" borderId="34" xfId="0" applyFont="1" applyBorder="1" applyAlignment="1">
      <alignment wrapText="1"/>
    </xf>
    <xf numFmtId="0" fontId="0" fillId="0" borderId="0" xfId="0" applyFill="1" applyAlignment="1">
      <alignment wrapText="1"/>
    </xf>
    <xf numFmtId="0" fontId="59" fillId="0" borderId="40" xfId="0" applyFont="1" applyBorder="1" applyAlignment="1">
      <alignment horizontal="center" vertical="center"/>
    </xf>
    <xf numFmtId="0" fontId="61" fillId="3" borderId="55" xfId="1349" applyFont="1" applyFill="1" applyBorder="1" applyAlignment="1">
      <alignment horizontal="center" vertical="center" wrapText="1"/>
    </xf>
    <xf numFmtId="0" fontId="63" fillId="13" borderId="26" xfId="0" applyFont="1" applyFill="1" applyBorder="1" applyAlignment="1">
      <alignment horizontal="center" vertical="center" wrapText="1"/>
    </xf>
    <xf numFmtId="0" fontId="63" fillId="3" borderId="26" xfId="0" applyFont="1" applyFill="1" applyBorder="1" applyAlignment="1">
      <alignment horizontal="center" vertical="center" wrapText="1"/>
    </xf>
    <xf numFmtId="0" fontId="61" fillId="3" borderId="26" xfId="1349" applyFont="1" applyFill="1" applyBorder="1" applyAlignment="1">
      <alignment horizontal="center" vertical="center" wrapText="1"/>
    </xf>
    <xf numFmtId="0" fontId="63" fillId="13" borderId="36" xfId="0" applyFont="1" applyFill="1" applyBorder="1" applyAlignment="1">
      <alignment horizontal="center" vertical="center" wrapText="1"/>
    </xf>
    <xf numFmtId="168" fontId="59" fillId="34" borderId="42" xfId="0" applyNumberFormat="1" applyFont="1" applyFill="1" applyBorder="1" applyAlignment="1">
      <alignment horizontal="center" vertical="center"/>
    </xf>
    <xf numFmtId="0" fontId="0" fillId="0" borderId="56" xfId="0" applyBorder="1" applyAlignment="1" applyProtection="1">
      <alignment horizontal="center" vertical="center" wrapText="1"/>
      <protection locked="0"/>
    </xf>
    <xf numFmtId="168" fontId="59" fillId="34" borderId="31" xfId="0" applyNumberFormat="1" applyFont="1" applyFill="1" applyBorder="1" applyAlignment="1">
      <alignment horizontal="center" vertical="center"/>
    </xf>
    <xf numFmtId="168" fontId="54" fillId="0" borderId="41" xfId="0" applyNumberFormat="1" applyFont="1" applyBorder="1" applyAlignment="1">
      <alignment horizontal="center" vertical="center"/>
    </xf>
    <xf numFmtId="0" fontId="70" fillId="0" borderId="57" xfId="1159" applyFont="1" applyBorder="1" applyAlignment="1">
      <alignment vertical="center"/>
    </xf>
    <xf numFmtId="168" fontId="67" fillId="34" borderId="48" xfId="0" applyNumberFormat="1" applyFont="1" applyFill="1" applyBorder="1" applyAlignment="1">
      <alignment horizontal="center" vertical="center"/>
    </xf>
    <xf numFmtId="0" fontId="70" fillId="0" borderId="28" xfId="1159" applyFont="1" applyBorder="1" applyAlignment="1">
      <alignment vertical="center"/>
    </xf>
    <xf numFmtId="168" fontId="67" fillId="34" borderId="33" xfId="0" applyNumberFormat="1" applyFont="1" applyFill="1" applyBorder="1" applyAlignment="1">
      <alignment horizontal="center" vertical="center"/>
    </xf>
    <xf numFmtId="9" fontId="54" fillId="0" borderId="41" xfId="0" applyNumberFormat="1" applyFont="1" applyBorder="1" applyAlignment="1">
      <alignment horizontal="center" vertical="center"/>
    </xf>
    <xf numFmtId="9" fontId="67" fillId="34" borderId="31" xfId="0" applyNumberFormat="1" applyFont="1" applyFill="1" applyBorder="1" applyAlignment="1">
      <alignment horizontal="center" vertical="center"/>
    </xf>
    <xf numFmtId="9" fontId="67" fillId="34" borderId="37" xfId="0" applyNumberFormat="1" applyFont="1" applyFill="1" applyBorder="1" applyAlignment="1">
      <alignment horizontal="center" vertical="center"/>
    </xf>
    <xf numFmtId="9" fontId="65" fillId="0" borderId="36" xfId="0" applyNumberFormat="1" applyFont="1" applyBorder="1" applyAlignment="1">
      <alignment horizontal="center" vertical="center"/>
    </xf>
    <xf numFmtId="9" fontId="67" fillId="34" borderId="25" xfId="0" applyNumberFormat="1" applyFont="1" applyFill="1" applyBorder="1" applyAlignment="1">
      <alignment horizontal="center" vertical="center"/>
    </xf>
    <xf numFmtId="9" fontId="67" fillId="0" borderId="52" xfId="0" applyNumberFormat="1" applyFont="1" applyBorder="1" applyAlignment="1">
      <alignment horizontal="center" vertical="center"/>
    </xf>
    <xf numFmtId="9" fontId="67" fillId="0" borderId="53" xfId="0" applyNumberFormat="1" applyFont="1" applyBorder="1" applyAlignment="1">
      <alignment horizontal="center" vertical="center"/>
    </xf>
    <xf numFmtId="9" fontId="67" fillId="34" borderId="33" xfId="0" applyNumberFormat="1" applyFont="1" applyFill="1" applyBorder="1" applyAlignment="1">
      <alignment horizontal="center" vertical="center"/>
    </xf>
    <xf numFmtId="9" fontId="67" fillId="0" borderId="18" xfId="0" applyNumberFormat="1" applyFont="1" applyBorder="1" applyAlignment="1">
      <alignment horizontal="center" vertical="center"/>
    </xf>
    <xf numFmtId="9" fontId="67" fillId="34" borderId="48" xfId="0" applyNumberFormat="1" applyFont="1" applyFill="1" applyBorder="1" applyAlignment="1">
      <alignment horizontal="center" vertical="center"/>
    </xf>
    <xf numFmtId="0" fontId="80" fillId="0" borderId="0" xfId="0" applyFont="1" applyAlignment="1">
      <alignment horizontal="left"/>
    </xf>
    <xf numFmtId="0" fontId="54" fillId="13" borderId="0" xfId="0" applyFont="1" applyFill="1" applyBorder="1" applyAlignment="1"/>
    <xf numFmtId="0" fontId="68" fillId="0" borderId="0" xfId="0" applyFont="1" applyFill="1"/>
    <xf numFmtId="0" fontId="59" fillId="0" borderId="26" xfId="0" applyFont="1" applyBorder="1" applyAlignment="1">
      <alignment horizontal="center" vertical="center"/>
    </xf>
    <xf numFmtId="0" fontId="59" fillId="0" borderId="36" xfId="0" applyFont="1" applyBorder="1" applyAlignment="1">
      <alignment horizontal="center" vertical="center"/>
    </xf>
    <xf numFmtId="168" fontId="59" fillId="34" borderId="26" xfId="0" applyNumberFormat="1" applyFont="1" applyFill="1" applyBorder="1" applyAlignment="1">
      <alignment horizontal="center" vertical="center"/>
    </xf>
    <xf numFmtId="168" fontId="59" fillId="34" borderId="36" xfId="0" applyNumberFormat="1" applyFont="1" applyFill="1" applyBorder="1" applyAlignment="1">
      <alignment horizontal="center" vertical="center"/>
    </xf>
    <xf numFmtId="168" fontId="0" fillId="0" borderId="58" xfId="0" applyNumberFormat="1" applyBorder="1" applyAlignment="1">
      <alignment horizontal="center" vertical="center"/>
    </xf>
    <xf numFmtId="168" fontId="0" fillId="0" borderId="59" xfId="0" applyNumberFormat="1" applyBorder="1" applyAlignment="1">
      <alignment horizontal="center" vertical="center"/>
    </xf>
    <xf numFmtId="168" fontId="59" fillId="34" borderId="60" xfId="0" applyNumberFormat="1" applyFont="1" applyFill="1" applyBorder="1" applyAlignment="1">
      <alignment horizontal="center" vertical="center"/>
    </xf>
    <xf numFmtId="0" fontId="59" fillId="0" borderId="31" xfId="0" applyFont="1" applyBorder="1" applyAlignment="1">
      <alignment wrapText="1"/>
    </xf>
    <xf numFmtId="0" fontId="59" fillId="0" borderId="31" xfId="0" applyFont="1" applyFill="1" applyBorder="1" applyAlignment="1">
      <alignment wrapText="1"/>
    </xf>
    <xf numFmtId="0" fontId="59" fillId="0" borderId="37" xfId="0" applyFont="1" applyFill="1" applyBorder="1" applyAlignment="1">
      <alignment wrapText="1"/>
    </xf>
    <xf numFmtId="0" fontId="71" fillId="0" borderId="0" xfId="0" applyFont="1" applyFill="1"/>
    <xf numFmtId="0" fontId="0" fillId="0" borderId="0" xfId="0" applyProtection="1">
      <protection locked="0"/>
    </xf>
    <xf numFmtId="0" fontId="68" fillId="0" borderId="0" xfId="0" applyFont="1" applyProtection="1">
      <protection locked="0"/>
    </xf>
    <xf numFmtId="0" fontId="80" fillId="0" borderId="0" xfId="0" applyFont="1" applyAlignment="1" applyProtection="1">
      <alignment horizontal="left"/>
      <protection locked="0"/>
    </xf>
    <xf numFmtId="171" fontId="0" fillId="0" borderId="0" xfId="0" applyNumberFormat="1"/>
    <xf numFmtId="171" fontId="0" fillId="13" borderId="0" xfId="0" applyNumberFormat="1" applyFill="1"/>
    <xf numFmtId="171" fontId="54" fillId="0" borderId="23" xfId="0" applyNumberFormat="1" applyFont="1" applyBorder="1"/>
    <xf numFmtId="169" fontId="0" fillId="13" borderId="0" xfId="0" applyNumberFormat="1" applyFill="1"/>
    <xf numFmtId="169" fontId="0" fillId="0" borderId="0" xfId="0" applyNumberFormat="1"/>
    <xf numFmtId="169" fontId="54" fillId="0" borderId="24" xfId="0" applyNumberFormat="1" applyFont="1" applyBorder="1"/>
    <xf numFmtId="169" fontId="0" fillId="3" borderId="0" xfId="0" applyNumberFormat="1" applyFill="1" applyBorder="1"/>
    <xf numFmtId="169" fontId="54" fillId="0" borderId="23" xfId="0" applyNumberFormat="1" applyFont="1" applyBorder="1"/>
    <xf numFmtId="0" fontId="54" fillId="0" borderId="56" xfId="0" applyFont="1" applyBorder="1" applyAlignment="1" applyProtection="1">
      <alignment horizontal="center" wrapText="1"/>
      <protection locked="0"/>
    </xf>
    <xf numFmtId="0" fontId="54" fillId="0" borderId="62" xfId="0" applyFont="1" applyBorder="1" applyAlignment="1" applyProtection="1">
      <alignment horizontal="center" wrapText="1"/>
      <protection locked="0"/>
    </xf>
    <xf numFmtId="0" fontId="0" fillId="0" borderId="0" xfId="0" applyBorder="1" applyProtection="1">
      <protection locked="0"/>
    </xf>
    <xf numFmtId="0" fontId="0" fillId="0" borderId="0" xfId="0" applyNumberFormat="1" applyBorder="1" applyProtection="1">
      <protection locked="0"/>
    </xf>
    <xf numFmtId="168" fontId="0" fillId="0" borderId="0" xfId="0" applyNumberFormat="1" applyBorder="1" applyProtection="1">
      <protection locked="0"/>
    </xf>
    <xf numFmtId="9" fontId="0" fillId="0" borderId="0" xfId="0" applyNumberFormat="1" applyBorder="1" applyProtection="1">
      <protection locked="0"/>
    </xf>
    <xf numFmtId="0" fontId="7" fillId="0" borderId="26" xfId="1159" applyFont="1" applyBorder="1" applyAlignment="1">
      <alignment horizontal="center" vertical="top" wrapText="1"/>
    </xf>
    <xf numFmtId="0" fontId="7" fillId="0" borderId="36" xfId="1159" applyFont="1" applyBorder="1" applyAlignment="1">
      <alignment horizontal="center" vertical="top" wrapText="1"/>
    </xf>
    <xf numFmtId="0" fontId="59" fillId="0" borderId="47" xfId="0" applyFont="1" applyBorder="1" applyAlignment="1">
      <alignment horizontal="left"/>
    </xf>
    <xf numFmtId="9" fontId="65" fillId="0" borderId="5" xfId="0" applyNumberFormat="1" applyFont="1" applyBorder="1" applyAlignment="1">
      <alignment horizontal="center" vertical="center"/>
    </xf>
    <xf numFmtId="9" fontId="65" fillId="34" borderId="63" xfId="0" applyNumberFormat="1" applyFont="1" applyFill="1" applyBorder="1" applyAlignment="1">
      <alignment horizontal="center" vertical="center"/>
    </xf>
    <xf numFmtId="0" fontId="0" fillId="0" borderId="0" xfId="0" applyNumberFormat="1" applyBorder="1"/>
    <xf numFmtId="168" fontId="0" fillId="0" borderId="0" xfId="0" applyNumberFormat="1" applyBorder="1"/>
    <xf numFmtId="9" fontId="0" fillId="0" borderId="0" xfId="0" applyNumberFormat="1" applyBorder="1"/>
    <xf numFmtId="0" fontId="80" fillId="0" borderId="0" xfId="0" applyFont="1" applyBorder="1" applyAlignment="1">
      <alignment horizontal="left"/>
    </xf>
    <xf numFmtId="0" fontId="67" fillId="0" borderId="45" xfId="1159" applyFont="1" applyBorder="1" applyAlignment="1">
      <alignment vertical="center"/>
    </xf>
    <xf numFmtId="0" fontId="23" fillId="0" borderId="31" xfId="0" applyFont="1" applyFill="1" applyBorder="1" applyAlignment="1">
      <alignment wrapText="1"/>
    </xf>
    <xf numFmtId="168" fontId="0" fillId="13" borderId="0" xfId="0" applyNumberFormat="1" applyFill="1"/>
    <xf numFmtId="0" fontId="0" fillId="0" borderId="25" xfId="0" applyBorder="1"/>
    <xf numFmtId="0" fontId="0" fillId="0" borderId="0" xfId="0" applyFill="1" applyAlignment="1">
      <alignment horizontal="left" vertical="top"/>
    </xf>
    <xf numFmtId="0" fontId="5" fillId="0" borderId="0" xfId="1159" applyFont="1" applyFill="1" applyBorder="1" applyAlignment="1">
      <alignment vertical="center"/>
    </xf>
    <xf numFmtId="168" fontId="65" fillId="0" borderId="0" xfId="0" applyNumberFormat="1" applyFont="1" applyFill="1" applyBorder="1" applyAlignment="1">
      <alignment horizontal="center" vertical="center"/>
    </xf>
    <xf numFmtId="169" fontId="65" fillId="0" borderId="41" xfId="0" applyNumberFormat="1" applyFont="1" applyBorder="1" applyAlignment="1">
      <alignment horizontal="center" vertical="center"/>
    </xf>
    <xf numFmtId="169" fontId="65" fillId="34" borderId="42" xfId="0" applyNumberFormat="1" applyFont="1" applyFill="1" applyBorder="1" applyAlignment="1">
      <alignment horizontal="center" vertical="center"/>
    </xf>
    <xf numFmtId="169" fontId="65" fillId="34" borderId="25" xfId="0" applyNumberFormat="1" applyFont="1" applyFill="1" applyBorder="1" applyAlignment="1">
      <alignment horizontal="center" vertical="center"/>
    </xf>
    <xf numFmtId="0" fontId="23" fillId="3" borderId="40" xfId="0" applyFont="1" applyFill="1" applyBorder="1"/>
    <xf numFmtId="0" fontId="23" fillId="13" borderId="51" xfId="0" applyFont="1" applyFill="1" applyBorder="1" applyAlignment="1">
      <alignment horizontal="justify" vertical="center" wrapText="1"/>
    </xf>
    <xf numFmtId="0" fontId="62" fillId="34" borderId="26" xfId="0" applyFont="1" applyFill="1" applyBorder="1" applyAlignment="1" applyProtection="1">
      <alignment horizontal="center" vertical="center" wrapText="1"/>
    </xf>
    <xf numFmtId="0" fontId="62" fillId="0" borderId="40" xfId="0" applyFont="1" applyBorder="1" applyAlignment="1" applyProtection="1">
      <alignment horizontal="center" vertical="center" wrapText="1"/>
    </xf>
    <xf numFmtId="0" fontId="62" fillId="0" borderId="26" xfId="0" applyFont="1" applyBorder="1" applyAlignment="1" applyProtection="1">
      <alignment horizontal="center" vertical="center" wrapText="1"/>
    </xf>
    <xf numFmtId="2" fontId="65" fillId="0" borderId="41" xfId="0" applyNumberFormat="1" applyFont="1" applyBorder="1" applyAlignment="1">
      <alignment horizontal="center" vertical="center"/>
    </xf>
    <xf numFmtId="2" fontId="65" fillId="34" borderId="42" xfId="0" applyNumberFormat="1" applyFont="1" applyFill="1" applyBorder="1" applyAlignment="1">
      <alignment horizontal="center" vertical="center"/>
    </xf>
    <xf numFmtId="2" fontId="65" fillId="34" borderId="26" xfId="0" applyNumberFormat="1" applyFont="1" applyFill="1" applyBorder="1" applyAlignment="1">
      <alignment horizontal="center" vertical="center"/>
    </xf>
    <xf numFmtId="2" fontId="65" fillId="34" borderId="25" xfId="0" applyNumberFormat="1" applyFont="1" applyFill="1" applyBorder="1" applyAlignment="1">
      <alignment horizontal="center" vertical="center"/>
    </xf>
    <xf numFmtId="9" fontId="54" fillId="13" borderId="6" xfId="0" applyNumberFormat="1" applyFont="1" applyFill="1" applyBorder="1" applyAlignment="1">
      <alignment horizontal="center" wrapText="1"/>
    </xf>
    <xf numFmtId="0" fontId="0" fillId="0" borderId="64"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54" fillId="0" borderId="41" xfId="0" applyFont="1" applyBorder="1" applyAlignment="1" applyProtection="1">
      <alignment horizontal="center" vertical="center" wrapText="1"/>
      <protection locked="0"/>
    </xf>
    <xf numFmtId="0" fontId="6" fillId="0" borderId="41" xfId="0" applyFont="1" applyBorder="1" applyAlignment="1" applyProtection="1">
      <alignment horizontal="center" wrapText="1"/>
      <protection locked="0"/>
    </xf>
    <xf numFmtId="0" fontId="54" fillId="13" borderId="56" xfId="0" applyNumberFormat="1" applyFont="1" applyFill="1" applyBorder="1" applyAlignment="1" applyProtection="1">
      <alignment horizontal="center" wrapText="1"/>
    </xf>
    <xf numFmtId="0" fontId="0" fillId="0" borderId="5" xfId="0" applyFill="1" applyBorder="1"/>
    <xf numFmtId="0" fontId="54" fillId="0" borderId="6" xfId="0" applyFont="1" applyBorder="1" applyAlignment="1" applyProtection="1">
      <alignment horizontal="center" wrapText="1"/>
      <protection locked="0"/>
    </xf>
    <xf numFmtId="0" fontId="61" fillId="0" borderId="66" xfId="1349" applyFont="1" applyBorder="1" applyAlignment="1">
      <alignment horizontal="center" vertical="center" wrapText="1"/>
    </xf>
    <xf numFmtId="0" fontId="54" fillId="34" borderId="40" xfId="0" applyFont="1" applyFill="1" applyBorder="1" applyAlignment="1">
      <alignment wrapText="1"/>
    </xf>
    <xf numFmtId="0" fontId="54" fillId="34" borderId="26" xfId="0" applyFont="1" applyFill="1" applyBorder="1" applyAlignment="1">
      <alignment wrapText="1"/>
    </xf>
    <xf numFmtId="0" fontId="59" fillId="0" borderId="26" xfId="0" applyFont="1" applyFill="1" applyBorder="1" applyAlignment="1">
      <alignment horizontal="center" vertical="center" wrapText="1"/>
    </xf>
    <xf numFmtId="0" fontId="65" fillId="34" borderId="26" xfId="0" applyFont="1" applyFill="1" applyBorder="1" applyAlignment="1">
      <alignment wrapText="1"/>
    </xf>
    <xf numFmtId="0" fontId="81" fillId="0" borderId="50" xfId="0" applyFont="1" applyBorder="1" applyAlignment="1">
      <alignment vertical="center" wrapText="1"/>
    </xf>
    <xf numFmtId="0" fontId="81" fillId="13" borderId="0" xfId="0" applyFont="1" applyFill="1" applyAlignment="1">
      <alignment vertical="center" wrapText="1"/>
    </xf>
    <xf numFmtId="0" fontId="81" fillId="0" borderId="0" xfId="0" applyFont="1" applyAlignment="1">
      <alignment vertical="center" wrapText="1"/>
    </xf>
    <xf numFmtId="0" fontId="82" fillId="13" borderId="0" xfId="0" applyFont="1" applyFill="1" applyAlignment="1">
      <alignment vertical="center" wrapText="1"/>
    </xf>
    <xf numFmtId="0" fontId="82" fillId="0" borderId="0" xfId="0" applyFont="1" applyAlignment="1">
      <alignment vertical="center" wrapText="1"/>
    </xf>
    <xf numFmtId="0" fontId="82" fillId="13" borderId="51" xfId="0" applyFont="1" applyFill="1" applyBorder="1" applyAlignment="1">
      <alignment vertical="center" wrapText="1"/>
    </xf>
    <xf numFmtId="0" fontId="83" fillId="0" borderId="0" xfId="0" applyFont="1" applyAlignment="1">
      <alignment vertical="center"/>
    </xf>
    <xf numFmtId="0" fontId="23" fillId="13" borderId="0" xfId="0" applyFont="1" applyFill="1" applyAlignment="1">
      <alignment horizontal="justify" vertical="center" wrapText="1"/>
    </xf>
    <xf numFmtId="0" fontId="6" fillId="0" borderId="0" xfId="0" applyFont="1"/>
    <xf numFmtId="0" fontId="6" fillId="0" borderId="62" xfId="0" applyFont="1" applyBorder="1" applyAlignment="1" applyProtection="1">
      <alignment horizontal="center" wrapText="1"/>
      <protection locked="0"/>
    </xf>
    <xf numFmtId="0" fontId="23" fillId="116" borderId="0" xfId="0" applyFont="1" applyFill="1" applyBorder="1" applyAlignment="1">
      <alignment wrapText="1"/>
    </xf>
    <xf numFmtId="9" fontId="0" fillId="116" borderId="0" xfId="0" applyNumberFormat="1" applyFill="1" applyBorder="1" applyAlignment="1">
      <alignment horizontal="center" vertical="center"/>
    </xf>
    <xf numFmtId="0" fontId="0" fillId="116" borderId="0" xfId="0" applyFill="1" applyAlignment="1">
      <alignment wrapText="1"/>
    </xf>
    <xf numFmtId="0" fontId="77" fillId="0" borderId="67" xfId="0" applyFont="1" applyBorder="1" applyAlignment="1" applyProtection="1">
      <alignment horizontal="center" vertical="center" wrapText="1"/>
      <protection locked="0"/>
    </xf>
    <xf numFmtId="0" fontId="0" fillId="13" borderId="0" xfId="0" applyFill="1" applyBorder="1" applyAlignment="1" applyProtection="1">
      <alignment horizontal="left" wrapText="1"/>
    </xf>
    <xf numFmtId="0" fontId="129" fillId="13" borderId="0" xfId="0" applyFont="1" applyFill="1"/>
    <xf numFmtId="0" fontId="0" fillId="0" borderId="23" xfId="0" applyBorder="1" applyAlignment="1">
      <alignment wrapText="1"/>
    </xf>
    <xf numFmtId="0" fontId="0" fillId="0" borderId="24" xfId="0" applyBorder="1" applyAlignment="1">
      <alignment wrapText="1"/>
    </xf>
    <xf numFmtId="0" fontId="0" fillId="116" borderId="0" xfId="0" applyFill="1"/>
    <xf numFmtId="0" fontId="23" fillId="116" borderId="0" xfId="0" applyFont="1" applyFill="1" applyBorder="1" applyAlignment="1">
      <alignment horizontal="center" vertical="center"/>
    </xf>
    <xf numFmtId="0" fontId="125" fillId="116" borderId="0" xfId="0" applyFont="1" applyFill="1" applyAlignment="1">
      <alignment horizontal="center"/>
    </xf>
    <xf numFmtId="0" fontId="0" fillId="0" borderId="6" xfId="0" applyBorder="1" applyAlignment="1" applyProtection="1">
      <alignment horizontal="center" vertical="center" wrapText="1"/>
      <protection locked="0"/>
    </xf>
    <xf numFmtId="0" fontId="62" fillId="117" borderId="26" xfId="0" applyFont="1" applyFill="1" applyBorder="1" applyAlignment="1" applyProtection="1">
      <alignment horizontal="center" vertical="center" wrapText="1"/>
    </xf>
    <xf numFmtId="0" fontId="0" fillId="0" borderId="0" xfId="0" applyAlignment="1">
      <alignment horizontal="center" wrapText="1"/>
    </xf>
    <xf numFmtId="0" fontId="0" fillId="13" borderId="0" xfId="0" applyFill="1" applyAlignment="1">
      <alignment horizontal="center" wrapText="1"/>
    </xf>
    <xf numFmtId="0" fontId="59" fillId="0" borderId="49" xfId="0" applyFont="1" applyBorder="1" applyAlignment="1">
      <alignment horizontal="center" wrapText="1"/>
    </xf>
    <xf numFmtId="0" fontId="59" fillId="0" borderId="0" xfId="0" applyFont="1" applyBorder="1" applyAlignment="1">
      <alignment horizontal="center" wrapText="1"/>
    </xf>
    <xf numFmtId="0" fontId="0" fillId="0" borderId="0" xfId="0" applyBorder="1" applyAlignment="1">
      <alignment horizontal="center" wrapText="1"/>
    </xf>
    <xf numFmtId="0" fontId="72" fillId="0" borderId="0" xfId="0" applyFont="1" applyAlignment="1">
      <alignment horizontal="left" vertical="center" wrapText="1"/>
    </xf>
    <xf numFmtId="0" fontId="0" fillId="0" borderId="33" xfId="0" applyBorder="1" applyAlignment="1">
      <alignment horizontal="left" wrapText="1"/>
    </xf>
    <xf numFmtId="0" fontId="0" fillId="0" borderId="31" xfId="0" applyBorder="1" applyAlignment="1">
      <alignment horizontal="left" wrapText="1"/>
    </xf>
    <xf numFmtId="0" fontId="0" fillId="0" borderId="0" xfId="0" applyBorder="1" applyAlignment="1">
      <alignment horizontal="left" wrapText="1"/>
    </xf>
    <xf numFmtId="0" fontId="0" fillId="0" borderId="32" xfId="0" applyBorder="1" applyAlignment="1">
      <alignment horizontal="left" wrapText="1"/>
    </xf>
    <xf numFmtId="0" fontId="73" fillId="0" borderId="0" xfId="0" applyFont="1" applyAlignment="1">
      <alignment horizontal="left" vertical="center" wrapText="1"/>
    </xf>
    <xf numFmtId="0" fontId="54" fillId="117" borderId="41" xfId="0" applyFont="1" applyFill="1" applyBorder="1" applyAlignment="1" applyProtection="1">
      <alignment horizontal="center" vertical="center" wrapText="1"/>
    </xf>
    <xf numFmtId="0" fontId="6" fillId="0" borderId="41" xfId="0" applyFont="1" applyBorder="1" applyAlignment="1" applyProtection="1">
      <alignment horizontal="center" vertical="center" wrapText="1"/>
      <protection locked="0"/>
    </xf>
    <xf numFmtId="170" fontId="50" fillId="0" borderId="67" xfId="0" applyNumberFormat="1" applyFont="1" applyBorder="1" applyAlignment="1" applyProtection="1">
      <alignment horizontal="center" vertical="center" wrapText="1"/>
      <protection locked="0"/>
    </xf>
    <xf numFmtId="170" fontId="50" fillId="0" borderId="67" xfId="1667" applyNumberFormat="1" applyFont="1" applyBorder="1" applyAlignment="1" applyProtection="1">
      <alignment horizontal="center" vertical="center" wrapText="1"/>
      <protection locked="0"/>
    </xf>
    <xf numFmtId="170" fontId="50" fillId="0" borderId="67" xfId="1668" applyNumberFormat="1" applyFont="1" applyBorder="1" applyAlignment="1" applyProtection="1">
      <alignment horizontal="center" vertical="center" wrapText="1"/>
      <protection locked="0"/>
    </xf>
    <xf numFmtId="168" fontId="56" fillId="0" borderId="68" xfId="0" applyNumberFormat="1" applyFont="1" applyBorder="1" applyAlignment="1" applyProtection="1">
      <alignment horizontal="center" vertical="center" wrapText="1"/>
      <protection locked="0"/>
    </xf>
    <xf numFmtId="170" fontId="50" fillId="0" borderId="67" xfId="1785" applyNumberFormat="1" applyFont="1" applyBorder="1" applyAlignment="1" applyProtection="1">
      <alignment vertical="center" wrapText="1"/>
      <protection locked="0"/>
    </xf>
    <xf numFmtId="170" fontId="50" fillId="0" borderId="67" xfId="1786" applyNumberFormat="1" applyFont="1" applyBorder="1" applyAlignment="1" applyProtection="1">
      <alignment vertical="center" wrapText="1"/>
      <protection locked="0"/>
    </xf>
    <xf numFmtId="168" fontId="56" fillId="0" borderId="69" xfId="0" applyNumberFormat="1" applyFont="1" applyBorder="1" applyAlignment="1" applyProtection="1">
      <alignment horizontal="center" vertical="center" wrapText="1"/>
      <protection locked="0"/>
    </xf>
    <xf numFmtId="168" fontId="56" fillId="0" borderId="67" xfId="0" applyNumberFormat="1" applyFont="1" applyBorder="1" applyAlignment="1" applyProtection="1">
      <alignment horizontal="center" vertical="center" wrapText="1"/>
      <protection locked="0"/>
    </xf>
    <xf numFmtId="0" fontId="54" fillId="0" borderId="70" xfId="0" applyFont="1" applyBorder="1" applyAlignment="1" applyProtection="1">
      <alignment horizontal="center" vertical="center" wrapText="1"/>
      <protection locked="0"/>
    </xf>
    <xf numFmtId="168" fontId="56" fillId="0" borderId="71" xfId="0" applyNumberFormat="1" applyFont="1" applyBorder="1" applyAlignment="1" applyProtection="1">
      <alignment horizontal="center" vertical="center" wrapText="1"/>
      <protection locked="0"/>
    </xf>
    <xf numFmtId="168" fontId="56" fillId="0" borderId="72" xfId="0" applyNumberFormat="1" applyFont="1" applyBorder="1" applyAlignment="1" applyProtection="1">
      <alignment horizontal="center" vertical="center" wrapText="1"/>
      <protection locked="0"/>
    </xf>
    <xf numFmtId="0" fontId="0" fillId="13" borderId="0" xfId="0" applyFill="1" applyAlignment="1">
      <alignment horizontal="center" vertical="center"/>
    </xf>
    <xf numFmtId="0" fontId="0" fillId="13" borderId="0" xfId="0" applyFill="1" applyAlignment="1">
      <alignment vertical="center"/>
    </xf>
    <xf numFmtId="0" fontId="0" fillId="13" borderId="0" xfId="0" applyFill="1" applyAlignment="1">
      <alignment horizontal="center" vertical="center" wrapText="1"/>
    </xf>
    <xf numFmtId="0" fontId="0" fillId="13" borderId="0" xfId="0" applyFill="1" applyAlignment="1">
      <alignment vertical="center" wrapText="1"/>
    </xf>
    <xf numFmtId="0" fontId="0" fillId="0" borderId="56" xfId="0" applyFill="1" applyBorder="1" applyAlignment="1" applyProtection="1">
      <alignment horizontal="center" vertical="center" wrapText="1"/>
      <protection locked="0"/>
    </xf>
    <xf numFmtId="0" fontId="0" fillId="0" borderId="73" xfId="0" applyFill="1" applyBorder="1" applyAlignment="1" applyProtection="1">
      <alignment horizontal="center" vertical="center" wrapText="1"/>
      <protection locked="0"/>
    </xf>
    <xf numFmtId="0" fontId="0" fillId="0" borderId="0" xfId="0" applyFill="1" applyAlignment="1">
      <alignment horizontal="center" wrapText="1"/>
    </xf>
    <xf numFmtId="0" fontId="125" fillId="116" borderId="0" xfId="0" applyFont="1" applyFill="1" applyAlignment="1">
      <alignment wrapText="1"/>
    </xf>
    <xf numFmtId="0" fontId="129" fillId="0" borderId="0" xfId="0" applyFont="1"/>
    <xf numFmtId="0" fontId="129" fillId="0" borderId="0" xfId="0" applyFont="1" applyFill="1"/>
    <xf numFmtId="0" fontId="84" fillId="13" borderId="0" xfId="0" applyFont="1" applyFill="1"/>
    <xf numFmtId="0" fontId="129" fillId="116" borderId="0" xfId="0" applyFont="1" applyFill="1"/>
    <xf numFmtId="0" fontId="8" fillId="0" borderId="29" xfId="0" applyFont="1" applyBorder="1" applyAlignment="1" applyProtection="1">
      <alignment horizontal="center" vertical="center" wrapText="1"/>
      <protection locked="0"/>
    </xf>
    <xf numFmtId="0" fontId="56" fillId="0" borderId="39" xfId="0" applyFont="1" applyBorder="1" applyAlignment="1" applyProtection="1">
      <alignment horizontal="center" vertical="center" wrapText="1"/>
      <protection locked="0"/>
    </xf>
    <xf numFmtId="0" fontId="8" fillId="0" borderId="46" xfId="0" applyFont="1" applyBorder="1" applyAlignment="1" applyProtection="1">
      <alignment horizontal="center" vertical="center" wrapText="1"/>
      <protection locked="0"/>
    </xf>
    <xf numFmtId="0" fontId="62" fillId="3" borderId="49" xfId="0" applyFont="1" applyFill="1" applyBorder="1" applyAlignment="1" applyProtection="1">
      <alignment horizontal="center" vertical="center" wrapText="1"/>
    </xf>
    <xf numFmtId="0" fontId="0" fillId="117" borderId="76" xfId="0" applyFill="1" applyBorder="1"/>
    <xf numFmtId="0" fontId="0" fillId="117" borderId="56" xfId="0" applyFill="1" applyBorder="1"/>
    <xf numFmtId="0" fontId="0" fillId="117" borderId="73" xfId="0" applyFill="1" applyBorder="1"/>
    <xf numFmtId="0" fontId="0" fillId="117" borderId="53" xfId="0" applyFill="1" applyBorder="1" applyAlignment="1">
      <alignment horizontal="left" vertical="center" wrapText="1"/>
    </xf>
    <xf numFmtId="0" fontId="62" fillId="0" borderId="26" xfId="0" applyFont="1" applyFill="1" applyBorder="1" applyAlignment="1" applyProtection="1">
      <alignment horizontal="center" vertical="center" wrapText="1"/>
    </xf>
    <xf numFmtId="0" fontId="61" fillId="116" borderId="26" xfId="0" applyFont="1" applyFill="1" applyBorder="1" applyAlignment="1">
      <alignment horizontal="center" vertical="center" wrapText="1"/>
    </xf>
    <xf numFmtId="0" fontId="0" fillId="0" borderId="41" xfId="0" applyFill="1" applyBorder="1" applyAlignment="1" applyProtection="1">
      <alignment horizontal="center" vertical="center" wrapText="1"/>
      <protection locked="0"/>
    </xf>
    <xf numFmtId="0" fontId="23" fillId="0" borderId="40" xfId="0" applyFont="1" applyFill="1" applyBorder="1" applyAlignment="1">
      <alignment horizontal="center" vertical="center" wrapText="1"/>
    </xf>
    <xf numFmtId="0" fontId="59" fillId="13" borderId="26" xfId="0" applyFont="1" applyFill="1" applyBorder="1" applyAlignment="1">
      <alignment horizontal="center" vertical="center" wrapText="1"/>
    </xf>
    <xf numFmtId="0" fontId="59" fillId="116" borderId="26" xfId="0" applyFont="1" applyFill="1" applyBorder="1" applyAlignment="1">
      <alignment horizontal="center" vertical="center" wrapText="1"/>
    </xf>
    <xf numFmtId="168" fontId="66" fillId="34" borderId="25" xfId="1349" applyNumberFormat="1" applyFont="1" applyFill="1" applyBorder="1" applyAlignment="1">
      <alignment horizontal="center" vertical="center" wrapText="1"/>
    </xf>
    <xf numFmtId="2" fontId="54" fillId="0" borderId="6" xfId="0" applyNumberFormat="1" applyFont="1" applyBorder="1" applyAlignment="1" applyProtection="1">
      <alignment horizontal="center" vertical="center" wrapText="1"/>
      <protection locked="0"/>
    </xf>
    <xf numFmtId="169" fontId="54" fillId="0" borderId="6" xfId="0" applyNumberFormat="1" applyFont="1" applyBorder="1" applyAlignment="1" applyProtection="1">
      <alignment horizontal="center" vertical="center" wrapText="1"/>
      <protection locked="0"/>
    </xf>
    <xf numFmtId="2" fontId="65" fillId="13" borderId="6" xfId="0" applyNumberFormat="1" applyFont="1" applyFill="1" applyBorder="1" applyAlignment="1">
      <alignment horizontal="center" vertical="center" wrapText="1"/>
    </xf>
    <xf numFmtId="168" fontId="65" fillId="13" borderId="6" xfId="0" applyNumberFormat="1" applyFont="1" applyFill="1" applyBorder="1" applyAlignment="1">
      <alignment horizontal="center" vertical="center" wrapText="1"/>
    </xf>
    <xf numFmtId="171" fontId="54" fillId="0" borderId="6" xfId="0" applyNumberFormat="1" applyFont="1" applyBorder="1" applyAlignment="1" applyProtection="1">
      <alignment horizontal="center" vertical="center" wrapText="1"/>
      <protection locked="0"/>
    </xf>
    <xf numFmtId="0" fontId="0" fillId="13" borderId="0" xfId="0" applyFill="1" applyBorder="1" applyAlignment="1">
      <alignment wrapText="1"/>
    </xf>
    <xf numFmtId="168" fontId="65" fillId="34" borderId="46" xfId="0" applyNumberFormat="1" applyFont="1" applyFill="1" applyBorder="1" applyAlignment="1">
      <alignment horizontal="center" vertical="center" wrapText="1"/>
    </xf>
    <xf numFmtId="9" fontId="65" fillId="3" borderId="42" xfId="0" applyNumberFormat="1" applyFont="1" applyFill="1" applyBorder="1" applyAlignment="1" applyProtection="1">
      <alignment horizontal="center" vertical="center" wrapText="1"/>
      <protection locked="0"/>
    </xf>
    <xf numFmtId="168" fontId="65" fillId="34" borderId="57" xfId="0" applyNumberFormat="1" applyFont="1" applyFill="1" applyBorder="1" applyAlignment="1">
      <alignment horizontal="center" vertical="center" wrapText="1"/>
    </xf>
    <xf numFmtId="0" fontId="125" fillId="0" borderId="26"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117" borderId="26" xfId="0" applyFont="1" applyFill="1" applyBorder="1" applyAlignment="1">
      <alignment horizontal="center" vertical="center" wrapText="1"/>
    </xf>
    <xf numFmtId="0" fontId="59" fillId="0" borderId="23" xfId="0" applyFont="1" applyFill="1" applyBorder="1" applyAlignment="1">
      <alignment horizontal="center" vertical="center" wrapText="1"/>
    </xf>
    <xf numFmtId="9" fontId="54" fillId="0" borderId="41" xfId="0" applyNumberFormat="1" applyFont="1" applyFill="1" applyBorder="1" applyAlignment="1" applyProtection="1">
      <alignment horizontal="center" wrapText="1"/>
      <protection locked="0"/>
    </xf>
    <xf numFmtId="168" fontId="54" fillId="0" borderId="41" xfId="0" applyNumberFormat="1" applyFont="1" applyBorder="1" applyAlignment="1" applyProtection="1">
      <alignment horizontal="center" wrapText="1"/>
      <protection locked="0"/>
    </xf>
    <xf numFmtId="168" fontId="50" fillId="13" borderId="67" xfId="0" applyNumberFormat="1" applyFont="1" applyFill="1" applyBorder="1" applyAlignment="1" applyProtection="1">
      <alignment horizontal="center" wrapText="1"/>
    </xf>
    <xf numFmtId="168" fontId="54" fillId="0" borderId="18" xfId="0" applyNumberFormat="1" applyFont="1" applyBorder="1" applyAlignment="1" applyProtection="1">
      <alignment horizontal="center" wrapText="1"/>
      <protection locked="0"/>
    </xf>
    <xf numFmtId="168" fontId="65" fillId="34" borderId="42" xfId="0" applyNumberFormat="1" applyFont="1" applyFill="1" applyBorder="1" applyAlignment="1">
      <alignment horizontal="center" wrapText="1"/>
    </xf>
    <xf numFmtId="168" fontId="59" fillId="34" borderId="42" xfId="0" applyNumberFormat="1" applyFont="1" applyFill="1" applyBorder="1" applyAlignment="1">
      <alignment horizontal="center" wrapText="1"/>
    </xf>
    <xf numFmtId="168" fontId="50" fillId="0" borderId="77" xfId="0" applyNumberFormat="1" applyFont="1" applyBorder="1" applyAlignment="1" applyProtection="1">
      <alignment horizontal="center" wrapText="1"/>
      <protection locked="0"/>
    </xf>
    <xf numFmtId="168" fontId="65" fillId="34" borderId="78" xfId="0" applyNumberFormat="1" applyFont="1" applyFill="1" applyBorder="1" applyAlignment="1">
      <alignment horizontal="center" wrapText="1"/>
    </xf>
    <xf numFmtId="9" fontId="54" fillId="0" borderId="41" xfId="0" applyNumberFormat="1" applyFont="1" applyFill="1" applyBorder="1" applyAlignment="1">
      <alignment horizontal="center" wrapText="1"/>
    </xf>
    <xf numFmtId="170" fontId="50" fillId="0" borderId="67" xfId="1802" applyNumberFormat="1" applyFont="1" applyBorder="1" applyAlignment="1" applyProtection="1">
      <alignment wrapText="1"/>
      <protection locked="0"/>
    </xf>
    <xf numFmtId="170" fontId="50" fillId="0" borderId="67" xfId="1803" applyNumberFormat="1" applyFont="1" applyBorder="1" applyAlignment="1" applyProtection="1">
      <alignment wrapText="1"/>
      <protection locked="0"/>
    </xf>
    <xf numFmtId="170" fontId="50" fillId="0" borderId="67" xfId="1804" applyNumberFormat="1" applyFont="1" applyBorder="1" applyAlignment="1" applyProtection="1">
      <alignment wrapText="1"/>
      <protection locked="0"/>
    </xf>
    <xf numFmtId="170" fontId="50" fillId="0" borderId="67" xfId="1821" applyNumberFormat="1" applyFont="1" applyBorder="1" applyAlignment="1" applyProtection="1">
      <alignment wrapText="1"/>
      <protection locked="0"/>
    </xf>
    <xf numFmtId="0" fontId="59" fillId="0" borderId="40" xfId="0" applyFont="1" applyBorder="1" applyAlignment="1">
      <alignment horizontal="center" vertical="center" wrapText="1"/>
    </xf>
    <xf numFmtId="0" fontId="59" fillId="0" borderId="23" xfId="0" applyFont="1" applyBorder="1" applyAlignment="1">
      <alignment horizontal="center" vertical="center" wrapText="1"/>
    </xf>
    <xf numFmtId="9" fontId="54" fillId="0" borderId="41" xfId="0" applyNumberFormat="1" applyFont="1" applyFill="1" applyBorder="1" applyAlignment="1" applyProtection="1">
      <alignment horizontal="center" vertical="center" wrapText="1"/>
      <protection locked="0"/>
    </xf>
    <xf numFmtId="2" fontId="0" fillId="13" borderId="41" xfId="0" applyNumberFormat="1" applyFill="1" applyBorder="1" applyAlignment="1">
      <alignment horizontal="center" vertical="center" wrapText="1"/>
    </xf>
    <xf numFmtId="168" fontId="0" fillId="13" borderId="41" xfId="0" applyNumberFormat="1" applyFill="1" applyBorder="1" applyAlignment="1">
      <alignment horizontal="center" vertical="center" wrapText="1"/>
    </xf>
    <xf numFmtId="169" fontId="59" fillId="34" borderId="42" xfId="0" applyNumberFormat="1" applyFont="1" applyFill="1" applyBorder="1" applyAlignment="1">
      <alignment horizontal="center" vertical="center" wrapText="1"/>
    </xf>
    <xf numFmtId="168" fontId="59" fillId="34" borderId="42" xfId="0" applyNumberFormat="1" applyFont="1" applyFill="1" applyBorder="1" applyAlignment="1">
      <alignment horizontal="center" vertical="center" wrapText="1"/>
    </xf>
    <xf numFmtId="168" fontId="0" fillId="0" borderId="6" xfId="0" applyNumberFormat="1" applyBorder="1" applyAlignment="1" applyProtection="1">
      <alignment horizontal="center" vertical="center" wrapText="1"/>
      <protection locked="0"/>
    </xf>
    <xf numFmtId="169" fontId="59" fillId="34" borderId="31" xfId="0" applyNumberFormat="1" applyFont="1" applyFill="1" applyBorder="1" applyAlignment="1">
      <alignment horizontal="center" vertical="center" wrapText="1"/>
    </xf>
    <xf numFmtId="168" fontId="59" fillId="34" borderId="31" xfId="0" applyNumberFormat="1" applyFont="1" applyFill="1" applyBorder="1" applyAlignment="1">
      <alignment horizontal="center" vertical="center" wrapText="1"/>
    </xf>
    <xf numFmtId="0" fontId="54" fillId="117" borderId="70" xfId="0" applyFont="1" applyFill="1" applyBorder="1" applyAlignment="1" applyProtection="1">
      <alignment horizontal="center" vertical="center" wrapText="1"/>
    </xf>
    <xf numFmtId="0" fontId="0" fillId="0" borderId="0" xfId="0" applyAlignment="1">
      <alignment wrapText="1"/>
    </xf>
    <xf numFmtId="0" fontId="0" fillId="0" borderId="0" xfId="0" applyAlignment="1">
      <alignment wrapText="1"/>
    </xf>
    <xf numFmtId="0" fontId="0" fillId="116" borderId="0" xfId="0" applyFill="1" applyAlignment="1">
      <alignment horizontal="left" vertical="top"/>
    </xf>
    <xf numFmtId="0" fontId="130" fillId="116" borderId="0" xfId="0" applyFont="1" applyFill="1" applyProtection="1"/>
    <xf numFmtId="0" fontId="131" fillId="116" borderId="0" xfId="0" applyFont="1" applyFill="1" applyBorder="1" applyAlignment="1" applyProtection="1">
      <alignment horizontal="center" vertical="center" wrapText="1"/>
    </xf>
    <xf numFmtId="0" fontId="65" fillId="34" borderId="25" xfId="0" applyFont="1" applyFill="1" applyBorder="1"/>
    <xf numFmtId="0" fontId="131" fillId="116" borderId="0" xfId="0" applyFont="1" applyFill="1" applyBorder="1" applyAlignment="1">
      <alignment horizontal="right" wrapText="1"/>
    </xf>
    <xf numFmtId="9" fontId="50" fillId="0" borderId="77" xfId="0" applyNumberFormat="1" applyFont="1" applyFill="1" applyBorder="1" applyAlignment="1" applyProtection="1">
      <alignment horizontal="center" wrapText="1"/>
      <protection locked="0"/>
    </xf>
    <xf numFmtId="0" fontId="67" fillId="0" borderId="57" xfId="1159" applyFont="1" applyBorder="1" applyAlignment="1">
      <alignment vertical="center"/>
    </xf>
    <xf numFmtId="0" fontId="130" fillId="116" borderId="0" xfId="0" applyFont="1" applyFill="1"/>
    <xf numFmtId="0" fontId="0" fillId="0" borderId="0" xfId="0" applyAlignment="1">
      <alignment wrapText="1"/>
    </xf>
    <xf numFmtId="0" fontId="62" fillId="118" borderId="26" xfId="0" applyFont="1" applyFill="1" applyBorder="1" applyAlignment="1" applyProtection="1">
      <alignment horizontal="center" vertical="center" wrapText="1"/>
    </xf>
    <xf numFmtId="0" fontId="0" fillId="13" borderId="81" xfId="0" applyFill="1" applyBorder="1" applyAlignment="1">
      <alignment vertical="center"/>
    </xf>
    <xf numFmtId="0" fontId="54" fillId="13" borderId="82" xfId="0" applyFont="1" applyFill="1" applyBorder="1" applyAlignment="1">
      <alignment horizontal="center" wrapText="1"/>
    </xf>
    <xf numFmtId="9" fontId="54" fillId="13" borderId="82" xfId="0" applyNumberFormat="1" applyFont="1" applyFill="1" applyBorder="1" applyAlignment="1">
      <alignment horizontal="center" wrapText="1"/>
    </xf>
    <xf numFmtId="2" fontId="54" fillId="0" borderId="82" xfId="0" applyNumberFormat="1" applyFont="1" applyBorder="1" applyAlignment="1" applyProtection="1">
      <alignment horizontal="center" vertical="center" wrapText="1"/>
      <protection locked="0"/>
    </xf>
    <xf numFmtId="169" fontId="54" fillId="0" borderId="82" xfId="0" applyNumberFormat="1" applyFont="1" applyBorder="1" applyAlignment="1" applyProtection="1">
      <alignment horizontal="center" vertical="center" wrapText="1"/>
      <protection locked="0"/>
    </xf>
    <xf numFmtId="2" fontId="65" fillId="13" borderId="82" xfId="0" applyNumberFormat="1" applyFont="1" applyFill="1" applyBorder="1" applyAlignment="1">
      <alignment horizontal="center" vertical="center" wrapText="1"/>
    </xf>
    <xf numFmtId="168" fontId="65" fillId="13" borderId="82" xfId="0" applyNumberFormat="1" applyFont="1" applyFill="1" applyBorder="1" applyAlignment="1">
      <alignment horizontal="center" vertical="center" wrapText="1"/>
    </xf>
    <xf numFmtId="171" fontId="54" fillId="0" borderId="82" xfId="0" applyNumberFormat="1" applyFont="1" applyBorder="1" applyAlignment="1" applyProtection="1">
      <alignment horizontal="center" vertical="center" wrapText="1"/>
      <protection locked="0"/>
    </xf>
    <xf numFmtId="0" fontId="6" fillId="13" borderId="0" xfId="0" applyFont="1" applyFill="1"/>
    <xf numFmtId="0" fontId="6" fillId="13" borderId="0" xfId="0" applyFont="1" applyFill="1" applyAlignment="1"/>
    <xf numFmtId="0" fontId="6" fillId="0" borderId="25" xfId="0" applyFont="1" applyBorder="1"/>
    <xf numFmtId="0" fontId="6" fillId="0" borderId="25" xfId="0" applyFont="1" applyBorder="1" applyAlignment="1"/>
    <xf numFmtId="0" fontId="6" fillId="13" borderId="0" xfId="0" applyFont="1" applyFill="1" applyBorder="1"/>
    <xf numFmtId="0" fontId="7" fillId="32" borderId="26" xfId="1349" applyFont="1" applyFill="1" applyBorder="1" applyAlignment="1">
      <alignment horizontal="center" vertical="center" wrapText="1"/>
    </xf>
    <xf numFmtId="168" fontId="7" fillId="32" borderId="25" xfId="1349" applyNumberFormat="1" applyFont="1" applyFill="1" applyBorder="1" applyAlignment="1">
      <alignment horizontal="center" vertical="center"/>
    </xf>
    <xf numFmtId="0" fontId="7" fillId="13" borderId="0" xfId="0" applyFont="1" applyFill="1"/>
    <xf numFmtId="0" fontId="7" fillId="0" borderId="2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26" xfId="1349" applyFont="1" applyBorder="1" applyAlignment="1">
      <alignment horizontal="center" vertical="center" wrapText="1"/>
    </xf>
    <xf numFmtId="0" fontId="7" fillId="0" borderId="36" xfId="1349" applyFont="1" applyBorder="1" applyAlignment="1">
      <alignment horizontal="center" vertical="center" wrapText="1"/>
    </xf>
    <xf numFmtId="0" fontId="7" fillId="0" borderId="83" xfId="1349" applyFont="1" applyBorder="1" applyAlignment="1">
      <alignment horizontal="center" vertical="center" wrapText="1"/>
    </xf>
    <xf numFmtId="0" fontId="7" fillId="0" borderId="79" xfId="1349" applyFont="1" applyBorder="1" applyAlignment="1">
      <alignment horizontal="center" vertical="center" wrapText="1"/>
    </xf>
    <xf numFmtId="0" fontId="7" fillId="0" borderId="84" xfId="1349" applyFont="1" applyBorder="1" applyAlignment="1">
      <alignment horizontal="center" vertical="center" wrapText="1"/>
    </xf>
    <xf numFmtId="168" fontId="7" fillId="32" borderId="27" xfId="1349" applyNumberFormat="1" applyFont="1" applyFill="1" applyBorder="1" applyAlignment="1">
      <alignment horizontal="center" vertical="center"/>
    </xf>
    <xf numFmtId="168" fontId="7" fillId="0" borderId="40" xfId="0" applyNumberFormat="1" applyFont="1" applyBorder="1" applyAlignment="1">
      <alignment horizontal="center" vertical="center"/>
    </xf>
    <xf numFmtId="168" fontId="7" fillId="0" borderId="26" xfId="0" applyNumberFormat="1" applyFont="1" applyBorder="1" applyAlignment="1">
      <alignment horizontal="center" vertical="center"/>
    </xf>
    <xf numFmtId="168" fontId="7" fillId="0" borderId="36" xfId="0" applyNumberFormat="1" applyFont="1" applyBorder="1" applyAlignment="1">
      <alignment horizontal="center" vertical="center"/>
    </xf>
    <xf numFmtId="168" fontId="7" fillId="32" borderId="25" xfId="0" applyNumberFormat="1" applyFont="1" applyFill="1" applyBorder="1" applyAlignment="1">
      <alignment horizontal="center" vertical="center"/>
    </xf>
    <xf numFmtId="0" fontId="6" fillId="0" borderId="18" xfId="0" applyFont="1" applyBorder="1"/>
    <xf numFmtId="0" fontId="23" fillId="0" borderId="49" xfId="0" applyFont="1" applyBorder="1" applyAlignment="1">
      <alignment horizontal="center"/>
    </xf>
    <xf numFmtId="44" fontId="6" fillId="0" borderId="18" xfId="520" applyFont="1" applyBorder="1" applyAlignment="1">
      <alignment vertical="center" wrapText="1"/>
    </xf>
    <xf numFmtId="0" fontId="6" fillId="0" borderId="6" xfId="0" applyFont="1" applyBorder="1" applyAlignment="1">
      <alignment vertical="center"/>
    </xf>
    <xf numFmtId="44" fontId="6" fillId="0" borderId="14" xfId="520" applyFont="1" applyBorder="1" applyAlignment="1">
      <alignment vertical="center" wrapText="1"/>
    </xf>
    <xf numFmtId="0" fontId="6" fillId="0" borderId="0" xfId="0" applyFont="1" applyBorder="1"/>
    <xf numFmtId="0" fontId="6" fillId="0" borderId="0" xfId="0" applyFont="1" applyAlignment="1">
      <alignment wrapText="1"/>
    </xf>
    <xf numFmtId="44" fontId="6" fillId="0" borderId="85" xfId="520" applyFont="1" applyBorder="1" applyAlignment="1">
      <alignment vertical="center" wrapText="1"/>
    </xf>
    <xf numFmtId="0" fontId="6" fillId="116" borderId="0" xfId="0" applyFont="1" applyFill="1"/>
    <xf numFmtId="0" fontId="6" fillId="116" borderId="0" xfId="0" applyFont="1" applyFill="1" applyBorder="1"/>
    <xf numFmtId="0" fontId="7" fillId="34" borderId="25" xfId="0" applyFont="1" applyFill="1" applyBorder="1"/>
    <xf numFmtId="0" fontId="6" fillId="34" borderId="23" xfId="0" applyFont="1" applyFill="1" applyBorder="1"/>
    <xf numFmtId="0" fontId="6" fillId="34" borderId="23" xfId="0" applyFont="1" applyFill="1" applyBorder="1" applyAlignment="1">
      <alignment horizontal="center" vertical="top" wrapText="1"/>
    </xf>
    <xf numFmtId="0" fontId="7" fillId="34" borderId="23" xfId="0" applyFont="1" applyFill="1" applyBorder="1"/>
    <xf numFmtId="0" fontId="7" fillId="34" borderId="48" xfId="0" applyFont="1" applyFill="1" applyBorder="1"/>
    <xf numFmtId="0" fontId="6" fillId="34" borderId="86" xfId="0" applyFont="1" applyFill="1" applyBorder="1"/>
    <xf numFmtId="0" fontId="6" fillId="34" borderId="86" xfId="0" applyFont="1" applyFill="1" applyBorder="1" applyAlignment="1">
      <alignment horizontal="center" vertical="top" wrapText="1"/>
    </xf>
    <xf numFmtId="0" fontId="7" fillId="34" borderId="86" xfId="0" applyFont="1" applyFill="1" applyBorder="1"/>
    <xf numFmtId="0" fontId="67" fillId="0" borderId="44" xfId="1159" applyFont="1" applyBorder="1" applyAlignment="1">
      <alignment vertical="center"/>
    </xf>
    <xf numFmtId="0" fontId="54" fillId="13" borderId="59" xfId="0" applyNumberFormat="1" applyFont="1" applyFill="1" applyBorder="1" applyAlignment="1" applyProtection="1">
      <alignment horizontal="center" wrapText="1"/>
    </xf>
    <xf numFmtId="0" fontId="54" fillId="13" borderId="87" xfId="0" applyNumberFormat="1" applyFont="1" applyFill="1" applyBorder="1" applyAlignment="1" applyProtection="1">
      <alignment horizontal="center" wrapText="1"/>
    </xf>
    <xf numFmtId="0" fontId="54" fillId="13" borderId="73" xfId="0" applyNumberFormat="1" applyFont="1" applyFill="1" applyBorder="1" applyAlignment="1" applyProtection="1">
      <alignment horizontal="center" wrapText="1"/>
    </xf>
    <xf numFmtId="0" fontId="6" fillId="0" borderId="56" xfId="0" applyFont="1" applyBorder="1" applyAlignment="1" applyProtection="1">
      <alignment horizontal="center" vertical="top" wrapText="1"/>
      <protection locked="0"/>
    </xf>
    <xf numFmtId="168" fontId="6" fillId="0" borderId="0" xfId="0" applyNumberFormat="1" applyFont="1"/>
    <xf numFmtId="0" fontId="132" fillId="116" borderId="0" xfId="0" applyFont="1" applyFill="1"/>
    <xf numFmtId="0" fontId="6" fillId="0" borderId="46" xfId="0" applyFont="1" applyBorder="1" applyAlignment="1" applyProtection="1">
      <alignment horizontal="center" vertical="top" wrapText="1"/>
      <protection locked="0"/>
    </xf>
    <xf numFmtId="0" fontId="7" fillId="32" borderId="40" xfId="1349" applyFont="1" applyFill="1" applyBorder="1" applyAlignment="1">
      <alignment horizontal="center" vertical="center" wrapText="1"/>
    </xf>
    <xf numFmtId="168" fontId="7" fillId="32" borderId="49" xfId="1349" applyNumberFormat="1" applyFont="1" applyFill="1" applyBorder="1" applyAlignment="1">
      <alignment horizontal="center" vertical="center"/>
    </xf>
    <xf numFmtId="0" fontId="0" fillId="117" borderId="6" xfId="0" applyFill="1" applyBorder="1" applyAlignment="1" applyProtection="1">
      <alignment horizontal="center" vertical="center" wrapText="1"/>
    </xf>
    <xf numFmtId="0" fontId="0" fillId="117" borderId="74" xfId="0" applyFill="1" applyBorder="1" applyAlignment="1" applyProtection="1">
      <alignment horizontal="center" vertical="center" wrapText="1"/>
    </xf>
    <xf numFmtId="0" fontId="61" fillId="116" borderId="26" xfId="0" applyFont="1" applyFill="1" applyBorder="1" applyAlignment="1" applyProtection="1">
      <alignment horizontal="center" vertical="center" wrapText="1"/>
    </xf>
    <xf numFmtId="0" fontId="59" fillId="13" borderId="26" xfId="0" applyFont="1" applyFill="1" applyBorder="1" applyAlignment="1" applyProtection="1">
      <alignment horizontal="center" vertical="center" wrapText="1"/>
    </xf>
    <xf numFmtId="0" fontId="59" fillId="116" borderId="26" xfId="0" applyFont="1" applyFill="1" applyBorder="1" applyAlignment="1" applyProtection="1">
      <alignment horizontal="center" vertical="center" wrapText="1"/>
    </xf>
    <xf numFmtId="0" fontId="6" fillId="116" borderId="41" xfId="0" applyFont="1" applyFill="1" applyBorder="1" applyAlignment="1" applyProtection="1">
      <alignment horizontal="center" wrapText="1"/>
    </xf>
    <xf numFmtId="0" fontId="54" fillId="116" borderId="41" xfId="0" applyFont="1" applyFill="1" applyBorder="1" applyAlignment="1" applyProtection="1">
      <alignment horizontal="center" wrapText="1"/>
    </xf>
    <xf numFmtId="0" fontId="65" fillId="13" borderId="41" xfId="0" applyFont="1" applyFill="1" applyBorder="1" applyAlignment="1" applyProtection="1">
      <alignment horizontal="center" wrapText="1"/>
    </xf>
    <xf numFmtId="9" fontId="54" fillId="116" borderId="41" xfId="0" applyNumberFormat="1" applyFont="1" applyFill="1" applyBorder="1" applyAlignment="1" applyProtection="1">
      <alignment horizontal="center" wrapText="1"/>
    </xf>
    <xf numFmtId="168" fontId="50" fillId="116" borderId="77" xfId="0" applyNumberFormat="1" applyFont="1" applyFill="1" applyBorder="1" applyAlignment="1" applyProtection="1">
      <alignment horizontal="center" wrapText="1"/>
    </xf>
    <xf numFmtId="168" fontId="54" fillId="116" borderId="41" xfId="0" applyNumberFormat="1" applyFont="1" applyFill="1" applyBorder="1" applyAlignment="1" applyProtection="1">
      <alignment horizontal="center" wrapText="1"/>
    </xf>
    <xf numFmtId="0" fontId="0" fillId="13" borderId="41" xfId="0" applyFill="1" applyBorder="1" applyAlignment="1" applyProtection="1">
      <alignment horizontal="center" vertical="center" wrapText="1"/>
    </xf>
    <xf numFmtId="0" fontId="0" fillId="116" borderId="6" xfId="0" applyFill="1" applyBorder="1" applyAlignment="1" applyProtection="1">
      <alignment horizontal="center" vertical="center" wrapText="1"/>
    </xf>
    <xf numFmtId="0" fontId="0" fillId="13" borderId="6" xfId="0" applyFill="1" applyBorder="1" applyAlignment="1" applyProtection="1">
      <alignment horizontal="center" vertical="center" wrapText="1"/>
    </xf>
    <xf numFmtId="168" fontId="0" fillId="32" borderId="62" xfId="0" applyNumberFormat="1" applyFill="1" applyBorder="1" applyAlignment="1">
      <alignment horizontal="center" vertical="center" wrapText="1"/>
    </xf>
    <xf numFmtId="168" fontId="0" fillId="32" borderId="41" xfId="0" applyNumberFormat="1" applyFill="1" applyBorder="1" applyAlignment="1">
      <alignment horizontal="center" vertical="center" wrapText="1"/>
    </xf>
    <xf numFmtId="168" fontId="0" fillId="32" borderId="41" xfId="0" applyNumberFormat="1" applyFill="1" applyBorder="1" applyAlignment="1">
      <alignment horizontal="center" vertical="center"/>
    </xf>
    <xf numFmtId="168" fontId="0" fillId="32" borderId="88" xfId="0" applyNumberFormat="1" applyFill="1" applyBorder="1" applyAlignment="1">
      <alignment horizontal="center" vertical="center"/>
    </xf>
    <xf numFmtId="168" fontId="0" fillId="32" borderId="6" xfId="0" applyNumberFormat="1" applyFill="1" applyBorder="1" applyAlignment="1">
      <alignment horizontal="center" vertical="center" wrapText="1"/>
    </xf>
    <xf numFmtId="168" fontId="0" fillId="32" borderId="6" xfId="0" applyNumberFormat="1" applyFill="1" applyBorder="1" applyAlignment="1">
      <alignment horizontal="center" vertical="center"/>
    </xf>
    <xf numFmtId="168" fontId="0" fillId="32" borderId="74" xfId="0" applyNumberFormat="1" applyFill="1" applyBorder="1" applyAlignment="1">
      <alignment horizontal="center" vertical="center" wrapText="1"/>
    </xf>
    <xf numFmtId="0" fontId="132" fillId="116" borderId="0" xfId="0" applyFont="1" applyFill="1" applyBorder="1" applyAlignment="1">
      <alignment vertical="center"/>
    </xf>
    <xf numFmtId="0" fontId="132" fillId="13" borderId="0" xfId="0" applyFont="1" applyFill="1" applyBorder="1" applyAlignment="1">
      <alignment vertical="center"/>
    </xf>
    <xf numFmtId="0" fontId="133" fillId="119" borderId="40" xfId="0" applyFont="1" applyFill="1" applyBorder="1" applyAlignment="1">
      <alignment horizontal="center" vertical="center" wrapText="1"/>
    </xf>
    <xf numFmtId="0" fontId="0" fillId="119" borderId="24" xfId="0" applyFill="1" applyBorder="1"/>
    <xf numFmtId="0" fontId="6" fillId="34" borderId="25" xfId="0" applyFont="1" applyFill="1" applyBorder="1"/>
    <xf numFmtId="0" fontId="6" fillId="34" borderId="89" xfId="0" applyFont="1" applyFill="1" applyBorder="1"/>
    <xf numFmtId="168" fontId="65" fillId="13" borderId="14" xfId="0" applyNumberFormat="1" applyFont="1" applyFill="1" applyBorder="1" applyAlignment="1">
      <alignment horizontal="center" vertical="center" wrapText="1"/>
    </xf>
    <xf numFmtId="168" fontId="65" fillId="13" borderId="85" xfId="0" applyNumberFormat="1" applyFont="1" applyFill="1" applyBorder="1" applyAlignment="1">
      <alignment horizontal="center" vertical="center" wrapText="1"/>
    </xf>
    <xf numFmtId="168" fontId="65" fillId="34" borderId="90" xfId="0" applyNumberFormat="1" applyFont="1" applyFill="1" applyBorder="1" applyAlignment="1">
      <alignment horizontal="center" vertical="center" wrapText="1"/>
    </xf>
    <xf numFmtId="168" fontId="65" fillId="34" borderId="91" xfId="0" applyNumberFormat="1" applyFont="1" applyFill="1" applyBorder="1" applyAlignment="1">
      <alignment horizontal="center" vertical="center" wrapText="1"/>
    </xf>
    <xf numFmtId="2" fontId="65" fillId="34" borderId="31" xfId="0" applyNumberFormat="1" applyFont="1" applyFill="1" applyBorder="1" applyAlignment="1">
      <alignment horizontal="center" vertical="center" wrapText="1"/>
    </xf>
    <xf numFmtId="2" fontId="65" fillId="34" borderId="37" xfId="0" applyNumberFormat="1" applyFont="1" applyFill="1" applyBorder="1" applyAlignment="1">
      <alignment horizontal="center" vertical="center" wrapText="1"/>
    </xf>
    <xf numFmtId="0" fontId="54" fillId="13" borderId="62" xfId="0" applyNumberFormat="1" applyFont="1" applyFill="1" applyBorder="1" applyAlignment="1" applyProtection="1">
      <alignment horizontal="center" wrapText="1"/>
    </xf>
    <xf numFmtId="0" fontId="54" fillId="13" borderId="92" xfId="0" applyNumberFormat="1" applyFont="1" applyFill="1" applyBorder="1" applyAlignment="1" applyProtection="1">
      <alignment horizontal="center" wrapText="1"/>
    </xf>
    <xf numFmtId="0" fontId="54" fillId="13" borderId="41" xfId="0" applyFont="1" applyFill="1" applyBorder="1" applyAlignment="1">
      <alignment horizontal="center" wrapText="1"/>
    </xf>
    <xf numFmtId="9" fontId="54" fillId="13" borderId="41" xfId="0" applyNumberFormat="1" applyFont="1" applyFill="1" applyBorder="1" applyAlignment="1">
      <alignment horizontal="center" wrapText="1"/>
    </xf>
    <xf numFmtId="2" fontId="54" fillId="0" borderId="41" xfId="0" applyNumberFormat="1" applyFont="1" applyBorder="1" applyAlignment="1" applyProtection="1">
      <alignment horizontal="center" vertical="center" wrapText="1"/>
      <protection locked="0"/>
    </xf>
    <xf numFmtId="169" fontId="54" fillId="0" borderId="41" xfId="0" applyNumberFormat="1" applyFont="1" applyBorder="1" applyAlignment="1" applyProtection="1">
      <alignment horizontal="center" vertical="center" wrapText="1"/>
      <protection locked="0"/>
    </xf>
    <xf numFmtId="2" fontId="65" fillId="13" borderId="41" xfId="0" applyNumberFormat="1" applyFont="1" applyFill="1" applyBorder="1" applyAlignment="1">
      <alignment horizontal="center" vertical="center" wrapText="1"/>
    </xf>
    <xf numFmtId="168" fontId="65" fillId="13" borderId="41" xfId="0" applyNumberFormat="1" applyFont="1" applyFill="1" applyBorder="1" applyAlignment="1">
      <alignment horizontal="center" vertical="center" wrapText="1"/>
    </xf>
    <xf numFmtId="171" fontId="54" fillId="0" borderId="41" xfId="0" applyNumberFormat="1" applyFont="1" applyBorder="1" applyAlignment="1" applyProtection="1">
      <alignment horizontal="center" vertical="center" wrapText="1"/>
      <protection locked="0"/>
    </xf>
    <xf numFmtId="168" fontId="65" fillId="13" borderId="18" xfId="0" applyNumberFormat="1" applyFont="1" applyFill="1" applyBorder="1" applyAlignment="1">
      <alignment horizontal="center" vertical="center" wrapText="1"/>
    </xf>
    <xf numFmtId="2" fontId="65" fillId="34" borderId="42" xfId="0" applyNumberFormat="1" applyFont="1" applyFill="1" applyBorder="1" applyAlignment="1">
      <alignment horizontal="center" vertical="center" wrapText="1"/>
    </xf>
    <xf numFmtId="168" fontId="65" fillId="34" borderId="78" xfId="0" applyNumberFormat="1" applyFont="1" applyFill="1" applyBorder="1" applyAlignment="1">
      <alignment horizontal="center" vertical="center" wrapText="1"/>
    </xf>
    <xf numFmtId="0" fontId="63" fillId="13" borderId="66" xfId="0" applyFont="1" applyFill="1" applyBorder="1" applyAlignment="1">
      <alignment horizontal="center" vertical="center" wrapText="1"/>
    </xf>
    <xf numFmtId="0" fontId="63" fillId="13" borderId="93" xfId="0" applyFont="1" applyFill="1" applyBorder="1" applyAlignment="1">
      <alignment horizontal="center" vertical="center" wrapText="1"/>
    </xf>
    <xf numFmtId="0" fontId="63" fillId="13" borderId="23" xfId="0" applyFont="1" applyFill="1" applyBorder="1" applyAlignment="1">
      <alignment horizontal="center" vertical="center" wrapText="1"/>
    </xf>
    <xf numFmtId="171" fontId="64" fillId="3" borderId="94" xfId="0" applyNumberFormat="1" applyFont="1" applyFill="1" applyBorder="1" applyAlignment="1">
      <alignment horizontal="center" vertical="center" wrapText="1"/>
    </xf>
    <xf numFmtId="169" fontId="64" fillId="3" borderId="55" xfId="0" applyNumberFormat="1" applyFont="1" applyFill="1" applyBorder="1" applyAlignment="1">
      <alignment horizontal="center" vertical="center" wrapText="1"/>
    </xf>
    <xf numFmtId="168" fontId="63" fillId="13" borderId="55" xfId="0" applyNumberFormat="1" applyFont="1" applyFill="1" applyBorder="1" applyAlignment="1">
      <alignment horizontal="center" vertical="center" wrapText="1"/>
    </xf>
    <xf numFmtId="171" fontId="64" fillId="3" borderId="54" xfId="0" applyNumberFormat="1" applyFont="1" applyFill="1" applyBorder="1" applyAlignment="1">
      <alignment horizontal="center" vertical="center" wrapText="1"/>
    </xf>
    <xf numFmtId="169" fontId="64" fillId="3" borderId="54" xfId="0" applyNumberFormat="1" applyFont="1" applyFill="1" applyBorder="1" applyAlignment="1">
      <alignment horizontal="center" vertical="center" wrapText="1"/>
    </xf>
    <xf numFmtId="171" fontId="64" fillId="3" borderId="55" xfId="0" applyNumberFormat="1" applyFont="1" applyFill="1" applyBorder="1" applyAlignment="1">
      <alignment horizontal="center" vertical="center" wrapText="1"/>
    </xf>
    <xf numFmtId="169" fontId="64" fillId="3" borderId="23" xfId="0" applyNumberFormat="1" applyFont="1" applyFill="1" applyBorder="1" applyAlignment="1">
      <alignment horizontal="center" vertical="center" wrapText="1"/>
    </xf>
    <xf numFmtId="168" fontId="63" fillId="13" borderId="93" xfId="0" applyNumberFormat="1" applyFont="1" applyFill="1" applyBorder="1" applyAlignment="1">
      <alignment horizontal="center" vertical="center" wrapText="1"/>
    </xf>
    <xf numFmtId="168" fontId="63" fillId="34" borderId="25" xfId="0" applyNumberFormat="1" applyFont="1" applyFill="1" applyBorder="1" applyAlignment="1">
      <alignment horizontal="center" vertical="center" wrapText="1"/>
    </xf>
    <xf numFmtId="168" fontId="63" fillId="34" borderId="24" xfId="0" applyNumberFormat="1" applyFont="1" applyFill="1" applyBorder="1" applyAlignment="1">
      <alignment horizontal="center" vertical="center" wrapText="1"/>
    </xf>
    <xf numFmtId="0" fontId="54" fillId="118" borderId="41" xfId="0" applyFont="1" applyFill="1" applyBorder="1" applyAlignment="1" applyProtection="1">
      <alignment horizontal="center" vertical="center" wrapText="1"/>
      <protection locked="0"/>
    </xf>
    <xf numFmtId="0" fontId="54" fillId="118" borderId="5" xfId="0" applyFont="1" applyFill="1" applyBorder="1" applyAlignment="1" applyProtection="1">
      <alignment horizontal="center" vertical="center" wrapText="1"/>
      <protection locked="0"/>
    </xf>
    <xf numFmtId="0" fontId="130" fillId="116" borderId="0" xfId="0" applyFont="1" applyFill="1" applyBorder="1"/>
    <xf numFmtId="168" fontId="65" fillId="0" borderId="5" xfId="0" applyNumberFormat="1" applyFont="1" applyBorder="1" applyAlignment="1">
      <alignment horizontal="center" vertical="center"/>
    </xf>
    <xf numFmtId="169" fontId="65" fillId="34" borderId="63" xfId="0" applyNumberFormat="1" applyFont="1" applyFill="1" applyBorder="1" applyAlignment="1">
      <alignment horizontal="center" vertical="center"/>
    </xf>
    <xf numFmtId="9" fontId="65" fillId="0" borderId="6" xfId="0" applyNumberFormat="1" applyFont="1" applyBorder="1" applyAlignment="1">
      <alignment horizontal="center" vertical="center"/>
    </xf>
    <xf numFmtId="9" fontId="65" fillId="0" borderId="18" xfId="0" applyNumberFormat="1" applyFont="1" applyBorder="1" applyAlignment="1">
      <alignment horizontal="center" vertical="center"/>
    </xf>
    <xf numFmtId="9" fontId="65" fillId="0" borderId="14" xfId="0" applyNumberFormat="1" applyFont="1" applyBorder="1" applyAlignment="1">
      <alignment horizontal="center" vertical="center"/>
    </xf>
    <xf numFmtId="9" fontId="65" fillId="0" borderId="3" xfId="0" applyNumberFormat="1" applyFont="1" applyBorder="1" applyAlignment="1">
      <alignment horizontal="center" vertical="center"/>
    </xf>
    <xf numFmtId="9" fontId="65" fillId="34" borderId="31" xfId="0" applyNumberFormat="1" applyFont="1" applyFill="1" applyBorder="1" applyAlignment="1">
      <alignment horizontal="center" vertical="center"/>
    </xf>
    <xf numFmtId="0" fontId="69" fillId="0" borderId="60" xfId="1159" applyFont="1" applyBorder="1" applyAlignment="1">
      <alignment horizontal="center" vertical="top" wrapText="1"/>
    </xf>
    <xf numFmtId="9" fontId="65" fillId="0" borderId="92" xfId="0" applyNumberFormat="1" applyFont="1" applyBorder="1" applyAlignment="1">
      <alignment horizontal="center" vertical="center"/>
    </xf>
    <xf numFmtId="9" fontId="65" fillId="0" borderId="59" xfId="0" applyNumberFormat="1" applyFont="1" applyBorder="1" applyAlignment="1">
      <alignment horizontal="center" vertical="center"/>
    </xf>
    <xf numFmtId="9" fontId="65" fillId="0" borderId="17" xfId="0" applyNumberFormat="1" applyFont="1" applyBorder="1" applyAlignment="1">
      <alignment horizontal="center" vertical="center"/>
    </xf>
    <xf numFmtId="9" fontId="65" fillId="34" borderId="60" xfId="0" applyNumberFormat="1" applyFont="1" applyFill="1" applyBorder="1" applyAlignment="1">
      <alignment horizontal="center" vertical="center"/>
    </xf>
    <xf numFmtId="0" fontId="59" fillId="3" borderId="25" xfId="0" applyFont="1" applyFill="1" applyBorder="1"/>
    <xf numFmtId="0" fontId="59" fillId="0" borderId="42" xfId="0" applyFont="1" applyBorder="1" applyAlignment="1">
      <alignment horizontal="left"/>
    </xf>
    <xf numFmtId="0" fontId="59" fillId="0" borderId="31" xfId="0" applyFont="1" applyBorder="1" applyAlignment="1">
      <alignment horizontal="left"/>
    </xf>
    <xf numFmtId="0" fontId="5" fillId="35" borderId="25" xfId="1159" applyFont="1" applyFill="1" applyBorder="1" applyAlignment="1">
      <alignment vertical="center"/>
    </xf>
    <xf numFmtId="0" fontId="7" fillId="0" borderId="60" xfId="1159" applyFont="1" applyBorder="1" applyAlignment="1">
      <alignment horizontal="center" vertical="top" wrapText="1"/>
    </xf>
    <xf numFmtId="169" fontId="65" fillId="0" borderId="92" xfId="0" applyNumberFormat="1" applyFont="1" applyBorder="1" applyAlignment="1">
      <alignment horizontal="center" vertical="center"/>
    </xf>
    <xf numFmtId="169" fontId="65" fillId="34" borderId="60" xfId="0" applyNumberFormat="1" applyFont="1" applyFill="1" applyBorder="1" applyAlignment="1">
      <alignment horizontal="center" vertical="center"/>
    </xf>
    <xf numFmtId="168" fontId="65" fillId="0" borderId="92" xfId="0" applyNumberFormat="1" applyFont="1" applyBorder="1" applyAlignment="1">
      <alignment horizontal="center" vertical="center"/>
    </xf>
    <xf numFmtId="168" fontId="65" fillId="0" borderId="17" xfId="0" applyNumberFormat="1" applyFont="1" applyBorder="1" applyAlignment="1">
      <alignment horizontal="center" vertical="center"/>
    </xf>
    <xf numFmtId="168" fontId="65" fillId="34" borderId="60" xfId="0" applyNumberFormat="1" applyFont="1" applyFill="1" applyBorder="1" applyAlignment="1">
      <alignment horizontal="center" vertical="center"/>
    </xf>
    <xf numFmtId="0" fontId="59" fillId="0" borderId="37" xfId="0" applyFont="1" applyBorder="1" applyAlignment="1">
      <alignment horizontal="left"/>
    </xf>
    <xf numFmtId="0" fontId="0" fillId="0" borderId="0" xfId="0" applyAlignment="1">
      <alignment wrapText="1"/>
    </xf>
    <xf numFmtId="0" fontId="134" fillId="116" borderId="0" xfId="0" applyFont="1" applyFill="1" applyBorder="1" applyAlignment="1">
      <alignment vertical="center"/>
    </xf>
    <xf numFmtId="0" fontId="1" fillId="0" borderId="6" xfId="0" applyFont="1" applyBorder="1" applyAlignment="1">
      <alignment horizontal="left"/>
    </xf>
    <xf numFmtId="0" fontId="23" fillId="0" borderId="33" xfId="0" applyFont="1" applyBorder="1" applyAlignment="1">
      <alignment wrapText="1"/>
    </xf>
    <xf numFmtId="0" fontId="88" fillId="0" borderId="0" xfId="0" applyFont="1"/>
    <xf numFmtId="0" fontId="135" fillId="0" borderId="0" xfId="0" applyFont="1"/>
    <xf numFmtId="0" fontId="88" fillId="0" borderId="0" xfId="0" applyFont="1" applyFill="1"/>
    <xf numFmtId="0" fontId="6" fillId="13" borderId="41" xfId="0" applyFont="1" applyFill="1" applyBorder="1" applyAlignment="1" applyProtection="1">
      <alignment horizontal="center" wrapText="1"/>
    </xf>
    <xf numFmtId="9" fontId="6" fillId="116" borderId="41" xfId="0" applyNumberFormat="1" applyFont="1" applyFill="1" applyBorder="1" applyAlignment="1" applyProtection="1">
      <alignment horizontal="center" wrapText="1"/>
    </xf>
    <xf numFmtId="168" fontId="6" fillId="116" borderId="41" xfId="0" applyNumberFormat="1" applyFont="1" applyFill="1" applyBorder="1" applyAlignment="1" applyProtection="1">
      <alignment horizontal="center" wrapText="1"/>
    </xf>
    <xf numFmtId="168" fontId="54" fillId="116" borderId="6" xfId="0" applyNumberFormat="1" applyFont="1" applyFill="1" applyBorder="1" applyAlignment="1" applyProtection="1">
      <alignment horizontal="center" wrapText="1"/>
    </xf>
    <xf numFmtId="0" fontId="7" fillId="34" borderId="25" xfId="1159" applyFont="1" applyFill="1" applyBorder="1" applyAlignment="1">
      <alignment horizontal="center" vertical="top" wrapText="1"/>
    </xf>
    <xf numFmtId="0" fontId="0" fillId="0" borderId="70" xfId="0" applyFill="1" applyBorder="1" applyAlignment="1" applyProtection="1">
      <alignment horizontal="center" vertical="center" wrapText="1"/>
      <protection locked="0"/>
    </xf>
    <xf numFmtId="0" fontId="136" fillId="116" borderId="0" xfId="0" applyFont="1" applyFill="1" applyBorder="1"/>
    <xf numFmtId="0" fontId="137" fillId="116" borderId="0" xfId="0" applyFont="1" applyFill="1" applyBorder="1"/>
    <xf numFmtId="0" fontId="131" fillId="116" borderId="0" xfId="0" applyFont="1" applyFill="1" applyBorder="1"/>
    <xf numFmtId="9" fontId="131" fillId="116" borderId="0" xfId="0" applyNumberFormat="1" applyFont="1" applyFill="1" applyBorder="1" applyAlignment="1">
      <alignment horizontal="center"/>
    </xf>
    <xf numFmtId="0" fontId="131" fillId="116" borderId="0" xfId="0" applyFont="1" applyFill="1" applyBorder="1" applyAlignment="1">
      <alignment horizontal="center" vertical="center"/>
    </xf>
    <xf numFmtId="168" fontId="50" fillId="0" borderId="77" xfId="0" applyNumberFormat="1" applyFont="1" applyBorder="1" applyAlignment="1" applyProtection="1">
      <alignment horizontal="center" vertical="center" wrapText="1"/>
      <protection locked="0"/>
    </xf>
    <xf numFmtId="0" fontId="0" fillId="0" borderId="0" xfId="0" applyAlignment="1">
      <alignment wrapText="1"/>
    </xf>
    <xf numFmtId="0" fontId="54" fillId="117" borderId="92" xfId="0" applyFont="1" applyFill="1" applyBorder="1" applyAlignment="1" applyProtection="1">
      <alignment horizontal="center" vertical="center" wrapText="1"/>
    </xf>
    <xf numFmtId="0" fontId="54" fillId="117" borderId="95" xfId="0" applyFont="1" applyFill="1" applyBorder="1" applyAlignment="1" applyProtection="1">
      <alignment horizontal="center" vertical="center" wrapText="1"/>
    </xf>
    <xf numFmtId="0" fontId="0" fillId="0" borderId="0" xfId="0"/>
    <xf numFmtId="0" fontId="6" fillId="118" borderId="41" xfId="0" applyFont="1" applyFill="1" applyBorder="1" applyAlignment="1" applyProtection="1">
      <alignment horizontal="center" vertical="center" wrapText="1"/>
      <protection locked="0"/>
    </xf>
    <xf numFmtId="0" fontId="7" fillId="32" borderId="57" xfId="0" applyFont="1" applyFill="1" applyBorder="1" applyAlignment="1">
      <alignment vertical="center" wrapText="1"/>
    </xf>
    <xf numFmtId="0" fontId="139" fillId="32" borderId="57" xfId="0" applyFont="1" applyFill="1" applyBorder="1" applyAlignment="1">
      <alignment vertical="center" wrapText="1"/>
    </xf>
    <xf numFmtId="168" fontId="7" fillId="32" borderId="70" xfId="0" applyNumberFormat="1" applyFont="1" applyFill="1" applyBorder="1" applyAlignment="1">
      <alignment horizontal="center" vertical="center"/>
    </xf>
    <xf numFmtId="168" fontId="7" fillId="32" borderId="96" xfId="0" applyNumberFormat="1" applyFont="1" applyFill="1" applyBorder="1" applyAlignment="1">
      <alignment horizontal="center" vertical="center"/>
    </xf>
    <xf numFmtId="168" fontId="0" fillId="32" borderId="97" xfId="0" applyNumberFormat="1" applyFill="1" applyBorder="1" applyAlignment="1">
      <alignment horizontal="center" vertical="center" wrapText="1"/>
    </xf>
    <xf numFmtId="168" fontId="0" fillId="32" borderId="74" xfId="0" applyNumberFormat="1" applyFill="1" applyBorder="1" applyAlignment="1">
      <alignment horizontal="center" vertical="center"/>
    </xf>
    <xf numFmtId="168" fontId="0" fillId="32" borderId="96" xfId="0" applyNumberFormat="1" applyFill="1" applyBorder="1" applyAlignment="1">
      <alignment horizontal="center" vertical="center"/>
    </xf>
    <xf numFmtId="0" fontId="0" fillId="0" borderId="98" xfId="0" applyBorder="1"/>
    <xf numFmtId="0" fontId="0" fillId="0" borderId="47" xfId="0" applyBorder="1"/>
    <xf numFmtId="0" fontId="0" fillId="0" borderId="57" xfId="0" applyBorder="1"/>
    <xf numFmtId="0" fontId="125" fillId="0" borderId="98" xfId="0" applyFont="1" applyBorder="1"/>
    <xf numFmtId="0" fontId="125" fillId="0" borderId="98" xfId="0" applyFont="1" applyBorder="1" applyAlignment="1">
      <alignment wrapText="1"/>
    </xf>
    <xf numFmtId="0" fontId="125" fillId="0" borderId="98" xfId="0" applyFont="1" applyBorder="1" applyAlignment="1">
      <alignment vertical="center"/>
    </xf>
    <xf numFmtId="0" fontId="125" fillId="0" borderId="81" xfId="0" applyFont="1" applyBorder="1" applyAlignment="1">
      <alignment vertical="center"/>
    </xf>
    <xf numFmtId="0" fontId="125" fillId="0" borderId="100" xfId="0" applyFont="1" applyBorder="1" applyAlignment="1">
      <alignment vertical="center"/>
    </xf>
    <xf numFmtId="0" fontId="125" fillId="0" borderId="81" xfId="0" applyFont="1" applyBorder="1" applyAlignment="1">
      <alignment horizontal="center"/>
    </xf>
    <xf numFmtId="0" fontId="125" fillId="0" borderId="100" xfId="0" applyFont="1" applyBorder="1" applyAlignment="1">
      <alignment horizontal="center"/>
    </xf>
    <xf numFmtId="178" fontId="138" fillId="0" borderId="0" xfId="1166" applyNumberFormat="1" applyFont="1" applyFill="1" applyBorder="1" applyAlignment="1">
      <alignment horizontal="center"/>
    </xf>
    <xf numFmtId="178" fontId="138" fillId="0" borderId="99" xfId="1166" applyNumberFormat="1" applyFont="1" applyFill="1" applyBorder="1" applyAlignment="1">
      <alignment horizontal="center"/>
    </xf>
    <xf numFmtId="178" fontId="138" fillId="0" borderId="86" xfId="1166" applyNumberFormat="1" applyFont="1" applyFill="1" applyBorder="1" applyAlignment="1">
      <alignment horizontal="center"/>
    </xf>
    <xf numFmtId="178" fontId="138" fillId="0" borderId="89" xfId="1166" applyNumberFormat="1" applyFont="1" applyFill="1" applyBorder="1" applyAlignment="1">
      <alignment horizontal="center"/>
    </xf>
    <xf numFmtId="1" fontId="138" fillId="0" borderId="0" xfId="1166" applyNumberFormat="1" applyFont="1" applyFill="1" applyBorder="1" applyAlignment="1">
      <alignment horizontal="center"/>
    </xf>
    <xf numFmtId="1" fontId="138" fillId="0" borderId="99" xfId="1166" applyNumberFormat="1" applyFont="1" applyFill="1" applyBorder="1" applyAlignment="1">
      <alignment horizontal="center"/>
    </xf>
    <xf numFmtId="1" fontId="138" fillId="0" borderId="86" xfId="1166" applyNumberFormat="1" applyFont="1" applyFill="1" applyBorder="1" applyAlignment="1">
      <alignment horizontal="center"/>
    </xf>
    <xf numFmtId="1" fontId="138" fillId="0" borderId="89" xfId="1166" applyNumberFormat="1" applyFont="1" applyFill="1" applyBorder="1" applyAlignment="1">
      <alignment horizontal="center"/>
    </xf>
    <xf numFmtId="0" fontId="125" fillId="0" borderId="81" xfId="0" applyFont="1" applyBorder="1" applyAlignment="1">
      <alignment vertical="center" wrapText="1"/>
    </xf>
    <xf numFmtId="0" fontId="125" fillId="0" borderId="100" xfId="0" applyFont="1" applyBorder="1" applyAlignment="1">
      <alignment vertical="center" wrapText="1"/>
    </xf>
    <xf numFmtId="0" fontId="0" fillId="120" borderId="47" xfId="0" applyFill="1" applyBorder="1"/>
    <xf numFmtId="178" fontId="138" fillId="120" borderId="0" xfId="1166" applyNumberFormat="1" applyFont="1" applyFill="1" applyBorder="1" applyAlignment="1">
      <alignment horizontal="center"/>
    </xf>
    <xf numFmtId="178" fontId="138" fillId="120" borderId="99" xfId="1166" applyNumberFormat="1" applyFont="1" applyFill="1" applyBorder="1" applyAlignment="1">
      <alignment horizontal="center"/>
    </xf>
    <xf numFmtId="0" fontId="125" fillId="0" borderId="6" xfId="0" applyFont="1" applyBorder="1" applyAlignment="1">
      <alignment vertical="center" wrapText="1"/>
    </xf>
    <xf numFmtId="178" fontId="138" fillId="0" borderId="6" xfId="1166" applyNumberFormat="1" applyFont="1" applyFill="1" applyBorder="1" applyAlignment="1">
      <alignment horizontal="center"/>
    </xf>
    <xf numFmtId="178" fontId="138" fillId="121" borderId="6" xfId="1166" applyNumberFormat="1" applyFont="1" applyFill="1" applyBorder="1" applyAlignment="1">
      <alignment horizontal="center"/>
    </xf>
    <xf numFmtId="0" fontId="54" fillId="13" borderId="41" xfId="0" applyFont="1" applyFill="1" applyBorder="1" applyAlignment="1" applyProtection="1">
      <alignment horizontal="center" wrapText="1"/>
    </xf>
    <xf numFmtId="2" fontId="65" fillId="34" borderId="26" xfId="0" applyNumberFormat="1" applyFont="1" applyFill="1" applyBorder="1" applyAlignment="1">
      <alignment horizontal="center" wrapText="1"/>
    </xf>
    <xf numFmtId="169" fontId="65" fillId="34" borderId="23" xfId="0" applyNumberFormat="1" applyFont="1" applyFill="1" applyBorder="1" applyAlignment="1">
      <alignment horizontal="center" wrapText="1"/>
    </xf>
    <xf numFmtId="168" fontId="65" fillId="34" borderId="26" xfId="0" applyNumberFormat="1" applyFont="1" applyFill="1" applyBorder="1" applyAlignment="1">
      <alignment horizontal="center" vertical="center" wrapText="1"/>
    </xf>
    <xf numFmtId="171" fontId="65" fillId="34" borderId="26" xfId="0" applyNumberFormat="1" applyFont="1" applyFill="1" applyBorder="1" applyAlignment="1">
      <alignment horizontal="center" wrapText="1"/>
    </xf>
    <xf numFmtId="169" fontId="65" fillId="34" borderId="26" xfId="0" applyNumberFormat="1" applyFont="1" applyFill="1" applyBorder="1" applyAlignment="1">
      <alignment horizontal="center" wrapText="1"/>
    </xf>
    <xf numFmtId="168" fontId="65" fillId="34" borderId="36" xfId="0" applyNumberFormat="1" applyFont="1" applyFill="1" applyBorder="1" applyAlignment="1">
      <alignment horizontal="center" vertical="center" wrapText="1"/>
    </xf>
    <xf numFmtId="2" fontId="65" fillId="34" borderId="25" xfId="0" applyNumberFormat="1" applyFont="1" applyFill="1" applyBorder="1" applyAlignment="1">
      <alignment horizontal="center" wrapText="1"/>
    </xf>
    <xf numFmtId="168" fontId="65" fillId="34" borderId="24" xfId="0" applyNumberFormat="1" applyFont="1" applyFill="1" applyBorder="1" applyAlignment="1">
      <alignment horizontal="center" wrapText="1"/>
    </xf>
    <xf numFmtId="2" fontId="7" fillId="34" borderId="26" xfId="0" applyNumberFormat="1" applyFont="1" applyFill="1" applyBorder="1" applyAlignment="1">
      <alignment horizontal="center" wrapText="1"/>
    </xf>
    <xf numFmtId="169" fontId="7" fillId="34" borderId="26" xfId="0" applyNumberFormat="1" applyFont="1" applyFill="1" applyBorder="1" applyAlignment="1">
      <alignment horizontal="center" wrapText="1"/>
    </xf>
    <xf numFmtId="2" fontId="7" fillId="34" borderId="101" xfId="0" applyNumberFormat="1" applyFont="1" applyFill="1" applyBorder="1" applyAlignment="1">
      <alignment horizontal="center" wrapText="1"/>
    </xf>
    <xf numFmtId="168" fontId="7" fillId="34" borderId="26" xfId="0" applyNumberFormat="1" applyFont="1" applyFill="1" applyBorder="1" applyAlignment="1">
      <alignment horizontal="center" vertical="center" wrapText="1"/>
    </xf>
    <xf numFmtId="171" fontId="7" fillId="34" borderId="26" xfId="0" applyNumberFormat="1" applyFont="1" applyFill="1" applyBorder="1" applyAlignment="1">
      <alignment horizontal="center" wrapText="1"/>
    </xf>
    <xf numFmtId="168" fontId="7" fillId="34" borderId="36" xfId="0" applyNumberFormat="1" applyFont="1" applyFill="1" applyBorder="1" applyAlignment="1">
      <alignment horizontal="center" vertical="center" wrapText="1"/>
    </xf>
    <xf numFmtId="2" fontId="7" fillId="34" borderId="25" xfId="0" applyNumberFormat="1" applyFont="1" applyFill="1" applyBorder="1" applyAlignment="1">
      <alignment horizontal="center" wrapText="1"/>
    </xf>
    <xf numFmtId="168" fontId="7" fillId="34" borderId="24" xfId="0" applyNumberFormat="1" applyFont="1" applyFill="1" applyBorder="1" applyAlignment="1">
      <alignment horizontal="center" wrapText="1"/>
    </xf>
    <xf numFmtId="2" fontId="7" fillId="34" borderId="26" xfId="0" applyNumberFormat="1" applyFont="1" applyFill="1" applyBorder="1" applyAlignment="1">
      <alignment horizontal="center" vertical="center" wrapText="1"/>
    </xf>
    <xf numFmtId="10" fontId="7" fillId="34" borderId="26" xfId="0" applyNumberFormat="1" applyFont="1" applyFill="1" applyBorder="1" applyAlignment="1">
      <alignment horizontal="center" vertical="center" wrapText="1"/>
    </xf>
    <xf numFmtId="2" fontId="7" fillId="34" borderId="25" xfId="0" applyNumberFormat="1" applyFont="1" applyFill="1" applyBorder="1" applyAlignment="1">
      <alignment horizontal="center" vertical="center" wrapText="1"/>
    </xf>
    <xf numFmtId="168" fontId="7" fillId="34" borderId="60" xfId="0" applyNumberFormat="1" applyFont="1" applyFill="1" applyBorder="1" applyAlignment="1">
      <alignment horizontal="center" vertical="center" wrapText="1"/>
    </xf>
    <xf numFmtId="168" fontId="50" fillId="0" borderId="67" xfId="0" applyNumberFormat="1" applyFont="1" applyBorder="1" applyAlignment="1" applyProtection="1">
      <alignment horizontal="center" wrapText="1"/>
      <protection locked="0"/>
    </xf>
    <xf numFmtId="168" fontId="50" fillId="0" borderId="68" xfId="0" applyNumberFormat="1" applyFont="1" applyBorder="1" applyAlignment="1" applyProtection="1">
      <alignment horizontal="center" wrapText="1"/>
      <protection locked="0"/>
    </xf>
    <xf numFmtId="168" fontId="54" fillId="0" borderId="59" xfId="0" applyNumberFormat="1" applyFont="1" applyBorder="1" applyAlignment="1" applyProtection="1">
      <alignment horizontal="center" wrapText="1"/>
      <protection locked="0"/>
    </xf>
    <xf numFmtId="168" fontId="54" fillId="0" borderId="6" xfId="0" applyNumberFormat="1" applyFont="1" applyBorder="1" applyAlignment="1" applyProtection="1">
      <alignment horizontal="center" wrapText="1"/>
      <protection locked="0"/>
    </xf>
    <xf numFmtId="168" fontId="54" fillId="0" borderId="14" xfId="0" applyNumberFormat="1" applyFont="1" applyBorder="1" applyAlignment="1" applyProtection="1">
      <alignment horizontal="center" wrapText="1"/>
      <protection locked="0"/>
    </xf>
    <xf numFmtId="0" fontId="54" fillId="0" borderId="5" xfId="0" applyFont="1" applyBorder="1" applyAlignment="1" applyProtection="1">
      <alignment horizontal="center" wrapText="1"/>
      <protection locked="0"/>
    </xf>
    <xf numFmtId="168" fontId="54" fillId="0" borderId="82" xfId="0" applyNumberFormat="1" applyFont="1" applyBorder="1" applyAlignment="1" applyProtection="1">
      <alignment horizontal="center" wrapText="1"/>
      <protection locked="0"/>
    </xf>
    <xf numFmtId="168" fontId="54" fillId="0" borderId="85" xfId="0" applyNumberFormat="1" applyFont="1" applyBorder="1" applyAlignment="1" applyProtection="1">
      <alignment horizontal="center" wrapText="1"/>
      <protection locked="0"/>
    </xf>
    <xf numFmtId="168" fontId="65" fillId="34" borderId="63" xfId="0" applyNumberFormat="1" applyFont="1" applyFill="1" applyBorder="1" applyAlignment="1">
      <alignment horizontal="center" wrapText="1"/>
    </xf>
    <xf numFmtId="168" fontId="65" fillId="34" borderId="26" xfId="0" applyNumberFormat="1" applyFont="1" applyFill="1" applyBorder="1" applyAlignment="1">
      <alignment horizontal="center" wrapText="1"/>
    </xf>
    <xf numFmtId="168" fontId="65" fillId="34" borderId="31" xfId="0" applyNumberFormat="1" applyFont="1" applyFill="1" applyBorder="1" applyAlignment="1">
      <alignment horizontal="center" wrapText="1"/>
    </xf>
    <xf numFmtId="0" fontId="54" fillId="0" borderId="82" xfId="0" applyFont="1" applyBorder="1" applyAlignment="1" applyProtection="1">
      <alignment horizontal="center" wrapText="1"/>
      <protection locked="0"/>
    </xf>
    <xf numFmtId="9" fontId="54" fillId="0" borderId="5" xfId="0" applyNumberFormat="1" applyFont="1" applyFill="1" applyBorder="1" applyAlignment="1">
      <alignment horizontal="center" wrapText="1"/>
    </xf>
    <xf numFmtId="168" fontId="65" fillId="34" borderId="37" xfId="0" applyNumberFormat="1" applyFont="1" applyFill="1" applyBorder="1" applyAlignment="1">
      <alignment horizontal="center" wrapText="1"/>
    </xf>
    <xf numFmtId="0" fontId="67" fillId="0" borderId="39" xfId="1159" applyFont="1" applyBorder="1" applyAlignment="1">
      <alignment vertical="center"/>
    </xf>
    <xf numFmtId="168" fontId="6" fillId="0" borderId="92" xfId="0" applyNumberFormat="1" applyFont="1" applyBorder="1" applyAlignment="1" applyProtection="1">
      <alignment horizontal="center" vertical="center" wrapText="1"/>
      <protection locked="0"/>
    </xf>
    <xf numFmtId="168" fontId="7" fillId="32" borderId="42" xfId="0" applyNumberFormat="1" applyFont="1" applyFill="1" applyBorder="1" applyAlignment="1">
      <alignment horizontal="center" wrapText="1"/>
    </xf>
    <xf numFmtId="168" fontId="7" fillId="32" borderId="31" xfId="0" applyNumberFormat="1" applyFont="1" applyFill="1" applyBorder="1" applyAlignment="1">
      <alignment horizontal="center" wrapText="1"/>
    </xf>
    <xf numFmtId="168" fontId="6" fillId="0" borderId="59" xfId="0" applyNumberFormat="1" applyFont="1" applyBorder="1" applyAlignment="1" applyProtection="1">
      <alignment horizontal="center" vertical="center" wrapText="1"/>
      <protection locked="0"/>
    </xf>
    <xf numFmtId="168" fontId="6" fillId="0" borderId="6" xfId="0" applyNumberFormat="1" applyFont="1" applyBorder="1" applyAlignment="1" applyProtection="1">
      <alignment horizontal="center" vertical="center" wrapText="1"/>
      <protection locked="0"/>
    </xf>
    <xf numFmtId="168" fontId="6" fillId="0" borderId="14" xfId="0" applyNumberFormat="1" applyFont="1" applyBorder="1" applyAlignment="1" applyProtection="1">
      <alignment horizontal="center" vertical="center" wrapText="1"/>
      <protection locked="0"/>
    </xf>
    <xf numFmtId="168" fontId="140" fillId="0" borderId="0" xfId="0" applyNumberFormat="1" applyFont="1" applyAlignment="1" applyProtection="1">
      <alignment horizontal="center" vertical="center" wrapText="1"/>
      <protection locked="0"/>
    </xf>
    <xf numFmtId="0" fontId="6" fillId="0" borderId="61" xfId="0" applyFont="1" applyBorder="1" applyAlignment="1" applyProtection="1">
      <alignment horizontal="center" vertical="top" wrapText="1"/>
      <protection locked="0"/>
    </xf>
    <xf numFmtId="168" fontId="7" fillId="32" borderId="37" xfId="0" applyNumberFormat="1" applyFont="1" applyFill="1" applyBorder="1" applyAlignment="1">
      <alignment horizontal="center" wrapText="1"/>
    </xf>
    <xf numFmtId="0" fontId="6" fillId="32" borderId="40" xfId="0" applyFont="1" applyFill="1" applyBorder="1" applyAlignment="1">
      <alignment horizontal="center" vertical="top" wrapText="1"/>
    </xf>
    <xf numFmtId="0" fontId="132" fillId="117" borderId="26" xfId="0" applyFont="1" applyFill="1" applyBorder="1" applyAlignment="1">
      <alignment horizontal="center" vertical="top" wrapText="1"/>
    </xf>
    <xf numFmtId="168" fontId="7" fillId="32" borderId="26" xfId="0" applyNumberFormat="1" applyFont="1" applyFill="1" applyBorder="1" applyAlignment="1">
      <alignment horizontal="center" wrapText="1"/>
    </xf>
    <xf numFmtId="0" fontId="132" fillId="32" borderId="26" xfId="0" applyFont="1" applyFill="1" applyBorder="1" applyAlignment="1" applyProtection="1">
      <alignment horizontal="center" vertical="top" wrapText="1"/>
    </xf>
    <xf numFmtId="0" fontId="141" fillId="32" borderId="26" xfId="0" applyFont="1" applyFill="1" applyBorder="1" applyAlignment="1" applyProtection="1">
      <alignment wrapText="1"/>
    </xf>
    <xf numFmtId="0" fontId="6" fillId="32" borderId="26" xfId="0" applyFont="1" applyFill="1" applyBorder="1" applyAlignment="1" applyProtection="1">
      <alignment wrapText="1"/>
    </xf>
    <xf numFmtId="0" fontId="141" fillId="32" borderId="26" xfId="0" applyFont="1" applyFill="1" applyBorder="1" applyAlignment="1" applyProtection="1">
      <alignment horizontal="center" wrapText="1"/>
    </xf>
    <xf numFmtId="9" fontId="54" fillId="0" borderId="41" xfId="0" applyNumberFormat="1" applyFont="1" applyFill="1" applyBorder="1" applyAlignment="1">
      <alignment horizontal="center" vertical="center" wrapText="1"/>
    </xf>
    <xf numFmtId="168" fontId="0" fillId="13" borderId="6" xfId="0" applyNumberFormat="1" applyFill="1" applyBorder="1" applyAlignment="1">
      <alignment horizontal="center" vertical="center" wrapText="1"/>
    </xf>
    <xf numFmtId="168" fontId="0" fillId="0" borderId="82" xfId="0" applyNumberFormat="1" applyBorder="1" applyAlignment="1" applyProtection="1">
      <alignment horizontal="center" vertical="center" wrapText="1"/>
      <protection locked="0"/>
    </xf>
    <xf numFmtId="0" fontId="133" fillId="119" borderId="26" xfId="0" applyFont="1" applyFill="1" applyBorder="1" applyAlignment="1">
      <alignment horizontal="center" vertical="center" wrapText="1"/>
    </xf>
    <xf numFmtId="0" fontId="78" fillId="34" borderId="26" xfId="0" applyFont="1" applyFill="1" applyBorder="1" applyAlignment="1">
      <alignment horizontal="center" vertical="center" wrapText="1"/>
    </xf>
    <xf numFmtId="168" fontId="79" fillId="34" borderId="26" xfId="0" applyNumberFormat="1" applyFont="1" applyFill="1" applyBorder="1" applyAlignment="1">
      <alignment horizontal="center" vertical="center" wrapText="1"/>
    </xf>
    <xf numFmtId="2" fontId="79" fillId="34" borderId="26" xfId="0" applyNumberFormat="1" applyFont="1" applyFill="1" applyBorder="1" applyAlignment="1">
      <alignment horizontal="center" vertical="center" wrapText="1"/>
    </xf>
    <xf numFmtId="168" fontId="79" fillId="34" borderId="23" xfId="0" applyNumberFormat="1" applyFont="1" applyFill="1" applyBorder="1" applyAlignment="1">
      <alignment horizontal="center" vertical="center" wrapText="1"/>
    </xf>
    <xf numFmtId="169" fontId="79" fillId="34" borderId="25" xfId="0" applyNumberFormat="1" applyFont="1" applyFill="1" applyBorder="1" applyAlignment="1">
      <alignment horizontal="center" vertical="center" wrapText="1"/>
    </xf>
    <xf numFmtId="168" fontId="79" fillId="34" borderId="25" xfId="0" applyNumberFormat="1" applyFont="1" applyFill="1" applyBorder="1" applyAlignment="1">
      <alignment horizontal="center" vertical="center" wrapText="1"/>
    </xf>
    <xf numFmtId="0" fontId="0" fillId="0" borderId="0" xfId="0" applyAlignment="1">
      <alignment wrapText="1"/>
    </xf>
    <xf numFmtId="171" fontId="6" fillId="0" borderId="41" xfId="0" applyNumberFormat="1" applyFont="1" applyBorder="1" applyAlignment="1" applyProtection="1">
      <alignment horizontal="center" vertical="center" wrapText="1"/>
      <protection locked="0"/>
    </xf>
    <xf numFmtId="2" fontId="54" fillId="0" borderId="6" xfId="0" applyNumberFormat="1" applyFont="1" applyFill="1" applyBorder="1" applyAlignment="1" applyProtection="1">
      <alignment horizontal="center" vertical="center" wrapText="1"/>
      <protection locked="0"/>
    </xf>
    <xf numFmtId="169" fontId="54" fillId="0" borderId="6" xfId="0" applyNumberFormat="1" applyFont="1" applyFill="1" applyBorder="1" applyAlignment="1" applyProtection="1">
      <alignment horizontal="center" vertical="center" wrapText="1"/>
      <protection locked="0"/>
    </xf>
    <xf numFmtId="171" fontId="54" fillId="0" borderId="41" xfId="0" applyNumberFormat="1" applyFont="1" applyFill="1" applyBorder="1" applyAlignment="1" applyProtection="1">
      <alignment horizontal="center" vertical="center" wrapText="1"/>
      <protection locked="0"/>
    </xf>
    <xf numFmtId="171" fontId="54" fillId="0" borderId="6" xfId="0" applyNumberFormat="1" applyFont="1" applyFill="1" applyBorder="1" applyAlignment="1" applyProtection="1">
      <alignment horizontal="center" vertical="center" wrapText="1"/>
      <protection locked="0"/>
    </xf>
    <xf numFmtId="0" fontId="54" fillId="116" borderId="56" xfId="0" applyNumberFormat="1" applyFont="1" applyFill="1" applyBorder="1" applyAlignment="1" applyProtection="1">
      <alignment horizontal="center" wrapText="1"/>
    </xf>
    <xf numFmtId="0" fontId="54" fillId="116" borderId="59" xfId="0" applyNumberFormat="1" applyFont="1" applyFill="1" applyBorder="1" applyAlignment="1" applyProtection="1">
      <alignment horizontal="center" wrapText="1"/>
    </xf>
    <xf numFmtId="0" fontId="54" fillId="116" borderId="6" xfId="0" applyFont="1" applyFill="1" applyBorder="1" applyAlignment="1">
      <alignment horizontal="center" wrapText="1"/>
    </xf>
    <xf numFmtId="9" fontId="54" fillId="116" borderId="6" xfId="0" applyNumberFormat="1" applyFont="1" applyFill="1" applyBorder="1" applyAlignment="1">
      <alignment horizontal="center" wrapText="1"/>
    </xf>
    <xf numFmtId="2" fontId="65" fillId="116" borderId="6" xfId="0" applyNumberFormat="1" applyFont="1" applyFill="1" applyBorder="1" applyAlignment="1">
      <alignment horizontal="center" vertical="center" wrapText="1"/>
    </xf>
    <xf numFmtId="168" fontId="65" fillId="116" borderId="6" xfId="0" applyNumberFormat="1" applyFont="1" applyFill="1" applyBorder="1" applyAlignment="1">
      <alignment horizontal="center" vertical="center" wrapText="1"/>
    </xf>
    <xf numFmtId="168" fontId="65" fillId="116" borderId="14" xfId="0" applyNumberFormat="1" applyFont="1" applyFill="1" applyBorder="1" applyAlignment="1">
      <alignment horizontal="center" vertical="center" wrapText="1"/>
    </xf>
    <xf numFmtId="2" fontId="65" fillId="119" borderId="31" xfId="0" applyNumberFormat="1" applyFont="1" applyFill="1" applyBorder="1" applyAlignment="1">
      <alignment horizontal="center" vertical="center" wrapText="1"/>
    </xf>
    <xf numFmtId="168" fontId="65" fillId="119" borderId="90" xfId="0" applyNumberFormat="1" applyFont="1" applyFill="1" applyBorder="1" applyAlignment="1">
      <alignment horizontal="center" vertical="center" wrapText="1"/>
    </xf>
    <xf numFmtId="168" fontId="65" fillId="34" borderId="63" xfId="0" applyNumberFormat="1" applyFont="1" applyFill="1" applyBorder="1" applyAlignment="1">
      <alignment horizontal="center" vertical="center"/>
    </xf>
    <xf numFmtId="168" fontId="65" fillId="34" borderId="32" xfId="0" applyNumberFormat="1" applyFont="1" applyFill="1" applyBorder="1" applyAlignment="1">
      <alignment horizontal="center" vertical="center"/>
    </xf>
    <xf numFmtId="168" fontId="65" fillId="34" borderId="37" xfId="0" applyNumberFormat="1" applyFont="1" applyFill="1" applyBorder="1" applyAlignment="1">
      <alignment horizontal="center" vertical="center"/>
    </xf>
    <xf numFmtId="0" fontId="59" fillId="0" borderId="46" xfId="0" applyFont="1" applyBorder="1" applyAlignment="1">
      <alignment horizontal="left" wrapText="1"/>
    </xf>
    <xf numFmtId="43" fontId="86" fillId="0" borderId="0" xfId="224" applyFont="1"/>
    <xf numFmtId="43" fontId="86" fillId="13" borderId="0" xfId="224" applyFont="1" applyFill="1"/>
    <xf numFmtId="43" fontId="68" fillId="13" borderId="0" xfId="224" applyFont="1" applyFill="1"/>
    <xf numFmtId="43" fontId="71" fillId="13" borderId="0" xfId="224" applyFont="1" applyFill="1"/>
    <xf numFmtId="0" fontId="132" fillId="116" borderId="0" xfId="0" applyFont="1" applyFill="1" applyBorder="1" applyAlignment="1" applyProtection="1">
      <alignment horizontal="center" vertical="center" wrapText="1"/>
    </xf>
    <xf numFmtId="0" fontId="0" fillId="116" borderId="0" xfId="0" applyFill="1" applyBorder="1" applyAlignment="1">
      <alignment horizontal="left" vertical="center"/>
    </xf>
    <xf numFmtId="0" fontId="0" fillId="116" borderId="0" xfId="0" applyFill="1" applyBorder="1" applyAlignment="1">
      <alignment horizontal="left" vertical="top" wrapText="1"/>
    </xf>
    <xf numFmtId="0" fontId="74" fillId="13" borderId="0" xfId="0" applyFont="1" applyFill="1" applyBorder="1" applyAlignment="1">
      <alignment horizontal="left" vertical="center"/>
    </xf>
    <xf numFmtId="0" fontId="23" fillId="117" borderId="36"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49" xfId="0" applyFont="1" applyFill="1" applyBorder="1" applyAlignment="1">
      <alignment horizontal="center" vertical="center" wrapText="1"/>
    </xf>
    <xf numFmtId="0" fontId="0" fillId="116" borderId="0" xfId="0" applyFill="1" applyBorder="1"/>
    <xf numFmtId="0" fontId="74" fillId="116" borderId="0" xfId="0" applyFont="1" applyFill="1" applyBorder="1" applyAlignment="1">
      <alignment horizontal="left" vertical="center"/>
    </xf>
    <xf numFmtId="0" fontId="0" fillId="117" borderId="62" xfId="0" applyFill="1" applyBorder="1" applyAlignment="1">
      <alignment horizontal="center" vertical="center" wrapText="1"/>
    </xf>
    <xf numFmtId="0" fontId="0" fillId="117" borderId="41" xfId="0" applyFill="1" applyBorder="1" applyAlignment="1" applyProtection="1">
      <alignment horizontal="center" vertical="center" wrapText="1"/>
    </xf>
    <xf numFmtId="0" fontId="0" fillId="117" borderId="18" xfId="0" applyFill="1" applyBorder="1" applyAlignment="1" applyProtection="1">
      <alignment horizontal="center" vertical="center" wrapText="1"/>
    </xf>
    <xf numFmtId="0" fontId="0" fillId="0" borderId="6" xfId="0" applyFill="1" applyBorder="1" applyAlignment="1" applyProtection="1">
      <alignment horizontal="center" vertical="center" wrapText="1"/>
      <protection locked="0"/>
    </xf>
    <xf numFmtId="0" fontId="0" fillId="117" borderId="14" xfId="0" applyFill="1" applyBorder="1" applyAlignment="1" applyProtection="1">
      <alignment horizontal="center" vertical="center" wrapText="1"/>
    </xf>
    <xf numFmtId="0" fontId="0" fillId="0" borderId="74" xfId="0" applyFill="1" applyBorder="1" applyAlignment="1" applyProtection="1">
      <alignment horizontal="center" vertical="center" wrapText="1"/>
      <protection locked="0"/>
    </xf>
    <xf numFmtId="0" fontId="0" fillId="117" borderId="116" xfId="0" applyFill="1" applyBorder="1" applyAlignment="1" applyProtection="1">
      <alignment horizontal="center" vertical="center" wrapText="1"/>
    </xf>
    <xf numFmtId="0" fontId="23" fillId="0" borderId="25" xfId="0" applyFont="1" applyFill="1" applyBorder="1" applyAlignment="1">
      <alignment horizontal="center" vertical="center" wrapText="1"/>
    </xf>
    <xf numFmtId="14" fontId="0" fillId="0" borderId="64" xfId="0" applyNumberFormat="1" applyFill="1" applyBorder="1" applyAlignment="1" applyProtection="1">
      <alignment horizontal="center" vertical="center" wrapText="1"/>
      <protection locked="0"/>
    </xf>
    <xf numFmtId="14" fontId="0" fillId="0" borderId="65" xfId="0" applyNumberFormat="1" applyFill="1" applyBorder="1" applyAlignment="1" applyProtection="1">
      <alignment horizontal="center" vertical="center" wrapText="1"/>
      <protection locked="0"/>
    </xf>
    <xf numFmtId="168" fontId="54" fillId="0" borderId="41" xfId="0" applyNumberFormat="1" applyFont="1" applyFill="1" applyBorder="1" applyAlignment="1">
      <alignment horizontal="center" vertical="center"/>
    </xf>
    <xf numFmtId="0" fontId="6" fillId="0" borderId="75" xfId="0" applyFont="1" applyBorder="1" applyAlignment="1" applyProtection="1">
      <alignment horizontal="center" vertical="center" wrapText="1"/>
      <protection locked="0"/>
    </xf>
    <xf numFmtId="0" fontId="6" fillId="0" borderId="70" xfId="0" applyFont="1" applyBorder="1" applyAlignment="1" applyProtection="1">
      <alignment horizontal="center" vertical="center" wrapText="1"/>
      <protection locked="0"/>
    </xf>
    <xf numFmtId="0" fontId="6" fillId="0" borderId="102" xfId="0" applyFont="1" applyBorder="1" applyAlignment="1" applyProtection="1">
      <alignment horizontal="center" wrapText="1"/>
      <protection locked="0"/>
    </xf>
    <xf numFmtId="0" fontId="6" fillId="0" borderId="61" xfId="0" applyFont="1" applyBorder="1" applyAlignment="1" applyProtection="1">
      <alignment horizontal="center" wrapText="1"/>
      <protection locked="0"/>
    </xf>
    <xf numFmtId="168" fontId="138" fillId="0" borderId="0" xfId="1166" applyNumberFormat="1" applyFont="1" applyFill="1" applyBorder="1"/>
    <xf numFmtId="168" fontId="138" fillId="0" borderId="99" xfId="1166" applyNumberFormat="1" applyFont="1" applyFill="1" applyBorder="1"/>
    <xf numFmtId="168" fontId="138" fillId="0" borderId="86" xfId="1166" applyNumberFormat="1" applyFont="1" applyFill="1" applyBorder="1"/>
    <xf numFmtId="168" fontId="138" fillId="0" borderId="89" xfId="1166" applyNumberFormat="1" applyFont="1" applyFill="1" applyBorder="1"/>
    <xf numFmtId="0" fontId="67" fillId="0" borderId="39" xfId="1159" applyFont="1" applyFill="1" applyBorder="1" applyAlignment="1">
      <alignment vertical="center"/>
    </xf>
    <xf numFmtId="168" fontId="67" fillId="0" borderId="79" xfId="0" applyNumberFormat="1" applyFont="1" applyFill="1" applyBorder="1" applyAlignment="1">
      <alignment horizontal="center" vertical="center"/>
    </xf>
    <xf numFmtId="168" fontId="67" fillId="0" borderId="52" xfId="0" applyNumberFormat="1" applyFont="1" applyFill="1" applyBorder="1" applyAlignment="1">
      <alignment horizontal="center" vertical="center"/>
    </xf>
    <xf numFmtId="168" fontId="67" fillId="0" borderId="80" xfId="0" applyNumberFormat="1" applyFont="1" applyFill="1" applyBorder="1" applyAlignment="1">
      <alignment horizontal="center" vertical="center"/>
    </xf>
    <xf numFmtId="168" fontId="85" fillId="0" borderId="74" xfId="0" applyNumberFormat="1" applyFont="1" applyFill="1" applyBorder="1" applyAlignment="1">
      <alignment horizontal="center" vertical="center"/>
    </xf>
    <xf numFmtId="168" fontId="85" fillId="0" borderId="41" xfId="0" applyNumberFormat="1" applyFont="1" applyFill="1" applyBorder="1" applyAlignment="1">
      <alignment horizontal="center" vertical="center"/>
    </xf>
    <xf numFmtId="168" fontId="85" fillId="0" borderId="65" xfId="0" applyNumberFormat="1" applyFont="1" applyFill="1" applyBorder="1" applyAlignment="1">
      <alignment horizontal="center" vertical="center"/>
    </xf>
    <xf numFmtId="168" fontId="67" fillId="0" borderId="53" xfId="0" applyNumberFormat="1" applyFont="1" applyFill="1" applyBorder="1" applyAlignment="1">
      <alignment horizontal="center" vertical="center"/>
    </xf>
    <xf numFmtId="168" fontId="67" fillId="0" borderId="41" xfId="0" applyNumberFormat="1" applyFont="1" applyFill="1" applyBorder="1" applyAlignment="1">
      <alignment horizontal="center" vertical="center"/>
    </xf>
    <xf numFmtId="168" fontId="67" fillId="0" borderId="18" xfId="0" applyNumberFormat="1" applyFont="1" applyFill="1" applyBorder="1" applyAlignment="1">
      <alignment horizontal="center" vertical="center"/>
    </xf>
    <xf numFmtId="9" fontId="65" fillId="119" borderId="42" xfId="0" applyNumberFormat="1" applyFont="1" applyFill="1" applyBorder="1" applyAlignment="1">
      <alignment horizontal="center" vertical="center"/>
    </xf>
    <xf numFmtId="168" fontId="65" fillId="0" borderId="41" xfId="0" applyNumberFormat="1" applyFont="1" applyFill="1" applyBorder="1" applyAlignment="1">
      <alignment horizontal="center" vertical="center"/>
    </xf>
    <xf numFmtId="9" fontId="65" fillId="119" borderId="63" xfId="0" applyNumberFormat="1" applyFont="1" applyFill="1" applyBorder="1" applyAlignment="1">
      <alignment horizontal="center" vertical="center"/>
    </xf>
    <xf numFmtId="9" fontId="65" fillId="119" borderId="25" xfId="0" applyNumberFormat="1" applyFont="1" applyFill="1" applyBorder="1" applyAlignment="1">
      <alignment horizontal="center" vertical="center"/>
    </xf>
    <xf numFmtId="9" fontId="54" fillId="0" borderId="41" xfId="0" applyNumberFormat="1" applyFont="1" applyFill="1" applyBorder="1" applyAlignment="1">
      <alignment horizontal="center" vertical="center"/>
    </xf>
    <xf numFmtId="168" fontId="0" fillId="0" borderId="58" xfId="0" applyNumberFormat="1" applyFill="1" applyBorder="1" applyAlignment="1">
      <alignment horizontal="center" vertical="center"/>
    </xf>
    <xf numFmtId="168" fontId="0" fillId="0" borderId="52" xfId="0" applyNumberFormat="1" applyFill="1" applyBorder="1" applyAlignment="1">
      <alignment horizontal="center" vertical="center"/>
    </xf>
    <xf numFmtId="168" fontId="0" fillId="0" borderId="53" xfId="0" applyNumberFormat="1" applyFill="1" applyBorder="1" applyAlignment="1">
      <alignment horizontal="center" vertical="center"/>
    </xf>
    <xf numFmtId="168" fontId="54" fillId="0" borderId="41" xfId="0" applyNumberFormat="1" applyFont="1" applyFill="1" applyBorder="1" applyAlignment="1" applyProtection="1">
      <alignment horizontal="center" wrapText="1"/>
      <protection locked="0"/>
    </xf>
    <xf numFmtId="168" fontId="54" fillId="0" borderId="5" xfId="0" applyNumberFormat="1" applyFont="1" applyFill="1" applyBorder="1" applyAlignment="1" applyProtection="1">
      <alignment horizontal="center" wrapText="1"/>
      <protection locked="0"/>
    </xf>
    <xf numFmtId="0" fontId="6" fillId="0" borderId="6" xfId="0" applyFont="1" applyBorder="1" applyAlignment="1" applyProtection="1">
      <alignment horizontal="center" wrapText="1"/>
      <protection locked="0"/>
    </xf>
    <xf numFmtId="170" fontId="50" fillId="116" borderId="6" xfId="1801" applyNumberFormat="1" applyFont="1" applyFill="1" applyBorder="1" applyAlignment="1" applyProtection="1">
      <alignment horizontal="center" wrapText="1"/>
    </xf>
    <xf numFmtId="170" fontId="50" fillId="116" borderId="6" xfId="1823" applyNumberFormat="1" applyFont="1" applyFill="1" applyBorder="1" applyAlignment="1" applyProtection="1">
      <alignment horizontal="center" wrapText="1"/>
    </xf>
    <xf numFmtId="171" fontId="6" fillId="0" borderId="6" xfId="0" applyNumberFormat="1" applyFont="1" applyBorder="1" applyAlignment="1" applyProtection="1">
      <alignment horizontal="center" vertical="center" wrapText="1"/>
      <protection locked="0"/>
    </xf>
    <xf numFmtId="0" fontId="74" fillId="25" borderId="34" xfId="0" applyFont="1" applyFill="1" applyBorder="1" applyAlignment="1">
      <alignment horizontal="left" vertical="center"/>
    </xf>
    <xf numFmtId="0" fontId="74" fillId="25" borderId="23" xfId="0" applyFont="1" applyFill="1" applyBorder="1" applyAlignment="1">
      <alignment horizontal="left" vertical="center"/>
    </xf>
    <xf numFmtId="0" fontId="54" fillId="0" borderId="34" xfId="0" applyFont="1" applyBorder="1" applyAlignment="1"/>
    <xf numFmtId="0" fontId="54" fillId="0" borderId="23" xfId="0" applyFont="1" applyBorder="1" applyAlignment="1"/>
    <xf numFmtId="0" fontId="54" fillId="0" borderId="24" xfId="0" applyFont="1" applyBorder="1" applyAlignment="1"/>
    <xf numFmtId="0" fontId="54" fillId="0" borderId="34" xfId="0" applyFont="1" applyBorder="1" applyAlignment="1" applyProtection="1">
      <alignment horizontal="left"/>
    </xf>
    <xf numFmtId="0" fontId="54" fillId="0" borderId="23" xfId="0" applyFont="1" applyBorder="1" applyAlignment="1" applyProtection="1">
      <alignment horizontal="left"/>
    </xf>
    <xf numFmtId="0" fontId="54" fillId="0" borderId="24" xfId="0" applyFont="1" applyBorder="1" applyAlignment="1" applyProtection="1">
      <alignment horizontal="left"/>
    </xf>
    <xf numFmtId="0" fontId="74" fillId="25" borderId="24" xfId="0" applyFont="1" applyFill="1" applyBorder="1" applyAlignment="1">
      <alignment horizontal="left" vertical="center"/>
    </xf>
    <xf numFmtId="0" fontId="6" fillId="0" borderId="34" xfId="0" applyFont="1" applyBorder="1" applyAlignment="1"/>
    <xf numFmtId="0" fontId="0" fillId="0" borderId="23" xfId="0" applyBorder="1" applyAlignment="1"/>
    <xf numFmtId="0" fontId="0" fillId="0" borderId="24" xfId="0" applyBorder="1" applyAlignment="1"/>
    <xf numFmtId="0" fontId="54" fillId="0" borderId="34" xfId="0" applyFont="1" applyFill="1" applyBorder="1" applyAlignment="1" applyProtection="1">
      <alignment horizontal="left"/>
    </xf>
    <xf numFmtId="0" fontId="0" fillId="0" borderId="23" xfId="0" applyFill="1" applyBorder="1" applyAlignment="1"/>
    <xf numFmtId="0" fontId="0" fillId="0" borderId="24" xfId="0" applyFill="1" applyBorder="1" applyAlignment="1"/>
    <xf numFmtId="0" fontId="0" fillId="0" borderId="98" xfId="0" applyBorder="1" applyAlignment="1">
      <alignment horizontal="left" vertical="top" wrapText="1"/>
    </xf>
    <xf numFmtId="0" fontId="0" fillId="0" borderId="81" xfId="0" applyBorder="1" applyAlignment="1">
      <alignment horizontal="left" vertical="top" wrapText="1"/>
    </xf>
    <xf numFmtId="0" fontId="0" fillId="0" borderId="100" xfId="0" applyBorder="1" applyAlignment="1">
      <alignment horizontal="left" vertical="top" wrapText="1"/>
    </xf>
    <xf numFmtId="0" fontId="0" fillId="0" borderId="47" xfId="0" applyBorder="1" applyAlignment="1">
      <alignment horizontal="left" vertical="top" wrapText="1"/>
    </xf>
    <xf numFmtId="0" fontId="0" fillId="0" borderId="0" xfId="0" applyBorder="1" applyAlignment="1">
      <alignment horizontal="left" vertical="top" wrapText="1"/>
    </xf>
    <xf numFmtId="0" fontId="0" fillId="0" borderId="99" xfId="0" applyBorder="1" applyAlignment="1">
      <alignment horizontal="left" vertical="top" wrapText="1"/>
    </xf>
    <xf numFmtId="0" fontId="0" fillId="0" borderId="57" xfId="0" applyBorder="1" applyAlignment="1">
      <alignment horizontal="left" vertical="top" wrapText="1"/>
    </xf>
    <xf numFmtId="0" fontId="0" fillId="0" borderId="86" xfId="0" applyBorder="1" applyAlignment="1">
      <alignment horizontal="left" vertical="top" wrapText="1"/>
    </xf>
    <xf numFmtId="0" fontId="0" fillId="0" borderId="89" xfId="0" applyBorder="1" applyAlignment="1">
      <alignment horizontal="left" vertical="top" wrapText="1"/>
    </xf>
    <xf numFmtId="0" fontId="0" fillId="0" borderId="23" xfId="0" applyBorder="1" applyAlignment="1">
      <alignment horizontal="left" vertical="center"/>
    </xf>
    <xf numFmtId="0" fontId="0" fillId="0" borderId="24" xfId="0" applyBorder="1" applyAlignment="1">
      <alignment horizontal="left" vertical="center"/>
    </xf>
    <xf numFmtId="0" fontId="125" fillId="13" borderId="0" xfId="0" applyFont="1" applyFill="1" applyBorder="1" applyAlignment="1">
      <alignment wrapText="1"/>
    </xf>
    <xf numFmtId="0" fontId="0" fillId="0" borderId="0" xfId="0" applyAlignment="1">
      <alignment wrapText="1"/>
    </xf>
    <xf numFmtId="0" fontId="6" fillId="0" borderId="34" xfId="0" applyFont="1" applyBorder="1" applyAlignment="1">
      <alignment horizontal="left" vertical="top" wrapText="1"/>
    </xf>
    <xf numFmtId="0" fontId="54" fillId="0" borderId="23" xfId="0" applyFont="1" applyBorder="1" applyAlignment="1">
      <alignment horizontal="left" vertical="top" wrapText="1"/>
    </xf>
    <xf numFmtId="0" fontId="0" fillId="0" borderId="24" xfId="0" applyBorder="1" applyAlignment="1">
      <alignment horizontal="left" vertical="top" wrapText="1"/>
    </xf>
    <xf numFmtId="0" fontId="54" fillId="0" borderId="34" xfId="0" applyNumberFormat="1" applyFont="1" applyBorder="1" applyAlignment="1">
      <alignment horizontal="left" vertical="center"/>
    </xf>
    <xf numFmtId="0" fontId="54" fillId="0" borderId="23" xfId="0" applyNumberFormat="1" applyFont="1" applyBorder="1" applyAlignment="1">
      <alignment horizontal="left" vertical="center"/>
    </xf>
    <xf numFmtId="0" fontId="54" fillId="0" borderId="24" xfId="0" applyNumberFormat="1" applyFont="1" applyBorder="1" applyAlignment="1">
      <alignment horizontal="left" vertical="center"/>
    </xf>
    <xf numFmtId="0" fontId="6" fillId="0" borderId="34" xfId="0" applyFont="1" applyBorder="1" applyAlignment="1" applyProtection="1">
      <alignment horizontal="left" vertical="top" wrapText="1"/>
      <protection locked="0"/>
    </xf>
    <xf numFmtId="0" fontId="54" fillId="0" borderId="23" xfId="0" applyFont="1" applyBorder="1" applyAlignment="1" applyProtection="1">
      <alignment horizontal="left" vertical="top" wrapText="1"/>
      <protection locked="0"/>
    </xf>
    <xf numFmtId="0" fontId="54" fillId="0" borderId="24" xfId="0" applyFont="1" applyBorder="1" applyAlignment="1" applyProtection="1">
      <alignment horizontal="left" vertical="top" wrapText="1"/>
      <protection locked="0"/>
    </xf>
    <xf numFmtId="0" fontId="0" fillId="0" borderId="23" xfId="0" applyBorder="1" applyAlignment="1">
      <alignment vertical="center"/>
    </xf>
    <xf numFmtId="0" fontId="0" fillId="0" borderId="24" xfId="0" applyBorder="1" applyAlignment="1">
      <alignment vertical="center"/>
    </xf>
    <xf numFmtId="0" fontId="6" fillId="0" borderId="34" xfId="0" applyFont="1" applyBorder="1" applyAlignment="1">
      <alignment vertical="top" wrapText="1"/>
    </xf>
    <xf numFmtId="0" fontId="54" fillId="0" borderId="23" xfId="0" applyFont="1" applyBorder="1" applyAlignment="1">
      <alignment vertical="top"/>
    </xf>
    <xf numFmtId="0" fontId="54" fillId="0" borderId="24" xfId="0" applyFont="1" applyBorder="1" applyAlignment="1">
      <alignment vertical="top"/>
    </xf>
    <xf numFmtId="0" fontId="54" fillId="0" borderId="34" xfId="0" applyFont="1" applyBorder="1" applyAlignment="1">
      <alignment horizontal="left" vertical="center"/>
    </xf>
    <xf numFmtId="0" fontId="54" fillId="0" borderId="23" xfId="0" applyFont="1" applyBorder="1" applyAlignment="1">
      <alignment horizontal="left" vertical="center"/>
    </xf>
    <xf numFmtId="0" fontId="54" fillId="0" borderId="24" xfId="0" applyFont="1" applyBorder="1" applyAlignment="1">
      <alignment horizontal="left" vertical="center"/>
    </xf>
    <xf numFmtId="0" fontId="54" fillId="0" borderId="23" xfId="0" applyFont="1" applyBorder="1" applyAlignment="1">
      <alignment horizontal="left" vertical="top"/>
    </xf>
    <xf numFmtId="0" fontId="54" fillId="0" borderId="24" xfId="0" applyFont="1" applyBorder="1" applyAlignment="1">
      <alignment horizontal="left" vertical="top"/>
    </xf>
    <xf numFmtId="0" fontId="61" fillId="3" borderId="34" xfId="0" applyFont="1" applyFill="1" applyBorder="1" applyAlignment="1"/>
    <xf numFmtId="0" fontId="64" fillId="0" borderId="98" xfId="1349" applyFont="1" applyBorder="1" applyAlignment="1" applyProtection="1">
      <alignment horizontal="left" vertical="top"/>
      <protection locked="0"/>
    </xf>
    <xf numFmtId="0" fontId="0" fillId="0" borderId="81" xfId="0" applyBorder="1" applyAlignment="1" applyProtection="1">
      <alignment horizontal="left" vertical="top"/>
      <protection locked="0"/>
    </xf>
    <xf numFmtId="0" fontId="0" fillId="0" borderId="100" xfId="0" applyBorder="1" applyAlignment="1" applyProtection="1">
      <alignment horizontal="left" vertical="top"/>
      <protection locked="0"/>
    </xf>
    <xf numFmtId="0" fontId="0" fillId="0" borderId="47"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99"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9" xfId="0" applyBorder="1" applyAlignment="1" applyProtection="1">
      <alignment horizontal="left" vertical="top"/>
      <protection locked="0"/>
    </xf>
    <xf numFmtId="0" fontId="0" fillId="0" borderId="23" xfId="0" applyBorder="1" applyAlignment="1">
      <alignment horizontal="left" vertical="top" wrapText="1"/>
    </xf>
    <xf numFmtId="0" fontId="0" fillId="0" borderId="34" xfId="0" applyBorder="1" applyAlignment="1">
      <alignment horizontal="left" vertical="center"/>
    </xf>
    <xf numFmtId="0" fontId="74" fillId="25" borderId="34" xfId="0" applyFont="1" applyFill="1" applyBorder="1" applyAlignment="1">
      <alignment horizontal="left" vertical="center" wrapText="1"/>
    </xf>
    <xf numFmtId="0" fontId="74" fillId="25" borderId="23" xfId="0" applyFont="1" applyFill="1" applyBorder="1" applyAlignment="1">
      <alignment horizontal="left" vertical="center" wrapText="1"/>
    </xf>
    <xf numFmtId="0" fontId="0" fillId="0" borderId="23" xfId="0" applyBorder="1" applyAlignment="1">
      <alignment vertical="center" wrapText="1"/>
    </xf>
    <xf numFmtId="0" fontId="54" fillId="0" borderId="24" xfId="0" applyFont="1" applyBorder="1" applyAlignment="1">
      <alignment horizontal="left" vertical="top" wrapText="1"/>
    </xf>
    <xf numFmtId="0" fontId="54" fillId="0" borderId="34" xfId="0" applyFont="1" applyBorder="1" applyAlignment="1">
      <alignment horizontal="left" vertical="center" wrapText="1"/>
    </xf>
    <xf numFmtId="0" fontId="54" fillId="0" borderId="23" xfId="0" applyFont="1" applyBorder="1" applyAlignment="1">
      <alignment horizontal="left" vertical="center" wrapText="1"/>
    </xf>
    <xf numFmtId="0" fontId="54" fillId="0" borderId="24" xfId="0" applyFont="1" applyBorder="1" applyAlignment="1">
      <alignment horizontal="left" vertical="center" wrapText="1"/>
    </xf>
    <xf numFmtId="0" fontId="54" fillId="0" borderId="34" xfId="0" applyNumberFormat="1" applyFont="1" applyBorder="1" applyAlignment="1">
      <alignment horizontal="left" vertical="center" wrapText="1"/>
    </xf>
    <xf numFmtId="0" fontId="54" fillId="0" borderId="23" xfId="0" applyNumberFormat="1" applyFont="1" applyBorder="1" applyAlignment="1">
      <alignment horizontal="left" vertical="center" wrapText="1"/>
    </xf>
    <xf numFmtId="0" fontId="54" fillId="0" borderId="24" xfId="0" applyNumberFormat="1" applyFont="1" applyBorder="1" applyAlignment="1">
      <alignment horizontal="left" vertical="center" wrapText="1"/>
    </xf>
    <xf numFmtId="0" fontId="6" fillId="0" borderId="98" xfId="0" applyFont="1" applyFill="1" applyBorder="1" applyAlignment="1" applyProtection="1">
      <alignment horizontal="left" vertical="top"/>
      <protection locked="0"/>
    </xf>
    <xf numFmtId="0" fontId="6" fillId="0" borderId="81" xfId="0" applyFont="1" applyBorder="1" applyAlignment="1" applyProtection="1">
      <alignment horizontal="left" vertical="top"/>
      <protection locked="0"/>
    </xf>
    <xf numFmtId="0" fontId="6" fillId="0" borderId="100" xfId="0" applyFont="1" applyBorder="1" applyAlignment="1" applyProtection="1">
      <alignment horizontal="left" vertical="top"/>
      <protection locked="0"/>
    </xf>
    <xf numFmtId="0" fontId="6" fillId="0" borderId="57" xfId="0" applyFont="1" applyBorder="1" applyAlignment="1" applyProtection="1">
      <alignment horizontal="left" vertical="top"/>
      <protection locked="0"/>
    </xf>
    <xf numFmtId="0" fontId="6" fillId="0" borderId="86" xfId="0" applyFont="1" applyBorder="1" applyAlignment="1" applyProtection="1">
      <alignment horizontal="left" vertical="top"/>
      <protection locked="0"/>
    </xf>
    <xf numFmtId="0" fontId="6" fillId="0" borderId="89" xfId="0" applyFont="1" applyBorder="1" applyAlignment="1" applyProtection="1">
      <alignment horizontal="left" vertical="top"/>
      <protection locked="0"/>
    </xf>
    <xf numFmtId="0" fontId="6" fillId="0" borderId="23" xfId="0" applyFont="1" applyBorder="1" applyAlignment="1"/>
    <xf numFmtId="0" fontId="6" fillId="0" borderId="24" xfId="0" applyFont="1" applyBorder="1" applyAlignment="1"/>
    <xf numFmtId="0" fontId="6" fillId="0" borderId="34" xfId="0" applyNumberFormat="1" applyFont="1" applyBorder="1" applyAlignment="1">
      <alignment horizontal="left" vertical="center"/>
    </xf>
    <xf numFmtId="0" fontId="6" fillId="0" borderId="34" xfId="0" applyFont="1" applyBorder="1" applyAlignment="1">
      <alignment horizontal="left" vertical="center"/>
    </xf>
    <xf numFmtId="0" fontId="6" fillId="0" borderId="23" xfId="0" applyFont="1" applyBorder="1" applyAlignment="1">
      <alignment horizontal="left" vertical="top" wrapText="1"/>
    </xf>
    <xf numFmtId="0" fontId="6" fillId="0" borderId="24" xfId="0" applyFont="1" applyBorder="1" applyAlignment="1">
      <alignment horizontal="left" vertical="top" wrapText="1"/>
    </xf>
    <xf numFmtId="0" fontId="7" fillId="0" borderId="34" xfId="0" applyFont="1" applyFill="1" applyBorder="1" applyAlignment="1"/>
    <xf numFmtId="0" fontId="7" fillId="0" borderId="23" xfId="0" applyFont="1" applyFill="1" applyBorder="1" applyAlignment="1"/>
    <xf numFmtId="0" fontId="7" fillId="0" borderId="24" xfId="0" applyFont="1" applyFill="1" applyBorder="1" applyAlignment="1"/>
    <xf numFmtId="0" fontId="7" fillId="13" borderId="86" xfId="0" applyFont="1" applyFill="1" applyBorder="1" applyAlignment="1">
      <alignment wrapText="1"/>
    </xf>
    <xf numFmtId="0" fontId="0" fillId="0" borderId="86" xfId="0" applyBorder="1" applyAlignment="1"/>
    <xf numFmtId="0" fontId="0" fillId="0" borderId="23" xfId="0" applyBorder="1" applyAlignment="1">
      <alignment wrapText="1"/>
    </xf>
    <xf numFmtId="0" fontId="0" fillId="0" borderId="24" xfId="0" applyBorder="1" applyAlignment="1">
      <alignment wrapText="1"/>
    </xf>
    <xf numFmtId="0" fontId="0" fillId="0" borderId="34" xfId="0" applyFill="1"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cellXfs>
  <cellStyles count="2498">
    <cellStyle name="20% - Accent1 2" xfId="1"/>
    <cellStyle name="20% - Accent1 2 2" xfId="2"/>
    <cellStyle name="20% - Accent1 2 2 2" xfId="3"/>
    <cellStyle name="20% - Accent1 2 2 2 2" xfId="4"/>
    <cellStyle name="20% - Accent1 2 2 3" xfId="5"/>
    <cellStyle name="20% - Accent1 2 3" xfId="6"/>
    <cellStyle name="20% - Accent1 2 3 2" xfId="7"/>
    <cellStyle name="20% - Accent1 2 4" xfId="8"/>
    <cellStyle name="20% - Accent1 2 5" xfId="9"/>
    <cellStyle name="20% - Accent1 3" xfId="10"/>
    <cellStyle name="20% - Accent1 4" xfId="11"/>
    <cellStyle name="20% - Accent1 5" xfId="12"/>
    <cellStyle name="20% - Accent2 2" xfId="13"/>
    <cellStyle name="20% - Accent2 2 2" xfId="14"/>
    <cellStyle name="20% - Accent2 2 2 2" xfId="15"/>
    <cellStyle name="20% - Accent2 2 2 2 2" xfId="16"/>
    <cellStyle name="20% - Accent2 2 2 3" xfId="17"/>
    <cellStyle name="20% - Accent2 2 3" xfId="18"/>
    <cellStyle name="20% - Accent2 2 3 2" xfId="19"/>
    <cellStyle name="20% - Accent2 2 4" xfId="20"/>
    <cellStyle name="20% - Accent2 2 5" xfId="21"/>
    <cellStyle name="20% - Accent2 3" xfId="22"/>
    <cellStyle name="20% - Accent2 4" xfId="23"/>
    <cellStyle name="20% - Accent2 5" xfId="24"/>
    <cellStyle name="20% - Accent3 2" xfId="25"/>
    <cellStyle name="20% - Accent3 2 2" xfId="26"/>
    <cellStyle name="20% - Accent3 2 2 2" xfId="27"/>
    <cellStyle name="20% - Accent3 2 2 2 2" xfId="28"/>
    <cellStyle name="20% - Accent3 2 2 3" xfId="29"/>
    <cellStyle name="20% - Accent3 2 3" xfId="30"/>
    <cellStyle name="20% - Accent3 2 3 2" xfId="31"/>
    <cellStyle name="20% - Accent3 2 4" xfId="32"/>
    <cellStyle name="20% - Accent3 2 5" xfId="33"/>
    <cellStyle name="20% - Accent3 3" xfId="34"/>
    <cellStyle name="20% - Accent3 4" xfId="35"/>
    <cellStyle name="20% - Accent3 5" xfId="36"/>
    <cellStyle name="20% - Accent4 2" xfId="37"/>
    <cellStyle name="20% - Accent4 2 2" xfId="38"/>
    <cellStyle name="20% - Accent4 2 2 2" xfId="39"/>
    <cellStyle name="20% - Accent4 2 2 2 2" xfId="40"/>
    <cellStyle name="20% - Accent4 2 2 3" xfId="41"/>
    <cellStyle name="20% - Accent4 2 3" xfId="42"/>
    <cellStyle name="20% - Accent4 2 3 2" xfId="43"/>
    <cellStyle name="20% - Accent4 2 4" xfId="44"/>
    <cellStyle name="20% - Accent4 2 5" xfId="45"/>
    <cellStyle name="20% - Accent4 3" xfId="46"/>
    <cellStyle name="20% - Accent4 4" xfId="47"/>
    <cellStyle name="20% - Accent4 5" xfId="48"/>
    <cellStyle name="20% - Accent5 2" xfId="49"/>
    <cellStyle name="20% - Accent5 2 2" xfId="50"/>
    <cellStyle name="20% - Accent5 2 2 2" xfId="51"/>
    <cellStyle name="20% - Accent5 2 2 2 2" xfId="52"/>
    <cellStyle name="20% - Accent5 2 2 3" xfId="53"/>
    <cellStyle name="20% - Accent5 2 3" xfId="54"/>
    <cellStyle name="20% - Accent5 2 3 2" xfId="55"/>
    <cellStyle name="20% - Accent5 2 4" xfId="56"/>
    <cellStyle name="20% - Accent5 2 5" xfId="57"/>
    <cellStyle name="20% - Accent5 3" xfId="58"/>
    <cellStyle name="20% - Accent5 4" xfId="59"/>
    <cellStyle name="20% - Accent6 2" xfId="60"/>
    <cellStyle name="20% - Accent6 2 2" xfId="61"/>
    <cellStyle name="20% - Accent6 2 2 2" xfId="62"/>
    <cellStyle name="20% - Accent6 2 2 2 2" xfId="63"/>
    <cellStyle name="20% - Accent6 2 2 3" xfId="64"/>
    <cellStyle name="20% - Accent6 2 3" xfId="65"/>
    <cellStyle name="20% - Accent6 2 3 2" xfId="66"/>
    <cellStyle name="20% - Accent6 2 4" xfId="67"/>
    <cellStyle name="20% - Accent6 2 5" xfId="68"/>
    <cellStyle name="20% - Accent6 3" xfId="69"/>
    <cellStyle name="20% - Accent6 4" xfId="70"/>
    <cellStyle name="40% - Accent1 2" xfId="71"/>
    <cellStyle name="40% - Accent1 2 2" xfId="72"/>
    <cellStyle name="40% - Accent1 2 2 2" xfId="73"/>
    <cellStyle name="40% - Accent1 2 2 2 2" xfId="74"/>
    <cellStyle name="40% - Accent1 2 2 3" xfId="75"/>
    <cellStyle name="40% - Accent1 2 3" xfId="76"/>
    <cellStyle name="40% - Accent1 2 3 2" xfId="77"/>
    <cellStyle name="40% - Accent1 2 4" xfId="78"/>
    <cellStyle name="40% - Accent1 2 5" xfId="79"/>
    <cellStyle name="40% - Accent1 3" xfId="80"/>
    <cellStyle name="40% - Accent1 4" xfId="81"/>
    <cellStyle name="40% - Accent1 5" xfId="82"/>
    <cellStyle name="40% - Accent2 2" xfId="83"/>
    <cellStyle name="40% - Accent2 2 2" xfId="84"/>
    <cellStyle name="40% - Accent2 2 2 2" xfId="85"/>
    <cellStyle name="40% - Accent2 2 2 2 2" xfId="86"/>
    <cellStyle name="40% - Accent2 2 2 3" xfId="87"/>
    <cellStyle name="40% - Accent2 2 3" xfId="88"/>
    <cellStyle name="40% - Accent2 2 3 2" xfId="89"/>
    <cellStyle name="40% - Accent2 2 4" xfId="90"/>
    <cellStyle name="40% - Accent2 2 5" xfId="91"/>
    <cellStyle name="40% - Accent2 3" xfId="92"/>
    <cellStyle name="40% - Accent2 4" xfId="93"/>
    <cellStyle name="40% - Accent3 2" xfId="94"/>
    <cellStyle name="40% - Accent3 2 2" xfId="95"/>
    <cellStyle name="40% - Accent3 2 2 2" xfId="96"/>
    <cellStyle name="40% - Accent3 2 2 2 2" xfId="97"/>
    <cellStyle name="40% - Accent3 2 2 3" xfId="98"/>
    <cellStyle name="40% - Accent3 2 3" xfId="99"/>
    <cellStyle name="40% - Accent3 2 3 2" xfId="100"/>
    <cellStyle name="40% - Accent3 2 4" xfId="101"/>
    <cellStyle name="40% - Accent3 2 5" xfId="102"/>
    <cellStyle name="40% - Accent3 3" xfId="103"/>
    <cellStyle name="40% - Accent3 4" xfId="104"/>
    <cellStyle name="40% - Accent3 5" xfId="105"/>
    <cellStyle name="40% - Accent4 2" xfId="106"/>
    <cellStyle name="40% - Accent4 2 2" xfId="107"/>
    <cellStyle name="40% - Accent4 2 2 2" xfId="108"/>
    <cellStyle name="40% - Accent4 2 2 2 2" xfId="109"/>
    <cellStyle name="40% - Accent4 2 2 3" xfId="110"/>
    <cellStyle name="40% - Accent4 2 3" xfId="111"/>
    <cellStyle name="40% - Accent4 2 3 2" xfId="112"/>
    <cellStyle name="40% - Accent4 2 4" xfId="113"/>
    <cellStyle name="40% - Accent4 2 5" xfId="114"/>
    <cellStyle name="40% - Accent4 3" xfId="115"/>
    <cellStyle name="40% - Accent4 4" xfId="116"/>
    <cellStyle name="40% - Accent4 5" xfId="117"/>
    <cellStyle name="40% - Accent5 2" xfId="118"/>
    <cellStyle name="40% - Accent5 2 2" xfId="119"/>
    <cellStyle name="40% - Accent5 2 2 2" xfId="120"/>
    <cellStyle name="40% - Accent5 2 2 2 2" xfId="121"/>
    <cellStyle name="40% - Accent5 2 2 3" xfId="122"/>
    <cellStyle name="40% - Accent5 2 3" xfId="123"/>
    <cellStyle name="40% - Accent5 2 3 2" xfId="124"/>
    <cellStyle name="40% - Accent5 2 4" xfId="125"/>
    <cellStyle name="40% - Accent5 2 5" xfId="126"/>
    <cellStyle name="40% - Accent5 3" xfId="127"/>
    <cellStyle name="40% - Accent5 4" xfId="128"/>
    <cellStyle name="40% - Accent6 2" xfId="129"/>
    <cellStyle name="40% - Accent6 2 2" xfId="130"/>
    <cellStyle name="40% - Accent6 2 2 2" xfId="131"/>
    <cellStyle name="40% - Accent6 2 2 2 2" xfId="132"/>
    <cellStyle name="40% - Accent6 2 2 3" xfId="133"/>
    <cellStyle name="40% - Accent6 2 3" xfId="134"/>
    <cellStyle name="40% - Accent6 2 3 2" xfId="135"/>
    <cellStyle name="40% - Accent6 2 4" xfId="136"/>
    <cellStyle name="40% - Accent6 2 5" xfId="137"/>
    <cellStyle name="40% - Accent6 3" xfId="138"/>
    <cellStyle name="40% - Accent6 4" xfId="139"/>
    <cellStyle name="40% - Accent6 5" xfId="140"/>
    <cellStyle name="60% - Accent1 2" xfId="141"/>
    <cellStyle name="60% - Accent1 2 2" xfId="142"/>
    <cellStyle name="60% - Accent1 3" xfId="143"/>
    <cellStyle name="60% - Accent1 4" xfId="144"/>
    <cellStyle name="60% - Accent1 5" xfId="145"/>
    <cellStyle name="60% - Accent2 2" xfId="146"/>
    <cellStyle name="60% - Accent2 2 2" xfId="147"/>
    <cellStyle name="60% - Accent2 3" xfId="148"/>
    <cellStyle name="60% - Accent2 4" xfId="149"/>
    <cellStyle name="60% - Accent3 2" xfId="150"/>
    <cellStyle name="60% - Accent3 2 2" xfId="151"/>
    <cellStyle name="60% - Accent3 3" xfId="152"/>
    <cellStyle name="60% - Accent3 4" xfId="153"/>
    <cellStyle name="60% - Accent3 5" xfId="154"/>
    <cellStyle name="60% - Accent4 2" xfId="155"/>
    <cellStyle name="60% - Accent4 2 2" xfId="156"/>
    <cellStyle name="60% - Accent4 3" xfId="157"/>
    <cellStyle name="60% - Accent4 4" xfId="158"/>
    <cellStyle name="60% - Accent4 5" xfId="159"/>
    <cellStyle name="60% - Accent5 2" xfId="160"/>
    <cellStyle name="60% - Accent5 2 2" xfId="161"/>
    <cellStyle name="60% - Accent5 3" xfId="162"/>
    <cellStyle name="60% - Accent5 4" xfId="163"/>
    <cellStyle name="60% - Accent6 2" xfId="164"/>
    <cellStyle name="60% - Accent6 2 2" xfId="165"/>
    <cellStyle name="60% - Accent6 3" xfId="166"/>
    <cellStyle name="60% - Accent6 4" xfId="167"/>
    <cellStyle name="60% - Accent6 5" xfId="168"/>
    <cellStyle name="Accent1 2" xfId="169"/>
    <cellStyle name="Accent1 2 2" xfId="170"/>
    <cellStyle name="Accent1 3" xfId="171"/>
    <cellStyle name="Accent1 4" xfId="172"/>
    <cellStyle name="Accent2 2" xfId="173"/>
    <cellStyle name="Accent2 2 2" xfId="174"/>
    <cellStyle name="Accent2 3" xfId="175"/>
    <cellStyle name="Accent3 2" xfId="176"/>
    <cellStyle name="Accent3 2 2" xfId="177"/>
    <cellStyle name="Accent3 3" xfId="178"/>
    <cellStyle name="Accent4 2" xfId="179"/>
    <cellStyle name="Accent4 2 2" xfId="180"/>
    <cellStyle name="Accent4 3" xfId="181"/>
    <cellStyle name="Accent4 4" xfId="182"/>
    <cellStyle name="Accent5 2" xfId="183"/>
    <cellStyle name="Accent5 2 2" xfId="184"/>
    <cellStyle name="Accent5 3" xfId="185"/>
    <cellStyle name="Accent6 2" xfId="186"/>
    <cellStyle name="Accent6 2 2" xfId="187"/>
    <cellStyle name="Accent6 3" xfId="188"/>
    <cellStyle name="Bad 2" xfId="189"/>
    <cellStyle name="Bad 2 2" xfId="190"/>
    <cellStyle name="Bad 3" xfId="191"/>
    <cellStyle name="Bad 4" xfId="192"/>
    <cellStyle name="Bad 5" xfId="193"/>
    <cellStyle name="blank" xfId="194"/>
    <cellStyle name="blank 2" xfId="195"/>
    <cellStyle name="blank 3" xfId="196"/>
    <cellStyle name="Calculation 2" xfId="197"/>
    <cellStyle name="Calculation 2 2" xfId="198"/>
    <cellStyle name="Calculation 3" xfId="199"/>
    <cellStyle name="Calculation 3 2" xfId="200"/>
    <cellStyle name="Calculation 3 2 2" xfId="201"/>
    <cellStyle name="Calculation 3 2 2 2" xfId="202"/>
    <cellStyle name="Calculation 3 2 3" xfId="203"/>
    <cellStyle name="Calculation 3 3" xfId="204"/>
    <cellStyle name="Calculation 3 3 2" xfId="205"/>
    <cellStyle name="Calculation 3 3 2 2" xfId="206"/>
    <cellStyle name="Calculation 3 3 3" xfId="207"/>
    <cellStyle name="Calculation 3 4" xfId="208"/>
    <cellStyle name="Calculation 3 4 2" xfId="209"/>
    <cellStyle name="Calculation 3 4 2 2" xfId="210"/>
    <cellStyle name="Calculation 3 4 3" xfId="211"/>
    <cellStyle name="Calculation 3 5" xfId="212"/>
    <cellStyle name="Calculation 3 5 2" xfId="213"/>
    <cellStyle name="Calculation 3 5 3" xfId="214"/>
    <cellStyle name="Calculation 3 6" xfId="215"/>
    <cellStyle name="Calculation 4" xfId="216"/>
    <cellStyle name="Calculation 5" xfId="217"/>
    <cellStyle name="Check Cell 2" xfId="218"/>
    <cellStyle name="Check Cell 2 2" xfId="219"/>
    <cellStyle name="Check Cell 3" xfId="220"/>
    <cellStyle name="Check Cell 4" xfId="221"/>
    <cellStyle name="CodeHeading" xfId="222"/>
    <cellStyle name="Col_Top_Wrap" xfId="223"/>
    <cellStyle name="Comma" xfId="224" builtinId="3"/>
    <cellStyle name="Comma [0] 2" xfId="225"/>
    <cellStyle name="Comma [0] 2 2" xfId="226"/>
    <cellStyle name="Comma [0] 3" xfId="227"/>
    <cellStyle name="Comma [0] 3 2" xfId="228"/>
    <cellStyle name="Comma [0] 4" xfId="229"/>
    <cellStyle name="Comma [0] 5" xfId="230"/>
    <cellStyle name="Comma 10" xfId="231"/>
    <cellStyle name="Comma 10 2" xfId="232"/>
    <cellStyle name="Comma 10 2 2" xfId="233"/>
    <cellStyle name="Comma 10 2 2 2" xfId="234"/>
    <cellStyle name="Comma 10 2 2 2 2" xfId="235"/>
    <cellStyle name="Comma 10 2 2 2 2 2" xfId="236"/>
    <cellStyle name="Comma 10 2 2 2 3" xfId="237"/>
    <cellStyle name="Comma 10 2 2 3" xfId="238"/>
    <cellStyle name="Comma 10 2 2 3 2" xfId="239"/>
    <cellStyle name="Comma 10 2 2 4" xfId="240"/>
    <cellStyle name="Comma 10 2 3" xfId="241"/>
    <cellStyle name="Comma 10 2 3 2" xfId="242"/>
    <cellStyle name="Comma 10 2 3 2 2" xfId="243"/>
    <cellStyle name="Comma 10 2 3 2 2 2" xfId="244"/>
    <cellStyle name="Comma 10 2 3 2 3" xfId="245"/>
    <cellStyle name="Comma 10 2 3 3" xfId="246"/>
    <cellStyle name="Comma 10 2 3 3 2" xfId="247"/>
    <cellStyle name="Comma 10 2 3 4" xfId="248"/>
    <cellStyle name="Comma 10 2 4" xfId="249"/>
    <cellStyle name="Comma 10 2 4 2" xfId="250"/>
    <cellStyle name="Comma 10 2 4 2 2" xfId="251"/>
    <cellStyle name="Comma 10 2 4 3" xfId="252"/>
    <cellStyle name="Comma 10 2 5" xfId="253"/>
    <cellStyle name="Comma 10 2 5 2" xfId="254"/>
    <cellStyle name="Comma 10 2 6" xfId="255"/>
    <cellStyle name="Comma 10 3" xfId="256"/>
    <cellStyle name="Comma 10 3 2" xfId="257"/>
    <cellStyle name="Comma 10 3 2 2" xfId="258"/>
    <cellStyle name="Comma 10 3 2 2 2" xfId="259"/>
    <cellStyle name="Comma 10 3 2 2 2 2" xfId="260"/>
    <cellStyle name="Comma 10 3 2 2 3" xfId="261"/>
    <cellStyle name="Comma 10 3 2 3" xfId="262"/>
    <cellStyle name="Comma 10 3 2 3 2" xfId="263"/>
    <cellStyle name="Comma 10 3 2 4" xfId="264"/>
    <cellStyle name="Comma 10 3 3" xfId="265"/>
    <cellStyle name="Comma 10 3 3 2" xfId="266"/>
    <cellStyle name="Comma 10 3 3 2 2" xfId="267"/>
    <cellStyle name="Comma 10 3 3 2 2 2" xfId="268"/>
    <cellStyle name="Comma 10 3 3 2 3" xfId="269"/>
    <cellStyle name="Comma 10 3 3 3" xfId="270"/>
    <cellStyle name="Comma 10 3 3 3 2" xfId="271"/>
    <cellStyle name="Comma 10 3 3 4" xfId="272"/>
    <cellStyle name="Comma 10 3 4" xfId="273"/>
    <cellStyle name="Comma 10 3 4 2" xfId="274"/>
    <cellStyle name="Comma 10 3 4 2 2" xfId="275"/>
    <cellStyle name="Comma 10 3 4 3" xfId="276"/>
    <cellStyle name="Comma 10 3 5" xfId="277"/>
    <cellStyle name="Comma 10 3 5 2" xfId="278"/>
    <cellStyle name="Comma 10 3 6" xfId="279"/>
    <cellStyle name="Comma 10 4" xfId="280"/>
    <cellStyle name="Comma 10 4 2" xfId="281"/>
    <cellStyle name="Comma 10 4 2 2" xfId="282"/>
    <cellStyle name="Comma 10 4 2 2 2" xfId="283"/>
    <cellStyle name="Comma 10 4 2 2 2 2" xfId="284"/>
    <cellStyle name="Comma 10 4 2 2 3" xfId="285"/>
    <cellStyle name="Comma 10 4 2 3" xfId="286"/>
    <cellStyle name="Comma 10 4 2 3 2" xfId="287"/>
    <cellStyle name="Comma 10 4 2 4" xfId="288"/>
    <cellStyle name="Comma 10 4 3" xfId="289"/>
    <cellStyle name="Comma 10 4 3 2" xfId="290"/>
    <cellStyle name="Comma 10 4 3 2 2" xfId="291"/>
    <cellStyle name="Comma 10 4 3 2 2 2" xfId="292"/>
    <cellStyle name="Comma 10 4 3 2 3" xfId="293"/>
    <cellStyle name="Comma 10 4 3 3" xfId="294"/>
    <cellStyle name="Comma 10 4 3 3 2" xfId="295"/>
    <cellStyle name="Comma 10 4 3 4" xfId="296"/>
    <cellStyle name="Comma 10 4 4" xfId="297"/>
    <cellStyle name="Comma 10 4 4 2" xfId="298"/>
    <cellStyle name="Comma 10 4 4 2 2" xfId="299"/>
    <cellStyle name="Comma 10 4 4 3" xfId="300"/>
    <cellStyle name="Comma 10 4 5" xfId="301"/>
    <cellStyle name="Comma 10 4 5 2" xfId="302"/>
    <cellStyle name="Comma 10 4 6" xfId="303"/>
    <cellStyle name="Comma 10 5" xfId="304"/>
    <cellStyle name="Comma 10 5 2" xfId="305"/>
    <cellStyle name="Comma 10 5 2 2" xfId="306"/>
    <cellStyle name="Comma 10 5 2 2 2" xfId="307"/>
    <cellStyle name="Comma 10 5 2 3" xfId="308"/>
    <cellStyle name="Comma 10 5 3" xfId="309"/>
    <cellStyle name="Comma 10 5 3 2" xfId="310"/>
    <cellStyle name="Comma 10 5 4" xfId="311"/>
    <cellStyle name="Comma 10 6" xfId="312"/>
    <cellStyle name="Comma 10 6 2" xfId="313"/>
    <cellStyle name="Comma 10 6 2 2" xfId="314"/>
    <cellStyle name="Comma 10 6 2 2 2" xfId="315"/>
    <cellStyle name="Comma 10 6 2 3" xfId="316"/>
    <cellStyle name="Comma 10 6 3" xfId="317"/>
    <cellStyle name="Comma 10 6 3 2" xfId="318"/>
    <cellStyle name="Comma 10 6 4" xfId="319"/>
    <cellStyle name="Comma 10 7" xfId="320"/>
    <cellStyle name="Comma 10 7 2" xfId="321"/>
    <cellStyle name="Comma 10 7 2 2" xfId="322"/>
    <cellStyle name="Comma 10 7 3" xfId="323"/>
    <cellStyle name="Comma 10 8" xfId="324"/>
    <cellStyle name="Comma 10 8 2" xfId="325"/>
    <cellStyle name="Comma 10 9" xfId="326"/>
    <cellStyle name="Comma 100" xfId="327"/>
    <cellStyle name="Comma 101" xfId="328"/>
    <cellStyle name="Comma 102" xfId="329"/>
    <cellStyle name="Comma 103" xfId="330"/>
    <cellStyle name="Comma 104" xfId="331"/>
    <cellStyle name="Comma 105" xfId="332"/>
    <cellStyle name="Comma 106" xfId="333"/>
    <cellStyle name="Comma 107" xfId="334"/>
    <cellStyle name="Comma 108" xfId="335"/>
    <cellStyle name="Comma 109" xfId="336"/>
    <cellStyle name="Comma 11" xfId="337"/>
    <cellStyle name="Comma 110" xfId="338"/>
    <cellStyle name="Comma 111" xfId="339"/>
    <cellStyle name="Comma 12" xfId="340"/>
    <cellStyle name="Comma 12 2" xfId="341"/>
    <cellStyle name="Comma 13" xfId="342"/>
    <cellStyle name="Comma 13 2" xfId="343"/>
    <cellStyle name="Comma 13 3" xfId="344"/>
    <cellStyle name="Comma 14" xfId="345"/>
    <cellStyle name="Comma 14 2" xfId="346"/>
    <cellStyle name="Comma 14 3" xfId="347"/>
    <cellStyle name="Comma 14 4" xfId="348"/>
    <cellStyle name="Comma 15" xfId="349"/>
    <cellStyle name="Comma 15 2" xfId="350"/>
    <cellStyle name="Comma 15 3" xfId="351"/>
    <cellStyle name="Comma 16" xfId="352"/>
    <cellStyle name="Comma 16 2" xfId="353"/>
    <cellStyle name="Comma 16 3" xfId="354"/>
    <cellStyle name="Comma 16 3 2" xfId="355"/>
    <cellStyle name="Comma 17" xfId="356"/>
    <cellStyle name="Comma 17 2" xfId="357"/>
    <cellStyle name="Comma 17 3" xfId="358"/>
    <cellStyle name="Comma 17 3 2" xfId="359"/>
    <cellStyle name="Comma 18" xfId="360"/>
    <cellStyle name="Comma 18 2" xfId="361"/>
    <cellStyle name="Comma 18 2 2" xfId="362"/>
    <cellStyle name="Comma 18 3" xfId="363"/>
    <cellStyle name="Comma 19" xfId="364"/>
    <cellStyle name="Comma 19 2" xfId="365"/>
    <cellStyle name="Comma 2" xfId="366"/>
    <cellStyle name="Comma 2 2" xfId="367"/>
    <cellStyle name="Comma 2 2 2" xfId="368"/>
    <cellStyle name="Comma 2 2 2 2" xfId="369"/>
    <cellStyle name="Comma 2 2 3" xfId="370"/>
    <cellStyle name="Comma 2 2 4" xfId="371"/>
    <cellStyle name="Comma 2 3" xfId="372"/>
    <cellStyle name="Comma 2 3 2" xfId="373"/>
    <cellStyle name="Comma 2 3 2 2" xfId="374"/>
    <cellStyle name="Comma 2 3 3" xfId="375"/>
    <cellStyle name="Comma 2 3 3 2" xfId="376"/>
    <cellStyle name="Comma 2 3 4" xfId="377"/>
    <cellStyle name="Comma 2 4" xfId="378"/>
    <cellStyle name="Comma 20" xfId="379"/>
    <cellStyle name="Comma 20 2" xfId="380"/>
    <cellStyle name="Comma 21" xfId="381"/>
    <cellStyle name="Comma 21 2" xfId="382"/>
    <cellStyle name="Comma 22" xfId="383"/>
    <cellStyle name="Comma 22 2" xfId="384"/>
    <cellStyle name="Comma 23" xfId="385"/>
    <cellStyle name="Comma 23 2" xfId="386"/>
    <cellStyle name="Comma 24" xfId="387"/>
    <cellStyle name="Comma 24 2" xfId="388"/>
    <cellStyle name="Comma 25" xfId="389"/>
    <cellStyle name="Comma 25 2" xfId="390"/>
    <cellStyle name="Comma 26" xfId="391"/>
    <cellStyle name="Comma 26 2" xfId="392"/>
    <cellStyle name="Comma 27" xfId="393"/>
    <cellStyle name="Comma 27 2" xfId="394"/>
    <cellStyle name="Comma 28" xfId="395"/>
    <cellStyle name="Comma 29" xfId="396"/>
    <cellStyle name="Comma 3" xfId="397"/>
    <cellStyle name="Comma 3 2" xfId="398"/>
    <cellStyle name="Comma 3 2 2" xfId="399"/>
    <cellStyle name="Comma 3 2 2 2" xfId="400"/>
    <cellStyle name="Comma 3 2 2 2 2" xfId="401"/>
    <cellStyle name="Comma 3 2 2 3" xfId="402"/>
    <cellStyle name="Comma 3 2 3" xfId="403"/>
    <cellStyle name="Comma 3 2 3 2" xfId="404"/>
    <cellStyle name="Comma 3 2 4" xfId="405"/>
    <cellStyle name="Comma 30" xfId="406"/>
    <cellStyle name="Comma 31" xfId="407"/>
    <cellStyle name="Comma 32" xfId="408"/>
    <cellStyle name="Comma 33" xfId="409"/>
    <cellStyle name="Comma 34" xfId="410"/>
    <cellStyle name="Comma 35" xfId="411"/>
    <cellStyle name="Comma 36" xfId="412"/>
    <cellStyle name="Comma 36 2" xfId="413"/>
    <cellStyle name="Comma 37" xfId="414"/>
    <cellStyle name="Comma 37 2" xfId="415"/>
    <cellStyle name="Comma 38" xfId="416"/>
    <cellStyle name="Comma 38 2" xfId="417"/>
    <cellStyle name="Comma 39" xfId="418"/>
    <cellStyle name="Comma 39 2" xfId="419"/>
    <cellStyle name="Comma 4" xfId="420"/>
    <cellStyle name="Comma 4 2" xfId="421"/>
    <cellStyle name="Comma 4 2 2" xfId="422"/>
    <cellStyle name="Comma 40" xfId="423"/>
    <cellStyle name="Comma 40 2" xfId="424"/>
    <cellStyle name="Comma 41" xfId="425"/>
    <cellStyle name="Comma 41 2" xfId="426"/>
    <cellStyle name="Comma 42" xfId="427"/>
    <cellStyle name="Comma 42 2" xfId="428"/>
    <cellStyle name="Comma 43" xfId="429"/>
    <cellStyle name="Comma 43 2" xfId="430"/>
    <cellStyle name="Comma 44" xfId="431"/>
    <cellStyle name="Comma 44 2" xfId="432"/>
    <cellStyle name="Comma 45" xfId="433"/>
    <cellStyle name="Comma 45 2" xfId="434"/>
    <cellStyle name="Comma 46" xfId="435"/>
    <cellStyle name="Comma 46 2" xfId="436"/>
    <cellStyle name="Comma 47" xfId="437"/>
    <cellStyle name="Comma 47 2" xfId="438"/>
    <cellStyle name="Comma 48" xfId="439"/>
    <cellStyle name="Comma 48 2" xfId="440"/>
    <cellStyle name="Comma 49" xfId="441"/>
    <cellStyle name="Comma 49 2" xfId="442"/>
    <cellStyle name="Comma 5" xfId="443"/>
    <cellStyle name="Comma 50" xfId="444"/>
    <cellStyle name="Comma 50 2" xfId="445"/>
    <cellStyle name="Comma 51" xfId="446"/>
    <cellStyle name="Comma 51 2" xfId="447"/>
    <cellStyle name="Comma 52" xfId="448"/>
    <cellStyle name="Comma 53" xfId="449"/>
    <cellStyle name="Comma 54" xfId="450"/>
    <cellStyle name="Comma 55" xfId="451"/>
    <cellStyle name="Comma 56" xfId="452"/>
    <cellStyle name="Comma 57" xfId="453"/>
    <cellStyle name="Comma 58" xfId="454"/>
    <cellStyle name="Comma 59" xfId="455"/>
    <cellStyle name="Comma 6" xfId="456"/>
    <cellStyle name="Comma 60" xfId="457"/>
    <cellStyle name="Comma 61" xfId="458"/>
    <cellStyle name="Comma 62" xfId="459"/>
    <cellStyle name="Comma 63" xfId="460"/>
    <cellStyle name="Comma 64" xfId="461"/>
    <cellStyle name="Comma 65" xfId="462"/>
    <cellStyle name="Comma 66" xfId="463"/>
    <cellStyle name="Comma 67" xfId="464"/>
    <cellStyle name="Comma 68" xfId="465"/>
    <cellStyle name="Comma 69" xfId="466"/>
    <cellStyle name="Comma 7" xfId="467"/>
    <cellStyle name="Comma 70" xfId="468"/>
    <cellStyle name="Comma 71" xfId="469"/>
    <cellStyle name="Comma 72" xfId="470"/>
    <cellStyle name="Comma 73" xfId="471"/>
    <cellStyle name="Comma 74" xfId="472"/>
    <cellStyle name="Comma 75" xfId="473"/>
    <cellStyle name="Comma 76" xfId="474"/>
    <cellStyle name="Comma 77" xfId="475"/>
    <cellStyle name="Comma 77 2" xfId="476"/>
    <cellStyle name="Comma 78" xfId="477"/>
    <cellStyle name="Comma 78 2" xfId="478"/>
    <cellStyle name="Comma 79" xfId="479"/>
    <cellStyle name="Comma 8" xfId="480"/>
    <cellStyle name="Comma 80" xfId="481"/>
    <cellStyle name="Comma 81" xfId="482"/>
    <cellStyle name="Comma 82" xfId="483"/>
    <cellStyle name="Comma 83" xfId="484"/>
    <cellStyle name="Comma 84" xfId="485"/>
    <cellStyle name="Comma 85" xfId="486"/>
    <cellStyle name="Comma 86" xfId="487"/>
    <cellStyle name="Comma 87" xfId="488"/>
    <cellStyle name="Comma 88" xfId="489"/>
    <cellStyle name="Comma 89" xfId="490"/>
    <cellStyle name="Comma 9" xfId="491"/>
    <cellStyle name="Comma 90" xfId="492"/>
    <cellStyle name="Comma 91" xfId="493"/>
    <cellStyle name="Comma 92" xfId="494"/>
    <cellStyle name="Comma 93" xfId="495"/>
    <cellStyle name="Comma 94" xfId="496"/>
    <cellStyle name="Comma 95" xfId="497"/>
    <cellStyle name="Comma 96" xfId="498"/>
    <cellStyle name="Comma 97" xfId="499"/>
    <cellStyle name="Comma 98" xfId="500"/>
    <cellStyle name="Comma 99" xfId="501"/>
    <cellStyle name="Currency [0] 2" xfId="502"/>
    <cellStyle name="Currency [0] 2 2" xfId="503"/>
    <cellStyle name="Currency [0] 3" xfId="504"/>
    <cellStyle name="Currency [0] 3 2" xfId="505"/>
    <cellStyle name="Currency [0] 4" xfId="506"/>
    <cellStyle name="Currency [0] 5" xfId="507"/>
    <cellStyle name="Currency 10" xfId="508"/>
    <cellStyle name="Currency 11" xfId="509"/>
    <cellStyle name="Currency 12" xfId="510"/>
    <cellStyle name="Currency 13" xfId="511"/>
    <cellStyle name="Currency 14" xfId="512"/>
    <cellStyle name="Currency 15" xfId="513"/>
    <cellStyle name="Currency 16" xfId="514"/>
    <cellStyle name="Currency 17" xfId="515"/>
    <cellStyle name="Currency 18" xfId="516"/>
    <cellStyle name="Currency 19" xfId="517"/>
    <cellStyle name="Currency 2" xfId="518"/>
    <cellStyle name="Currency 2 2" xfId="519"/>
    <cellStyle name="Currency 2 2 2" xfId="520"/>
    <cellStyle name="Currency 2 3" xfId="521"/>
    <cellStyle name="Currency 2 3 2" xfId="522"/>
    <cellStyle name="Currency 2 3 2 2" xfId="523"/>
    <cellStyle name="Currency 2 3 2 2 2" xfId="524"/>
    <cellStyle name="Currency 2 3 2 2 2 2" xfId="525"/>
    <cellStyle name="Currency 2 3 2 2 2 2 2" xfId="526"/>
    <cellStyle name="Currency 2 3 2 2 2 3" xfId="527"/>
    <cellStyle name="Currency 2 3 2 2 3" xfId="528"/>
    <cellStyle name="Currency 2 3 2 2 3 2" xfId="529"/>
    <cellStyle name="Currency 2 3 2 2 4" xfId="530"/>
    <cellStyle name="Currency 2 3 2 3" xfId="531"/>
    <cellStyle name="Currency 2 3 2 3 2" xfId="532"/>
    <cellStyle name="Currency 2 3 2 3 2 2" xfId="533"/>
    <cellStyle name="Currency 2 3 2 3 2 2 2" xfId="534"/>
    <cellStyle name="Currency 2 3 2 3 2 3" xfId="535"/>
    <cellStyle name="Currency 2 3 2 3 3" xfId="536"/>
    <cellStyle name="Currency 2 3 2 3 3 2" xfId="537"/>
    <cellStyle name="Currency 2 3 2 3 4" xfId="538"/>
    <cellStyle name="Currency 2 3 2 4" xfId="539"/>
    <cellStyle name="Currency 2 3 2 4 2" xfId="540"/>
    <cellStyle name="Currency 2 3 2 4 2 2" xfId="541"/>
    <cellStyle name="Currency 2 3 2 4 3" xfId="542"/>
    <cellStyle name="Currency 2 3 2 5" xfId="543"/>
    <cellStyle name="Currency 2 3 2 5 2" xfId="544"/>
    <cellStyle name="Currency 2 3 2 6" xfId="545"/>
    <cellStyle name="Currency 2 3 3" xfId="546"/>
    <cellStyle name="Currency 2 3 3 2" xfId="547"/>
    <cellStyle name="Currency 2 3 3 2 2" xfId="548"/>
    <cellStyle name="Currency 2 3 3 2 2 2" xfId="549"/>
    <cellStyle name="Currency 2 3 3 2 2 2 2" xfId="550"/>
    <cellStyle name="Currency 2 3 3 2 2 3" xfId="551"/>
    <cellStyle name="Currency 2 3 3 2 3" xfId="552"/>
    <cellStyle name="Currency 2 3 3 2 3 2" xfId="553"/>
    <cellStyle name="Currency 2 3 3 2 4" xfId="554"/>
    <cellStyle name="Currency 2 3 3 3" xfId="555"/>
    <cellStyle name="Currency 2 3 3 3 2" xfId="556"/>
    <cellStyle name="Currency 2 3 3 3 2 2" xfId="557"/>
    <cellStyle name="Currency 2 3 3 3 2 2 2" xfId="558"/>
    <cellStyle name="Currency 2 3 3 3 2 3" xfId="559"/>
    <cellStyle name="Currency 2 3 3 3 3" xfId="560"/>
    <cellStyle name="Currency 2 3 3 3 3 2" xfId="561"/>
    <cellStyle name="Currency 2 3 3 3 4" xfId="562"/>
    <cellStyle name="Currency 2 3 3 4" xfId="563"/>
    <cellStyle name="Currency 2 3 3 4 2" xfId="564"/>
    <cellStyle name="Currency 2 3 3 4 2 2" xfId="565"/>
    <cellStyle name="Currency 2 3 3 4 3" xfId="566"/>
    <cellStyle name="Currency 2 3 3 5" xfId="567"/>
    <cellStyle name="Currency 2 3 3 5 2" xfId="568"/>
    <cellStyle name="Currency 2 3 3 6" xfId="569"/>
    <cellStyle name="Currency 2 3 4" xfId="570"/>
    <cellStyle name="Currency 2 3 4 2" xfId="571"/>
    <cellStyle name="Currency 2 3 4 2 2" xfId="572"/>
    <cellStyle name="Currency 2 3 4 2 2 2" xfId="573"/>
    <cellStyle name="Currency 2 3 4 2 2 2 2" xfId="574"/>
    <cellStyle name="Currency 2 3 4 2 2 3" xfId="575"/>
    <cellStyle name="Currency 2 3 4 2 3" xfId="576"/>
    <cellStyle name="Currency 2 3 4 2 3 2" xfId="577"/>
    <cellStyle name="Currency 2 3 4 2 4" xfId="578"/>
    <cellStyle name="Currency 2 3 4 3" xfId="579"/>
    <cellStyle name="Currency 2 3 4 3 2" xfId="580"/>
    <cellStyle name="Currency 2 3 4 3 2 2" xfId="581"/>
    <cellStyle name="Currency 2 3 4 3 2 2 2" xfId="582"/>
    <cellStyle name="Currency 2 3 4 3 2 3" xfId="583"/>
    <cellStyle name="Currency 2 3 4 3 3" xfId="584"/>
    <cellStyle name="Currency 2 3 4 3 3 2" xfId="585"/>
    <cellStyle name="Currency 2 3 4 3 4" xfId="586"/>
    <cellStyle name="Currency 2 3 4 4" xfId="587"/>
    <cellStyle name="Currency 2 3 4 4 2" xfId="588"/>
    <cellStyle name="Currency 2 3 4 4 2 2" xfId="589"/>
    <cellStyle name="Currency 2 3 4 4 3" xfId="590"/>
    <cellStyle name="Currency 2 3 4 5" xfId="591"/>
    <cellStyle name="Currency 2 3 4 5 2" xfId="592"/>
    <cellStyle name="Currency 2 3 4 6" xfId="593"/>
    <cellStyle name="Currency 2 3 5" xfId="594"/>
    <cellStyle name="Currency 2 3 5 2" xfId="595"/>
    <cellStyle name="Currency 2 3 5 2 2" xfId="596"/>
    <cellStyle name="Currency 2 3 5 2 2 2" xfId="597"/>
    <cellStyle name="Currency 2 3 5 2 3" xfId="598"/>
    <cellStyle name="Currency 2 3 5 3" xfId="599"/>
    <cellStyle name="Currency 2 3 5 3 2" xfId="600"/>
    <cellStyle name="Currency 2 3 5 4" xfId="601"/>
    <cellStyle name="Currency 2 3 6" xfId="602"/>
    <cellStyle name="Currency 2 3 6 2" xfId="603"/>
    <cellStyle name="Currency 2 3 6 2 2" xfId="604"/>
    <cellStyle name="Currency 2 3 6 2 2 2" xfId="605"/>
    <cellStyle name="Currency 2 3 6 2 3" xfId="606"/>
    <cellStyle name="Currency 2 3 6 3" xfId="607"/>
    <cellStyle name="Currency 2 3 6 3 2" xfId="608"/>
    <cellStyle name="Currency 2 3 6 4" xfId="609"/>
    <cellStyle name="Currency 2 3 7" xfId="610"/>
    <cellStyle name="Currency 2 3 7 2" xfId="611"/>
    <cellStyle name="Currency 2 3 7 2 2" xfId="612"/>
    <cellStyle name="Currency 2 3 7 3" xfId="613"/>
    <cellStyle name="Currency 2 3 8" xfId="614"/>
    <cellStyle name="Currency 2 3 8 2" xfId="615"/>
    <cellStyle name="Currency 2 3 9" xfId="616"/>
    <cellStyle name="Currency 2 4" xfId="617"/>
    <cellStyle name="Currency 2 5" xfId="618"/>
    <cellStyle name="Currency 20" xfId="619"/>
    <cellStyle name="Currency 21" xfId="620"/>
    <cellStyle name="Currency 22" xfId="621"/>
    <cellStyle name="Currency 23" xfId="622"/>
    <cellStyle name="Currency 24" xfId="623"/>
    <cellStyle name="Currency 25" xfId="624"/>
    <cellStyle name="Currency 26" xfId="625"/>
    <cellStyle name="Currency 27" xfId="626"/>
    <cellStyle name="Currency 28" xfId="627"/>
    <cellStyle name="Currency 29" xfId="628"/>
    <cellStyle name="Currency 3" xfId="629"/>
    <cellStyle name="Currency 3 2" xfId="630"/>
    <cellStyle name="Currency 3 2 2" xfId="631"/>
    <cellStyle name="Currency 3 2 2 2" xfId="632"/>
    <cellStyle name="Currency 3 2 2 2 2" xfId="633"/>
    <cellStyle name="Currency 3 2 2 2 2 2" xfId="634"/>
    <cellStyle name="Currency 3 2 2 2 2 2 2" xfId="635"/>
    <cellStyle name="Currency 3 2 2 2 2 3" xfId="636"/>
    <cellStyle name="Currency 3 2 2 2 3" xfId="637"/>
    <cellStyle name="Currency 3 2 2 2 3 2" xfId="638"/>
    <cellStyle name="Currency 3 2 2 2 4" xfId="639"/>
    <cellStyle name="Currency 3 2 2 3" xfId="640"/>
    <cellStyle name="Currency 3 2 2 3 2" xfId="641"/>
    <cellStyle name="Currency 3 2 2 3 2 2" xfId="642"/>
    <cellStyle name="Currency 3 2 2 3 2 2 2" xfId="643"/>
    <cellStyle name="Currency 3 2 2 3 2 3" xfId="644"/>
    <cellStyle name="Currency 3 2 2 3 3" xfId="645"/>
    <cellStyle name="Currency 3 2 2 3 3 2" xfId="646"/>
    <cellStyle name="Currency 3 2 2 3 4" xfId="647"/>
    <cellStyle name="Currency 3 2 2 4" xfId="648"/>
    <cellStyle name="Currency 3 2 2 4 2" xfId="649"/>
    <cellStyle name="Currency 3 2 2 4 2 2" xfId="650"/>
    <cellStyle name="Currency 3 2 2 4 3" xfId="651"/>
    <cellStyle name="Currency 3 2 2 5" xfId="652"/>
    <cellStyle name="Currency 3 2 2 5 2" xfId="653"/>
    <cellStyle name="Currency 3 2 2 6" xfId="654"/>
    <cellStyle name="Currency 3 2 3" xfId="655"/>
    <cellStyle name="Currency 3 2 3 2" xfId="656"/>
    <cellStyle name="Currency 3 2 3 2 2" xfId="657"/>
    <cellStyle name="Currency 3 2 3 2 2 2" xfId="658"/>
    <cellStyle name="Currency 3 2 3 2 2 2 2" xfId="659"/>
    <cellStyle name="Currency 3 2 3 2 2 3" xfId="660"/>
    <cellStyle name="Currency 3 2 3 2 3" xfId="661"/>
    <cellStyle name="Currency 3 2 3 2 3 2" xfId="662"/>
    <cellStyle name="Currency 3 2 3 2 4" xfId="663"/>
    <cellStyle name="Currency 3 2 3 3" xfId="664"/>
    <cellStyle name="Currency 3 2 3 3 2" xfId="665"/>
    <cellStyle name="Currency 3 2 3 3 2 2" xfId="666"/>
    <cellStyle name="Currency 3 2 3 3 2 2 2" xfId="667"/>
    <cellStyle name="Currency 3 2 3 3 2 3" xfId="668"/>
    <cellStyle name="Currency 3 2 3 3 3" xfId="669"/>
    <cellStyle name="Currency 3 2 3 3 3 2" xfId="670"/>
    <cellStyle name="Currency 3 2 3 3 4" xfId="671"/>
    <cellStyle name="Currency 3 2 3 4" xfId="672"/>
    <cellStyle name="Currency 3 2 3 4 2" xfId="673"/>
    <cellStyle name="Currency 3 2 3 4 2 2" xfId="674"/>
    <cellStyle name="Currency 3 2 3 4 3" xfId="675"/>
    <cellStyle name="Currency 3 2 3 5" xfId="676"/>
    <cellStyle name="Currency 3 2 3 5 2" xfId="677"/>
    <cellStyle name="Currency 3 2 3 6" xfId="678"/>
    <cellStyle name="Currency 3 2 4" xfId="679"/>
    <cellStyle name="Currency 3 2 4 2" xfId="680"/>
    <cellStyle name="Currency 3 2 4 2 2" xfId="681"/>
    <cellStyle name="Currency 3 2 4 2 2 2" xfId="682"/>
    <cellStyle name="Currency 3 2 4 2 2 2 2" xfId="683"/>
    <cellStyle name="Currency 3 2 4 2 2 3" xfId="684"/>
    <cellStyle name="Currency 3 2 4 2 3" xfId="685"/>
    <cellStyle name="Currency 3 2 4 2 3 2" xfId="686"/>
    <cellStyle name="Currency 3 2 4 2 4" xfId="687"/>
    <cellStyle name="Currency 3 2 4 3" xfId="688"/>
    <cellStyle name="Currency 3 2 4 3 2" xfId="689"/>
    <cellStyle name="Currency 3 2 4 3 2 2" xfId="690"/>
    <cellStyle name="Currency 3 2 4 3 2 2 2" xfId="691"/>
    <cellStyle name="Currency 3 2 4 3 2 3" xfId="692"/>
    <cellStyle name="Currency 3 2 4 3 3" xfId="693"/>
    <cellStyle name="Currency 3 2 4 3 3 2" xfId="694"/>
    <cellStyle name="Currency 3 2 4 3 4" xfId="695"/>
    <cellStyle name="Currency 3 2 4 4" xfId="696"/>
    <cellStyle name="Currency 3 2 4 4 2" xfId="697"/>
    <cellStyle name="Currency 3 2 4 4 2 2" xfId="698"/>
    <cellStyle name="Currency 3 2 4 4 3" xfId="699"/>
    <cellStyle name="Currency 3 2 4 5" xfId="700"/>
    <cellStyle name="Currency 3 2 4 5 2" xfId="701"/>
    <cellStyle name="Currency 3 2 4 6" xfId="702"/>
    <cellStyle name="Currency 3 2 5" xfId="703"/>
    <cellStyle name="Currency 3 2 5 2" xfId="704"/>
    <cellStyle name="Currency 3 2 5 2 2" xfId="705"/>
    <cellStyle name="Currency 3 2 5 2 2 2" xfId="706"/>
    <cellStyle name="Currency 3 2 5 2 3" xfId="707"/>
    <cellStyle name="Currency 3 2 5 3" xfId="708"/>
    <cellStyle name="Currency 3 2 5 3 2" xfId="709"/>
    <cellStyle name="Currency 3 2 5 4" xfId="710"/>
    <cellStyle name="Currency 3 2 6" xfId="711"/>
    <cellStyle name="Currency 3 2 6 2" xfId="712"/>
    <cellStyle name="Currency 3 2 6 2 2" xfId="713"/>
    <cellStyle name="Currency 3 2 6 2 2 2" xfId="714"/>
    <cellStyle name="Currency 3 2 6 2 3" xfId="715"/>
    <cellStyle name="Currency 3 2 6 3" xfId="716"/>
    <cellStyle name="Currency 3 2 6 3 2" xfId="717"/>
    <cellStyle name="Currency 3 2 6 4" xfId="718"/>
    <cellStyle name="Currency 3 2 7" xfId="719"/>
    <cellStyle name="Currency 3 2 7 2" xfId="720"/>
    <cellStyle name="Currency 3 2 7 2 2" xfId="721"/>
    <cellStyle name="Currency 3 2 7 3" xfId="722"/>
    <cellStyle name="Currency 3 2 8" xfId="723"/>
    <cellStyle name="Currency 3 2 8 2" xfId="724"/>
    <cellStyle name="Currency 3 2 9" xfId="725"/>
    <cellStyle name="Currency 3 3" xfId="726"/>
    <cellStyle name="Currency 3 3 2" xfId="727"/>
    <cellStyle name="Currency 3 3 2 2" xfId="728"/>
    <cellStyle name="Currency 3 3 2 2 2" xfId="729"/>
    <cellStyle name="Currency 3 3 2 2 2 2" xfId="730"/>
    <cellStyle name="Currency 3 3 2 2 2 2 2" xfId="731"/>
    <cellStyle name="Currency 3 3 2 2 2 3" xfId="732"/>
    <cellStyle name="Currency 3 3 2 2 3" xfId="733"/>
    <cellStyle name="Currency 3 3 2 2 3 2" xfId="734"/>
    <cellStyle name="Currency 3 3 2 2 4" xfId="735"/>
    <cellStyle name="Currency 3 3 2 3" xfId="736"/>
    <cellStyle name="Currency 3 3 2 3 2" xfId="737"/>
    <cellStyle name="Currency 3 3 2 3 2 2" xfId="738"/>
    <cellStyle name="Currency 3 3 2 3 2 2 2" xfId="739"/>
    <cellStyle name="Currency 3 3 2 3 2 3" xfId="740"/>
    <cellStyle name="Currency 3 3 2 3 3" xfId="741"/>
    <cellStyle name="Currency 3 3 2 3 3 2" xfId="742"/>
    <cellStyle name="Currency 3 3 2 3 4" xfId="743"/>
    <cellStyle name="Currency 3 3 2 4" xfId="744"/>
    <cellStyle name="Currency 3 3 2 4 2" xfId="745"/>
    <cellStyle name="Currency 3 3 2 4 2 2" xfId="746"/>
    <cellStyle name="Currency 3 3 2 4 3" xfId="747"/>
    <cellStyle name="Currency 3 3 2 5" xfId="748"/>
    <cellStyle name="Currency 3 3 2 5 2" xfId="749"/>
    <cellStyle name="Currency 3 3 2 6" xfId="750"/>
    <cellStyle name="Currency 3 3 3" xfId="751"/>
    <cellStyle name="Currency 3 3 3 2" xfId="752"/>
    <cellStyle name="Currency 3 3 3 2 2" xfId="753"/>
    <cellStyle name="Currency 3 3 3 2 2 2" xfId="754"/>
    <cellStyle name="Currency 3 3 3 2 2 2 2" xfId="755"/>
    <cellStyle name="Currency 3 3 3 2 2 3" xfId="756"/>
    <cellStyle name="Currency 3 3 3 2 3" xfId="757"/>
    <cellStyle name="Currency 3 3 3 2 3 2" xfId="758"/>
    <cellStyle name="Currency 3 3 3 2 4" xfId="759"/>
    <cellStyle name="Currency 3 3 3 3" xfId="760"/>
    <cellStyle name="Currency 3 3 3 3 2" xfId="761"/>
    <cellStyle name="Currency 3 3 3 3 2 2" xfId="762"/>
    <cellStyle name="Currency 3 3 3 3 2 2 2" xfId="763"/>
    <cellStyle name="Currency 3 3 3 3 2 3" xfId="764"/>
    <cellStyle name="Currency 3 3 3 3 3" xfId="765"/>
    <cellStyle name="Currency 3 3 3 3 3 2" xfId="766"/>
    <cellStyle name="Currency 3 3 3 3 4" xfId="767"/>
    <cellStyle name="Currency 3 3 3 4" xfId="768"/>
    <cellStyle name="Currency 3 3 3 4 2" xfId="769"/>
    <cellStyle name="Currency 3 3 3 4 2 2" xfId="770"/>
    <cellStyle name="Currency 3 3 3 4 3" xfId="771"/>
    <cellStyle name="Currency 3 3 3 5" xfId="772"/>
    <cellStyle name="Currency 3 3 3 5 2" xfId="773"/>
    <cellStyle name="Currency 3 3 3 6" xfId="774"/>
    <cellStyle name="Currency 3 3 4" xfId="775"/>
    <cellStyle name="Currency 3 3 4 2" xfId="776"/>
    <cellStyle name="Currency 3 3 4 2 2" xfId="777"/>
    <cellStyle name="Currency 3 3 4 2 2 2" xfId="778"/>
    <cellStyle name="Currency 3 3 4 2 2 2 2" xfId="779"/>
    <cellStyle name="Currency 3 3 4 2 2 3" xfId="780"/>
    <cellStyle name="Currency 3 3 4 2 3" xfId="781"/>
    <cellStyle name="Currency 3 3 4 2 3 2" xfId="782"/>
    <cellStyle name="Currency 3 3 4 2 4" xfId="783"/>
    <cellStyle name="Currency 3 3 4 3" xfId="784"/>
    <cellStyle name="Currency 3 3 4 3 2" xfId="785"/>
    <cellStyle name="Currency 3 3 4 3 2 2" xfId="786"/>
    <cellStyle name="Currency 3 3 4 3 2 2 2" xfId="787"/>
    <cellStyle name="Currency 3 3 4 3 2 3" xfId="788"/>
    <cellStyle name="Currency 3 3 4 3 3" xfId="789"/>
    <cellStyle name="Currency 3 3 4 3 3 2" xfId="790"/>
    <cellStyle name="Currency 3 3 4 3 4" xfId="791"/>
    <cellStyle name="Currency 3 3 4 4" xfId="792"/>
    <cellStyle name="Currency 3 3 4 4 2" xfId="793"/>
    <cellStyle name="Currency 3 3 4 4 2 2" xfId="794"/>
    <cellStyle name="Currency 3 3 4 4 3" xfId="795"/>
    <cellStyle name="Currency 3 3 4 5" xfId="796"/>
    <cellStyle name="Currency 3 3 4 5 2" xfId="797"/>
    <cellStyle name="Currency 3 3 4 6" xfId="798"/>
    <cellStyle name="Currency 3 3 5" xfId="799"/>
    <cellStyle name="Currency 3 3 5 2" xfId="800"/>
    <cellStyle name="Currency 3 3 5 2 2" xfId="801"/>
    <cellStyle name="Currency 3 3 5 2 2 2" xfId="802"/>
    <cellStyle name="Currency 3 3 5 2 3" xfId="803"/>
    <cellStyle name="Currency 3 3 5 3" xfId="804"/>
    <cellStyle name="Currency 3 3 5 3 2" xfId="805"/>
    <cellStyle name="Currency 3 3 5 4" xfId="806"/>
    <cellStyle name="Currency 3 3 6" xfId="807"/>
    <cellStyle name="Currency 3 3 6 2" xfId="808"/>
    <cellStyle name="Currency 3 3 6 2 2" xfId="809"/>
    <cellStyle name="Currency 3 3 6 2 2 2" xfId="810"/>
    <cellStyle name="Currency 3 3 6 2 3" xfId="811"/>
    <cellStyle name="Currency 3 3 6 3" xfId="812"/>
    <cellStyle name="Currency 3 3 6 3 2" xfId="813"/>
    <cellStyle name="Currency 3 3 6 4" xfId="814"/>
    <cellStyle name="Currency 3 3 7" xfId="815"/>
    <cellStyle name="Currency 3 3 7 2" xfId="816"/>
    <cellStyle name="Currency 3 3 7 2 2" xfId="817"/>
    <cellStyle name="Currency 3 3 7 3" xfId="818"/>
    <cellStyle name="Currency 3 3 8" xfId="819"/>
    <cellStyle name="Currency 3 3 8 2" xfId="820"/>
    <cellStyle name="Currency 3 3 9" xfId="821"/>
    <cellStyle name="Currency 3 4" xfId="822"/>
    <cellStyle name="Currency 3 4 2" xfId="823"/>
    <cellStyle name="Currency 3 5" xfId="824"/>
    <cellStyle name="Currency 30" xfId="825"/>
    <cellStyle name="Currency 31" xfId="826"/>
    <cellStyle name="Currency 32" xfId="827"/>
    <cellStyle name="Currency 33" xfId="828"/>
    <cellStyle name="Currency 34" xfId="829"/>
    <cellStyle name="Currency 35" xfId="830"/>
    <cellStyle name="Currency 36" xfId="831"/>
    <cellStyle name="Currency 37" xfId="832"/>
    <cellStyle name="Currency 38" xfId="833"/>
    <cellStyle name="Currency 39" xfId="834"/>
    <cellStyle name="Currency 4" xfId="835"/>
    <cellStyle name="Currency 4 2" xfId="836"/>
    <cellStyle name="Currency 4 2 2" xfId="837"/>
    <cellStyle name="Currency 4 2 2 2" xfId="838"/>
    <cellStyle name="Currency 4 2 2 2 2" xfId="839"/>
    <cellStyle name="Currency 4 2 2 2 2 2" xfId="840"/>
    <cellStyle name="Currency 4 2 2 2 2 2 2" xfId="841"/>
    <cellStyle name="Currency 4 2 2 2 2 3" xfId="842"/>
    <cellStyle name="Currency 4 2 2 2 3" xfId="843"/>
    <cellStyle name="Currency 4 2 2 2 3 2" xfId="844"/>
    <cellStyle name="Currency 4 2 2 2 4" xfId="845"/>
    <cellStyle name="Currency 4 2 2 3" xfId="846"/>
    <cellStyle name="Currency 4 2 2 3 2" xfId="847"/>
    <cellStyle name="Currency 4 2 2 3 2 2" xfId="848"/>
    <cellStyle name="Currency 4 2 2 3 2 2 2" xfId="849"/>
    <cellStyle name="Currency 4 2 2 3 2 3" xfId="850"/>
    <cellStyle name="Currency 4 2 2 3 3" xfId="851"/>
    <cellStyle name="Currency 4 2 2 3 3 2" xfId="852"/>
    <cellStyle name="Currency 4 2 2 3 4" xfId="853"/>
    <cellStyle name="Currency 4 2 2 4" xfId="854"/>
    <cellStyle name="Currency 4 2 2 4 2" xfId="855"/>
    <cellStyle name="Currency 4 2 2 4 2 2" xfId="856"/>
    <cellStyle name="Currency 4 2 2 4 3" xfId="857"/>
    <cellStyle name="Currency 4 2 2 5" xfId="858"/>
    <cellStyle name="Currency 4 2 2 5 2" xfId="859"/>
    <cellStyle name="Currency 4 2 2 6" xfId="860"/>
    <cellStyle name="Currency 4 2 3" xfId="861"/>
    <cellStyle name="Currency 4 2 3 2" xfId="862"/>
    <cellStyle name="Currency 4 2 3 2 2" xfId="863"/>
    <cellStyle name="Currency 4 2 3 2 2 2" xfId="864"/>
    <cellStyle name="Currency 4 2 3 2 2 2 2" xfId="865"/>
    <cellStyle name="Currency 4 2 3 2 2 3" xfId="866"/>
    <cellStyle name="Currency 4 2 3 2 3" xfId="867"/>
    <cellStyle name="Currency 4 2 3 2 3 2" xfId="868"/>
    <cellStyle name="Currency 4 2 3 2 4" xfId="869"/>
    <cellStyle name="Currency 4 2 3 3" xfId="870"/>
    <cellStyle name="Currency 4 2 3 3 2" xfId="871"/>
    <cellStyle name="Currency 4 2 3 3 2 2" xfId="872"/>
    <cellStyle name="Currency 4 2 3 3 2 2 2" xfId="873"/>
    <cellStyle name="Currency 4 2 3 3 2 3" xfId="874"/>
    <cellStyle name="Currency 4 2 3 3 3" xfId="875"/>
    <cellStyle name="Currency 4 2 3 3 3 2" xfId="876"/>
    <cellStyle name="Currency 4 2 3 3 4" xfId="877"/>
    <cellStyle name="Currency 4 2 3 4" xfId="878"/>
    <cellStyle name="Currency 4 2 3 4 2" xfId="879"/>
    <cellStyle name="Currency 4 2 3 4 2 2" xfId="880"/>
    <cellStyle name="Currency 4 2 3 4 3" xfId="881"/>
    <cellStyle name="Currency 4 2 3 5" xfId="882"/>
    <cellStyle name="Currency 4 2 3 5 2" xfId="883"/>
    <cellStyle name="Currency 4 2 3 6" xfId="884"/>
    <cellStyle name="Currency 4 2 4" xfId="885"/>
    <cellStyle name="Currency 4 2 4 2" xfId="886"/>
    <cellStyle name="Currency 4 2 4 2 2" xfId="887"/>
    <cellStyle name="Currency 4 2 4 2 2 2" xfId="888"/>
    <cellStyle name="Currency 4 2 4 2 2 2 2" xfId="889"/>
    <cellStyle name="Currency 4 2 4 2 2 3" xfId="890"/>
    <cellStyle name="Currency 4 2 4 2 3" xfId="891"/>
    <cellStyle name="Currency 4 2 4 2 3 2" xfId="892"/>
    <cellStyle name="Currency 4 2 4 2 4" xfId="893"/>
    <cellStyle name="Currency 4 2 4 3" xfId="894"/>
    <cellStyle name="Currency 4 2 4 3 2" xfId="895"/>
    <cellStyle name="Currency 4 2 4 3 2 2" xfId="896"/>
    <cellStyle name="Currency 4 2 4 3 2 2 2" xfId="897"/>
    <cellStyle name="Currency 4 2 4 3 2 3" xfId="898"/>
    <cellStyle name="Currency 4 2 4 3 3" xfId="899"/>
    <cellStyle name="Currency 4 2 4 3 3 2" xfId="900"/>
    <cellStyle name="Currency 4 2 4 3 4" xfId="901"/>
    <cellStyle name="Currency 4 2 4 4" xfId="902"/>
    <cellStyle name="Currency 4 2 4 4 2" xfId="903"/>
    <cellStyle name="Currency 4 2 4 4 2 2" xfId="904"/>
    <cellStyle name="Currency 4 2 4 4 3" xfId="905"/>
    <cellStyle name="Currency 4 2 4 5" xfId="906"/>
    <cellStyle name="Currency 4 2 4 5 2" xfId="907"/>
    <cellStyle name="Currency 4 2 4 6" xfId="908"/>
    <cellStyle name="Currency 4 2 5" xfId="909"/>
    <cellStyle name="Currency 4 2 5 2" xfId="910"/>
    <cellStyle name="Currency 4 2 5 2 2" xfId="911"/>
    <cellStyle name="Currency 4 2 5 2 2 2" xfId="912"/>
    <cellStyle name="Currency 4 2 5 2 3" xfId="913"/>
    <cellStyle name="Currency 4 2 5 3" xfId="914"/>
    <cellStyle name="Currency 4 2 5 3 2" xfId="915"/>
    <cellStyle name="Currency 4 2 5 4" xfId="916"/>
    <cellStyle name="Currency 4 2 6" xfId="917"/>
    <cellStyle name="Currency 4 2 6 2" xfId="918"/>
    <cellStyle name="Currency 4 2 6 2 2" xfId="919"/>
    <cellStyle name="Currency 4 2 6 2 2 2" xfId="920"/>
    <cellStyle name="Currency 4 2 6 2 3" xfId="921"/>
    <cellStyle name="Currency 4 2 6 3" xfId="922"/>
    <cellStyle name="Currency 4 2 6 3 2" xfId="923"/>
    <cellStyle name="Currency 4 2 6 4" xfId="924"/>
    <cellStyle name="Currency 4 2 7" xfId="925"/>
    <cellStyle name="Currency 4 2 7 2" xfId="926"/>
    <cellStyle name="Currency 4 2 7 2 2" xfId="927"/>
    <cellStyle name="Currency 4 2 7 3" xfId="928"/>
    <cellStyle name="Currency 4 2 8" xfId="929"/>
    <cellStyle name="Currency 4 2 8 2" xfId="930"/>
    <cellStyle name="Currency 4 2 9" xfId="931"/>
    <cellStyle name="Currency 4 3" xfId="932"/>
    <cellStyle name="Currency 4 3 2" xfId="933"/>
    <cellStyle name="Currency 4 4" xfId="934"/>
    <cellStyle name="Currency 40" xfId="935"/>
    <cellStyle name="Currency 41" xfId="936"/>
    <cellStyle name="Currency 42" xfId="937"/>
    <cellStyle name="Currency 43" xfId="938"/>
    <cellStyle name="Currency 5" xfId="939"/>
    <cellStyle name="Currency 5 2" xfId="940"/>
    <cellStyle name="Currency 6" xfId="941"/>
    <cellStyle name="Currency 6 2" xfId="942"/>
    <cellStyle name="Currency 7" xfId="943"/>
    <cellStyle name="Currency 7 2" xfId="944"/>
    <cellStyle name="Currency 8" xfId="945"/>
    <cellStyle name="Currency 8 2" xfId="946"/>
    <cellStyle name="Currency 9" xfId="947"/>
    <cellStyle name="Currency 9 2" xfId="948"/>
    <cellStyle name="Currency 9 2 2" xfId="949"/>
    <cellStyle name="Currency 9 3" xfId="950"/>
    <cellStyle name="Currency 9 4" xfId="951"/>
    <cellStyle name="Date" xfId="952"/>
    <cellStyle name="Date 2" xfId="953"/>
    <cellStyle name="Date 2 2" xfId="954"/>
    <cellStyle name="Date 3" xfId="955"/>
    <cellStyle name="Euro" xfId="956"/>
    <cellStyle name="Explanation" xfId="957"/>
    <cellStyle name="Explanatory Text 2" xfId="958"/>
    <cellStyle name="Explanatory Text 2 2" xfId="959"/>
    <cellStyle name="Explanatory Text 3" xfId="960"/>
    <cellStyle name="Good 2" xfId="961"/>
    <cellStyle name="Good 2 2" xfId="962"/>
    <cellStyle name="Good 3" xfId="963"/>
    <cellStyle name="Good 4" xfId="964"/>
    <cellStyle name="Greyed" xfId="965"/>
    <cellStyle name="hard no." xfId="966"/>
    <cellStyle name="hard no. 2" xfId="967"/>
    <cellStyle name="hard no. 2 2" xfId="968"/>
    <cellStyle name="hard no. 3" xfId="969"/>
    <cellStyle name="Heading 1 2" xfId="970"/>
    <cellStyle name="Heading 1 2 2" xfId="971"/>
    <cellStyle name="Heading 1 3" xfId="972"/>
    <cellStyle name="Heading 1 4" xfId="973"/>
    <cellStyle name="Heading 2 2" xfId="974"/>
    <cellStyle name="Heading 2 2 2" xfId="975"/>
    <cellStyle name="Heading 2 3" xfId="976"/>
    <cellStyle name="Heading 2 4" xfId="977"/>
    <cellStyle name="Heading 2 5" xfId="978"/>
    <cellStyle name="Heading 3 2" xfId="979"/>
    <cellStyle name="Heading 3 2 2" xfId="980"/>
    <cellStyle name="Heading 3 3" xfId="981"/>
    <cellStyle name="Heading 3 3 2" xfId="982"/>
    <cellStyle name="Heading 3 4" xfId="983"/>
    <cellStyle name="Heading 3 5" xfId="984"/>
    <cellStyle name="Heading 4 2" xfId="985"/>
    <cellStyle name="Heading 4 2 2" xfId="986"/>
    <cellStyle name="Heading 4 3" xfId="987"/>
    <cellStyle name="Heading 4 4" xfId="988"/>
    <cellStyle name="Hyperlink 2" xfId="989"/>
    <cellStyle name="Hyperlink 3" xfId="990"/>
    <cellStyle name="Input 1" xfId="991"/>
    <cellStyle name="Input 2" xfId="992"/>
    <cellStyle name="Input 2 2" xfId="993"/>
    <cellStyle name="Input 2 3" xfId="994"/>
    <cellStyle name="Input 3" xfId="995"/>
    <cellStyle name="Input 3 2" xfId="996"/>
    <cellStyle name="Input 3 2 2" xfId="997"/>
    <cellStyle name="Input 3 2 2 2" xfId="998"/>
    <cellStyle name="Input 3 2 3" xfId="999"/>
    <cellStyle name="Input 3 3" xfId="1000"/>
    <cellStyle name="Input 3 3 2" xfId="1001"/>
    <cellStyle name="Input 3 3 2 2" xfId="1002"/>
    <cellStyle name="Input 3 3 3" xfId="1003"/>
    <cellStyle name="Input 3 4" xfId="1004"/>
    <cellStyle name="Input 3 4 2" xfId="1005"/>
    <cellStyle name="Input 3 4 2 2" xfId="1006"/>
    <cellStyle name="Input 3 4 3" xfId="1007"/>
    <cellStyle name="Input 3 5" xfId="1008"/>
    <cellStyle name="Input 3 5 2" xfId="1009"/>
    <cellStyle name="Input 3 5 3" xfId="1010"/>
    <cellStyle name="Input 3 6" xfId="1011"/>
    <cellStyle name="Input 4" xfId="1012"/>
    <cellStyle name="KPMG Heading 1" xfId="1013"/>
    <cellStyle name="KPMG Heading 2" xfId="1014"/>
    <cellStyle name="KPMG Heading 3" xfId="1015"/>
    <cellStyle name="KPMG Heading 4" xfId="1016"/>
    <cellStyle name="KPMG Normal" xfId="1017"/>
    <cellStyle name="KPMG Normal Text" xfId="1018"/>
    <cellStyle name="Large" xfId="1019"/>
    <cellStyle name="Linked Cell 2" xfId="1020"/>
    <cellStyle name="Linked Cell 2 2" xfId="1021"/>
    <cellStyle name="Linked Cell 3" xfId="1022"/>
    <cellStyle name="Mid_Centred" xfId="1023"/>
    <cellStyle name="Neutral 2" xfId="1024"/>
    <cellStyle name="Neutral 2 2" xfId="1025"/>
    <cellStyle name="Neutral 3" xfId="1026"/>
    <cellStyle name="Neutral 4" xfId="1027"/>
    <cellStyle name="Neutral 5" xfId="1028"/>
    <cellStyle name="Normal" xfId="0" builtinId="0"/>
    <cellStyle name="Normal - Style1" xfId="1029"/>
    <cellStyle name="Normal 10" xfId="1030"/>
    <cellStyle name="Normal 10 2" xfId="1031"/>
    <cellStyle name="Normal 10 2 2" xfId="1032"/>
    <cellStyle name="Normal 10 2 2 2" xfId="1033"/>
    <cellStyle name="Normal 10 2 3" xfId="1034"/>
    <cellStyle name="Normal 10 2 3 2" xfId="1035"/>
    <cellStyle name="Normal 10 3" xfId="1036"/>
    <cellStyle name="Normal 10 3 2" xfId="1037"/>
    <cellStyle name="Normal 10 3 2 2" xfId="1038"/>
    <cellStyle name="Normal 10 3 2 3" xfId="1039"/>
    <cellStyle name="Normal 10 3 3" xfId="1040"/>
    <cellStyle name="Normal 10 4" xfId="1041"/>
    <cellStyle name="Normal 10 4 2" xfId="1042"/>
    <cellStyle name="Normal 10 5" xfId="1043"/>
    <cellStyle name="Normal 10 5 2" xfId="1044"/>
    <cellStyle name="Normal 10 5 2 2" xfId="1045"/>
    <cellStyle name="Normal 10 5 2 2 2" xfId="1046"/>
    <cellStyle name="Normal 10 5 2 2 3" xfId="1047"/>
    <cellStyle name="Normal 10 5 2 3" xfId="1048"/>
    <cellStyle name="Normal 10 5 3" xfId="1049"/>
    <cellStyle name="Normal 10 5 3 2" xfId="1050"/>
    <cellStyle name="Normal 10 5 3 2 2" xfId="1051"/>
    <cellStyle name="Normal 10 5 3 3" xfId="1052"/>
    <cellStyle name="Normal 10 5 3 3 2" xfId="1053"/>
    <cellStyle name="Normal 10 5 3 4" xfId="1054"/>
    <cellStyle name="Normal 10 5 4" xfId="1055"/>
    <cellStyle name="Normal 10 5 4 2" xfId="1056"/>
    <cellStyle name="Normal 10 5 5" xfId="1057"/>
    <cellStyle name="Normal 10 5 5 2" xfId="1058"/>
    <cellStyle name="Normal 10 5 6" xfId="1059"/>
    <cellStyle name="Normal 10 6" xfId="1060"/>
    <cellStyle name="Normal 11" xfId="1061"/>
    <cellStyle name="Normal 11 2" xfId="1062"/>
    <cellStyle name="Normal 11 2 2" xfId="1063"/>
    <cellStyle name="Normal 11 2 2 2" xfId="1064"/>
    <cellStyle name="Normal 11 2 2 3" xfId="1065"/>
    <cellStyle name="Normal 11 2 3" xfId="1066"/>
    <cellStyle name="Normal 11 3" xfId="1067"/>
    <cellStyle name="Normal 11 3 2" xfId="1068"/>
    <cellStyle name="Normal 11 3 3" xfId="1069"/>
    <cellStyle name="Normal 11 4" xfId="1070"/>
    <cellStyle name="Normal 12" xfId="1071"/>
    <cellStyle name="Normal 12 2" xfId="1072"/>
    <cellStyle name="Normal 12 2 2" xfId="1073"/>
    <cellStyle name="Normal 12 2 3" xfId="1074"/>
    <cellStyle name="Normal 12 3" xfId="1075"/>
    <cellStyle name="Normal 13" xfId="1076"/>
    <cellStyle name="Normal 13 2" xfId="1077"/>
    <cellStyle name="Normal 13 2 2" xfId="1078"/>
    <cellStyle name="Normal 13 3" xfId="1079"/>
    <cellStyle name="Normal 14" xfId="1080"/>
    <cellStyle name="Normal 14 2" xfId="1081"/>
    <cellStyle name="Normal 14 2 2" xfId="1082"/>
    <cellStyle name="Normal 14 3" xfId="1083"/>
    <cellStyle name="Normal 15" xfId="1084"/>
    <cellStyle name="Normal 15 10" xfId="1085"/>
    <cellStyle name="Normal 15 2" xfId="1086"/>
    <cellStyle name="Normal 15 2 2" xfId="1087"/>
    <cellStyle name="Normal 15 2 2 2" xfId="1088"/>
    <cellStyle name="Normal 15 2 2 2 2" xfId="1089"/>
    <cellStyle name="Normal 15 2 2 3" xfId="1090"/>
    <cellStyle name="Normal 15 2 3" xfId="1091"/>
    <cellStyle name="Normal 15 2 3 2" xfId="1092"/>
    <cellStyle name="Normal 15 2 3 2 2" xfId="1093"/>
    <cellStyle name="Normal 15 2 3 3" xfId="1094"/>
    <cellStyle name="Normal 15 2 4" xfId="1095"/>
    <cellStyle name="Normal 15 2 4 2" xfId="1096"/>
    <cellStyle name="Normal 15 2 5" xfId="1097"/>
    <cellStyle name="Normal 15 3" xfId="1098"/>
    <cellStyle name="Normal 15 3 2" xfId="1099"/>
    <cellStyle name="Normal 15 3 2 2" xfId="1100"/>
    <cellStyle name="Normal 15 3 2 2 2" xfId="1101"/>
    <cellStyle name="Normal 15 3 2 3" xfId="1102"/>
    <cellStyle name="Normal 15 3 3" xfId="1103"/>
    <cellStyle name="Normal 15 3 3 2" xfId="1104"/>
    <cellStyle name="Normal 15 3 3 2 2" xfId="1105"/>
    <cellStyle name="Normal 15 3 3 3" xfId="1106"/>
    <cellStyle name="Normal 15 3 4" xfId="1107"/>
    <cellStyle name="Normal 15 3 4 2" xfId="1108"/>
    <cellStyle name="Normal 15 3 5" xfId="1109"/>
    <cellStyle name="Normal 15 4" xfId="1110"/>
    <cellStyle name="Normal 15 4 2" xfId="1111"/>
    <cellStyle name="Normal 15 4 2 2" xfId="1112"/>
    <cellStyle name="Normal 15 4 2 2 2" xfId="1113"/>
    <cellStyle name="Normal 15 4 2 3" xfId="1114"/>
    <cellStyle name="Normal 15 4 3" xfId="1115"/>
    <cellStyle name="Normal 15 4 3 2" xfId="1116"/>
    <cellStyle name="Normal 15 4 3 2 2" xfId="1117"/>
    <cellStyle name="Normal 15 4 3 3" xfId="1118"/>
    <cellStyle name="Normal 15 4 4" xfId="1119"/>
    <cellStyle name="Normal 15 4 4 2" xfId="1120"/>
    <cellStyle name="Normal 15 4 5" xfId="1121"/>
    <cellStyle name="Normal 15 5" xfId="1122"/>
    <cellStyle name="Normal 15 5 2" xfId="1123"/>
    <cellStyle name="Normal 15 5 2 2" xfId="1124"/>
    <cellStyle name="Normal 15 5 2 2 2" xfId="1125"/>
    <cellStyle name="Normal 15 5 2 3" xfId="1126"/>
    <cellStyle name="Normal 15 5 3" xfId="1127"/>
    <cellStyle name="Normal 15 5 3 2" xfId="1128"/>
    <cellStyle name="Normal 15 5 3 2 2" xfId="1129"/>
    <cellStyle name="Normal 15 5 3 3" xfId="1130"/>
    <cellStyle name="Normal 15 5 4" xfId="1131"/>
    <cellStyle name="Normal 15 5 4 2" xfId="1132"/>
    <cellStyle name="Normal 15 5 5" xfId="1133"/>
    <cellStyle name="Normal 15 6" xfId="1134"/>
    <cellStyle name="Normal 15 6 2" xfId="1135"/>
    <cellStyle name="Normal 15 6 2 2" xfId="1136"/>
    <cellStyle name="Normal 15 6 3" xfId="1137"/>
    <cellStyle name="Normal 15 7" xfId="1138"/>
    <cellStyle name="Normal 15 7 2" xfId="1139"/>
    <cellStyle name="Normal 15 7 2 2" xfId="1140"/>
    <cellStyle name="Normal 15 7 3" xfId="1141"/>
    <cellStyle name="Normal 15 8" xfId="1142"/>
    <cellStyle name="Normal 15 8 2" xfId="1143"/>
    <cellStyle name="Normal 15 9" xfId="1144"/>
    <cellStyle name="Normal 16" xfId="1145"/>
    <cellStyle name="Normal 16 2" xfId="1146"/>
    <cellStyle name="Normal 16 2 2" xfId="1147"/>
    <cellStyle name="Normal 16 2 2 2" xfId="1148"/>
    <cellStyle name="Normal 16 2 3" xfId="1149"/>
    <cellStyle name="Normal 16 3" xfId="1150"/>
    <cellStyle name="Normal 17" xfId="1151"/>
    <cellStyle name="Normal 17 2" xfId="1152"/>
    <cellStyle name="Normal 18" xfId="1153"/>
    <cellStyle name="Normal 18 2" xfId="1154"/>
    <cellStyle name="Normal 18 2 2" xfId="1155"/>
    <cellStyle name="Normal 19" xfId="1156"/>
    <cellStyle name="Normal 19 2" xfId="1157"/>
    <cellStyle name="Normal 19 2 2" xfId="1158"/>
    <cellStyle name="Normal 2" xfId="1159"/>
    <cellStyle name="Normal 2 10" xfId="1160"/>
    <cellStyle name="Normal 2 11" xfId="1161"/>
    <cellStyle name="Normal 2 11 2" xfId="1162"/>
    <cellStyle name="Normal 2 12" xfId="1163"/>
    <cellStyle name="Normal 2 13" xfId="1164"/>
    <cellStyle name="Normal 2 2" xfId="1165"/>
    <cellStyle name="Normal 2 2 2" xfId="1166"/>
    <cellStyle name="Normal 2 2 2 2" xfId="1167"/>
    <cellStyle name="Normal 2 2 2 3" xfId="1168"/>
    <cellStyle name="Normal 2 2 3" xfId="1169"/>
    <cellStyle name="Normal 2 2 4" xfId="1170"/>
    <cellStyle name="Normal 2 2 4 2" xfId="1171"/>
    <cellStyle name="Normal 2 2 4 2 2" xfId="1172"/>
    <cellStyle name="Normal 2 2 4 3" xfId="1173"/>
    <cellStyle name="Normal 2 2 4 4" xfId="1174"/>
    <cellStyle name="Normal 2 2 4 5" xfId="1175"/>
    <cellStyle name="Normal 2 2 5" xfId="1176"/>
    <cellStyle name="Normal 2 2 5 2" xfId="1177"/>
    <cellStyle name="Normal 2 2 6" xfId="1178"/>
    <cellStyle name="Normal 2 2 7" xfId="1179"/>
    <cellStyle name="Normal 2 2 8" xfId="1180"/>
    <cellStyle name="Normal 2 3" xfId="1181"/>
    <cellStyle name="Normal 2 3 2" xfId="1182"/>
    <cellStyle name="Normal 2 3 2 2" xfId="1183"/>
    <cellStyle name="Normal 2 3 3" xfId="1184"/>
    <cellStyle name="Normal 2 4" xfId="1185"/>
    <cellStyle name="Normal 2 4 10" xfId="1186"/>
    <cellStyle name="Normal 2 4 11" xfId="1187"/>
    <cellStyle name="Normal 2 4 2" xfId="1188"/>
    <cellStyle name="Normal 2 4 3" xfId="1189"/>
    <cellStyle name="Normal 2 4 3 2" xfId="1190"/>
    <cellStyle name="Normal 2 4 3 2 2" xfId="1191"/>
    <cellStyle name="Normal 2 4 3 2 2 2" xfId="1192"/>
    <cellStyle name="Normal 2 4 3 2 2 2 2" xfId="1193"/>
    <cellStyle name="Normal 2 4 3 2 2 3" xfId="1194"/>
    <cellStyle name="Normal 2 4 3 2 3" xfId="1195"/>
    <cellStyle name="Normal 2 4 3 2 3 2" xfId="1196"/>
    <cellStyle name="Normal 2 4 3 2 3 2 2" xfId="1197"/>
    <cellStyle name="Normal 2 4 3 2 3 3" xfId="1198"/>
    <cellStyle name="Normal 2 4 3 2 4" xfId="1199"/>
    <cellStyle name="Normal 2 4 3 2 4 2" xfId="1200"/>
    <cellStyle name="Normal 2 4 3 2 5" xfId="1201"/>
    <cellStyle name="Normal 2 4 3 3" xfId="1202"/>
    <cellStyle name="Normal 2 4 3 3 2" xfId="1203"/>
    <cellStyle name="Normal 2 4 3 3 2 2" xfId="1204"/>
    <cellStyle name="Normal 2 4 3 3 2 2 2" xfId="1205"/>
    <cellStyle name="Normal 2 4 3 3 2 3" xfId="1206"/>
    <cellStyle name="Normal 2 4 3 3 3" xfId="1207"/>
    <cellStyle name="Normal 2 4 3 3 3 2" xfId="1208"/>
    <cellStyle name="Normal 2 4 3 3 3 2 2" xfId="1209"/>
    <cellStyle name="Normal 2 4 3 3 3 3" xfId="1210"/>
    <cellStyle name="Normal 2 4 3 3 4" xfId="1211"/>
    <cellStyle name="Normal 2 4 3 3 4 2" xfId="1212"/>
    <cellStyle name="Normal 2 4 3 3 5" xfId="1213"/>
    <cellStyle name="Normal 2 4 3 4" xfId="1214"/>
    <cellStyle name="Normal 2 4 3 4 2" xfId="1215"/>
    <cellStyle name="Normal 2 4 3 4 2 2" xfId="1216"/>
    <cellStyle name="Normal 2 4 3 4 2 2 2" xfId="1217"/>
    <cellStyle name="Normal 2 4 3 4 2 3" xfId="1218"/>
    <cellStyle name="Normal 2 4 3 4 3" xfId="1219"/>
    <cellStyle name="Normal 2 4 3 4 3 2" xfId="1220"/>
    <cellStyle name="Normal 2 4 3 4 3 2 2" xfId="1221"/>
    <cellStyle name="Normal 2 4 3 4 3 3" xfId="1222"/>
    <cellStyle name="Normal 2 4 3 4 4" xfId="1223"/>
    <cellStyle name="Normal 2 4 3 4 4 2" xfId="1224"/>
    <cellStyle name="Normal 2 4 3 4 5" xfId="1225"/>
    <cellStyle name="Normal 2 4 3 5" xfId="1226"/>
    <cellStyle name="Normal 2 4 3 5 2" xfId="1227"/>
    <cellStyle name="Normal 2 4 3 5 2 2" xfId="1228"/>
    <cellStyle name="Normal 2 4 3 5 3" xfId="1229"/>
    <cellStyle name="Normal 2 4 3 6" xfId="1230"/>
    <cellStyle name="Normal 2 4 3 6 2" xfId="1231"/>
    <cellStyle name="Normal 2 4 3 6 2 2" xfId="1232"/>
    <cellStyle name="Normal 2 4 3 6 3" xfId="1233"/>
    <cellStyle name="Normal 2 4 3 7" xfId="1234"/>
    <cellStyle name="Normal 2 4 3 7 2" xfId="1235"/>
    <cellStyle name="Normal 2 4 3 8" xfId="1236"/>
    <cellStyle name="Normal 2 4 4" xfId="1237"/>
    <cellStyle name="Normal 2 4 4 2" xfId="1238"/>
    <cellStyle name="Normal 2 4 4 2 2" xfId="1239"/>
    <cellStyle name="Normal 2 4 4 2 2 2" xfId="1240"/>
    <cellStyle name="Normal 2 4 4 2 3" xfId="1241"/>
    <cellStyle name="Normal 2 4 4 3" xfId="1242"/>
    <cellStyle name="Normal 2 4 4 3 2" xfId="1243"/>
    <cellStyle name="Normal 2 4 4 3 2 2" xfId="1244"/>
    <cellStyle name="Normal 2 4 4 3 3" xfId="1245"/>
    <cellStyle name="Normal 2 4 4 4" xfId="1246"/>
    <cellStyle name="Normal 2 4 4 4 2" xfId="1247"/>
    <cellStyle name="Normal 2 4 4 5" xfId="1248"/>
    <cellStyle name="Normal 2 4 5" xfId="1249"/>
    <cellStyle name="Normal 2 4 5 2" xfId="1250"/>
    <cellStyle name="Normal 2 4 5 2 2" xfId="1251"/>
    <cellStyle name="Normal 2 4 5 2 2 2" xfId="1252"/>
    <cellStyle name="Normal 2 4 5 2 3" xfId="1253"/>
    <cellStyle name="Normal 2 4 5 3" xfId="1254"/>
    <cellStyle name="Normal 2 4 5 3 2" xfId="1255"/>
    <cellStyle name="Normal 2 4 5 3 2 2" xfId="1256"/>
    <cellStyle name="Normal 2 4 5 3 3" xfId="1257"/>
    <cellStyle name="Normal 2 4 5 4" xfId="1258"/>
    <cellStyle name="Normal 2 4 5 4 2" xfId="1259"/>
    <cellStyle name="Normal 2 4 5 5" xfId="1260"/>
    <cellStyle name="Normal 2 4 6" xfId="1261"/>
    <cellStyle name="Normal 2 4 6 2" xfId="1262"/>
    <cellStyle name="Normal 2 4 6 2 2" xfId="1263"/>
    <cellStyle name="Normal 2 4 6 2 2 2" xfId="1264"/>
    <cellStyle name="Normal 2 4 6 2 3" xfId="1265"/>
    <cellStyle name="Normal 2 4 6 3" xfId="1266"/>
    <cellStyle name="Normal 2 4 6 3 2" xfId="1267"/>
    <cellStyle name="Normal 2 4 6 3 2 2" xfId="1268"/>
    <cellStyle name="Normal 2 4 6 3 3" xfId="1269"/>
    <cellStyle name="Normal 2 4 6 4" xfId="1270"/>
    <cellStyle name="Normal 2 4 6 4 2" xfId="1271"/>
    <cellStyle name="Normal 2 4 6 5" xfId="1272"/>
    <cellStyle name="Normal 2 4 7" xfId="1273"/>
    <cellStyle name="Normal 2 4 7 2" xfId="1274"/>
    <cellStyle name="Normal 2 4 7 2 2" xfId="1275"/>
    <cellStyle name="Normal 2 4 7 3" xfId="1276"/>
    <cellStyle name="Normal 2 4 8" xfId="1277"/>
    <cellStyle name="Normal 2 4 8 2" xfId="1278"/>
    <cellStyle name="Normal 2 4 8 2 2" xfId="1279"/>
    <cellStyle name="Normal 2 4 8 3" xfId="1280"/>
    <cellStyle name="Normal 2 4 9" xfId="1281"/>
    <cellStyle name="Normal 2 4 9 2" xfId="1282"/>
    <cellStyle name="Normal 2 5" xfId="1283"/>
    <cellStyle name="Normal 2 5 2" xfId="1284"/>
    <cellStyle name="Normal 2 5 2 2" xfId="1285"/>
    <cellStyle name="Normal 2 5 3" xfId="1286"/>
    <cellStyle name="Normal 2 5 4" xfId="1287"/>
    <cellStyle name="Normal 2 6" xfId="1288"/>
    <cellStyle name="Normal 2 7" xfId="1289"/>
    <cellStyle name="Normal 2 7 2" xfId="1290"/>
    <cellStyle name="Normal 2 7 3" xfId="1291"/>
    <cellStyle name="Normal 2 7 4" xfId="1292"/>
    <cellStyle name="Normal 2 8" xfId="1293"/>
    <cellStyle name="Normal 2 8 2" xfId="1294"/>
    <cellStyle name="Normal 2 8 3" xfId="1295"/>
    <cellStyle name="Normal 2 9" xfId="1296"/>
    <cellStyle name="Normal 20" xfId="1297"/>
    <cellStyle name="Normal 20 2" xfId="1298"/>
    <cellStyle name="Normal 21" xfId="1299"/>
    <cellStyle name="Normal 21 2" xfId="1300"/>
    <cellStyle name="Normal 22" xfId="1301"/>
    <cellStyle name="Normal 22 2" xfId="1302"/>
    <cellStyle name="Normal 23" xfId="1303"/>
    <cellStyle name="Normal 23 2" xfId="1304"/>
    <cellStyle name="Normal 23 2 2" xfId="1305"/>
    <cellStyle name="Normal 23 2 2 2" xfId="1306"/>
    <cellStyle name="Normal 23 2 3" xfId="1307"/>
    <cellStyle name="Normal 23 3" xfId="1308"/>
    <cellStyle name="Normal 23 3 2" xfId="1309"/>
    <cellStyle name="Normal 23 3 2 2" xfId="1310"/>
    <cellStyle name="Normal 23 3 3" xfId="1311"/>
    <cellStyle name="Normal 23 4" xfId="1312"/>
    <cellStyle name="Normal 23 4 2" xfId="1313"/>
    <cellStyle name="Normal 23 5" xfId="1314"/>
    <cellStyle name="Normal 24" xfId="1315"/>
    <cellStyle name="Normal 24 2" xfId="1316"/>
    <cellStyle name="Normal 24 2 2" xfId="1317"/>
    <cellStyle name="Normal 24 2 2 2" xfId="1318"/>
    <cellStyle name="Normal 24 2 3" xfId="1319"/>
    <cellStyle name="Normal 24 3" xfId="1320"/>
    <cellStyle name="Normal 24 3 2" xfId="1321"/>
    <cellStyle name="Normal 24 3 2 2" xfId="1322"/>
    <cellStyle name="Normal 24 3 3" xfId="1323"/>
    <cellStyle name="Normal 24 4" xfId="1324"/>
    <cellStyle name="Normal 24 4 2" xfId="1325"/>
    <cellStyle name="Normal 24 5" xfId="1326"/>
    <cellStyle name="Normal 25" xfId="1327"/>
    <cellStyle name="Normal 25 2" xfId="1328"/>
    <cellStyle name="Normal 26" xfId="1329"/>
    <cellStyle name="Normal 26 2" xfId="1330"/>
    <cellStyle name="Normal 26 2 2" xfId="1331"/>
    <cellStyle name="Normal 26 3" xfId="1332"/>
    <cellStyle name="Normal 27" xfId="1333"/>
    <cellStyle name="Normal 27 2" xfId="1334"/>
    <cellStyle name="Normal 27 3" xfId="1335"/>
    <cellStyle name="Normal 27 3 2" xfId="1336"/>
    <cellStyle name="Normal 27 4" xfId="1337"/>
    <cellStyle name="Normal 27 5" xfId="1338"/>
    <cellStyle name="Normal 28" xfId="1339"/>
    <cellStyle name="Normal 28 2" xfId="1340"/>
    <cellStyle name="Normal 28 2 2" xfId="1341"/>
    <cellStyle name="Normal 28 2 3" xfId="1342"/>
    <cellStyle name="Normal 28 2 4" xfId="1343"/>
    <cellStyle name="Normal 28 3" xfId="1344"/>
    <cellStyle name="Normal 28 4" xfId="1345"/>
    <cellStyle name="Normal 28 5" xfId="1346"/>
    <cellStyle name="Normal 29" xfId="1347"/>
    <cellStyle name="Normal 29 2" xfId="1348"/>
    <cellStyle name="Normal 3" xfId="1349"/>
    <cellStyle name="Normal 3 10" xfId="1350"/>
    <cellStyle name="Normal 3 2" xfId="1351"/>
    <cellStyle name="Normal 3 2 2" xfId="1352"/>
    <cellStyle name="Normal 3 2 2 2" xfId="1353"/>
    <cellStyle name="Normal 3 2 2 2 2" xfId="1354"/>
    <cellStyle name="Normal 3 2 2 3" xfId="1355"/>
    <cellStyle name="Normal 3 2 2 3 2" xfId="1356"/>
    <cellStyle name="Normal 3 2 2 3 2 2" xfId="1357"/>
    <cellStyle name="Normal 3 2 2 3 2 2 2" xfId="1358"/>
    <cellStyle name="Normal 3 2 2 3 2 2 2 2" xfId="1359"/>
    <cellStyle name="Normal 3 2 2 3 2 2 3" xfId="1360"/>
    <cellStyle name="Normal 3 2 2 3 2 3" xfId="1361"/>
    <cellStyle name="Normal 3 2 2 3 2 3 2" xfId="1362"/>
    <cellStyle name="Normal 3 2 2 3 2 3 2 2" xfId="1363"/>
    <cellStyle name="Normal 3 2 2 3 2 3 3" xfId="1364"/>
    <cellStyle name="Normal 3 2 2 3 2 4" xfId="1365"/>
    <cellStyle name="Normal 3 2 2 3 2 4 2" xfId="1366"/>
    <cellStyle name="Normal 3 2 2 3 2 5" xfId="1367"/>
    <cellStyle name="Normal 3 2 2 3 3" xfId="1368"/>
    <cellStyle name="Normal 3 2 2 3 3 2" xfId="1369"/>
    <cellStyle name="Normal 3 2 2 3 3 2 2" xfId="1370"/>
    <cellStyle name="Normal 3 2 2 3 3 2 2 2" xfId="1371"/>
    <cellStyle name="Normal 3 2 2 3 3 2 3" xfId="1372"/>
    <cellStyle name="Normal 3 2 2 3 3 3" xfId="1373"/>
    <cellStyle name="Normal 3 2 2 3 3 3 2" xfId="1374"/>
    <cellStyle name="Normal 3 2 2 3 3 3 2 2" xfId="1375"/>
    <cellStyle name="Normal 3 2 2 3 3 3 3" xfId="1376"/>
    <cellStyle name="Normal 3 2 2 3 3 4" xfId="1377"/>
    <cellStyle name="Normal 3 2 2 3 3 4 2" xfId="1378"/>
    <cellStyle name="Normal 3 2 2 3 3 5" xfId="1379"/>
    <cellStyle name="Normal 3 2 2 3 4" xfId="1380"/>
    <cellStyle name="Normal 3 2 2 3 4 2" xfId="1381"/>
    <cellStyle name="Normal 3 2 2 3 4 2 2" xfId="1382"/>
    <cellStyle name="Normal 3 2 2 3 4 2 2 2" xfId="1383"/>
    <cellStyle name="Normal 3 2 2 3 4 2 3" xfId="1384"/>
    <cellStyle name="Normal 3 2 2 3 4 3" xfId="1385"/>
    <cellStyle name="Normal 3 2 2 3 4 3 2" xfId="1386"/>
    <cellStyle name="Normal 3 2 2 3 4 3 2 2" xfId="1387"/>
    <cellStyle name="Normal 3 2 2 3 4 3 3" xfId="1388"/>
    <cellStyle name="Normal 3 2 2 3 4 4" xfId="1389"/>
    <cellStyle name="Normal 3 2 2 3 4 4 2" xfId="1390"/>
    <cellStyle name="Normal 3 2 2 3 4 5" xfId="1391"/>
    <cellStyle name="Normal 3 2 2 3 5" xfId="1392"/>
    <cellStyle name="Normal 3 2 2 3 5 2" xfId="1393"/>
    <cellStyle name="Normal 3 2 2 3 5 2 2" xfId="1394"/>
    <cellStyle name="Normal 3 2 2 3 5 3" xfId="1395"/>
    <cellStyle name="Normal 3 2 2 3 6" xfId="1396"/>
    <cellStyle name="Normal 3 2 2 3 6 2" xfId="1397"/>
    <cellStyle name="Normal 3 2 2 3 6 2 2" xfId="1398"/>
    <cellStyle name="Normal 3 2 2 3 6 3" xfId="1399"/>
    <cellStyle name="Normal 3 2 2 3 7" xfId="1400"/>
    <cellStyle name="Normal 3 2 2 3 7 2" xfId="1401"/>
    <cellStyle name="Normal 3 2 2 3 8" xfId="1402"/>
    <cellStyle name="Normal 3 2 3" xfId="1403"/>
    <cellStyle name="Normal 3 2 4" xfId="1404"/>
    <cellStyle name="Normal 3 2 5" xfId="1405"/>
    <cellStyle name="Normal 3 2 5 2" xfId="1406"/>
    <cellStyle name="Normal 3 2 5 2 2" xfId="1407"/>
    <cellStyle name="Normal 3 2 5 2 2 2" xfId="1408"/>
    <cellStyle name="Normal 3 2 5 2 2 2 2" xfId="1409"/>
    <cellStyle name="Normal 3 2 5 2 2 3" xfId="1410"/>
    <cellStyle name="Normal 3 2 5 2 3" xfId="1411"/>
    <cellStyle name="Normal 3 2 5 2 3 2" xfId="1412"/>
    <cellStyle name="Normal 3 2 5 2 3 2 2" xfId="1413"/>
    <cellStyle name="Normal 3 2 5 2 3 3" xfId="1414"/>
    <cellStyle name="Normal 3 2 5 2 4" xfId="1415"/>
    <cellStyle name="Normal 3 2 5 2 4 2" xfId="1416"/>
    <cellStyle name="Normal 3 2 5 2 5" xfId="1417"/>
    <cellStyle name="Normal 3 2 5 3" xfId="1418"/>
    <cellStyle name="Normal 3 2 5 3 2" xfId="1419"/>
    <cellStyle name="Normal 3 2 5 3 2 2" xfId="1420"/>
    <cellStyle name="Normal 3 2 5 3 2 2 2" xfId="1421"/>
    <cellStyle name="Normal 3 2 5 3 2 3" xfId="1422"/>
    <cellStyle name="Normal 3 2 5 3 3" xfId="1423"/>
    <cellStyle name="Normal 3 2 5 3 3 2" xfId="1424"/>
    <cellStyle name="Normal 3 2 5 3 3 2 2" xfId="1425"/>
    <cellStyle name="Normal 3 2 5 3 3 3" xfId="1426"/>
    <cellStyle name="Normal 3 2 5 3 4" xfId="1427"/>
    <cellStyle name="Normal 3 2 5 3 4 2" xfId="1428"/>
    <cellStyle name="Normal 3 2 5 3 5" xfId="1429"/>
    <cellStyle name="Normal 3 2 5 4" xfId="1430"/>
    <cellStyle name="Normal 3 2 5 4 2" xfId="1431"/>
    <cellStyle name="Normal 3 2 5 4 2 2" xfId="1432"/>
    <cellStyle name="Normal 3 2 5 4 2 2 2" xfId="1433"/>
    <cellStyle name="Normal 3 2 5 4 2 3" xfId="1434"/>
    <cellStyle name="Normal 3 2 5 4 3" xfId="1435"/>
    <cellStyle name="Normal 3 2 5 4 3 2" xfId="1436"/>
    <cellStyle name="Normal 3 2 5 4 3 2 2" xfId="1437"/>
    <cellStyle name="Normal 3 2 5 4 3 3" xfId="1438"/>
    <cellStyle name="Normal 3 2 5 4 4" xfId="1439"/>
    <cellStyle name="Normal 3 2 5 4 4 2" xfId="1440"/>
    <cellStyle name="Normal 3 2 5 4 5" xfId="1441"/>
    <cellStyle name="Normal 3 2 5 5" xfId="1442"/>
    <cellStyle name="Normal 3 2 5 5 2" xfId="1443"/>
    <cellStyle name="Normal 3 2 5 5 2 2" xfId="1444"/>
    <cellStyle name="Normal 3 2 5 5 3" xfId="1445"/>
    <cellStyle name="Normal 3 2 5 6" xfId="1446"/>
    <cellStyle name="Normal 3 2 5 6 2" xfId="1447"/>
    <cellStyle name="Normal 3 2 5 6 2 2" xfId="1448"/>
    <cellStyle name="Normal 3 2 5 6 3" xfId="1449"/>
    <cellStyle name="Normal 3 2 5 7" xfId="1450"/>
    <cellStyle name="Normal 3 2 5 7 2" xfId="1451"/>
    <cellStyle name="Normal 3 2 5 8" xfId="1452"/>
    <cellStyle name="Normal 3 2 6" xfId="1453"/>
    <cellStyle name="Normal 3 2 7" xfId="1454"/>
    <cellStyle name="Normal 3 2 7 2" xfId="1455"/>
    <cellStyle name="Normal 3 2 8" xfId="1456"/>
    <cellStyle name="Normal 3 3" xfId="1457"/>
    <cellStyle name="Normal 3 3 2" xfId="1458"/>
    <cellStyle name="Normal 3 3 2 2" xfId="1459"/>
    <cellStyle name="Normal 3 3 3" xfId="1460"/>
    <cellStyle name="Normal 3 3 4" xfId="1461"/>
    <cellStyle name="Normal 3 4" xfId="1462"/>
    <cellStyle name="Normal 3 5" xfId="1463"/>
    <cellStyle name="Normal 3 6" xfId="1464"/>
    <cellStyle name="Normal 3 6 2" xfId="1465"/>
    <cellStyle name="Normal 3 6 3" xfId="1466"/>
    <cellStyle name="Normal 3 7" xfId="1467"/>
    <cellStyle name="Normal 3 7 2" xfId="1468"/>
    <cellStyle name="Normal 3 8" xfId="1469"/>
    <cellStyle name="Normal 3 9" xfId="1470"/>
    <cellStyle name="Normal 30" xfId="1471"/>
    <cellStyle name="Normal 30 2" xfId="1472"/>
    <cellStyle name="Normal 30 2 2" xfId="1473"/>
    <cellStyle name="Normal 30 3" xfId="1474"/>
    <cellStyle name="Normal 30 3 2" xfId="1475"/>
    <cellStyle name="Normal 31" xfId="1476"/>
    <cellStyle name="Normal 31 2" xfId="1477"/>
    <cellStyle name="Normal 31 3" xfId="1478"/>
    <cellStyle name="Normal 31 4" xfId="1479"/>
    <cellStyle name="Normal 32" xfId="1480"/>
    <cellStyle name="Normal 32 2" xfId="1481"/>
    <cellStyle name="Normal 33" xfId="1482"/>
    <cellStyle name="Normal 33 2" xfId="1483"/>
    <cellStyle name="Normal 33 2 2" xfId="1484"/>
    <cellStyle name="Normal 33 2 3" xfId="1485"/>
    <cellStyle name="Normal 33 3" xfId="1486"/>
    <cellStyle name="Normal 33 4" xfId="1487"/>
    <cellStyle name="Normal 33 5" xfId="1488"/>
    <cellStyle name="Normal 33 5 2" xfId="1489"/>
    <cellStyle name="Normal 34" xfId="1490"/>
    <cellStyle name="Normal 34 2" xfId="1491"/>
    <cellStyle name="Normal 34 3" xfId="1492"/>
    <cellStyle name="Normal 35" xfId="1493"/>
    <cellStyle name="Normal 35 2" xfId="1494"/>
    <cellStyle name="Normal 35 3" xfId="1495"/>
    <cellStyle name="Normal 36" xfId="1496"/>
    <cellStyle name="Normal 37" xfId="1497"/>
    <cellStyle name="Normal 38" xfId="1498"/>
    <cellStyle name="Normal 39" xfId="1499"/>
    <cellStyle name="Normal 4" xfId="1500"/>
    <cellStyle name="Normal 4 2" xfId="1501"/>
    <cellStyle name="Normal 4 2 2" xfId="1502"/>
    <cellStyle name="Normal 4 2 2 2" xfId="1503"/>
    <cellStyle name="Normal 4 2 2 2 2" xfId="1504"/>
    <cellStyle name="Normal 4 2 2 2 2 2" xfId="1505"/>
    <cellStyle name="Normal 4 2 2 2 2 2 2" xfId="1506"/>
    <cellStyle name="Normal 4 2 2 2 2 3" xfId="1507"/>
    <cellStyle name="Normal 4 2 2 2 3" xfId="1508"/>
    <cellStyle name="Normal 4 2 2 2 3 2" xfId="1509"/>
    <cellStyle name="Normal 4 2 2 2 3 2 2" xfId="1510"/>
    <cellStyle name="Normal 4 2 2 2 3 3" xfId="1511"/>
    <cellStyle name="Normal 4 2 2 2 4" xfId="1512"/>
    <cellStyle name="Normal 4 2 2 2 4 2" xfId="1513"/>
    <cellStyle name="Normal 4 2 2 2 5" xfId="1514"/>
    <cellStyle name="Normal 4 2 2 3" xfId="1515"/>
    <cellStyle name="Normal 4 2 2 3 2" xfId="1516"/>
    <cellStyle name="Normal 4 2 2 3 2 2" xfId="1517"/>
    <cellStyle name="Normal 4 2 2 3 2 2 2" xfId="1518"/>
    <cellStyle name="Normal 4 2 2 3 2 3" xfId="1519"/>
    <cellStyle name="Normal 4 2 2 3 3" xfId="1520"/>
    <cellStyle name="Normal 4 2 2 3 3 2" xfId="1521"/>
    <cellStyle name="Normal 4 2 2 3 3 2 2" xfId="1522"/>
    <cellStyle name="Normal 4 2 2 3 3 3" xfId="1523"/>
    <cellStyle name="Normal 4 2 2 3 4" xfId="1524"/>
    <cellStyle name="Normal 4 2 2 3 4 2" xfId="1525"/>
    <cellStyle name="Normal 4 2 2 3 5" xfId="1526"/>
    <cellStyle name="Normal 4 2 2 4" xfId="1527"/>
    <cellStyle name="Normal 4 2 2 4 2" xfId="1528"/>
    <cellStyle name="Normal 4 2 2 4 2 2" xfId="1529"/>
    <cellStyle name="Normal 4 2 2 4 2 2 2" xfId="1530"/>
    <cellStyle name="Normal 4 2 2 4 2 3" xfId="1531"/>
    <cellStyle name="Normal 4 2 2 4 3" xfId="1532"/>
    <cellStyle name="Normal 4 2 2 4 3 2" xfId="1533"/>
    <cellStyle name="Normal 4 2 2 4 3 2 2" xfId="1534"/>
    <cellStyle name="Normal 4 2 2 4 3 3" xfId="1535"/>
    <cellStyle name="Normal 4 2 2 4 4" xfId="1536"/>
    <cellStyle name="Normal 4 2 2 4 4 2" xfId="1537"/>
    <cellStyle name="Normal 4 2 2 4 5" xfId="1538"/>
    <cellStyle name="Normal 4 2 2 5" xfId="1539"/>
    <cellStyle name="Normal 4 2 2 5 2" xfId="1540"/>
    <cellStyle name="Normal 4 2 2 5 2 2" xfId="1541"/>
    <cellStyle name="Normal 4 2 2 5 3" xfId="1542"/>
    <cellStyle name="Normal 4 2 2 6" xfId="1543"/>
    <cellStyle name="Normal 4 2 2 6 2" xfId="1544"/>
    <cellStyle name="Normal 4 2 2 6 2 2" xfId="1545"/>
    <cellStyle name="Normal 4 2 2 6 3" xfId="1546"/>
    <cellStyle name="Normal 4 2 2 7" xfId="1547"/>
    <cellStyle name="Normal 4 2 2 7 2" xfId="1548"/>
    <cellStyle name="Normal 4 2 2 8" xfId="1549"/>
    <cellStyle name="Normal 4 2 3" xfId="1550"/>
    <cellStyle name="Normal 4 2 3 2" xfId="1551"/>
    <cellStyle name="Normal 4 2 4" xfId="1552"/>
    <cellStyle name="Normal 4 3" xfId="1553"/>
    <cellStyle name="Normal 4 3 2" xfId="1554"/>
    <cellStyle name="Normal 4 3 2 2" xfId="1555"/>
    <cellStyle name="Normal 4 3 2 2 2" xfId="1556"/>
    <cellStyle name="Normal 4 3 2 3" xfId="1557"/>
    <cellStyle name="Normal 4 3 3" xfId="1558"/>
    <cellStyle name="Normal 4 3 3 2" xfId="1559"/>
    <cellStyle name="Normal 4 3 3 2 2" xfId="1560"/>
    <cellStyle name="Normal 4 3 3 2 2 2" xfId="1561"/>
    <cellStyle name="Normal 4 3 3 2 2 2 2" xfId="1562"/>
    <cellStyle name="Normal 4 3 3 2 2 3" xfId="1563"/>
    <cellStyle name="Normal 4 3 3 2 3" xfId="1564"/>
    <cellStyle name="Normal 4 3 3 2 3 2" xfId="1565"/>
    <cellStyle name="Normal 4 3 3 2 3 2 2" xfId="1566"/>
    <cellStyle name="Normal 4 3 3 2 3 3" xfId="1567"/>
    <cellStyle name="Normal 4 3 3 2 4" xfId="1568"/>
    <cellStyle name="Normal 4 3 3 2 4 2" xfId="1569"/>
    <cellStyle name="Normal 4 3 3 2 5" xfId="1570"/>
    <cellStyle name="Normal 4 3 3 3" xfId="1571"/>
    <cellStyle name="Normal 4 3 3 3 2" xfId="1572"/>
    <cellStyle name="Normal 4 3 3 3 2 2" xfId="1573"/>
    <cellStyle name="Normal 4 3 3 3 2 2 2" xfId="1574"/>
    <cellStyle name="Normal 4 3 3 3 2 3" xfId="1575"/>
    <cellStyle name="Normal 4 3 3 3 3" xfId="1576"/>
    <cellStyle name="Normal 4 3 3 3 3 2" xfId="1577"/>
    <cellStyle name="Normal 4 3 3 3 3 2 2" xfId="1578"/>
    <cellStyle name="Normal 4 3 3 3 3 3" xfId="1579"/>
    <cellStyle name="Normal 4 3 3 3 4" xfId="1580"/>
    <cellStyle name="Normal 4 3 3 3 4 2" xfId="1581"/>
    <cellStyle name="Normal 4 3 3 3 5" xfId="1582"/>
    <cellStyle name="Normal 4 3 3 4" xfId="1583"/>
    <cellStyle name="Normal 4 3 3 4 2" xfId="1584"/>
    <cellStyle name="Normal 4 3 3 4 2 2" xfId="1585"/>
    <cellStyle name="Normal 4 3 3 4 2 2 2" xfId="1586"/>
    <cellStyle name="Normal 4 3 3 4 2 3" xfId="1587"/>
    <cellStyle name="Normal 4 3 3 4 3" xfId="1588"/>
    <cellStyle name="Normal 4 3 3 4 3 2" xfId="1589"/>
    <cellStyle name="Normal 4 3 3 4 3 2 2" xfId="1590"/>
    <cellStyle name="Normal 4 3 3 4 3 3" xfId="1591"/>
    <cellStyle name="Normal 4 3 3 4 4" xfId="1592"/>
    <cellStyle name="Normal 4 3 3 4 4 2" xfId="1593"/>
    <cellStyle name="Normal 4 3 3 4 5" xfId="1594"/>
    <cellStyle name="Normal 4 3 3 5" xfId="1595"/>
    <cellStyle name="Normal 4 3 3 5 2" xfId="1596"/>
    <cellStyle name="Normal 4 3 3 5 2 2" xfId="1597"/>
    <cellStyle name="Normal 4 3 3 5 3" xfId="1598"/>
    <cellStyle name="Normal 4 3 3 6" xfId="1599"/>
    <cellStyle name="Normal 4 3 3 6 2" xfId="1600"/>
    <cellStyle name="Normal 4 3 3 6 2 2" xfId="1601"/>
    <cellStyle name="Normal 4 3 3 6 3" xfId="1602"/>
    <cellStyle name="Normal 4 3 3 7" xfId="1603"/>
    <cellStyle name="Normal 4 3 3 7 2" xfId="1604"/>
    <cellStyle name="Normal 4 3 3 8" xfId="1605"/>
    <cellStyle name="Normal 4 4" xfId="1606"/>
    <cellStyle name="Normal 4 4 2" xfId="1607"/>
    <cellStyle name="Normal 4 4 2 2" xfId="1608"/>
    <cellStyle name="Normal 4 4 2 2 2" xfId="1609"/>
    <cellStyle name="Normal 4 4 2 2 2 2" xfId="1610"/>
    <cellStyle name="Normal 4 4 2 2 2 2 2" xfId="1611"/>
    <cellStyle name="Normal 4 4 2 2 2 3" xfId="1612"/>
    <cellStyle name="Normal 4 4 2 2 3" xfId="1613"/>
    <cellStyle name="Normal 4 4 2 2 3 2" xfId="1614"/>
    <cellStyle name="Normal 4 4 2 2 3 2 2" xfId="1615"/>
    <cellStyle name="Normal 4 4 2 2 3 3" xfId="1616"/>
    <cellStyle name="Normal 4 4 2 2 4" xfId="1617"/>
    <cellStyle name="Normal 4 4 2 2 4 2" xfId="1618"/>
    <cellStyle name="Normal 4 4 2 2 5" xfId="1619"/>
    <cellStyle name="Normal 4 4 2 3" xfId="1620"/>
    <cellStyle name="Normal 4 4 2 3 2" xfId="1621"/>
    <cellStyle name="Normal 4 4 2 3 2 2" xfId="1622"/>
    <cellStyle name="Normal 4 4 2 3 2 2 2" xfId="1623"/>
    <cellStyle name="Normal 4 4 2 3 2 3" xfId="1624"/>
    <cellStyle name="Normal 4 4 2 3 3" xfId="1625"/>
    <cellStyle name="Normal 4 4 2 3 3 2" xfId="1626"/>
    <cellStyle name="Normal 4 4 2 3 3 2 2" xfId="1627"/>
    <cellStyle name="Normal 4 4 2 3 3 3" xfId="1628"/>
    <cellStyle name="Normal 4 4 2 3 4" xfId="1629"/>
    <cellStyle name="Normal 4 4 2 3 4 2" xfId="1630"/>
    <cellStyle name="Normal 4 4 2 3 5" xfId="1631"/>
    <cellStyle name="Normal 4 4 2 4" xfId="1632"/>
    <cellStyle name="Normal 4 4 2 4 2" xfId="1633"/>
    <cellStyle name="Normal 4 4 2 4 2 2" xfId="1634"/>
    <cellStyle name="Normal 4 4 2 4 2 2 2" xfId="1635"/>
    <cellStyle name="Normal 4 4 2 4 2 3" xfId="1636"/>
    <cellStyle name="Normal 4 4 2 4 3" xfId="1637"/>
    <cellStyle name="Normal 4 4 2 4 3 2" xfId="1638"/>
    <cellStyle name="Normal 4 4 2 4 3 2 2" xfId="1639"/>
    <cellStyle name="Normal 4 4 2 4 3 3" xfId="1640"/>
    <cellStyle name="Normal 4 4 2 4 4" xfId="1641"/>
    <cellStyle name="Normal 4 4 2 4 4 2" xfId="1642"/>
    <cellStyle name="Normal 4 4 2 4 5" xfId="1643"/>
    <cellStyle name="Normal 4 4 2 5" xfId="1644"/>
    <cellStyle name="Normal 4 4 2 5 2" xfId="1645"/>
    <cellStyle name="Normal 4 4 2 5 2 2" xfId="1646"/>
    <cellStyle name="Normal 4 4 2 5 3" xfId="1647"/>
    <cellStyle name="Normal 4 4 2 6" xfId="1648"/>
    <cellStyle name="Normal 4 4 2 6 2" xfId="1649"/>
    <cellStyle name="Normal 4 4 2 6 2 2" xfId="1650"/>
    <cellStyle name="Normal 4 4 2 6 3" xfId="1651"/>
    <cellStyle name="Normal 4 4 2 7" xfId="1652"/>
    <cellStyle name="Normal 4 4 2 7 2" xfId="1653"/>
    <cellStyle name="Normal 4 4 2 8" xfId="1654"/>
    <cellStyle name="Normal 4 4 3" xfId="1655"/>
    <cellStyle name="Normal 4 5" xfId="1656"/>
    <cellStyle name="Normal 4 6" xfId="1657"/>
    <cellStyle name="Normal 4 7" xfId="1658"/>
    <cellStyle name="Normal 40" xfId="1659"/>
    <cellStyle name="Normal 40 2" xfId="1660"/>
    <cellStyle name="Normal 41" xfId="1661"/>
    <cellStyle name="Normal 42" xfId="1662"/>
    <cellStyle name="Normal 43" xfId="1663"/>
    <cellStyle name="Normal 44" xfId="1664"/>
    <cellStyle name="Normal 45" xfId="1665"/>
    <cellStyle name="Normal 46" xfId="1666"/>
    <cellStyle name="Normal 47" xfId="1667"/>
    <cellStyle name="Normal 48" xfId="1668"/>
    <cellStyle name="Normal 49" xfId="1669"/>
    <cellStyle name="Normal 5" xfId="1670"/>
    <cellStyle name="Normal 5 10" xfId="1671"/>
    <cellStyle name="Normal 5 10 2" xfId="1672"/>
    <cellStyle name="Normal 5 10 2 2" xfId="1673"/>
    <cellStyle name="Normal 5 10 3" xfId="1674"/>
    <cellStyle name="Normal 5 10 4" xfId="1675"/>
    <cellStyle name="Normal 5 10 5" xfId="1676"/>
    <cellStyle name="Normal 5 11" xfId="1677"/>
    <cellStyle name="Normal 5 11 2" xfId="1678"/>
    <cellStyle name="Normal 5 12" xfId="1679"/>
    <cellStyle name="Normal 5 2" xfId="1680"/>
    <cellStyle name="Normal 5 2 2" xfId="1681"/>
    <cellStyle name="Normal 5 2 2 2" xfId="1682"/>
    <cellStyle name="Normal 5 2 2 2 2" xfId="1683"/>
    <cellStyle name="Normal 5 2 2 3" xfId="1684"/>
    <cellStyle name="Normal 5 2 2 3 2" xfId="1685"/>
    <cellStyle name="Normal 5 2 2 3 2 2" xfId="1686"/>
    <cellStyle name="Normal 5 2 2 3 2 2 2" xfId="1687"/>
    <cellStyle name="Normal 5 2 2 3 2 3" xfId="1688"/>
    <cellStyle name="Normal 5 2 2 3 3" xfId="1689"/>
    <cellStyle name="Normal 5 2 2 3 3 2" xfId="1690"/>
    <cellStyle name="Normal 5 2 2 3 3 2 2" xfId="1691"/>
    <cellStyle name="Normal 5 2 2 3 3 3" xfId="1692"/>
    <cellStyle name="Normal 5 2 2 3 4" xfId="1693"/>
    <cellStyle name="Normal 5 2 2 3 4 2" xfId="1694"/>
    <cellStyle name="Normal 5 2 2 3 5" xfId="1695"/>
    <cellStyle name="Normal 5 2 2 4" xfId="1696"/>
    <cellStyle name="Normal 5 2 2 4 2" xfId="1697"/>
    <cellStyle name="Normal 5 2 2 4 2 2" xfId="1698"/>
    <cellStyle name="Normal 5 2 2 4 2 2 2" xfId="1699"/>
    <cellStyle name="Normal 5 2 2 4 2 3" xfId="1700"/>
    <cellStyle name="Normal 5 2 2 4 3" xfId="1701"/>
    <cellStyle name="Normal 5 2 2 4 3 2" xfId="1702"/>
    <cellStyle name="Normal 5 2 2 4 3 2 2" xfId="1703"/>
    <cellStyle name="Normal 5 2 2 4 3 3" xfId="1704"/>
    <cellStyle name="Normal 5 2 2 4 4" xfId="1705"/>
    <cellStyle name="Normal 5 2 2 4 4 2" xfId="1706"/>
    <cellStyle name="Normal 5 2 2 4 5" xfId="1707"/>
    <cellStyle name="Normal 5 2 2 5" xfId="1708"/>
    <cellStyle name="Normal 5 2 2 5 2" xfId="1709"/>
    <cellStyle name="Normal 5 2 2 5 2 2" xfId="1710"/>
    <cellStyle name="Normal 5 2 2 5 2 2 2" xfId="1711"/>
    <cellStyle name="Normal 5 2 2 5 2 3" xfId="1712"/>
    <cellStyle name="Normal 5 2 2 5 3" xfId="1713"/>
    <cellStyle name="Normal 5 2 2 5 3 2" xfId="1714"/>
    <cellStyle name="Normal 5 2 2 5 3 2 2" xfId="1715"/>
    <cellStyle name="Normal 5 2 2 5 3 3" xfId="1716"/>
    <cellStyle name="Normal 5 2 2 5 4" xfId="1717"/>
    <cellStyle name="Normal 5 2 2 5 4 2" xfId="1718"/>
    <cellStyle name="Normal 5 2 2 5 5" xfId="1719"/>
    <cellStyle name="Normal 5 2 2 6" xfId="1720"/>
    <cellStyle name="Normal 5 2 2 6 2" xfId="1721"/>
    <cellStyle name="Normal 5 2 2 6 2 2" xfId="1722"/>
    <cellStyle name="Normal 5 2 2 6 3" xfId="1723"/>
    <cellStyle name="Normal 5 2 2 7" xfId="1724"/>
    <cellStyle name="Normal 5 2 2 7 2" xfId="1725"/>
    <cellStyle name="Normal 5 2 2 7 2 2" xfId="1726"/>
    <cellStyle name="Normal 5 2 2 7 3" xfId="1727"/>
    <cellStyle name="Normal 5 2 2 8" xfId="1728"/>
    <cellStyle name="Normal 5 2 2 8 2" xfId="1729"/>
    <cellStyle name="Normal 5 2 2 9" xfId="1730"/>
    <cellStyle name="Normal 5 2 3" xfId="1731"/>
    <cellStyle name="Normal 5 3" xfId="1732"/>
    <cellStyle name="Normal 5 4" xfId="1733"/>
    <cellStyle name="Normal 5 4 2" xfId="1734"/>
    <cellStyle name="Normal 5 5" xfId="1735"/>
    <cellStyle name="Normal 5 5 2" xfId="1736"/>
    <cellStyle name="Normal 5 6" xfId="1737"/>
    <cellStyle name="Normal 5 6 2" xfId="1738"/>
    <cellStyle name="Normal 5 6 2 2" xfId="1739"/>
    <cellStyle name="Normal 5 6 2 2 2" xfId="1740"/>
    <cellStyle name="Normal 5 6 2 3" xfId="1741"/>
    <cellStyle name="Normal 5 6 3" xfId="1742"/>
    <cellStyle name="Normal 5 6 3 2" xfId="1743"/>
    <cellStyle name="Normal 5 6 3 2 2" xfId="1744"/>
    <cellStyle name="Normal 5 6 3 3" xfId="1745"/>
    <cellStyle name="Normal 5 6 4" xfId="1746"/>
    <cellStyle name="Normal 5 6 4 2" xfId="1747"/>
    <cellStyle name="Normal 5 6 5" xfId="1748"/>
    <cellStyle name="Normal 5 7" xfId="1749"/>
    <cellStyle name="Normal 5 7 2" xfId="1750"/>
    <cellStyle name="Normal 5 7 2 2" xfId="1751"/>
    <cellStyle name="Normal 5 7 2 2 2" xfId="1752"/>
    <cellStyle name="Normal 5 7 2 3" xfId="1753"/>
    <cellStyle name="Normal 5 7 3" xfId="1754"/>
    <cellStyle name="Normal 5 7 3 2" xfId="1755"/>
    <cellStyle name="Normal 5 7 3 2 2" xfId="1756"/>
    <cellStyle name="Normal 5 7 3 3" xfId="1757"/>
    <cellStyle name="Normal 5 7 4" xfId="1758"/>
    <cellStyle name="Normal 5 7 4 2" xfId="1759"/>
    <cellStyle name="Normal 5 7 5" xfId="1760"/>
    <cellStyle name="Normal 5 8" xfId="1761"/>
    <cellStyle name="Normal 5 8 2" xfId="1762"/>
    <cellStyle name="Normal 5 8 2 2" xfId="1763"/>
    <cellStyle name="Normal 5 8 2 2 2" xfId="1764"/>
    <cellStyle name="Normal 5 8 2 3" xfId="1765"/>
    <cellStyle name="Normal 5 8 3" xfId="1766"/>
    <cellStyle name="Normal 5 8 3 2" xfId="1767"/>
    <cellStyle name="Normal 5 8 3 2 2" xfId="1768"/>
    <cellStyle name="Normal 5 8 3 3" xfId="1769"/>
    <cellStyle name="Normal 5 8 4" xfId="1770"/>
    <cellStyle name="Normal 5 8 4 2" xfId="1771"/>
    <cellStyle name="Normal 5 8 5" xfId="1772"/>
    <cellStyle name="Normal 5 9" xfId="1773"/>
    <cellStyle name="Normal 5 9 2" xfId="1774"/>
    <cellStyle name="Normal 5 9 2 2" xfId="1775"/>
    <cellStyle name="Normal 5 9 3" xfId="1776"/>
    <cellStyle name="Normal 50" xfId="1777"/>
    <cellStyle name="Normal 51" xfId="1778"/>
    <cellStyle name="Normal 52" xfId="1779"/>
    <cellStyle name="Normal 53" xfId="1780"/>
    <cellStyle name="Normal 54" xfId="1781"/>
    <cellStyle name="Normal 55" xfId="1782"/>
    <cellStyle name="Normal 56" xfId="1783"/>
    <cellStyle name="Normal 57" xfId="1784"/>
    <cellStyle name="Normal 58" xfId="1785"/>
    <cellStyle name="Normal 59" xfId="1786"/>
    <cellStyle name="Normal 6" xfId="1787"/>
    <cellStyle name="Normal 6 2" xfId="1788"/>
    <cellStyle name="Normal 6 2 2" xfId="1789"/>
    <cellStyle name="Normal 6 3" xfId="1790"/>
    <cellStyle name="Normal 6 3 2" xfId="1791"/>
    <cellStyle name="Normal 6 3 3" xfId="1792"/>
    <cellStyle name="Normal 6 4" xfId="1793"/>
    <cellStyle name="Normal 6 5" xfId="1794"/>
    <cellStyle name="Normal 60" xfId="1795"/>
    <cellStyle name="Normal 61" xfId="1796"/>
    <cellStyle name="Normal 62" xfId="1797"/>
    <cellStyle name="Normal 63" xfId="1798"/>
    <cellStyle name="Normal 64" xfId="1799"/>
    <cellStyle name="Normal 65" xfId="1800"/>
    <cellStyle name="Normal 66" xfId="1801"/>
    <cellStyle name="Normal 67" xfId="1802"/>
    <cellStyle name="Normal 68" xfId="1803"/>
    <cellStyle name="Normal 69" xfId="1804"/>
    <cellStyle name="Normal 7" xfId="1805"/>
    <cellStyle name="Normal 7 2" xfId="1806"/>
    <cellStyle name="Normal 7 2 2" xfId="1807"/>
    <cellStyle name="Normal 7 3" xfId="1808"/>
    <cellStyle name="Normal 7 3 2" xfId="1809"/>
    <cellStyle name="Normal 7 3 2 2" xfId="1810"/>
    <cellStyle name="Normal 7 3 2 2 2" xfId="1811"/>
    <cellStyle name="Normal 7 3 2 3" xfId="1812"/>
    <cellStyle name="Normal 7 3 3" xfId="1813"/>
    <cellStyle name="Normal 7 3 3 2" xfId="1814"/>
    <cellStyle name="Normal 7 3 3 2 2" xfId="1815"/>
    <cellStyle name="Normal 7 3 3 3" xfId="1816"/>
    <cellStyle name="Normal 7 3 4" xfId="1817"/>
    <cellStyle name="Normal 7 3 4 2" xfId="1818"/>
    <cellStyle name="Normal 7 3 5" xfId="1819"/>
    <cellStyle name="Normal 7 4" xfId="1820"/>
    <cellStyle name="Normal 70" xfId="1821"/>
    <cellStyle name="Normal 71" xfId="1822"/>
    <cellStyle name="Normal 72" xfId="1823"/>
    <cellStyle name="Normal 73" xfId="1824"/>
    <cellStyle name="Normal 8" xfId="1825"/>
    <cellStyle name="Normal 8 2" xfId="1826"/>
    <cellStyle name="Normal 8 2 2" xfId="1827"/>
    <cellStyle name="Normal 8 2 2 2" xfId="1828"/>
    <cellStyle name="Normal 8 2 2 3" xfId="1829"/>
    <cellStyle name="Normal 8 3" xfId="1830"/>
    <cellStyle name="Normal 8 3 2" xfId="1831"/>
    <cellStyle name="Normal 8 3 3" xfId="1832"/>
    <cellStyle name="Normal 8 4" xfId="1833"/>
    <cellStyle name="Normal 8 4 2" xfId="1834"/>
    <cellStyle name="Normal 8 4 2 2" xfId="1835"/>
    <cellStyle name="Normal 8 4 2 2 2" xfId="1836"/>
    <cellStyle name="Normal 8 4 2 3" xfId="1837"/>
    <cellStyle name="Normal 8 4 3" xfId="1838"/>
    <cellStyle name="Normal 8 4 3 2" xfId="1839"/>
    <cellStyle name="Normal 8 4 3 2 2" xfId="1840"/>
    <cellStyle name="Normal 8 4 3 3" xfId="1841"/>
    <cellStyle name="Normal 8 4 4" xfId="1842"/>
    <cellStyle name="Normal 8 4 4 2" xfId="1843"/>
    <cellStyle name="Normal 8 4 5" xfId="1844"/>
    <cellStyle name="Normal 8 5" xfId="1845"/>
    <cellStyle name="Normal 9" xfId="1846"/>
    <cellStyle name="Normal 9 2" xfId="1847"/>
    <cellStyle name="Normal 9 2 2" xfId="1848"/>
    <cellStyle name="Normal 9 2 2 2" xfId="1849"/>
    <cellStyle name="Normal 9 2 3" xfId="1850"/>
    <cellStyle name="Normal 9 2 4" xfId="1851"/>
    <cellStyle name="Normal 9 3" xfId="1852"/>
    <cellStyle name="Normal 9 3 2" xfId="1853"/>
    <cellStyle name="Normal 9 3 2 2" xfId="1854"/>
    <cellStyle name="Normal 9 4" xfId="1855"/>
    <cellStyle name="Normal 9 4 2" xfId="1856"/>
    <cellStyle name="Normal 9 5" xfId="1857"/>
    <cellStyle name="Normal 9 5 2" xfId="1858"/>
    <cellStyle name="Normal 9 6" xfId="1859"/>
    <cellStyle name="Normal 9 6 2" xfId="1860"/>
    <cellStyle name="Normal 9 6 2 2" xfId="1861"/>
    <cellStyle name="Normal 9 6 3" xfId="1862"/>
    <cellStyle name="Normal 9 7" xfId="1863"/>
    <cellStyle name="Note 2" xfId="1864"/>
    <cellStyle name="Note 2 2" xfId="1865"/>
    <cellStyle name="Note 2 2 2" xfId="1866"/>
    <cellStyle name="Note 2 2 2 2" xfId="1867"/>
    <cellStyle name="Note 2 2 2 2 2" xfId="1868"/>
    <cellStyle name="Note 2 2 2 3" xfId="1869"/>
    <cellStyle name="Note 2 2 2 3 2" xfId="1870"/>
    <cellStyle name="Note 2 2 2 4" xfId="1871"/>
    <cellStyle name="Note 2 2 3" xfId="1872"/>
    <cellStyle name="Note 2 2 3 2" xfId="1873"/>
    <cellStyle name="Note 2 2 4" xfId="1874"/>
    <cellStyle name="Note 2 3" xfId="1875"/>
    <cellStyle name="Note 2 4" xfId="1876"/>
    <cellStyle name="Note 2 4 2" xfId="1877"/>
    <cellStyle name="Note 2 4 2 2" xfId="1878"/>
    <cellStyle name="Note 2 4 2 2 2" xfId="1879"/>
    <cellStyle name="Note 2 4 2 3" xfId="1880"/>
    <cellStyle name="Note 2 4 3" xfId="1881"/>
    <cellStyle name="Note 2 4 3 2" xfId="1882"/>
    <cellStyle name="Note 2 4 4" xfId="1883"/>
    <cellStyle name="Note 2 5" xfId="1884"/>
    <cellStyle name="Note 2 5 2" xfId="1885"/>
    <cellStyle name="Note 2 5 2 2" xfId="1886"/>
    <cellStyle name="Note 2 5 3" xfId="1887"/>
    <cellStyle name="Note 2 6" xfId="1888"/>
    <cellStyle name="Note 2 6 2" xfId="1889"/>
    <cellStyle name="Note 2 7" xfId="1890"/>
    <cellStyle name="Note 2 7 2" xfId="1891"/>
    <cellStyle name="Note 3" xfId="1892"/>
    <cellStyle name="Note 3 2" xfId="1893"/>
    <cellStyle name="Note 3 2 2" xfId="1894"/>
    <cellStyle name="Note 3 2 2 2" xfId="1895"/>
    <cellStyle name="Note 3 2 2 2 2" xfId="1896"/>
    <cellStyle name="Note 3 2 2 3" xfId="1897"/>
    <cellStyle name="Note 3 2 3" xfId="1898"/>
    <cellStyle name="Note 3 2 3 2" xfId="1899"/>
    <cellStyle name="Note 3 2 3 2 2" xfId="1900"/>
    <cellStyle name="Note 3 2 4" xfId="1901"/>
    <cellStyle name="Note 3 2 5" xfId="1902"/>
    <cellStyle name="Note 3 2 6" xfId="1903"/>
    <cellStyle name="Note 3 2 7" xfId="1904"/>
    <cellStyle name="Note 3 3" xfId="1905"/>
    <cellStyle name="Note 3 3 2" xfId="1906"/>
    <cellStyle name="Note 3 3 2 2" xfId="1907"/>
    <cellStyle name="Note 3 3 2 2 2" xfId="1908"/>
    <cellStyle name="Note 3 3 2 3" xfId="1909"/>
    <cellStyle name="Note 3 3 3" xfId="1910"/>
    <cellStyle name="Note 3 3 3 2" xfId="1911"/>
    <cellStyle name="Note 3 3 4" xfId="1912"/>
    <cellStyle name="Note 3 4" xfId="1913"/>
    <cellStyle name="Note 3 4 2" xfId="1914"/>
    <cellStyle name="Note 3 4 2 2" xfId="1915"/>
    <cellStyle name="Note 3 4 3" xfId="1916"/>
    <cellStyle name="Note 3 5" xfId="1917"/>
    <cellStyle name="Note 3 5 2" xfId="1918"/>
    <cellStyle name="Note 3 6" xfId="1919"/>
    <cellStyle name="Note 4" xfId="1920"/>
    <cellStyle name="Note 4 2" xfId="1921"/>
    <cellStyle name="Note 4 2 2" xfId="1922"/>
    <cellStyle name="Note 4 2 2 2" xfId="1923"/>
    <cellStyle name="Note 4 2 2 2 2" xfId="1924"/>
    <cellStyle name="Note 4 2 2 3" xfId="1925"/>
    <cellStyle name="Note 4 2 3" xfId="1926"/>
    <cellStyle name="Note 4 2 3 2" xfId="1927"/>
    <cellStyle name="Note 4 2 4" xfId="1928"/>
    <cellStyle name="Note 4 3" xfId="1929"/>
    <cellStyle name="Note 4 3 2" xfId="1930"/>
    <cellStyle name="Note 4 3 2 2" xfId="1931"/>
    <cellStyle name="Note 4 3 2 2 2" xfId="1932"/>
    <cellStyle name="Note 4 3 2 3" xfId="1933"/>
    <cellStyle name="Note 4 3 3" xfId="1934"/>
    <cellStyle name="Note 4 3 3 2" xfId="1935"/>
    <cellStyle name="Note 4 3 4" xfId="1936"/>
    <cellStyle name="Note 4 4" xfId="1937"/>
    <cellStyle name="Note 4 4 2" xfId="1938"/>
    <cellStyle name="Note 4 4 2 2" xfId="1939"/>
    <cellStyle name="Note 4 4 3" xfId="1940"/>
    <cellStyle name="Note 4 5" xfId="1941"/>
    <cellStyle name="Note 4 5 2" xfId="1942"/>
    <cellStyle name="Note 4 6" xfId="1943"/>
    <cellStyle name="Note 5" xfId="1944"/>
    <cellStyle name="Note 5 2" xfId="1945"/>
    <cellStyle name="Note 5 2 2" xfId="1946"/>
    <cellStyle name="Note 5 2 2 2" xfId="1947"/>
    <cellStyle name="Note 5 2 2 2 2" xfId="1948"/>
    <cellStyle name="Note 5 2 2 3" xfId="1949"/>
    <cellStyle name="Note 5 2 3" xfId="1950"/>
    <cellStyle name="Note 5 2 3 2" xfId="1951"/>
    <cellStyle name="Note 5 2 4" xfId="1952"/>
    <cellStyle name="Note 5 3" xfId="1953"/>
    <cellStyle name="Note 5 3 2" xfId="1954"/>
    <cellStyle name="Note 5 3 2 2" xfId="1955"/>
    <cellStyle name="Note 5 3 2 2 2" xfId="1956"/>
    <cellStyle name="Note 5 3 2 3" xfId="1957"/>
    <cellStyle name="Note 5 3 3" xfId="1958"/>
    <cellStyle name="Note 5 3 3 2" xfId="1959"/>
    <cellStyle name="Note 5 3 4" xfId="1960"/>
    <cellStyle name="Note 5 4" xfId="1961"/>
    <cellStyle name="Note 5 4 2" xfId="1962"/>
    <cellStyle name="Note 5 4 2 2" xfId="1963"/>
    <cellStyle name="Note 5 4 3" xfId="1964"/>
    <cellStyle name="Note 5 5" xfId="1965"/>
    <cellStyle name="Note 5 5 2" xfId="1966"/>
    <cellStyle name="Note 5 6" xfId="1967"/>
    <cellStyle name="Note 6" xfId="1968"/>
    <cellStyle name="Note 6 2" xfId="1969"/>
    <cellStyle name="Note 6 2 2" xfId="1970"/>
    <cellStyle name="Note 6 2 2 2" xfId="1971"/>
    <cellStyle name="Note 6 2 2 2 2" xfId="1972"/>
    <cellStyle name="Note 6 2 2 3" xfId="1973"/>
    <cellStyle name="Note 6 2 3" xfId="1974"/>
    <cellStyle name="Note 6 2 3 2" xfId="1975"/>
    <cellStyle name="Note 6 2 4" xfId="1976"/>
    <cellStyle name="Note 6 3" xfId="1977"/>
    <cellStyle name="Note 6 3 2" xfId="1978"/>
    <cellStyle name="Note 6 3 2 2" xfId="1979"/>
    <cellStyle name="Note 6 3 2 2 2" xfId="1980"/>
    <cellStyle name="Note 6 3 2 3" xfId="1981"/>
    <cellStyle name="Note 6 3 3" xfId="1982"/>
    <cellStyle name="Note 6 3 3 2" xfId="1983"/>
    <cellStyle name="Note 6 3 4" xfId="1984"/>
    <cellStyle name="Note 6 4" xfId="1985"/>
    <cellStyle name="Note 6 4 2" xfId="1986"/>
    <cellStyle name="Note 6 4 2 2" xfId="1987"/>
    <cellStyle name="Note 6 4 3" xfId="1988"/>
    <cellStyle name="Note 6 5" xfId="1989"/>
    <cellStyle name="Note 6 5 2" xfId="1990"/>
    <cellStyle name="Note 6 6" xfId="1991"/>
    <cellStyle name="Note 7" xfId="1992"/>
    <cellStyle name="Note 8" xfId="1993"/>
    <cellStyle name="Option" xfId="1994"/>
    <cellStyle name="Output 2" xfId="1995"/>
    <cellStyle name="Output 2 2" xfId="1996"/>
    <cellStyle name="Output 3" xfId="1997"/>
    <cellStyle name="Output 3 2" xfId="1998"/>
    <cellStyle name="Output 3 2 2" xfId="1999"/>
    <cellStyle name="Output 3 2 2 2" xfId="2000"/>
    <cellStyle name="Output 3 2 3" xfId="2001"/>
    <cellStyle name="Output 3 3" xfId="2002"/>
    <cellStyle name="Output 3 3 2" xfId="2003"/>
    <cellStyle name="Output 3 3 2 2" xfId="2004"/>
    <cellStyle name="Output 3 3 3" xfId="2005"/>
    <cellStyle name="Output 3 4" xfId="2006"/>
    <cellStyle name="Output 3 4 2" xfId="2007"/>
    <cellStyle name="Output 3 4 2 2" xfId="2008"/>
    <cellStyle name="Output 3 4 3" xfId="2009"/>
    <cellStyle name="Output 3 5" xfId="2010"/>
    <cellStyle name="Output 3 5 2" xfId="2011"/>
    <cellStyle name="Output 3 5 3" xfId="2012"/>
    <cellStyle name="Output 3 6" xfId="2013"/>
    <cellStyle name="Output 4" xfId="2014"/>
    <cellStyle name="Output 5" xfId="2015"/>
    <cellStyle name="Output Amounts" xfId="2016"/>
    <cellStyle name="Output Column Headings" xfId="2017"/>
    <cellStyle name="Output Line Items" xfId="2018"/>
    <cellStyle name="Output Report Heading" xfId="2019"/>
    <cellStyle name="Output Report Title" xfId="2020"/>
    <cellStyle name="Percent +/-" xfId="2021"/>
    <cellStyle name="Percent 10" xfId="2022"/>
    <cellStyle name="Percent 11" xfId="2023"/>
    <cellStyle name="Percent 12" xfId="2024"/>
    <cellStyle name="Percent 13" xfId="2025"/>
    <cellStyle name="Percent 14" xfId="2026"/>
    <cellStyle name="Percent 15" xfId="2027"/>
    <cellStyle name="Percent 16" xfId="2028"/>
    <cellStyle name="Percent 17" xfId="2029"/>
    <cellStyle name="Percent 18" xfId="2030"/>
    <cellStyle name="Percent 19" xfId="2031"/>
    <cellStyle name="Percent 2" xfId="2032"/>
    <cellStyle name="Percent 2 2" xfId="2033"/>
    <cellStyle name="Percent 2 2 10" xfId="2034"/>
    <cellStyle name="Percent 2 2 2" xfId="2035"/>
    <cellStyle name="Percent 2 2 2 2" xfId="2036"/>
    <cellStyle name="Percent 2 2 2 2 2" xfId="2037"/>
    <cellStyle name="Percent 2 2 2 2 2 2" xfId="2038"/>
    <cellStyle name="Percent 2 2 2 2 2 2 2" xfId="2039"/>
    <cellStyle name="Percent 2 2 2 2 2 3" xfId="2040"/>
    <cellStyle name="Percent 2 2 2 2 3" xfId="2041"/>
    <cellStyle name="Percent 2 2 2 2 3 2" xfId="2042"/>
    <cellStyle name="Percent 2 2 2 2 4" xfId="2043"/>
    <cellStyle name="Percent 2 2 2 3" xfId="2044"/>
    <cellStyle name="Percent 2 2 2 3 2" xfId="2045"/>
    <cellStyle name="Percent 2 2 2 3 2 2" xfId="2046"/>
    <cellStyle name="Percent 2 2 2 3 2 2 2" xfId="2047"/>
    <cellStyle name="Percent 2 2 2 3 2 3" xfId="2048"/>
    <cellStyle name="Percent 2 2 2 3 3" xfId="2049"/>
    <cellStyle name="Percent 2 2 2 3 3 2" xfId="2050"/>
    <cellStyle name="Percent 2 2 2 3 4" xfId="2051"/>
    <cellStyle name="Percent 2 2 2 4" xfId="2052"/>
    <cellStyle name="Percent 2 2 2 4 2" xfId="2053"/>
    <cellStyle name="Percent 2 2 2 4 2 2" xfId="2054"/>
    <cellStyle name="Percent 2 2 2 4 3" xfId="2055"/>
    <cellStyle name="Percent 2 2 2 5" xfId="2056"/>
    <cellStyle name="Percent 2 2 2 5 2" xfId="2057"/>
    <cellStyle name="Percent 2 2 2 6" xfId="2058"/>
    <cellStyle name="Percent 2 2 3" xfId="2059"/>
    <cellStyle name="Percent 2 2 3 2" xfId="2060"/>
    <cellStyle name="Percent 2 2 3 2 2" xfId="2061"/>
    <cellStyle name="Percent 2 2 3 2 2 2" xfId="2062"/>
    <cellStyle name="Percent 2 2 3 2 2 2 2" xfId="2063"/>
    <cellStyle name="Percent 2 2 3 2 2 3" xfId="2064"/>
    <cellStyle name="Percent 2 2 3 2 3" xfId="2065"/>
    <cellStyle name="Percent 2 2 3 2 3 2" xfId="2066"/>
    <cellStyle name="Percent 2 2 3 2 4" xfId="2067"/>
    <cellStyle name="Percent 2 2 3 3" xfId="2068"/>
    <cellStyle name="Percent 2 2 3 3 2" xfId="2069"/>
    <cellStyle name="Percent 2 2 3 3 2 2" xfId="2070"/>
    <cellStyle name="Percent 2 2 3 3 2 2 2" xfId="2071"/>
    <cellStyle name="Percent 2 2 3 3 2 3" xfId="2072"/>
    <cellStyle name="Percent 2 2 3 3 3" xfId="2073"/>
    <cellStyle name="Percent 2 2 3 3 3 2" xfId="2074"/>
    <cellStyle name="Percent 2 2 3 3 4" xfId="2075"/>
    <cellStyle name="Percent 2 2 3 4" xfId="2076"/>
    <cellStyle name="Percent 2 2 3 4 2" xfId="2077"/>
    <cellStyle name="Percent 2 2 3 4 2 2" xfId="2078"/>
    <cellStyle name="Percent 2 2 3 4 3" xfId="2079"/>
    <cellStyle name="Percent 2 2 3 5" xfId="2080"/>
    <cellStyle name="Percent 2 2 3 5 2" xfId="2081"/>
    <cellStyle name="Percent 2 2 3 6" xfId="2082"/>
    <cellStyle name="Percent 2 2 4" xfId="2083"/>
    <cellStyle name="Percent 2 2 4 2" xfId="2084"/>
    <cellStyle name="Percent 2 2 4 2 2" xfId="2085"/>
    <cellStyle name="Percent 2 2 4 2 2 2" xfId="2086"/>
    <cellStyle name="Percent 2 2 4 2 2 2 2" xfId="2087"/>
    <cellStyle name="Percent 2 2 4 2 2 3" xfId="2088"/>
    <cellStyle name="Percent 2 2 4 2 3" xfId="2089"/>
    <cellStyle name="Percent 2 2 4 2 3 2" xfId="2090"/>
    <cellStyle name="Percent 2 2 4 2 4" xfId="2091"/>
    <cellStyle name="Percent 2 2 4 3" xfId="2092"/>
    <cellStyle name="Percent 2 2 4 3 2" xfId="2093"/>
    <cellStyle name="Percent 2 2 4 3 2 2" xfId="2094"/>
    <cellStyle name="Percent 2 2 4 3 2 2 2" xfId="2095"/>
    <cellStyle name="Percent 2 2 4 3 2 3" xfId="2096"/>
    <cellStyle name="Percent 2 2 4 3 3" xfId="2097"/>
    <cellStyle name="Percent 2 2 4 3 3 2" xfId="2098"/>
    <cellStyle name="Percent 2 2 4 3 4" xfId="2099"/>
    <cellStyle name="Percent 2 2 4 4" xfId="2100"/>
    <cellStyle name="Percent 2 2 4 4 2" xfId="2101"/>
    <cellStyle name="Percent 2 2 4 4 2 2" xfId="2102"/>
    <cellStyle name="Percent 2 2 4 4 3" xfId="2103"/>
    <cellStyle name="Percent 2 2 4 5" xfId="2104"/>
    <cellStyle name="Percent 2 2 4 5 2" xfId="2105"/>
    <cellStyle name="Percent 2 2 4 6" xfId="2106"/>
    <cellStyle name="Percent 2 2 5" xfId="2107"/>
    <cellStyle name="Percent 2 2 5 2" xfId="2108"/>
    <cellStyle name="Percent 2 2 5 2 2" xfId="2109"/>
    <cellStyle name="Percent 2 2 5 2 2 2" xfId="2110"/>
    <cellStyle name="Percent 2 2 5 2 3" xfId="2111"/>
    <cellStyle name="Percent 2 2 5 3" xfId="2112"/>
    <cellStyle name="Percent 2 2 5 3 2" xfId="2113"/>
    <cellStyle name="Percent 2 2 5 4" xfId="2114"/>
    <cellStyle name="Percent 2 2 6" xfId="2115"/>
    <cellStyle name="Percent 2 2 6 2" xfId="2116"/>
    <cellStyle name="Percent 2 2 6 2 2" xfId="2117"/>
    <cellStyle name="Percent 2 2 6 2 2 2" xfId="2118"/>
    <cellStyle name="Percent 2 2 6 2 3" xfId="2119"/>
    <cellStyle name="Percent 2 2 6 3" xfId="2120"/>
    <cellStyle name="Percent 2 2 6 3 2" xfId="2121"/>
    <cellStyle name="Percent 2 2 6 4" xfId="2122"/>
    <cellStyle name="Percent 2 2 7" xfId="2123"/>
    <cellStyle name="Percent 2 2 7 2" xfId="2124"/>
    <cellStyle name="Percent 2 2 7 2 2" xfId="2125"/>
    <cellStyle name="Percent 2 2 7 3" xfId="2126"/>
    <cellStyle name="Percent 2 2 8" xfId="2127"/>
    <cellStyle name="Percent 2 2 8 2" xfId="2128"/>
    <cellStyle name="Percent 2 2 9" xfId="2129"/>
    <cellStyle name="Percent 2 3" xfId="2130"/>
    <cellStyle name="Percent 2 3 2" xfId="2131"/>
    <cellStyle name="Percent 2 3 2 2" xfId="2132"/>
    <cellStyle name="Percent 2 3 2 2 2" xfId="2133"/>
    <cellStyle name="Percent 2 3 2 2 2 2" xfId="2134"/>
    <cellStyle name="Percent 2 3 2 2 2 2 2" xfId="2135"/>
    <cellStyle name="Percent 2 3 2 2 2 3" xfId="2136"/>
    <cellStyle name="Percent 2 3 2 2 3" xfId="2137"/>
    <cellStyle name="Percent 2 3 2 2 3 2" xfId="2138"/>
    <cellStyle name="Percent 2 3 2 2 4" xfId="2139"/>
    <cellStyle name="Percent 2 3 2 3" xfId="2140"/>
    <cellStyle name="Percent 2 3 2 3 2" xfId="2141"/>
    <cellStyle name="Percent 2 3 2 3 2 2" xfId="2142"/>
    <cellStyle name="Percent 2 3 2 3 2 2 2" xfId="2143"/>
    <cellStyle name="Percent 2 3 2 3 2 3" xfId="2144"/>
    <cellStyle name="Percent 2 3 2 3 3" xfId="2145"/>
    <cellStyle name="Percent 2 3 2 3 3 2" xfId="2146"/>
    <cellStyle name="Percent 2 3 2 3 4" xfId="2147"/>
    <cellStyle name="Percent 2 3 2 4" xfId="2148"/>
    <cellStyle name="Percent 2 3 2 4 2" xfId="2149"/>
    <cellStyle name="Percent 2 3 2 4 2 2" xfId="2150"/>
    <cellStyle name="Percent 2 3 2 4 3" xfId="2151"/>
    <cellStyle name="Percent 2 3 2 5" xfId="2152"/>
    <cellStyle name="Percent 2 3 2 5 2" xfId="2153"/>
    <cellStyle name="Percent 2 3 2 6" xfId="2154"/>
    <cellStyle name="Percent 2 3 3" xfId="2155"/>
    <cellStyle name="Percent 2 3 3 2" xfId="2156"/>
    <cellStyle name="Percent 2 3 3 2 2" xfId="2157"/>
    <cellStyle name="Percent 2 3 3 2 2 2" xfId="2158"/>
    <cellStyle name="Percent 2 3 3 2 2 2 2" xfId="2159"/>
    <cellStyle name="Percent 2 3 3 2 2 3" xfId="2160"/>
    <cellStyle name="Percent 2 3 3 2 3" xfId="2161"/>
    <cellStyle name="Percent 2 3 3 2 3 2" xfId="2162"/>
    <cellStyle name="Percent 2 3 3 2 4" xfId="2163"/>
    <cellStyle name="Percent 2 3 3 3" xfId="2164"/>
    <cellStyle name="Percent 2 3 3 3 2" xfId="2165"/>
    <cellStyle name="Percent 2 3 3 3 2 2" xfId="2166"/>
    <cellStyle name="Percent 2 3 3 3 2 2 2" xfId="2167"/>
    <cellStyle name="Percent 2 3 3 3 2 3" xfId="2168"/>
    <cellStyle name="Percent 2 3 3 3 3" xfId="2169"/>
    <cellStyle name="Percent 2 3 3 3 3 2" xfId="2170"/>
    <cellStyle name="Percent 2 3 3 3 4" xfId="2171"/>
    <cellStyle name="Percent 2 3 3 4" xfId="2172"/>
    <cellStyle name="Percent 2 3 3 4 2" xfId="2173"/>
    <cellStyle name="Percent 2 3 3 4 2 2" xfId="2174"/>
    <cellStyle name="Percent 2 3 3 4 3" xfId="2175"/>
    <cellStyle name="Percent 2 3 3 5" xfId="2176"/>
    <cellStyle name="Percent 2 3 3 5 2" xfId="2177"/>
    <cellStyle name="Percent 2 3 3 6" xfId="2178"/>
    <cellStyle name="Percent 2 3 4" xfId="2179"/>
    <cellStyle name="Percent 2 3 4 2" xfId="2180"/>
    <cellStyle name="Percent 2 3 4 2 2" xfId="2181"/>
    <cellStyle name="Percent 2 3 4 2 2 2" xfId="2182"/>
    <cellStyle name="Percent 2 3 4 2 2 2 2" xfId="2183"/>
    <cellStyle name="Percent 2 3 4 2 2 3" xfId="2184"/>
    <cellStyle name="Percent 2 3 4 2 3" xfId="2185"/>
    <cellStyle name="Percent 2 3 4 2 3 2" xfId="2186"/>
    <cellStyle name="Percent 2 3 4 2 4" xfId="2187"/>
    <cellStyle name="Percent 2 3 4 3" xfId="2188"/>
    <cellStyle name="Percent 2 3 4 3 2" xfId="2189"/>
    <cellStyle name="Percent 2 3 4 3 2 2" xfId="2190"/>
    <cellStyle name="Percent 2 3 4 3 2 2 2" xfId="2191"/>
    <cellStyle name="Percent 2 3 4 3 2 3" xfId="2192"/>
    <cellStyle name="Percent 2 3 4 3 3" xfId="2193"/>
    <cellStyle name="Percent 2 3 4 3 3 2" xfId="2194"/>
    <cellStyle name="Percent 2 3 4 3 4" xfId="2195"/>
    <cellStyle name="Percent 2 3 4 4" xfId="2196"/>
    <cellStyle name="Percent 2 3 4 4 2" xfId="2197"/>
    <cellStyle name="Percent 2 3 4 4 2 2" xfId="2198"/>
    <cellStyle name="Percent 2 3 4 4 3" xfId="2199"/>
    <cellStyle name="Percent 2 3 4 5" xfId="2200"/>
    <cellStyle name="Percent 2 3 4 5 2" xfId="2201"/>
    <cellStyle name="Percent 2 3 4 6" xfId="2202"/>
    <cellStyle name="Percent 2 3 5" xfId="2203"/>
    <cellStyle name="Percent 2 3 5 2" xfId="2204"/>
    <cellStyle name="Percent 2 3 5 2 2" xfId="2205"/>
    <cellStyle name="Percent 2 3 5 2 2 2" xfId="2206"/>
    <cellStyle name="Percent 2 3 5 2 3" xfId="2207"/>
    <cellStyle name="Percent 2 3 5 3" xfId="2208"/>
    <cellStyle name="Percent 2 3 5 3 2" xfId="2209"/>
    <cellStyle name="Percent 2 3 5 4" xfId="2210"/>
    <cellStyle name="Percent 2 3 6" xfId="2211"/>
    <cellStyle name="Percent 2 3 6 2" xfId="2212"/>
    <cellStyle name="Percent 2 3 6 2 2" xfId="2213"/>
    <cellStyle name="Percent 2 3 6 2 2 2" xfId="2214"/>
    <cellStyle name="Percent 2 3 6 2 3" xfId="2215"/>
    <cellStyle name="Percent 2 3 6 3" xfId="2216"/>
    <cellStyle name="Percent 2 3 6 3 2" xfId="2217"/>
    <cellStyle name="Percent 2 3 6 4" xfId="2218"/>
    <cellStyle name="Percent 2 3 7" xfId="2219"/>
    <cellStyle name="Percent 2 3 7 2" xfId="2220"/>
    <cellStyle name="Percent 2 3 7 2 2" xfId="2221"/>
    <cellStyle name="Percent 2 3 7 3" xfId="2222"/>
    <cellStyle name="Percent 2 3 8" xfId="2223"/>
    <cellStyle name="Percent 2 3 8 2" xfId="2224"/>
    <cellStyle name="Percent 2 3 9" xfId="2225"/>
    <cellStyle name="Percent 2 4" xfId="2226"/>
    <cellStyle name="Percent 2 5" xfId="2227"/>
    <cellStyle name="Percent 20" xfId="2228"/>
    <cellStyle name="Percent 21" xfId="2229"/>
    <cellStyle name="Percent 22" xfId="2230"/>
    <cellStyle name="Percent 23" xfId="2231"/>
    <cellStyle name="Percent 24" xfId="2232"/>
    <cellStyle name="Percent 25" xfId="2233"/>
    <cellStyle name="Percent 26" xfId="2234"/>
    <cellStyle name="Percent 27" xfId="2235"/>
    <cellStyle name="Percent 28" xfId="2236"/>
    <cellStyle name="Percent 29" xfId="2237"/>
    <cellStyle name="Percent 3" xfId="2238"/>
    <cellStyle name="Percent 3 10" xfId="2239"/>
    <cellStyle name="Percent 3 10 2" xfId="2240"/>
    <cellStyle name="Percent 3 2" xfId="2241"/>
    <cellStyle name="Percent 3 2 2" xfId="2242"/>
    <cellStyle name="Percent 3 2 2 2" xfId="2243"/>
    <cellStyle name="Percent 3 2 2 2 2" xfId="2244"/>
    <cellStyle name="Percent 3 2 2 2 2 2" xfId="2245"/>
    <cellStyle name="Percent 3 2 2 2 2 2 2" xfId="2246"/>
    <cellStyle name="Percent 3 2 2 2 2 3" xfId="2247"/>
    <cellStyle name="Percent 3 2 2 2 3" xfId="2248"/>
    <cellStyle name="Percent 3 2 2 2 3 2" xfId="2249"/>
    <cellStyle name="Percent 3 2 2 2 4" xfId="2250"/>
    <cellStyle name="Percent 3 2 2 3" xfId="2251"/>
    <cellStyle name="Percent 3 2 2 3 2" xfId="2252"/>
    <cellStyle name="Percent 3 2 2 3 2 2" xfId="2253"/>
    <cellStyle name="Percent 3 2 2 3 2 2 2" xfId="2254"/>
    <cellStyle name="Percent 3 2 2 3 2 3" xfId="2255"/>
    <cellStyle name="Percent 3 2 2 3 3" xfId="2256"/>
    <cellStyle name="Percent 3 2 2 3 3 2" xfId="2257"/>
    <cellStyle name="Percent 3 2 2 3 4" xfId="2258"/>
    <cellStyle name="Percent 3 2 2 4" xfId="2259"/>
    <cellStyle name="Percent 3 2 2 4 2" xfId="2260"/>
    <cellStyle name="Percent 3 2 2 4 2 2" xfId="2261"/>
    <cellStyle name="Percent 3 2 2 4 3" xfId="2262"/>
    <cellStyle name="Percent 3 2 2 5" xfId="2263"/>
    <cellStyle name="Percent 3 2 2 5 2" xfId="2264"/>
    <cellStyle name="Percent 3 2 2 6" xfId="2265"/>
    <cellStyle name="Percent 3 2 3" xfId="2266"/>
    <cellStyle name="Percent 3 2 3 2" xfId="2267"/>
    <cellStyle name="Percent 3 2 3 2 2" xfId="2268"/>
    <cellStyle name="Percent 3 2 3 2 2 2" xfId="2269"/>
    <cellStyle name="Percent 3 2 3 2 2 2 2" xfId="2270"/>
    <cellStyle name="Percent 3 2 3 2 2 3" xfId="2271"/>
    <cellStyle name="Percent 3 2 3 2 3" xfId="2272"/>
    <cellStyle name="Percent 3 2 3 2 3 2" xfId="2273"/>
    <cellStyle name="Percent 3 2 3 2 4" xfId="2274"/>
    <cellStyle name="Percent 3 2 3 3" xfId="2275"/>
    <cellStyle name="Percent 3 2 3 3 2" xfId="2276"/>
    <cellStyle name="Percent 3 2 3 3 2 2" xfId="2277"/>
    <cellStyle name="Percent 3 2 3 3 2 2 2" xfId="2278"/>
    <cellStyle name="Percent 3 2 3 3 2 3" xfId="2279"/>
    <cellStyle name="Percent 3 2 3 3 3" xfId="2280"/>
    <cellStyle name="Percent 3 2 3 3 3 2" xfId="2281"/>
    <cellStyle name="Percent 3 2 3 3 4" xfId="2282"/>
    <cellStyle name="Percent 3 2 3 4" xfId="2283"/>
    <cellStyle name="Percent 3 2 3 4 2" xfId="2284"/>
    <cellStyle name="Percent 3 2 3 4 2 2" xfId="2285"/>
    <cellStyle name="Percent 3 2 3 4 3" xfId="2286"/>
    <cellStyle name="Percent 3 2 3 5" xfId="2287"/>
    <cellStyle name="Percent 3 2 3 5 2" xfId="2288"/>
    <cellStyle name="Percent 3 2 3 6" xfId="2289"/>
    <cellStyle name="Percent 3 2 4" xfId="2290"/>
    <cellStyle name="Percent 3 2 4 2" xfId="2291"/>
    <cellStyle name="Percent 3 2 4 2 2" xfId="2292"/>
    <cellStyle name="Percent 3 2 4 2 2 2" xfId="2293"/>
    <cellStyle name="Percent 3 2 4 2 2 2 2" xfId="2294"/>
    <cellStyle name="Percent 3 2 4 2 2 3" xfId="2295"/>
    <cellStyle name="Percent 3 2 4 2 3" xfId="2296"/>
    <cellStyle name="Percent 3 2 4 2 3 2" xfId="2297"/>
    <cellStyle name="Percent 3 2 4 2 4" xfId="2298"/>
    <cellStyle name="Percent 3 2 4 3" xfId="2299"/>
    <cellStyle name="Percent 3 2 4 3 2" xfId="2300"/>
    <cellStyle name="Percent 3 2 4 3 2 2" xfId="2301"/>
    <cellStyle name="Percent 3 2 4 3 2 2 2" xfId="2302"/>
    <cellStyle name="Percent 3 2 4 3 2 3" xfId="2303"/>
    <cellStyle name="Percent 3 2 4 3 3" xfId="2304"/>
    <cellStyle name="Percent 3 2 4 3 3 2" xfId="2305"/>
    <cellStyle name="Percent 3 2 4 3 4" xfId="2306"/>
    <cellStyle name="Percent 3 2 4 4" xfId="2307"/>
    <cellStyle name="Percent 3 2 4 4 2" xfId="2308"/>
    <cellStyle name="Percent 3 2 4 4 2 2" xfId="2309"/>
    <cellStyle name="Percent 3 2 4 4 3" xfId="2310"/>
    <cellStyle name="Percent 3 2 4 5" xfId="2311"/>
    <cellStyle name="Percent 3 2 4 5 2" xfId="2312"/>
    <cellStyle name="Percent 3 2 4 6" xfId="2313"/>
    <cellStyle name="Percent 3 2 5" xfId="2314"/>
    <cellStyle name="Percent 3 2 5 2" xfId="2315"/>
    <cellStyle name="Percent 3 2 5 2 2" xfId="2316"/>
    <cellStyle name="Percent 3 2 5 2 2 2" xfId="2317"/>
    <cellStyle name="Percent 3 2 5 2 3" xfId="2318"/>
    <cellStyle name="Percent 3 2 5 3" xfId="2319"/>
    <cellStyle name="Percent 3 2 5 3 2" xfId="2320"/>
    <cellStyle name="Percent 3 2 5 4" xfId="2321"/>
    <cellStyle name="Percent 3 2 6" xfId="2322"/>
    <cellStyle name="Percent 3 2 6 2" xfId="2323"/>
    <cellStyle name="Percent 3 2 6 2 2" xfId="2324"/>
    <cellStyle name="Percent 3 2 6 2 2 2" xfId="2325"/>
    <cellStyle name="Percent 3 2 6 2 3" xfId="2326"/>
    <cellStyle name="Percent 3 2 6 3" xfId="2327"/>
    <cellStyle name="Percent 3 2 6 3 2" xfId="2328"/>
    <cellStyle name="Percent 3 2 6 4" xfId="2329"/>
    <cellStyle name="Percent 3 2 7" xfId="2330"/>
    <cellStyle name="Percent 3 2 7 2" xfId="2331"/>
    <cellStyle name="Percent 3 2 7 2 2" xfId="2332"/>
    <cellStyle name="Percent 3 2 7 3" xfId="2333"/>
    <cellStyle name="Percent 3 2 8" xfId="2334"/>
    <cellStyle name="Percent 3 2 8 2" xfId="2335"/>
    <cellStyle name="Percent 3 2 9" xfId="2336"/>
    <cellStyle name="Percent 3 3" xfId="2337"/>
    <cellStyle name="Percent 3 4" xfId="2338"/>
    <cellStyle name="Percent 3 4 2" xfId="2339"/>
    <cellStyle name="Percent 3 4 2 2" xfId="2340"/>
    <cellStyle name="Percent 3 4 2 2 2" xfId="2341"/>
    <cellStyle name="Percent 3 4 2 2 2 2" xfId="2342"/>
    <cellStyle name="Percent 3 4 2 2 3" xfId="2343"/>
    <cellStyle name="Percent 3 4 2 3" xfId="2344"/>
    <cellStyle name="Percent 3 4 2 3 2" xfId="2345"/>
    <cellStyle name="Percent 3 4 2 4" xfId="2346"/>
    <cellStyle name="Percent 3 4 3" xfId="2347"/>
    <cellStyle name="Percent 3 4 3 2" xfId="2348"/>
    <cellStyle name="Percent 3 4 3 2 2" xfId="2349"/>
    <cellStyle name="Percent 3 4 3 2 2 2" xfId="2350"/>
    <cellStyle name="Percent 3 4 3 2 3" xfId="2351"/>
    <cellStyle name="Percent 3 4 3 3" xfId="2352"/>
    <cellStyle name="Percent 3 4 3 3 2" xfId="2353"/>
    <cellStyle name="Percent 3 4 3 4" xfId="2354"/>
    <cellStyle name="Percent 3 4 4" xfId="2355"/>
    <cellStyle name="Percent 3 4 4 2" xfId="2356"/>
    <cellStyle name="Percent 3 4 4 2 2" xfId="2357"/>
    <cellStyle name="Percent 3 4 4 3" xfId="2358"/>
    <cellStyle name="Percent 3 4 5" xfId="2359"/>
    <cellStyle name="Percent 3 4 5 2" xfId="2360"/>
    <cellStyle name="Percent 3 4 6" xfId="2361"/>
    <cellStyle name="Percent 3 5" xfId="2362"/>
    <cellStyle name="Percent 3 5 2" xfId="2363"/>
    <cellStyle name="Percent 3 5 2 2" xfId="2364"/>
    <cellStyle name="Percent 3 5 2 2 2" xfId="2365"/>
    <cellStyle name="Percent 3 5 2 2 2 2" xfId="2366"/>
    <cellStyle name="Percent 3 5 2 2 3" xfId="2367"/>
    <cellStyle name="Percent 3 5 2 3" xfId="2368"/>
    <cellStyle name="Percent 3 5 2 3 2" xfId="2369"/>
    <cellStyle name="Percent 3 5 2 4" xfId="2370"/>
    <cellStyle name="Percent 3 5 3" xfId="2371"/>
    <cellStyle name="Percent 3 5 3 2" xfId="2372"/>
    <cellStyle name="Percent 3 5 3 2 2" xfId="2373"/>
    <cellStyle name="Percent 3 5 3 2 2 2" xfId="2374"/>
    <cellStyle name="Percent 3 5 3 2 3" xfId="2375"/>
    <cellStyle name="Percent 3 5 3 3" xfId="2376"/>
    <cellStyle name="Percent 3 5 3 3 2" xfId="2377"/>
    <cellStyle name="Percent 3 5 3 4" xfId="2378"/>
    <cellStyle name="Percent 3 5 4" xfId="2379"/>
    <cellStyle name="Percent 3 5 4 2" xfId="2380"/>
    <cellStyle name="Percent 3 5 4 2 2" xfId="2381"/>
    <cellStyle name="Percent 3 5 4 3" xfId="2382"/>
    <cellStyle name="Percent 3 5 5" xfId="2383"/>
    <cellStyle name="Percent 3 5 5 2" xfId="2384"/>
    <cellStyle name="Percent 3 5 6" xfId="2385"/>
    <cellStyle name="Percent 3 6" xfId="2386"/>
    <cellStyle name="Percent 3 6 2" xfId="2387"/>
    <cellStyle name="Percent 3 6 2 2" xfId="2388"/>
    <cellStyle name="Percent 3 6 2 2 2" xfId="2389"/>
    <cellStyle name="Percent 3 6 2 2 2 2" xfId="2390"/>
    <cellStyle name="Percent 3 6 2 2 3" xfId="2391"/>
    <cellStyle name="Percent 3 6 2 3" xfId="2392"/>
    <cellStyle name="Percent 3 6 2 3 2" xfId="2393"/>
    <cellStyle name="Percent 3 6 2 4" xfId="2394"/>
    <cellStyle name="Percent 3 6 3" xfId="2395"/>
    <cellStyle name="Percent 3 6 3 2" xfId="2396"/>
    <cellStyle name="Percent 3 6 3 2 2" xfId="2397"/>
    <cellStyle name="Percent 3 6 3 2 2 2" xfId="2398"/>
    <cellStyle name="Percent 3 6 3 2 3" xfId="2399"/>
    <cellStyle name="Percent 3 6 3 3" xfId="2400"/>
    <cellStyle name="Percent 3 6 3 3 2" xfId="2401"/>
    <cellStyle name="Percent 3 6 3 4" xfId="2402"/>
    <cellStyle name="Percent 3 6 4" xfId="2403"/>
    <cellStyle name="Percent 3 6 4 2" xfId="2404"/>
    <cellStyle name="Percent 3 6 4 2 2" xfId="2405"/>
    <cellStyle name="Percent 3 6 4 3" xfId="2406"/>
    <cellStyle name="Percent 3 6 5" xfId="2407"/>
    <cellStyle name="Percent 3 6 5 2" xfId="2408"/>
    <cellStyle name="Percent 3 6 6" xfId="2409"/>
    <cellStyle name="Percent 3 7" xfId="2410"/>
    <cellStyle name="Percent 3 7 2" xfId="2411"/>
    <cellStyle name="Percent 3 7 2 2" xfId="2412"/>
    <cellStyle name="Percent 3 7 2 2 2" xfId="2413"/>
    <cellStyle name="Percent 3 7 2 3" xfId="2414"/>
    <cellStyle name="Percent 3 7 3" xfId="2415"/>
    <cellStyle name="Percent 3 7 3 2" xfId="2416"/>
    <cellStyle name="Percent 3 7 4" xfId="2417"/>
    <cellStyle name="Percent 3 8" xfId="2418"/>
    <cellStyle name="Percent 3 8 2" xfId="2419"/>
    <cellStyle name="Percent 3 8 2 2" xfId="2420"/>
    <cellStyle name="Percent 3 8 2 2 2" xfId="2421"/>
    <cellStyle name="Percent 3 8 2 3" xfId="2422"/>
    <cellStyle name="Percent 3 8 3" xfId="2423"/>
    <cellStyle name="Percent 3 8 3 2" xfId="2424"/>
    <cellStyle name="Percent 3 8 4" xfId="2425"/>
    <cellStyle name="Percent 3 9" xfId="2426"/>
    <cellStyle name="Percent 3 9 2" xfId="2427"/>
    <cellStyle name="Percent 3 9 2 2" xfId="2428"/>
    <cellStyle name="Percent 3 9 3" xfId="2429"/>
    <cellStyle name="Percent 30" xfId="2430"/>
    <cellStyle name="Percent 31" xfId="2431"/>
    <cellStyle name="Percent 32" xfId="2432"/>
    <cellStyle name="Percent 33" xfId="2433"/>
    <cellStyle name="Percent 34" xfId="2434"/>
    <cellStyle name="Percent 35" xfId="2435"/>
    <cellStyle name="Percent 36" xfId="2436"/>
    <cellStyle name="Percent 37" xfId="2437"/>
    <cellStyle name="Percent 38" xfId="2438"/>
    <cellStyle name="Percent 39" xfId="2439"/>
    <cellStyle name="Percent 4" xfId="2440"/>
    <cellStyle name="Percent 40" xfId="2441"/>
    <cellStyle name="Percent 41" xfId="2442"/>
    <cellStyle name="Percent 42" xfId="2443"/>
    <cellStyle name="Percent 43" xfId="2444"/>
    <cellStyle name="Percent 5" xfId="2445"/>
    <cellStyle name="Percent 5 2" xfId="2446"/>
    <cellStyle name="Percent 6" xfId="2447"/>
    <cellStyle name="Percent 6 2" xfId="2448"/>
    <cellStyle name="Percent 6 3" xfId="2449"/>
    <cellStyle name="Percent 6 3 2" xfId="2450"/>
    <cellStyle name="Percent 6 4" xfId="2451"/>
    <cellStyle name="Percent 7" xfId="2452"/>
    <cellStyle name="Percent 7 2" xfId="2453"/>
    <cellStyle name="Percent 7 2 2" xfId="2454"/>
    <cellStyle name="Percent 7 3" xfId="2455"/>
    <cellStyle name="Percent 8" xfId="2456"/>
    <cellStyle name="Percent 8 2" xfId="2457"/>
    <cellStyle name="Percent 9" xfId="2458"/>
    <cellStyle name="Shaded" xfId="2459"/>
    <cellStyle name="Title 1" xfId="2460"/>
    <cellStyle name="Title 2" xfId="2461"/>
    <cellStyle name="Title 2 2" xfId="2462"/>
    <cellStyle name="Title 2 2 2" xfId="2463"/>
    <cellStyle name="Title 2 3" xfId="2464"/>
    <cellStyle name="Title 2 4" xfId="2465"/>
    <cellStyle name="Title 2 4 2" xfId="2466"/>
    <cellStyle name="Title 2 4 3" xfId="2467"/>
    <cellStyle name="Title 2 5" xfId="2468"/>
    <cellStyle name="Title 3" xfId="2469"/>
    <cellStyle name="Title 4" xfId="2470"/>
    <cellStyle name="Title 5" xfId="2471"/>
    <cellStyle name="Top_Centred" xfId="2472"/>
    <cellStyle name="Topline" xfId="2473"/>
    <cellStyle name="Topline 2" xfId="2474"/>
    <cellStyle name="Total 2" xfId="2475"/>
    <cellStyle name="Total 2 2" xfId="2476"/>
    <cellStyle name="Total 3" xfId="2477"/>
    <cellStyle name="Total 3 2" xfId="2478"/>
    <cellStyle name="Total 3 2 2" xfId="2479"/>
    <cellStyle name="Total 3 2 2 2" xfId="2480"/>
    <cellStyle name="Total 3 2 3" xfId="2481"/>
    <cellStyle name="Total 3 3" xfId="2482"/>
    <cellStyle name="Total 3 3 2" xfId="2483"/>
    <cellStyle name="Total 3 3 2 2" xfId="2484"/>
    <cellStyle name="Total 3 3 3" xfId="2485"/>
    <cellStyle name="Total 3 4" xfId="2486"/>
    <cellStyle name="Total 3 4 2" xfId="2487"/>
    <cellStyle name="Total 3 4 2 2" xfId="2488"/>
    <cellStyle name="Total 3 4 3" xfId="2489"/>
    <cellStyle name="Total 3 5" xfId="2490"/>
    <cellStyle name="Total 3 5 2" xfId="2491"/>
    <cellStyle name="Total 3 5 3" xfId="2492"/>
    <cellStyle name="Total 3 6" xfId="2493"/>
    <cellStyle name="Total 4" xfId="2494"/>
    <cellStyle name="Warning Text 2" xfId="2495"/>
    <cellStyle name="Warning Text 2 2" xfId="2496"/>
    <cellStyle name="Warning Text 3" xfId="2497"/>
  </cellStyles>
  <dxfs count="39">
    <dxf>
      <fill>
        <patternFill>
          <bgColor rgb="FFFF0000"/>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dxf>
    <dxf>
      <border outline="0">
        <bottom style="thin">
          <color indexed="64"/>
        </bottom>
      </border>
    </dxf>
    <dxf>
      <font>
        <strike val="0"/>
        <outline val="0"/>
        <shadow val="0"/>
        <u val="none"/>
        <vertAlign val="baseline"/>
        <sz val="10"/>
        <name val="Arial"/>
        <scheme val="none"/>
      </font>
      <border diagonalUp="0" diagonalDown="0" outline="0">
        <left style="thin">
          <color indexed="64"/>
        </left>
        <right style="thin">
          <color indexed="64"/>
        </right>
        <top/>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a:t>Total of</a:t>
            </a:r>
            <a:r>
              <a:rPr lang="en-GB" baseline="0"/>
              <a:t> All Costs</a:t>
            </a:r>
            <a:r>
              <a:rPr lang="en-GB"/>
              <a:t>
£</a:t>
            </a:r>
          </a:p>
        </c:rich>
      </c:tx>
      <c:layout/>
      <c:overlay val="0"/>
    </c:title>
    <c:autoTitleDeleted val="0"/>
    <c:plotArea>
      <c:layout/>
      <c:barChart>
        <c:barDir val="col"/>
        <c:grouping val="stacked"/>
        <c:varyColors val="0"/>
        <c:ser>
          <c:idx val="5"/>
          <c:order val="0"/>
          <c:tx>
            <c:strRef>
              <c:f>'Summary of all Costs'!$C$15</c:f>
              <c:strCache>
                <c:ptCount val="1"/>
                <c:pt idx="0">
                  <c:v>Direct Costs</c:v>
                </c:pt>
              </c:strCache>
            </c:strRef>
          </c:tx>
          <c:invertIfNegative val="0"/>
          <c:dLbls>
            <c:dLbl>
              <c:idx val="0"/>
              <c:layou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DBF-4CE0-8E40-13021CD5DED4}"/>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'Summary of all Costs'!$I$14</c:f>
              <c:strCache>
                <c:ptCount val="1"/>
                <c:pt idx="0">
                  <c:v>Total
£</c:v>
                </c:pt>
              </c:strCache>
            </c:strRef>
          </c:cat>
          <c:val>
            <c:numRef>
              <c:f>'Summary of all Costs'!$I$15</c:f>
              <c:numCache>
                <c:formatCode>"£"#,##0</c:formatCode>
                <c:ptCount val="1"/>
                <c:pt idx="0">
                  <c:v>2675318.4828789807</c:v>
                </c:pt>
              </c:numCache>
            </c:numRef>
          </c:val>
          <c:extLst>
            <c:ext xmlns:c16="http://schemas.microsoft.com/office/drawing/2014/chart" uri="{C3380CC4-5D6E-409C-BE32-E72D297353CC}">
              <c16:uniqueId val="{00000001-EDBF-4CE0-8E40-13021CD5DED4}"/>
            </c:ext>
          </c:extLst>
        </c:ser>
        <c:ser>
          <c:idx val="0"/>
          <c:order val="1"/>
          <c:tx>
            <c:strRef>
              <c:f>'Summary of all Costs'!$C$16</c:f>
              <c:strCache>
                <c:ptCount val="1"/>
                <c:pt idx="0">
                  <c:v>Direct Staff Costs</c:v>
                </c:pt>
              </c:strCache>
            </c:strRef>
          </c:tx>
          <c:invertIfNegative val="0"/>
          <c:cat>
            <c:strRef>
              <c:f>'Summary of all Costs'!$I$14</c:f>
              <c:strCache>
                <c:ptCount val="1"/>
                <c:pt idx="0">
                  <c:v>Total
£</c:v>
                </c:pt>
              </c:strCache>
            </c:strRef>
          </c:cat>
          <c:val>
            <c:numRef>
              <c:f>'Summary of all Costs'!$I$16</c:f>
            </c:numRef>
          </c:val>
          <c:extLst>
            <c:ext xmlns:c16="http://schemas.microsoft.com/office/drawing/2014/chart" uri="{C3380CC4-5D6E-409C-BE32-E72D297353CC}">
              <c16:uniqueId val="{00000002-EDBF-4CE0-8E40-13021CD5DED4}"/>
            </c:ext>
          </c:extLst>
        </c:ser>
        <c:ser>
          <c:idx val="1"/>
          <c:order val="2"/>
          <c:tx>
            <c:strRef>
              <c:f>'Summary of all Costs'!$C$17</c:f>
              <c:strCache>
                <c:ptCount val="1"/>
                <c:pt idx="0">
                  <c:v>Travel, Subsistence &amp; Conference</c:v>
                </c:pt>
              </c:strCache>
            </c:strRef>
          </c:tx>
          <c:invertIfNegative val="0"/>
          <c:cat>
            <c:strRef>
              <c:f>'Summary of all Costs'!$I$14</c:f>
              <c:strCache>
                <c:ptCount val="1"/>
                <c:pt idx="0">
                  <c:v>Total
£</c:v>
                </c:pt>
              </c:strCache>
            </c:strRef>
          </c:cat>
          <c:val>
            <c:numRef>
              <c:f>'Summary of all Costs'!$I$17</c:f>
            </c:numRef>
          </c:val>
          <c:extLst>
            <c:ext xmlns:c16="http://schemas.microsoft.com/office/drawing/2014/chart" uri="{C3380CC4-5D6E-409C-BE32-E72D297353CC}">
              <c16:uniqueId val="{00000003-EDBF-4CE0-8E40-13021CD5DED4}"/>
            </c:ext>
          </c:extLst>
        </c:ser>
        <c:ser>
          <c:idx val="2"/>
          <c:order val="3"/>
          <c:tx>
            <c:strRef>
              <c:f>'Summary of all Costs'!$C$18</c:f>
              <c:strCache>
                <c:ptCount val="1"/>
                <c:pt idx="0">
                  <c:v>Equipment</c:v>
                </c:pt>
              </c:strCache>
            </c:strRef>
          </c:tx>
          <c:invertIfNegative val="0"/>
          <c:cat>
            <c:strRef>
              <c:f>'Summary of all Costs'!$I$14</c:f>
              <c:strCache>
                <c:ptCount val="1"/>
                <c:pt idx="0">
                  <c:v>Total
£</c:v>
                </c:pt>
              </c:strCache>
            </c:strRef>
          </c:cat>
          <c:val>
            <c:numRef>
              <c:f>'Summary of all Costs'!$I$18</c:f>
            </c:numRef>
          </c:val>
          <c:extLst>
            <c:ext xmlns:c16="http://schemas.microsoft.com/office/drawing/2014/chart" uri="{C3380CC4-5D6E-409C-BE32-E72D297353CC}">
              <c16:uniqueId val="{00000004-EDBF-4CE0-8E40-13021CD5DED4}"/>
            </c:ext>
          </c:extLst>
        </c:ser>
        <c:ser>
          <c:idx val="3"/>
          <c:order val="4"/>
          <c:tx>
            <c:strRef>
              <c:f>'Summary of all Costs'!$C$19</c:f>
              <c:strCache>
                <c:ptCount val="1"/>
                <c:pt idx="0">
                  <c:v>Consumables</c:v>
                </c:pt>
              </c:strCache>
            </c:strRef>
          </c:tx>
          <c:invertIfNegative val="0"/>
          <c:cat>
            <c:strRef>
              <c:f>'Summary of all Costs'!$I$14</c:f>
              <c:strCache>
                <c:ptCount val="1"/>
                <c:pt idx="0">
                  <c:v>Total
£</c:v>
                </c:pt>
              </c:strCache>
            </c:strRef>
          </c:cat>
          <c:val>
            <c:numRef>
              <c:f>'Summary of all Costs'!$I$19</c:f>
            </c:numRef>
          </c:val>
          <c:extLst>
            <c:ext xmlns:c16="http://schemas.microsoft.com/office/drawing/2014/chart" uri="{C3380CC4-5D6E-409C-BE32-E72D297353CC}">
              <c16:uniqueId val="{00000005-EDBF-4CE0-8E40-13021CD5DED4}"/>
            </c:ext>
          </c:extLst>
        </c:ser>
        <c:ser>
          <c:idx val="4"/>
          <c:order val="5"/>
          <c:tx>
            <c:strRef>
              <c:f>'Summary of all Costs'!$C$20</c:f>
              <c:strCache>
                <c:ptCount val="1"/>
                <c:pt idx="0">
                  <c:v>CPI</c:v>
                </c:pt>
              </c:strCache>
            </c:strRef>
          </c:tx>
          <c:invertIfNegative val="0"/>
          <c:cat>
            <c:strRef>
              <c:f>'Summary of all Costs'!$I$14</c:f>
              <c:strCache>
                <c:ptCount val="1"/>
                <c:pt idx="0">
                  <c:v>Total
£</c:v>
                </c:pt>
              </c:strCache>
            </c:strRef>
          </c:cat>
          <c:val>
            <c:numRef>
              <c:f>'Summary of all Costs'!$I$20</c:f>
            </c:numRef>
          </c:val>
          <c:extLst>
            <c:ext xmlns:c16="http://schemas.microsoft.com/office/drawing/2014/chart" uri="{C3380CC4-5D6E-409C-BE32-E72D297353CC}">
              <c16:uniqueId val="{00000006-EDBF-4CE0-8E40-13021CD5DED4}"/>
            </c:ext>
          </c:extLst>
        </c:ser>
        <c:ser>
          <c:idx val="6"/>
          <c:order val="6"/>
          <c:tx>
            <c:strRef>
              <c:f>'Summary of all Costs'!$C$21</c:f>
              <c:strCache>
                <c:ptCount val="1"/>
                <c:pt idx="0">
                  <c:v>Dissemination</c:v>
                </c:pt>
              </c:strCache>
            </c:strRef>
          </c:tx>
          <c:invertIfNegative val="0"/>
          <c:cat>
            <c:strRef>
              <c:f>'Summary of all Costs'!$I$14</c:f>
              <c:strCache>
                <c:ptCount val="1"/>
                <c:pt idx="0">
                  <c:v>Total
£</c:v>
                </c:pt>
              </c:strCache>
            </c:strRef>
          </c:cat>
          <c:val>
            <c:numRef>
              <c:f>'Summary of all Costs'!$I$21</c:f>
            </c:numRef>
          </c:val>
          <c:extLst>
            <c:ext xmlns:c16="http://schemas.microsoft.com/office/drawing/2014/chart" uri="{C3380CC4-5D6E-409C-BE32-E72D297353CC}">
              <c16:uniqueId val="{00000007-EDBF-4CE0-8E40-13021CD5DED4}"/>
            </c:ext>
          </c:extLst>
        </c:ser>
        <c:ser>
          <c:idx val="7"/>
          <c:order val="7"/>
          <c:tx>
            <c:strRef>
              <c:f>'Summary of all Costs'!$C$22</c:f>
              <c:strCache>
                <c:ptCount val="1"/>
                <c:pt idx="0">
                  <c:v>Risk Management &amp; Assurance</c:v>
                </c:pt>
              </c:strCache>
            </c:strRef>
          </c:tx>
          <c:invertIfNegative val="0"/>
          <c:cat>
            <c:strRef>
              <c:f>'Summary of all Costs'!$I$14</c:f>
              <c:strCache>
                <c:ptCount val="1"/>
                <c:pt idx="0">
                  <c:v>Total
£</c:v>
                </c:pt>
              </c:strCache>
            </c:strRef>
          </c:cat>
          <c:val>
            <c:numRef>
              <c:f>'Summary of all Costs'!$I$22</c:f>
            </c:numRef>
          </c:val>
          <c:extLst>
            <c:ext xmlns:c16="http://schemas.microsoft.com/office/drawing/2014/chart" uri="{C3380CC4-5D6E-409C-BE32-E72D297353CC}">
              <c16:uniqueId val="{00000008-EDBF-4CE0-8E40-13021CD5DED4}"/>
            </c:ext>
          </c:extLst>
        </c:ser>
        <c:ser>
          <c:idx val="8"/>
          <c:order val="8"/>
          <c:tx>
            <c:strRef>
              <c:f>'Summary of all Costs'!$C$23</c:f>
              <c:strCache>
                <c:ptCount val="1"/>
                <c:pt idx="0">
                  <c:v>External Intervention Costs</c:v>
                </c:pt>
              </c:strCache>
            </c:strRef>
          </c:tx>
          <c:invertIfNegative val="0"/>
          <c:cat>
            <c:strRef>
              <c:f>'Summary of all Costs'!$I$14</c:f>
              <c:strCache>
                <c:ptCount val="1"/>
                <c:pt idx="0">
                  <c:v>Total
£</c:v>
                </c:pt>
              </c:strCache>
            </c:strRef>
          </c:cat>
          <c:val>
            <c:numRef>
              <c:f>'Summary of all Costs'!$I$23</c:f>
            </c:numRef>
          </c:val>
          <c:extLst>
            <c:ext xmlns:c16="http://schemas.microsoft.com/office/drawing/2014/chart" uri="{C3380CC4-5D6E-409C-BE32-E72D297353CC}">
              <c16:uniqueId val="{00000009-EDBF-4CE0-8E40-13021CD5DED4}"/>
            </c:ext>
          </c:extLst>
        </c:ser>
        <c:ser>
          <c:idx val="9"/>
          <c:order val="9"/>
          <c:tx>
            <c:strRef>
              <c:f>'Summary of all Costs'!$C$24</c:f>
              <c:strCache>
                <c:ptCount val="1"/>
                <c:pt idx="0">
                  <c:v>Other Direct Cost</c:v>
                </c:pt>
              </c:strCache>
            </c:strRef>
          </c:tx>
          <c:invertIfNegative val="0"/>
          <c:cat>
            <c:strRef>
              <c:f>'Summary of all Costs'!$I$14</c:f>
              <c:strCache>
                <c:ptCount val="1"/>
                <c:pt idx="0">
                  <c:v>Total
£</c:v>
                </c:pt>
              </c:strCache>
            </c:strRef>
          </c:cat>
          <c:val>
            <c:numRef>
              <c:f>'Summary of all Costs'!$I$24</c:f>
            </c:numRef>
          </c:val>
          <c:extLst>
            <c:ext xmlns:c16="http://schemas.microsoft.com/office/drawing/2014/chart" uri="{C3380CC4-5D6E-409C-BE32-E72D297353CC}">
              <c16:uniqueId val="{0000000A-EDBF-4CE0-8E40-13021CD5DED4}"/>
            </c:ext>
          </c:extLst>
        </c:ser>
        <c:ser>
          <c:idx val="10"/>
          <c:order val="10"/>
          <c:tx>
            <c:strRef>
              <c:f>'Summary of all Costs'!$C$25</c:f>
              <c:strCache>
                <c:ptCount val="1"/>
                <c:pt idx="0">
                  <c:v>Indirect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'Summary of all Costs'!$I$14</c:f>
              <c:strCache>
                <c:ptCount val="1"/>
                <c:pt idx="0">
                  <c:v>Total
£</c:v>
                </c:pt>
              </c:strCache>
            </c:strRef>
          </c:cat>
          <c:val>
            <c:numRef>
              <c:f>'Summary of all Costs'!$I$25</c:f>
              <c:numCache>
                <c:formatCode>"£"#,##0</c:formatCode>
                <c:ptCount val="1"/>
                <c:pt idx="0">
                  <c:v>581159.52</c:v>
                </c:pt>
              </c:numCache>
            </c:numRef>
          </c:val>
          <c:extLst>
            <c:ext xmlns:c16="http://schemas.microsoft.com/office/drawing/2014/chart" uri="{C3380CC4-5D6E-409C-BE32-E72D297353CC}">
              <c16:uniqueId val="{0000000B-EDBF-4CE0-8E40-13021CD5DED4}"/>
            </c:ext>
          </c:extLst>
        </c:ser>
        <c:ser>
          <c:idx val="11"/>
          <c:order val="11"/>
          <c:tx>
            <c:strRef>
              <c:f>'Summary of all Costs'!$C$26</c:f>
              <c:strCache>
                <c:ptCount val="1"/>
                <c:pt idx="0">
                  <c:v>Estate Costs </c:v>
                </c:pt>
              </c:strCache>
            </c:strRef>
          </c:tx>
          <c:invertIfNegative val="0"/>
          <c:cat>
            <c:strRef>
              <c:f>'Summary of all Costs'!$I$14</c:f>
              <c:strCache>
                <c:ptCount val="1"/>
                <c:pt idx="0">
                  <c:v>Total
£</c:v>
                </c:pt>
              </c:strCache>
            </c:strRef>
          </c:cat>
          <c:val>
            <c:numRef>
              <c:f>'Summary of all Costs'!$I$26</c:f>
            </c:numRef>
          </c:val>
          <c:extLst>
            <c:ext xmlns:c16="http://schemas.microsoft.com/office/drawing/2014/chart" uri="{C3380CC4-5D6E-409C-BE32-E72D297353CC}">
              <c16:uniqueId val="{0000000C-EDBF-4CE0-8E40-13021CD5DED4}"/>
            </c:ext>
          </c:extLst>
        </c:ser>
        <c:ser>
          <c:idx val="12"/>
          <c:order val="12"/>
          <c:tx>
            <c:strRef>
              <c:f>'Summary of all Costs'!$C$27</c:f>
              <c:strCache>
                <c:ptCount val="1"/>
                <c:pt idx="0">
                  <c:v>Other Indirect Costs</c:v>
                </c:pt>
              </c:strCache>
            </c:strRef>
          </c:tx>
          <c:invertIfNegative val="0"/>
          <c:cat>
            <c:strRef>
              <c:f>'Summary of all Costs'!$I$14</c:f>
              <c:strCache>
                <c:ptCount val="1"/>
                <c:pt idx="0">
                  <c:v>Total
£</c:v>
                </c:pt>
              </c:strCache>
            </c:strRef>
          </c:cat>
          <c:val>
            <c:numRef>
              <c:f>'Summary of all Costs'!$I$27</c:f>
            </c:numRef>
          </c:val>
          <c:extLst>
            <c:ext xmlns:c16="http://schemas.microsoft.com/office/drawing/2014/chart" uri="{C3380CC4-5D6E-409C-BE32-E72D297353CC}">
              <c16:uniqueId val="{0000000D-EDBF-4CE0-8E40-13021CD5DED4}"/>
            </c:ext>
          </c:extLst>
        </c:ser>
        <c:dLbls>
          <c:showLegendKey val="0"/>
          <c:showVal val="0"/>
          <c:showCatName val="0"/>
          <c:showSerName val="0"/>
          <c:showPercent val="0"/>
          <c:showBubbleSize val="0"/>
        </c:dLbls>
        <c:gapWidth val="150"/>
        <c:overlap val="100"/>
        <c:axId val="815347072"/>
        <c:axId val="815347632"/>
      </c:barChart>
      <c:catAx>
        <c:axId val="8153470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15347632"/>
        <c:crosses val="autoZero"/>
        <c:auto val="1"/>
        <c:lblAlgn val="ctr"/>
        <c:lblOffset val="100"/>
        <c:noMultiLvlLbl val="0"/>
      </c:catAx>
      <c:valAx>
        <c:axId val="815347632"/>
        <c:scaling>
          <c:orientation val="minMax"/>
          <c:min val="3"/>
        </c:scaling>
        <c:delete val="0"/>
        <c:axPos val="l"/>
        <c:majorGridlines/>
        <c:minorGridlines/>
        <c:numFmt formatCode="&quot;£&quot;#,##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15347072"/>
        <c:crosses val="autoZero"/>
        <c:crossBetween val="between"/>
      </c:valAx>
    </c:plotArea>
    <c:legend>
      <c:legendPos val="r"/>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16454439714758"/>
          <c:y val="4.9439094157062748E-2"/>
          <c:w val="0.73896218889112175"/>
          <c:h val="0.93656904564067389"/>
        </c:manualLayout>
      </c:layout>
      <c:barChart>
        <c:barDir val="bar"/>
        <c:grouping val="clustered"/>
        <c:varyColors val="0"/>
        <c:ser>
          <c:idx val="0"/>
          <c:order val="0"/>
          <c:tx>
            <c:strRef>
              <c:f>'Summary of Staff by Role'!$I$13</c:f>
              <c:strCache>
                <c:ptCount val="1"/>
                <c:pt idx="0">
                  <c:v>Total
£</c:v>
                </c:pt>
              </c:strCache>
            </c:strRef>
          </c:tx>
          <c:invertIfNegative val="0"/>
          <c:cat>
            <c:strRef>
              <c:f>'Summary of Staff by Role'!$C$14:$C$63</c:f>
              <c:strCache>
                <c:ptCount val="11"/>
                <c:pt idx="0">
                  <c:v>Co-Investigator</c:v>
                </c:pt>
                <c:pt idx="1">
                  <c:v>Research Associate (Interventions)</c:v>
                </c:pt>
                <c:pt idx="2">
                  <c:v>Field Co-ordinators (Interventions)</c:v>
                </c:pt>
                <c:pt idx="3">
                  <c:v>Research Associate (Assessment)</c:v>
                </c:pt>
                <c:pt idx="4">
                  <c:v>Data Entry Assistant</c:v>
                </c:pt>
                <c:pt idx="5">
                  <c:v>Project Co-ordinator</c:v>
                </c:pt>
                <c:pt idx="6">
                  <c:v>Field Assistant</c:v>
                </c:pt>
                <c:pt idx="7">
                  <c:v>Research Fellow</c:v>
                </c:pt>
                <c:pt idx="8">
                  <c:v>Clinical Lecturer</c:v>
                </c:pt>
                <c:pt idx="9">
                  <c:v>Research Assistant</c:v>
                </c:pt>
                <c:pt idx="10">
                  <c:v>Lead Investigator</c:v>
                </c:pt>
              </c:strCache>
            </c:strRef>
          </c:cat>
          <c:val>
            <c:numRef>
              <c:f>'Summary of Staff by Role'!$I$14:$I$63</c:f>
              <c:numCache>
                <c:formatCode>"£"#,##0</c:formatCode>
                <c:ptCount val="50"/>
                <c:pt idx="0">
                  <c:v>248128.32</c:v>
                </c:pt>
                <c:pt idx="1">
                  <c:v>96000</c:v>
                </c:pt>
                <c:pt idx="2">
                  <c:v>120000</c:v>
                </c:pt>
                <c:pt idx="3">
                  <c:v>144000</c:v>
                </c:pt>
                <c:pt idx="4">
                  <c:v>43200</c:v>
                </c:pt>
                <c:pt idx="5">
                  <c:v>72000</c:v>
                </c:pt>
                <c:pt idx="6">
                  <c:v>36000</c:v>
                </c:pt>
                <c:pt idx="7">
                  <c:v>151200</c:v>
                </c:pt>
                <c:pt idx="8">
                  <c:v>156079.99999920971</c:v>
                </c:pt>
                <c:pt idx="9">
                  <c:v>138227.76287977115</c:v>
                </c:pt>
                <c:pt idx="10">
                  <c:v>162278.40000000002</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extLst>
            <c:ext xmlns:c16="http://schemas.microsoft.com/office/drawing/2014/chart" uri="{C3380CC4-5D6E-409C-BE32-E72D297353CC}">
              <c16:uniqueId val="{00000000-FCAC-4997-8B87-A9A0D367E906}"/>
            </c:ext>
          </c:extLst>
        </c:ser>
        <c:dLbls>
          <c:showLegendKey val="0"/>
          <c:showVal val="0"/>
          <c:showCatName val="0"/>
          <c:showSerName val="0"/>
          <c:showPercent val="0"/>
          <c:showBubbleSize val="0"/>
        </c:dLbls>
        <c:gapWidth val="150"/>
        <c:axId val="876542224"/>
        <c:axId val="876542784"/>
      </c:barChart>
      <c:catAx>
        <c:axId val="876542224"/>
        <c:scaling>
          <c:orientation val="maxMin"/>
        </c:scaling>
        <c:delete val="0"/>
        <c:axPos val="l"/>
        <c:title>
          <c:tx>
            <c:rich>
              <a:bodyPr/>
              <a:lstStyle/>
              <a:p>
                <a:pPr>
                  <a:defRPr sz="1800" b="1" i="0" u="none" strike="noStrike" baseline="0">
                    <a:solidFill>
                      <a:srgbClr val="000000"/>
                    </a:solidFill>
                    <a:latin typeface="Calibri"/>
                    <a:ea typeface="Calibri"/>
                    <a:cs typeface="Calibri"/>
                  </a:defRPr>
                </a:pPr>
                <a:r>
                  <a:rPr lang="en-GB" sz="1800"/>
                  <a:t>Total Staff Costs by Role</a:t>
                </a:r>
              </a:p>
            </c:rich>
          </c:tx>
          <c:layout>
            <c:manualLayout>
              <c:xMode val="edge"/>
              <c:yMode val="edge"/>
              <c:x val="1.7014694508894045E-2"/>
              <c:y val="0.32085159667541557"/>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76542784"/>
        <c:crosses val="autoZero"/>
        <c:auto val="1"/>
        <c:lblAlgn val="ctr"/>
        <c:lblOffset val="100"/>
        <c:noMultiLvlLbl val="0"/>
      </c:catAx>
      <c:valAx>
        <c:axId val="876542784"/>
        <c:scaling>
          <c:orientation val="minMax"/>
          <c:min val="0"/>
        </c:scaling>
        <c:delete val="0"/>
        <c:axPos val="t"/>
        <c:majorGridlines/>
        <c:numFmt formatCode="&quot;£&quot;#,##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76542224"/>
        <c:crosses val="autoZero"/>
        <c:crossBetween val="between"/>
      </c:valAx>
    </c:plotArea>
    <c:legend>
      <c:legendPos val="r"/>
      <c:layout>
        <c:manualLayout>
          <c:xMode val="edge"/>
          <c:yMode val="edge"/>
          <c:x val="0.93435482397646918"/>
          <c:y val="0.37166196412948388"/>
          <c:w val="5.6364433564134009E-2"/>
          <c:h val="0.25667574365704288"/>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bar"/>
        <c:grouping val="clustered"/>
        <c:varyColors val="0"/>
        <c:ser>
          <c:idx val="0"/>
          <c:order val="0"/>
          <c:tx>
            <c:strRef>
              <c:f>'Summary of Staff by Role'!$I$121</c:f>
              <c:strCache>
                <c:ptCount val="1"/>
                <c:pt idx="0">
                  <c:v>Total 
Weight FTE </c:v>
                </c:pt>
              </c:strCache>
            </c:strRef>
          </c:tx>
          <c:invertIfNegative val="0"/>
          <c:cat>
            <c:strRef>
              <c:f>'Summary of Staff by Role'!$C$122:$C$171</c:f>
              <c:strCache>
                <c:ptCount val="11"/>
                <c:pt idx="0">
                  <c:v>Co-Investigator</c:v>
                </c:pt>
                <c:pt idx="1">
                  <c:v>Research Associate (Interventions)</c:v>
                </c:pt>
                <c:pt idx="2">
                  <c:v>Field Co-ordinators (Interventions)</c:v>
                </c:pt>
                <c:pt idx="3">
                  <c:v>Research Associate (Assessment)</c:v>
                </c:pt>
                <c:pt idx="4">
                  <c:v>Data Entry Assistant</c:v>
                </c:pt>
                <c:pt idx="5">
                  <c:v>Project Co-ordinator</c:v>
                </c:pt>
                <c:pt idx="6">
                  <c:v>Field Assistant</c:v>
                </c:pt>
                <c:pt idx="7">
                  <c:v>Research Fellow</c:v>
                </c:pt>
                <c:pt idx="8">
                  <c:v>Clinical Lecturer</c:v>
                </c:pt>
                <c:pt idx="9">
                  <c:v>Research Assistant</c:v>
                </c:pt>
                <c:pt idx="10">
                  <c:v>Lead Investigator</c:v>
                </c:pt>
              </c:strCache>
            </c:strRef>
          </c:cat>
          <c:val>
            <c:numRef>
              <c:f>'Summary of Staff by Role'!$I$122:$I$171</c:f>
              <c:numCache>
                <c:formatCode>0.00</c:formatCode>
                <c:ptCount val="50"/>
                <c:pt idx="0">
                  <c:v>5.6000000000000005</c:v>
                </c:pt>
                <c:pt idx="1">
                  <c:v>10</c:v>
                </c:pt>
                <c:pt idx="2">
                  <c:v>25</c:v>
                </c:pt>
                <c:pt idx="3">
                  <c:v>15</c:v>
                </c:pt>
                <c:pt idx="4">
                  <c:v>6</c:v>
                </c:pt>
                <c:pt idx="5">
                  <c:v>4</c:v>
                </c:pt>
                <c:pt idx="6">
                  <c:v>12</c:v>
                </c:pt>
                <c:pt idx="7">
                  <c:v>18</c:v>
                </c:pt>
                <c:pt idx="8">
                  <c:v>4</c:v>
                </c:pt>
                <c:pt idx="9">
                  <c:v>4</c:v>
                </c:pt>
                <c:pt idx="10">
                  <c:v>1.6000000000000003</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extLst>
            <c:ext xmlns:c16="http://schemas.microsoft.com/office/drawing/2014/chart" uri="{C3380CC4-5D6E-409C-BE32-E72D297353CC}">
              <c16:uniqueId val="{00000000-BD50-415F-A53D-EA6E265FE5B6}"/>
            </c:ext>
          </c:extLst>
        </c:ser>
        <c:dLbls>
          <c:showLegendKey val="0"/>
          <c:showVal val="0"/>
          <c:showCatName val="0"/>
          <c:showSerName val="0"/>
          <c:showPercent val="0"/>
          <c:showBubbleSize val="0"/>
        </c:dLbls>
        <c:gapWidth val="150"/>
        <c:axId val="615290528"/>
        <c:axId val="615291088"/>
      </c:barChart>
      <c:catAx>
        <c:axId val="615290528"/>
        <c:scaling>
          <c:orientation val="maxMin"/>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5291088"/>
        <c:crosses val="autoZero"/>
        <c:auto val="0"/>
        <c:lblAlgn val="ctr"/>
        <c:lblOffset val="100"/>
        <c:noMultiLvlLbl val="0"/>
      </c:catAx>
      <c:valAx>
        <c:axId val="615291088"/>
        <c:scaling>
          <c:orientation val="minMax"/>
        </c:scaling>
        <c:delete val="0"/>
        <c:axPos val="t"/>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5290528"/>
        <c:crosses val="autoZero"/>
        <c:crossBetween val="between"/>
      </c:valAx>
    </c:plotArea>
    <c:legend>
      <c:legendPos val="r"/>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a:t>% Weighted FTE allocation</a:t>
            </a:r>
          </a:p>
        </c:rich>
      </c:tx>
      <c:overlay val="0"/>
    </c:title>
    <c:autoTitleDeleted val="0"/>
    <c:plotArea>
      <c:layout/>
      <c:pieChart>
        <c:varyColors val="1"/>
        <c:ser>
          <c:idx val="5"/>
          <c:order val="0"/>
          <c:tx>
            <c:strRef>
              <c:f>'Summary of Staff by Role'!$I$174</c:f>
              <c:strCache>
                <c:ptCount val="1"/>
                <c:pt idx="0">
                  <c:v>Total 
Average Weight FTE %</c:v>
                </c:pt>
              </c:strCache>
            </c:strRef>
          </c:tx>
          <c:dPt>
            <c:idx val="0"/>
            <c:bubble3D val="0"/>
            <c:extLst>
              <c:ext xmlns:c16="http://schemas.microsoft.com/office/drawing/2014/chart" uri="{C3380CC4-5D6E-409C-BE32-E72D297353CC}">
                <c16:uniqueId val="{00000000-4731-462E-B0DC-2C2A4AEB6031}"/>
              </c:ext>
            </c:extLst>
          </c:dPt>
          <c:dPt>
            <c:idx val="1"/>
            <c:bubble3D val="0"/>
            <c:extLst>
              <c:ext xmlns:c16="http://schemas.microsoft.com/office/drawing/2014/chart" uri="{C3380CC4-5D6E-409C-BE32-E72D297353CC}">
                <c16:uniqueId val="{00000001-4731-462E-B0DC-2C2A4AEB6031}"/>
              </c:ext>
            </c:extLst>
          </c:dPt>
          <c:dPt>
            <c:idx val="2"/>
            <c:bubble3D val="0"/>
            <c:extLst>
              <c:ext xmlns:c16="http://schemas.microsoft.com/office/drawing/2014/chart" uri="{C3380CC4-5D6E-409C-BE32-E72D297353CC}">
                <c16:uniqueId val="{00000002-4731-462E-B0DC-2C2A4AEB6031}"/>
              </c:ext>
            </c:extLst>
          </c:dPt>
          <c:dPt>
            <c:idx val="3"/>
            <c:bubble3D val="0"/>
            <c:extLst>
              <c:ext xmlns:c16="http://schemas.microsoft.com/office/drawing/2014/chart" uri="{C3380CC4-5D6E-409C-BE32-E72D297353CC}">
                <c16:uniqueId val="{00000003-4731-462E-B0DC-2C2A4AEB6031}"/>
              </c:ext>
            </c:extLst>
          </c:dPt>
          <c:dPt>
            <c:idx val="4"/>
            <c:bubble3D val="0"/>
            <c:extLst>
              <c:ext xmlns:c16="http://schemas.microsoft.com/office/drawing/2014/chart" uri="{C3380CC4-5D6E-409C-BE32-E72D297353CC}">
                <c16:uniqueId val="{00000004-4731-462E-B0DC-2C2A4AEB6031}"/>
              </c:ext>
            </c:extLst>
          </c:dPt>
          <c:dPt>
            <c:idx val="5"/>
            <c:bubble3D val="0"/>
            <c:extLst>
              <c:ext xmlns:c16="http://schemas.microsoft.com/office/drawing/2014/chart" uri="{C3380CC4-5D6E-409C-BE32-E72D297353CC}">
                <c16:uniqueId val="{00000005-4731-462E-B0DC-2C2A4AEB6031}"/>
              </c:ext>
            </c:extLst>
          </c:dPt>
          <c:dPt>
            <c:idx val="6"/>
            <c:bubble3D val="0"/>
            <c:extLst>
              <c:ext xmlns:c16="http://schemas.microsoft.com/office/drawing/2014/chart" uri="{C3380CC4-5D6E-409C-BE32-E72D297353CC}">
                <c16:uniqueId val="{00000006-4731-462E-B0DC-2C2A4AEB6031}"/>
              </c:ext>
            </c:extLst>
          </c:dPt>
          <c:dPt>
            <c:idx val="7"/>
            <c:bubble3D val="0"/>
            <c:extLst>
              <c:ext xmlns:c16="http://schemas.microsoft.com/office/drawing/2014/chart" uri="{C3380CC4-5D6E-409C-BE32-E72D297353CC}">
                <c16:uniqueId val="{00000007-4731-462E-B0DC-2C2A4AEB6031}"/>
              </c:ext>
            </c:extLst>
          </c:dPt>
          <c:dPt>
            <c:idx val="8"/>
            <c:bubble3D val="0"/>
            <c:extLst>
              <c:ext xmlns:c16="http://schemas.microsoft.com/office/drawing/2014/chart" uri="{C3380CC4-5D6E-409C-BE32-E72D297353CC}">
                <c16:uniqueId val="{00000008-4731-462E-B0DC-2C2A4AEB6031}"/>
              </c:ext>
            </c:extLst>
          </c:dPt>
          <c:dPt>
            <c:idx val="9"/>
            <c:bubble3D val="0"/>
            <c:extLst>
              <c:ext xmlns:c16="http://schemas.microsoft.com/office/drawing/2014/chart" uri="{C3380CC4-5D6E-409C-BE32-E72D297353CC}">
                <c16:uniqueId val="{00000009-4731-462E-B0DC-2C2A4AEB6031}"/>
              </c:ext>
            </c:extLst>
          </c:dPt>
          <c:dPt>
            <c:idx val="10"/>
            <c:bubble3D val="0"/>
            <c:extLst>
              <c:ext xmlns:c16="http://schemas.microsoft.com/office/drawing/2014/chart" uri="{C3380CC4-5D6E-409C-BE32-E72D297353CC}">
                <c16:uniqueId val="{0000000A-4731-462E-B0DC-2C2A4AEB6031}"/>
              </c:ext>
            </c:extLst>
          </c:dPt>
          <c:dPt>
            <c:idx val="11"/>
            <c:bubble3D val="0"/>
            <c:extLst>
              <c:ext xmlns:c16="http://schemas.microsoft.com/office/drawing/2014/chart" uri="{C3380CC4-5D6E-409C-BE32-E72D297353CC}">
                <c16:uniqueId val="{0000000B-4731-462E-B0DC-2C2A4AEB6031}"/>
              </c:ext>
            </c:extLst>
          </c:dPt>
          <c:dPt>
            <c:idx val="12"/>
            <c:bubble3D val="0"/>
            <c:extLst>
              <c:ext xmlns:c16="http://schemas.microsoft.com/office/drawing/2014/chart" uri="{C3380CC4-5D6E-409C-BE32-E72D297353CC}">
                <c16:uniqueId val="{0000000C-4731-462E-B0DC-2C2A4AEB6031}"/>
              </c:ext>
            </c:extLst>
          </c:dPt>
          <c:dPt>
            <c:idx val="13"/>
            <c:bubble3D val="0"/>
            <c:extLst>
              <c:ext xmlns:c16="http://schemas.microsoft.com/office/drawing/2014/chart" uri="{C3380CC4-5D6E-409C-BE32-E72D297353CC}">
                <c16:uniqueId val="{0000000D-4731-462E-B0DC-2C2A4AEB6031}"/>
              </c:ext>
            </c:extLst>
          </c:dPt>
          <c:dPt>
            <c:idx val="14"/>
            <c:bubble3D val="0"/>
            <c:extLst>
              <c:ext xmlns:c16="http://schemas.microsoft.com/office/drawing/2014/chart" uri="{C3380CC4-5D6E-409C-BE32-E72D297353CC}">
                <c16:uniqueId val="{0000000E-4731-462E-B0DC-2C2A4AEB6031}"/>
              </c:ext>
            </c:extLst>
          </c:dPt>
          <c:dPt>
            <c:idx val="15"/>
            <c:bubble3D val="0"/>
            <c:extLst>
              <c:ext xmlns:c16="http://schemas.microsoft.com/office/drawing/2014/chart" uri="{C3380CC4-5D6E-409C-BE32-E72D297353CC}">
                <c16:uniqueId val="{0000000F-4731-462E-B0DC-2C2A4AEB6031}"/>
              </c:ext>
            </c:extLst>
          </c:dPt>
          <c:dPt>
            <c:idx val="16"/>
            <c:bubble3D val="0"/>
            <c:extLst>
              <c:ext xmlns:c16="http://schemas.microsoft.com/office/drawing/2014/chart" uri="{C3380CC4-5D6E-409C-BE32-E72D297353CC}">
                <c16:uniqueId val="{00000010-4731-462E-B0DC-2C2A4AEB6031}"/>
              </c:ext>
            </c:extLst>
          </c:dPt>
          <c:dPt>
            <c:idx val="17"/>
            <c:bubble3D val="0"/>
            <c:extLst>
              <c:ext xmlns:c16="http://schemas.microsoft.com/office/drawing/2014/chart" uri="{C3380CC4-5D6E-409C-BE32-E72D297353CC}">
                <c16:uniqueId val="{00000011-4731-462E-B0DC-2C2A4AEB6031}"/>
              </c:ext>
            </c:extLst>
          </c:dPt>
          <c:dPt>
            <c:idx val="18"/>
            <c:bubble3D val="0"/>
            <c:extLst>
              <c:ext xmlns:c16="http://schemas.microsoft.com/office/drawing/2014/chart" uri="{C3380CC4-5D6E-409C-BE32-E72D297353CC}">
                <c16:uniqueId val="{00000012-4731-462E-B0DC-2C2A4AEB6031}"/>
              </c:ext>
            </c:extLst>
          </c:dPt>
          <c:dPt>
            <c:idx val="19"/>
            <c:bubble3D val="0"/>
            <c:extLst>
              <c:ext xmlns:c16="http://schemas.microsoft.com/office/drawing/2014/chart" uri="{C3380CC4-5D6E-409C-BE32-E72D297353CC}">
                <c16:uniqueId val="{00000013-4731-462E-B0DC-2C2A4AEB6031}"/>
              </c:ext>
            </c:extLst>
          </c:dPt>
          <c:dPt>
            <c:idx val="20"/>
            <c:bubble3D val="0"/>
            <c:extLst>
              <c:ext xmlns:c16="http://schemas.microsoft.com/office/drawing/2014/chart" uri="{C3380CC4-5D6E-409C-BE32-E72D297353CC}">
                <c16:uniqueId val="{00000014-4731-462E-B0DC-2C2A4AEB6031}"/>
              </c:ext>
            </c:extLst>
          </c:dPt>
          <c:dPt>
            <c:idx val="21"/>
            <c:bubble3D val="0"/>
            <c:extLst>
              <c:ext xmlns:c16="http://schemas.microsoft.com/office/drawing/2014/chart" uri="{C3380CC4-5D6E-409C-BE32-E72D297353CC}">
                <c16:uniqueId val="{00000015-4731-462E-B0DC-2C2A4AEB6031}"/>
              </c:ext>
            </c:extLst>
          </c:dPt>
          <c:dPt>
            <c:idx val="22"/>
            <c:bubble3D val="0"/>
            <c:extLst>
              <c:ext xmlns:c16="http://schemas.microsoft.com/office/drawing/2014/chart" uri="{C3380CC4-5D6E-409C-BE32-E72D297353CC}">
                <c16:uniqueId val="{00000016-4731-462E-B0DC-2C2A4AEB6031}"/>
              </c:ext>
            </c:extLst>
          </c:dPt>
          <c:dPt>
            <c:idx val="23"/>
            <c:bubble3D val="0"/>
            <c:extLst>
              <c:ext xmlns:c16="http://schemas.microsoft.com/office/drawing/2014/chart" uri="{C3380CC4-5D6E-409C-BE32-E72D297353CC}">
                <c16:uniqueId val="{00000017-4731-462E-B0DC-2C2A4AEB6031}"/>
              </c:ext>
            </c:extLst>
          </c:dPt>
          <c:dPt>
            <c:idx val="24"/>
            <c:bubble3D val="0"/>
            <c:extLst>
              <c:ext xmlns:c16="http://schemas.microsoft.com/office/drawing/2014/chart" uri="{C3380CC4-5D6E-409C-BE32-E72D297353CC}">
                <c16:uniqueId val="{00000018-4731-462E-B0DC-2C2A4AEB6031}"/>
              </c:ext>
            </c:extLst>
          </c:dPt>
          <c:dPt>
            <c:idx val="25"/>
            <c:bubble3D val="0"/>
            <c:extLst>
              <c:ext xmlns:c16="http://schemas.microsoft.com/office/drawing/2014/chart" uri="{C3380CC4-5D6E-409C-BE32-E72D297353CC}">
                <c16:uniqueId val="{00000019-4731-462E-B0DC-2C2A4AEB6031}"/>
              </c:ext>
            </c:extLst>
          </c:dPt>
          <c:dPt>
            <c:idx val="26"/>
            <c:bubble3D val="0"/>
            <c:extLst>
              <c:ext xmlns:c16="http://schemas.microsoft.com/office/drawing/2014/chart" uri="{C3380CC4-5D6E-409C-BE32-E72D297353CC}">
                <c16:uniqueId val="{0000001A-4731-462E-B0DC-2C2A4AEB6031}"/>
              </c:ext>
            </c:extLst>
          </c:dPt>
          <c:dPt>
            <c:idx val="27"/>
            <c:bubble3D val="0"/>
            <c:extLst>
              <c:ext xmlns:c16="http://schemas.microsoft.com/office/drawing/2014/chart" uri="{C3380CC4-5D6E-409C-BE32-E72D297353CC}">
                <c16:uniqueId val="{0000001B-4731-462E-B0DC-2C2A4AEB6031}"/>
              </c:ext>
            </c:extLst>
          </c:dPt>
          <c:dPt>
            <c:idx val="28"/>
            <c:bubble3D val="0"/>
            <c:extLst>
              <c:ext xmlns:c16="http://schemas.microsoft.com/office/drawing/2014/chart" uri="{C3380CC4-5D6E-409C-BE32-E72D297353CC}">
                <c16:uniqueId val="{0000001C-4731-462E-B0DC-2C2A4AEB6031}"/>
              </c:ext>
            </c:extLst>
          </c:dPt>
          <c:dPt>
            <c:idx val="29"/>
            <c:bubble3D val="0"/>
            <c:extLst>
              <c:ext xmlns:c16="http://schemas.microsoft.com/office/drawing/2014/chart" uri="{C3380CC4-5D6E-409C-BE32-E72D297353CC}">
                <c16:uniqueId val="{0000001D-4731-462E-B0DC-2C2A4AEB6031}"/>
              </c:ext>
            </c:extLst>
          </c:dPt>
          <c:dPt>
            <c:idx val="30"/>
            <c:bubble3D val="0"/>
            <c:extLst>
              <c:ext xmlns:c16="http://schemas.microsoft.com/office/drawing/2014/chart" uri="{C3380CC4-5D6E-409C-BE32-E72D297353CC}">
                <c16:uniqueId val="{0000001E-4731-462E-B0DC-2C2A4AEB6031}"/>
              </c:ext>
            </c:extLst>
          </c:dPt>
          <c:dPt>
            <c:idx val="31"/>
            <c:bubble3D val="0"/>
            <c:extLst>
              <c:ext xmlns:c16="http://schemas.microsoft.com/office/drawing/2014/chart" uri="{C3380CC4-5D6E-409C-BE32-E72D297353CC}">
                <c16:uniqueId val="{0000001F-4731-462E-B0DC-2C2A4AEB6031}"/>
              </c:ext>
            </c:extLst>
          </c:dPt>
          <c:dPt>
            <c:idx val="32"/>
            <c:bubble3D val="0"/>
            <c:extLst>
              <c:ext xmlns:c16="http://schemas.microsoft.com/office/drawing/2014/chart" uri="{C3380CC4-5D6E-409C-BE32-E72D297353CC}">
                <c16:uniqueId val="{00000020-4731-462E-B0DC-2C2A4AEB6031}"/>
              </c:ext>
            </c:extLst>
          </c:dPt>
          <c:dPt>
            <c:idx val="33"/>
            <c:bubble3D val="0"/>
            <c:extLst>
              <c:ext xmlns:c16="http://schemas.microsoft.com/office/drawing/2014/chart" uri="{C3380CC4-5D6E-409C-BE32-E72D297353CC}">
                <c16:uniqueId val="{00000021-4731-462E-B0DC-2C2A4AEB6031}"/>
              </c:ext>
            </c:extLst>
          </c:dPt>
          <c:dPt>
            <c:idx val="34"/>
            <c:bubble3D val="0"/>
            <c:extLst>
              <c:ext xmlns:c16="http://schemas.microsoft.com/office/drawing/2014/chart" uri="{C3380CC4-5D6E-409C-BE32-E72D297353CC}">
                <c16:uniqueId val="{00000022-4731-462E-B0DC-2C2A4AEB6031}"/>
              </c:ext>
            </c:extLst>
          </c:dPt>
          <c:dPt>
            <c:idx val="35"/>
            <c:bubble3D val="0"/>
            <c:extLst>
              <c:ext xmlns:c16="http://schemas.microsoft.com/office/drawing/2014/chart" uri="{C3380CC4-5D6E-409C-BE32-E72D297353CC}">
                <c16:uniqueId val="{00000023-4731-462E-B0DC-2C2A4AEB6031}"/>
              </c:ext>
            </c:extLst>
          </c:dPt>
          <c:dPt>
            <c:idx val="36"/>
            <c:bubble3D val="0"/>
            <c:extLst>
              <c:ext xmlns:c16="http://schemas.microsoft.com/office/drawing/2014/chart" uri="{C3380CC4-5D6E-409C-BE32-E72D297353CC}">
                <c16:uniqueId val="{00000024-4731-462E-B0DC-2C2A4AEB6031}"/>
              </c:ext>
            </c:extLst>
          </c:dPt>
          <c:dPt>
            <c:idx val="37"/>
            <c:bubble3D val="0"/>
            <c:extLst>
              <c:ext xmlns:c16="http://schemas.microsoft.com/office/drawing/2014/chart" uri="{C3380CC4-5D6E-409C-BE32-E72D297353CC}">
                <c16:uniqueId val="{00000025-4731-462E-B0DC-2C2A4AEB6031}"/>
              </c:ext>
            </c:extLst>
          </c:dPt>
          <c:dPt>
            <c:idx val="38"/>
            <c:bubble3D val="0"/>
            <c:extLst>
              <c:ext xmlns:c16="http://schemas.microsoft.com/office/drawing/2014/chart" uri="{C3380CC4-5D6E-409C-BE32-E72D297353CC}">
                <c16:uniqueId val="{00000026-4731-462E-B0DC-2C2A4AEB6031}"/>
              </c:ext>
            </c:extLst>
          </c:dPt>
          <c:dPt>
            <c:idx val="39"/>
            <c:bubble3D val="0"/>
            <c:extLst>
              <c:ext xmlns:c16="http://schemas.microsoft.com/office/drawing/2014/chart" uri="{C3380CC4-5D6E-409C-BE32-E72D297353CC}">
                <c16:uniqueId val="{00000027-4731-462E-B0DC-2C2A4AEB6031}"/>
              </c:ext>
            </c:extLst>
          </c:dPt>
          <c:dPt>
            <c:idx val="40"/>
            <c:bubble3D val="0"/>
            <c:extLst>
              <c:ext xmlns:c16="http://schemas.microsoft.com/office/drawing/2014/chart" uri="{C3380CC4-5D6E-409C-BE32-E72D297353CC}">
                <c16:uniqueId val="{00000028-4731-462E-B0DC-2C2A4AEB6031}"/>
              </c:ext>
            </c:extLst>
          </c:dPt>
          <c:dPt>
            <c:idx val="41"/>
            <c:bubble3D val="0"/>
            <c:extLst>
              <c:ext xmlns:c16="http://schemas.microsoft.com/office/drawing/2014/chart" uri="{C3380CC4-5D6E-409C-BE32-E72D297353CC}">
                <c16:uniqueId val="{00000029-4731-462E-B0DC-2C2A4AEB6031}"/>
              </c:ext>
            </c:extLst>
          </c:dPt>
          <c:dPt>
            <c:idx val="42"/>
            <c:bubble3D val="0"/>
            <c:extLst>
              <c:ext xmlns:c16="http://schemas.microsoft.com/office/drawing/2014/chart" uri="{C3380CC4-5D6E-409C-BE32-E72D297353CC}">
                <c16:uniqueId val="{0000002A-4731-462E-B0DC-2C2A4AEB6031}"/>
              </c:ext>
            </c:extLst>
          </c:dPt>
          <c:dPt>
            <c:idx val="43"/>
            <c:bubble3D val="0"/>
            <c:extLst>
              <c:ext xmlns:c16="http://schemas.microsoft.com/office/drawing/2014/chart" uri="{C3380CC4-5D6E-409C-BE32-E72D297353CC}">
                <c16:uniqueId val="{0000002B-4731-462E-B0DC-2C2A4AEB6031}"/>
              </c:ext>
            </c:extLst>
          </c:dPt>
          <c:dPt>
            <c:idx val="44"/>
            <c:bubble3D val="0"/>
            <c:extLst>
              <c:ext xmlns:c16="http://schemas.microsoft.com/office/drawing/2014/chart" uri="{C3380CC4-5D6E-409C-BE32-E72D297353CC}">
                <c16:uniqueId val="{0000002C-4731-462E-B0DC-2C2A4AEB6031}"/>
              </c:ext>
            </c:extLst>
          </c:dPt>
          <c:dPt>
            <c:idx val="45"/>
            <c:bubble3D val="0"/>
            <c:extLst>
              <c:ext xmlns:c16="http://schemas.microsoft.com/office/drawing/2014/chart" uri="{C3380CC4-5D6E-409C-BE32-E72D297353CC}">
                <c16:uniqueId val="{0000002D-4731-462E-B0DC-2C2A4AEB6031}"/>
              </c:ext>
            </c:extLst>
          </c:dPt>
          <c:dPt>
            <c:idx val="46"/>
            <c:bubble3D val="0"/>
            <c:extLst>
              <c:ext xmlns:c16="http://schemas.microsoft.com/office/drawing/2014/chart" uri="{C3380CC4-5D6E-409C-BE32-E72D297353CC}">
                <c16:uniqueId val="{0000002E-4731-462E-B0DC-2C2A4AEB6031}"/>
              </c:ext>
            </c:extLst>
          </c:dPt>
          <c:dPt>
            <c:idx val="47"/>
            <c:bubble3D val="0"/>
            <c:extLst>
              <c:ext xmlns:c16="http://schemas.microsoft.com/office/drawing/2014/chart" uri="{C3380CC4-5D6E-409C-BE32-E72D297353CC}">
                <c16:uniqueId val="{0000002F-4731-462E-B0DC-2C2A4AEB6031}"/>
              </c:ext>
            </c:extLst>
          </c:dPt>
          <c:dPt>
            <c:idx val="48"/>
            <c:bubble3D val="0"/>
            <c:extLst>
              <c:ext xmlns:c16="http://schemas.microsoft.com/office/drawing/2014/chart" uri="{C3380CC4-5D6E-409C-BE32-E72D297353CC}">
                <c16:uniqueId val="{00000030-4731-462E-B0DC-2C2A4AEB6031}"/>
              </c:ext>
            </c:extLst>
          </c:dPt>
          <c:dPt>
            <c:idx val="49"/>
            <c:bubble3D val="0"/>
            <c:extLst>
              <c:ext xmlns:c16="http://schemas.microsoft.com/office/drawing/2014/chart" uri="{C3380CC4-5D6E-409C-BE32-E72D297353CC}">
                <c16:uniqueId val="{00000031-4731-462E-B0DC-2C2A4AEB6031}"/>
              </c:ext>
            </c:extLst>
          </c:dPt>
          <c:dLbls>
            <c:dLbl>
              <c:idx val="0"/>
              <c:layout>
                <c:manualLayout>
                  <c:x val="-2.5169921556415616E-2"/>
                  <c:y val="1.4973984379445635E-3"/>
                </c:manualLayout>
              </c:layout>
              <c:spPr/>
              <c:txPr>
                <a:bodyPr/>
                <a:lstStyle/>
                <a:p>
                  <a:pPr>
                    <a:defRPr sz="10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731-462E-B0DC-2C2A4AEB6031}"/>
                </c:ext>
              </c:extLst>
            </c:dLbl>
            <c:dLbl>
              <c:idx val="24"/>
              <c:layout>
                <c:manualLayout>
                  <c:x val="-3.8240491125050048E-2"/>
                  <c:y val="-2.8588730548543314E-4"/>
                </c:manualLayout>
              </c:layout>
              <c:spPr/>
              <c:txPr>
                <a:bodyPr/>
                <a:lstStyle/>
                <a:p>
                  <a:pPr>
                    <a:defRPr sz="10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8-4731-462E-B0DC-2C2A4AEB6031}"/>
                </c:ext>
              </c:extLst>
            </c:dLbl>
            <c:dLbl>
              <c:idx val="25"/>
              <c:layout>
                <c:manualLayout>
                  <c:x val="-5.9009742426264517E-3"/>
                  <c:y val="-3.1619434174230486E-2"/>
                </c:manualLayout>
              </c:layout>
              <c:spPr/>
              <c:txPr>
                <a:bodyPr/>
                <a:lstStyle/>
                <a:p>
                  <a:pPr>
                    <a:defRPr sz="10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9-4731-462E-B0DC-2C2A4AEB6031}"/>
                </c:ext>
              </c:extLst>
            </c:dLbl>
            <c:dLbl>
              <c:idx val="49"/>
              <c:layout>
                <c:manualLayout>
                  <c:x val="1.7540163411776919E-2"/>
                  <c:y val="-9.3408489846589973E-3"/>
                </c:manualLayout>
              </c:layout>
              <c:spPr/>
              <c:txPr>
                <a:bodyPr/>
                <a:lstStyle/>
                <a:p>
                  <a:pPr>
                    <a:defRPr sz="10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1-4731-462E-B0DC-2C2A4AEB6031}"/>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'Summary of Staff by Role'!$C$175:$C$224</c:f>
              <c:strCache>
                <c:ptCount val="11"/>
                <c:pt idx="0">
                  <c:v>Co-Investigator</c:v>
                </c:pt>
                <c:pt idx="1">
                  <c:v>Research Associate (Interventions)</c:v>
                </c:pt>
                <c:pt idx="2">
                  <c:v>Field Co-ordinators (Interventions)</c:v>
                </c:pt>
                <c:pt idx="3">
                  <c:v>Research Associate (Assessment)</c:v>
                </c:pt>
                <c:pt idx="4">
                  <c:v>Data Entry Assistant</c:v>
                </c:pt>
                <c:pt idx="5">
                  <c:v>Project Co-ordinator</c:v>
                </c:pt>
                <c:pt idx="6">
                  <c:v>Field Assistant</c:v>
                </c:pt>
                <c:pt idx="7">
                  <c:v>Research Fellow</c:v>
                </c:pt>
                <c:pt idx="8">
                  <c:v>Clinical Lecturer</c:v>
                </c:pt>
                <c:pt idx="9">
                  <c:v>Research Assistant</c:v>
                </c:pt>
                <c:pt idx="10">
                  <c:v>Lead Investigator</c:v>
                </c:pt>
              </c:strCache>
            </c:strRef>
          </c:cat>
          <c:val>
            <c:numRef>
              <c:f>'Summary of Staff by Role'!$I$175:$I$224</c:f>
              <c:numCache>
                <c:formatCode>0%</c:formatCode>
                <c:ptCount val="50"/>
                <c:pt idx="0">
                  <c:v>5.323193916349811E-2</c:v>
                </c:pt>
                <c:pt idx="1">
                  <c:v>9.5057034220532327E-2</c:v>
                </c:pt>
                <c:pt idx="2">
                  <c:v>0.23764258555133083</c:v>
                </c:pt>
                <c:pt idx="3">
                  <c:v>0.1425855513307985</c:v>
                </c:pt>
                <c:pt idx="4">
                  <c:v>5.70342205323194E-2</c:v>
                </c:pt>
                <c:pt idx="5">
                  <c:v>3.8022813688212934E-2</c:v>
                </c:pt>
                <c:pt idx="6">
                  <c:v>0.1140684410646388</c:v>
                </c:pt>
                <c:pt idx="7">
                  <c:v>0.17110266159695819</c:v>
                </c:pt>
                <c:pt idx="8">
                  <c:v>3.8022813688212934E-2</c:v>
                </c:pt>
                <c:pt idx="9">
                  <c:v>3.8022813688212934E-2</c:v>
                </c:pt>
                <c:pt idx="10">
                  <c:v>1.5209125475285176E-2</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extLst>
            <c:ext xmlns:c16="http://schemas.microsoft.com/office/drawing/2014/chart" uri="{C3380CC4-5D6E-409C-BE32-E72D297353CC}">
              <c16:uniqueId val="{00000032-4731-462E-B0DC-2C2A4AEB6031}"/>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a:t>% Staff Allocation £</a:t>
            </a:r>
          </a:p>
        </c:rich>
      </c:tx>
      <c:overlay val="0"/>
    </c:title>
    <c:autoTitleDeleted val="0"/>
    <c:plotArea>
      <c:layout/>
      <c:pieChart>
        <c:varyColors val="1"/>
        <c:ser>
          <c:idx val="5"/>
          <c:order val="0"/>
          <c:tx>
            <c:strRef>
              <c:f>'Summary of Staff by Role'!$I$67</c:f>
              <c:strCache>
                <c:ptCount val="1"/>
                <c:pt idx="0">
                  <c:v>Total Average
%</c:v>
                </c:pt>
              </c:strCache>
            </c:strRef>
          </c:tx>
          <c:dPt>
            <c:idx val="0"/>
            <c:bubble3D val="0"/>
            <c:extLst>
              <c:ext xmlns:c16="http://schemas.microsoft.com/office/drawing/2014/chart" uri="{C3380CC4-5D6E-409C-BE32-E72D297353CC}">
                <c16:uniqueId val="{00000000-C98A-4CF4-BF3C-D7E302D8EC6B}"/>
              </c:ext>
            </c:extLst>
          </c:dPt>
          <c:dPt>
            <c:idx val="1"/>
            <c:bubble3D val="0"/>
            <c:extLst>
              <c:ext xmlns:c16="http://schemas.microsoft.com/office/drawing/2014/chart" uri="{C3380CC4-5D6E-409C-BE32-E72D297353CC}">
                <c16:uniqueId val="{00000001-C98A-4CF4-BF3C-D7E302D8EC6B}"/>
              </c:ext>
            </c:extLst>
          </c:dPt>
          <c:dPt>
            <c:idx val="2"/>
            <c:bubble3D val="0"/>
            <c:extLst>
              <c:ext xmlns:c16="http://schemas.microsoft.com/office/drawing/2014/chart" uri="{C3380CC4-5D6E-409C-BE32-E72D297353CC}">
                <c16:uniqueId val="{00000002-C98A-4CF4-BF3C-D7E302D8EC6B}"/>
              </c:ext>
            </c:extLst>
          </c:dPt>
          <c:dPt>
            <c:idx val="3"/>
            <c:bubble3D val="0"/>
            <c:extLst>
              <c:ext xmlns:c16="http://schemas.microsoft.com/office/drawing/2014/chart" uri="{C3380CC4-5D6E-409C-BE32-E72D297353CC}">
                <c16:uniqueId val="{00000003-C98A-4CF4-BF3C-D7E302D8EC6B}"/>
              </c:ext>
            </c:extLst>
          </c:dPt>
          <c:dPt>
            <c:idx val="4"/>
            <c:bubble3D val="0"/>
            <c:extLst>
              <c:ext xmlns:c16="http://schemas.microsoft.com/office/drawing/2014/chart" uri="{C3380CC4-5D6E-409C-BE32-E72D297353CC}">
                <c16:uniqueId val="{00000004-C98A-4CF4-BF3C-D7E302D8EC6B}"/>
              </c:ext>
            </c:extLst>
          </c:dPt>
          <c:dPt>
            <c:idx val="5"/>
            <c:bubble3D val="0"/>
            <c:extLst>
              <c:ext xmlns:c16="http://schemas.microsoft.com/office/drawing/2014/chart" uri="{C3380CC4-5D6E-409C-BE32-E72D297353CC}">
                <c16:uniqueId val="{00000005-C98A-4CF4-BF3C-D7E302D8EC6B}"/>
              </c:ext>
            </c:extLst>
          </c:dPt>
          <c:dPt>
            <c:idx val="6"/>
            <c:bubble3D val="0"/>
            <c:extLst>
              <c:ext xmlns:c16="http://schemas.microsoft.com/office/drawing/2014/chart" uri="{C3380CC4-5D6E-409C-BE32-E72D297353CC}">
                <c16:uniqueId val="{00000006-C98A-4CF4-BF3C-D7E302D8EC6B}"/>
              </c:ext>
            </c:extLst>
          </c:dPt>
          <c:dPt>
            <c:idx val="7"/>
            <c:bubble3D val="0"/>
            <c:extLst>
              <c:ext xmlns:c16="http://schemas.microsoft.com/office/drawing/2014/chart" uri="{C3380CC4-5D6E-409C-BE32-E72D297353CC}">
                <c16:uniqueId val="{00000007-C98A-4CF4-BF3C-D7E302D8EC6B}"/>
              </c:ext>
            </c:extLst>
          </c:dPt>
          <c:dPt>
            <c:idx val="8"/>
            <c:bubble3D val="0"/>
            <c:extLst>
              <c:ext xmlns:c16="http://schemas.microsoft.com/office/drawing/2014/chart" uri="{C3380CC4-5D6E-409C-BE32-E72D297353CC}">
                <c16:uniqueId val="{00000008-C98A-4CF4-BF3C-D7E302D8EC6B}"/>
              </c:ext>
            </c:extLst>
          </c:dPt>
          <c:dPt>
            <c:idx val="9"/>
            <c:bubble3D val="0"/>
            <c:extLst>
              <c:ext xmlns:c16="http://schemas.microsoft.com/office/drawing/2014/chart" uri="{C3380CC4-5D6E-409C-BE32-E72D297353CC}">
                <c16:uniqueId val="{00000009-C98A-4CF4-BF3C-D7E302D8EC6B}"/>
              </c:ext>
            </c:extLst>
          </c:dPt>
          <c:dPt>
            <c:idx val="10"/>
            <c:bubble3D val="0"/>
            <c:extLst>
              <c:ext xmlns:c16="http://schemas.microsoft.com/office/drawing/2014/chart" uri="{C3380CC4-5D6E-409C-BE32-E72D297353CC}">
                <c16:uniqueId val="{0000000A-C98A-4CF4-BF3C-D7E302D8EC6B}"/>
              </c:ext>
            </c:extLst>
          </c:dPt>
          <c:dPt>
            <c:idx val="11"/>
            <c:bubble3D val="0"/>
            <c:extLst>
              <c:ext xmlns:c16="http://schemas.microsoft.com/office/drawing/2014/chart" uri="{C3380CC4-5D6E-409C-BE32-E72D297353CC}">
                <c16:uniqueId val="{0000000B-C98A-4CF4-BF3C-D7E302D8EC6B}"/>
              </c:ext>
            </c:extLst>
          </c:dPt>
          <c:dPt>
            <c:idx val="12"/>
            <c:bubble3D val="0"/>
            <c:extLst>
              <c:ext xmlns:c16="http://schemas.microsoft.com/office/drawing/2014/chart" uri="{C3380CC4-5D6E-409C-BE32-E72D297353CC}">
                <c16:uniqueId val="{0000000C-C98A-4CF4-BF3C-D7E302D8EC6B}"/>
              </c:ext>
            </c:extLst>
          </c:dPt>
          <c:dPt>
            <c:idx val="13"/>
            <c:bubble3D val="0"/>
            <c:extLst>
              <c:ext xmlns:c16="http://schemas.microsoft.com/office/drawing/2014/chart" uri="{C3380CC4-5D6E-409C-BE32-E72D297353CC}">
                <c16:uniqueId val="{0000000D-C98A-4CF4-BF3C-D7E302D8EC6B}"/>
              </c:ext>
            </c:extLst>
          </c:dPt>
          <c:dPt>
            <c:idx val="14"/>
            <c:bubble3D val="0"/>
            <c:extLst>
              <c:ext xmlns:c16="http://schemas.microsoft.com/office/drawing/2014/chart" uri="{C3380CC4-5D6E-409C-BE32-E72D297353CC}">
                <c16:uniqueId val="{0000000E-C98A-4CF4-BF3C-D7E302D8EC6B}"/>
              </c:ext>
            </c:extLst>
          </c:dPt>
          <c:dPt>
            <c:idx val="15"/>
            <c:bubble3D val="0"/>
            <c:extLst>
              <c:ext xmlns:c16="http://schemas.microsoft.com/office/drawing/2014/chart" uri="{C3380CC4-5D6E-409C-BE32-E72D297353CC}">
                <c16:uniqueId val="{0000000F-C98A-4CF4-BF3C-D7E302D8EC6B}"/>
              </c:ext>
            </c:extLst>
          </c:dPt>
          <c:dPt>
            <c:idx val="16"/>
            <c:bubble3D val="0"/>
            <c:extLst>
              <c:ext xmlns:c16="http://schemas.microsoft.com/office/drawing/2014/chart" uri="{C3380CC4-5D6E-409C-BE32-E72D297353CC}">
                <c16:uniqueId val="{00000010-C98A-4CF4-BF3C-D7E302D8EC6B}"/>
              </c:ext>
            </c:extLst>
          </c:dPt>
          <c:dPt>
            <c:idx val="17"/>
            <c:bubble3D val="0"/>
            <c:extLst>
              <c:ext xmlns:c16="http://schemas.microsoft.com/office/drawing/2014/chart" uri="{C3380CC4-5D6E-409C-BE32-E72D297353CC}">
                <c16:uniqueId val="{00000011-C98A-4CF4-BF3C-D7E302D8EC6B}"/>
              </c:ext>
            </c:extLst>
          </c:dPt>
          <c:dPt>
            <c:idx val="18"/>
            <c:bubble3D val="0"/>
            <c:extLst>
              <c:ext xmlns:c16="http://schemas.microsoft.com/office/drawing/2014/chart" uri="{C3380CC4-5D6E-409C-BE32-E72D297353CC}">
                <c16:uniqueId val="{00000012-C98A-4CF4-BF3C-D7E302D8EC6B}"/>
              </c:ext>
            </c:extLst>
          </c:dPt>
          <c:dPt>
            <c:idx val="19"/>
            <c:bubble3D val="0"/>
            <c:extLst>
              <c:ext xmlns:c16="http://schemas.microsoft.com/office/drawing/2014/chart" uri="{C3380CC4-5D6E-409C-BE32-E72D297353CC}">
                <c16:uniqueId val="{00000013-C98A-4CF4-BF3C-D7E302D8EC6B}"/>
              </c:ext>
            </c:extLst>
          </c:dPt>
          <c:dPt>
            <c:idx val="20"/>
            <c:bubble3D val="0"/>
            <c:extLst>
              <c:ext xmlns:c16="http://schemas.microsoft.com/office/drawing/2014/chart" uri="{C3380CC4-5D6E-409C-BE32-E72D297353CC}">
                <c16:uniqueId val="{00000014-C98A-4CF4-BF3C-D7E302D8EC6B}"/>
              </c:ext>
            </c:extLst>
          </c:dPt>
          <c:dPt>
            <c:idx val="21"/>
            <c:bubble3D val="0"/>
            <c:extLst>
              <c:ext xmlns:c16="http://schemas.microsoft.com/office/drawing/2014/chart" uri="{C3380CC4-5D6E-409C-BE32-E72D297353CC}">
                <c16:uniqueId val="{00000015-C98A-4CF4-BF3C-D7E302D8EC6B}"/>
              </c:ext>
            </c:extLst>
          </c:dPt>
          <c:dPt>
            <c:idx val="22"/>
            <c:bubble3D val="0"/>
            <c:extLst>
              <c:ext xmlns:c16="http://schemas.microsoft.com/office/drawing/2014/chart" uri="{C3380CC4-5D6E-409C-BE32-E72D297353CC}">
                <c16:uniqueId val="{00000016-C98A-4CF4-BF3C-D7E302D8EC6B}"/>
              </c:ext>
            </c:extLst>
          </c:dPt>
          <c:dPt>
            <c:idx val="23"/>
            <c:bubble3D val="0"/>
            <c:extLst>
              <c:ext xmlns:c16="http://schemas.microsoft.com/office/drawing/2014/chart" uri="{C3380CC4-5D6E-409C-BE32-E72D297353CC}">
                <c16:uniqueId val="{00000017-C98A-4CF4-BF3C-D7E302D8EC6B}"/>
              </c:ext>
            </c:extLst>
          </c:dPt>
          <c:dPt>
            <c:idx val="24"/>
            <c:bubble3D val="0"/>
            <c:extLst>
              <c:ext xmlns:c16="http://schemas.microsoft.com/office/drawing/2014/chart" uri="{C3380CC4-5D6E-409C-BE32-E72D297353CC}">
                <c16:uniqueId val="{00000018-C98A-4CF4-BF3C-D7E302D8EC6B}"/>
              </c:ext>
            </c:extLst>
          </c:dPt>
          <c:dPt>
            <c:idx val="25"/>
            <c:bubble3D val="0"/>
            <c:extLst>
              <c:ext xmlns:c16="http://schemas.microsoft.com/office/drawing/2014/chart" uri="{C3380CC4-5D6E-409C-BE32-E72D297353CC}">
                <c16:uniqueId val="{00000019-C98A-4CF4-BF3C-D7E302D8EC6B}"/>
              </c:ext>
            </c:extLst>
          </c:dPt>
          <c:dPt>
            <c:idx val="26"/>
            <c:bubble3D val="0"/>
            <c:extLst>
              <c:ext xmlns:c16="http://schemas.microsoft.com/office/drawing/2014/chart" uri="{C3380CC4-5D6E-409C-BE32-E72D297353CC}">
                <c16:uniqueId val="{0000001A-C98A-4CF4-BF3C-D7E302D8EC6B}"/>
              </c:ext>
            </c:extLst>
          </c:dPt>
          <c:dPt>
            <c:idx val="27"/>
            <c:bubble3D val="0"/>
            <c:extLst>
              <c:ext xmlns:c16="http://schemas.microsoft.com/office/drawing/2014/chart" uri="{C3380CC4-5D6E-409C-BE32-E72D297353CC}">
                <c16:uniqueId val="{0000001B-C98A-4CF4-BF3C-D7E302D8EC6B}"/>
              </c:ext>
            </c:extLst>
          </c:dPt>
          <c:dPt>
            <c:idx val="28"/>
            <c:bubble3D val="0"/>
            <c:extLst>
              <c:ext xmlns:c16="http://schemas.microsoft.com/office/drawing/2014/chart" uri="{C3380CC4-5D6E-409C-BE32-E72D297353CC}">
                <c16:uniqueId val="{0000001C-C98A-4CF4-BF3C-D7E302D8EC6B}"/>
              </c:ext>
            </c:extLst>
          </c:dPt>
          <c:dPt>
            <c:idx val="29"/>
            <c:bubble3D val="0"/>
            <c:extLst>
              <c:ext xmlns:c16="http://schemas.microsoft.com/office/drawing/2014/chart" uri="{C3380CC4-5D6E-409C-BE32-E72D297353CC}">
                <c16:uniqueId val="{0000001D-C98A-4CF4-BF3C-D7E302D8EC6B}"/>
              </c:ext>
            </c:extLst>
          </c:dPt>
          <c:dPt>
            <c:idx val="30"/>
            <c:bubble3D val="0"/>
            <c:extLst>
              <c:ext xmlns:c16="http://schemas.microsoft.com/office/drawing/2014/chart" uri="{C3380CC4-5D6E-409C-BE32-E72D297353CC}">
                <c16:uniqueId val="{0000001E-C98A-4CF4-BF3C-D7E302D8EC6B}"/>
              </c:ext>
            </c:extLst>
          </c:dPt>
          <c:dPt>
            <c:idx val="31"/>
            <c:bubble3D val="0"/>
            <c:extLst>
              <c:ext xmlns:c16="http://schemas.microsoft.com/office/drawing/2014/chart" uri="{C3380CC4-5D6E-409C-BE32-E72D297353CC}">
                <c16:uniqueId val="{0000001F-C98A-4CF4-BF3C-D7E302D8EC6B}"/>
              </c:ext>
            </c:extLst>
          </c:dPt>
          <c:dPt>
            <c:idx val="32"/>
            <c:bubble3D val="0"/>
            <c:extLst>
              <c:ext xmlns:c16="http://schemas.microsoft.com/office/drawing/2014/chart" uri="{C3380CC4-5D6E-409C-BE32-E72D297353CC}">
                <c16:uniqueId val="{00000020-C98A-4CF4-BF3C-D7E302D8EC6B}"/>
              </c:ext>
            </c:extLst>
          </c:dPt>
          <c:dPt>
            <c:idx val="33"/>
            <c:bubble3D val="0"/>
            <c:extLst>
              <c:ext xmlns:c16="http://schemas.microsoft.com/office/drawing/2014/chart" uri="{C3380CC4-5D6E-409C-BE32-E72D297353CC}">
                <c16:uniqueId val="{00000021-C98A-4CF4-BF3C-D7E302D8EC6B}"/>
              </c:ext>
            </c:extLst>
          </c:dPt>
          <c:dPt>
            <c:idx val="34"/>
            <c:bubble3D val="0"/>
            <c:extLst>
              <c:ext xmlns:c16="http://schemas.microsoft.com/office/drawing/2014/chart" uri="{C3380CC4-5D6E-409C-BE32-E72D297353CC}">
                <c16:uniqueId val="{00000022-C98A-4CF4-BF3C-D7E302D8EC6B}"/>
              </c:ext>
            </c:extLst>
          </c:dPt>
          <c:dPt>
            <c:idx val="35"/>
            <c:bubble3D val="0"/>
            <c:extLst>
              <c:ext xmlns:c16="http://schemas.microsoft.com/office/drawing/2014/chart" uri="{C3380CC4-5D6E-409C-BE32-E72D297353CC}">
                <c16:uniqueId val="{00000023-C98A-4CF4-BF3C-D7E302D8EC6B}"/>
              </c:ext>
            </c:extLst>
          </c:dPt>
          <c:dPt>
            <c:idx val="36"/>
            <c:bubble3D val="0"/>
            <c:extLst>
              <c:ext xmlns:c16="http://schemas.microsoft.com/office/drawing/2014/chart" uri="{C3380CC4-5D6E-409C-BE32-E72D297353CC}">
                <c16:uniqueId val="{00000024-C98A-4CF4-BF3C-D7E302D8EC6B}"/>
              </c:ext>
            </c:extLst>
          </c:dPt>
          <c:dPt>
            <c:idx val="37"/>
            <c:bubble3D val="0"/>
            <c:extLst>
              <c:ext xmlns:c16="http://schemas.microsoft.com/office/drawing/2014/chart" uri="{C3380CC4-5D6E-409C-BE32-E72D297353CC}">
                <c16:uniqueId val="{00000025-C98A-4CF4-BF3C-D7E302D8EC6B}"/>
              </c:ext>
            </c:extLst>
          </c:dPt>
          <c:dPt>
            <c:idx val="38"/>
            <c:bubble3D val="0"/>
            <c:extLst>
              <c:ext xmlns:c16="http://schemas.microsoft.com/office/drawing/2014/chart" uri="{C3380CC4-5D6E-409C-BE32-E72D297353CC}">
                <c16:uniqueId val="{00000026-C98A-4CF4-BF3C-D7E302D8EC6B}"/>
              </c:ext>
            </c:extLst>
          </c:dPt>
          <c:dPt>
            <c:idx val="39"/>
            <c:bubble3D val="0"/>
            <c:extLst>
              <c:ext xmlns:c16="http://schemas.microsoft.com/office/drawing/2014/chart" uri="{C3380CC4-5D6E-409C-BE32-E72D297353CC}">
                <c16:uniqueId val="{00000027-C98A-4CF4-BF3C-D7E302D8EC6B}"/>
              </c:ext>
            </c:extLst>
          </c:dPt>
          <c:dPt>
            <c:idx val="40"/>
            <c:bubble3D val="0"/>
            <c:extLst>
              <c:ext xmlns:c16="http://schemas.microsoft.com/office/drawing/2014/chart" uri="{C3380CC4-5D6E-409C-BE32-E72D297353CC}">
                <c16:uniqueId val="{00000028-C98A-4CF4-BF3C-D7E302D8EC6B}"/>
              </c:ext>
            </c:extLst>
          </c:dPt>
          <c:dPt>
            <c:idx val="41"/>
            <c:bubble3D val="0"/>
            <c:extLst>
              <c:ext xmlns:c16="http://schemas.microsoft.com/office/drawing/2014/chart" uri="{C3380CC4-5D6E-409C-BE32-E72D297353CC}">
                <c16:uniqueId val="{00000029-C98A-4CF4-BF3C-D7E302D8EC6B}"/>
              </c:ext>
            </c:extLst>
          </c:dPt>
          <c:dPt>
            <c:idx val="42"/>
            <c:bubble3D val="0"/>
            <c:extLst>
              <c:ext xmlns:c16="http://schemas.microsoft.com/office/drawing/2014/chart" uri="{C3380CC4-5D6E-409C-BE32-E72D297353CC}">
                <c16:uniqueId val="{0000002A-C98A-4CF4-BF3C-D7E302D8EC6B}"/>
              </c:ext>
            </c:extLst>
          </c:dPt>
          <c:dPt>
            <c:idx val="43"/>
            <c:bubble3D val="0"/>
            <c:extLst>
              <c:ext xmlns:c16="http://schemas.microsoft.com/office/drawing/2014/chart" uri="{C3380CC4-5D6E-409C-BE32-E72D297353CC}">
                <c16:uniqueId val="{0000002B-C98A-4CF4-BF3C-D7E302D8EC6B}"/>
              </c:ext>
            </c:extLst>
          </c:dPt>
          <c:dPt>
            <c:idx val="44"/>
            <c:bubble3D val="0"/>
            <c:extLst>
              <c:ext xmlns:c16="http://schemas.microsoft.com/office/drawing/2014/chart" uri="{C3380CC4-5D6E-409C-BE32-E72D297353CC}">
                <c16:uniqueId val="{0000002C-C98A-4CF4-BF3C-D7E302D8EC6B}"/>
              </c:ext>
            </c:extLst>
          </c:dPt>
          <c:dPt>
            <c:idx val="45"/>
            <c:bubble3D val="0"/>
            <c:extLst>
              <c:ext xmlns:c16="http://schemas.microsoft.com/office/drawing/2014/chart" uri="{C3380CC4-5D6E-409C-BE32-E72D297353CC}">
                <c16:uniqueId val="{0000002D-C98A-4CF4-BF3C-D7E302D8EC6B}"/>
              </c:ext>
            </c:extLst>
          </c:dPt>
          <c:dPt>
            <c:idx val="46"/>
            <c:bubble3D val="0"/>
            <c:extLst>
              <c:ext xmlns:c16="http://schemas.microsoft.com/office/drawing/2014/chart" uri="{C3380CC4-5D6E-409C-BE32-E72D297353CC}">
                <c16:uniqueId val="{0000002E-C98A-4CF4-BF3C-D7E302D8EC6B}"/>
              </c:ext>
            </c:extLst>
          </c:dPt>
          <c:dPt>
            <c:idx val="47"/>
            <c:bubble3D val="0"/>
            <c:extLst>
              <c:ext xmlns:c16="http://schemas.microsoft.com/office/drawing/2014/chart" uri="{C3380CC4-5D6E-409C-BE32-E72D297353CC}">
                <c16:uniqueId val="{0000002F-C98A-4CF4-BF3C-D7E302D8EC6B}"/>
              </c:ext>
            </c:extLst>
          </c:dPt>
          <c:dPt>
            <c:idx val="48"/>
            <c:bubble3D val="0"/>
            <c:extLst>
              <c:ext xmlns:c16="http://schemas.microsoft.com/office/drawing/2014/chart" uri="{C3380CC4-5D6E-409C-BE32-E72D297353CC}">
                <c16:uniqueId val="{00000030-C98A-4CF4-BF3C-D7E302D8EC6B}"/>
              </c:ext>
            </c:extLst>
          </c:dPt>
          <c:dPt>
            <c:idx val="49"/>
            <c:bubble3D val="0"/>
            <c:extLst>
              <c:ext xmlns:c16="http://schemas.microsoft.com/office/drawing/2014/chart" uri="{C3380CC4-5D6E-409C-BE32-E72D297353CC}">
                <c16:uniqueId val="{00000031-C98A-4CF4-BF3C-D7E302D8EC6B}"/>
              </c:ext>
            </c:extLst>
          </c:dPt>
          <c:dLbls>
            <c:dLbl>
              <c:idx val="24"/>
              <c:layout>
                <c:manualLayout>
                  <c:x val="5.7365181307643807E-2"/>
                  <c:y val="6.0933539086508656E-3"/>
                </c:manualLayout>
              </c:layout>
              <c:spPr/>
              <c:txPr>
                <a:bodyPr/>
                <a:lstStyle/>
                <a:p>
                  <a:pPr>
                    <a:defRPr sz="10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98A-4CF4-BF3C-D7E302D8EC6B}"/>
                </c:ext>
              </c:extLst>
            </c:dLbl>
            <c:dLbl>
              <c:idx val="25"/>
              <c:layout>
                <c:manualLayout>
                  <c:x val="9.1218170354404021E-2"/>
                  <c:y val="3.4595022355873854E-2"/>
                </c:manualLayout>
              </c:layout>
              <c:spPr/>
              <c:txPr>
                <a:bodyPr/>
                <a:lstStyle/>
                <a:p>
                  <a:pPr>
                    <a:defRPr sz="10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98A-4CF4-BF3C-D7E302D8EC6B}"/>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'Summary of Staff by Role'!$C$68:$C$118</c:f>
              <c:strCache>
                <c:ptCount val="51"/>
                <c:pt idx="0">
                  <c:v>Co-Investigator</c:v>
                </c:pt>
                <c:pt idx="1">
                  <c:v>Research Associate (Interventions)</c:v>
                </c:pt>
                <c:pt idx="2">
                  <c:v>Field Co-ordinators (Interventions)</c:v>
                </c:pt>
                <c:pt idx="3">
                  <c:v>Research Associate (Assessment)</c:v>
                </c:pt>
                <c:pt idx="4">
                  <c:v>Data Entry Assistant</c:v>
                </c:pt>
                <c:pt idx="5">
                  <c:v>Project Co-ordinator</c:v>
                </c:pt>
                <c:pt idx="6">
                  <c:v>Field Assistant</c:v>
                </c:pt>
                <c:pt idx="7">
                  <c:v>Research Fellow</c:v>
                </c:pt>
                <c:pt idx="8">
                  <c:v>Clinical Lecturer</c:v>
                </c:pt>
                <c:pt idx="9">
                  <c:v>Research Assistant</c:v>
                </c:pt>
                <c:pt idx="10">
                  <c:v>Lead Investigator</c:v>
                </c:pt>
                <c:pt idx="50">
                  <c:v>Total</c:v>
                </c:pt>
              </c:strCache>
            </c:strRef>
          </c:cat>
          <c:val>
            <c:numRef>
              <c:f>'Summary of Staff by Role'!$I$68:$I$117</c:f>
              <c:numCache>
                <c:formatCode>0%</c:formatCode>
                <c:ptCount val="50"/>
                <c:pt idx="0">
                  <c:v>0.1814978358487368</c:v>
                </c:pt>
                <c:pt idx="1">
                  <c:v>7.0220893130936171E-2</c:v>
                </c:pt>
                <c:pt idx="2">
                  <c:v>8.777611641367021E-2</c:v>
                </c:pt>
                <c:pt idx="3">
                  <c:v>0.10533133969640425</c:v>
                </c:pt>
                <c:pt idx="4">
                  <c:v>3.1599401908921278E-2</c:v>
                </c:pt>
                <c:pt idx="5">
                  <c:v>5.2665669848202125E-2</c:v>
                </c:pt>
                <c:pt idx="6">
                  <c:v>2.6332834924101062E-2</c:v>
                </c:pt>
                <c:pt idx="7">
                  <c:v>0.11059790668122446</c:v>
                </c:pt>
                <c:pt idx="8">
                  <c:v>0.11416746874813566</c:v>
                </c:pt>
                <c:pt idx="9">
                  <c:v>0.10110913505113328</c:v>
                </c:pt>
                <c:pt idx="10">
                  <c:v>0.11870139774853451</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extLst>
            <c:ext xmlns:c16="http://schemas.microsoft.com/office/drawing/2014/chart" uri="{C3380CC4-5D6E-409C-BE32-E72D297353CC}">
              <c16:uniqueId val="{00000032-C98A-4CF4-BF3C-D7E302D8EC6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87331802519098511"/>
          <c:y val="0.12353827646544181"/>
          <c:w val="0.11774342732298126"/>
          <c:h val="0.82387817147856512"/>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a:t>Total Costs by Country
£</a:t>
            </a:r>
          </a:p>
        </c:rich>
      </c:tx>
      <c:overlay val="0"/>
    </c:title>
    <c:autoTitleDeleted val="0"/>
    <c:plotArea>
      <c:layout/>
      <c:barChart>
        <c:barDir val="bar"/>
        <c:grouping val="clustered"/>
        <c:varyColors val="0"/>
        <c:ser>
          <c:idx val="0"/>
          <c:order val="0"/>
          <c:tx>
            <c:strRef>
              <c:f>'Summary of Costs by Country'!$I$14</c:f>
              <c:strCache>
                <c:ptCount val="1"/>
                <c:pt idx="0">
                  <c:v>Total
£</c:v>
                </c:pt>
              </c:strCache>
            </c:strRef>
          </c:tx>
          <c:invertIfNegative val="0"/>
          <c:cat>
            <c:strRef>
              <c:f>'Summary of Costs by Country'!$C$15:$C$34</c:f>
              <c:strCache>
                <c:ptCount val="5"/>
                <c:pt idx="0">
                  <c:v>United Kingdom</c:v>
                </c:pt>
                <c:pt idx="1">
                  <c:v>Pakistan</c:v>
                </c:pt>
                <c:pt idx="2">
                  <c:v>Nepal</c:v>
                </c:pt>
                <c:pt idx="3">
                  <c:v>Bangladesh</c:v>
                </c:pt>
                <c:pt idx="4">
                  <c:v>Sri Lanka</c:v>
                </c:pt>
              </c:strCache>
            </c:strRef>
          </c:cat>
          <c:val>
            <c:numRef>
              <c:f>'Summary of Costs by Country'!$I$15:$I$34</c:f>
              <c:numCache>
                <c:formatCode>"£"#,##0</c:formatCode>
                <c:ptCount val="20"/>
                <c:pt idx="0">
                  <c:v>1048594.0028789809</c:v>
                </c:pt>
                <c:pt idx="1">
                  <c:v>1792564</c:v>
                </c:pt>
                <c:pt idx="2">
                  <c:v>138440</c:v>
                </c:pt>
                <c:pt idx="3">
                  <c:v>138440</c:v>
                </c:pt>
                <c:pt idx="4">
                  <c:v>138440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40FA-40AB-BC3C-07CA33E130B9}"/>
            </c:ext>
          </c:extLst>
        </c:ser>
        <c:dLbls>
          <c:showLegendKey val="0"/>
          <c:showVal val="0"/>
          <c:showCatName val="0"/>
          <c:showSerName val="0"/>
          <c:showPercent val="0"/>
          <c:showBubbleSize val="0"/>
        </c:dLbls>
        <c:gapWidth val="150"/>
        <c:axId val="615296688"/>
        <c:axId val="615297248"/>
      </c:barChart>
      <c:catAx>
        <c:axId val="615296688"/>
        <c:scaling>
          <c:orientation val="maxMin"/>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5297248"/>
        <c:crossesAt val="0"/>
        <c:auto val="1"/>
        <c:lblAlgn val="ctr"/>
        <c:lblOffset val="100"/>
        <c:noMultiLvlLbl val="0"/>
      </c:catAx>
      <c:valAx>
        <c:axId val="615297248"/>
        <c:scaling>
          <c:orientation val="minMax"/>
        </c:scaling>
        <c:delete val="0"/>
        <c:axPos val="t"/>
        <c:majorGridlines/>
        <c:numFmt formatCode="&quot;£&quot;#,##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5296688"/>
        <c:crosses val="autoZero"/>
        <c:crossBetween val="between"/>
        <c:dispUnits>
          <c:builtInUnit val="thousands"/>
          <c:dispUnitsLbl>
            <c:txPr>
              <a:bodyPr rot="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a:t>Total Theme Costs
%</a:t>
            </a:r>
          </a:p>
        </c:rich>
      </c:tx>
      <c:overlay val="0"/>
    </c:title>
    <c:autoTitleDeleted val="0"/>
    <c:plotArea>
      <c:layout/>
      <c:pieChart>
        <c:varyColors val="1"/>
        <c:ser>
          <c:idx val="0"/>
          <c:order val="0"/>
          <c:tx>
            <c:strRef>
              <c:f>'Summary of Costs by Country'!$I$38</c:f>
              <c:strCache>
                <c:ptCount val="1"/>
                <c:pt idx="0">
                  <c:v>Total
£</c:v>
                </c:pt>
              </c:strCache>
            </c:strRef>
          </c:tx>
          <c:dPt>
            <c:idx val="0"/>
            <c:bubble3D val="0"/>
            <c:extLst>
              <c:ext xmlns:c16="http://schemas.microsoft.com/office/drawing/2014/chart" uri="{C3380CC4-5D6E-409C-BE32-E72D297353CC}">
                <c16:uniqueId val="{00000000-622D-46F2-9481-7440D0CD33EF}"/>
              </c:ext>
            </c:extLst>
          </c:dPt>
          <c:dPt>
            <c:idx val="1"/>
            <c:bubble3D val="0"/>
            <c:extLst>
              <c:ext xmlns:c16="http://schemas.microsoft.com/office/drawing/2014/chart" uri="{C3380CC4-5D6E-409C-BE32-E72D297353CC}">
                <c16:uniqueId val="{00000001-622D-46F2-9481-7440D0CD33EF}"/>
              </c:ext>
            </c:extLst>
          </c:dPt>
          <c:dPt>
            <c:idx val="2"/>
            <c:bubble3D val="0"/>
            <c:extLst>
              <c:ext xmlns:c16="http://schemas.microsoft.com/office/drawing/2014/chart" uri="{C3380CC4-5D6E-409C-BE32-E72D297353CC}">
                <c16:uniqueId val="{00000002-622D-46F2-9481-7440D0CD33EF}"/>
              </c:ext>
            </c:extLst>
          </c:dPt>
          <c:dPt>
            <c:idx val="3"/>
            <c:bubble3D val="0"/>
            <c:extLst>
              <c:ext xmlns:c16="http://schemas.microsoft.com/office/drawing/2014/chart" uri="{C3380CC4-5D6E-409C-BE32-E72D297353CC}">
                <c16:uniqueId val="{00000003-622D-46F2-9481-7440D0CD33EF}"/>
              </c:ext>
            </c:extLst>
          </c:dPt>
          <c:dPt>
            <c:idx val="4"/>
            <c:bubble3D val="0"/>
            <c:extLst>
              <c:ext xmlns:c16="http://schemas.microsoft.com/office/drawing/2014/chart" uri="{C3380CC4-5D6E-409C-BE32-E72D297353CC}">
                <c16:uniqueId val="{00000004-622D-46F2-9481-7440D0CD33EF}"/>
              </c:ext>
            </c:extLst>
          </c:dPt>
          <c:dPt>
            <c:idx val="5"/>
            <c:bubble3D val="0"/>
            <c:extLst>
              <c:ext xmlns:c16="http://schemas.microsoft.com/office/drawing/2014/chart" uri="{C3380CC4-5D6E-409C-BE32-E72D297353CC}">
                <c16:uniqueId val="{00000005-622D-46F2-9481-7440D0CD33EF}"/>
              </c:ext>
            </c:extLst>
          </c:dPt>
          <c:dPt>
            <c:idx val="6"/>
            <c:bubble3D val="0"/>
            <c:extLst>
              <c:ext xmlns:c16="http://schemas.microsoft.com/office/drawing/2014/chart" uri="{C3380CC4-5D6E-409C-BE32-E72D297353CC}">
                <c16:uniqueId val="{00000006-622D-46F2-9481-7440D0CD33EF}"/>
              </c:ext>
            </c:extLst>
          </c:dPt>
          <c:dPt>
            <c:idx val="7"/>
            <c:bubble3D val="0"/>
            <c:extLst>
              <c:ext xmlns:c16="http://schemas.microsoft.com/office/drawing/2014/chart" uri="{C3380CC4-5D6E-409C-BE32-E72D297353CC}">
                <c16:uniqueId val="{00000007-622D-46F2-9481-7440D0CD33EF}"/>
              </c:ext>
            </c:extLst>
          </c:dPt>
          <c:dPt>
            <c:idx val="8"/>
            <c:bubble3D val="0"/>
            <c:extLst>
              <c:ext xmlns:c16="http://schemas.microsoft.com/office/drawing/2014/chart" uri="{C3380CC4-5D6E-409C-BE32-E72D297353CC}">
                <c16:uniqueId val="{00000008-622D-46F2-9481-7440D0CD33EF}"/>
              </c:ext>
            </c:extLst>
          </c:dPt>
          <c:dPt>
            <c:idx val="9"/>
            <c:bubble3D val="0"/>
            <c:extLst>
              <c:ext xmlns:c16="http://schemas.microsoft.com/office/drawing/2014/chart" uri="{C3380CC4-5D6E-409C-BE32-E72D297353CC}">
                <c16:uniqueId val="{00000009-622D-46F2-9481-7440D0CD33EF}"/>
              </c:ext>
            </c:extLst>
          </c:dPt>
          <c:dPt>
            <c:idx val="10"/>
            <c:bubble3D val="0"/>
            <c:extLst>
              <c:ext xmlns:c16="http://schemas.microsoft.com/office/drawing/2014/chart" uri="{C3380CC4-5D6E-409C-BE32-E72D297353CC}">
                <c16:uniqueId val="{0000000A-622D-46F2-9481-7440D0CD33EF}"/>
              </c:ext>
            </c:extLst>
          </c:dPt>
          <c:dPt>
            <c:idx val="11"/>
            <c:bubble3D val="0"/>
            <c:extLst>
              <c:ext xmlns:c16="http://schemas.microsoft.com/office/drawing/2014/chart" uri="{C3380CC4-5D6E-409C-BE32-E72D297353CC}">
                <c16:uniqueId val="{0000000B-622D-46F2-9481-7440D0CD33EF}"/>
              </c:ext>
            </c:extLst>
          </c:dPt>
          <c:dPt>
            <c:idx val="12"/>
            <c:bubble3D val="0"/>
            <c:extLst>
              <c:ext xmlns:c16="http://schemas.microsoft.com/office/drawing/2014/chart" uri="{C3380CC4-5D6E-409C-BE32-E72D297353CC}">
                <c16:uniqueId val="{0000000C-622D-46F2-9481-7440D0CD33EF}"/>
              </c:ext>
            </c:extLst>
          </c:dPt>
          <c:dPt>
            <c:idx val="13"/>
            <c:bubble3D val="0"/>
            <c:extLst>
              <c:ext xmlns:c16="http://schemas.microsoft.com/office/drawing/2014/chart" uri="{C3380CC4-5D6E-409C-BE32-E72D297353CC}">
                <c16:uniqueId val="{0000000D-622D-46F2-9481-7440D0CD33EF}"/>
              </c:ext>
            </c:extLst>
          </c:dPt>
          <c:dPt>
            <c:idx val="14"/>
            <c:bubble3D val="0"/>
            <c:extLst>
              <c:ext xmlns:c16="http://schemas.microsoft.com/office/drawing/2014/chart" uri="{C3380CC4-5D6E-409C-BE32-E72D297353CC}">
                <c16:uniqueId val="{0000000E-622D-46F2-9481-7440D0CD33EF}"/>
              </c:ext>
            </c:extLst>
          </c:dPt>
          <c:dPt>
            <c:idx val="15"/>
            <c:bubble3D val="0"/>
            <c:extLst>
              <c:ext xmlns:c16="http://schemas.microsoft.com/office/drawing/2014/chart" uri="{C3380CC4-5D6E-409C-BE32-E72D297353CC}">
                <c16:uniqueId val="{0000000F-622D-46F2-9481-7440D0CD33EF}"/>
              </c:ext>
            </c:extLst>
          </c:dPt>
          <c:dPt>
            <c:idx val="16"/>
            <c:bubble3D val="0"/>
            <c:extLst>
              <c:ext xmlns:c16="http://schemas.microsoft.com/office/drawing/2014/chart" uri="{C3380CC4-5D6E-409C-BE32-E72D297353CC}">
                <c16:uniqueId val="{00000010-622D-46F2-9481-7440D0CD33EF}"/>
              </c:ext>
            </c:extLst>
          </c:dPt>
          <c:dPt>
            <c:idx val="17"/>
            <c:bubble3D val="0"/>
            <c:extLst>
              <c:ext xmlns:c16="http://schemas.microsoft.com/office/drawing/2014/chart" uri="{C3380CC4-5D6E-409C-BE32-E72D297353CC}">
                <c16:uniqueId val="{00000011-622D-46F2-9481-7440D0CD33EF}"/>
              </c:ext>
            </c:extLst>
          </c:dPt>
          <c:dPt>
            <c:idx val="18"/>
            <c:bubble3D val="0"/>
            <c:extLst>
              <c:ext xmlns:c16="http://schemas.microsoft.com/office/drawing/2014/chart" uri="{C3380CC4-5D6E-409C-BE32-E72D297353CC}">
                <c16:uniqueId val="{00000012-622D-46F2-9481-7440D0CD33EF}"/>
              </c:ext>
            </c:extLst>
          </c:dPt>
          <c:dPt>
            <c:idx val="19"/>
            <c:bubble3D val="0"/>
            <c:extLst>
              <c:ext xmlns:c16="http://schemas.microsoft.com/office/drawing/2014/chart" uri="{C3380CC4-5D6E-409C-BE32-E72D297353CC}">
                <c16:uniqueId val="{00000013-622D-46F2-9481-7440D0CD33EF}"/>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'Summary of Costs by Country'!$C$39:$C$58</c:f>
              <c:strCache>
                <c:ptCount val="5"/>
                <c:pt idx="0">
                  <c:v>United Kingdom</c:v>
                </c:pt>
                <c:pt idx="1">
                  <c:v>Pakistan</c:v>
                </c:pt>
                <c:pt idx="2">
                  <c:v>Nepal</c:v>
                </c:pt>
                <c:pt idx="3">
                  <c:v>Bangladesh</c:v>
                </c:pt>
                <c:pt idx="4">
                  <c:v>Sri Lanka</c:v>
                </c:pt>
              </c:strCache>
            </c:strRef>
          </c:cat>
          <c:val>
            <c:numRef>
              <c:f>'Summary of Costs by Country'!$I$39:$I$58</c:f>
              <c:numCache>
                <c:formatCode>0%</c:formatCode>
                <c:ptCount val="20"/>
                <c:pt idx="0">
                  <c:v>0.32200248303594925</c:v>
                </c:pt>
                <c:pt idx="1">
                  <c:v>0.55046095764050407</c:v>
                </c:pt>
                <c:pt idx="2">
                  <c:v>4.251218644118223E-2</c:v>
                </c:pt>
                <c:pt idx="3">
                  <c:v>4.251218644118223E-2</c:v>
                </c:pt>
                <c:pt idx="4">
                  <c:v>4.251218644118223E-2</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14-622D-46F2-9481-7440D0CD33EF}"/>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a:t>Total Cost by Income Band
£</a:t>
            </a:r>
          </a:p>
        </c:rich>
      </c:tx>
      <c:overlay val="0"/>
    </c:title>
    <c:autoTitleDeleted val="0"/>
    <c:plotArea>
      <c:layout/>
      <c:barChart>
        <c:barDir val="bar"/>
        <c:grouping val="clustered"/>
        <c:varyColors val="0"/>
        <c:ser>
          <c:idx val="4"/>
          <c:order val="0"/>
          <c:tx>
            <c:strRef>
              <c:f>'Summary of Costs by Income Band'!$I$14</c:f>
              <c:strCache>
                <c:ptCount val="1"/>
                <c:pt idx="0">
                  <c:v>Total
£</c:v>
                </c:pt>
              </c:strCache>
            </c:strRef>
          </c:tx>
          <c:invertIfNegative val="0"/>
          <c:cat>
            <c:strRef>
              <c:f>'Summary of Costs by Income Band'!$C$15:$C$34</c:f>
              <c:strCache>
                <c:ptCount val="4"/>
                <c:pt idx="0">
                  <c:v>N/A</c:v>
                </c:pt>
                <c:pt idx="1">
                  <c:v>Lower Middle Income Countries and Territories</c:v>
                </c:pt>
                <c:pt idx="3">
                  <c:v>Least Developed Countries</c:v>
                </c:pt>
              </c:strCache>
            </c:strRef>
          </c:cat>
          <c:val>
            <c:numRef>
              <c:f>'Summary of Costs by Income Band'!$I$15:$I$34</c:f>
              <c:numCache>
                <c:formatCode>"£"#,##0</c:formatCode>
                <c:ptCount val="20"/>
                <c:pt idx="0">
                  <c:v>1048594.0028789809</c:v>
                </c:pt>
                <c:pt idx="1">
                  <c:v>1931004</c:v>
                </c:pt>
                <c:pt idx="2">
                  <c:v>0</c:v>
                </c:pt>
                <c:pt idx="3">
                  <c:v>276880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7C55-4623-872F-668EE25B728C}"/>
            </c:ext>
          </c:extLst>
        </c:ser>
        <c:dLbls>
          <c:showLegendKey val="0"/>
          <c:showVal val="0"/>
          <c:showCatName val="0"/>
          <c:showSerName val="0"/>
          <c:showPercent val="0"/>
          <c:showBubbleSize val="0"/>
        </c:dLbls>
        <c:gapWidth val="150"/>
        <c:axId val="615301168"/>
        <c:axId val="615301728"/>
      </c:barChart>
      <c:catAx>
        <c:axId val="615301168"/>
        <c:scaling>
          <c:orientation val="maxMin"/>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5301728"/>
        <c:crossesAt val="0"/>
        <c:auto val="1"/>
        <c:lblAlgn val="ctr"/>
        <c:lblOffset val="100"/>
        <c:noMultiLvlLbl val="0"/>
      </c:catAx>
      <c:valAx>
        <c:axId val="615301728"/>
        <c:scaling>
          <c:orientation val="minMax"/>
        </c:scaling>
        <c:delete val="0"/>
        <c:axPos val="t"/>
        <c:majorGridlines/>
        <c:numFmt formatCode="&quot;£&quot;#,##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5301168"/>
        <c:crosses val="autoZero"/>
        <c:crossBetween val="between"/>
      </c:valAx>
    </c:plotArea>
    <c:legend>
      <c:legendPos val="r"/>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a:t>Total Cost by Income Band
%</a:t>
            </a:r>
          </a:p>
        </c:rich>
      </c:tx>
      <c:overlay val="0"/>
    </c:title>
    <c:autoTitleDeleted val="0"/>
    <c:plotArea>
      <c:layout/>
      <c:pieChart>
        <c:varyColors val="1"/>
        <c:ser>
          <c:idx val="5"/>
          <c:order val="0"/>
          <c:tx>
            <c:strRef>
              <c:f>'Summary of Costs by Income Band'!$D$38</c:f>
              <c:strCache>
                <c:ptCount val="1"/>
                <c:pt idx="0">
                  <c:v>Year 1
£</c:v>
                </c:pt>
              </c:strCache>
            </c:strRef>
          </c:tx>
          <c:dPt>
            <c:idx val="0"/>
            <c:bubble3D val="0"/>
            <c:extLst>
              <c:ext xmlns:c16="http://schemas.microsoft.com/office/drawing/2014/chart" uri="{C3380CC4-5D6E-409C-BE32-E72D297353CC}">
                <c16:uniqueId val="{00000000-A832-4BCD-BE02-9B0AEE061506}"/>
              </c:ext>
            </c:extLst>
          </c:dPt>
          <c:dPt>
            <c:idx val="1"/>
            <c:bubble3D val="0"/>
            <c:extLst>
              <c:ext xmlns:c16="http://schemas.microsoft.com/office/drawing/2014/chart" uri="{C3380CC4-5D6E-409C-BE32-E72D297353CC}">
                <c16:uniqueId val="{00000001-A832-4BCD-BE02-9B0AEE061506}"/>
              </c:ext>
            </c:extLst>
          </c:dPt>
          <c:dPt>
            <c:idx val="2"/>
            <c:bubble3D val="0"/>
            <c:extLst>
              <c:ext xmlns:c16="http://schemas.microsoft.com/office/drawing/2014/chart" uri="{C3380CC4-5D6E-409C-BE32-E72D297353CC}">
                <c16:uniqueId val="{00000002-A832-4BCD-BE02-9B0AEE061506}"/>
              </c:ext>
            </c:extLst>
          </c:dPt>
          <c:dPt>
            <c:idx val="3"/>
            <c:bubble3D val="0"/>
            <c:extLst>
              <c:ext xmlns:c16="http://schemas.microsoft.com/office/drawing/2014/chart" uri="{C3380CC4-5D6E-409C-BE32-E72D297353CC}">
                <c16:uniqueId val="{00000003-A832-4BCD-BE02-9B0AEE061506}"/>
              </c:ext>
            </c:extLst>
          </c:dPt>
          <c:dPt>
            <c:idx val="4"/>
            <c:bubble3D val="0"/>
            <c:extLst>
              <c:ext xmlns:c16="http://schemas.microsoft.com/office/drawing/2014/chart" uri="{C3380CC4-5D6E-409C-BE32-E72D297353CC}">
                <c16:uniqueId val="{00000004-A832-4BCD-BE02-9B0AEE061506}"/>
              </c:ext>
            </c:extLst>
          </c:dPt>
          <c:dPt>
            <c:idx val="5"/>
            <c:bubble3D val="0"/>
            <c:extLst>
              <c:ext xmlns:c16="http://schemas.microsoft.com/office/drawing/2014/chart" uri="{C3380CC4-5D6E-409C-BE32-E72D297353CC}">
                <c16:uniqueId val="{00000005-A832-4BCD-BE02-9B0AEE061506}"/>
              </c:ext>
            </c:extLst>
          </c:dPt>
          <c:dPt>
            <c:idx val="6"/>
            <c:bubble3D val="0"/>
            <c:extLst>
              <c:ext xmlns:c16="http://schemas.microsoft.com/office/drawing/2014/chart" uri="{C3380CC4-5D6E-409C-BE32-E72D297353CC}">
                <c16:uniqueId val="{00000006-A832-4BCD-BE02-9B0AEE061506}"/>
              </c:ext>
            </c:extLst>
          </c:dPt>
          <c:dPt>
            <c:idx val="7"/>
            <c:bubble3D val="0"/>
            <c:extLst>
              <c:ext xmlns:c16="http://schemas.microsoft.com/office/drawing/2014/chart" uri="{C3380CC4-5D6E-409C-BE32-E72D297353CC}">
                <c16:uniqueId val="{00000007-A832-4BCD-BE02-9B0AEE061506}"/>
              </c:ext>
            </c:extLst>
          </c:dPt>
          <c:dPt>
            <c:idx val="8"/>
            <c:bubble3D val="0"/>
            <c:extLst>
              <c:ext xmlns:c16="http://schemas.microsoft.com/office/drawing/2014/chart" uri="{C3380CC4-5D6E-409C-BE32-E72D297353CC}">
                <c16:uniqueId val="{00000008-A832-4BCD-BE02-9B0AEE061506}"/>
              </c:ext>
            </c:extLst>
          </c:dPt>
          <c:dPt>
            <c:idx val="9"/>
            <c:bubble3D val="0"/>
            <c:extLst>
              <c:ext xmlns:c16="http://schemas.microsoft.com/office/drawing/2014/chart" uri="{C3380CC4-5D6E-409C-BE32-E72D297353CC}">
                <c16:uniqueId val="{00000009-A832-4BCD-BE02-9B0AEE061506}"/>
              </c:ext>
            </c:extLst>
          </c:dPt>
          <c:dPt>
            <c:idx val="10"/>
            <c:bubble3D val="0"/>
            <c:extLst>
              <c:ext xmlns:c16="http://schemas.microsoft.com/office/drawing/2014/chart" uri="{C3380CC4-5D6E-409C-BE32-E72D297353CC}">
                <c16:uniqueId val="{0000000A-A832-4BCD-BE02-9B0AEE061506}"/>
              </c:ext>
            </c:extLst>
          </c:dPt>
          <c:dPt>
            <c:idx val="11"/>
            <c:bubble3D val="0"/>
            <c:extLst>
              <c:ext xmlns:c16="http://schemas.microsoft.com/office/drawing/2014/chart" uri="{C3380CC4-5D6E-409C-BE32-E72D297353CC}">
                <c16:uniqueId val="{0000000B-A832-4BCD-BE02-9B0AEE061506}"/>
              </c:ext>
            </c:extLst>
          </c:dPt>
          <c:dPt>
            <c:idx val="12"/>
            <c:bubble3D val="0"/>
            <c:extLst>
              <c:ext xmlns:c16="http://schemas.microsoft.com/office/drawing/2014/chart" uri="{C3380CC4-5D6E-409C-BE32-E72D297353CC}">
                <c16:uniqueId val="{0000000C-A832-4BCD-BE02-9B0AEE061506}"/>
              </c:ext>
            </c:extLst>
          </c:dPt>
          <c:dPt>
            <c:idx val="13"/>
            <c:bubble3D val="0"/>
            <c:extLst>
              <c:ext xmlns:c16="http://schemas.microsoft.com/office/drawing/2014/chart" uri="{C3380CC4-5D6E-409C-BE32-E72D297353CC}">
                <c16:uniqueId val="{0000000D-A832-4BCD-BE02-9B0AEE061506}"/>
              </c:ext>
            </c:extLst>
          </c:dPt>
          <c:dPt>
            <c:idx val="14"/>
            <c:bubble3D val="0"/>
            <c:extLst>
              <c:ext xmlns:c16="http://schemas.microsoft.com/office/drawing/2014/chart" uri="{C3380CC4-5D6E-409C-BE32-E72D297353CC}">
                <c16:uniqueId val="{0000000E-A832-4BCD-BE02-9B0AEE061506}"/>
              </c:ext>
            </c:extLst>
          </c:dPt>
          <c:dPt>
            <c:idx val="15"/>
            <c:bubble3D val="0"/>
            <c:extLst>
              <c:ext xmlns:c16="http://schemas.microsoft.com/office/drawing/2014/chart" uri="{C3380CC4-5D6E-409C-BE32-E72D297353CC}">
                <c16:uniqueId val="{0000000F-A832-4BCD-BE02-9B0AEE061506}"/>
              </c:ext>
            </c:extLst>
          </c:dPt>
          <c:dPt>
            <c:idx val="16"/>
            <c:bubble3D val="0"/>
            <c:extLst>
              <c:ext xmlns:c16="http://schemas.microsoft.com/office/drawing/2014/chart" uri="{C3380CC4-5D6E-409C-BE32-E72D297353CC}">
                <c16:uniqueId val="{00000010-A832-4BCD-BE02-9B0AEE061506}"/>
              </c:ext>
            </c:extLst>
          </c:dPt>
          <c:dPt>
            <c:idx val="17"/>
            <c:bubble3D val="0"/>
            <c:extLst>
              <c:ext xmlns:c16="http://schemas.microsoft.com/office/drawing/2014/chart" uri="{C3380CC4-5D6E-409C-BE32-E72D297353CC}">
                <c16:uniqueId val="{00000011-A832-4BCD-BE02-9B0AEE061506}"/>
              </c:ext>
            </c:extLst>
          </c:dPt>
          <c:dPt>
            <c:idx val="18"/>
            <c:bubble3D val="0"/>
            <c:extLst>
              <c:ext xmlns:c16="http://schemas.microsoft.com/office/drawing/2014/chart" uri="{C3380CC4-5D6E-409C-BE32-E72D297353CC}">
                <c16:uniqueId val="{00000012-A832-4BCD-BE02-9B0AEE061506}"/>
              </c:ext>
            </c:extLst>
          </c:dPt>
          <c:dPt>
            <c:idx val="19"/>
            <c:bubble3D val="0"/>
            <c:extLst>
              <c:ext xmlns:c16="http://schemas.microsoft.com/office/drawing/2014/chart" uri="{C3380CC4-5D6E-409C-BE32-E72D297353CC}">
                <c16:uniqueId val="{00000013-A832-4BCD-BE02-9B0AEE061506}"/>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1"/>
            <c:showSerName val="0"/>
            <c:showPercent val="0"/>
            <c:showBubbleSize val="0"/>
            <c:showLeaderLines val="0"/>
            <c:extLst>
              <c:ext xmlns:c15="http://schemas.microsoft.com/office/drawing/2012/chart" uri="{CE6537A1-D6FC-4f65-9D91-7224C49458BB}"/>
            </c:extLst>
          </c:dLbls>
          <c:cat>
            <c:strRef>
              <c:f>'Summary of Costs by Income Band'!$C$39:$C$58</c:f>
              <c:strCache>
                <c:ptCount val="4"/>
                <c:pt idx="0">
                  <c:v>N/A</c:v>
                </c:pt>
                <c:pt idx="1">
                  <c:v>Lower Middle Income Countries and Territories</c:v>
                </c:pt>
                <c:pt idx="3">
                  <c:v>Least Developed Countries</c:v>
                </c:pt>
              </c:strCache>
            </c:strRef>
          </c:cat>
          <c:val>
            <c:numRef>
              <c:f>'Summary of Costs by Income Band'!$D$39:$D$58</c:f>
              <c:numCache>
                <c:formatCode>0%</c:formatCode>
                <c:ptCount val="20"/>
                <c:pt idx="0">
                  <c:v>0.37879581595097744</c:v>
                </c:pt>
                <c:pt idx="1">
                  <c:v>0.58686672386823402</c:v>
                </c:pt>
                <c:pt idx="2">
                  <c:v>0</c:v>
                </c:pt>
                <c:pt idx="3">
                  <c:v>3.4337460180788495E-2</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14-A832-4BCD-BE02-9B0AEE061506}"/>
            </c:ext>
          </c:extLst>
        </c:ser>
        <c:ser>
          <c:idx val="0"/>
          <c:order val="1"/>
          <c:tx>
            <c:strRef>
              <c:f>'Summary of Costs by Income Band'!$E$38</c:f>
              <c:strCache>
                <c:ptCount val="1"/>
                <c:pt idx="0">
                  <c:v>Year 2
£</c:v>
                </c:pt>
              </c:strCache>
            </c:strRef>
          </c:tx>
          <c:dPt>
            <c:idx val="0"/>
            <c:bubble3D val="0"/>
            <c:extLst>
              <c:ext xmlns:c16="http://schemas.microsoft.com/office/drawing/2014/chart" uri="{C3380CC4-5D6E-409C-BE32-E72D297353CC}">
                <c16:uniqueId val="{00000015-A832-4BCD-BE02-9B0AEE061506}"/>
              </c:ext>
            </c:extLst>
          </c:dPt>
          <c:dPt>
            <c:idx val="1"/>
            <c:bubble3D val="0"/>
            <c:extLst>
              <c:ext xmlns:c16="http://schemas.microsoft.com/office/drawing/2014/chart" uri="{C3380CC4-5D6E-409C-BE32-E72D297353CC}">
                <c16:uniqueId val="{00000016-A832-4BCD-BE02-9B0AEE061506}"/>
              </c:ext>
            </c:extLst>
          </c:dPt>
          <c:dPt>
            <c:idx val="2"/>
            <c:bubble3D val="0"/>
            <c:extLst>
              <c:ext xmlns:c16="http://schemas.microsoft.com/office/drawing/2014/chart" uri="{C3380CC4-5D6E-409C-BE32-E72D297353CC}">
                <c16:uniqueId val="{00000017-A832-4BCD-BE02-9B0AEE061506}"/>
              </c:ext>
            </c:extLst>
          </c:dPt>
          <c:dPt>
            <c:idx val="3"/>
            <c:bubble3D val="0"/>
            <c:extLst>
              <c:ext xmlns:c16="http://schemas.microsoft.com/office/drawing/2014/chart" uri="{C3380CC4-5D6E-409C-BE32-E72D297353CC}">
                <c16:uniqueId val="{00000018-A832-4BCD-BE02-9B0AEE061506}"/>
              </c:ext>
            </c:extLst>
          </c:dPt>
          <c:dPt>
            <c:idx val="4"/>
            <c:bubble3D val="0"/>
            <c:extLst>
              <c:ext xmlns:c16="http://schemas.microsoft.com/office/drawing/2014/chart" uri="{C3380CC4-5D6E-409C-BE32-E72D297353CC}">
                <c16:uniqueId val="{00000019-A832-4BCD-BE02-9B0AEE061506}"/>
              </c:ext>
            </c:extLst>
          </c:dPt>
          <c:dPt>
            <c:idx val="5"/>
            <c:bubble3D val="0"/>
            <c:extLst>
              <c:ext xmlns:c16="http://schemas.microsoft.com/office/drawing/2014/chart" uri="{C3380CC4-5D6E-409C-BE32-E72D297353CC}">
                <c16:uniqueId val="{0000001A-A832-4BCD-BE02-9B0AEE061506}"/>
              </c:ext>
            </c:extLst>
          </c:dPt>
          <c:dPt>
            <c:idx val="6"/>
            <c:bubble3D val="0"/>
            <c:extLst>
              <c:ext xmlns:c16="http://schemas.microsoft.com/office/drawing/2014/chart" uri="{C3380CC4-5D6E-409C-BE32-E72D297353CC}">
                <c16:uniqueId val="{0000001B-A832-4BCD-BE02-9B0AEE061506}"/>
              </c:ext>
            </c:extLst>
          </c:dPt>
          <c:dPt>
            <c:idx val="7"/>
            <c:bubble3D val="0"/>
            <c:extLst>
              <c:ext xmlns:c16="http://schemas.microsoft.com/office/drawing/2014/chart" uri="{C3380CC4-5D6E-409C-BE32-E72D297353CC}">
                <c16:uniqueId val="{0000001C-A832-4BCD-BE02-9B0AEE061506}"/>
              </c:ext>
            </c:extLst>
          </c:dPt>
          <c:dPt>
            <c:idx val="8"/>
            <c:bubble3D val="0"/>
            <c:extLst>
              <c:ext xmlns:c16="http://schemas.microsoft.com/office/drawing/2014/chart" uri="{C3380CC4-5D6E-409C-BE32-E72D297353CC}">
                <c16:uniqueId val="{0000001D-A832-4BCD-BE02-9B0AEE061506}"/>
              </c:ext>
            </c:extLst>
          </c:dPt>
          <c:dPt>
            <c:idx val="9"/>
            <c:bubble3D val="0"/>
            <c:extLst>
              <c:ext xmlns:c16="http://schemas.microsoft.com/office/drawing/2014/chart" uri="{C3380CC4-5D6E-409C-BE32-E72D297353CC}">
                <c16:uniqueId val="{0000001E-A832-4BCD-BE02-9B0AEE061506}"/>
              </c:ext>
            </c:extLst>
          </c:dPt>
          <c:dPt>
            <c:idx val="10"/>
            <c:bubble3D val="0"/>
            <c:extLst>
              <c:ext xmlns:c16="http://schemas.microsoft.com/office/drawing/2014/chart" uri="{C3380CC4-5D6E-409C-BE32-E72D297353CC}">
                <c16:uniqueId val="{0000001F-A832-4BCD-BE02-9B0AEE061506}"/>
              </c:ext>
            </c:extLst>
          </c:dPt>
          <c:dPt>
            <c:idx val="11"/>
            <c:bubble3D val="0"/>
            <c:extLst>
              <c:ext xmlns:c16="http://schemas.microsoft.com/office/drawing/2014/chart" uri="{C3380CC4-5D6E-409C-BE32-E72D297353CC}">
                <c16:uniqueId val="{00000020-A832-4BCD-BE02-9B0AEE061506}"/>
              </c:ext>
            </c:extLst>
          </c:dPt>
          <c:dPt>
            <c:idx val="12"/>
            <c:bubble3D val="0"/>
            <c:extLst>
              <c:ext xmlns:c16="http://schemas.microsoft.com/office/drawing/2014/chart" uri="{C3380CC4-5D6E-409C-BE32-E72D297353CC}">
                <c16:uniqueId val="{00000021-A832-4BCD-BE02-9B0AEE061506}"/>
              </c:ext>
            </c:extLst>
          </c:dPt>
          <c:dPt>
            <c:idx val="13"/>
            <c:bubble3D val="0"/>
            <c:extLst>
              <c:ext xmlns:c16="http://schemas.microsoft.com/office/drawing/2014/chart" uri="{C3380CC4-5D6E-409C-BE32-E72D297353CC}">
                <c16:uniqueId val="{00000022-A832-4BCD-BE02-9B0AEE061506}"/>
              </c:ext>
            </c:extLst>
          </c:dPt>
          <c:dPt>
            <c:idx val="14"/>
            <c:bubble3D val="0"/>
            <c:extLst>
              <c:ext xmlns:c16="http://schemas.microsoft.com/office/drawing/2014/chart" uri="{C3380CC4-5D6E-409C-BE32-E72D297353CC}">
                <c16:uniqueId val="{00000023-A832-4BCD-BE02-9B0AEE061506}"/>
              </c:ext>
            </c:extLst>
          </c:dPt>
          <c:dPt>
            <c:idx val="15"/>
            <c:bubble3D val="0"/>
            <c:extLst>
              <c:ext xmlns:c16="http://schemas.microsoft.com/office/drawing/2014/chart" uri="{C3380CC4-5D6E-409C-BE32-E72D297353CC}">
                <c16:uniqueId val="{00000024-A832-4BCD-BE02-9B0AEE061506}"/>
              </c:ext>
            </c:extLst>
          </c:dPt>
          <c:dPt>
            <c:idx val="16"/>
            <c:bubble3D val="0"/>
            <c:extLst>
              <c:ext xmlns:c16="http://schemas.microsoft.com/office/drawing/2014/chart" uri="{C3380CC4-5D6E-409C-BE32-E72D297353CC}">
                <c16:uniqueId val="{00000025-A832-4BCD-BE02-9B0AEE061506}"/>
              </c:ext>
            </c:extLst>
          </c:dPt>
          <c:dPt>
            <c:idx val="17"/>
            <c:bubble3D val="0"/>
            <c:extLst>
              <c:ext xmlns:c16="http://schemas.microsoft.com/office/drawing/2014/chart" uri="{C3380CC4-5D6E-409C-BE32-E72D297353CC}">
                <c16:uniqueId val="{00000026-A832-4BCD-BE02-9B0AEE061506}"/>
              </c:ext>
            </c:extLst>
          </c:dPt>
          <c:dPt>
            <c:idx val="18"/>
            <c:bubble3D val="0"/>
            <c:extLst>
              <c:ext xmlns:c16="http://schemas.microsoft.com/office/drawing/2014/chart" uri="{C3380CC4-5D6E-409C-BE32-E72D297353CC}">
                <c16:uniqueId val="{00000027-A832-4BCD-BE02-9B0AEE061506}"/>
              </c:ext>
            </c:extLst>
          </c:dPt>
          <c:dPt>
            <c:idx val="19"/>
            <c:bubble3D val="0"/>
            <c:extLst>
              <c:ext xmlns:c16="http://schemas.microsoft.com/office/drawing/2014/chart" uri="{C3380CC4-5D6E-409C-BE32-E72D297353CC}">
                <c16:uniqueId val="{00000028-A832-4BCD-BE02-9B0AEE061506}"/>
              </c:ext>
            </c:extLst>
          </c:dPt>
          <c:cat>
            <c:strRef>
              <c:f>'Summary of Costs by Income Band'!$C$39:$C$58</c:f>
              <c:strCache>
                <c:ptCount val="4"/>
                <c:pt idx="0">
                  <c:v>N/A</c:v>
                </c:pt>
                <c:pt idx="1">
                  <c:v>Lower Middle Income Countries and Territories</c:v>
                </c:pt>
                <c:pt idx="3">
                  <c:v>Least Developed Countries</c:v>
                </c:pt>
              </c:strCache>
            </c:strRef>
          </c:cat>
          <c:val>
            <c:numRef>
              <c:f>'Summary of Costs by Income Band'!$E$39:$E$58</c:f>
              <c:numCache>
                <c:formatCode>0%</c:formatCode>
                <c:ptCount val="20"/>
                <c:pt idx="0">
                  <c:v>0.29100388112297532</c:v>
                </c:pt>
                <c:pt idx="1">
                  <c:v>0.62808803418661896</c:v>
                </c:pt>
                <c:pt idx="2">
                  <c:v>0</c:v>
                </c:pt>
                <c:pt idx="3">
                  <c:v>8.0908084690405641E-2</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29-A832-4BCD-BE02-9B0AEE061506}"/>
            </c:ext>
          </c:extLst>
        </c:ser>
        <c:ser>
          <c:idx val="1"/>
          <c:order val="2"/>
          <c:tx>
            <c:strRef>
              <c:f>'Summary of Costs by Income Band'!$F$38</c:f>
              <c:strCache>
                <c:ptCount val="1"/>
                <c:pt idx="0">
                  <c:v>Year 3
£</c:v>
                </c:pt>
              </c:strCache>
            </c:strRef>
          </c:tx>
          <c:dPt>
            <c:idx val="0"/>
            <c:bubble3D val="0"/>
            <c:extLst>
              <c:ext xmlns:c16="http://schemas.microsoft.com/office/drawing/2014/chart" uri="{C3380CC4-5D6E-409C-BE32-E72D297353CC}">
                <c16:uniqueId val="{0000002A-A832-4BCD-BE02-9B0AEE061506}"/>
              </c:ext>
            </c:extLst>
          </c:dPt>
          <c:dPt>
            <c:idx val="1"/>
            <c:bubble3D val="0"/>
            <c:extLst>
              <c:ext xmlns:c16="http://schemas.microsoft.com/office/drawing/2014/chart" uri="{C3380CC4-5D6E-409C-BE32-E72D297353CC}">
                <c16:uniqueId val="{0000002B-A832-4BCD-BE02-9B0AEE061506}"/>
              </c:ext>
            </c:extLst>
          </c:dPt>
          <c:dPt>
            <c:idx val="2"/>
            <c:bubble3D val="0"/>
            <c:extLst>
              <c:ext xmlns:c16="http://schemas.microsoft.com/office/drawing/2014/chart" uri="{C3380CC4-5D6E-409C-BE32-E72D297353CC}">
                <c16:uniqueId val="{0000002C-A832-4BCD-BE02-9B0AEE061506}"/>
              </c:ext>
            </c:extLst>
          </c:dPt>
          <c:dPt>
            <c:idx val="3"/>
            <c:bubble3D val="0"/>
            <c:extLst>
              <c:ext xmlns:c16="http://schemas.microsoft.com/office/drawing/2014/chart" uri="{C3380CC4-5D6E-409C-BE32-E72D297353CC}">
                <c16:uniqueId val="{0000002D-A832-4BCD-BE02-9B0AEE061506}"/>
              </c:ext>
            </c:extLst>
          </c:dPt>
          <c:dPt>
            <c:idx val="4"/>
            <c:bubble3D val="0"/>
            <c:extLst>
              <c:ext xmlns:c16="http://schemas.microsoft.com/office/drawing/2014/chart" uri="{C3380CC4-5D6E-409C-BE32-E72D297353CC}">
                <c16:uniqueId val="{0000002E-A832-4BCD-BE02-9B0AEE061506}"/>
              </c:ext>
            </c:extLst>
          </c:dPt>
          <c:dPt>
            <c:idx val="5"/>
            <c:bubble3D val="0"/>
            <c:extLst>
              <c:ext xmlns:c16="http://schemas.microsoft.com/office/drawing/2014/chart" uri="{C3380CC4-5D6E-409C-BE32-E72D297353CC}">
                <c16:uniqueId val="{0000002F-A832-4BCD-BE02-9B0AEE061506}"/>
              </c:ext>
            </c:extLst>
          </c:dPt>
          <c:dPt>
            <c:idx val="6"/>
            <c:bubble3D val="0"/>
            <c:extLst>
              <c:ext xmlns:c16="http://schemas.microsoft.com/office/drawing/2014/chart" uri="{C3380CC4-5D6E-409C-BE32-E72D297353CC}">
                <c16:uniqueId val="{00000030-A832-4BCD-BE02-9B0AEE061506}"/>
              </c:ext>
            </c:extLst>
          </c:dPt>
          <c:dPt>
            <c:idx val="7"/>
            <c:bubble3D val="0"/>
            <c:extLst>
              <c:ext xmlns:c16="http://schemas.microsoft.com/office/drawing/2014/chart" uri="{C3380CC4-5D6E-409C-BE32-E72D297353CC}">
                <c16:uniqueId val="{00000031-A832-4BCD-BE02-9B0AEE061506}"/>
              </c:ext>
            </c:extLst>
          </c:dPt>
          <c:dPt>
            <c:idx val="8"/>
            <c:bubble3D val="0"/>
            <c:extLst>
              <c:ext xmlns:c16="http://schemas.microsoft.com/office/drawing/2014/chart" uri="{C3380CC4-5D6E-409C-BE32-E72D297353CC}">
                <c16:uniqueId val="{00000032-A832-4BCD-BE02-9B0AEE061506}"/>
              </c:ext>
            </c:extLst>
          </c:dPt>
          <c:dPt>
            <c:idx val="9"/>
            <c:bubble3D val="0"/>
            <c:extLst>
              <c:ext xmlns:c16="http://schemas.microsoft.com/office/drawing/2014/chart" uri="{C3380CC4-5D6E-409C-BE32-E72D297353CC}">
                <c16:uniqueId val="{00000033-A832-4BCD-BE02-9B0AEE061506}"/>
              </c:ext>
            </c:extLst>
          </c:dPt>
          <c:dPt>
            <c:idx val="10"/>
            <c:bubble3D val="0"/>
            <c:extLst>
              <c:ext xmlns:c16="http://schemas.microsoft.com/office/drawing/2014/chart" uri="{C3380CC4-5D6E-409C-BE32-E72D297353CC}">
                <c16:uniqueId val="{00000034-A832-4BCD-BE02-9B0AEE061506}"/>
              </c:ext>
            </c:extLst>
          </c:dPt>
          <c:dPt>
            <c:idx val="11"/>
            <c:bubble3D val="0"/>
            <c:extLst>
              <c:ext xmlns:c16="http://schemas.microsoft.com/office/drawing/2014/chart" uri="{C3380CC4-5D6E-409C-BE32-E72D297353CC}">
                <c16:uniqueId val="{00000035-A832-4BCD-BE02-9B0AEE061506}"/>
              </c:ext>
            </c:extLst>
          </c:dPt>
          <c:dPt>
            <c:idx val="12"/>
            <c:bubble3D val="0"/>
            <c:extLst>
              <c:ext xmlns:c16="http://schemas.microsoft.com/office/drawing/2014/chart" uri="{C3380CC4-5D6E-409C-BE32-E72D297353CC}">
                <c16:uniqueId val="{00000036-A832-4BCD-BE02-9B0AEE061506}"/>
              </c:ext>
            </c:extLst>
          </c:dPt>
          <c:dPt>
            <c:idx val="13"/>
            <c:bubble3D val="0"/>
            <c:extLst>
              <c:ext xmlns:c16="http://schemas.microsoft.com/office/drawing/2014/chart" uri="{C3380CC4-5D6E-409C-BE32-E72D297353CC}">
                <c16:uniqueId val="{00000037-A832-4BCD-BE02-9B0AEE061506}"/>
              </c:ext>
            </c:extLst>
          </c:dPt>
          <c:dPt>
            <c:idx val="14"/>
            <c:bubble3D val="0"/>
            <c:extLst>
              <c:ext xmlns:c16="http://schemas.microsoft.com/office/drawing/2014/chart" uri="{C3380CC4-5D6E-409C-BE32-E72D297353CC}">
                <c16:uniqueId val="{00000038-A832-4BCD-BE02-9B0AEE061506}"/>
              </c:ext>
            </c:extLst>
          </c:dPt>
          <c:dPt>
            <c:idx val="15"/>
            <c:bubble3D val="0"/>
            <c:extLst>
              <c:ext xmlns:c16="http://schemas.microsoft.com/office/drawing/2014/chart" uri="{C3380CC4-5D6E-409C-BE32-E72D297353CC}">
                <c16:uniqueId val="{00000039-A832-4BCD-BE02-9B0AEE061506}"/>
              </c:ext>
            </c:extLst>
          </c:dPt>
          <c:dPt>
            <c:idx val="16"/>
            <c:bubble3D val="0"/>
            <c:extLst>
              <c:ext xmlns:c16="http://schemas.microsoft.com/office/drawing/2014/chart" uri="{C3380CC4-5D6E-409C-BE32-E72D297353CC}">
                <c16:uniqueId val="{0000003A-A832-4BCD-BE02-9B0AEE061506}"/>
              </c:ext>
            </c:extLst>
          </c:dPt>
          <c:dPt>
            <c:idx val="17"/>
            <c:bubble3D val="0"/>
            <c:extLst>
              <c:ext xmlns:c16="http://schemas.microsoft.com/office/drawing/2014/chart" uri="{C3380CC4-5D6E-409C-BE32-E72D297353CC}">
                <c16:uniqueId val="{0000003B-A832-4BCD-BE02-9B0AEE061506}"/>
              </c:ext>
            </c:extLst>
          </c:dPt>
          <c:dPt>
            <c:idx val="18"/>
            <c:bubble3D val="0"/>
            <c:extLst>
              <c:ext xmlns:c16="http://schemas.microsoft.com/office/drawing/2014/chart" uri="{C3380CC4-5D6E-409C-BE32-E72D297353CC}">
                <c16:uniqueId val="{0000003C-A832-4BCD-BE02-9B0AEE061506}"/>
              </c:ext>
            </c:extLst>
          </c:dPt>
          <c:dPt>
            <c:idx val="19"/>
            <c:bubble3D val="0"/>
            <c:extLst>
              <c:ext xmlns:c16="http://schemas.microsoft.com/office/drawing/2014/chart" uri="{C3380CC4-5D6E-409C-BE32-E72D297353CC}">
                <c16:uniqueId val="{0000003D-A832-4BCD-BE02-9B0AEE061506}"/>
              </c:ext>
            </c:extLst>
          </c:dPt>
          <c:cat>
            <c:strRef>
              <c:f>'Summary of Costs by Income Band'!$C$39:$C$58</c:f>
              <c:strCache>
                <c:ptCount val="4"/>
                <c:pt idx="0">
                  <c:v>N/A</c:v>
                </c:pt>
                <c:pt idx="1">
                  <c:v>Lower Middle Income Countries and Territories</c:v>
                </c:pt>
                <c:pt idx="3">
                  <c:v>Least Developed Countries</c:v>
                </c:pt>
              </c:strCache>
            </c:strRef>
          </c:cat>
          <c:val>
            <c:numRef>
              <c:f>'Summary of Costs by Income Band'!$F$39:$F$58</c:f>
              <c:numCache>
                <c:formatCode>0%</c:formatCode>
                <c:ptCount val="20"/>
                <c:pt idx="0">
                  <c:v>0.30933111009608416</c:v>
                </c:pt>
                <c:pt idx="1">
                  <c:v>0.58048888964012335</c:v>
                </c:pt>
                <c:pt idx="2">
                  <c:v>0</c:v>
                </c:pt>
                <c:pt idx="3">
                  <c:v>0.11018000026379249</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3E-A832-4BCD-BE02-9B0AEE061506}"/>
            </c:ext>
          </c:extLst>
        </c:ser>
        <c:ser>
          <c:idx val="2"/>
          <c:order val="3"/>
          <c:tx>
            <c:strRef>
              <c:f>'Summary of Costs by Income Band'!$G$38</c:f>
              <c:strCache>
                <c:ptCount val="1"/>
                <c:pt idx="0">
                  <c:v>Year 4
£</c:v>
                </c:pt>
              </c:strCache>
            </c:strRef>
          </c:tx>
          <c:dPt>
            <c:idx val="0"/>
            <c:bubble3D val="0"/>
            <c:extLst>
              <c:ext xmlns:c16="http://schemas.microsoft.com/office/drawing/2014/chart" uri="{C3380CC4-5D6E-409C-BE32-E72D297353CC}">
                <c16:uniqueId val="{0000003F-A832-4BCD-BE02-9B0AEE061506}"/>
              </c:ext>
            </c:extLst>
          </c:dPt>
          <c:dPt>
            <c:idx val="1"/>
            <c:bubble3D val="0"/>
            <c:extLst>
              <c:ext xmlns:c16="http://schemas.microsoft.com/office/drawing/2014/chart" uri="{C3380CC4-5D6E-409C-BE32-E72D297353CC}">
                <c16:uniqueId val="{00000040-A832-4BCD-BE02-9B0AEE061506}"/>
              </c:ext>
            </c:extLst>
          </c:dPt>
          <c:dPt>
            <c:idx val="2"/>
            <c:bubble3D val="0"/>
            <c:extLst>
              <c:ext xmlns:c16="http://schemas.microsoft.com/office/drawing/2014/chart" uri="{C3380CC4-5D6E-409C-BE32-E72D297353CC}">
                <c16:uniqueId val="{00000041-A832-4BCD-BE02-9B0AEE061506}"/>
              </c:ext>
            </c:extLst>
          </c:dPt>
          <c:dPt>
            <c:idx val="3"/>
            <c:bubble3D val="0"/>
            <c:extLst>
              <c:ext xmlns:c16="http://schemas.microsoft.com/office/drawing/2014/chart" uri="{C3380CC4-5D6E-409C-BE32-E72D297353CC}">
                <c16:uniqueId val="{00000042-A832-4BCD-BE02-9B0AEE061506}"/>
              </c:ext>
            </c:extLst>
          </c:dPt>
          <c:dPt>
            <c:idx val="4"/>
            <c:bubble3D val="0"/>
            <c:extLst>
              <c:ext xmlns:c16="http://schemas.microsoft.com/office/drawing/2014/chart" uri="{C3380CC4-5D6E-409C-BE32-E72D297353CC}">
                <c16:uniqueId val="{00000043-A832-4BCD-BE02-9B0AEE061506}"/>
              </c:ext>
            </c:extLst>
          </c:dPt>
          <c:dPt>
            <c:idx val="5"/>
            <c:bubble3D val="0"/>
            <c:extLst>
              <c:ext xmlns:c16="http://schemas.microsoft.com/office/drawing/2014/chart" uri="{C3380CC4-5D6E-409C-BE32-E72D297353CC}">
                <c16:uniqueId val="{00000044-A832-4BCD-BE02-9B0AEE061506}"/>
              </c:ext>
            </c:extLst>
          </c:dPt>
          <c:dPt>
            <c:idx val="6"/>
            <c:bubble3D val="0"/>
            <c:extLst>
              <c:ext xmlns:c16="http://schemas.microsoft.com/office/drawing/2014/chart" uri="{C3380CC4-5D6E-409C-BE32-E72D297353CC}">
                <c16:uniqueId val="{00000045-A832-4BCD-BE02-9B0AEE061506}"/>
              </c:ext>
            </c:extLst>
          </c:dPt>
          <c:dPt>
            <c:idx val="7"/>
            <c:bubble3D val="0"/>
            <c:extLst>
              <c:ext xmlns:c16="http://schemas.microsoft.com/office/drawing/2014/chart" uri="{C3380CC4-5D6E-409C-BE32-E72D297353CC}">
                <c16:uniqueId val="{00000046-A832-4BCD-BE02-9B0AEE061506}"/>
              </c:ext>
            </c:extLst>
          </c:dPt>
          <c:dPt>
            <c:idx val="8"/>
            <c:bubble3D val="0"/>
            <c:extLst>
              <c:ext xmlns:c16="http://schemas.microsoft.com/office/drawing/2014/chart" uri="{C3380CC4-5D6E-409C-BE32-E72D297353CC}">
                <c16:uniqueId val="{00000047-A832-4BCD-BE02-9B0AEE061506}"/>
              </c:ext>
            </c:extLst>
          </c:dPt>
          <c:dPt>
            <c:idx val="9"/>
            <c:bubble3D val="0"/>
            <c:extLst>
              <c:ext xmlns:c16="http://schemas.microsoft.com/office/drawing/2014/chart" uri="{C3380CC4-5D6E-409C-BE32-E72D297353CC}">
                <c16:uniqueId val="{00000048-A832-4BCD-BE02-9B0AEE061506}"/>
              </c:ext>
            </c:extLst>
          </c:dPt>
          <c:dPt>
            <c:idx val="10"/>
            <c:bubble3D val="0"/>
            <c:extLst>
              <c:ext xmlns:c16="http://schemas.microsoft.com/office/drawing/2014/chart" uri="{C3380CC4-5D6E-409C-BE32-E72D297353CC}">
                <c16:uniqueId val="{00000049-A832-4BCD-BE02-9B0AEE061506}"/>
              </c:ext>
            </c:extLst>
          </c:dPt>
          <c:dPt>
            <c:idx val="11"/>
            <c:bubble3D val="0"/>
            <c:extLst>
              <c:ext xmlns:c16="http://schemas.microsoft.com/office/drawing/2014/chart" uri="{C3380CC4-5D6E-409C-BE32-E72D297353CC}">
                <c16:uniqueId val="{0000004A-A832-4BCD-BE02-9B0AEE061506}"/>
              </c:ext>
            </c:extLst>
          </c:dPt>
          <c:dPt>
            <c:idx val="12"/>
            <c:bubble3D val="0"/>
            <c:extLst>
              <c:ext xmlns:c16="http://schemas.microsoft.com/office/drawing/2014/chart" uri="{C3380CC4-5D6E-409C-BE32-E72D297353CC}">
                <c16:uniqueId val="{0000004B-A832-4BCD-BE02-9B0AEE061506}"/>
              </c:ext>
            </c:extLst>
          </c:dPt>
          <c:dPt>
            <c:idx val="13"/>
            <c:bubble3D val="0"/>
            <c:extLst>
              <c:ext xmlns:c16="http://schemas.microsoft.com/office/drawing/2014/chart" uri="{C3380CC4-5D6E-409C-BE32-E72D297353CC}">
                <c16:uniqueId val="{0000004C-A832-4BCD-BE02-9B0AEE061506}"/>
              </c:ext>
            </c:extLst>
          </c:dPt>
          <c:dPt>
            <c:idx val="14"/>
            <c:bubble3D val="0"/>
            <c:extLst>
              <c:ext xmlns:c16="http://schemas.microsoft.com/office/drawing/2014/chart" uri="{C3380CC4-5D6E-409C-BE32-E72D297353CC}">
                <c16:uniqueId val="{0000004D-A832-4BCD-BE02-9B0AEE061506}"/>
              </c:ext>
            </c:extLst>
          </c:dPt>
          <c:dPt>
            <c:idx val="15"/>
            <c:bubble3D val="0"/>
            <c:extLst>
              <c:ext xmlns:c16="http://schemas.microsoft.com/office/drawing/2014/chart" uri="{C3380CC4-5D6E-409C-BE32-E72D297353CC}">
                <c16:uniqueId val="{0000004E-A832-4BCD-BE02-9B0AEE061506}"/>
              </c:ext>
            </c:extLst>
          </c:dPt>
          <c:dPt>
            <c:idx val="16"/>
            <c:bubble3D val="0"/>
            <c:extLst>
              <c:ext xmlns:c16="http://schemas.microsoft.com/office/drawing/2014/chart" uri="{C3380CC4-5D6E-409C-BE32-E72D297353CC}">
                <c16:uniqueId val="{0000004F-A832-4BCD-BE02-9B0AEE061506}"/>
              </c:ext>
            </c:extLst>
          </c:dPt>
          <c:dPt>
            <c:idx val="17"/>
            <c:bubble3D val="0"/>
            <c:extLst>
              <c:ext xmlns:c16="http://schemas.microsoft.com/office/drawing/2014/chart" uri="{C3380CC4-5D6E-409C-BE32-E72D297353CC}">
                <c16:uniqueId val="{00000050-A832-4BCD-BE02-9B0AEE061506}"/>
              </c:ext>
            </c:extLst>
          </c:dPt>
          <c:dPt>
            <c:idx val="18"/>
            <c:bubble3D val="0"/>
            <c:extLst>
              <c:ext xmlns:c16="http://schemas.microsoft.com/office/drawing/2014/chart" uri="{C3380CC4-5D6E-409C-BE32-E72D297353CC}">
                <c16:uniqueId val="{00000051-A832-4BCD-BE02-9B0AEE061506}"/>
              </c:ext>
            </c:extLst>
          </c:dPt>
          <c:dPt>
            <c:idx val="19"/>
            <c:bubble3D val="0"/>
            <c:extLst>
              <c:ext xmlns:c16="http://schemas.microsoft.com/office/drawing/2014/chart" uri="{C3380CC4-5D6E-409C-BE32-E72D297353CC}">
                <c16:uniqueId val="{00000052-A832-4BCD-BE02-9B0AEE061506}"/>
              </c:ext>
            </c:extLst>
          </c:dPt>
          <c:cat>
            <c:strRef>
              <c:f>'Summary of Costs by Income Band'!$C$39:$C$58</c:f>
              <c:strCache>
                <c:ptCount val="4"/>
                <c:pt idx="0">
                  <c:v>N/A</c:v>
                </c:pt>
                <c:pt idx="1">
                  <c:v>Lower Middle Income Countries and Territories</c:v>
                </c:pt>
                <c:pt idx="3">
                  <c:v>Least Developed Countries</c:v>
                </c:pt>
              </c:strCache>
            </c:strRef>
          </c:cat>
          <c:val>
            <c:numRef>
              <c:f>'Summary of Costs by Income Band'!$G$39:$G$58</c:f>
              <c:numCache>
                <c:formatCode>0%</c:formatCode>
                <c:ptCount val="20"/>
                <c:pt idx="0">
                  <c:v>0.35904510508332954</c:v>
                </c:pt>
                <c:pt idx="1">
                  <c:v>0.5687714433090505</c:v>
                </c:pt>
                <c:pt idx="2">
                  <c:v>0</c:v>
                </c:pt>
                <c:pt idx="3">
                  <c:v>7.218345160761995E-2</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53-A832-4BCD-BE02-9B0AEE061506}"/>
            </c:ext>
          </c:extLst>
        </c:ser>
        <c:ser>
          <c:idx val="3"/>
          <c:order val="4"/>
          <c:tx>
            <c:strRef>
              <c:f>'Summary of Costs by Income Band'!$H$38</c:f>
              <c:strCache>
                <c:ptCount val="1"/>
                <c:pt idx="0">
                  <c:v>Year 5
£</c:v>
                </c:pt>
              </c:strCache>
            </c:strRef>
          </c:tx>
          <c:dPt>
            <c:idx val="0"/>
            <c:bubble3D val="0"/>
            <c:extLst>
              <c:ext xmlns:c16="http://schemas.microsoft.com/office/drawing/2014/chart" uri="{C3380CC4-5D6E-409C-BE32-E72D297353CC}">
                <c16:uniqueId val="{00000054-A832-4BCD-BE02-9B0AEE061506}"/>
              </c:ext>
            </c:extLst>
          </c:dPt>
          <c:dPt>
            <c:idx val="1"/>
            <c:bubble3D val="0"/>
            <c:extLst>
              <c:ext xmlns:c16="http://schemas.microsoft.com/office/drawing/2014/chart" uri="{C3380CC4-5D6E-409C-BE32-E72D297353CC}">
                <c16:uniqueId val="{00000055-A832-4BCD-BE02-9B0AEE061506}"/>
              </c:ext>
            </c:extLst>
          </c:dPt>
          <c:dPt>
            <c:idx val="2"/>
            <c:bubble3D val="0"/>
            <c:extLst>
              <c:ext xmlns:c16="http://schemas.microsoft.com/office/drawing/2014/chart" uri="{C3380CC4-5D6E-409C-BE32-E72D297353CC}">
                <c16:uniqueId val="{00000056-A832-4BCD-BE02-9B0AEE061506}"/>
              </c:ext>
            </c:extLst>
          </c:dPt>
          <c:dPt>
            <c:idx val="3"/>
            <c:bubble3D val="0"/>
            <c:extLst>
              <c:ext xmlns:c16="http://schemas.microsoft.com/office/drawing/2014/chart" uri="{C3380CC4-5D6E-409C-BE32-E72D297353CC}">
                <c16:uniqueId val="{00000057-A832-4BCD-BE02-9B0AEE061506}"/>
              </c:ext>
            </c:extLst>
          </c:dPt>
          <c:dPt>
            <c:idx val="4"/>
            <c:bubble3D val="0"/>
            <c:extLst>
              <c:ext xmlns:c16="http://schemas.microsoft.com/office/drawing/2014/chart" uri="{C3380CC4-5D6E-409C-BE32-E72D297353CC}">
                <c16:uniqueId val="{00000058-A832-4BCD-BE02-9B0AEE061506}"/>
              </c:ext>
            </c:extLst>
          </c:dPt>
          <c:dPt>
            <c:idx val="5"/>
            <c:bubble3D val="0"/>
            <c:extLst>
              <c:ext xmlns:c16="http://schemas.microsoft.com/office/drawing/2014/chart" uri="{C3380CC4-5D6E-409C-BE32-E72D297353CC}">
                <c16:uniqueId val="{00000059-A832-4BCD-BE02-9B0AEE061506}"/>
              </c:ext>
            </c:extLst>
          </c:dPt>
          <c:dPt>
            <c:idx val="6"/>
            <c:bubble3D val="0"/>
            <c:extLst>
              <c:ext xmlns:c16="http://schemas.microsoft.com/office/drawing/2014/chart" uri="{C3380CC4-5D6E-409C-BE32-E72D297353CC}">
                <c16:uniqueId val="{0000005A-A832-4BCD-BE02-9B0AEE061506}"/>
              </c:ext>
            </c:extLst>
          </c:dPt>
          <c:dPt>
            <c:idx val="7"/>
            <c:bubble3D val="0"/>
            <c:extLst>
              <c:ext xmlns:c16="http://schemas.microsoft.com/office/drawing/2014/chart" uri="{C3380CC4-5D6E-409C-BE32-E72D297353CC}">
                <c16:uniqueId val="{0000005B-A832-4BCD-BE02-9B0AEE061506}"/>
              </c:ext>
            </c:extLst>
          </c:dPt>
          <c:dPt>
            <c:idx val="8"/>
            <c:bubble3D val="0"/>
            <c:extLst>
              <c:ext xmlns:c16="http://schemas.microsoft.com/office/drawing/2014/chart" uri="{C3380CC4-5D6E-409C-BE32-E72D297353CC}">
                <c16:uniqueId val="{0000005C-A832-4BCD-BE02-9B0AEE061506}"/>
              </c:ext>
            </c:extLst>
          </c:dPt>
          <c:dPt>
            <c:idx val="9"/>
            <c:bubble3D val="0"/>
            <c:extLst>
              <c:ext xmlns:c16="http://schemas.microsoft.com/office/drawing/2014/chart" uri="{C3380CC4-5D6E-409C-BE32-E72D297353CC}">
                <c16:uniqueId val="{0000005D-A832-4BCD-BE02-9B0AEE061506}"/>
              </c:ext>
            </c:extLst>
          </c:dPt>
          <c:dPt>
            <c:idx val="10"/>
            <c:bubble3D val="0"/>
            <c:extLst>
              <c:ext xmlns:c16="http://schemas.microsoft.com/office/drawing/2014/chart" uri="{C3380CC4-5D6E-409C-BE32-E72D297353CC}">
                <c16:uniqueId val="{0000005E-A832-4BCD-BE02-9B0AEE061506}"/>
              </c:ext>
            </c:extLst>
          </c:dPt>
          <c:dPt>
            <c:idx val="11"/>
            <c:bubble3D val="0"/>
            <c:extLst>
              <c:ext xmlns:c16="http://schemas.microsoft.com/office/drawing/2014/chart" uri="{C3380CC4-5D6E-409C-BE32-E72D297353CC}">
                <c16:uniqueId val="{0000005F-A832-4BCD-BE02-9B0AEE061506}"/>
              </c:ext>
            </c:extLst>
          </c:dPt>
          <c:dPt>
            <c:idx val="12"/>
            <c:bubble3D val="0"/>
            <c:extLst>
              <c:ext xmlns:c16="http://schemas.microsoft.com/office/drawing/2014/chart" uri="{C3380CC4-5D6E-409C-BE32-E72D297353CC}">
                <c16:uniqueId val="{00000060-A832-4BCD-BE02-9B0AEE061506}"/>
              </c:ext>
            </c:extLst>
          </c:dPt>
          <c:dPt>
            <c:idx val="13"/>
            <c:bubble3D val="0"/>
            <c:extLst>
              <c:ext xmlns:c16="http://schemas.microsoft.com/office/drawing/2014/chart" uri="{C3380CC4-5D6E-409C-BE32-E72D297353CC}">
                <c16:uniqueId val="{00000061-A832-4BCD-BE02-9B0AEE061506}"/>
              </c:ext>
            </c:extLst>
          </c:dPt>
          <c:dPt>
            <c:idx val="14"/>
            <c:bubble3D val="0"/>
            <c:extLst>
              <c:ext xmlns:c16="http://schemas.microsoft.com/office/drawing/2014/chart" uri="{C3380CC4-5D6E-409C-BE32-E72D297353CC}">
                <c16:uniqueId val="{00000062-A832-4BCD-BE02-9B0AEE061506}"/>
              </c:ext>
            </c:extLst>
          </c:dPt>
          <c:dPt>
            <c:idx val="15"/>
            <c:bubble3D val="0"/>
            <c:extLst>
              <c:ext xmlns:c16="http://schemas.microsoft.com/office/drawing/2014/chart" uri="{C3380CC4-5D6E-409C-BE32-E72D297353CC}">
                <c16:uniqueId val="{00000063-A832-4BCD-BE02-9B0AEE061506}"/>
              </c:ext>
            </c:extLst>
          </c:dPt>
          <c:dPt>
            <c:idx val="16"/>
            <c:bubble3D val="0"/>
            <c:extLst>
              <c:ext xmlns:c16="http://schemas.microsoft.com/office/drawing/2014/chart" uri="{C3380CC4-5D6E-409C-BE32-E72D297353CC}">
                <c16:uniqueId val="{00000064-A832-4BCD-BE02-9B0AEE061506}"/>
              </c:ext>
            </c:extLst>
          </c:dPt>
          <c:dPt>
            <c:idx val="17"/>
            <c:bubble3D val="0"/>
            <c:extLst>
              <c:ext xmlns:c16="http://schemas.microsoft.com/office/drawing/2014/chart" uri="{C3380CC4-5D6E-409C-BE32-E72D297353CC}">
                <c16:uniqueId val="{00000065-A832-4BCD-BE02-9B0AEE061506}"/>
              </c:ext>
            </c:extLst>
          </c:dPt>
          <c:dPt>
            <c:idx val="18"/>
            <c:bubble3D val="0"/>
            <c:extLst>
              <c:ext xmlns:c16="http://schemas.microsoft.com/office/drawing/2014/chart" uri="{C3380CC4-5D6E-409C-BE32-E72D297353CC}">
                <c16:uniqueId val="{00000066-A832-4BCD-BE02-9B0AEE061506}"/>
              </c:ext>
            </c:extLst>
          </c:dPt>
          <c:dPt>
            <c:idx val="19"/>
            <c:bubble3D val="0"/>
            <c:extLst>
              <c:ext xmlns:c16="http://schemas.microsoft.com/office/drawing/2014/chart" uri="{C3380CC4-5D6E-409C-BE32-E72D297353CC}">
                <c16:uniqueId val="{00000067-A832-4BCD-BE02-9B0AEE061506}"/>
              </c:ext>
            </c:extLst>
          </c:dPt>
          <c:cat>
            <c:strRef>
              <c:f>'Summary of Costs by Income Band'!$C$39:$C$58</c:f>
              <c:strCache>
                <c:ptCount val="4"/>
                <c:pt idx="0">
                  <c:v>N/A</c:v>
                </c:pt>
                <c:pt idx="1">
                  <c:v>Lower Middle Income Countries and Territories</c:v>
                </c:pt>
                <c:pt idx="3">
                  <c:v>Least Developed Countries</c:v>
                </c:pt>
              </c:strCache>
            </c:strRef>
          </c:cat>
          <c:val>
            <c:numRef>
              <c:f>'Summary of Costs by Income Band'!$H$39:$H$58</c:f>
              <c:numCache>
                <c:formatCode>0%</c:formatCode>
                <c:ptCount val="20"/>
                <c:pt idx="0">
                  <c:v>0</c:v>
                </c:pt>
                <c:pt idx="1">
                  <c:v>0.60813759767229036</c:v>
                </c:pt>
                <c:pt idx="2">
                  <c:v>0</c:v>
                </c:pt>
                <c:pt idx="3">
                  <c:v>0.39186240232770958</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68-A832-4BCD-BE02-9B0AEE061506}"/>
            </c:ext>
          </c:extLst>
        </c:ser>
        <c:ser>
          <c:idx val="4"/>
          <c:order val="5"/>
          <c:tx>
            <c:strRef>
              <c:f>'Summary of Costs by Income Band'!$I$38</c:f>
              <c:strCache>
                <c:ptCount val="1"/>
                <c:pt idx="0">
                  <c:v>Total
</c:v>
                </c:pt>
              </c:strCache>
            </c:strRef>
          </c:tx>
          <c:dPt>
            <c:idx val="0"/>
            <c:bubble3D val="0"/>
            <c:extLst>
              <c:ext xmlns:c16="http://schemas.microsoft.com/office/drawing/2014/chart" uri="{C3380CC4-5D6E-409C-BE32-E72D297353CC}">
                <c16:uniqueId val="{00000069-A832-4BCD-BE02-9B0AEE061506}"/>
              </c:ext>
            </c:extLst>
          </c:dPt>
          <c:dPt>
            <c:idx val="1"/>
            <c:bubble3D val="0"/>
            <c:extLst>
              <c:ext xmlns:c16="http://schemas.microsoft.com/office/drawing/2014/chart" uri="{C3380CC4-5D6E-409C-BE32-E72D297353CC}">
                <c16:uniqueId val="{0000006A-A832-4BCD-BE02-9B0AEE061506}"/>
              </c:ext>
            </c:extLst>
          </c:dPt>
          <c:dPt>
            <c:idx val="2"/>
            <c:bubble3D val="0"/>
            <c:extLst>
              <c:ext xmlns:c16="http://schemas.microsoft.com/office/drawing/2014/chart" uri="{C3380CC4-5D6E-409C-BE32-E72D297353CC}">
                <c16:uniqueId val="{0000006B-A832-4BCD-BE02-9B0AEE061506}"/>
              </c:ext>
            </c:extLst>
          </c:dPt>
          <c:dPt>
            <c:idx val="3"/>
            <c:bubble3D val="0"/>
            <c:extLst>
              <c:ext xmlns:c16="http://schemas.microsoft.com/office/drawing/2014/chart" uri="{C3380CC4-5D6E-409C-BE32-E72D297353CC}">
                <c16:uniqueId val="{0000006C-A832-4BCD-BE02-9B0AEE061506}"/>
              </c:ext>
            </c:extLst>
          </c:dPt>
          <c:dPt>
            <c:idx val="4"/>
            <c:bubble3D val="0"/>
            <c:extLst>
              <c:ext xmlns:c16="http://schemas.microsoft.com/office/drawing/2014/chart" uri="{C3380CC4-5D6E-409C-BE32-E72D297353CC}">
                <c16:uniqueId val="{0000006D-A832-4BCD-BE02-9B0AEE061506}"/>
              </c:ext>
            </c:extLst>
          </c:dPt>
          <c:dPt>
            <c:idx val="5"/>
            <c:bubble3D val="0"/>
            <c:extLst>
              <c:ext xmlns:c16="http://schemas.microsoft.com/office/drawing/2014/chart" uri="{C3380CC4-5D6E-409C-BE32-E72D297353CC}">
                <c16:uniqueId val="{0000006E-A832-4BCD-BE02-9B0AEE061506}"/>
              </c:ext>
            </c:extLst>
          </c:dPt>
          <c:dPt>
            <c:idx val="6"/>
            <c:bubble3D val="0"/>
            <c:extLst>
              <c:ext xmlns:c16="http://schemas.microsoft.com/office/drawing/2014/chart" uri="{C3380CC4-5D6E-409C-BE32-E72D297353CC}">
                <c16:uniqueId val="{0000006F-A832-4BCD-BE02-9B0AEE061506}"/>
              </c:ext>
            </c:extLst>
          </c:dPt>
          <c:dPt>
            <c:idx val="7"/>
            <c:bubble3D val="0"/>
            <c:extLst>
              <c:ext xmlns:c16="http://schemas.microsoft.com/office/drawing/2014/chart" uri="{C3380CC4-5D6E-409C-BE32-E72D297353CC}">
                <c16:uniqueId val="{00000070-A832-4BCD-BE02-9B0AEE061506}"/>
              </c:ext>
            </c:extLst>
          </c:dPt>
          <c:dPt>
            <c:idx val="8"/>
            <c:bubble3D val="0"/>
            <c:extLst>
              <c:ext xmlns:c16="http://schemas.microsoft.com/office/drawing/2014/chart" uri="{C3380CC4-5D6E-409C-BE32-E72D297353CC}">
                <c16:uniqueId val="{00000071-A832-4BCD-BE02-9B0AEE061506}"/>
              </c:ext>
            </c:extLst>
          </c:dPt>
          <c:dPt>
            <c:idx val="9"/>
            <c:bubble3D val="0"/>
            <c:extLst>
              <c:ext xmlns:c16="http://schemas.microsoft.com/office/drawing/2014/chart" uri="{C3380CC4-5D6E-409C-BE32-E72D297353CC}">
                <c16:uniqueId val="{00000072-A832-4BCD-BE02-9B0AEE061506}"/>
              </c:ext>
            </c:extLst>
          </c:dPt>
          <c:dPt>
            <c:idx val="10"/>
            <c:bubble3D val="0"/>
            <c:extLst>
              <c:ext xmlns:c16="http://schemas.microsoft.com/office/drawing/2014/chart" uri="{C3380CC4-5D6E-409C-BE32-E72D297353CC}">
                <c16:uniqueId val="{00000073-A832-4BCD-BE02-9B0AEE061506}"/>
              </c:ext>
            </c:extLst>
          </c:dPt>
          <c:dPt>
            <c:idx val="11"/>
            <c:bubble3D val="0"/>
            <c:extLst>
              <c:ext xmlns:c16="http://schemas.microsoft.com/office/drawing/2014/chart" uri="{C3380CC4-5D6E-409C-BE32-E72D297353CC}">
                <c16:uniqueId val="{00000074-A832-4BCD-BE02-9B0AEE061506}"/>
              </c:ext>
            </c:extLst>
          </c:dPt>
          <c:dPt>
            <c:idx val="12"/>
            <c:bubble3D val="0"/>
            <c:extLst>
              <c:ext xmlns:c16="http://schemas.microsoft.com/office/drawing/2014/chart" uri="{C3380CC4-5D6E-409C-BE32-E72D297353CC}">
                <c16:uniqueId val="{00000075-A832-4BCD-BE02-9B0AEE061506}"/>
              </c:ext>
            </c:extLst>
          </c:dPt>
          <c:dPt>
            <c:idx val="13"/>
            <c:bubble3D val="0"/>
            <c:extLst>
              <c:ext xmlns:c16="http://schemas.microsoft.com/office/drawing/2014/chart" uri="{C3380CC4-5D6E-409C-BE32-E72D297353CC}">
                <c16:uniqueId val="{00000076-A832-4BCD-BE02-9B0AEE061506}"/>
              </c:ext>
            </c:extLst>
          </c:dPt>
          <c:dPt>
            <c:idx val="14"/>
            <c:bubble3D val="0"/>
            <c:extLst>
              <c:ext xmlns:c16="http://schemas.microsoft.com/office/drawing/2014/chart" uri="{C3380CC4-5D6E-409C-BE32-E72D297353CC}">
                <c16:uniqueId val="{00000077-A832-4BCD-BE02-9B0AEE061506}"/>
              </c:ext>
            </c:extLst>
          </c:dPt>
          <c:dPt>
            <c:idx val="15"/>
            <c:bubble3D val="0"/>
            <c:extLst>
              <c:ext xmlns:c16="http://schemas.microsoft.com/office/drawing/2014/chart" uri="{C3380CC4-5D6E-409C-BE32-E72D297353CC}">
                <c16:uniqueId val="{00000078-A832-4BCD-BE02-9B0AEE061506}"/>
              </c:ext>
            </c:extLst>
          </c:dPt>
          <c:dPt>
            <c:idx val="16"/>
            <c:bubble3D val="0"/>
            <c:extLst>
              <c:ext xmlns:c16="http://schemas.microsoft.com/office/drawing/2014/chart" uri="{C3380CC4-5D6E-409C-BE32-E72D297353CC}">
                <c16:uniqueId val="{00000079-A832-4BCD-BE02-9B0AEE061506}"/>
              </c:ext>
            </c:extLst>
          </c:dPt>
          <c:dPt>
            <c:idx val="17"/>
            <c:bubble3D val="0"/>
            <c:extLst>
              <c:ext xmlns:c16="http://schemas.microsoft.com/office/drawing/2014/chart" uri="{C3380CC4-5D6E-409C-BE32-E72D297353CC}">
                <c16:uniqueId val="{0000007A-A832-4BCD-BE02-9B0AEE061506}"/>
              </c:ext>
            </c:extLst>
          </c:dPt>
          <c:dPt>
            <c:idx val="18"/>
            <c:bubble3D val="0"/>
            <c:extLst>
              <c:ext xmlns:c16="http://schemas.microsoft.com/office/drawing/2014/chart" uri="{C3380CC4-5D6E-409C-BE32-E72D297353CC}">
                <c16:uniqueId val="{0000007B-A832-4BCD-BE02-9B0AEE061506}"/>
              </c:ext>
            </c:extLst>
          </c:dPt>
          <c:dPt>
            <c:idx val="19"/>
            <c:bubble3D val="0"/>
            <c:extLst>
              <c:ext xmlns:c16="http://schemas.microsoft.com/office/drawing/2014/chart" uri="{C3380CC4-5D6E-409C-BE32-E72D297353CC}">
                <c16:uniqueId val="{0000007C-A832-4BCD-BE02-9B0AEE061506}"/>
              </c:ext>
            </c:extLst>
          </c:dPt>
          <c:cat>
            <c:strRef>
              <c:f>'Summary of Costs by Income Band'!$C$39:$C$58</c:f>
              <c:strCache>
                <c:ptCount val="4"/>
                <c:pt idx="0">
                  <c:v>N/A</c:v>
                </c:pt>
                <c:pt idx="1">
                  <c:v>Lower Middle Income Countries and Territories</c:v>
                </c:pt>
                <c:pt idx="3">
                  <c:v>Least Developed Countries</c:v>
                </c:pt>
              </c:strCache>
            </c:strRef>
          </c:cat>
          <c:val>
            <c:numRef>
              <c:f>'Summary of Costs by Income Band'!$I$39:$I$58</c:f>
              <c:numCache>
                <c:formatCode>0%</c:formatCode>
                <c:ptCount val="20"/>
                <c:pt idx="0">
                  <c:v>0.32200248303594925</c:v>
                </c:pt>
                <c:pt idx="1">
                  <c:v>0.59297314408168633</c:v>
                </c:pt>
                <c:pt idx="2">
                  <c:v>0</c:v>
                </c:pt>
                <c:pt idx="3">
                  <c:v>8.502437288236446E-2</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7D-A832-4BCD-BE02-9B0AEE061506}"/>
            </c:ext>
          </c:extLst>
        </c:ser>
        <c:dLbls>
          <c:showLegendKey val="0"/>
          <c:showVal val="0"/>
          <c:showCatName val="0"/>
          <c:showSerName val="0"/>
          <c:showPercent val="0"/>
          <c:showBubbleSize val="0"/>
          <c:showLeaderLines val="0"/>
        </c:dLbls>
        <c:firstSliceAng val="0"/>
      </c:pieChart>
      <c:spPr>
        <a:noFill/>
        <a:ln w="25400">
          <a:noFill/>
        </a:ln>
      </c:spPr>
    </c:plotArea>
    <c:legend>
      <c:legendPos val="r"/>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Calibri"/>
                <a:ea typeface="Calibri"/>
                <a:cs typeface="Calibri"/>
              </a:defRPr>
            </a:pPr>
            <a:r>
              <a:rPr lang="en-US" sz="1800" b="1"/>
              <a:t>Total Costs by Organisation</a:t>
            </a:r>
            <a:r>
              <a:rPr lang="en-US" sz="1800"/>
              <a:t>
£</a:t>
            </a:r>
          </a:p>
        </c:rich>
      </c:tx>
      <c:layout/>
      <c:overlay val="0"/>
    </c:title>
    <c:autoTitleDeleted val="0"/>
    <c:plotArea>
      <c:layout/>
      <c:barChart>
        <c:barDir val="col"/>
        <c:grouping val="clustered"/>
        <c:varyColors val="0"/>
        <c:ser>
          <c:idx val="5"/>
          <c:order val="0"/>
          <c:tx>
            <c:strRef>
              <c:f>'Summary of Cost by Organisation'!$I$14</c:f>
              <c:strCache>
                <c:ptCount val="1"/>
                <c:pt idx="0">
                  <c:v>Total
£</c:v>
                </c:pt>
              </c:strCache>
            </c:strRef>
          </c:tx>
          <c:invertIfNegative val="0"/>
          <c:cat>
            <c:strRef>
              <c:f>'Summary of Cost by Organisation'!$C$15:$C$34</c:f>
              <c:strCache>
                <c:ptCount val="6"/>
                <c:pt idx="0">
                  <c:v>University of Liverpool</c:v>
                </c:pt>
                <c:pt idx="1">
                  <c:v>Liverpool School of Tropical Medicine</c:v>
                </c:pt>
                <c:pt idx="2">
                  <c:v>Human Development Research Foundation</c:v>
                </c:pt>
                <c:pt idx="3">
                  <c:v>Transcultural Pschyological Organization (TPO)</c:v>
                </c:pt>
                <c:pt idx="4">
                  <c:v>University of Liberal Arts (ULAB)</c:v>
                </c:pt>
                <c:pt idx="5">
                  <c:v>Institute of Reseach and Development (IRD)</c:v>
                </c:pt>
              </c:strCache>
            </c:strRef>
          </c:cat>
          <c:val>
            <c:numRef>
              <c:f>'Summary of Cost by Organisation'!$I$15:$I$34</c:f>
              <c:numCache>
                <c:formatCode>"£"#,##0</c:formatCode>
                <c:ptCount val="20"/>
                <c:pt idx="0">
                  <c:v>898984.88287898083</c:v>
                </c:pt>
                <c:pt idx="1">
                  <c:v>149609.12000000002</c:v>
                </c:pt>
                <c:pt idx="2">
                  <c:v>1792564</c:v>
                </c:pt>
                <c:pt idx="3">
                  <c:v>138440</c:v>
                </c:pt>
                <c:pt idx="4">
                  <c:v>138440</c:v>
                </c:pt>
                <c:pt idx="5">
                  <c:v>138440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D6B0-403F-A340-CEEB2B96983A}"/>
            </c:ext>
          </c:extLst>
        </c:ser>
        <c:dLbls>
          <c:showLegendKey val="0"/>
          <c:showVal val="0"/>
          <c:showCatName val="0"/>
          <c:showSerName val="0"/>
          <c:showPercent val="0"/>
          <c:showBubbleSize val="0"/>
        </c:dLbls>
        <c:gapWidth val="150"/>
        <c:axId val="877641264"/>
        <c:axId val="877641824"/>
      </c:barChart>
      <c:catAx>
        <c:axId val="87764126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877641824"/>
        <c:crosses val="autoZero"/>
        <c:auto val="1"/>
        <c:lblAlgn val="ctr"/>
        <c:lblOffset val="100"/>
        <c:tickMarkSkip val="1"/>
        <c:noMultiLvlLbl val="0"/>
      </c:catAx>
      <c:valAx>
        <c:axId val="877641824"/>
        <c:scaling>
          <c:orientation val="minMax"/>
        </c:scaling>
        <c:delete val="0"/>
        <c:axPos val="l"/>
        <c:majorGridlines/>
        <c:numFmt formatCode="&quot;£&quot;#,##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77641264"/>
        <c:crosses val="autoZero"/>
        <c:crossBetween val="between"/>
      </c:valAx>
    </c:plotArea>
    <c:legend>
      <c:legendPos val="r"/>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pieChart>
        <c:varyColors val="1"/>
        <c:ser>
          <c:idx val="0"/>
          <c:order val="0"/>
          <c:tx>
            <c:strRef>
              <c:f>'Summary of Cost by Organisation'!$I$38</c:f>
              <c:strCache>
                <c:ptCount val="1"/>
                <c:pt idx="0">
                  <c:v>Total
£</c:v>
                </c:pt>
              </c:strCache>
            </c:strRef>
          </c:tx>
          <c:dPt>
            <c:idx val="0"/>
            <c:bubble3D val="0"/>
            <c:extLst>
              <c:ext xmlns:c16="http://schemas.microsoft.com/office/drawing/2014/chart" uri="{C3380CC4-5D6E-409C-BE32-E72D297353CC}">
                <c16:uniqueId val="{00000000-A85A-4407-A052-164D6C5D8679}"/>
              </c:ext>
            </c:extLst>
          </c:dPt>
          <c:dPt>
            <c:idx val="1"/>
            <c:bubble3D val="0"/>
            <c:extLst>
              <c:ext xmlns:c16="http://schemas.microsoft.com/office/drawing/2014/chart" uri="{C3380CC4-5D6E-409C-BE32-E72D297353CC}">
                <c16:uniqueId val="{00000001-A85A-4407-A052-164D6C5D8679}"/>
              </c:ext>
            </c:extLst>
          </c:dPt>
          <c:dPt>
            <c:idx val="2"/>
            <c:bubble3D val="0"/>
            <c:extLst>
              <c:ext xmlns:c16="http://schemas.microsoft.com/office/drawing/2014/chart" uri="{C3380CC4-5D6E-409C-BE32-E72D297353CC}">
                <c16:uniqueId val="{00000002-A85A-4407-A052-164D6C5D8679}"/>
              </c:ext>
            </c:extLst>
          </c:dPt>
          <c:dPt>
            <c:idx val="3"/>
            <c:bubble3D val="0"/>
            <c:extLst>
              <c:ext xmlns:c16="http://schemas.microsoft.com/office/drawing/2014/chart" uri="{C3380CC4-5D6E-409C-BE32-E72D297353CC}">
                <c16:uniqueId val="{00000003-A85A-4407-A052-164D6C5D8679}"/>
              </c:ext>
            </c:extLst>
          </c:dPt>
          <c:dPt>
            <c:idx val="4"/>
            <c:bubble3D val="0"/>
            <c:extLst>
              <c:ext xmlns:c16="http://schemas.microsoft.com/office/drawing/2014/chart" uri="{C3380CC4-5D6E-409C-BE32-E72D297353CC}">
                <c16:uniqueId val="{00000004-A85A-4407-A052-164D6C5D8679}"/>
              </c:ext>
            </c:extLst>
          </c:dPt>
          <c:dPt>
            <c:idx val="5"/>
            <c:bubble3D val="0"/>
            <c:extLst>
              <c:ext xmlns:c16="http://schemas.microsoft.com/office/drawing/2014/chart" uri="{C3380CC4-5D6E-409C-BE32-E72D297353CC}">
                <c16:uniqueId val="{00000005-A85A-4407-A052-164D6C5D8679}"/>
              </c:ext>
            </c:extLst>
          </c:dPt>
          <c:dPt>
            <c:idx val="6"/>
            <c:bubble3D val="0"/>
            <c:extLst>
              <c:ext xmlns:c16="http://schemas.microsoft.com/office/drawing/2014/chart" uri="{C3380CC4-5D6E-409C-BE32-E72D297353CC}">
                <c16:uniqueId val="{00000006-A85A-4407-A052-164D6C5D8679}"/>
              </c:ext>
            </c:extLst>
          </c:dPt>
          <c:dPt>
            <c:idx val="7"/>
            <c:bubble3D val="0"/>
            <c:extLst>
              <c:ext xmlns:c16="http://schemas.microsoft.com/office/drawing/2014/chart" uri="{C3380CC4-5D6E-409C-BE32-E72D297353CC}">
                <c16:uniqueId val="{00000007-A85A-4407-A052-164D6C5D8679}"/>
              </c:ext>
            </c:extLst>
          </c:dPt>
          <c:dPt>
            <c:idx val="8"/>
            <c:bubble3D val="0"/>
            <c:extLst>
              <c:ext xmlns:c16="http://schemas.microsoft.com/office/drawing/2014/chart" uri="{C3380CC4-5D6E-409C-BE32-E72D297353CC}">
                <c16:uniqueId val="{00000008-A85A-4407-A052-164D6C5D8679}"/>
              </c:ext>
            </c:extLst>
          </c:dPt>
          <c:dPt>
            <c:idx val="9"/>
            <c:bubble3D val="0"/>
            <c:extLst>
              <c:ext xmlns:c16="http://schemas.microsoft.com/office/drawing/2014/chart" uri="{C3380CC4-5D6E-409C-BE32-E72D297353CC}">
                <c16:uniqueId val="{00000009-A85A-4407-A052-164D6C5D8679}"/>
              </c:ext>
            </c:extLst>
          </c:dPt>
          <c:dPt>
            <c:idx val="10"/>
            <c:bubble3D val="0"/>
            <c:extLst>
              <c:ext xmlns:c16="http://schemas.microsoft.com/office/drawing/2014/chart" uri="{C3380CC4-5D6E-409C-BE32-E72D297353CC}">
                <c16:uniqueId val="{0000000A-A85A-4407-A052-164D6C5D8679}"/>
              </c:ext>
            </c:extLst>
          </c:dPt>
          <c:dPt>
            <c:idx val="11"/>
            <c:bubble3D val="0"/>
            <c:extLst>
              <c:ext xmlns:c16="http://schemas.microsoft.com/office/drawing/2014/chart" uri="{C3380CC4-5D6E-409C-BE32-E72D297353CC}">
                <c16:uniqueId val="{0000000B-A85A-4407-A052-164D6C5D8679}"/>
              </c:ext>
            </c:extLst>
          </c:dPt>
          <c:dPt>
            <c:idx val="12"/>
            <c:bubble3D val="0"/>
            <c:extLst>
              <c:ext xmlns:c16="http://schemas.microsoft.com/office/drawing/2014/chart" uri="{C3380CC4-5D6E-409C-BE32-E72D297353CC}">
                <c16:uniqueId val="{0000000C-A85A-4407-A052-164D6C5D8679}"/>
              </c:ext>
            </c:extLst>
          </c:dPt>
          <c:dPt>
            <c:idx val="13"/>
            <c:bubble3D val="0"/>
            <c:extLst>
              <c:ext xmlns:c16="http://schemas.microsoft.com/office/drawing/2014/chart" uri="{C3380CC4-5D6E-409C-BE32-E72D297353CC}">
                <c16:uniqueId val="{0000000D-A85A-4407-A052-164D6C5D8679}"/>
              </c:ext>
            </c:extLst>
          </c:dPt>
          <c:dPt>
            <c:idx val="14"/>
            <c:bubble3D val="0"/>
            <c:extLst>
              <c:ext xmlns:c16="http://schemas.microsoft.com/office/drawing/2014/chart" uri="{C3380CC4-5D6E-409C-BE32-E72D297353CC}">
                <c16:uniqueId val="{0000000E-A85A-4407-A052-164D6C5D8679}"/>
              </c:ext>
            </c:extLst>
          </c:dPt>
          <c:dPt>
            <c:idx val="15"/>
            <c:bubble3D val="0"/>
            <c:extLst>
              <c:ext xmlns:c16="http://schemas.microsoft.com/office/drawing/2014/chart" uri="{C3380CC4-5D6E-409C-BE32-E72D297353CC}">
                <c16:uniqueId val="{0000000F-A85A-4407-A052-164D6C5D8679}"/>
              </c:ext>
            </c:extLst>
          </c:dPt>
          <c:dPt>
            <c:idx val="16"/>
            <c:bubble3D val="0"/>
            <c:extLst>
              <c:ext xmlns:c16="http://schemas.microsoft.com/office/drawing/2014/chart" uri="{C3380CC4-5D6E-409C-BE32-E72D297353CC}">
                <c16:uniqueId val="{00000010-A85A-4407-A052-164D6C5D8679}"/>
              </c:ext>
            </c:extLst>
          </c:dPt>
          <c:dPt>
            <c:idx val="17"/>
            <c:bubble3D val="0"/>
            <c:extLst>
              <c:ext xmlns:c16="http://schemas.microsoft.com/office/drawing/2014/chart" uri="{C3380CC4-5D6E-409C-BE32-E72D297353CC}">
                <c16:uniqueId val="{00000011-A85A-4407-A052-164D6C5D8679}"/>
              </c:ext>
            </c:extLst>
          </c:dPt>
          <c:dPt>
            <c:idx val="18"/>
            <c:bubble3D val="0"/>
            <c:extLst>
              <c:ext xmlns:c16="http://schemas.microsoft.com/office/drawing/2014/chart" uri="{C3380CC4-5D6E-409C-BE32-E72D297353CC}">
                <c16:uniqueId val="{00000012-A85A-4407-A052-164D6C5D8679}"/>
              </c:ext>
            </c:extLst>
          </c:dPt>
          <c:dPt>
            <c:idx val="19"/>
            <c:bubble3D val="0"/>
            <c:extLst>
              <c:ext xmlns:c16="http://schemas.microsoft.com/office/drawing/2014/chart" uri="{C3380CC4-5D6E-409C-BE32-E72D297353CC}">
                <c16:uniqueId val="{00000013-A85A-4407-A052-164D6C5D8679}"/>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1"/>
            <c:showSerName val="0"/>
            <c:showPercent val="0"/>
            <c:showBubbleSize val="0"/>
            <c:showLeaderLines val="1"/>
            <c:extLst>
              <c:ext xmlns:c15="http://schemas.microsoft.com/office/drawing/2012/chart" uri="{CE6537A1-D6FC-4f65-9D91-7224C49458BB}">
                <c15:layout/>
              </c:ext>
            </c:extLst>
          </c:dLbls>
          <c:cat>
            <c:strRef>
              <c:f>'Summary of Cost by Organisation'!$C$39:$C$58</c:f>
              <c:strCache>
                <c:ptCount val="6"/>
                <c:pt idx="0">
                  <c:v>University of Liverpool</c:v>
                </c:pt>
                <c:pt idx="1">
                  <c:v>Liverpool School of Tropical Medicine</c:v>
                </c:pt>
                <c:pt idx="2">
                  <c:v>Human Development Research Foundation</c:v>
                </c:pt>
                <c:pt idx="3">
                  <c:v>Transcultural Pschyological Organization (TPO)</c:v>
                </c:pt>
                <c:pt idx="4">
                  <c:v>University of Liberal Arts (ULAB)</c:v>
                </c:pt>
                <c:pt idx="5">
                  <c:v>Institute of Reseach and Development (IRD)</c:v>
                </c:pt>
              </c:strCache>
            </c:strRef>
          </c:cat>
          <c:val>
            <c:numRef>
              <c:f>'Summary of Cost by Organisation'!$I$39:$I$58</c:f>
              <c:numCache>
                <c:formatCode>0%</c:formatCode>
                <c:ptCount val="20"/>
                <c:pt idx="0">
                  <c:v>0.27606048070467787</c:v>
                </c:pt>
                <c:pt idx="1">
                  <c:v>4.594200233127136E-2</c:v>
                </c:pt>
                <c:pt idx="2">
                  <c:v>0.55046095764050407</c:v>
                </c:pt>
                <c:pt idx="3">
                  <c:v>4.251218644118223E-2</c:v>
                </c:pt>
                <c:pt idx="4">
                  <c:v>4.251218644118223E-2</c:v>
                </c:pt>
                <c:pt idx="5">
                  <c:v>4.251218644118223E-2</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14-A85A-4407-A052-164D6C5D867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a:t>Total of</a:t>
            </a:r>
            <a:r>
              <a:rPr lang="en-GB" baseline="0"/>
              <a:t> All</a:t>
            </a:r>
            <a:r>
              <a:rPr lang="en-GB"/>
              <a:t> Costs
£</a:t>
            </a:r>
          </a:p>
        </c:rich>
      </c:tx>
      <c:overlay val="0"/>
    </c:title>
    <c:autoTitleDeleted val="0"/>
    <c:plotArea>
      <c:layout/>
      <c:barChart>
        <c:barDir val="col"/>
        <c:grouping val="clustered"/>
        <c:varyColors val="0"/>
        <c:ser>
          <c:idx val="0"/>
          <c:order val="0"/>
          <c:tx>
            <c:strRef>
              <c:f>'Breakdown Summary Dir-Ind-Supp'!$I$14</c:f>
              <c:strCache>
                <c:ptCount val="1"/>
                <c:pt idx="0">
                  <c:v>Total
£</c:v>
                </c:pt>
              </c:strCache>
            </c:strRef>
          </c:tx>
          <c:invertIfNegative val="0"/>
          <c:cat>
            <c:strRef>
              <c:f>('Breakdown Summary Dir-Ind-Supp'!$C$16:$C$24,'Breakdown Summary Dir-Ind-Supp'!$C$26:$C$27)</c:f>
              <c:strCache>
                <c:ptCount val="11"/>
                <c:pt idx="0">
                  <c:v>Direct Staff Costs</c:v>
                </c:pt>
                <c:pt idx="1">
                  <c:v>Travel, Subsistence &amp; Conference</c:v>
                </c:pt>
                <c:pt idx="2">
                  <c:v>Equipment</c:v>
                </c:pt>
                <c:pt idx="3">
                  <c:v>Consumables</c:v>
                </c:pt>
                <c:pt idx="4">
                  <c:v>CPI</c:v>
                </c:pt>
                <c:pt idx="5">
                  <c:v>Dissemination</c:v>
                </c:pt>
                <c:pt idx="6">
                  <c:v>Risk Management &amp; Assurance</c:v>
                </c:pt>
                <c:pt idx="7">
                  <c:v>External Intervention Costs</c:v>
                </c:pt>
                <c:pt idx="8">
                  <c:v>Other Direct Cost</c:v>
                </c:pt>
                <c:pt idx="9">
                  <c:v>Estate Costs </c:v>
                </c:pt>
                <c:pt idx="10">
                  <c:v>Other Indirect Costs</c:v>
                </c:pt>
              </c:strCache>
            </c:strRef>
          </c:cat>
          <c:val>
            <c:numRef>
              <c:f>('Breakdown Summary Dir-Ind-Supp'!$I$16:$I$24,'Breakdown Summary Dir-Ind-Supp'!$I$26:$I$27)</c:f>
              <c:numCache>
                <c:formatCode>"£"#,##0</c:formatCode>
                <c:ptCount val="11"/>
                <c:pt idx="0">
                  <c:v>1367114.4828789809</c:v>
                </c:pt>
                <c:pt idx="1">
                  <c:v>299400</c:v>
                </c:pt>
                <c:pt idx="2">
                  <c:v>40800</c:v>
                </c:pt>
                <c:pt idx="3">
                  <c:v>36800</c:v>
                </c:pt>
                <c:pt idx="4">
                  <c:v>46000</c:v>
                </c:pt>
                <c:pt idx="5">
                  <c:v>18000</c:v>
                </c:pt>
                <c:pt idx="6">
                  <c:v>5600</c:v>
                </c:pt>
                <c:pt idx="7">
                  <c:v>0</c:v>
                </c:pt>
                <c:pt idx="8">
                  <c:v>861604</c:v>
                </c:pt>
                <c:pt idx="9">
                  <c:v>53347.360000000001</c:v>
                </c:pt>
                <c:pt idx="10">
                  <c:v>527812.16</c:v>
                </c:pt>
              </c:numCache>
            </c:numRef>
          </c:val>
          <c:extLst>
            <c:ext xmlns:c16="http://schemas.microsoft.com/office/drawing/2014/chart" uri="{C3380CC4-5D6E-409C-BE32-E72D297353CC}">
              <c16:uniqueId val="{00000000-FAD5-4E3D-941B-326D0EE69188}"/>
            </c:ext>
          </c:extLst>
        </c:ser>
        <c:dLbls>
          <c:showLegendKey val="0"/>
          <c:showVal val="0"/>
          <c:showCatName val="0"/>
          <c:showSerName val="0"/>
          <c:showPercent val="0"/>
          <c:showBubbleSize val="0"/>
        </c:dLbls>
        <c:gapWidth val="150"/>
        <c:axId val="815350432"/>
        <c:axId val="815350992"/>
      </c:barChart>
      <c:catAx>
        <c:axId val="81535043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815350992"/>
        <c:crosses val="autoZero"/>
        <c:auto val="1"/>
        <c:lblAlgn val="ctr"/>
        <c:lblOffset val="100"/>
        <c:noMultiLvlLbl val="0"/>
      </c:catAx>
      <c:valAx>
        <c:axId val="815350992"/>
        <c:scaling>
          <c:orientation val="minMax"/>
        </c:scaling>
        <c:delete val="0"/>
        <c:axPos val="l"/>
        <c:majorGridlines/>
        <c:numFmt formatCode="&quot;£&quot;#,##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15350432"/>
        <c:crosses val="autoZero"/>
        <c:crossBetween val="between"/>
      </c:valAx>
    </c:plotArea>
    <c:legend>
      <c:legendPos val="r"/>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431490966541803E-2"/>
          <c:y val="2.3840754418971967E-2"/>
          <c:w val="0.8968098259562215"/>
          <c:h val="0.94348286995099062"/>
        </c:manualLayout>
      </c:layout>
      <c:barChart>
        <c:barDir val="col"/>
        <c:grouping val="clustered"/>
        <c:varyColors val="0"/>
        <c:ser>
          <c:idx val="0"/>
          <c:order val="0"/>
          <c:tx>
            <c:strRef>
              <c:f>'Summary of Cost by Organisation'!$D$62</c:f>
              <c:strCache>
                <c:ptCount val="1"/>
                <c:pt idx="0">
                  <c:v>Year 1
£</c:v>
                </c:pt>
              </c:strCache>
            </c:strRef>
          </c:tx>
          <c:invertIfNegative val="0"/>
          <c:cat>
            <c:strRef>
              <c:f>'Summary of Cost by Organisation'!$C$63:$C$74</c:f>
              <c:strCache>
                <c:ptCount val="4"/>
                <c:pt idx="0">
                  <c:v>HEI (UK)</c:v>
                </c:pt>
                <c:pt idx="1">
                  <c:v>Research institute (ODA Eligible)</c:v>
                </c:pt>
                <c:pt idx="2">
                  <c:v>Community - based organisation (ODA Eligible)</c:v>
                </c:pt>
                <c:pt idx="3">
                  <c:v>Charity (ODA Eligible)</c:v>
                </c:pt>
              </c:strCache>
            </c:strRef>
          </c:cat>
          <c:val>
            <c:numRef>
              <c:f>'Summary of Cost by Organisation'!$D$63:$D$74</c:f>
              <c:numCache>
                <c:formatCode>"£"#,##0</c:formatCode>
                <c:ptCount val="12"/>
                <c:pt idx="0">
                  <c:v>256814.76</c:v>
                </c:pt>
                <c:pt idx="1">
                  <c:v>397882</c:v>
                </c:pt>
                <c:pt idx="2">
                  <c:v>11640</c:v>
                </c:pt>
                <c:pt idx="3">
                  <c:v>11640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3B56-4194-A5CF-F77799A6EB55}"/>
            </c:ext>
          </c:extLst>
        </c:ser>
        <c:ser>
          <c:idx val="1"/>
          <c:order val="1"/>
          <c:tx>
            <c:strRef>
              <c:f>'Summary of Cost by Organisation'!$E$62</c:f>
              <c:strCache>
                <c:ptCount val="1"/>
                <c:pt idx="0">
                  <c:v>Year 2
£</c:v>
                </c:pt>
              </c:strCache>
            </c:strRef>
          </c:tx>
          <c:invertIfNegative val="0"/>
          <c:cat>
            <c:strRef>
              <c:f>'Summary of Cost by Organisation'!$C$63:$C$74</c:f>
              <c:strCache>
                <c:ptCount val="4"/>
                <c:pt idx="0">
                  <c:v>HEI (UK)</c:v>
                </c:pt>
                <c:pt idx="1">
                  <c:v>Research institute (ODA Eligible)</c:v>
                </c:pt>
                <c:pt idx="2">
                  <c:v>Community - based organisation (ODA Eligible)</c:v>
                </c:pt>
                <c:pt idx="3">
                  <c:v>Charity (ODA Eligible)</c:v>
                </c:pt>
              </c:strCache>
            </c:strRef>
          </c:cat>
          <c:val>
            <c:numRef>
              <c:f>'Summary of Cost by Organisation'!$E$63:$E$74</c:f>
              <c:numCache>
                <c:formatCode>"£"#,##0</c:formatCode>
                <c:ptCount val="12"/>
                <c:pt idx="0">
                  <c:v>260978.14198766969</c:v>
                </c:pt>
                <c:pt idx="1">
                  <c:v>563282</c:v>
                </c:pt>
                <c:pt idx="2">
                  <c:v>36280</c:v>
                </c:pt>
                <c:pt idx="3">
                  <c:v>36280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3B56-4194-A5CF-F77799A6EB55}"/>
            </c:ext>
          </c:extLst>
        </c:ser>
        <c:ser>
          <c:idx val="2"/>
          <c:order val="2"/>
          <c:tx>
            <c:strRef>
              <c:f>'Summary of Cost by Organisation'!$F$62</c:f>
              <c:strCache>
                <c:ptCount val="1"/>
                <c:pt idx="0">
                  <c:v>Year 3
£</c:v>
                </c:pt>
              </c:strCache>
            </c:strRef>
          </c:tx>
          <c:invertIfNegative val="0"/>
          <c:cat>
            <c:strRef>
              <c:f>'Summary of Cost by Organisation'!$C$63:$C$74</c:f>
              <c:strCache>
                <c:ptCount val="4"/>
                <c:pt idx="0">
                  <c:v>HEI (UK)</c:v>
                </c:pt>
                <c:pt idx="1">
                  <c:v>Research institute (ODA Eligible)</c:v>
                </c:pt>
                <c:pt idx="2">
                  <c:v>Community - based organisation (ODA Eligible)</c:v>
                </c:pt>
                <c:pt idx="3">
                  <c:v>Charity (ODA Eligible)</c:v>
                </c:pt>
              </c:strCache>
            </c:strRef>
          </c:cat>
          <c:val>
            <c:numRef>
              <c:f>'Summary of Cost by Organisation'!$F$63:$F$74</c:f>
              <c:numCache>
                <c:formatCode>"£"#,##0</c:formatCode>
                <c:ptCount val="12"/>
                <c:pt idx="0">
                  <c:v>263793.34756799205</c:v>
                </c:pt>
                <c:pt idx="1">
                  <c:v>495033</c:v>
                </c:pt>
                <c:pt idx="2">
                  <c:v>46980</c:v>
                </c:pt>
                <c:pt idx="3">
                  <c:v>46980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3B56-4194-A5CF-F77799A6EB55}"/>
            </c:ext>
          </c:extLst>
        </c:ser>
        <c:ser>
          <c:idx val="3"/>
          <c:order val="3"/>
          <c:tx>
            <c:strRef>
              <c:f>'Summary of Cost by Organisation'!$G$62</c:f>
              <c:strCache>
                <c:ptCount val="1"/>
                <c:pt idx="0">
                  <c:v>Year 4
£</c:v>
                </c:pt>
              </c:strCache>
            </c:strRef>
          </c:tx>
          <c:invertIfNegative val="0"/>
          <c:cat>
            <c:strRef>
              <c:f>'Summary of Cost by Organisation'!$C$63:$C$74</c:f>
              <c:strCache>
                <c:ptCount val="4"/>
                <c:pt idx="0">
                  <c:v>HEI (UK)</c:v>
                </c:pt>
                <c:pt idx="1">
                  <c:v>Research institute (ODA Eligible)</c:v>
                </c:pt>
                <c:pt idx="2">
                  <c:v>Community - based organisation (ODA Eligible)</c:v>
                </c:pt>
                <c:pt idx="3">
                  <c:v>Charity (ODA Eligible)</c:v>
                </c:pt>
              </c:strCache>
            </c:strRef>
          </c:cat>
          <c:val>
            <c:numRef>
              <c:f>'Summary of Cost by Organisation'!$G$63:$G$74</c:f>
              <c:numCache>
                <c:formatCode>"£"#,##0</c:formatCode>
                <c:ptCount val="12"/>
                <c:pt idx="0">
                  <c:v>267007.75332331914</c:v>
                </c:pt>
                <c:pt idx="1">
                  <c:v>422973</c:v>
                </c:pt>
                <c:pt idx="2">
                  <c:v>26840</c:v>
                </c:pt>
                <c:pt idx="3">
                  <c:v>26840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3B56-4194-A5CF-F77799A6EB55}"/>
            </c:ext>
          </c:extLst>
        </c:ser>
        <c:ser>
          <c:idx val="4"/>
          <c:order val="4"/>
          <c:tx>
            <c:strRef>
              <c:f>'Summary of Cost by Organisation'!$H$62</c:f>
              <c:strCache>
                <c:ptCount val="1"/>
                <c:pt idx="0">
                  <c:v>Year 5
£</c:v>
                </c:pt>
              </c:strCache>
            </c:strRef>
          </c:tx>
          <c:invertIfNegative val="0"/>
          <c:cat>
            <c:strRef>
              <c:f>'Summary of Cost by Organisation'!$C$63:$C$74</c:f>
              <c:strCache>
                <c:ptCount val="4"/>
                <c:pt idx="0">
                  <c:v>HEI (UK)</c:v>
                </c:pt>
                <c:pt idx="1">
                  <c:v>Research institute (ODA Eligible)</c:v>
                </c:pt>
                <c:pt idx="2">
                  <c:v>Community - based organisation (ODA Eligible)</c:v>
                </c:pt>
                <c:pt idx="3">
                  <c:v>Charity (ODA Eligible)</c:v>
                </c:pt>
              </c:strCache>
            </c:strRef>
          </c:cat>
          <c:val>
            <c:numRef>
              <c:f>'Summary of Cost by Organisation'!$H$63:$H$74</c:f>
              <c:numCache>
                <c:formatCode>"£"#,##0</c:formatCode>
                <c:ptCount val="12"/>
                <c:pt idx="0">
                  <c:v>0</c:v>
                </c:pt>
                <c:pt idx="1">
                  <c:v>51834</c:v>
                </c:pt>
                <c:pt idx="2">
                  <c:v>16700</c:v>
                </c:pt>
                <c:pt idx="3">
                  <c:v>16700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3B56-4194-A5CF-F77799A6EB55}"/>
            </c:ext>
          </c:extLst>
        </c:ser>
        <c:dLbls>
          <c:showLegendKey val="0"/>
          <c:showVal val="0"/>
          <c:showCatName val="0"/>
          <c:showSerName val="0"/>
          <c:showPercent val="0"/>
          <c:showBubbleSize val="0"/>
        </c:dLbls>
        <c:gapWidth val="150"/>
        <c:axId val="877647984"/>
        <c:axId val="877648544"/>
      </c:barChart>
      <c:catAx>
        <c:axId val="8776479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77648544"/>
        <c:crosses val="autoZero"/>
        <c:auto val="1"/>
        <c:lblAlgn val="ctr"/>
        <c:lblOffset val="100"/>
        <c:noMultiLvlLbl val="0"/>
      </c:catAx>
      <c:valAx>
        <c:axId val="877648544"/>
        <c:scaling>
          <c:orientation val="minMax"/>
        </c:scaling>
        <c:delete val="0"/>
        <c:axPos val="l"/>
        <c:majorGridlines/>
        <c:numFmt formatCode="&quot;£&quot;#,##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77647984"/>
        <c:crosses val="autoZero"/>
        <c:crossBetween val="between"/>
      </c:valAx>
    </c:plotArea>
    <c:legend>
      <c:legendPos val="r"/>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a:t>% Organisation Costs Allocation </a:t>
            </a:r>
          </a:p>
        </c:rich>
      </c:tx>
      <c:overlay val="0"/>
    </c:title>
    <c:autoTitleDeleted val="0"/>
    <c:plotArea>
      <c:layout/>
      <c:pieChart>
        <c:varyColors val="1"/>
        <c:ser>
          <c:idx val="0"/>
          <c:order val="0"/>
          <c:tx>
            <c:strRef>
              <c:f>'Summary of Cost by Organisation'!$I$78</c:f>
              <c:strCache>
                <c:ptCount val="1"/>
                <c:pt idx="0">
                  <c:v>Total
£</c:v>
                </c:pt>
              </c:strCache>
            </c:strRef>
          </c:tx>
          <c:dPt>
            <c:idx val="0"/>
            <c:bubble3D val="0"/>
            <c:extLst>
              <c:ext xmlns:c16="http://schemas.microsoft.com/office/drawing/2014/chart" uri="{C3380CC4-5D6E-409C-BE32-E72D297353CC}">
                <c16:uniqueId val="{00000000-EFC9-4259-BB7D-D0D6B22216C3}"/>
              </c:ext>
            </c:extLst>
          </c:dPt>
          <c:dPt>
            <c:idx val="1"/>
            <c:bubble3D val="0"/>
            <c:extLst>
              <c:ext xmlns:c16="http://schemas.microsoft.com/office/drawing/2014/chart" uri="{C3380CC4-5D6E-409C-BE32-E72D297353CC}">
                <c16:uniqueId val="{00000001-EFC9-4259-BB7D-D0D6B22216C3}"/>
              </c:ext>
            </c:extLst>
          </c:dPt>
          <c:dPt>
            <c:idx val="2"/>
            <c:bubble3D val="0"/>
            <c:extLst>
              <c:ext xmlns:c16="http://schemas.microsoft.com/office/drawing/2014/chart" uri="{C3380CC4-5D6E-409C-BE32-E72D297353CC}">
                <c16:uniqueId val="{00000002-EFC9-4259-BB7D-D0D6B22216C3}"/>
              </c:ext>
            </c:extLst>
          </c:dPt>
          <c:dPt>
            <c:idx val="3"/>
            <c:bubble3D val="0"/>
            <c:extLst>
              <c:ext xmlns:c16="http://schemas.microsoft.com/office/drawing/2014/chart" uri="{C3380CC4-5D6E-409C-BE32-E72D297353CC}">
                <c16:uniqueId val="{00000003-EFC9-4259-BB7D-D0D6B22216C3}"/>
              </c:ext>
            </c:extLst>
          </c:dPt>
          <c:dPt>
            <c:idx val="4"/>
            <c:bubble3D val="0"/>
            <c:extLst>
              <c:ext xmlns:c16="http://schemas.microsoft.com/office/drawing/2014/chart" uri="{C3380CC4-5D6E-409C-BE32-E72D297353CC}">
                <c16:uniqueId val="{00000004-EFC9-4259-BB7D-D0D6B22216C3}"/>
              </c:ext>
            </c:extLst>
          </c:dPt>
          <c:dPt>
            <c:idx val="5"/>
            <c:bubble3D val="0"/>
            <c:extLst>
              <c:ext xmlns:c16="http://schemas.microsoft.com/office/drawing/2014/chart" uri="{C3380CC4-5D6E-409C-BE32-E72D297353CC}">
                <c16:uniqueId val="{00000005-EFC9-4259-BB7D-D0D6B22216C3}"/>
              </c:ext>
            </c:extLst>
          </c:dPt>
          <c:dPt>
            <c:idx val="6"/>
            <c:bubble3D val="0"/>
            <c:extLst>
              <c:ext xmlns:c16="http://schemas.microsoft.com/office/drawing/2014/chart" uri="{C3380CC4-5D6E-409C-BE32-E72D297353CC}">
                <c16:uniqueId val="{00000006-EFC9-4259-BB7D-D0D6B22216C3}"/>
              </c:ext>
            </c:extLst>
          </c:dPt>
          <c:dPt>
            <c:idx val="7"/>
            <c:bubble3D val="0"/>
            <c:extLst>
              <c:ext xmlns:c16="http://schemas.microsoft.com/office/drawing/2014/chart" uri="{C3380CC4-5D6E-409C-BE32-E72D297353CC}">
                <c16:uniqueId val="{00000007-EFC9-4259-BB7D-D0D6B22216C3}"/>
              </c:ext>
            </c:extLst>
          </c:dPt>
          <c:dPt>
            <c:idx val="8"/>
            <c:bubble3D val="0"/>
            <c:extLst>
              <c:ext xmlns:c16="http://schemas.microsoft.com/office/drawing/2014/chart" uri="{C3380CC4-5D6E-409C-BE32-E72D297353CC}">
                <c16:uniqueId val="{00000008-EFC9-4259-BB7D-D0D6B22216C3}"/>
              </c:ext>
            </c:extLst>
          </c:dPt>
          <c:dPt>
            <c:idx val="9"/>
            <c:bubble3D val="0"/>
            <c:extLst>
              <c:ext xmlns:c16="http://schemas.microsoft.com/office/drawing/2014/chart" uri="{C3380CC4-5D6E-409C-BE32-E72D297353CC}">
                <c16:uniqueId val="{00000009-EFC9-4259-BB7D-D0D6B22216C3}"/>
              </c:ext>
            </c:extLst>
          </c:dPt>
          <c:dPt>
            <c:idx val="10"/>
            <c:bubble3D val="0"/>
            <c:extLst>
              <c:ext xmlns:c16="http://schemas.microsoft.com/office/drawing/2014/chart" uri="{C3380CC4-5D6E-409C-BE32-E72D297353CC}">
                <c16:uniqueId val="{0000000A-EFC9-4259-BB7D-D0D6B22216C3}"/>
              </c:ext>
            </c:extLst>
          </c:dPt>
          <c:dPt>
            <c:idx val="11"/>
            <c:bubble3D val="0"/>
            <c:extLst>
              <c:ext xmlns:c16="http://schemas.microsoft.com/office/drawing/2014/chart" uri="{C3380CC4-5D6E-409C-BE32-E72D297353CC}">
                <c16:uniqueId val="{0000000B-EFC9-4259-BB7D-D0D6B22216C3}"/>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'Summary of Cost by Organisation'!$C$79:$C$90</c:f>
              <c:strCache>
                <c:ptCount val="4"/>
                <c:pt idx="0">
                  <c:v>HEI (UK)</c:v>
                </c:pt>
                <c:pt idx="1">
                  <c:v>Research institute (ODA Eligible)</c:v>
                </c:pt>
                <c:pt idx="2">
                  <c:v>Community - based organisation (ODA Eligible)</c:v>
                </c:pt>
                <c:pt idx="3">
                  <c:v>Charity (ODA Eligible)</c:v>
                </c:pt>
              </c:strCache>
            </c:strRef>
          </c:cat>
          <c:val>
            <c:numRef>
              <c:f>'Summary of Cost by Organisation'!$I$79:$I$90</c:f>
              <c:numCache>
                <c:formatCode>0%</c:formatCode>
                <c:ptCount val="12"/>
                <c:pt idx="0">
                  <c:v>0.32200248303594925</c:v>
                </c:pt>
                <c:pt idx="1">
                  <c:v>0.59297314408168633</c:v>
                </c:pt>
                <c:pt idx="2">
                  <c:v>4.251218644118223E-2</c:v>
                </c:pt>
                <c:pt idx="3">
                  <c:v>4.251218644118223E-2</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C-EFC9-4259-BB7D-D0D6B22216C3}"/>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a:t>Total Requested Funds
%</a:t>
            </a:r>
          </a:p>
        </c:rich>
      </c:tx>
      <c:overlay val="0"/>
    </c:title>
    <c:autoTitleDeleted val="0"/>
    <c:plotArea>
      <c:layout/>
      <c:pieChart>
        <c:varyColors val="1"/>
        <c:ser>
          <c:idx val="0"/>
          <c:order val="0"/>
          <c:tx>
            <c:strRef>
              <c:f>'Breakdown Summary Dir-Ind-Supp'!$I$32</c:f>
              <c:strCache>
                <c:ptCount val="1"/>
                <c:pt idx="0">
                  <c:v>Total
£</c:v>
                </c:pt>
              </c:strCache>
            </c:strRef>
          </c:tx>
          <c:dPt>
            <c:idx val="0"/>
            <c:bubble3D val="0"/>
            <c:extLst>
              <c:ext xmlns:c16="http://schemas.microsoft.com/office/drawing/2014/chart" uri="{C3380CC4-5D6E-409C-BE32-E72D297353CC}">
                <c16:uniqueId val="{00000000-D962-487C-8B81-C2C4DA953CC1}"/>
              </c:ext>
            </c:extLst>
          </c:dPt>
          <c:dPt>
            <c:idx val="1"/>
            <c:bubble3D val="0"/>
            <c:extLst>
              <c:ext xmlns:c16="http://schemas.microsoft.com/office/drawing/2014/chart" uri="{C3380CC4-5D6E-409C-BE32-E72D297353CC}">
                <c16:uniqueId val="{00000001-D962-487C-8B81-C2C4DA953CC1}"/>
              </c:ext>
            </c:extLst>
          </c:dPt>
          <c:dPt>
            <c:idx val="2"/>
            <c:bubble3D val="0"/>
            <c:extLst>
              <c:ext xmlns:c16="http://schemas.microsoft.com/office/drawing/2014/chart" uri="{C3380CC4-5D6E-409C-BE32-E72D297353CC}">
                <c16:uniqueId val="{00000002-D962-487C-8B81-C2C4DA953CC1}"/>
              </c:ext>
            </c:extLst>
          </c:dPt>
          <c:dPt>
            <c:idx val="3"/>
            <c:bubble3D val="0"/>
            <c:extLst>
              <c:ext xmlns:c16="http://schemas.microsoft.com/office/drawing/2014/chart" uri="{C3380CC4-5D6E-409C-BE32-E72D297353CC}">
                <c16:uniqueId val="{00000003-D962-487C-8B81-C2C4DA953CC1}"/>
              </c:ext>
            </c:extLst>
          </c:dPt>
          <c:dPt>
            <c:idx val="4"/>
            <c:bubble3D val="0"/>
            <c:extLst>
              <c:ext xmlns:c16="http://schemas.microsoft.com/office/drawing/2014/chart" uri="{C3380CC4-5D6E-409C-BE32-E72D297353CC}">
                <c16:uniqueId val="{00000004-D962-487C-8B81-C2C4DA953CC1}"/>
              </c:ext>
            </c:extLst>
          </c:dPt>
          <c:dPt>
            <c:idx val="5"/>
            <c:bubble3D val="0"/>
            <c:extLst>
              <c:ext xmlns:c16="http://schemas.microsoft.com/office/drawing/2014/chart" uri="{C3380CC4-5D6E-409C-BE32-E72D297353CC}">
                <c16:uniqueId val="{00000005-D962-487C-8B81-C2C4DA953CC1}"/>
              </c:ext>
            </c:extLst>
          </c:dPt>
          <c:dPt>
            <c:idx val="6"/>
            <c:bubble3D val="0"/>
            <c:extLst>
              <c:ext xmlns:c16="http://schemas.microsoft.com/office/drawing/2014/chart" uri="{C3380CC4-5D6E-409C-BE32-E72D297353CC}">
                <c16:uniqueId val="{00000006-D962-487C-8B81-C2C4DA953CC1}"/>
              </c:ext>
            </c:extLst>
          </c:dPt>
          <c:dPt>
            <c:idx val="7"/>
            <c:bubble3D val="0"/>
            <c:extLst>
              <c:ext xmlns:c16="http://schemas.microsoft.com/office/drawing/2014/chart" uri="{C3380CC4-5D6E-409C-BE32-E72D297353CC}">
                <c16:uniqueId val="{00000007-D962-487C-8B81-C2C4DA953CC1}"/>
              </c:ext>
            </c:extLst>
          </c:dPt>
          <c:dPt>
            <c:idx val="8"/>
            <c:bubble3D val="0"/>
            <c:extLst>
              <c:ext xmlns:c16="http://schemas.microsoft.com/office/drawing/2014/chart" uri="{C3380CC4-5D6E-409C-BE32-E72D297353CC}">
                <c16:uniqueId val="{00000008-D962-487C-8B81-C2C4DA953CC1}"/>
              </c:ext>
            </c:extLst>
          </c:dPt>
          <c:dPt>
            <c:idx val="9"/>
            <c:bubble3D val="0"/>
            <c:extLst>
              <c:ext xmlns:c16="http://schemas.microsoft.com/office/drawing/2014/chart" uri="{C3380CC4-5D6E-409C-BE32-E72D297353CC}">
                <c16:uniqueId val="{00000009-D962-487C-8B81-C2C4DA953CC1}"/>
              </c:ext>
            </c:extLst>
          </c:dPt>
          <c:dPt>
            <c:idx val="10"/>
            <c:bubble3D val="0"/>
            <c:extLst>
              <c:ext xmlns:c16="http://schemas.microsoft.com/office/drawing/2014/chart" uri="{C3380CC4-5D6E-409C-BE32-E72D297353CC}">
                <c16:uniqueId val="{0000000A-D962-487C-8B81-C2C4DA953CC1}"/>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('Breakdown Summary Dir-Ind-Supp'!$C$34:$C$42,'Breakdown Summary Dir-Ind-Supp'!$C$44:$C$45)</c:f>
              <c:strCache>
                <c:ptCount val="11"/>
                <c:pt idx="0">
                  <c:v>Staff Costs</c:v>
                </c:pt>
                <c:pt idx="1">
                  <c:v>Travel, Subsistence &amp; Conference</c:v>
                </c:pt>
                <c:pt idx="2">
                  <c:v>Equipment</c:v>
                </c:pt>
                <c:pt idx="3">
                  <c:v>Consumables</c:v>
                </c:pt>
                <c:pt idx="4">
                  <c:v>CPI</c:v>
                </c:pt>
                <c:pt idx="5">
                  <c:v>Dissemination</c:v>
                </c:pt>
                <c:pt idx="6">
                  <c:v>Safe Guarding &amp; Assurance</c:v>
                </c:pt>
                <c:pt idx="7">
                  <c:v>External Intervention Costs</c:v>
                </c:pt>
                <c:pt idx="8">
                  <c:v>Other Direct Cost</c:v>
                </c:pt>
                <c:pt idx="9">
                  <c:v>Estate Costs </c:v>
                </c:pt>
                <c:pt idx="10">
                  <c:v>Other Indirect Costs</c:v>
                </c:pt>
              </c:strCache>
            </c:strRef>
          </c:cat>
          <c:val>
            <c:numRef>
              <c:f>('Breakdown Summary Dir-Ind-Supp'!$I$34:$I$42,'Breakdown Summary Dir-Ind-Supp'!$I$44:$I$45)</c:f>
              <c:numCache>
                <c:formatCode>0%</c:formatCode>
                <c:ptCount val="11"/>
                <c:pt idx="0">
                  <c:v>0.41981382391354866</c:v>
                </c:pt>
                <c:pt idx="1">
                  <c:v>9.1939819564359732E-2</c:v>
                </c:pt>
                <c:pt idx="2">
                  <c:v>1.2528873207167257E-2</c:v>
                </c:pt>
                <c:pt idx="3">
                  <c:v>1.1300552304503801E-2</c:v>
                </c:pt>
                <c:pt idx="4">
                  <c:v>1.4125690380629751E-2</c:v>
                </c:pt>
                <c:pt idx="5">
                  <c:v>5.527444061985555E-3</c:v>
                </c:pt>
                <c:pt idx="6">
                  <c:v>1.7196492637288393E-3</c:v>
                </c:pt>
                <c:pt idx="7">
                  <c:v>0</c:v>
                </c:pt>
                <c:pt idx="8">
                  <c:v>0.26458155075461121</c:v>
                </c:pt>
                <c:pt idx="9">
                  <c:v>1.6381919347478093E-2</c:v>
                </c:pt>
                <c:pt idx="10">
                  <c:v>0.16208067720198721</c:v>
                </c:pt>
              </c:numCache>
            </c:numRef>
          </c:val>
          <c:extLst>
            <c:ext xmlns:c16="http://schemas.microsoft.com/office/drawing/2014/chart" uri="{C3380CC4-5D6E-409C-BE32-E72D297353CC}">
              <c16:uniqueId val="{0000000B-D962-487C-8B81-C2C4DA953CC1}"/>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Sum of Year 1
Weight FTE %</c:v>
          </c:tx>
          <c:invertIfNegative val="0"/>
          <c:cat>
            <c:strLit>
              <c:ptCount val="22"/>
              <c:pt idx="0">
                <c:v>Local Research Nurse</c:v>
              </c:pt>
              <c:pt idx="1">
                <c:v>Post Grad </c:v>
              </c:pt>
              <c:pt idx="2">
                <c:v>Research psychiatrist</c:v>
              </c:pt>
              <c:pt idx="3">
                <c:v>Local Pharmacist</c:v>
              </c:pt>
              <c:pt idx="4">
                <c:v>Statistician</c:v>
              </c:pt>
              <c:pt idx="5">
                <c:v>Psychology Assistant</c:v>
              </c:pt>
              <c:pt idx="6">
                <c:v>Health Economist</c:v>
              </c:pt>
              <c:pt idx="7">
                <c:v>Post Doc</c:v>
              </c:pt>
              <c:pt idx="8">
                <c:v>Centre Manager</c:v>
              </c:pt>
              <c:pt idx="9">
                <c:v>Administrator</c:v>
              </c:pt>
              <c:pt idx="10">
                <c:v>Consultant </c:v>
              </c:pt>
              <c:pt idx="11">
                <c:v>Database Programmer</c:v>
              </c:pt>
              <c:pt idx="12">
                <c:v>Tials Manager</c:v>
              </c:pt>
              <c:pt idx="13">
                <c:v>QA Manager</c:v>
              </c:pt>
              <c:pt idx="14">
                <c:v>Lab manger</c:v>
              </c:pt>
              <c:pt idx="15">
                <c:v>Lab Technican</c:v>
              </c:pt>
              <c:pt idx="16">
                <c:v>Lead Clinical Research Practitioner </c:v>
              </c:pt>
              <c:pt idx="17">
                <c:v>Finance/Accounts</c:v>
              </c:pt>
              <c:pt idx="18">
                <c:v>Communications</c:v>
              </c:pt>
              <c:pt idx="19">
                <c:v>Theme Lead</c:v>
              </c:pt>
              <c:pt idx="20">
                <c:v>Goverenance Support</c:v>
              </c:pt>
              <c:pt idx="21">
                <c:v>Director</c:v>
              </c:pt>
            </c:strLit>
          </c:cat>
          <c:val>
            <c:numLit>
              <c:formatCode>General</c:formatCode>
              <c:ptCount val="22"/>
              <c:pt idx="0">
                <c:v>2.25</c:v>
              </c:pt>
              <c:pt idx="1">
                <c:v>1</c:v>
              </c:pt>
              <c:pt idx="2">
                <c:v>0</c:v>
              </c:pt>
              <c:pt idx="3">
                <c:v>1.1000000000000001</c:v>
              </c:pt>
              <c:pt idx="4">
                <c:v>0.5</c:v>
              </c:pt>
              <c:pt idx="5">
                <c:v>0.5</c:v>
              </c:pt>
              <c:pt idx="6">
                <c:v>0.25</c:v>
              </c:pt>
              <c:pt idx="7">
                <c:v>0.5</c:v>
              </c:pt>
              <c:pt idx="8">
                <c:v>0.4</c:v>
              </c:pt>
              <c:pt idx="9">
                <c:v>0</c:v>
              </c:pt>
              <c:pt idx="10">
                <c:v>0.51</c:v>
              </c:pt>
              <c:pt idx="11">
                <c:v>0.25</c:v>
              </c:pt>
              <c:pt idx="12">
                <c:v>0.5</c:v>
              </c:pt>
              <c:pt idx="13">
                <c:v>0.25</c:v>
              </c:pt>
              <c:pt idx="14">
                <c:v>0.15</c:v>
              </c:pt>
              <c:pt idx="15">
                <c:v>0.15</c:v>
              </c:pt>
              <c:pt idx="16">
                <c:v>0.25</c:v>
              </c:pt>
              <c:pt idx="17">
                <c:v>0.2</c:v>
              </c:pt>
              <c:pt idx="18">
                <c:v>0.2</c:v>
              </c:pt>
              <c:pt idx="19">
                <c:v>0.2</c:v>
              </c:pt>
              <c:pt idx="20">
                <c:v>0.2</c:v>
              </c:pt>
              <c:pt idx="21">
                <c:v>0.06</c:v>
              </c:pt>
            </c:numLit>
          </c:val>
          <c:extLst>
            <c:ext xmlns:c16="http://schemas.microsoft.com/office/drawing/2014/chart" uri="{C3380CC4-5D6E-409C-BE32-E72D297353CC}">
              <c16:uniqueId val="{00000000-4FEE-485F-A1C4-2A67817739A8}"/>
            </c:ext>
          </c:extLst>
        </c:ser>
        <c:ser>
          <c:idx val="1"/>
          <c:order val="1"/>
          <c:tx>
            <c:v>Sum of Year 2
Weight FTE %</c:v>
          </c:tx>
          <c:invertIfNegative val="0"/>
          <c:cat>
            <c:strLit>
              <c:ptCount val="22"/>
              <c:pt idx="0">
                <c:v>Local Research Nurse</c:v>
              </c:pt>
              <c:pt idx="1">
                <c:v>Post Grad </c:v>
              </c:pt>
              <c:pt idx="2">
                <c:v>Research psychiatrist</c:v>
              </c:pt>
              <c:pt idx="3">
                <c:v>Local Pharmacist</c:v>
              </c:pt>
              <c:pt idx="4">
                <c:v>Statistician</c:v>
              </c:pt>
              <c:pt idx="5">
                <c:v>Psychology Assistant</c:v>
              </c:pt>
              <c:pt idx="6">
                <c:v>Health Economist</c:v>
              </c:pt>
              <c:pt idx="7">
                <c:v>Post Doc</c:v>
              </c:pt>
              <c:pt idx="8">
                <c:v>Centre Manager</c:v>
              </c:pt>
              <c:pt idx="9">
                <c:v>Administrator</c:v>
              </c:pt>
              <c:pt idx="10">
                <c:v>Consultant </c:v>
              </c:pt>
              <c:pt idx="11">
                <c:v>Database Programmer</c:v>
              </c:pt>
              <c:pt idx="12">
                <c:v>Tials Manager</c:v>
              </c:pt>
              <c:pt idx="13">
                <c:v>QA Manager</c:v>
              </c:pt>
              <c:pt idx="14">
                <c:v>Lab manger</c:v>
              </c:pt>
              <c:pt idx="15">
                <c:v>Lab Technican</c:v>
              </c:pt>
              <c:pt idx="16">
                <c:v>Lead Clinical Research Practitioner </c:v>
              </c:pt>
              <c:pt idx="17">
                <c:v>Finance/Accounts</c:v>
              </c:pt>
              <c:pt idx="18">
                <c:v>Communications</c:v>
              </c:pt>
              <c:pt idx="19">
                <c:v>Theme Lead</c:v>
              </c:pt>
              <c:pt idx="20">
                <c:v>Goverenance Support</c:v>
              </c:pt>
              <c:pt idx="21">
                <c:v>Director</c:v>
              </c:pt>
            </c:strLit>
          </c:cat>
          <c:val>
            <c:numLit>
              <c:formatCode>General</c:formatCode>
              <c:ptCount val="22"/>
              <c:pt idx="0">
                <c:v>2.25</c:v>
              </c:pt>
              <c:pt idx="1">
                <c:v>2</c:v>
              </c:pt>
              <c:pt idx="2">
                <c:v>1.5</c:v>
              </c:pt>
              <c:pt idx="3">
                <c:v>1.1000000000000001</c:v>
              </c:pt>
              <c:pt idx="4">
                <c:v>1</c:v>
              </c:pt>
              <c:pt idx="5">
                <c:v>1</c:v>
              </c:pt>
              <c:pt idx="6">
                <c:v>1</c:v>
              </c:pt>
              <c:pt idx="7">
                <c:v>1</c:v>
              </c:pt>
              <c:pt idx="8">
                <c:v>0.6</c:v>
              </c:pt>
              <c:pt idx="9">
                <c:v>0.6</c:v>
              </c:pt>
              <c:pt idx="10">
                <c:v>0.51</c:v>
              </c:pt>
              <c:pt idx="11">
                <c:v>0.5</c:v>
              </c:pt>
              <c:pt idx="12">
                <c:v>0.5</c:v>
              </c:pt>
              <c:pt idx="13">
                <c:v>0.5</c:v>
              </c:pt>
              <c:pt idx="14">
                <c:v>0.3</c:v>
              </c:pt>
              <c:pt idx="15">
                <c:v>0.3</c:v>
              </c:pt>
              <c:pt idx="16">
                <c:v>0.25</c:v>
              </c:pt>
              <c:pt idx="17">
                <c:v>0.2</c:v>
              </c:pt>
              <c:pt idx="18">
                <c:v>0.2</c:v>
              </c:pt>
              <c:pt idx="19">
                <c:v>0.2</c:v>
              </c:pt>
              <c:pt idx="20">
                <c:v>0.19</c:v>
              </c:pt>
              <c:pt idx="21">
                <c:v>0.06</c:v>
              </c:pt>
            </c:numLit>
          </c:val>
          <c:extLst>
            <c:ext xmlns:c16="http://schemas.microsoft.com/office/drawing/2014/chart" uri="{C3380CC4-5D6E-409C-BE32-E72D297353CC}">
              <c16:uniqueId val="{00000001-4FEE-485F-A1C4-2A67817739A8}"/>
            </c:ext>
          </c:extLst>
        </c:ser>
        <c:ser>
          <c:idx val="2"/>
          <c:order val="2"/>
          <c:tx>
            <c:v>Sum of Year 3
Weight FTE %</c:v>
          </c:tx>
          <c:invertIfNegative val="0"/>
          <c:cat>
            <c:strLit>
              <c:ptCount val="22"/>
              <c:pt idx="0">
                <c:v>Local Research Nurse</c:v>
              </c:pt>
              <c:pt idx="1">
                <c:v>Post Grad </c:v>
              </c:pt>
              <c:pt idx="2">
                <c:v>Research psychiatrist</c:v>
              </c:pt>
              <c:pt idx="3">
                <c:v>Local Pharmacist</c:v>
              </c:pt>
              <c:pt idx="4">
                <c:v>Statistician</c:v>
              </c:pt>
              <c:pt idx="5">
                <c:v>Psychology Assistant</c:v>
              </c:pt>
              <c:pt idx="6">
                <c:v>Health Economist</c:v>
              </c:pt>
              <c:pt idx="7">
                <c:v>Post Doc</c:v>
              </c:pt>
              <c:pt idx="8">
                <c:v>Centre Manager</c:v>
              </c:pt>
              <c:pt idx="9">
                <c:v>Administrator</c:v>
              </c:pt>
              <c:pt idx="10">
                <c:v>Consultant </c:v>
              </c:pt>
              <c:pt idx="11">
                <c:v>Database Programmer</c:v>
              </c:pt>
              <c:pt idx="12">
                <c:v>Tials Manager</c:v>
              </c:pt>
              <c:pt idx="13">
                <c:v>QA Manager</c:v>
              </c:pt>
              <c:pt idx="14">
                <c:v>Lab manger</c:v>
              </c:pt>
              <c:pt idx="15">
                <c:v>Lab Technican</c:v>
              </c:pt>
              <c:pt idx="16">
                <c:v>Lead Clinical Research Practitioner </c:v>
              </c:pt>
              <c:pt idx="17">
                <c:v>Finance/Accounts</c:v>
              </c:pt>
              <c:pt idx="18">
                <c:v>Communications</c:v>
              </c:pt>
              <c:pt idx="19">
                <c:v>Theme Lead</c:v>
              </c:pt>
              <c:pt idx="20">
                <c:v>Goverenance Support</c:v>
              </c:pt>
              <c:pt idx="21">
                <c:v>Director</c:v>
              </c:pt>
            </c:strLit>
          </c:cat>
          <c:val>
            <c:numLit>
              <c:formatCode>General</c:formatCode>
              <c:ptCount val="22"/>
              <c:pt idx="0">
                <c:v>2.25</c:v>
              </c:pt>
              <c:pt idx="1">
                <c:v>2</c:v>
              </c:pt>
              <c:pt idx="2">
                <c:v>1.5</c:v>
              </c:pt>
              <c:pt idx="3">
                <c:v>1.1000000000000001</c:v>
              </c:pt>
              <c:pt idx="4">
                <c:v>1</c:v>
              </c:pt>
              <c:pt idx="5">
                <c:v>1</c:v>
              </c:pt>
              <c:pt idx="6">
                <c:v>1</c:v>
              </c:pt>
              <c:pt idx="7">
                <c:v>1</c:v>
              </c:pt>
              <c:pt idx="8">
                <c:v>0.6</c:v>
              </c:pt>
              <c:pt idx="9">
                <c:v>0.6</c:v>
              </c:pt>
              <c:pt idx="10">
                <c:v>0.51</c:v>
              </c:pt>
              <c:pt idx="11">
                <c:v>0.5</c:v>
              </c:pt>
              <c:pt idx="12">
                <c:v>0.5</c:v>
              </c:pt>
              <c:pt idx="13">
                <c:v>0.5</c:v>
              </c:pt>
              <c:pt idx="14">
                <c:v>0.3</c:v>
              </c:pt>
              <c:pt idx="15">
                <c:v>0.3</c:v>
              </c:pt>
              <c:pt idx="16">
                <c:v>0.25</c:v>
              </c:pt>
              <c:pt idx="17">
                <c:v>0.2</c:v>
              </c:pt>
              <c:pt idx="18">
                <c:v>0.2</c:v>
              </c:pt>
              <c:pt idx="19">
                <c:v>0.2</c:v>
              </c:pt>
              <c:pt idx="20">
                <c:v>0.38</c:v>
              </c:pt>
              <c:pt idx="21">
                <c:v>0</c:v>
              </c:pt>
            </c:numLit>
          </c:val>
          <c:extLst>
            <c:ext xmlns:c16="http://schemas.microsoft.com/office/drawing/2014/chart" uri="{C3380CC4-5D6E-409C-BE32-E72D297353CC}">
              <c16:uniqueId val="{00000002-4FEE-485F-A1C4-2A67817739A8}"/>
            </c:ext>
          </c:extLst>
        </c:ser>
        <c:ser>
          <c:idx val="3"/>
          <c:order val="3"/>
          <c:tx>
            <c:v>Sum of Year 4
Weight FTE %</c:v>
          </c:tx>
          <c:invertIfNegative val="0"/>
          <c:cat>
            <c:strLit>
              <c:ptCount val="22"/>
              <c:pt idx="0">
                <c:v>Local Research Nurse</c:v>
              </c:pt>
              <c:pt idx="1">
                <c:v>Post Grad </c:v>
              </c:pt>
              <c:pt idx="2">
                <c:v>Research psychiatrist</c:v>
              </c:pt>
              <c:pt idx="3">
                <c:v>Local Pharmacist</c:v>
              </c:pt>
              <c:pt idx="4">
                <c:v>Statistician</c:v>
              </c:pt>
              <c:pt idx="5">
                <c:v>Psychology Assistant</c:v>
              </c:pt>
              <c:pt idx="6">
                <c:v>Health Economist</c:v>
              </c:pt>
              <c:pt idx="7">
                <c:v>Post Doc</c:v>
              </c:pt>
              <c:pt idx="8">
                <c:v>Centre Manager</c:v>
              </c:pt>
              <c:pt idx="9">
                <c:v>Administrator</c:v>
              </c:pt>
              <c:pt idx="10">
                <c:v>Consultant </c:v>
              </c:pt>
              <c:pt idx="11">
                <c:v>Database Programmer</c:v>
              </c:pt>
              <c:pt idx="12">
                <c:v>Tials Manager</c:v>
              </c:pt>
              <c:pt idx="13">
                <c:v>QA Manager</c:v>
              </c:pt>
              <c:pt idx="14">
                <c:v>Lab manger</c:v>
              </c:pt>
              <c:pt idx="15">
                <c:v>Lab Technican</c:v>
              </c:pt>
              <c:pt idx="16">
                <c:v>Lead Clinical Research Practitioner </c:v>
              </c:pt>
              <c:pt idx="17">
                <c:v>Finance/Accounts</c:v>
              </c:pt>
              <c:pt idx="18">
                <c:v>Communications</c:v>
              </c:pt>
              <c:pt idx="19">
                <c:v>Theme Lead</c:v>
              </c:pt>
              <c:pt idx="20">
                <c:v>Goverenance Support</c:v>
              </c:pt>
              <c:pt idx="21">
                <c:v>Director</c:v>
              </c:pt>
            </c:strLit>
          </c:cat>
          <c:val>
            <c:numLit>
              <c:formatCode>General</c:formatCode>
              <c:ptCount val="22"/>
              <c:pt idx="0">
                <c:v>2.25</c:v>
              </c:pt>
              <c:pt idx="1">
                <c:v>2</c:v>
              </c:pt>
              <c:pt idx="2">
                <c:v>1.5</c:v>
              </c:pt>
              <c:pt idx="3">
                <c:v>1.1000000000000001</c:v>
              </c:pt>
              <c:pt idx="4">
                <c:v>1</c:v>
              </c:pt>
              <c:pt idx="5">
                <c:v>1</c:v>
              </c:pt>
              <c:pt idx="6">
                <c:v>1</c:v>
              </c:pt>
              <c:pt idx="7">
                <c:v>1</c:v>
              </c:pt>
              <c:pt idx="8">
                <c:v>0.6</c:v>
              </c:pt>
              <c:pt idx="9">
                <c:v>0.6</c:v>
              </c:pt>
              <c:pt idx="10">
                <c:v>0.51</c:v>
              </c:pt>
              <c:pt idx="11">
                <c:v>0.5</c:v>
              </c:pt>
              <c:pt idx="12">
                <c:v>0.5</c:v>
              </c:pt>
              <c:pt idx="13">
                <c:v>0.5</c:v>
              </c:pt>
              <c:pt idx="14">
                <c:v>0.3</c:v>
              </c:pt>
              <c:pt idx="15">
                <c:v>0.3</c:v>
              </c:pt>
              <c:pt idx="16">
                <c:v>0.25</c:v>
              </c:pt>
              <c:pt idx="17">
                <c:v>0.2</c:v>
              </c:pt>
              <c:pt idx="18">
                <c:v>0.2</c:v>
              </c:pt>
              <c:pt idx="19">
                <c:v>0.2</c:v>
              </c:pt>
              <c:pt idx="20">
                <c:v>0.38</c:v>
              </c:pt>
              <c:pt idx="21">
                <c:v>0</c:v>
              </c:pt>
            </c:numLit>
          </c:val>
          <c:extLst>
            <c:ext xmlns:c16="http://schemas.microsoft.com/office/drawing/2014/chart" uri="{C3380CC4-5D6E-409C-BE32-E72D297353CC}">
              <c16:uniqueId val="{00000003-4FEE-485F-A1C4-2A67817739A8}"/>
            </c:ext>
          </c:extLst>
        </c:ser>
        <c:ser>
          <c:idx val="4"/>
          <c:order val="4"/>
          <c:tx>
            <c:v>Sum of Year 5
Weight FTE %</c:v>
          </c:tx>
          <c:invertIfNegative val="0"/>
          <c:cat>
            <c:strLit>
              <c:ptCount val="22"/>
              <c:pt idx="0">
                <c:v>Local Research Nurse</c:v>
              </c:pt>
              <c:pt idx="1">
                <c:v>Post Grad </c:v>
              </c:pt>
              <c:pt idx="2">
                <c:v>Research psychiatrist</c:v>
              </c:pt>
              <c:pt idx="3">
                <c:v>Local Pharmacist</c:v>
              </c:pt>
              <c:pt idx="4">
                <c:v>Statistician</c:v>
              </c:pt>
              <c:pt idx="5">
                <c:v>Psychology Assistant</c:v>
              </c:pt>
              <c:pt idx="6">
                <c:v>Health Economist</c:v>
              </c:pt>
              <c:pt idx="7">
                <c:v>Post Doc</c:v>
              </c:pt>
              <c:pt idx="8">
                <c:v>Centre Manager</c:v>
              </c:pt>
              <c:pt idx="9">
                <c:v>Administrator</c:v>
              </c:pt>
              <c:pt idx="10">
                <c:v>Consultant </c:v>
              </c:pt>
              <c:pt idx="11">
                <c:v>Database Programmer</c:v>
              </c:pt>
              <c:pt idx="12">
                <c:v>Tials Manager</c:v>
              </c:pt>
              <c:pt idx="13">
                <c:v>QA Manager</c:v>
              </c:pt>
              <c:pt idx="14">
                <c:v>Lab manger</c:v>
              </c:pt>
              <c:pt idx="15">
                <c:v>Lab Technican</c:v>
              </c:pt>
              <c:pt idx="16">
                <c:v>Lead Clinical Research Practitioner </c:v>
              </c:pt>
              <c:pt idx="17">
                <c:v>Finance/Accounts</c:v>
              </c:pt>
              <c:pt idx="18">
                <c:v>Communications</c:v>
              </c:pt>
              <c:pt idx="19">
                <c:v>Theme Lead</c:v>
              </c:pt>
              <c:pt idx="20">
                <c:v>Goverenance Support</c:v>
              </c:pt>
              <c:pt idx="21">
                <c:v>Director</c:v>
              </c:pt>
            </c:strLit>
          </c:cat>
          <c:val>
            <c:numLit>
              <c:formatCode>General</c:formatCode>
              <c:ptCount val="22"/>
              <c:pt idx="0">
                <c:v>2.25</c:v>
              </c:pt>
              <c:pt idx="1">
                <c:v>2</c:v>
              </c:pt>
              <c:pt idx="2">
                <c:v>1.5</c:v>
              </c:pt>
              <c:pt idx="3">
                <c:v>1.1000000000000001</c:v>
              </c:pt>
              <c:pt idx="4">
                <c:v>1</c:v>
              </c:pt>
              <c:pt idx="5">
                <c:v>1</c:v>
              </c:pt>
              <c:pt idx="6">
                <c:v>0.91666666666666596</c:v>
              </c:pt>
              <c:pt idx="7">
                <c:v>1</c:v>
              </c:pt>
              <c:pt idx="8">
                <c:v>0.6</c:v>
              </c:pt>
              <c:pt idx="9">
                <c:v>0.6</c:v>
              </c:pt>
              <c:pt idx="10">
                <c:v>0.51</c:v>
              </c:pt>
              <c:pt idx="11">
                <c:v>0.5</c:v>
              </c:pt>
              <c:pt idx="12">
                <c:v>0.5</c:v>
              </c:pt>
              <c:pt idx="13">
                <c:v>0.5</c:v>
              </c:pt>
              <c:pt idx="14">
                <c:v>0.3</c:v>
              </c:pt>
              <c:pt idx="15">
                <c:v>0.3</c:v>
              </c:pt>
              <c:pt idx="16">
                <c:v>0.25</c:v>
              </c:pt>
              <c:pt idx="17">
                <c:v>0.2</c:v>
              </c:pt>
              <c:pt idx="18">
                <c:v>0.2</c:v>
              </c:pt>
              <c:pt idx="19">
                <c:v>0.2</c:v>
              </c:pt>
              <c:pt idx="20">
                <c:v>0.38</c:v>
              </c:pt>
              <c:pt idx="21">
                <c:v>0</c:v>
              </c:pt>
            </c:numLit>
          </c:val>
          <c:extLst>
            <c:ext xmlns:c16="http://schemas.microsoft.com/office/drawing/2014/chart" uri="{C3380CC4-5D6E-409C-BE32-E72D297353CC}">
              <c16:uniqueId val="{00000004-4FEE-485F-A1C4-2A67817739A8}"/>
            </c:ext>
          </c:extLst>
        </c:ser>
        <c:dLbls>
          <c:showLegendKey val="0"/>
          <c:showVal val="0"/>
          <c:showCatName val="0"/>
          <c:showSerName val="0"/>
          <c:showPercent val="0"/>
          <c:showBubbleSize val="0"/>
        </c:dLbls>
        <c:gapWidth val="150"/>
        <c:axId val="815359952"/>
        <c:axId val="815360512"/>
      </c:barChart>
      <c:catAx>
        <c:axId val="815359952"/>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815360512"/>
        <c:crosses val="autoZero"/>
        <c:auto val="0"/>
        <c:lblAlgn val="ctr"/>
        <c:lblOffset val="100"/>
        <c:noMultiLvlLbl val="0"/>
      </c:catAx>
      <c:valAx>
        <c:axId val="81536051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15359952"/>
        <c:crosses val="autoZero"/>
        <c:crossBetween val="between"/>
      </c:valAx>
    </c:plotArea>
    <c:legend>
      <c:legendPos val="r"/>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pieChart>
        <c:varyColors val="1"/>
        <c:ser>
          <c:idx val="0"/>
          <c:order val="0"/>
          <c:tx>
            <c:v>Total</c:v>
          </c:tx>
          <c:dPt>
            <c:idx val="0"/>
            <c:bubble3D val="0"/>
            <c:extLst>
              <c:ext xmlns:c16="http://schemas.microsoft.com/office/drawing/2014/chart" uri="{C3380CC4-5D6E-409C-BE32-E72D297353CC}">
                <c16:uniqueId val="{00000000-AF47-4875-BD15-8EF05C7917B2}"/>
              </c:ext>
            </c:extLst>
          </c:dPt>
          <c:dPt>
            <c:idx val="1"/>
            <c:bubble3D val="0"/>
            <c:extLst>
              <c:ext xmlns:c16="http://schemas.microsoft.com/office/drawing/2014/chart" uri="{C3380CC4-5D6E-409C-BE32-E72D297353CC}">
                <c16:uniqueId val="{00000001-AF47-4875-BD15-8EF05C7917B2}"/>
              </c:ext>
            </c:extLst>
          </c:dPt>
          <c:dPt>
            <c:idx val="2"/>
            <c:bubble3D val="0"/>
            <c:extLst>
              <c:ext xmlns:c16="http://schemas.microsoft.com/office/drawing/2014/chart" uri="{C3380CC4-5D6E-409C-BE32-E72D297353CC}">
                <c16:uniqueId val="{00000002-AF47-4875-BD15-8EF05C7917B2}"/>
              </c:ext>
            </c:extLst>
          </c:dPt>
          <c:dPt>
            <c:idx val="3"/>
            <c:bubble3D val="0"/>
            <c:extLst>
              <c:ext xmlns:c16="http://schemas.microsoft.com/office/drawing/2014/chart" uri="{C3380CC4-5D6E-409C-BE32-E72D297353CC}">
                <c16:uniqueId val="{00000003-AF47-4875-BD15-8EF05C7917B2}"/>
              </c:ext>
            </c:extLst>
          </c:dPt>
          <c:dPt>
            <c:idx val="4"/>
            <c:bubble3D val="0"/>
            <c:extLst>
              <c:ext xmlns:c16="http://schemas.microsoft.com/office/drawing/2014/chart" uri="{C3380CC4-5D6E-409C-BE32-E72D297353CC}">
                <c16:uniqueId val="{00000004-AF47-4875-BD15-8EF05C7917B2}"/>
              </c:ext>
            </c:extLst>
          </c:dPt>
          <c:dPt>
            <c:idx val="5"/>
            <c:bubble3D val="0"/>
            <c:extLst>
              <c:ext xmlns:c16="http://schemas.microsoft.com/office/drawing/2014/chart" uri="{C3380CC4-5D6E-409C-BE32-E72D297353CC}">
                <c16:uniqueId val="{00000005-AF47-4875-BD15-8EF05C7917B2}"/>
              </c:ext>
            </c:extLst>
          </c:dPt>
          <c:dPt>
            <c:idx val="6"/>
            <c:bubble3D val="0"/>
            <c:extLst>
              <c:ext xmlns:c16="http://schemas.microsoft.com/office/drawing/2014/chart" uri="{C3380CC4-5D6E-409C-BE32-E72D297353CC}">
                <c16:uniqueId val="{00000006-AF47-4875-BD15-8EF05C7917B2}"/>
              </c:ext>
            </c:extLst>
          </c:dPt>
          <c:dPt>
            <c:idx val="7"/>
            <c:bubble3D val="0"/>
            <c:extLst>
              <c:ext xmlns:c16="http://schemas.microsoft.com/office/drawing/2014/chart" uri="{C3380CC4-5D6E-409C-BE32-E72D297353CC}">
                <c16:uniqueId val="{00000007-AF47-4875-BD15-8EF05C7917B2}"/>
              </c:ext>
            </c:extLst>
          </c:dPt>
          <c:dPt>
            <c:idx val="8"/>
            <c:bubble3D val="0"/>
            <c:extLst>
              <c:ext xmlns:c16="http://schemas.microsoft.com/office/drawing/2014/chart" uri="{C3380CC4-5D6E-409C-BE32-E72D297353CC}">
                <c16:uniqueId val="{00000008-AF47-4875-BD15-8EF05C7917B2}"/>
              </c:ext>
            </c:extLst>
          </c:dPt>
          <c:dPt>
            <c:idx val="9"/>
            <c:bubble3D val="0"/>
            <c:extLst>
              <c:ext xmlns:c16="http://schemas.microsoft.com/office/drawing/2014/chart" uri="{C3380CC4-5D6E-409C-BE32-E72D297353CC}">
                <c16:uniqueId val="{00000009-AF47-4875-BD15-8EF05C7917B2}"/>
              </c:ext>
            </c:extLst>
          </c:dPt>
          <c:dPt>
            <c:idx val="10"/>
            <c:bubble3D val="0"/>
            <c:extLst>
              <c:ext xmlns:c16="http://schemas.microsoft.com/office/drawing/2014/chart" uri="{C3380CC4-5D6E-409C-BE32-E72D297353CC}">
                <c16:uniqueId val="{0000000A-AF47-4875-BD15-8EF05C7917B2}"/>
              </c:ext>
            </c:extLst>
          </c:dPt>
          <c:dPt>
            <c:idx val="11"/>
            <c:bubble3D val="0"/>
            <c:extLst>
              <c:ext xmlns:c16="http://schemas.microsoft.com/office/drawing/2014/chart" uri="{C3380CC4-5D6E-409C-BE32-E72D297353CC}">
                <c16:uniqueId val="{0000000B-AF47-4875-BD15-8EF05C7917B2}"/>
              </c:ext>
            </c:extLst>
          </c:dPt>
          <c:dPt>
            <c:idx val="12"/>
            <c:bubble3D val="0"/>
            <c:extLst>
              <c:ext xmlns:c16="http://schemas.microsoft.com/office/drawing/2014/chart" uri="{C3380CC4-5D6E-409C-BE32-E72D297353CC}">
                <c16:uniqueId val="{0000000C-AF47-4875-BD15-8EF05C7917B2}"/>
              </c:ext>
            </c:extLst>
          </c:dPt>
          <c:dPt>
            <c:idx val="13"/>
            <c:bubble3D val="0"/>
            <c:extLst>
              <c:ext xmlns:c16="http://schemas.microsoft.com/office/drawing/2014/chart" uri="{C3380CC4-5D6E-409C-BE32-E72D297353CC}">
                <c16:uniqueId val="{0000000D-AF47-4875-BD15-8EF05C7917B2}"/>
              </c:ext>
            </c:extLst>
          </c:dPt>
          <c:dPt>
            <c:idx val="14"/>
            <c:bubble3D val="0"/>
            <c:extLst>
              <c:ext xmlns:c16="http://schemas.microsoft.com/office/drawing/2014/chart" uri="{C3380CC4-5D6E-409C-BE32-E72D297353CC}">
                <c16:uniqueId val="{0000000E-AF47-4875-BD15-8EF05C7917B2}"/>
              </c:ext>
            </c:extLst>
          </c:dPt>
          <c:dPt>
            <c:idx val="15"/>
            <c:bubble3D val="0"/>
            <c:extLst>
              <c:ext xmlns:c16="http://schemas.microsoft.com/office/drawing/2014/chart" uri="{C3380CC4-5D6E-409C-BE32-E72D297353CC}">
                <c16:uniqueId val="{0000000F-AF47-4875-BD15-8EF05C7917B2}"/>
              </c:ext>
            </c:extLst>
          </c:dPt>
          <c:dPt>
            <c:idx val="16"/>
            <c:bubble3D val="0"/>
            <c:extLst>
              <c:ext xmlns:c16="http://schemas.microsoft.com/office/drawing/2014/chart" uri="{C3380CC4-5D6E-409C-BE32-E72D297353CC}">
                <c16:uniqueId val="{00000010-AF47-4875-BD15-8EF05C7917B2}"/>
              </c:ext>
            </c:extLst>
          </c:dPt>
          <c:dPt>
            <c:idx val="17"/>
            <c:bubble3D val="0"/>
            <c:extLst>
              <c:ext xmlns:c16="http://schemas.microsoft.com/office/drawing/2014/chart" uri="{C3380CC4-5D6E-409C-BE32-E72D297353CC}">
                <c16:uniqueId val="{00000011-AF47-4875-BD15-8EF05C7917B2}"/>
              </c:ext>
            </c:extLst>
          </c:dPt>
          <c:dPt>
            <c:idx val="18"/>
            <c:bubble3D val="0"/>
            <c:extLst>
              <c:ext xmlns:c16="http://schemas.microsoft.com/office/drawing/2014/chart" uri="{C3380CC4-5D6E-409C-BE32-E72D297353CC}">
                <c16:uniqueId val="{00000012-AF47-4875-BD15-8EF05C7917B2}"/>
              </c:ext>
            </c:extLst>
          </c:dPt>
          <c:dPt>
            <c:idx val="19"/>
            <c:bubble3D val="0"/>
            <c:extLst>
              <c:ext xmlns:c16="http://schemas.microsoft.com/office/drawing/2014/chart" uri="{C3380CC4-5D6E-409C-BE32-E72D297353CC}">
                <c16:uniqueId val="{00000013-AF47-4875-BD15-8EF05C7917B2}"/>
              </c:ext>
            </c:extLst>
          </c:dPt>
          <c:dPt>
            <c:idx val="20"/>
            <c:bubble3D val="0"/>
            <c:extLst>
              <c:ext xmlns:c16="http://schemas.microsoft.com/office/drawing/2014/chart" uri="{C3380CC4-5D6E-409C-BE32-E72D297353CC}">
                <c16:uniqueId val="{00000014-AF47-4875-BD15-8EF05C7917B2}"/>
              </c:ext>
            </c:extLst>
          </c:dPt>
          <c:dPt>
            <c:idx val="21"/>
            <c:bubble3D val="0"/>
            <c:extLst>
              <c:ext xmlns:c16="http://schemas.microsoft.com/office/drawing/2014/chart" uri="{C3380CC4-5D6E-409C-BE32-E72D297353CC}">
                <c16:uniqueId val="{00000015-AF47-4875-BD15-8EF05C7917B2}"/>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Lit>
              <c:ptCount val="22"/>
              <c:pt idx="0">
                <c:v>Local Research Nurse</c:v>
              </c:pt>
              <c:pt idx="1">
                <c:v>Post Grad </c:v>
              </c:pt>
              <c:pt idx="2">
                <c:v>Research psychiatrist</c:v>
              </c:pt>
              <c:pt idx="3">
                <c:v>Local Pharmacist</c:v>
              </c:pt>
              <c:pt idx="4">
                <c:v>Statistician</c:v>
              </c:pt>
              <c:pt idx="5">
                <c:v>Psychology Assistant</c:v>
              </c:pt>
              <c:pt idx="6">
                <c:v>Post Doc</c:v>
              </c:pt>
              <c:pt idx="7">
                <c:v>Health Economist</c:v>
              </c:pt>
              <c:pt idx="8">
                <c:v>Centre Manager</c:v>
              </c:pt>
              <c:pt idx="9">
                <c:v>Consultant </c:v>
              </c:pt>
              <c:pt idx="10">
                <c:v>Tials Manager</c:v>
              </c:pt>
              <c:pt idx="11">
                <c:v>Administrator</c:v>
              </c:pt>
              <c:pt idx="12">
                <c:v>Database Programmer</c:v>
              </c:pt>
              <c:pt idx="13">
                <c:v>QA Manager</c:v>
              </c:pt>
              <c:pt idx="14">
                <c:v>Goverenance Support</c:v>
              </c:pt>
              <c:pt idx="15">
                <c:v>Lab manger</c:v>
              </c:pt>
              <c:pt idx="16">
                <c:v>Lab Technican</c:v>
              </c:pt>
              <c:pt idx="17">
                <c:v>Lead Clinical Research Practitioner </c:v>
              </c:pt>
              <c:pt idx="18">
                <c:v>Communications</c:v>
              </c:pt>
              <c:pt idx="19">
                <c:v>Finance/Accounts</c:v>
              </c:pt>
              <c:pt idx="20">
                <c:v>Theme Lead</c:v>
              </c:pt>
              <c:pt idx="21">
                <c:v>Director</c:v>
              </c:pt>
            </c:strLit>
          </c:cat>
          <c:val>
            <c:numLit>
              <c:formatCode>General</c:formatCode>
              <c:ptCount val="22"/>
              <c:pt idx="0">
                <c:v>0.15460375629867101</c:v>
              </c:pt>
              <c:pt idx="1">
                <c:v>0.12368300503893701</c:v>
              </c:pt>
              <c:pt idx="2">
                <c:v>8.2455336692624795E-2</c:v>
              </c:pt>
              <c:pt idx="3">
                <c:v>7.5584058634905998E-2</c:v>
              </c:pt>
              <c:pt idx="4">
                <c:v>6.18415025194686E-2</c:v>
              </c:pt>
              <c:pt idx="5">
                <c:v>6.18415025194686E-2</c:v>
              </c:pt>
              <c:pt idx="6">
                <c:v>6.18415025194686E-2</c:v>
              </c:pt>
              <c:pt idx="7">
                <c:v>5.7260650480989397E-2</c:v>
              </c:pt>
              <c:pt idx="8">
                <c:v>3.8479157123224902E-2</c:v>
              </c:pt>
              <c:pt idx="9">
                <c:v>3.5043518094365497E-2</c:v>
              </c:pt>
              <c:pt idx="10">
                <c:v>3.4356390288593601E-2</c:v>
              </c:pt>
              <c:pt idx="11">
                <c:v>3.2982134677049899E-2</c:v>
              </c:pt>
              <c:pt idx="12">
                <c:v>3.09207512597343E-2</c:v>
              </c:pt>
              <c:pt idx="13">
                <c:v>3.09207512597343E-2</c:v>
              </c:pt>
              <c:pt idx="14">
                <c:v>2.10261108566193E-2</c:v>
              </c:pt>
              <c:pt idx="15">
                <c:v>1.8552450755840499E-2</c:v>
              </c:pt>
              <c:pt idx="16">
                <c:v>1.8552450755840499E-2</c:v>
              </c:pt>
              <c:pt idx="17">
                <c:v>1.71781951442968E-2</c:v>
              </c:pt>
              <c:pt idx="18">
                <c:v>1.37425561154374E-2</c:v>
              </c:pt>
              <c:pt idx="19">
                <c:v>1.37425561154374E-2</c:v>
              </c:pt>
              <c:pt idx="20">
                <c:v>1.37425561154374E-2</c:v>
              </c:pt>
              <c:pt idx="21">
                <c:v>1.6491067338524901E-3</c:v>
              </c:pt>
            </c:numLit>
          </c:val>
          <c:extLst>
            <c:ext xmlns:c16="http://schemas.microsoft.com/office/drawing/2014/chart" uri="{C3380CC4-5D6E-409C-BE32-E72D297353CC}">
              <c16:uniqueId val="{00000016-AF47-4875-BD15-8EF05C7917B2}"/>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'Summary of Staff by Type'!$D$13</c:f>
              <c:strCache>
                <c:ptCount val="1"/>
                <c:pt idx="0">
                  <c:v>Year 1
£</c:v>
                </c:pt>
              </c:strCache>
            </c:strRef>
          </c:tx>
          <c:invertIfNegative val="0"/>
          <c:cat>
            <c:strRef>
              <c:f>'Summary of Staff by Type'!$C$14:$C$19</c:f>
              <c:strCache>
                <c:ptCount val="6"/>
                <c:pt idx="0">
                  <c:v>Lead</c:v>
                </c:pt>
                <c:pt idx="1">
                  <c:v>Research Staff</c:v>
                </c:pt>
                <c:pt idx="2">
                  <c:v>Research Support Staff</c:v>
                </c:pt>
                <c:pt idx="3">
                  <c:v>Research Trainees</c:v>
                </c:pt>
                <c:pt idx="4">
                  <c:v>External Intervention Staff</c:v>
                </c:pt>
                <c:pt idx="5">
                  <c:v>Other</c:v>
                </c:pt>
              </c:strCache>
            </c:strRef>
          </c:cat>
          <c:val>
            <c:numRef>
              <c:f>'Summary of Staff by Type'!$D$14:$D$19</c:f>
              <c:numCache>
                <c:formatCode>"£"#,##0</c:formatCode>
                <c:ptCount val="6"/>
                <c:pt idx="0">
                  <c:v>40569.600000000006</c:v>
                </c:pt>
                <c:pt idx="1">
                  <c:v>80032.08</c:v>
                </c:pt>
                <c:pt idx="2">
                  <c:v>140243.20000000001</c:v>
                </c:pt>
                <c:pt idx="3">
                  <c:v>25200</c:v>
                </c:pt>
                <c:pt idx="4">
                  <c:v>0</c:v>
                </c:pt>
                <c:pt idx="5">
                  <c:v>9000</c:v>
                </c:pt>
              </c:numCache>
            </c:numRef>
          </c:val>
          <c:extLst>
            <c:ext xmlns:c16="http://schemas.microsoft.com/office/drawing/2014/chart" uri="{C3380CC4-5D6E-409C-BE32-E72D297353CC}">
              <c16:uniqueId val="{00000000-4313-444F-99DE-6331013BF566}"/>
            </c:ext>
          </c:extLst>
        </c:ser>
        <c:ser>
          <c:idx val="1"/>
          <c:order val="1"/>
          <c:tx>
            <c:strRef>
              <c:f>'Summary of Staff by Type'!$E$13</c:f>
              <c:strCache>
                <c:ptCount val="1"/>
                <c:pt idx="0">
                  <c:v>Year 2
£</c:v>
                </c:pt>
              </c:strCache>
            </c:strRef>
          </c:tx>
          <c:invertIfNegative val="0"/>
          <c:cat>
            <c:strRef>
              <c:f>'Summary of Staff by Type'!$C$14:$C$19</c:f>
              <c:strCache>
                <c:ptCount val="6"/>
                <c:pt idx="0">
                  <c:v>Lead</c:v>
                </c:pt>
                <c:pt idx="1">
                  <c:v>Research Staff</c:v>
                </c:pt>
                <c:pt idx="2">
                  <c:v>Research Support Staff</c:v>
                </c:pt>
                <c:pt idx="3">
                  <c:v>Research Trainees</c:v>
                </c:pt>
                <c:pt idx="4">
                  <c:v>External Intervention Staff</c:v>
                </c:pt>
                <c:pt idx="5">
                  <c:v>Other</c:v>
                </c:pt>
              </c:strCache>
            </c:strRef>
          </c:cat>
          <c:val>
            <c:numRef>
              <c:f>'Summary of Staff by Type'!$E$14:$E$19</c:f>
              <c:numCache>
                <c:formatCode>"£"#,##0</c:formatCode>
                <c:ptCount val="6"/>
                <c:pt idx="0">
                  <c:v>40569.600000000006</c:v>
                </c:pt>
                <c:pt idx="1">
                  <c:v>80032.08</c:v>
                </c:pt>
                <c:pt idx="2">
                  <c:v>216406.58198766969</c:v>
                </c:pt>
                <c:pt idx="3">
                  <c:v>50400</c:v>
                </c:pt>
                <c:pt idx="4">
                  <c:v>0</c:v>
                </c:pt>
                <c:pt idx="5">
                  <c:v>23400</c:v>
                </c:pt>
              </c:numCache>
            </c:numRef>
          </c:val>
          <c:extLst>
            <c:ext xmlns:c16="http://schemas.microsoft.com/office/drawing/2014/chart" uri="{C3380CC4-5D6E-409C-BE32-E72D297353CC}">
              <c16:uniqueId val="{00000001-4313-444F-99DE-6331013BF566}"/>
            </c:ext>
          </c:extLst>
        </c:ser>
        <c:ser>
          <c:idx val="2"/>
          <c:order val="2"/>
          <c:tx>
            <c:strRef>
              <c:f>'Summary of Staff by Type'!$F$13</c:f>
              <c:strCache>
                <c:ptCount val="1"/>
                <c:pt idx="0">
                  <c:v>Year 3
£</c:v>
                </c:pt>
              </c:strCache>
            </c:strRef>
          </c:tx>
          <c:invertIfNegative val="0"/>
          <c:cat>
            <c:strRef>
              <c:f>'Summary of Staff by Type'!$C$14:$C$19</c:f>
              <c:strCache>
                <c:ptCount val="6"/>
                <c:pt idx="0">
                  <c:v>Lead</c:v>
                </c:pt>
                <c:pt idx="1">
                  <c:v>Research Staff</c:v>
                </c:pt>
                <c:pt idx="2">
                  <c:v>Research Support Staff</c:v>
                </c:pt>
                <c:pt idx="3">
                  <c:v>Research Trainees</c:v>
                </c:pt>
                <c:pt idx="4">
                  <c:v>External Intervention Staff</c:v>
                </c:pt>
                <c:pt idx="5">
                  <c:v>Other</c:v>
                </c:pt>
              </c:strCache>
            </c:strRef>
          </c:cat>
          <c:val>
            <c:numRef>
              <c:f>'Summary of Staff by Type'!$F$14:$F$19</c:f>
              <c:numCache>
                <c:formatCode>"£"#,##0</c:formatCode>
                <c:ptCount val="6"/>
                <c:pt idx="0">
                  <c:v>40569.600000000006</c:v>
                </c:pt>
                <c:pt idx="1">
                  <c:v>80032.08</c:v>
                </c:pt>
                <c:pt idx="2">
                  <c:v>147221.78756799205</c:v>
                </c:pt>
                <c:pt idx="3">
                  <c:v>50400</c:v>
                </c:pt>
                <c:pt idx="4">
                  <c:v>0</c:v>
                </c:pt>
                <c:pt idx="5">
                  <c:v>23400</c:v>
                </c:pt>
              </c:numCache>
            </c:numRef>
          </c:val>
          <c:extLst>
            <c:ext xmlns:c16="http://schemas.microsoft.com/office/drawing/2014/chart" uri="{C3380CC4-5D6E-409C-BE32-E72D297353CC}">
              <c16:uniqueId val="{00000002-4313-444F-99DE-6331013BF566}"/>
            </c:ext>
          </c:extLst>
        </c:ser>
        <c:ser>
          <c:idx val="3"/>
          <c:order val="3"/>
          <c:tx>
            <c:strRef>
              <c:f>'Summary of Staff by Type'!$G$13</c:f>
              <c:strCache>
                <c:ptCount val="1"/>
                <c:pt idx="0">
                  <c:v>Year 4
£</c:v>
                </c:pt>
              </c:strCache>
            </c:strRef>
          </c:tx>
          <c:invertIfNegative val="0"/>
          <c:cat>
            <c:strRef>
              <c:f>'Summary of Staff by Type'!$C$14:$C$19</c:f>
              <c:strCache>
                <c:ptCount val="6"/>
                <c:pt idx="0">
                  <c:v>Lead</c:v>
                </c:pt>
                <c:pt idx="1">
                  <c:v>Research Staff</c:v>
                </c:pt>
                <c:pt idx="2">
                  <c:v>Research Support Staff</c:v>
                </c:pt>
                <c:pt idx="3">
                  <c:v>Research Trainees</c:v>
                </c:pt>
                <c:pt idx="4">
                  <c:v>External Intervention Staff</c:v>
                </c:pt>
                <c:pt idx="5">
                  <c:v>Other</c:v>
                </c:pt>
              </c:strCache>
            </c:strRef>
          </c:cat>
          <c:val>
            <c:numRef>
              <c:f>'Summary of Staff by Type'!$G$14:$G$19</c:f>
              <c:numCache>
                <c:formatCode>"£"#,##0</c:formatCode>
                <c:ptCount val="6"/>
                <c:pt idx="0">
                  <c:v>40569.600000000006</c:v>
                </c:pt>
                <c:pt idx="1">
                  <c:v>80032.08</c:v>
                </c:pt>
                <c:pt idx="2">
                  <c:v>150436.19332331911</c:v>
                </c:pt>
                <c:pt idx="3">
                  <c:v>25200</c:v>
                </c:pt>
                <c:pt idx="4">
                  <c:v>0</c:v>
                </c:pt>
                <c:pt idx="5">
                  <c:v>23400</c:v>
                </c:pt>
              </c:numCache>
            </c:numRef>
          </c:val>
          <c:extLst>
            <c:ext xmlns:c16="http://schemas.microsoft.com/office/drawing/2014/chart" uri="{C3380CC4-5D6E-409C-BE32-E72D297353CC}">
              <c16:uniqueId val="{00000003-4313-444F-99DE-6331013BF566}"/>
            </c:ext>
          </c:extLst>
        </c:ser>
        <c:ser>
          <c:idx val="4"/>
          <c:order val="4"/>
          <c:tx>
            <c:strRef>
              <c:f>'Summary of Staff by Type'!$H$13</c:f>
              <c:strCache>
                <c:ptCount val="1"/>
                <c:pt idx="0">
                  <c:v>Year 5
£</c:v>
                </c:pt>
              </c:strCache>
            </c:strRef>
          </c:tx>
          <c:invertIfNegative val="0"/>
          <c:cat>
            <c:strRef>
              <c:f>'Summary of Staff by Type'!$C$14:$C$19</c:f>
              <c:strCache>
                <c:ptCount val="6"/>
                <c:pt idx="0">
                  <c:v>Lead</c:v>
                </c:pt>
                <c:pt idx="1">
                  <c:v>Research Staff</c:v>
                </c:pt>
                <c:pt idx="2">
                  <c:v>Research Support Staff</c:v>
                </c:pt>
                <c:pt idx="3">
                  <c:v>Research Trainees</c:v>
                </c:pt>
                <c:pt idx="4">
                  <c:v>External Intervention Staff</c:v>
                </c:pt>
                <c:pt idx="5">
                  <c:v>Other</c:v>
                </c:pt>
              </c:strCache>
            </c:strRef>
          </c:cat>
          <c:val>
            <c:numRef>
              <c:f>'Summary of Staff by Type'!$H$14:$H$19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4313-444F-99DE-6331013BF566}"/>
            </c:ext>
          </c:extLst>
        </c:ser>
        <c:dLbls>
          <c:showLegendKey val="0"/>
          <c:showVal val="0"/>
          <c:showCatName val="0"/>
          <c:showSerName val="0"/>
          <c:showPercent val="0"/>
          <c:showBubbleSize val="0"/>
        </c:dLbls>
        <c:gapWidth val="150"/>
        <c:axId val="876529904"/>
        <c:axId val="876530464"/>
      </c:barChart>
      <c:catAx>
        <c:axId val="8765299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76530464"/>
        <c:crosses val="autoZero"/>
        <c:auto val="1"/>
        <c:lblAlgn val="ctr"/>
        <c:lblOffset val="100"/>
        <c:noMultiLvlLbl val="0"/>
      </c:catAx>
      <c:valAx>
        <c:axId val="876530464"/>
        <c:scaling>
          <c:orientation val="minMax"/>
        </c:scaling>
        <c:delete val="0"/>
        <c:axPos val="l"/>
        <c:majorGridlines/>
        <c:numFmt formatCode="&quot;£&quot;#,##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76529904"/>
        <c:crosses val="autoZero"/>
        <c:crossBetween val="between"/>
      </c:valAx>
    </c:plotArea>
    <c:legend>
      <c:legendPos val="r"/>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a:t>Total Staff Costs by Type
%</a:t>
            </a:r>
          </a:p>
        </c:rich>
      </c:tx>
      <c:overlay val="0"/>
    </c:title>
    <c:autoTitleDeleted val="0"/>
    <c:plotArea>
      <c:layout/>
      <c:pieChart>
        <c:varyColors val="1"/>
        <c:ser>
          <c:idx val="4"/>
          <c:order val="0"/>
          <c:tx>
            <c:strRef>
              <c:f>'Summary of Staff by Type'!$I$23</c:f>
              <c:strCache>
                <c:ptCount val="1"/>
                <c:pt idx="0">
                  <c:v>Total Average
%</c:v>
                </c:pt>
              </c:strCache>
            </c:strRef>
          </c:tx>
          <c:dPt>
            <c:idx val="0"/>
            <c:bubble3D val="0"/>
            <c:extLst>
              <c:ext xmlns:c16="http://schemas.microsoft.com/office/drawing/2014/chart" uri="{C3380CC4-5D6E-409C-BE32-E72D297353CC}">
                <c16:uniqueId val="{00000000-C458-4836-B4A3-474B6D8AD030}"/>
              </c:ext>
            </c:extLst>
          </c:dPt>
          <c:dPt>
            <c:idx val="1"/>
            <c:bubble3D val="0"/>
            <c:extLst>
              <c:ext xmlns:c16="http://schemas.microsoft.com/office/drawing/2014/chart" uri="{C3380CC4-5D6E-409C-BE32-E72D297353CC}">
                <c16:uniqueId val="{00000001-C458-4836-B4A3-474B6D8AD030}"/>
              </c:ext>
            </c:extLst>
          </c:dPt>
          <c:dPt>
            <c:idx val="2"/>
            <c:bubble3D val="0"/>
            <c:extLst>
              <c:ext xmlns:c16="http://schemas.microsoft.com/office/drawing/2014/chart" uri="{C3380CC4-5D6E-409C-BE32-E72D297353CC}">
                <c16:uniqueId val="{00000002-C458-4836-B4A3-474B6D8AD030}"/>
              </c:ext>
            </c:extLst>
          </c:dPt>
          <c:dPt>
            <c:idx val="3"/>
            <c:bubble3D val="0"/>
            <c:extLst>
              <c:ext xmlns:c16="http://schemas.microsoft.com/office/drawing/2014/chart" uri="{C3380CC4-5D6E-409C-BE32-E72D297353CC}">
                <c16:uniqueId val="{00000003-C458-4836-B4A3-474B6D8AD030}"/>
              </c:ext>
            </c:extLst>
          </c:dPt>
          <c:dPt>
            <c:idx val="4"/>
            <c:bubble3D val="0"/>
            <c:extLst>
              <c:ext xmlns:c16="http://schemas.microsoft.com/office/drawing/2014/chart" uri="{C3380CC4-5D6E-409C-BE32-E72D297353CC}">
                <c16:uniqueId val="{00000004-C458-4836-B4A3-474B6D8AD030}"/>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'Summary of Staff by Type'!$C$24:$C$29</c:f>
              <c:strCache>
                <c:ptCount val="6"/>
                <c:pt idx="0">
                  <c:v>Lead</c:v>
                </c:pt>
                <c:pt idx="1">
                  <c:v>Research Staff</c:v>
                </c:pt>
                <c:pt idx="2">
                  <c:v>Research Support Staff</c:v>
                </c:pt>
                <c:pt idx="3">
                  <c:v>Research Trainees</c:v>
                </c:pt>
                <c:pt idx="4">
                  <c:v>External Intervention Staff</c:v>
                </c:pt>
                <c:pt idx="5">
                  <c:v>Other</c:v>
                </c:pt>
              </c:strCache>
            </c:strRef>
          </c:cat>
          <c:val>
            <c:numRef>
              <c:f>'Summary of Staff by Type'!$I$24:$I$29</c:f>
              <c:numCache>
                <c:formatCode>0%</c:formatCode>
                <c:ptCount val="6"/>
                <c:pt idx="0">
                  <c:v>0.11870139774853454</c:v>
                </c:pt>
                <c:pt idx="1">
                  <c:v>0.23416350569693895</c:v>
                </c:pt>
                <c:pt idx="2">
                  <c:v>0.47860495304027961</c:v>
                </c:pt>
                <c:pt idx="3">
                  <c:v>0.11059790668122449</c:v>
                </c:pt>
                <c:pt idx="4">
                  <c:v>0</c:v>
                </c:pt>
                <c:pt idx="5">
                  <c:v>5.7932236833022351E-2</c:v>
                </c:pt>
              </c:numCache>
            </c:numRef>
          </c:val>
          <c:extLst>
            <c:ext xmlns:c16="http://schemas.microsoft.com/office/drawing/2014/chart" uri="{C3380CC4-5D6E-409C-BE32-E72D297353CC}">
              <c16:uniqueId val="{00000005-C458-4836-B4A3-474B6D8AD030}"/>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'Summary of Staff by Type'!$D$33</c:f>
              <c:strCache>
                <c:ptCount val="1"/>
                <c:pt idx="0">
                  <c:v>Year 1
Weight FTE</c:v>
                </c:pt>
              </c:strCache>
            </c:strRef>
          </c:tx>
          <c:invertIfNegative val="0"/>
          <c:cat>
            <c:strRef>
              <c:f>'Summary of Staff by Type'!$C$34:$C$39</c:f>
              <c:strCache>
                <c:ptCount val="6"/>
                <c:pt idx="0">
                  <c:v>Lead</c:v>
                </c:pt>
                <c:pt idx="1">
                  <c:v>Research Staff</c:v>
                </c:pt>
                <c:pt idx="2">
                  <c:v>Research Support Staff</c:v>
                </c:pt>
                <c:pt idx="3">
                  <c:v>Research Trainees</c:v>
                </c:pt>
                <c:pt idx="4">
                  <c:v>External Intervention Staff</c:v>
                </c:pt>
                <c:pt idx="5">
                  <c:v>Other</c:v>
                </c:pt>
              </c:strCache>
            </c:strRef>
          </c:cat>
          <c:val>
            <c:numRef>
              <c:f>'Summary of Staff by Type'!$D$34:$D$39</c:f>
              <c:numCache>
                <c:formatCode>0.0</c:formatCode>
                <c:ptCount val="6"/>
                <c:pt idx="0">
                  <c:v>0.40000000000000008</c:v>
                </c:pt>
                <c:pt idx="1">
                  <c:v>2.4000000000000004</c:v>
                </c:pt>
                <c:pt idx="2">
                  <c:v>12</c:v>
                </c:pt>
                <c:pt idx="3">
                  <c:v>3</c:v>
                </c:pt>
                <c:pt idx="4">
                  <c:v>0</c:v>
                </c:pt>
                <c:pt idx="5">
                  <c:v>3</c:v>
                </c:pt>
              </c:numCache>
            </c:numRef>
          </c:val>
          <c:extLst>
            <c:ext xmlns:c16="http://schemas.microsoft.com/office/drawing/2014/chart" uri="{C3380CC4-5D6E-409C-BE32-E72D297353CC}">
              <c16:uniqueId val="{00000000-5EF9-4121-9F31-26BA9257FC64}"/>
            </c:ext>
          </c:extLst>
        </c:ser>
        <c:ser>
          <c:idx val="1"/>
          <c:order val="1"/>
          <c:tx>
            <c:strRef>
              <c:f>'Summary of Staff by Type'!$E$33</c:f>
              <c:strCache>
                <c:ptCount val="1"/>
                <c:pt idx="0">
                  <c:v>Year 2
Weight FTE</c:v>
                </c:pt>
              </c:strCache>
            </c:strRef>
          </c:tx>
          <c:invertIfNegative val="0"/>
          <c:cat>
            <c:strRef>
              <c:f>'Summary of Staff by Type'!$C$34:$C$39</c:f>
              <c:strCache>
                <c:ptCount val="6"/>
                <c:pt idx="0">
                  <c:v>Lead</c:v>
                </c:pt>
                <c:pt idx="1">
                  <c:v>Research Staff</c:v>
                </c:pt>
                <c:pt idx="2">
                  <c:v>Research Support Staff</c:v>
                </c:pt>
                <c:pt idx="3">
                  <c:v>Research Trainees</c:v>
                </c:pt>
                <c:pt idx="4">
                  <c:v>External Intervention Staff</c:v>
                </c:pt>
                <c:pt idx="5">
                  <c:v>Other</c:v>
                </c:pt>
              </c:strCache>
            </c:strRef>
          </c:cat>
          <c:val>
            <c:numRef>
              <c:f>'Summary of Staff by Type'!$E$34:$E$39</c:f>
              <c:numCache>
                <c:formatCode>0.0</c:formatCode>
                <c:ptCount val="6"/>
                <c:pt idx="0">
                  <c:v>0.40000000000000008</c:v>
                </c:pt>
                <c:pt idx="1">
                  <c:v>2.4000000000000004</c:v>
                </c:pt>
                <c:pt idx="2">
                  <c:v>22</c:v>
                </c:pt>
                <c:pt idx="3">
                  <c:v>6</c:v>
                </c:pt>
                <c:pt idx="4">
                  <c:v>0</c:v>
                </c:pt>
                <c:pt idx="5">
                  <c:v>5</c:v>
                </c:pt>
              </c:numCache>
            </c:numRef>
          </c:val>
          <c:extLst>
            <c:ext xmlns:c16="http://schemas.microsoft.com/office/drawing/2014/chart" uri="{C3380CC4-5D6E-409C-BE32-E72D297353CC}">
              <c16:uniqueId val="{00000001-5EF9-4121-9F31-26BA9257FC64}"/>
            </c:ext>
          </c:extLst>
        </c:ser>
        <c:ser>
          <c:idx val="2"/>
          <c:order val="2"/>
          <c:tx>
            <c:strRef>
              <c:f>'Summary of Staff by Type'!$F$33</c:f>
              <c:strCache>
                <c:ptCount val="1"/>
                <c:pt idx="0">
                  <c:v>Year 3
Weight FTE</c:v>
                </c:pt>
              </c:strCache>
            </c:strRef>
          </c:tx>
          <c:invertIfNegative val="0"/>
          <c:cat>
            <c:strRef>
              <c:f>'Summary of Staff by Type'!$C$34:$C$39</c:f>
              <c:strCache>
                <c:ptCount val="6"/>
                <c:pt idx="0">
                  <c:v>Lead</c:v>
                </c:pt>
                <c:pt idx="1">
                  <c:v>Research Staff</c:v>
                </c:pt>
                <c:pt idx="2">
                  <c:v>Research Support Staff</c:v>
                </c:pt>
                <c:pt idx="3">
                  <c:v>Research Trainees</c:v>
                </c:pt>
                <c:pt idx="4">
                  <c:v>External Intervention Staff</c:v>
                </c:pt>
                <c:pt idx="5">
                  <c:v>Other</c:v>
                </c:pt>
              </c:strCache>
            </c:strRef>
          </c:cat>
          <c:val>
            <c:numRef>
              <c:f>'Summary of Staff by Type'!$F$34:$F$39</c:f>
              <c:numCache>
                <c:formatCode>0.0</c:formatCode>
                <c:ptCount val="6"/>
                <c:pt idx="0">
                  <c:v>0.40000000000000008</c:v>
                </c:pt>
                <c:pt idx="1">
                  <c:v>2.4000000000000004</c:v>
                </c:pt>
                <c:pt idx="2">
                  <c:v>12</c:v>
                </c:pt>
                <c:pt idx="3">
                  <c:v>6</c:v>
                </c:pt>
                <c:pt idx="4">
                  <c:v>0</c:v>
                </c:pt>
                <c:pt idx="5">
                  <c:v>5</c:v>
                </c:pt>
              </c:numCache>
            </c:numRef>
          </c:val>
          <c:extLst>
            <c:ext xmlns:c16="http://schemas.microsoft.com/office/drawing/2014/chart" uri="{C3380CC4-5D6E-409C-BE32-E72D297353CC}">
              <c16:uniqueId val="{00000002-5EF9-4121-9F31-26BA9257FC64}"/>
            </c:ext>
          </c:extLst>
        </c:ser>
        <c:ser>
          <c:idx val="3"/>
          <c:order val="3"/>
          <c:tx>
            <c:strRef>
              <c:f>'Summary of Staff by Type'!$G$33</c:f>
              <c:strCache>
                <c:ptCount val="1"/>
                <c:pt idx="0">
                  <c:v>Year 4
Weight FTE</c:v>
                </c:pt>
              </c:strCache>
            </c:strRef>
          </c:tx>
          <c:invertIfNegative val="0"/>
          <c:cat>
            <c:strRef>
              <c:f>'Summary of Staff by Type'!$C$34:$C$39</c:f>
              <c:strCache>
                <c:ptCount val="6"/>
                <c:pt idx="0">
                  <c:v>Lead</c:v>
                </c:pt>
                <c:pt idx="1">
                  <c:v>Research Staff</c:v>
                </c:pt>
                <c:pt idx="2">
                  <c:v>Research Support Staff</c:v>
                </c:pt>
                <c:pt idx="3">
                  <c:v>Research Trainees</c:v>
                </c:pt>
                <c:pt idx="4">
                  <c:v>External Intervention Staff</c:v>
                </c:pt>
                <c:pt idx="5">
                  <c:v>Other</c:v>
                </c:pt>
              </c:strCache>
            </c:strRef>
          </c:cat>
          <c:val>
            <c:numRef>
              <c:f>'Summary of Staff by Type'!$G$34:$G$39</c:f>
              <c:numCache>
                <c:formatCode>0.0</c:formatCode>
                <c:ptCount val="6"/>
                <c:pt idx="0">
                  <c:v>0.40000000000000008</c:v>
                </c:pt>
                <c:pt idx="1">
                  <c:v>2.4000000000000004</c:v>
                </c:pt>
                <c:pt idx="2">
                  <c:v>12</c:v>
                </c:pt>
                <c:pt idx="3">
                  <c:v>3</c:v>
                </c:pt>
                <c:pt idx="4">
                  <c:v>0</c:v>
                </c:pt>
                <c:pt idx="5">
                  <c:v>5</c:v>
                </c:pt>
              </c:numCache>
            </c:numRef>
          </c:val>
          <c:extLst>
            <c:ext xmlns:c16="http://schemas.microsoft.com/office/drawing/2014/chart" uri="{C3380CC4-5D6E-409C-BE32-E72D297353CC}">
              <c16:uniqueId val="{00000003-5EF9-4121-9F31-26BA9257FC64}"/>
            </c:ext>
          </c:extLst>
        </c:ser>
        <c:ser>
          <c:idx val="4"/>
          <c:order val="4"/>
          <c:tx>
            <c:strRef>
              <c:f>'Summary of Staff by Type'!$H$33</c:f>
              <c:strCache>
                <c:ptCount val="1"/>
                <c:pt idx="0">
                  <c:v>Year 5
Weight FTE</c:v>
                </c:pt>
              </c:strCache>
            </c:strRef>
          </c:tx>
          <c:invertIfNegative val="0"/>
          <c:cat>
            <c:strRef>
              <c:f>'Summary of Staff by Type'!$C$34:$C$39</c:f>
              <c:strCache>
                <c:ptCount val="6"/>
                <c:pt idx="0">
                  <c:v>Lead</c:v>
                </c:pt>
                <c:pt idx="1">
                  <c:v>Research Staff</c:v>
                </c:pt>
                <c:pt idx="2">
                  <c:v>Research Support Staff</c:v>
                </c:pt>
                <c:pt idx="3">
                  <c:v>Research Trainees</c:v>
                </c:pt>
                <c:pt idx="4">
                  <c:v>External Intervention Staff</c:v>
                </c:pt>
                <c:pt idx="5">
                  <c:v>Other</c:v>
                </c:pt>
              </c:strCache>
            </c:strRef>
          </c:cat>
          <c:val>
            <c:numRef>
              <c:f>'Summary of Staff by Type'!$H$34:$H$39</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5EF9-4121-9F31-26BA9257FC64}"/>
            </c:ext>
          </c:extLst>
        </c:ser>
        <c:dLbls>
          <c:showLegendKey val="0"/>
          <c:showVal val="0"/>
          <c:showCatName val="0"/>
          <c:showSerName val="0"/>
          <c:showPercent val="0"/>
          <c:showBubbleSize val="0"/>
        </c:dLbls>
        <c:gapWidth val="150"/>
        <c:axId val="876537184"/>
        <c:axId val="876537744"/>
      </c:barChart>
      <c:catAx>
        <c:axId val="8765371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76537744"/>
        <c:crosses val="autoZero"/>
        <c:auto val="1"/>
        <c:lblAlgn val="ctr"/>
        <c:lblOffset val="100"/>
        <c:noMultiLvlLbl val="0"/>
      </c:catAx>
      <c:valAx>
        <c:axId val="876537744"/>
        <c:scaling>
          <c:orientation val="minMax"/>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76537184"/>
        <c:crosses val="autoZero"/>
        <c:crossBetween val="between"/>
      </c:valAx>
    </c:plotArea>
    <c:legend>
      <c:legendPos val="r"/>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a:t>Total Staff Type FTE 
%</a:t>
            </a:r>
          </a:p>
        </c:rich>
      </c:tx>
      <c:overlay val="0"/>
    </c:title>
    <c:autoTitleDeleted val="0"/>
    <c:plotArea>
      <c:layout/>
      <c:pieChart>
        <c:varyColors val="1"/>
        <c:ser>
          <c:idx val="5"/>
          <c:order val="0"/>
          <c:tx>
            <c:strRef>
              <c:f>'Summary of Staff by Type'!$I$43</c:f>
              <c:strCache>
                <c:ptCount val="1"/>
                <c:pt idx="0">
                  <c:v>Total 
Average Weight FTE %</c:v>
                </c:pt>
              </c:strCache>
            </c:strRef>
          </c:tx>
          <c:dPt>
            <c:idx val="0"/>
            <c:bubble3D val="0"/>
            <c:extLst>
              <c:ext xmlns:c16="http://schemas.microsoft.com/office/drawing/2014/chart" uri="{C3380CC4-5D6E-409C-BE32-E72D297353CC}">
                <c16:uniqueId val="{00000000-C3BB-437B-BFA7-194D298F1E2C}"/>
              </c:ext>
            </c:extLst>
          </c:dPt>
          <c:dPt>
            <c:idx val="1"/>
            <c:bubble3D val="0"/>
            <c:extLst>
              <c:ext xmlns:c16="http://schemas.microsoft.com/office/drawing/2014/chart" uri="{C3380CC4-5D6E-409C-BE32-E72D297353CC}">
                <c16:uniqueId val="{00000001-C3BB-437B-BFA7-194D298F1E2C}"/>
              </c:ext>
            </c:extLst>
          </c:dPt>
          <c:dPt>
            <c:idx val="2"/>
            <c:bubble3D val="0"/>
            <c:extLst>
              <c:ext xmlns:c16="http://schemas.microsoft.com/office/drawing/2014/chart" uri="{C3380CC4-5D6E-409C-BE32-E72D297353CC}">
                <c16:uniqueId val="{00000002-C3BB-437B-BFA7-194D298F1E2C}"/>
              </c:ext>
            </c:extLst>
          </c:dPt>
          <c:dPt>
            <c:idx val="3"/>
            <c:bubble3D val="0"/>
            <c:extLst>
              <c:ext xmlns:c16="http://schemas.microsoft.com/office/drawing/2014/chart" uri="{C3380CC4-5D6E-409C-BE32-E72D297353CC}">
                <c16:uniqueId val="{00000003-C3BB-437B-BFA7-194D298F1E2C}"/>
              </c:ext>
            </c:extLst>
          </c:dPt>
          <c:dPt>
            <c:idx val="4"/>
            <c:bubble3D val="0"/>
            <c:extLst>
              <c:ext xmlns:c16="http://schemas.microsoft.com/office/drawing/2014/chart" uri="{C3380CC4-5D6E-409C-BE32-E72D297353CC}">
                <c16:uniqueId val="{00000004-C3BB-437B-BFA7-194D298F1E2C}"/>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'Summary of Staff by Type'!$C$44:$C$49</c:f>
              <c:strCache>
                <c:ptCount val="6"/>
                <c:pt idx="0">
                  <c:v>Lead</c:v>
                </c:pt>
                <c:pt idx="1">
                  <c:v>Research Staff</c:v>
                </c:pt>
                <c:pt idx="2">
                  <c:v>Research Support Staff</c:v>
                </c:pt>
                <c:pt idx="3">
                  <c:v>Research Trainees</c:v>
                </c:pt>
                <c:pt idx="4">
                  <c:v>External Intervention Staff</c:v>
                </c:pt>
                <c:pt idx="5">
                  <c:v>Other</c:v>
                </c:pt>
              </c:strCache>
            </c:strRef>
          </c:cat>
          <c:val>
            <c:numRef>
              <c:f>'Summary of Staff by Type'!$I$44:$I$49</c:f>
              <c:numCache>
                <c:formatCode>0%</c:formatCode>
                <c:ptCount val="6"/>
                <c:pt idx="0">
                  <c:v>1.5209125475285174E-2</c:v>
                </c:pt>
                <c:pt idx="1">
                  <c:v>9.1254752851711043E-2</c:v>
                </c:pt>
                <c:pt idx="2">
                  <c:v>0.55133079847908739</c:v>
                </c:pt>
                <c:pt idx="3">
                  <c:v>0.17110266159695817</c:v>
                </c:pt>
                <c:pt idx="4">
                  <c:v>0</c:v>
                </c:pt>
                <c:pt idx="5">
                  <c:v>0.17110266159695817</c:v>
                </c:pt>
              </c:numCache>
            </c:numRef>
          </c:val>
          <c:extLst>
            <c:ext xmlns:c16="http://schemas.microsoft.com/office/drawing/2014/chart" uri="{C3380CC4-5D6E-409C-BE32-E72D297353CC}">
              <c16:uniqueId val="{00000005-C3BB-437B-BFA7-194D298F1E2C}"/>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4"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xdr:from>
      <xdr:col>11</xdr:col>
      <xdr:colOff>66675</xdr:colOff>
      <xdr:row>1</xdr:row>
      <xdr:rowOff>19050</xdr:rowOff>
    </xdr:from>
    <xdr:to>
      <xdr:col>20</xdr:col>
      <xdr:colOff>561975</xdr:colOff>
      <xdr:row>30</xdr:row>
      <xdr:rowOff>0</xdr:rowOff>
    </xdr:to>
    <xdr:graphicFrame macro="">
      <xdr:nvGraphicFramePr>
        <xdr:cNvPr id="1826" name="Chart 1">
          <a:extLst>
            <a:ext uri="{FF2B5EF4-FFF2-40B4-BE49-F238E27FC236}">
              <a16:creationId xmlns:a16="http://schemas.microsoft.com/office/drawing/2014/main" id="{00000000-0008-0000-0100-000022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38100</xdr:colOff>
      <xdr:row>12</xdr:row>
      <xdr:rowOff>76200</xdr:rowOff>
    </xdr:from>
    <xdr:to>
      <xdr:col>21</xdr:col>
      <xdr:colOff>638175</xdr:colOff>
      <xdr:row>28</xdr:row>
      <xdr:rowOff>19050</xdr:rowOff>
    </xdr:to>
    <xdr:graphicFrame macro="">
      <xdr:nvGraphicFramePr>
        <xdr:cNvPr id="10637902" name="Chart 10">
          <a:extLst>
            <a:ext uri="{FF2B5EF4-FFF2-40B4-BE49-F238E27FC236}">
              <a16:creationId xmlns:a16="http://schemas.microsoft.com/office/drawing/2014/main" id="{00000000-0008-0000-0200-00004E52A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31</xdr:row>
      <xdr:rowOff>9525</xdr:rowOff>
    </xdr:from>
    <xdr:to>
      <xdr:col>21</xdr:col>
      <xdr:colOff>628650</xdr:colOff>
      <xdr:row>47</xdr:row>
      <xdr:rowOff>9525</xdr:rowOff>
    </xdr:to>
    <xdr:graphicFrame macro="">
      <xdr:nvGraphicFramePr>
        <xdr:cNvPr id="10637903" name="Chart 11">
          <a:extLst>
            <a:ext uri="{FF2B5EF4-FFF2-40B4-BE49-F238E27FC236}">
              <a16:creationId xmlns:a16="http://schemas.microsoft.com/office/drawing/2014/main" id="{00000000-0008-0000-0200-00004F52A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161925</xdr:colOff>
      <xdr:row>79</xdr:row>
      <xdr:rowOff>47625</xdr:rowOff>
    </xdr:from>
    <xdr:to>
      <xdr:col>12</xdr:col>
      <xdr:colOff>57150</xdr:colOff>
      <xdr:row>106</xdr:row>
      <xdr:rowOff>85725</xdr:rowOff>
    </xdr:to>
    <xdr:graphicFrame macro="">
      <xdr:nvGraphicFramePr>
        <xdr:cNvPr id="14303981" name="Chart 5">
          <a:extLst>
            <a:ext uri="{FF2B5EF4-FFF2-40B4-BE49-F238E27FC236}">
              <a16:creationId xmlns:a16="http://schemas.microsoft.com/office/drawing/2014/main" id="{00000000-0008-0000-0300-0000ED42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152400</xdr:colOff>
      <xdr:row>132</xdr:row>
      <xdr:rowOff>190500</xdr:rowOff>
    </xdr:from>
    <xdr:to>
      <xdr:col>11</xdr:col>
      <xdr:colOff>209550</xdr:colOff>
      <xdr:row>158</xdr:row>
      <xdr:rowOff>209550</xdr:rowOff>
    </xdr:to>
    <xdr:graphicFrame macro="">
      <xdr:nvGraphicFramePr>
        <xdr:cNvPr id="14303982" name="Chart 6">
          <a:extLst>
            <a:ext uri="{FF2B5EF4-FFF2-40B4-BE49-F238E27FC236}">
              <a16:creationId xmlns:a16="http://schemas.microsoft.com/office/drawing/2014/main" id="{00000000-0008-0000-0300-0000EE42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95250</xdr:colOff>
      <xdr:row>11</xdr:row>
      <xdr:rowOff>85725</xdr:rowOff>
    </xdr:from>
    <xdr:to>
      <xdr:col>21</xdr:col>
      <xdr:colOff>647700</xdr:colOff>
      <xdr:row>20</xdr:row>
      <xdr:rowOff>9525</xdr:rowOff>
    </xdr:to>
    <xdr:graphicFrame macro="">
      <xdr:nvGraphicFramePr>
        <xdr:cNvPr id="14303983" name="Chart 1">
          <a:extLst>
            <a:ext uri="{FF2B5EF4-FFF2-40B4-BE49-F238E27FC236}">
              <a16:creationId xmlns:a16="http://schemas.microsoft.com/office/drawing/2014/main" id="{00000000-0008-0000-0300-0000EF42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28575</xdr:colOff>
      <xdr:row>21</xdr:row>
      <xdr:rowOff>371475</xdr:rowOff>
    </xdr:from>
    <xdr:to>
      <xdr:col>21</xdr:col>
      <xdr:colOff>619125</xdr:colOff>
      <xdr:row>30</xdr:row>
      <xdr:rowOff>57150</xdr:rowOff>
    </xdr:to>
    <xdr:graphicFrame macro="">
      <xdr:nvGraphicFramePr>
        <xdr:cNvPr id="14303984" name="Chart 3">
          <a:extLst>
            <a:ext uri="{FF2B5EF4-FFF2-40B4-BE49-F238E27FC236}">
              <a16:creationId xmlns:a16="http://schemas.microsoft.com/office/drawing/2014/main" id="{00000000-0008-0000-0300-0000F042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57150</xdr:colOff>
      <xdr:row>31</xdr:row>
      <xdr:rowOff>371475</xdr:rowOff>
    </xdr:from>
    <xdr:to>
      <xdr:col>21</xdr:col>
      <xdr:colOff>695325</xdr:colOff>
      <xdr:row>40</xdr:row>
      <xdr:rowOff>19050</xdr:rowOff>
    </xdr:to>
    <xdr:graphicFrame macro="">
      <xdr:nvGraphicFramePr>
        <xdr:cNvPr id="14303985" name="Chart 6">
          <a:extLst>
            <a:ext uri="{FF2B5EF4-FFF2-40B4-BE49-F238E27FC236}">
              <a16:creationId xmlns:a16="http://schemas.microsoft.com/office/drawing/2014/main" id="{00000000-0008-0000-0300-0000F142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38100</xdr:colOff>
      <xdr:row>41</xdr:row>
      <xdr:rowOff>352425</xdr:rowOff>
    </xdr:from>
    <xdr:to>
      <xdr:col>21</xdr:col>
      <xdr:colOff>676275</xdr:colOff>
      <xdr:row>51</xdr:row>
      <xdr:rowOff>9525</xdr:rowOff>
    </xdr:to>
    <xdr:graphicFrame macro="">
      <xdr:nvGraphicFramePr>
        <xdr:cNvPr id="14303986" name="Chart 8">
          <a:extLst>
            <a:ext uri="{FF2B5EF4-FFF2-40B4-BE49-F238E27FC236}">
              <a16:creationId xmlns:a16="http://schemas.microsoft.com/office/drawing/2014/main" id="{00000000-0008-0000-0300-0000F242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76200</xdr:colOff>
      <xdr:row>12</xdr:row>
      <xdr:rowOff>9525</xdr:rowOff>
    </xdr:from>
    <xdr:to>
      <xdr:col>22</xdr:col>
      <xdr:colOff>428625</xdr:colOff>
      <xdr:row>36</xdr:row>
      <xdr:rowOff>9525</xdr:rowOff>
    </xdr:to>
    <xdr:graphicFrame macro="">
      <xdr:nvGraphicFramePr>
        <xdr:cNvPr id="16139421" name="Chart 3">
          <a:extLst>
            <a:ext uri="{FF2B5EF4-FFF2-40B4-BE49-F238E27FC236}">
              <a16:creationId xmlns:a16="http://schemas.microsoft.com/office/drawing/2014/main" id="{00000000-0008-0000-0400-00009D44F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95250</xdr:colOff>
      <xdr:row>120</xdr:row>
      <xdr:rowOff>19050</xdr:rowOff>
    </xdr:from>
    <xdr:to>
      <xdr:col>23</xdr:col>
      <xdr:colOff>66675</xdr:colOff>
      <xdr:row>144</xdr:row>
      <xdr:rowOff>38100</xdr:rowOff>
    </xdr:to>
    <xdr:graphicFrame macro="">
      <xdr:nvGraphicFramePr>
        <xdr:cNvPr id="16139422" name="Chart 2">
          <a:extLst>
            <a:ext uri="{FF2B5EF4-FFF2-40B4-BE49-F238E27FC236}">
              <a16:creationId xmlns:a16="http://schemas.microsoft.com/office/drawing/2014/main" id="{00000000-0008-0000-0400-00009E44F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38100</xdr:colOff>
      <xdr:row>173</xdr:row>
      <xdr:rowOff>9525</xdr:rowOff>
    </xdr:from>
    <xdr:to>
      <xdr:col>22</xdr:col>
      <xdr:colOff>609600</xdr:colOff>
      <xdr:row>196</xdr:row>
      <xdr:rowOff>352425</xdr:rowOff>
    </xdr:to>
    <xdr:graphicFrame macro="">
      <xdr:nvGraphicFramePr>
        <xdr:cNvPr id="16139423" name="Chart 3">
          <a:extLst>
            <a:ext uri="{FF2B5EF4-FFF2-40B4-BE49-F238E27FC236}">
              <a16:creationId xmlns:a16="http://schemas.microsoft.com/office/drawing/2014/main" id="{00000000-0008-0000-0400-00009F44F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38100</xdr:colOff>
      <xdr:row>65</xdr:row>
      <xdr:rowOff>85725</xdr:rowOff>
    </xdr:from>
    <xdr:to>
      <xdr:col>22</xdr:col>
      <xdr:colOff>704850</xdr:colOff>
      <xdr:row>89</xdr:row>
      <xdr:rowOff>371475</xdr:rowOff>
    </xdr:to>
    <xdr:graphicFrame macro="">
      <xdr:nvGraphicFramePr>
        <xdr:cNvPr id="16139424" name="Chart 4">
          <a:extLst>
            <a:ext uri="{FF2B5EF4-FFF2-40B4-BE49-F238E27FC236}">
              <a16:creationId xmlns:a16="http://schemas.microsoft.com/office/drawing/2014/main" id="{00000000-0008-0000-0400-0000A044F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38100</xdr:colOff>
      <xdr:row>12</xdr:row>
      <xdr:rowOff>76200</xdr:rowOff>
    </xdr:from>
    <xdr:to>
      <xdr:col>22</xdr:col>
      <xdr:colOff>0</xdr:colOff>
      <xdr:row>30</xdr:row>
      <xdr:rowOff>38100</xdr:rowOff>
    </xdr:to>
    <xdr:graphicFrame macro="">
      <xdr:nvGraphicFramePr>
        <xdr:cNvPr id="10635855" name="Chart 4">
          <a:extLst>
            <a:ext uri="{FF2B5EF4-FFF2-40B4-BE49-F238E27FC236}">
              <a16:creationId xmlns:a16="http://schemas.microsoft.com/office/drawing/2014/main" id="{00000000-0008-0000-0500-00004F4AA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36</xdr:row>
      <xdr:rowOff>85725</xdr:rowOff>
    </xdr:from>
    <xdr:to>
      <xdr:col>22</xdr:col>
      <xdr:colOff>28575</xdr:colOff>
      <xdr:row>56</xdr:row>
      <xdr:rowOff>361950</xdr:rowOff>
    </xdr:to>
    <xdr:graphicFrame macro="">
      <xdr:nvGraphicFramePr>
        <xdr:cNvPr id="10635856" name="Chart 2">
          <a:extLst>
            <a:ext uri="{FF2B5EF4-FFF2-40B4-BE49-F238E27FC236}">
              <a16:creationId xmlns:a16="http://schemas.microsoft.com/office/drawing/2014/main" id="{00000000-0008-0000-0500-0000504AA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152400</xdr:colOff>
      <xdr:row>12</xdr:row>
      <xdr:rowOff>28575</xdr:rowOff>
    </xdr:from>
    <xdr:to>
      <xdr:col>23</xdr:col>
      <xdr:colOff>0</xdr:colOff>
      <xdr:row>29</xdr:row>
      <xdr:rowOff>371475</xdr:rowOff>
    </xdr:to>
    <xdr:graphicFrame macro="">
      <xdr:nvGraphicFramePr>
        <xdr:cNvPr id="6619075" name="Chart 4">
          <a:extLst>
            <a:ext uri="{FF2B5EF4-FFF2-40B4-BE49-F238E27FC236}">
              <a16:creationId xmlns:a16="http://schemas.microsoft.com/office/drawing/2014/main" id="{00000000-0008-0000-0600-0000C3FF6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36</xdr:row>
      <xdr:rowOff>85725</xdr:rowOff>
    </xdr:from>
    <xdr:to>
      <xdr:col>22</xdr:col>
      <xdr:colOff>28575</xdr:colOff>
      <xdr:row>56</xdr:row>
      <xdr:rowOff>361950</xdr:rowOff>
    </xdr:to>
    <xdr:graphicFrame macro="">
      <xdr:nvGraphicFramePr>
        <xdr:cNvPr id="6619076" name="Chart 2">
          <a:extLst>
            <a:ext uri="{FF2B5EF4-FFF2-40B4-BE49-F238E27FC236}">
              <a16:creationId xmlns:a16="http://schemas.microsoft.com/office/drawing/2014/main" id="{00000000-0008-0000-0600-0000C4FF6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104775</xdr:colOff>
      <xdr:row>13</xdr:row>
      <xdr:rowOff>9525</xdr:rowOff>
    </xdr:from>
    <xdr:to>
      <xdr:col>20</xdr:col>
      <xdr:colOff>790575</xdr:colOff>
      <xdr:row>34</xdr:row>
      <xdr:rowOff>381000</xdr:rowOff>
    </xdr:to>
    <xdr:graphicFrame macro="">
      <xdr:nvGraphicFramePr>
        <xdr:cNvPr id="16125091" name="Chart 1">
          <a:extLst>
            <a:ext uri="{FF2B5EF4-FFF2-40B4-BE49-F238E27FC236}">
              <a16:creationId xmlns:a16="http://schemas.microsoft.com/office/drawing/2014/main" id="{00000000-0008-0000-0700-0000A30CF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95250</xdr:colOff>
      <xdr:row>36</xdr:row>
      <xdr:rowOff>85725</xdr:rowOff>
    </xdr:from>
    <xdr:to>
      <xdr:col>20</xdr:col>
      <xdr:colOff>790575</xdr:colOff>
      <xdr:row>59</xdr:row>
      <xdr:rowOff>28575</xdr:rowOff>
    </xdr:to>
    <xdr:graphicFrame macro="">
      <xdr:nvGraphicFramePr>
        <xdr:cNvPr id="16125092" name="Chart 2">
          <a:extLst>
            <a:ext uri="{FF2B5EF4-FFF2-40B4-BE49-F238E27FC236}">
              <a16:creationId xmlns:a16="http://schemas.microsoft.com/office/drawing/2014/main" id="{00000000-0008-0000-0700-0000A40CF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76200</xdr:colOff>
      <xdr:row>60</xdr:row>
      <xdr:rowOff>76200</xdr:rowOff>
    </xdr:from>
    <xdr:to>
      <xdr:col>20</xdr:col>
      <xdr:colOff>800100</xdr:colOff>
      <xdr:row>75</xdr:row>
      <xdr:rowOff>28575</xdr:rowOff>
    </xdr:to>
    <xdr:graphicFrame macro="">
      <xdr:nvGraphicFramePr>
        <xdr:cNvPr id="16125093" name="Chart 3">
          <a:extLst>
            <a:ext uri="{FF2B5EF4-FFF2-40B4-BE49-F238E27FC236}">
              <a16:creationId xmlns:a16="http://schemas.microsoft.com/office/drawing/2014/main" id="{00000000-0008-0000-0700-0000A50CF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76200</xdr:colOff>
      <xdr:row>77</xdr:row>
      <xdr:rowOff>0</xdr:rowOff>
    </xdr:from>
    <xdr:to>
      <xdr:col>20</xdr:col>
      <xdr:colOff>819150</xdr:colOff>
      <xdr:row>91</xdr:row>
      <xdr:rowOff>38100</xdr:rowOff>
    </xdr:to>
    <xdr:graphicFrame macro="">
      <xdr:nvGraphicFramePr>
        <xdr:cNvPr id="16125094" name="Chart 4">
          <a:extLst>
            <a:ext uri="{FF2B5EF4-FFF2-40B4-BE49-F238E27FC236}">
              <a16:creationId xmlns:a16="http://schemas.microsoft.com/office/drawing/2014/main" id="{00000000-0008-0000-0700-0000A60CF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id="190" name="Staff_Costs4" displayName="Staff_Costs4" ref="E89:E108" totalsRowShown="0" headerRowDxfId="9" dataDxfId="7" headerRowBorderDxfId="8" tableBorderDxfId="6" totalsRowBorderDxfId="5">
  <autoFilter ref="E89:E108"/>
  <tableColumns count="1">
    <tableColumn id="2" name="Per-minute cost" dataDxfId="4"/>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activeCell="D6" sqref="D6"/>
    </sheetView>
  </sheetViews>
  <sheetFormatPr defaultRowHeight="15" x14ac:dyDescent="0.25"/>
  <cols>
    <col min="1" max="1" width="31.85546875" bestFit="1" customWidth="1"/>
    <col min="2" max="2" width="12.7109375" customWidth="1"/>
    <col min="3" max="3" width="10.85546875" bestFit="1" customWidth="1"/>
    <col min="4" max="4" width="12.85546875" bestFit="1" customWidth="1"/>
    <col min="5" max="6" width="10.85546875" bestFit="1" customWidth="1"/>
    <col min="7" max="7" width="12.28515625" bestFit="1" customWidth="1"/>
    <col min="12" max="12" width="13.5703125" customWidth="1"/>
  </cols>
  <sheetData>
    <row r="1" spans="1:12" s="525" customFormat="1" ht="15.75" thickBot="1" x14ac:dyDescent="0.3">
      <c r="A1" s="525" t="s">
        <v>462</v>
      </c>
      <c r="B1" s="525">
        <v>4</v>
      </c>
      <c r="C1" s="525">
        <f>B1+1</f>
        <v>5</v>
      </c>
      <c r="D1" s="525">
        <f>C1+1</f>
        <v>6</v>
      </c>
      <c r="E1" s="525">
        <f>D1+1</f>
        <v>7</v>
      </c>
      <c r="F1" s="525">
        <f>E1+1</f>
        <v>8</v>
      </c>
    </row>
    <row r="2" spans="1:12" x14ac:dyDescent="0.25">
      <c r="A2" s="534"/>
      <c r="B2" s="542" t="s">
        <v>448</v>
      </c>
      <c r="C2" s="542" t="s">
        <v>449</v>
      </c>
      <c r="D2" s="542" t="s">
        <v>450</v>
      </c>
      <c r="E2" s="542" t="s">
        <v>451</v>
      </c>
      <c r="F2" s="542" t="s">
        <v>452</v>
      </c>
      <c r="G2" s="543" t="s">
        <v>150</v>
      </c>
    </row>
    <row r="3" spans="1:12" x14ac:dyDescent="0.25">
      <c r="A3" s="535" t="s">
        <v>453</v>
      </c>
      <c r="B3" s="669">
        <f ca="1">INDIRECT("'"&amp;$A3&amp;"'!R28C"&amp;B$1,FALSE)</f>
        <v>677976.76</v>
      </c>
      <c r="C3" s="669">
        <f t="shared" ref="C3:F4" ca="1" si="0">INDIRECT("'"&amp;$A3&amp;"'!R28C"&amp;C$1,FALSE)</f>
        <v>896820.14198766975</v>
      </c>
      <c r="D3" s="669">
        <f t="shared" ca="1" si="0"/>
        <v>852786.34756799205</v>
      </c>
      <c r="E3" s="669">
        <f t="shared" ca="1" si="0"/>
        <v>743660.75332331914</v>
      </c>
      <c r="F3" s="669">
        <f t="shared" ca="1" si="0"/>
        <v>85234</v>
      </c>
      <c r="G3" s="670">
        <f ca="1">INDIRECT("'"&amp;$A3&amp;"'!i28")</f>
        <v>3256478.0028789807</v>
      </c>
    </row>
    <row r="4" spans="1:12" x14ac:dyDescent="0.25">
      <c r="A4" s="535" t="s">
        <v>466</v>
      </c>
      <c r="B4" s="669">
        <f ca="1">INDIRECT("'"&amp;$A4&amp;"'!R28C"&amp;B$1,FALSE)</f>
        <v>677976.76</v>
      </c>
      <c r="C4" s="669">
        <f t="shared" ca="1" si="0"/>
        <v>896820.14198766975</v>
      </c>
      <c r="D4" s="669">
        <f t="shared" ca="1" si="0"/>
        <v>852786.34756799205</v>
      </c>
      <c r="E4" s="669">
        <f t="shared" ca="1" si="0"/>
        <v>743660.75332331914</v>
      </c>
      <c r="F4" s="669">
        <f t="shared" ca="1" si="0"/>
        <v>85234</v>
      </c>
      <c r="G4" s="670">
        <f ca="1">INDIRECT("'"&amp;$A4&amp;"'!i28")</f>
        <v>3256478.0028789807</v>
      </c>
    </row>
    <row r="5" spans="1:12" x14ac:dyDescent="0.25">
      <c r="A5" s="535" t="s">
        <v>456</v>
      </c>
      <c r="B5" s="669">
        <f ca="1">INDIRECT("'"&amp;$A5&amp;"'!R35C"&amp;B$1,FALSE)</f>
        <v>677976.76</v>
      </c>
      <c r="C5" s="669">
        <f t="shared" ref="C5:F7" ca="1" si="1">INDIRECT("'"&amp;$A5&amp;"'!R35C"&amp;C$1,FALSE)</f>
        <v>896820.14198766975</v>
      </c>
      <c r="D5" s="669">
        <f t="shared" ca="1" si="1"/>
        <v>852786.34756799205</v>
      </c>
      <c r="E5" s="669">
        <f t="shared" ca="1" si="1"/>
        <v>743660.75332331914</v>
      </c>
      <c r="F5" s="669">
        <f t="shared" ca="1" si="1"/>
        <v>85234</v>
      </c>
      <c r="G5" s="670">
        <f ca="1">INDIRECT("'"&amp;$A5&amp;"'!i35")</f>
        <v>3256478.0028789807</v>
      </c>
    </row>
    <row r="6" spans="1:12" x14ac:dyDescent="0.25">
      <c r="A6" s="535" t="s">
        <v>457</v>
      </c>
      <c r="B6" s="669">
        <f ca="1">INDIRECT("'"&amp;$A6&amp;"'!R35C"&amp;B$1,FALSE)</f>
        <v>677976.76</v>
      </c>
      <c r="C6" s="669">
        <f t="shared" ca="1" si="1"/>
        <v>896820.14198766975</v>
      </c>
      <c r="D6" s="669">
        <f t="shared" ca="1" si="1"/>
        <v>852786.34756799205</v>
      </c>
      <c r="E6" s="669">
        <f t="shared" ca="1" si="1"/>
        <v>743660.75332331914</v>
      </c>
      <c r="F6" s="669">
        <f t="shared" ca="1" si="1"/>
        <v>85234</v>
      </c>
      <c r="G6" s="670">
        <f ca="1">INDIRECT("'"&amp;$A6&amp;"'!i35")</f>
        <v>3256478.0028789807</v>
      </c>
    </row>
    <row r="7" spans="1:12" ht="15.75" thickBot="1" x14ac:dyDescent="0.3">
      <c r="A7" s="536" t="s">
        <v>458</v>
      </c>
      <c r="B7" s="671">
        <f ca="1">INDIRECT("'"&amp;$A7&amp;"'!R35C"&amp;B$1,FALSE)</f>
        <v>677976.76</v>
      </c>
      <c r="C7" s="671">
        <f t="shared" ca="1" si="1"/>
        <v>896820.14198766975</v>
      </c>
      <c r="D7" s="671">
        <f t="shared" ca="1" si="1"/>
        <v>852786.34756799205</v>
      </c>
      <c r="E7" s="671">
        <f t="shared" ca="1" si="1"/>
        <v>743660.75332331914</v>
      </c>
      <c r="F7" s="671">
        <f t="shared" ca="1" si="1"/>
        <v>85234</v>
      </c>
      <c r="G7" s="672">
        <f ca="1">INDIRECT("'"&amp;$A7&amp;"'!i35")</f>
        <v>3256478.0028789807</v>
      </c>
    </row>
    <row r="8" spans="1:12" ht="15.75" thickBot="1" x14ac:dyDescent="0.3"/>
    <row r="9" spans="1:12" s="522" customFormat="1" ht="58.5" customHeight="1" x14ac:dyDescent="0.25">
      <c r="A9" s="538" t="s">
        <v>460</v>
      </c>
      <c r="B9" s="552" t="s">
        <v>439</v>
      </c>
      <c r="C9" s="552" t="s">
        <v>4</v>
      </c>
      <c r="D9" s="552" t="s">
        <v>5</v>
      </c>
      <c r="E9" s="552" t="s">
        <v>6</v>
      </c>
      <c r="F9" s="552" t="s">
        <v>469</v>
      </c>
      <c r="G9" s="552" t="s">
        <v>7</v>
      </c>
      <c r="H9" s="552" t="s">
        <v>416</v>
      </c>
      <c r="I9" s="552" t="s">
        <v>420</v>
      </c>
      <c r="J9" s="552" t="s">
        <v>8</v>
      </c>
      <c r="K9" s="552" t="s">
        <v>9</v>
      </c>
      <c r="L9" s="553" t="s">
        <v>465</v>
      </c>
    </row>
    <row r="10" spans="1:12" ht="26.25" customHeight="1" x14ac:dyDescent="0.25">
      <c r="A10" s="554" t="s">
        <v>466</v>
      </c>
      <c r="B10" s="555">
        <f ca="1">INDIRECT("'"&amp;$A10&amp;"'!i16")</f>
        <v>1367114.4828789809</v>
      </c>
      <c r="C10" s="555">
        <f ca="1">INDIRECT("'"&amp;$A10&amp;"'!i17")</f>
        <v>299400</v>
      </c>
      <c r="D10" s="555">
        <f ca="1">INDIRECT("'"&amp;$A10&amp;"'!i18")</f>
        <v>40800</v>
      </c>
      <c r="E10" s="555">
        <f ca="1">INDIRECT("'"&amp;$A10&amp;"'!i19")</f>
        <v>36800</v>
      </c>
      <c r="F10" s="555">
        <f ca="1">INDIRECT("'"&amp;$A10&amp;"'!i20")</f>
        <v>46000</v>
      </c>
      <c r="G10" s="555">
        <f ca="1">INDIRECT("'"&amp;$A10&amp;"'!i21")</f>
        <v>18000</v>
      </c>
      <c r="H10" s="555">
        <f ca="1">INDIRECT("'"&amp;$A10&amp;"'!i22")</f>
        <v>5600</v>
      </c>
      <c r="I10" s="555">
        <f ca="1">INDIRECT("'"&amp;$A10&amp;"'!i23")</f>
        <v>0</v>
      </c>
      <c r="J10" s="555">
        <f ca="1">INDIRECT("'"&amp;$A10&amp;"'!i24")</f>
        <v>861604</v>
      </c>
      <c r="K10" s="555">
        <f ca="1">INDIRECT("'"&amp;$A10&amp;"'!i25")</f>
        <v>581159.52</v>
      </c>
      <c r="L10" s="556">
        <f ca="1">INDIRECT("'"&amp;$A10&amp;"'!i28")</f>
        <v>3256478.0028789807</v>
      </c>
    </row>
    <row r="11" spans="1:12" s="525" customFormat="1" x14ac:dyDescent="0.25">
      <c r="A11" s="557" t="s">
        <v>439</v>
      </c>
      <c r="B11" s="558">
        <f>'2. Annual Costs of Staff Posts'!AK313</f>
        <v>1367114.4828789812</v>
      </c>
      <c r="C11" s="559"/>
      <c r="D11" s="559"/>
      <c r="E11" s="559"/>
      <c r="F11" s="559"/>
      <c r="G11" s="559"/>
      <c r="H11" s="559"/>
      <c r="I11" s="559"/>
      <c r="J11" s="559"/>
      <c r="K11" s="559"/>
      <c r="L11" s="559"/>
    </row>
    <row r="12" spans="1:12" s="525" customFormat="1" x14ac:dyDescent="0.25">
      <c r="A12" s="557" t="s">
        <v>4</v>
      </c>
      <c r="B12" s="559"/>
      <c r="C12" s="558">
        <f>'3.Travel,Subsistence&amp;Conference'!V71</f>
        <v>299400</v>
      </c>
      <c r="D12" s="559"/>
      <c r="E12" s="559"/>
      <c r="F12" s="559"/>
      <c r="G12" s="559"/>
      <c r="H12" s="559"/>
      <c r="I12" s="559"/>
      <c r="J12" s="559"/>
      <c r="K12" s="559"/>
      <c r="L12" s="559"/>
    </row>
    <row r="13" spans="1:12" s="525" customFormat="1" x14ac:dyDescent="0.25">
      <c r="A13" s="557" t="s">
        <v>5</v>
      </c>
      <c r="B13" s="559"/>
      <c r="C13" s="559"/>
      <c r="D13" s="558">
        <f>'4. Equipment'!V83</f>
        <v>40800</v>
      </c>
      <c r="E13" s="559"/>
      <c r="F13" s="559"/>
      <c r="G13" s="559"/>
      <c r="H13" s="559"/>
      <c r="I13" s="559"/>
      <c r="J13" s="559"/>
      <c r="K13" s="559"/>
      <c r="L13" s="559"/>
    </row>
    <row r="14" spans="1:12" s="525" customFormat="1" x14ac:dyDescent="0.25">
      <c r="A14" s="557" t="s">
        <v>6</v>
      </c>
      <c r="B14" s="559"/>
      <c r="C14" s="559"/>
      <c r="D14" s="559"/>
      <c r="E14" s="558">
        <f>'5. Consumables'!U62</f>
        <v>36800</v>
      </c>
      <c r="F14" s="559"/>
      <c r="G14" s="559"/>
      <c r="H14" s="559"/>
      <c r="I14" s="559"/>
      <c r="J14" s="559"/>
      <c r="K14" s="559"/>
      <c r="L14" s="559"/>
    </row>
    <row r="15" spans="1:12" s="525" customFormat="1" x14ac:dyDescent="0.25">
      <c r="A15" s="557" t="s">
        <v>469</v>
      </c>
      <c r="B15" s="559"/>
      <c r="C15" s="559"/>
      <c r="D15" s="559"/>
      <c r="E15" s="559"/>
      <c r="F15" s="558">
        <f>'6. CPI'!U62</f>
        <v>46000</v>
      </c>
      <c r="G15" s="559"/>
      <c r="H15" s="559"/>
      <c r="I15" s="559"/>
      <c r="J15" s="559"/>
      <c r="K15" s="559"/>
      <c r="L15" s="559"/>
    </row>
    <row r="16" spans="1:12" s="525" customFormat="1" x14ac:dyDescent="0.25">
      <c r="A16" s="557" t="s">
        <v>7</v>
      </c>
      <c r="B16" s="559"/>
      <c r="C16" s="559"/>
      <c r="D16" s="559"/>
      <c r="E16" s="559"/>
      <c r="F16" s="559"/>
      <c r="G16" s="558">
        <f>'7. Dissemination'!U62</f>
        <v>18000</v>
      </c>
      <c r="H16" s="559"/>
      <c r="I16" s="559"/>
      <c r="J16" s="559"/>
      <c r="K16" s="559"/>
      <c r="L16" s="559"/>
    </row>
    <row r="17" spans="1:12" s="525" customFormat="1" x14ac:dyDescent="0.25">
      <c r="A17" s="557" t="s">
        <v>416</v>
      </c>
      <c r="B17" s="559"/>
      <c r="C17" s="559"/>
      <c r="D17" s="559"/>
      <c r="E17" s="559"/>
      <c r="F17" s="559"/>
      <c r="G17" s="559"/>
      <c r="H17" s="558">
        <f>'8. Risk Management &amp; Assurance'!U62</f>
        <v>5600</v>
      </c>
      <c r="I17" s="559"/>
      <c r="J17" s="559"/>
      <c r="K17" s="559"/>
      <c r="L17" s="559"/>
    </row>
    <row r="18" spans="1:12" s="525" customFormat="1" x14ac:dyDescent="0.25">
      <c r="A18" s="557" t="s">
        <v>420</v>
      </c>
      <c r="B18" s="559"/>
      <c r="C18" s="559"/>
      <c r="D18" s="559"/>
      <c r="E18" s="559"/>
      <c r="F18" s="559"/>
      <c r="G18" s="559"/>
      <c r="H18" s="559"/>
      <c r="I18" s="558">
        <f>'9. External Intervention Costs'!N85</f>
        <v>0</v>
      </c>
      <c r="J18" s="559"/>
      <c r="K18" s="559"/>
      <c r="L18" s="559"/>
    </row>
    <row r="19" spans="1:12" s="525" customFormat="1" x14ac:dyDescent="0.25">
      <c r="A19" s="557" t="s">
        <v>8</v>
      </c>
      <c r="B19" s="559"/>
      <c r="C19" s="559"/>
      <c r="D19" s="559"/>
      <c r="E19" s="559"/>
      <c r="F19" s="559"/>
      <c r="G19" s="559"/>
      <c r="H19" s="559"/>
      <c r="I19" s="559"/>
      <c r="J19" s="558">
        <f>'10. Other Direct Costs '!U62</f>
        <v>861604</v>
      </c>
      <c r="K19" s="559"/>
      <c r="L19" s="559"/>
    </row>
    <row r="20" spans="1:12" s="525" customFormat="1" x14ac:dyDescent="0.25">
      <c r="A20" s="557" t="s">
        <v>9</v>
      </c>
      <c r="B20" s="559"/>
      <c r="C20" s="559"/>
      <c r="D20" s="559"/>
      <c r="E20" s="559"/>
      <c r="F20" s="559"/>
      <c r="G20" s="559"/>
      <c r="H20" s="559"/>
      <c r="I20" s="559"/>
      <c r="J20" s="559"/>
      <c r="K20" s="558">
        <f>'11. Indirect Costs'!AG63</f>
        <v>581159.52</v>
      </c>
      <c r="L20" s="559"/>
    </row>
    <row r="21" spans="1:12" s="525" customFormat="1" x14ac:dyDescent="0.25">
      <c r="A21" s="557" t="s">
        <v>465</v>
      </c>
      <c r="B21" s="559"/>
      <c r="C21" s="559"/>
      <c r="D21" s="559"/>
      <c r="E21" s="559"/>
      <c r="F21" s="559"/>
      <c r="G21" s="559"/>
      <c r="H21" s="559"/>
      <c r="I21" s="559"/>
      <c r="J21" s="559"/>
      <c r="K21" s="559"/>
      <c r="L21" s="558">
        <f>SUM(B11:K20)</f>
        <v>3256478.0028789812</v>
      </c>
    </row>
    <row r="22" spans="1:12" s="525" customFormat="1" x14ac:dyDescent="0.25">
      <c r="A22" s="5"/>
      <c r="B22" s="544">
        <f ca="1">B10-SUM(B11:B21)</f>
        <v>0</v>
      </c>
      <c r="C22" s="544">
        <f t="shared" ref="C22:L22" ca="1" si="2">C10-SUM(C11:C21)</f>
        <v>0</v>
      </c>
      <c r="D22" s="544">
        <f t="shared" ca="1" si="2"/>
        <v>0</v>
      </c>
      <c r="E22" s="544">
        <f t="shared" ca="1" si="2"/>
        <v>0</v>
      </c>
      <c r="F22" s="544">
        <f t="shared" ca="1" si="2"/>
        <v>0</v>
      </c>
      <c r="G22" s="544">
        <f t="shared" ca="1" si="2"/>
        <v>0</v>
      </c>
      <c r="H22" s="544">
        <f ca="1">H10-SUM(H11:H21)</f>
        <v>0</v>
      </c>
      <c r="I22" s="544">
        <f t="shared" ca="1" si="2"/>
        <v>0</v>
      </c>
      <c r="J22" s="544">
        <f t="shared" ca="1" si="2"/>
        <v>0</v>
      </c>
      <c r="K22" s="544">
        <f t="shared" ca="1" si="2"/>
        <v>0</v>
      </c>
      <c r="L22" s="544">
        <f t="shared" ca="1" si="2"/>
        <v>0</v>
      </c>
    </row>
    <row r="23" spans="1:12" ht="15.75" thickBot="1" x14ac:dyDescent="0.3"/>
    <row r="24" spans="1:12" s="525" customFormat="1" x14ac:dyDescent="0.25">
      <c r="A24" s="539" t="s">
        <v>467</v>
      </c>
      <c r="B24" s="540" t="s">
        <v>468</v>
      </c>
      <c r="C24" s="540" t="s">
        <v>449</v>
      </c>
      <c r="D24" s="540" t="s">
        <v>450</v>
      </c>
      <c r="E24" s="540" t="s">
        <v>451</v>
      </c>
      <c r="F24" s="540" t="s">
        <v>452</v>
      </c>
      <c r="G24" s="541" t="s">
        <v>150</v>
      </c>
    </row>
    <row r="25" spans="1:12" s="525" customFormat="1" x14ac:dyDescent="0.25">
      <c r="A25" s="535" t="s">
        <v>457</v>
      </c>
      <c r="B25" s="544">
        <f ca="1">SUMIF('Summary of Costs by Income Band'!$C$15:$C$34,"&lt;&gt;N/A",'Summary of Costs by Income Band'!D15:D34)</f>
        <v>421162</v>
      </c>
      <c r="C25" s="544">
        <f ca="1">SUMIF('Summary of Costs by Income Band'!$C$15:$C$34,"&lt;&gt;N/A",'Summary of Costs by Income Band'!E15:E34)</f>
        <v>635842</v>
      </c>
      <c r="D25" s="544">
        <f ca="1">SUMIF('Summary of Costs by Income Band'!$C$15:$C$34,"&lt;&gt;N/A",'Summary of Costs by Income Band'!F15:F34)</f>
        <v>588993</v>
      </c>
      <c r="E25" s="544">
        <f ca="1">SUMIF('Summary of Costs by Income Band'!$C$15:$C$34,"&lt;&gt;N/A",'Summary of Costs by Income Band'!G15:G34)</f>
        <v>476653</v>
      </c>
      <c r="F25" s="544">
        <f ca="1">SUMIF('Summary of Costs by Income Band'!$C$15:$C$34,"&lt;&gt;N/A",'Summary of Costs by Income Band'!H15:H34)</f>
        <v>85234</v>
      </c>
      <c r="G25" s="545">
        <f ca="1">SUMIF('Summary of Costs by Income Band'!$C$15:$C$34,"&lt;&gt;N/A",'Summary of Costs by Income Band'!I15:I34)</f>
        <v>2207884</v>
      </c>
    </row>
    <row r="26" spans="1:12" s="525" customFormat="1" ht="15.75" thickBot="1" x14ac:dyDescent="0.3">
      <c r="A26" s="536" t="s">
        <v>459</v>
      </c>
      <c r="B26" s="546">
        <f ca="1">SUMIF('Summary of ODA Costs'!$C$18:$C$164,"Total",'Summary of ODA Costs'!D18:D164)+SUMIF('Summary of ODA Costs'!$K$18:$K$164,"Total",'Summary of ODA Costs'!L18:L164)</f>
        <v>421162</v>
      </c>
      <c r="C26" s="546">
        <f ca="1">SUMIF('Summary of ODA Costs'!$C$18:$C$164,"Total",'Summary of ODA Costs'!E18:E164)+SUMIF('Summary of ODA Costs'!$K$18:$K$164,"Total",'Summary of ODA Costs'!M18:M164)</f>
        <v>635842</v>
      </c>
      <c r="D26" s="546">
        <f ca="1">SUMIF('Summary of ODA Costs'!$C$18:$C$164,"Total",'Summary of ODA Costs'!F18:F164)+SUMIF('Summary of ODA Costs'!$K$18:$K$164,"Total",'Summary of ODA Costs'!N18:N164)</f>
        <v>588993</v>
      </c>
      <c r="E26" s="546">
        <f ca="1">SUMIF('Summary of ODA Costs'!$C$18:$C$164,"Total",'Summary of ODA Costs'!G18:G164)+SUMIF('Summary of ODA Costs'!$K$18:$K$164,"Total",'Summary of ODA Costs'!O18:O164)</f>
        <v>476653</v>
      </c>
      <c r="F26" s="546">
        <f ca="1">SUMIF('Summary of ODA Costs'!$C$18:$C$164,"Total",'Summary of ODA Costs'!H18:H164)+SUMIF('Summary of ODA Costs'!$K$18:$K$164,"Total",'Summary of ODA Costs'!P18:P164)</f>
        <v>85234</v>
      </c>
      <c r="G26" s="547">
        <f ca="1">SUMIF('Summary of ODA Costs'!$C$18:$C$164,"Total",'Summary of ODA Costs'!I18:I164)+SUMIF('Summary of ODA Costs'!$K$18:$K$164,"Total",'Summary of ODA Costs'!Q18:Q164)</f>
        <v>2207884</v>
      </c>
    </row>
    <row r="27" spans="1:12" s="525" customFormat="1" x14ac:dyDescent="0.25"/>
    <row r="28" spans="1:12" s="525" customFormat="1" ht="15.75" thickBot="1" x14ac:dyDescent="0.3"/>
    <row r="29" spans="1:12" x14ac:dyDescent="0.25">
      <c r="A29" s="537" t="s">
        <v>463</v>
      </c>
      <c r="B29" s="542" t="s">
        <v>448</v>
      </c>
      <c r="C29" s="542" t="s">
        <v>449</v>
      </c>
      <c r="D29" s="542" t="s">
        <v>450</v>
      </c>
      <c r="E29" s="542" t="s">
        <v>451</v>
      </c>
      <c r="F29" s="542" t="s">
        <v>452</v>
      </c>
      <c r="G29" s="543" t="s">
        <v>150</v>
      </c>
    </row>
    <row r="30" spans="1:12" x14ac:dyDescent="0.25">
      <c r="A30" s="535" t="s">
        <v>461</v>
      </c>
      <c r="B30" s="544">
        <f ca="1">INDIRECT("'"&amp;$A30&amp;"'!o312")</f>
        <v>295044.88</v>
      </c>
      <c r="C30" s="544">
        <f ca="1">INDIRECT("'"&amp;$A30&amp;"'!t312")</f>
        <v>410808.26198766974</v>
      </c>
      <c r="D30" s="544">
        <f ca="1">INDIRECT("'"&amp;$A30&amp;"'!y312")</f>
        <v>341623.46756799205</v>
      </c>
      <c r="E30" s="544">
        <f ca="1">INDIRECT("'"&amp;$A30&amp;"'!ad312")</f>
        <v>319637.87332331913</v>
      </c>
      <c r="F30" s="544">
        <f ca="1">INDIRECT("'"&amp;$A30&amp;"'!ai312")</f>
        <v>0</v>
      </c>
      <c r="G30" s="545">
        <f ca="1">INDIRECT("'"&amp;$A30&amp;"'!ak312")</f>
        <v>1367114.4828789812</v>
      </c>
    </row>
    <row r="31" spans="1:12" x14ac:dyDescent="0.25">
      <c r="A31" s="535" t="s">
        <v>454</v>
      </c>
      <c r="B31" s="544">
        <f ca="1">INDIRECT("'"&amp;$A31&amp;"'!d20")</f>
        <v>295044.88</v>
      </c>
      <c r="C31" s="544">
        <f ca="1">INDIRECT("'"&amp;$A31&amp;"'!e20")</f>
        <v>410808.26198766968</v>
      </c>
      <c r="D31" s="544">
        <f ca="1">INDIRECT("'"&amp;$A31&amp;"'!f20")</f>
        <v>341623.46756799205</v>
      </c>
      <c r="E31" s="544">
        <f ca="1">INDIRECT("'"&amp;$A31&amp;"'!g20")</f>
        <v>319637.87332331913</v>
      </c>
      <c r="F31" s="544">
        <f ca="1">INDIRECT("'"&amp;$A31&amp;"'!h20")</f>
        <v>0</v>
      </c>
      <c r="G31" s="545">
        <f ca="1">INDIRECT("'"&amp;$A31&amp;"'!i20")</f>
        <v>1367114.4828789809</v>
      </c>
    </row>
    <row r="32" spans="1:12" ht="15.75" thickBot="1" x14ac:dyDescent="0.3">
      <c r="A32" s="536" t="s">
        <v>455</v>
      </c>
      <c r="B32" s="546">
        <f ca="1">INDIRECT("'"&amp;$A32&amp;"'!d64")</f>
        <v>295044.88</v>
      </c>
      <c r="C32" s="546">
        <f ca="1">INDIRECT("'"&amp;$A32&amp;"'!e64")</f>
        <v>410808.26198766974</v>
      </c>
      <c r="D32" s="546">
        <f ca="1">INDIRECT("'"&amp;$A32&amp;"'!f64")</f>
        <v>341623.46756799205</v>
      </c>
      <c r="E32" s="546">
        <f ca="1">INDIRECT("'"&amp;$A32&amp;"'!g64")</f>
        <v>319637.87332331913</v>
      </c>
      <c r="F32" s="546">
        <f ca="1">INDIRECT("'"&amp;$A32&amp;"'!h64")</f>
        <v>0</v>
      </c>
      <c r="G32" s="547">
        <f ca="1">INDIRECT("'"&amp;$A32&amp;"'!i64")</f>
        <v>1367114.4828789812</v>
      </c>
    </row>
    <row r="33" spans="1:7" ht="15.75" thickBot="1" x14ac:dyDescent="0.3"/>
    <row r="34" spans="1:7" x14ac:dyDescent="0.25">
      <c r="A34" s="537" t="s">
        <v>464</v>
      </c>
      <c r="B34" s="542" t="s">
        <v>468</v>
      </c>
      <c r="C34" s="542" t="s">
        <v>449</v>
      </c>
      <c r="D34" s="542" t="s">
        <v>450</v>
      </c>
      <c r="E34" s="542" t="s">
        <v>451</v>
      </c>
      <c r="F34" s="542" t="s">
        <v>452</v>
      </c>
      <c r="G34" s="543" t="s">
        <v>150</v>
      </c>
    </row>
    <row r="35" spans="1:7" x14ac:dyDescent="0.25">
      <c r="A35" s="535" t="s">
        <v>461</v>
      </c>
      <c r="B35" s="548">
        <f ca="1">INDIRECT("'"&amp;$A35&amp;"'!n312")</f>
        <v>20.799999999999997</v>
      </c>
      <c r="C35" s="548">
        <f ca="1">INDIRECT("'"&amp;$A35&amp;"'!s312")</f>
        <v>35.799999999999997</v>
      </c>
      <c r="D35" s="548">
        <f ca="1">INDIRECT("'"&amp;$A35&amp;"'!x312")</f>
        <v>25.799999999999997</v>
      </c>
      <c r="E35" s="548">
        <f ca="1">INDIRECT("'"&amp;$A35&amp;"'!ac312")</f>
        <v>22.799999999999997</v>
      </c>
      <c r="F35" s="548">
        <f ca="1">INDIRECT("'"&amp;$A35&amp;"'!ah312")</f>
        <v>0</v>
      </c>
      <c r="G35" s="549">
        <f ca="1">INDIRECT("'"&amp;$A35&amp;"'!aj312")</f>
        <v>105.19999999999999</v>
      </c>
    </row>
    <row r="36" spans="1:7" x14ac:dyDescent="0.25">
      <c r="A36" s="535" t="s">
        <v>454</v>
      </c>
      <c r="B36" s="548">
        <f ca="1">INDIRECT("'"&amp;$A36&amp;"'!d40")</f>
        <v>20.8</v>
      </c>
      <c r="C36" s="548">
        <f ca="1">INDIRECT("'"&amp;$A36&amp;"'!e40")</f>
        <v>35.799999999999997</v>
      </c>
      <c r="D36" s="548">
        <f ca="1">INDIRECT("'"&amp;$A36&amp;"'!f40")</f>
        <v>25.8</v>
      </c>
      <c r="E36" s="548">
        <f ca="1">INDIRECT("'"&amp;$A36&amp;"'!g40")</f>
        <v>22.8</v>
      </c>
      <c r="F36" s="548">
        <f ca="1">INDIRECT("'"&amp;$A36&amp;"'!h40")</f>
        <v>0</v>
      </c>
      <c r="G36" s="549">
        <f ca="1">INDIRECT("'"&amp;$A36&amp;"'!i40")</f>
        <v>105.2</v>
      </c>
    </row>
    <row r="37" spans="1:7" ht="15.75" thickBot="1" x14ac:dyDescent="0.3">
      <c r="A37" s="536" t="s">
        <v>455</v>
      </c>
      <c r="B37" s="550">
        <f ca="1">INDIRECT("'"&amp;$A37&amp;"'!d172")</f>
        <v>20.799999999999997</v>
      </c>
      <c r="C37" s="550">
        <f ca="1">INDIRECT("'"&amp;$A37&amp;"'!e172")</f>
        <v>35.799999999999997</v>
      </c>
      <c r="D37" s="550">
        <f ca="1">INDIRECT("'"&amp;$A37&amp;"'!f172")</f>
        <v>25.799999999999997</v>
      </c>
      <c r="E37" s="550">
        <f ca="1">INDIRECT("'"&amp;$A37&amp;"'!g172")</f>
        <v>22.799999999999997</v>
      </c>
      <c r="F37" s="550">
        <f ca="1">INDIRECT("'"&amp;$A37&amp;"'!h172")</f>
        <v>0</v>
      </c>
      <c r="G37" s="551">
        <f ca="1">INDIRECT("'"&amp;$A37&amp;"'!i172")</f>
        <v>105.19999999999999</v>
      </c>
    </row>
  </sheetData>
  <sheetProtection algorithmName="SHA-512" hashValue="OJP+S4tmIpimO1+Yue70BHhwFVo40zqe5jswT6+hMA3RL5OhDtw02lZQ13EVQcslFFW0Qai0tKMrFsM1JdWmhg==" saltValue="VAs6OcZhAC4NkUrLEEmXlA==" spinCount="100000"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IX200"/>
  <sheetViews>
    <sheetView showGridLines="0" topLeftCell="C11" zoomScaleNormal="100" workbookViewId="0">
      <selection activeCell="D27" sqref="D27"/>
    </sheetView>
  </sheetViews>
  <sheetFormatPr defaultColWidth="0" defaultRowHeight="28.5" customHeight="1" zeroHeight="1" x14ac:dyDescent="0.25"/>
  <cols>
    <col min="1" max="1" width="1.7109375" style="53" customWidth="1"/>
    <col min="2" max="2" width="1.7109375" style="63" customWidth="1"/>
    <col min="3" max="3" width="42.7109375" customWidth="1"/>
    <col min="4" max="4" width="36" customWidth="1"/>
    <col min="5" max="5" width="35.140625" customWidth="1"/>
    <col min="6" max="6" width="29.42578125" customWidth="1"/>
    <col min="7" max="7" width="30.5703125" customWidth="1"/>
    <col min="8" max="8" width="24.28515625" style="525" customWidth="1"/>
    <col min="9" max="9" width="23.85546875" style="525" customWidth="1"/>
    <col min="10" max="10" width="24.42578125" customWidth="1"/>
    <col min="11" max="11" width="24.42578125" style="525" customWidth="1"/>
    <col min="12" max="12" width="1.7109375" customWidth="1"/>
    <col min="13" max="13" width="1.7109375" style="53" customWidth="1"/>
    <col min="14" max="15" width="19.28515625" style="53" hidden="1" customWidth="1"/>
    <col min="16" max="16" width="28" style="53" hidden="1" customWidth="1"/>
    <col min="17" max="18" width="19.28515625" style="53" hidden="1" customWidth="1"/>
    <col min="19" max="22" width="8.28515625" style="53" hidden="1" customWidth="1"/>
    <col min="23" max="255" width="9.140625" style="53" hidden="1" customWidth="1"/>
    <col min="256" max="256" width="1.28515625" style="53" hidden="1" customWidth="1"/>
    <col min="257" max="257" width="2.5703125" style="53" hidden="1" customWidth="1"/>
    <col min="258" max="258" width="3.140625" style="53" hidden="1" customWidth="1"/>
    <col min="259" max="16384" width="9.140625" style="53" hidden="1"/>
  </cols>
  <sheetData>
    <row r="1" spans="2:12" ht="8.1" customHeight="1" x14ac:dyDescent="0.25">
      <c r="B1" s="107"/>
      <c r="C1" s="107"/>
      <c r="D1" s="107"/>
      <c r="E1" s="107"/>
      <c r="F1" s="107"/>
      <c r="G1" s="107"/>
      <c r="J1" s="107"/>
      <c r="L1" s="107"/>
    </row>
    <row r="2" spans="2:12" ht="8.1" customHeight="1" thickBot="1" x14ac:dyDescent="0.3">
      <c r="B2" s="64"/>
      <c r="C2" s="64"/>
      <c r="D2" s="64"/>
      <c r="E2" s="64"/>
      <c r="F2" s="64"/>
      <c r="G2" s="64"/>
      <c r="H2" s="64"/>
      <c r="I2" s="64"/>
      <c r="J2" s="64"/>
      <c r="K2" s="64"/>
      <c r="L2" s="652"/>
    </row>
    <row r="3" spans="2:12" ht="16.5" thickBot="1" x14ac:dyDescent="0.3">
      <c r="B3" s="64"/>
      <c r="C3" s="697" t="s">
        <v>361</v>
      </c>
      <c r="D3" s="721"/>
      <c r="E3" s="721"/>
      <c r="F3" s="721"/>
      <c r="G3" s="722"/>
      <c r="H3" s="646"/>
      <c r="I3" s="646"/>
      <c r="J3" s="648"/>
      <c r="K3" s="648"/>
      <c r="L3" s="653"/>
    </row>
    <row r="4" spans="2:12" ht="15" customHeight="1" thickBot="1" x14ac:dyDescent="0.3">
      <c r="B4" s="64"/>
      <c r="C4" s="64"/>
      <c r="D4" s="64"/>
      <c r="E4" s="64"/>
      <c r="F4" s="64"/>
      <c r="G4" s="64"/>
      <c r="H4" s="258"/>
      <c r="I4" s="258"/>
      <c r="J4" s="65"/>
      <c r="K4" s="65"/>
      <c r="L4" s="652"/>
    </row>
    <row r="5" spans="2:12" ht="38.25" customHeight="1" x14ac:dyDescent="0.25">
      <c r="B5" s="64"/>
      <c r="C5" s="712" t="s">
        <v>507</v>
      </c>
      <c r="D5" s="713"/>
      <c r="E5" s="713"/>
      <c r="F5" s="713"/>
      <c r="G5" s="714"/>
      <c r="H5" s="647"/>
      <c r="I5" s="647"/>
      <c r="J5" s="64"/>
      <c r="K5" s="64"/>
      <c r="L5" s="258"/>
    </row>
    <row r="6" spans="2:12" ht="38.25" customHeight="1" x14ac:dyDescent="0.25">
      <c r="B6" s="64"/>
      <c r="C6" s="715"/>
      <c r="D6" s="716"/>
      <c r="E6" s="716"/>
      <c r="F6" s="716"/>
      <c r="G6" s="717"/>
      <c r="H6" s="647"/>
      <c r="I6" s="647"/>
      <c r="J6" s="64"/>
      <c r="K6" s="64"/>
      <c r="L6" s="258"/>
    </row>
    <row r="7" spans="2:12" ht="107.25" customHeight="1" thickBot="1" x14ac:dyDescent="0.3">
      <c r="B7" s="64"/>
      <c r="C7" s="718"/>
      <c r="D7" s="719"/>
      <c r="E7" s="719"/>
      <c r="F7" s="719"/>
      <c r="G7" s="720"/>
      <c r="H7" s="647"/>
      <c r="I7" s="647"/>
      <c r="J7" s="64"/>
      <c r="K7" s="64"/>
      <c r="L7" s="258"/>
    </row>
    <row r="8" spans="2:12" ht="15" x14ac:dyDescent="0.25">
      <c r="B8" s="64"/>
      <c r="C8" s="64"/>
      <c r="D8" s="64"/>
      <c r="E8" s="64"/>
      <c r="F8" s="64"/>
      <c r="G8" s="64"/>
      <c r="H8" s="64"/>
      <c r="I8" s="64"/>
      <c r="J8" s="64"/>
      <c r="K8" s="64"/>
      <c r="L8" s="258"/>
    </row>
    <row r="9" spans="2:12" ht="15" x14ac:dyDescent="0.25">
      <c r="B9" s="64"/>
      <c r="C9" s="64"/>
      <c r="D9" s="64"/>
      <c r="E9" s="64"/>
      <c r="F9" s="64"/>
      <c r="G9" s="64"/>
      <c r="H9" s="64"/>
      <c r="I9" s="64"/>
      <c r="J9" s="64"/>
      <c r="K9" s="64"/>
      <c r="L9" s="258"/>
    </row>
    <row r="10" spans="2:12" ht="15" customHeight="1" x14ac:dyDescent="0.25">
      <c r="B10" s="64"/>
      <c r="C10" s="64"/>
      <c r="D10" s="64"/>
      <c r="E10" s="64"/>
      <c r="F10" s="517"/>
      <c r="G10" s="517"/>
      <c r="H10" s="517"/>
      <c r="I10" s="517"/>
      <c r="J10" s="64"/>
      <c r="K10" s="64"/>
      <c r="L10" s="258"/>
    </row>
    <row r="11" spans="2:12" ht="15.75" thickBot="1" x14ac:dyDescent="0.3">
      <c r="B11" s="64"/>
      <c r="C11" s="67" t="s">
        <v>296</v>
      </c>
      <c r="D11" s="64"/>
      <c r="E11" s="64"/>
      <c r="F11" s="479" t="s">
        <v>292</v>
      </c>
      <c r="G11" s="516"/>
      <c r="H11" s="516"/>
      <c r="I11" s="516"/>
      <c r="J11" s="64"/>
      <c r="K11" s="64"/>
      <c r="L11" s="258"/>
    </row>
    <row r="12" spans="2:12" ht="15" x14ac:dyDescent="0.25">
      <c r="B12" s="64"/>
      <c r="C12" s="303" t="s">
        <v>273</v>
      </c>
      <c r="D12" s="306" t="s">
        <v>473</v>
      </c>
      <c r="E12" s="64"/>
      <c r="F12" s="518" t="s">
        <v>295</v>
      </c>
      <c r="G12" s="519">
        <v>1</v>
      </c>
      <c r="H12" s="519"/>
      <c r="I12" s="519"/>
      <c r="J12" s="64"/>
      <c r="K12" s="64"/>
      <c r="L12" s="258"/>
    </row>
    <row r="13" spans="2:12" ht="60" x14ac:dyDescent="0.25">
      <c r="B13" s="64"/>
      <c r="C13" s="304" t="s">
        <v>274</v>
      </c>
      <c r="D13" s="228" t="s">
        <v>618</v>
      </c>
      <c r="E13" s="64"/>
      <c r="F13" s="518" t="s">
        <v>315</v>
      </c>
      <c r="G13" s="519">
        <v>1</v>
      </c>
      <c r="H13" s="519"/>
      <c r="I13" s="519"/>
      <c r="J13" s="64"/>
      <c r="K13" s="64"/>
      <c r="L13" s="258"/>
    </row>
    <row r="14" spans="2:12" ht="15" x14ac:dyDescent="0.25">
      <c r="B14" s="64"/>
      <c r="C14" s="304" t="s">
        <v>271</v>
      </c>
      <c r="D14" s="228" t="s">
        <v>617</v>
      </c>
      <c r="E14" s="64"/>
      <c r="F14" s="518" t="s">
        <v>275</v>
      </c>
      <c r="G14" s="520">
        <f>IFERROR(VLOOKUP(TEXT($D$12,"@"),$C$45:$J$51,4,0),0)</f>
        <v>0</v>
      </c>
      <c r="H14" s="520"/>
      <c r="I14" s="520"/>
      <c r="J14" s="64"/>
      <c r="K14" s="64"/>
      <c r="L14" s="258"/>
    </row>
    <row r="15" spans="2:12" ht="15" x14ac:dyDescent="0.25">
      <c r="B15" s="64"/>
      <c r="C15" s="304" t="s">
        <v>272</v>
      </c>
      <c r="D15" s="228" t="s">
        <v>528</v>
      </c>
      <c r="E15" s="65"/>
      <c r="F15" s="518" t="s">
        <v>293</v>
      </c>
      <c r="G15" s="520">
        <f>IFERROR(VLOOKUP(TEXT($D$12,"@"),$C$45:$J$51,5,0),0)</f>
        <v>0</v>
      </c>
      <c r="H15" s="520"/>
      <c r="I15" s="520"/>
      <c r="J15" s="64"/>
      <c r="K15" s="64"/>
      <c r="L15" s="258"/>
    </row>
    <row r="16" spans="2:12" ht="15.75" thickBot="1" x14ac:dyDescent="0.3">
      <c r="B16" s="64"/>
      <c r="C16" s="305" t="s">
        <v>354</v>
      </c>
      <c r="D16" s="229" t="s">
        <v>616</v>
      </c>
      <c r="E16" s="65"/>
      <c r="F16" s="518" t="s">
        <v>282</v>
      </c>
      <c r="G16" s="520">
        <f>IFERROR(VLOOKUP(TEXT($D$12,"@"),$C$45:$J$51,6,0),0)</f>
        <v>0</v>
      </c>
      <c r="H16" s="520"/>
      <c r="I16" s="520"/>
      <c r="J16" s="64"/>
      <c r="K16" s="64"/>
      <c r="L16" s="258"/>
    </row>
    <row r="17" spans="2:21" ht="15" customHeight="1" x14ac:dyDescent="0.25">
      <c r="B17" s="64"/>
      <c r="C17" s="65"/>
      <c r="D17" s="254"/>
      <c r="E17" s="65"/>
      <c r="F17" s="518" t="s">
        <v>444</v>
      </c>
      <c r="G17" s="520" t="s">
        <v>81</v>
      </c>
      <c r="H17" s="520"/>
      <c r="I17" s="520"/>
      <c r="J17" s="64"/>
      <c r="K17" s="64"/>
      <c r="L17" s="258"/>
    </row>
    <row r="18" spans="2:21" ht="15" customHeight="1" x14ac:dyDescent="0.25">
      <c r="B18" s="64"/>
      <c r="C18" s="65"/>
      <c r="D18" s="65"/>
      <c r="E18" s="64"/>
      <c r="F18" s="518" t="s">
        <v>324</v>
      </c>
      <c r="G18" s="520" t="s">
        <v>81</v>
      </c>
      <c r="H18" s="520"/>
      <c r="I18" s="520"/>
      <c r="J18" s="64"/>
      <c r="K18" s="64"/>
      <c r="L18" s="258"/>
      <c r="N18" s="260" t="s">
        <v>419</v>
      </c>
      <c r="O18" s="260" t="s">
        <v>404</v>
      </c>
      <c r="P18" s="259" t="s">
        <v>403</v>
      </c>
      <c r="Q18" s="259" t="s">
        <v>409</v>
      </c>
      <c r="R18" s="259" t="s">
        <v>408</v>
      </c>
      <c r="S18" s="259" t="s">
        <v>504</v>
      </c>
    </row>
    <row r="19" spans="2:21" ht="27.75" customHeight="1" thickBot="1" x14ac:dyDescent="0.3">
      <c r="B19" s="64"/>
      <c r="C19" s="723" t="s">
        <v>447</v>
      </c>
      <c r="D19" s="724"/>
      <c r="E19" s="64"/>
      <c r="F19" s="250"/>
      <c r="G19" s="251"/>
      <c r="H19" s="251"/>
      <c r="I19" s="251"/>
      <c r="J19" s="64"/>
      <c r="K19" s="64"/>
      <c r="L19" s="258"/>
    </row>
    <row r="20" spans="2:21" s="143" customFormat="1" ht="35.25" customHeight="1" thickBot="1" x14ac:dyDescent="0.3">
      <c r="B20" s="109"/>
      <c r="C20" s="310" t="s">
        <v>417</v>
      </c>
      <c r="D20" s="323" t="s">
        <v>404</v>
      </c>
      <c r="E20" s="324" t="s">
        <v>403</v>
      </c>
      <c r="F20" s="325" t="s">
        <v>409</v>
      </c>
      <c r="G20" s="649" t="s">
        <v>408</v>
      </c>
      <c r="H20" s="650" t="s">
        <v>508</v>
      </c>
      <c r="I20" s="650" t="s">
        <v>509</v>
      </c>
      <c r="J20" s="651" t="s">
        <v>511</v>
      </c>
      <c r="K20" s="661" t="s">
        <v>510</v>
      </c>
      <c r="L20" s="252"/>
      <c r="N20" s="293">
        <v>0</v>
      </c>
      <c r="O20" s="293">
        <v>0</v>
      </c>
      <c r="P20" s="293">
        <v>0</v>
      </c>
      <c r="Q20" s="293">
        <v>0</v>
      </c>
      <c r="R20" s="293">
        <v>0</v>
      </c>
      <c r="S20" s="293">
        <v>0</v>
      </c>
      <c r="T20" s="99"/>
      <c r="U20" s="99"/>
    </row>
    <row r="21" spans="2:21" s="143" customFormat="1" ht="15" customHeight="1" x14ac:dyDescent="0.25">
      <c r="B21" s="357">
        <v>1</v>
      </c>
      <c r="C21" s="654" t="str">
        <f>IF(D15="","",D15)</f>
        <v>University of Liverpool</v>
      </c>
      <c r="D21" s="309" t="s">
        <v>422</v>
      </c>
      <c r="E21" s="309" t="s">
        <v>406</v>
      </c>
      <c r="F21" s="655" t="str">
        <f>IF(ISNA(MATCH(E21,$D$55:$D$200,0)),"No","Yes")</f>
        <v>No</v>
      </c>
      <c r="G21" s="656" t="str">
        <f t="shared" ref="G21:G40" si="0">IFERROR(VLOOKUP(E21,$D$53:$E$199,2,0),"")</f>
        <v>N/A</v>
      </c>
      <c r="H21" s="657" t="str">
        <f t="shared" ref="H21:H22" si="1">IF($F21="No","N/A","")</f>
        <v>N/A</v>
      </c>
      <c r="I21" s="657" t="str">
        <f t="shared" ref="I21:K40" si="2">IF($F21="No","N/A","")</f>
        <v>N/A</v>
      </c>
      <c r="J21" s="657" t="str">
        <f t="shared" si="2"/>
        <v>N/A</v>
      </c>
      <c r="K21" s="662" t="str">
        <f t="shared" si="2"/>
        <v>N/A</v>
      </c>
      <c r="L21" s="109"/>
      <c r="N21" s="263">
        <f>IF(COUNTIF(C$20:C21,C21)=1,N20+1,N20)</f>
        <v>1</v>
      </c>
      <c r="O21" s="263">
        <f>IF(COUNTIF(D$20:D21,D21)=1,O20+1,O20)</f>
        <v>1</v>
      </c>
      <c r="P21" s="263">
        <f>IF(COUNTIF(E$20:E21,E21)=1,P20+1,P20)</f>
        <v>1</v>
      </c>
      <c r="Q21" s="263">
        <f>IF(COUNTIF(F$20:F21,F21)=1,Q20+1,Q20)</f>
        <v>1</v>
      </c>
      <c r="R21" s="263">
        <f>IF(AND(COUNTIF(G$20:G21,G21)=1,G21&lt;&gt;"No"),R20+1,R20)</f>
        <v>1</v>
      </c>
      <c r="S21" s="16">
        <f>IF(AND(COUNTIF(C$20:C21,C21)=1,F21&lt;&gt;"no"),S20+1,S20)</f>
        <v>0</v>
      </c>
    </row>
    <row r="22" spans="2:21" s="143" customFormat="1" ht="15" customHeight="1" x14ac:dyDescent="0.25">
      <c r="B22" s="357">
        <v>2</v>
      </c>
      <c r="C22" s="291" t="s">
        <v>518</v>
      </c>
      <c r="D22" s="309" t="s">
        <v>422</v>
      </c>
      <c r="E22" s="657" t="s">
        <v>406</v>
      </c>
      <c r="F22" s="419" t="str">
        <f t="shared" ref="F22:F40" si="3">IF(ISNA(MATCH(E22,$D$55:$D$200,0)),"No","Yes")</f>
        <v>No</v>
      </c>
      <c r="G22" s="658" t="str">
        <f t="shared" si="0"/>
        <v>N/A</v>
      </c>
      <c r="H22" s="657" t="str">
        <f t="shared" si="1"/>
        <v>N/A</v>
      </c>
      <c r="I22" s="657" t="str">
        <f t="shared" si="2"/>
        <v>N/A</v>
      </c>
      <c r="J22" s="657" t="str">
        <f t="shared" si="2"/>
        <v>N/A</v>
      </c>
      <c r="K22" s="662" t="str">
        <f t="shared" si="2"/>
        <v>N/A</v>
      </c>
      <c r="L22" s="109"/>
      <c r="N22" s="263">
        <f>IF(COUNTIF(C$20:C22,C22)=1,N21+1,N21)</f>
        <v>2</v>
      </c>
      <c r="O22" s="263">
        <f>IF(COUNTIF(D$20:D22,D22)=1,O21+1,O21)</f>
        <v>1</v>
      </c>
      <c r="P22" s="263">
        <f>IF(COUNTIF(E$20:E22,E22)=1,P21+1,P21)</f>
        <v>1</v>
      </c>
      <c r="Q22" s="263">
        <f>IF(COUNTIF(F$20:F22,F22)=1,Q21+1,Q21)</f>
        <v>1</v>
      </c>
      <c r="R22" s="263">
        <f>IF(AND(COUNTIF(G$20:G22,G22)=1,G22&lt;&gt;"No"),R21+1,R21)</f>
        <v>1</v>
      </c>
      <c r="S22" s="16">
        <f>IF(AND(COUNTIF(C$20:C22,C22)=1,F22&lt;&gt;"no"),S21+1,S21)</f>
        <v>0</v>
      </c>
    </row>
    <row r="23" spans="2:21" s="143" customFormat="1" ht="15" customHeight="1" x14ac:dyDescent="0.25">
      <c r="B23" s="357">
        <v>3</v>
      </c>
      <c r="C23" s="291" t="s">
        <v>527</v>
      </c>
      <c r="D23" s="309" t="s">
        <v>495</v>
      </c>
      <c r="E23" s="657" t="s">
        <v>232</v>
      </c>
      <c r="F23" s="419" t="str">
        <f t="shared" si="3"/>
        <v>Yes</v>
      </c>
      <c r="G23" s="658" t="str">
        <f t="shared" si="0"/>
        <v>Lower Middle Income Countries and Territories</v>
      </c>
      <c r="H23" s="657" t="s">
        <v>529</v>
      </c>
      <c r="I23" s="657">
        <v>191.34200000000001</v>
      </c>
      <c r="J23" s="657" t="s">
        <v>596</v>
      </c>
      <c r="K23" s="662">
        <v>43708</v>
      </c>
      <c r="L23" s="109"/>
      <c r="N23" s="263">
        <f>IF(COUNTIF(C$20:C23,C23)=1,N22+1,N22)</f>
        <v>3</v>
      </c>
      <c r="O23" s="263">
        <f>IF(COUNTIF(D$20:D23,D23)=1,O22+1,O22)</f>
        <v>2</v>
      </c>
      <c r="P23" s="263">
        <f>IF(COUNTIF(E$20:E23,E23)=1,P22+1,P22)</f>
        <v>2</v>
      </c>
      <c r="Q23" s="263">
        <f>IF(COUNTIF(F$20:F23,F23)=1,Q22+1,Q22)</f>
        <v>2</v>
      </c>
      <c r="R23" s="263">
        <f>IF(AND(COUNTIF(G$20:G23,G23)=1,G23&lt;&gt;"No"),R22+1,R22)</f>
        <v>2</v>
      </c>
      <c r="S23" s="16">
        <f>IF(AND(COUNTIF(C$20:C23,C23)=1,F23&lt;&gt;"no"),S22+1,S22)</f>
        <v>1</v>
      </c>
    </row>
    <row r="24" spans="2:21" s="143" customFormat="1" ht="15" customHeight="1" x14ac:dyDescent="0.25">
      <c r="B24" s="357">
        <v>4</v>
      </c>
      <c r="C24" s="291"/>
      <c r="D24" s="309"/>
      <c r="E24" s="657"/>
      <c r="F24" s="419" t="str">
        <f t="shared" si="3"/>
        <v>No</v>
      </c>
      <c r="G24" s="658" t="str">
        <f t="shared" si="0"/>
        <v/>
      </c>
      <c r="H24" s="657"/>
      <c r="I24" s="657"/>
      <c r="J24" s="657"/>
      <c r="K24" s="662"/>
      <c r="L24" s="109"/>
      <c r="N24" s="263">
        <f>IF(COUNTIF(C$20:C24,C24)=1,N23+1,N23)</f>
        <v>3</v>
      </c>
      <c r="O24" s="263">
        <f>IF(COUNTIF(D$20:D24,D24)=1,O23+1,O23)</f>
        <v>2</v>
      </c>
      <c r="P24" s="263">
        <f>IF(COUNTIF(E$20:E24,E24)=1,P23+1,P23)</f>
        <v>2</v>
      </c>
      <c r="Q24" s="263">
        <f>IF(COUNTIF(F$20:F24,F24)=1,Q23+1,Q23)</f>
        <v>2</v>
      </c>
      <c r="R24" s="263">
        <f>IF(AND(COUNTIF(G$20:G24,G24)=1,G24&lt;&gt;"No"),R23+1,R23)</f>
        <v>3</v>
      </c>
      <c r="S24" s="16">
        <f>IF(AND(COUNTIF(C$20:C24,C24)=1,F24&lt;&gt;"no"),S23+1,S23)</f>
        <v>1</v>
      </c>
    </row>
    <row r="25" spans="2:21" s="143" customFormat="1" ht="30" x14ac:dyDescent="0.25">
      <c r="B25" s="357">
        <v>5</v>
      </c>
      <c r="C25" s="291" t="s">
        <v>564</v>
      </c>
      <c r="D25" s="309" t="s">
        <v>498</v>
      </c>
      <c r="E25" s="657" t="s">
        <v>228</v>
      </c>
      <c r="F25" s="419" t="str">
        <f t="shared" si="3"/>
        <v>Yes</v>
      </c>
      <c r="G25" s="658" t="str">
        <f t="shared" si="0"/>
        <v>Least Developed Countries</v>
      </c>
      <c r="H25" s="657" t="s">
        <v>597</v>
      </c>
      <c r="I25" s="657">
        <v>137.655</v>
      </c>
      <c r="J25" s="657" t="s">
        <v>596</v>
      </c>
      <c r="K25" s="662">
        <v>43708</v>
      </c>
      <c r="L25" s="109"/>
      <c r="N25" s="263">
        <f>IF(COUNTIF(C$20:C25,C25)=1,N24+1,N24)</f>
        <v>4</v>
      </c>
      <c r="O25" s="263">
        <f>IF(COUNTIF(D$20:D25,D25)=1,O24+1,O24)</f>
        <v>3</v>
      </c>
      <c r="P25" s="263">
        <f>IF(COUNTIF(E$20:E25,E25)=1,P24+1,P24)</f>
        <v>3</v>
      </c>
      <c r="Q25" s="263">
        <f>IF(COUNTIF(F$20:F25,F25)=1,Q24+1,Q24)</f>
        <v>2</v>
      </c>
      <c r="R25" s="263">
        <f>IF(AND(COUNTIF(G$20:G25,G25)=1,G25&lt;&gt;"No"),R24+1,R24)</f>
        <v>4</v>
      </c>
      <c r="S25" s="16">
        <f>IF(AND(COUNTIF(C$20:C25,C25)=1,F25&lt;&gt;"no"),S24+1,S24)</f>
        <v>2</v>
      </c>
    </row>
    <row r="26" spans="2:21" s="143" customFormat="1" ht="30" x14ac:dyDescent="0.25">
      <c r="B26" s="357">
        <v>6</v>
      </c>
      <c r="C26" s="291" t="s">
        <v>565</v>
      </c>
      <c r="D26" s="309" t="s">
        <v>499</v>
      </c>
      <c r="E26" s="657" t="s">
        <v>157</v>
      </c>
      <c r="F26" s="419" t="str">
        <f t="shared" si="3"/>
        <v>Yes</v>
      </c>
      <c r="G26" s="658" t="str">
        <f t="shared" si="0"/>
        <v>Least Developed Countries</v>
      </c>
      <c r="H26" s="657" t="s">
        <v>598</v>
      </c>
      <c r="I26" s="657">
        <v>100.949</v>
      </c>
      <c r="J26" s="657" t="s">
        <v>596</v>
      </c>
      <c r="K26" s="662">
        <v>43708</v>
      </c>
      <c r="L26" s="109"/>
      <c r="N26" s="263">
        <f>IF(COUNTIF(C$20:C26,C26)=1,N25+1,N25)</f>
        <v>5</v>
      </c>
      <c r="O26" s="263">
        <f>IF(COUNTIF(D$20:D26,D26)=1,O25+1,O25)</f>
        <v>4</v>
      </c>
      <c r="P26" s="263">
        <f>IF(COUNTIF(E$20:E26,E26)=1,P25+1,P25)</f>
        <v>4</v>
      </c>
      <c r="Q26" s="263">
        <f>IF(COUNTIF(F$20:F26,F26)=1,Q25+1,Q25)</f>
        <v>2</v>
      </c>
      <c r="R26" s="263">
        <f>IF(AND(COUNTIF(G$20:G26,G26)=1,G26&lt;&gt;"No"),R25+1,R25)</f>
        <v>4</v>
      </c>
      <c r="S26" s="16">
        <f>IF(AND(COUNTIF(C$20:C26,C26)=1,F26&lt;&gt;"no"),S25+1,S25)</f>
        <v>3</v>
      </c>
    </row>
    <row r="27" spans="2:21" s="143" customFormat="1" ht="30" x14ac:dyDescent="0.25">
      <c r="B27" s="357">
        <v>7</v>
      </c>
      <c r="C27" s="291" t="s">
        <v>566</v>
      </c>
      <c r="D27" s="309" t="s">
        <v>495</v>
      </c>
      <c r="E27" s="657" t="s">
        <v>250</v>
      </c>
      <c r="F27" s="419" t="str">
        <f t="shared" si="3"/>
        <v>Yes</v>
      </c>
      <c r="G27" s="658" t="str">
        <f t="shared" si="0"/>
        <v>Lower Middle Income Countries and Territories</v>
      </c>
      <c r="H27" s="657" t="s">
        <v>599</v>
      </c>
      <c r="I27" s="657">
        <v>217.87700000000001</v>
      </c>
      <c r="J27" s="657" t="s">
        <v>596</v>
      </c>
      <c r="K27" s="662">
        <v>43708</v>
      </c>
      <c r="L27" s="109"/>
      <c r="N27" s="263">
        <f>IF(COUNTIF(C$20:C27,C27)=1,N26+1,N26)</f>
        <v>6</v>
      </c>
      <c r="O27" s="263">
        <f>IF(COUNTIF(D$20:D27,D27)=1,O26+1,O26)</f>
        <v>4</v>
      </c>
      <c r="P27" s="263">
        <f>IF(COUNTIF(E$20:E27,E27)=1,P26+1,P26)</f>
        <v>5</v>
      </c>
      <c r="Q27" s="263">
        <f>IF(COUNTIF(F$20:F27,F27)=1,Q26+1,Q26)</f>
        <v>2</v>
      </c>
      <c r="R27" s="263">
        <f>IF(AND(COUNTIF(G$20:G27,G27)=1,G27&lt;&gt;"No"),R26+1,R26)</f>
        <v>4</v>
      </c>
      <c r="S27" s="16">
        <f>IF(AND(COUNTIF(C$20:C27,C27)=1,F27&lt;&gt;"no"),S26+1,S26)</f>
        <v>4</v>
      </c>
    </row>
    <row r="28" spans="2:21" s="143" customFormat="1" ht="15" x14ac:dyDescent="0.25">
      <c r="B28" s="357">
        <v>8</v>
      </c>
      <c r="C28" s="291"/>
      <c r="D28" s="309"/>
      <c r="E28" s="657"/>
      <c r="F28" s="419" t="str">
        <f t="shared" si="3"/>
        <v>No</v>
      </c>
      <c r="G28" s="658" t="str">
        <f t="shared" si="0"/>
        <v/>
      </c>
      <c r="H28" s="657" t="str">
        <f t="shared" ref="H28:H40" si="4">IF($F28="No","N/A","")</f>
        <v>N/A</v>
      </c>
      <c r="I28" s="657" t="str">
        <f t="shared" si="2"/>
        <v>N/A</v>
      </c>
      <c r="J28" s="657" t="str">
        <f t="shared" si="2"/>
        <v>N/A</v>
      </c>
      <c r="K28" s="662" t="str">
        <f t="shared" si="2"/>
        <v>N/A</v>
      </c>
      <c r="L28" s="109"/>
      <c r="N28" s="263">
        <f>IF(COUNTIF(C$20:C28,C28)=1,N27+1,N27)</f>
        <v>6</v>
      </c>
      <c r="O28" s="263">
        <f>IF(COUNTIF(D$20:D28,D28)=1,O27+1,O27)</f>
        <v>4</v>
      </c>
      <c r="P28" s="263">
        <f>IF(COUNTIF(E$20:E28,E28)=1,P27+1,P27)</f>
        <v>5</v>
      </c>
      <c r="Q28" s="263">
        <f>IF(COUNTIF(F$20:F28,F28)=1,Q27+1,Q27)</f>
        <v>2</v>
      </c>
      <c r="R28" s="263">
        <f>IF(AND(COUNTIF(G$20:G28,G28)=1,G28&lt;&gt;"No"),R27+1,R27)</f>
        <v>4</v>
      </c>
      <c r="S28" s="16">
        <f>IF(AND(COUNTIF(C$20:C28,C28)=1,F28&lt;&gt;"no"),S27+1,S27)</f>
        <v>4</v>
      </c>
    </row>
    <row r="29" spans="2:21" s="143" customFormat="1" ht="15" x14ac:dyDescent="0.25">
      <c r="B29" s="357">
        <v>9</v>
      </c>
      <c r="C29" s="291"/>
      <c r="D29" s="309"/>
      <c r="E29" s="657"/>
      <c r="F29" s="419" t="str">
        <f t="shared" si="3"/>
        <v>No</v>
      </c>
      <c r="G29" s="658" t="str">
        <f t="shared" si="0"/>
        <v/>
      </c>
      <c r="H29" s="657" t="str">
        <f t="shared" si="4"/>
        <v>N/A</v>
      </c>
      <c r="I29" s="657" t="str">
        <f t="shared" si="2"/>
        <v>N/A</v>
      </c>
      <c r="J29" s="657" t="str">
        <f t="shared" si="2"/>
        <v>N/A</v>
      </c>
      <c r="K29" s="662" t="str">
        <f t="shared" si="2"/>
        <v>N/A</v>
      </c>
      <c r="L29" s="109"/>
      <c r="N29" s="263">
        <f>IF(COUNTIF(C$20:C29,C29)=1,N28+1,N28)</f>
        <v>6</v>
      </c>
      <c r="O29" s="263">
        <f>IF(COUNTIF(D$20:D29,D29)=1,O28+1,O28)</f>
        <v>4</v>
      </c>
      <c r="P29" s="263">
        <f>IF(COUNTIF(E$20:E29,E29)=1,P28+1,P28)</f>
        <v>5</v>
      </c>
      <c r="Q29" s="263">
        <f>IF(COUNTIF(F$20:F29,F29)=1,Q28+1,Q28)</f>
        <v>2</v>
      </c>
      <c r="R29" s="263">
        <f>IF(AND(COUNTIF(G$20:G29,G29)=1,G29&lt;&gt;"No"),R28+1,R28)</f>
        <v>4</v>
      </c>
      <c r="S29" s="16">
        <f>IF(AND(COUNTIF(C$20:C29,C29)=1,F29&lt;&gt;"no"),S28+1,S28)</f>
        <v>4</v>
      </c>
    </row>
    <row r="30" spans="2:21" s="143" customFormat="1" ht="15" x14ac:dyDescent="0.25">
      <c r="B30" s="357">
        <v>10</v>
      </c>
      <c r="C30" s="291"/>
      <c r="D30" s="309"/>
      <c r="E30" s="657"/>
      <c r="F30" s="419" t="str">
        <f t="shared" si="3"/>
        <v>No</v>
      </c>
      <c r="G30" s="658" t="str">
        <f t="shared" si="0"/>
        <v/>
      </c>
      <c r="H30" s="657" t="str">
        <f t="shared" si="4"/>
        <v>N/A</v>
      </c>
      <c r="I30" s="657" t="str">
        <f t="shared" si="2"/>
        <v>N/A</v>
      </c>
      <c r="J30" s="657" t="str">
        <f t="shared" si="2"/>
        <v>N/A</v>
      </c>
      <c r="K30" s="662" t="str">
        <f t="shared" si="2"/>
        <v>N/A</v>
      </c>
      <c r="L30" s="109"/>
      <c r="N30" s="263">
        <f>IF(COUNTIF(C$20:C30,C30)=1,N29+1,N29)</f>
        <v>6</v>
      </c>
      <c r="O30" s="263">
        <f>IF(COUNTIF(D$20:D30,D30)=1,O29+1,O29)</f>
        <v>4</v>
      </c>
      <c r="P30" s="263">
        <f>IF(COUNTIF(E$20:E30,E30)=1,P29+1,P29)</f>
        <v>5</v>
      </c>
      <c r="Q30" s="263">
        <f>IF(COUNTIF(F$20:F30,F30)=1,Q29+1,Q29)</f>
        <v>2</v>
      </c>
      <c r="R30" s="263">
        <f>IF(AND(COUNTIF(G$20:G30,G30)=1,G30&lt;&gt;"No"),R29+1,R29)</f>
        <v>4</v>
      </c>
      <c r="S30" s="16">
        <f>IF(AND(COUNTIF(C$20:C30,C30)=1,F30&lt;&gt;"no"),S29+1,S29)</f>
        <v>4</v>
      </c>
    </row>
    <row r="31" spans="2:21" s="143" customFormat="1" ht="15" x14ac:dyDescent="0.25">
      <c r="B31" s="357">
        <v>11</v>
      </c>
      <c r="C31" s="291"/>
      <c r="D31" s="309"/>
      <c r="E31" s="657"/>
      <c r="F31" s="419" t="str">
        <f t="shared" si="3"/>
        <v>No</v>
      </c>
      <c r="G31" s="658" t="str">
        <f t="shared" si="0"/>
        <v/>
      </c>
      <c r="H31" s="657" t="str">
        <f t="shared" si="4"/>
        <v>N/A</v>
      </c>
      <c r="I31" s="657" t="str">
        <f t="shared" si="2"/>
        <v>N/A</v>
      </c>
      <c r="J31" s="657" t="str">
        <f t="shared" si="2"/>
        <v>N/A</v>
      </c>
      <c r="K31" s="662" t="str">
        <f t="shared" si="2"/>
        <v>N/A</v>
      </c>
      <c r="L31" s="109"/>
      <c r="N31" s="263">
        <f>IF(COUNTIF(C$20:C31,C31)=1,N30+1,N30)</f>
        <v>6</v>
      </c>
      <c r="O31" s="263">
        <f>IF(COUNTIF(D$20:D31,D31)=1,O30+1,O30)</f>
        <v>4</v>
      </c>
      <c r="P31" s="263">
        <f>IF(COUNTIF(E$20:E31,E31)=1,P30+1,P30)</f>
        <v>5</v>
      </c>
      <c r="Q31" s="263">
        <f>IF(COUNTIF(F$20:F31,F31)=1,Q30+1,Q30)</f>
        <v>2</v>
      </c>
      <c r="R31" s="263">
        <f>IF(AND(COUNTIF(G$20:G31,G31)=1,G31&lt;&gt;"No"),R30+1,R30)</f>
        <v>4</v>
      </c>
      <c r="S31" s="16">
        <f>IF(AND(COUNTIF(C$20:C31,C31)=1,F31&lt;&gt;"no"),S30+1,S30)</f>
        <v>4</v>
      </c>
    </row>
    <row r="32" spans="2:21" s="143" customFormat="1" ht="15" x14ac:dyDescent="0.25">
      <c r="B32" s="357">
        <v>12</v>
      </c>
      <c r="C32" s="291"/>
      <c r="D32" s="309"/>
      <c r="E32" s="657"/>
      <c r="F32" s="419" t="str">
        <f t="shared" si="3"/>
        <v>No</v>
      </c>
      <c r="G32" s="658" t="str">
        <f t="shared" si="0"/>
        <v/>
      </c>
      <c r="H32" s="657" t="str">
        <f t="shared" si="4"/>
        <v>N/A</v>
      </c>
      <c r="I32" s="657" t="str">
        <f t="shared" si="2"/>
        <v>N/A</v>
      </c>
      <c r="J32" s="657" t="str">
        <f t="shared" si="2"/>
        <v>N/A</v>
      </c>
      <c r="K32" s="662" t="str">
        <f t="shared" si="2"/>
        <v>N/A</v>
      </c>
      <c r="L32" s="109"/>
      <c r="N32" s="263">
        <f>IF(COUNTIF(C$20:C32,C32)=1,N31+1,N31)</f>
        <v>6</v>
      </c>
      <c r="O32" s="263">
        <f>IF(COUNTIF(D$20:D32,D32)=1,O31+1,O31)</f>
        <v>4</v>
      </c>
      <c r="P32" s="263">
        <f>IF(COUNTIF(E$20:E32,E32)=1,P31+1,P31)</f>
        <v>5</v>
      </c>
      <c r="Q32" s="263">
        <f>IF(COUNTIF(F$20:F32,F32)=1,Q31+1,Q31)</f>
        <v>2</v>
      </c>
      <c r="R32" s="263">
        <f>IF(AND(COUNTIF(G$20:G32,G32)=1,G32&lt;&gt;"No"),R31+1,R31)</f>
        <v>4</v>
      </c>
      <c r="S32" s="16">
        <f>IF(AND(COUNTIF(C$20:C32,C32)=1,F32&lt;&gt;"no"),S31+1,S31)</f>
        <v>4</v>
      </c>
    </row>
    <row r="33" spans="2:19" s="143" customFormat="1" ht="15" x14ac:dyDescent="0.25">
      <c r="B33" s="357">
        <v>13</v>
      </c>
      <c r="C33" s="291"/>
      <c r="D33" s="309"/>
      <c r="E33" s="657"/>
      <c r="F33" s="419" t="str">
        <f t="shared" si="3"/>
        <v>No</v>
      </c>
      <c r="G33" s="658" t="str">
        <f t="shared" si="0"/>
        <v/>
      </c>
      <c r="H33" s="657" t="str">
        <f t="shared" si="4"/>
        <v>N/A</v>
      </c>
      <c r="I33" s="657" t="str">
        <f t="shared" si="2"/>
        <v>N/A</v>
      </c>
      <c r="J33" s="657" t="str">
        <f t="shared" si="2"/>
        <v>N/A</v>
      </c>
      <c r="K33" s="662" t="str">
        <f t="shared" si="2"/>
        <v>N/A</v>
      </c>
      <c r="L33" s="109"/>
      <c r="N33" s="263">
        <f>IF(COUNTIF(C$20:C33,C33)=1,N32+1,N32)</f>
        <v>6</v>
      </c>
      <c r="O33" s="263">
        <f>IF(COUNTIF(D$20:D33,D33)=1,O32+1,O32)</f>
        <v>4</v>
      </c>
      <c r="P33" s="263">
        <f>IF(COUNTIF(E$20:E33,E33)=1,P32+1,P32)</f>
        <v>5</v>
      </c>
      <c r="Q33" s="263">
        <f>IF(COUNTIF(F$20:F33,F33)=1,Q32+1,Q32)</f>
        <v>2</v>
      </c>
      <c r="R33" s="263">
        <f>IF(AND(COUNTIF(G$20:G33,G33)=1,G33&lt;&gt;"No"),R32+1,R32)</f>
        <v>4</v>
      </c>
      <c r="S33" s="16">
        <f>IF(AND(COUNTIF(C$20:C33,C33)=1,F33&lt;&gt;"no"),S32+1,S32)</f>
        <v>4</v>
      </c>
    </row>
    <row r="34" spans="2:19" s="143" customFormat="1" ht="15" x14ac:dyDescent="0.25">
      <c r="B34" s="357">
        <v>14</v>
      </c>
      <c r="C34" s="291"/>
      <c r="D34" s="309"/>
      <c r="E34" s="657"/>
      <c r="F34" s="419" t="str">
        <f t="shared" si="3"/>
        <v>No</v>
      </c>
      <c r="G34" s="658" t="str">
        <f t="shared" si="0"/>
        <v/>
      </c>
      <c r="H34" s="657" t="str">
        <f t="shared" si="4"/>
        <v>N/A</v>
      </c>
      <c r="I34" s="657" t="str">
        <f t="shared" si="2"/>
        <v>N/A</v>
      </c>
      <c r="J34" s="657" t="str">
        <f t="shared" si="2"/>
        <v>N/A</v>
      </c>
      <c r="K34" s="662" t="str">
        <f t="shared" si="2"/>
        <v>N/A</v>
      </c>
      <c r="L34" s="109"/>
      <c r="N34" s="263">
        <f>IF(COUNTIF(C$20:C34,C34)=1,N33+1,N33)</f>
        <v>6</v>
      </c>
      <c r="O34" s="263">
        <f>IF(COUNTIF(D$20:D34,D34)=1,O33+1,O33)</f>
        <v>4</v>
      </c>
      <c r="P34" s="263">
        <f>IF(COUNTIF(E$20:E34,E34)=1,P33+1,P33)</f>
        <v>5</v>
      </c>
      <c r="Q34" s="263">
        <f>IF(COUNTIF(F$20:F34,F34)=1,Q33+1,Q33)</f>
        <v>2</v>
      </c>
      <c r="R34" s="263">
        <f>IF(AND(COUNTIF(G$20:G34,G34)=1,G34&lt;&gt;"No"),R33+1,R33)</f>
        <v>4</v>
      </c>
      <c r="S34" s="16">
        <f>IF(AND(COUNTIF(C$20:C34,C34)=1,F34&lt;&gt;"no"),S33+1,S33)</f>
        <v>4</v>
      </c>
    </row>
    <row r="35" spans="2:19" s="143" customFormat="1" ht="15" x14ac:dyDescent="0.25">
      <c r="B35" s="357">
        <v>15</v>
      </c>
      <c r="C35" s="291"/>
      <c r="D35" s="309"/>
      <c r="E35" s="657"/>
      <c r="F35" s="419" t="str">
        <f t="shared" si="3"/>
        <v>No</v>
      </c>
      <c r="G35" s="658" t="str">
        <f t="shared" si="0"/>
        <v/>
      </c>
      <c r="H35" s="657" t="str">
        <f t="shared" si="4"/>
        <v>N/A</v>
      </c>
      <c r="I35" s="657" t="str">
        <f t="shared" si="2"/>
        <v>N/A</v>
      </c>
      <c r="J35" s="657" t="str">
        <f t="shared" si="2"/>
        <v>N/A</v>
      </c>
      <c r="K35" s="662" t="str">
        <f t="shared" si="2"/>
        <v>N/A</v>
      </c>
      <c r="L35" s="109"/>
      <c r="N35" s="263">
        <f>IF(COUNTIF(C$20:C35,C35)=1,N34+1,N34)</f>
        <v>6</v>
      </c>
      <c r="O35" s="263">
        <f>IF(COUNTIF(D$20:D35,D35)=1,O34+1,O34)</f>
        <v>4</v>
      </c>
      <c r="P35" s="263">
        <f>IF(COUNTIF(E$20:E35,E35)=1,P34+1,P34)</f>
        <v>5</v>
      </c>
      <c r="Q35" s="263">
        <f>IF(COUNTIF(F$20:F35,F35)=1,Q34+1,Q34)</f>
        <v>2</v>
      </c>
      <c r="R35" s="263">
        <f>IF(AND(COUNTIF(G$20:G35,G35)=1,G35&lt;&gt;"No"),R34+1,R34)</f>
        <v>4</v>
      </c>
      <c r="S35" s="16">
        <f>IF(AND(COUNTIF(C$20:C35,C35)=1,F35&lt;&gt;"no"),S34+1,S34)</f>
        <v>4</v>
      </c>
    </row>
    <row r="36" spans="2:19" s="143" customFormat="1" ht="15" x14ac:dyDescent="0.25">
      <c r="B36" s="357">
        <v>16</v>
      </c>
      <c r="C36" s="291"/>
      <c r="D36" s="309"/>
      <c r="E36" s="657"/>
      <c r="F36" s="419" t="str">
        <f t="shared" si="3"/>
        <v>No</v>
      </c>
      <c r="G36" s="658" t="str">
        <f t="shared" si="0"/>
        <v/>
      </c>
      <c r="H36" s="657" t="str">
        <f t="shared" si="4"/>
        <v>N/A</v>
      </c>
      <c r="I36" s="657" t="str">
        <f t="shared" si="2"/>
        <v>N/A</v>
      </c>
      <c r="J36" s="657" t="str">
        <f t="shared" si="2"/>
        <v>N/A</v>
      </c>
      <c r="K36" s="662" t="str">
        <f t="shared" si="2"/>
        <v>N/A</v>
      </c>
      <c r="L36" s="109"/>
      <c r="N36" s="263">
        <f>IF(COUNTIF(C$20:C36,C36)=1,N35+1,N35)</f>
        <v>6</v>
      </c>
      <c r="O36" s="263">
        <f>IF(COUNTIF(D$20:D36,D36)=1,O35+1,O35)</f>
        <v>4</v>
      </c>
      <c r="P36" s="263">
        <f>IF(COUNTIF(E$20:E36,E36)=1,P35+1,P35)</f>
        <v>5</v>
      </c>
      <c r="Q36" s="263">
        <f>IF(COUNTIF(F$20:F36,F36)=1,Q35+1,Q35)</f>
        <v>2</v>
      </c>
      <c r="R36" s="263">
        <f>IF(AND(COUNTIF(G$20:G36,G36)=1,G36&lt;&gt;"No"),R35+1,R35)</f>
        <v>4</v>
      </c>
      <c r="S36" s="16">
        <f>IF(AND(COUNTIF(C$20:C36,C36)=1,F36&lt;&gt;"no"),S35+1,S35)</f>
        <v>4</v>
      </c>
    </row>
    <row r="37" spans="2:19" s="143" customFormat="1" ht="15" x14ac:dyDescent="0.25">
      <c r="B37" s="357">
        <v>17</v>
      </c>
      <c r="C37" s="291"/>
      <c r="D37" s="309"/>
      <c r="E37" s="657"/>
      <c r="F37" s="419" t="str">
        <f t="shared" si="3"/>
        <v>No</v>
      </c>
      <c r="G37" s="658" t="str">
        <f t="shared" si="0"/>
        <v/>
      </c>
      <c r="H37" s="657" t="str">
        <f t="shared" si="4"/>
        <v>N/A</v>
      </c>
      <c r="I37" s="657" t="str">
        <f t="shared" si="2"/>
        <v>N/A</v>
      </c>
      <c r="J37" s="657" t="str">
        <f t="shared" si="2"/>
        <v>N/A</v>
      </c>
      <c r="K37" s="662" t="str">
        <f t="shared" si="2"/>
        <v>N/A</v>
      </c>
      <c r="L37" s="109"/>
      <c r="N37" s="263">
        <f>IF(COUNTIF(C$20:C37,C37)=1,N36+1,N36)</f>
        <v>6</v>
      </c>
      <c r="O37" s="263">
        <f>IF(COUNTIF(D$20:D37,D37)=1,O36+1,O36)</f>
        <v>4</v>
      </c>
      <c r="P37" s="263">
        <f>IF(COUNTIF(E$20:E37,E37)=1,P36+1,P36)</f>
        <v>5</v>
      </c>
      <c r="Q37" s="263">
        <f>IF(COUNTIF(F$20:F37,F37)=1,Q36+1,Q36)</f>
        <v>2</v>
      </c>
      <c r="R37" s="263">
        <f>IF(AND(COUNTIF(G$20:G37,G37)=1,G37&lt;&gt;"No"),R36+1,R36)</f>
        <v>4</v>
      </c>
      <c r="S37" s="16">
        <f>IF(AND(COUNTIF(C$20:C37,C37)=1,F37&lt;&gt;"no"),S36+1,S36)</f>
        <v>4</v>
      </c>
    </row>
    <row r="38" spans="2:19" s="143" customFormat="1" ht="15" x14ac:dyDescent="0.25">
      <c r="B38" s="357">
        <v>18</v>
      </c>
      <c r="C38" s="291"/>
      <c r="D38" s="309"/>
      <c r="E38" s="657"/>
      <c r="F38" s="419" t="str">
        <f t="shared" si="3"/>
        <v>No</v>
      </c>
      <c r="G38" s="658" t="str">
        <f t="shared" si="0"/>
        <v/>
      </c>
      <c r="H38" s="657" t="str">
        <f t="shared" si="4"/>
        <v>N/A</v>
      </c>
      <c r="I38" s="657" t="str">
        <f t="shared" si="2"/>
        <v>N/A</v>
      </c>
      <c r="J38" s="657" t="str">
        <f t="shared" si="2"/>
        <v>N/A</v>
      </c>
      <c r="K38" s="662" t="str">
        <f t="shared" si="2"/>
        <v>N/A</v>
      </c>
      <c r="L38" s="109"/>
      <c r="N38" s="263">
        <f>IF(COUNTIF(C$20:C38,C38)=1,N37+1,N37)</f>
        <v>6</v>
      </c>
      <c r="O38" s="263">
        <f>IF(COUNTIF(D$20:D38,D38)=1,O37+1,O37)</f>
        <v>4</v>
      </c>
      <c r="P38" s="263">
        <f>IF(COUNTIF(E$20:E38,E38)=1,P37+1,P37)</f>
        <v>5</v>
      </c>
      <c r="Q38" s="263">
        <f>IF(COUNTIF(F$20:F38,F38)=1,Q37+1,Q37)</f>
        <v>2</v>
      </c>
      <c r="R38" s="263">
        <f>IF(AND(COUNTIF(G$20:G38,G38)=1,G38&lt;&gt;"No"),R37+1,R37)</f>
        <v>4</v>
      </c>
      <c r="S38" s="16">
        <f>IF(AND(COUNTIF(C$20:C38,C38)=1,F38&lt;&gt;"no"),S37+1,S37)</f>
        <v>4</v>
      </c>
    </row>
    <row r="39" spans="2:19" s="143" customFormat="1" ht="15" x14ac:dyDescent="0.25">
      <c r="B39" s="357">
        <v>19</v>
      </c>
      <c r="C39" s="291"/>
      <c r="D39" s="309"/>
      <c r="E39" s="657"/>
      <c r="F39" s="419" t="str">
        <f t="shared" si="3"/>
        <v>No</v>
      </c>
      <c r="G39" s="658" t="str">
        <f t="shared" si="0"/>
        <v/>
      </c>
      <c r="H39" s="657" t="str">
        <f t="shared" si="4"/>
        <v>N/A</v>
      </c>
      <c r="I39" s="657" t="str">
        <f t="shared" si="2"/>
        <v>N/A</v>
      </c>
      <c r="J39" s="657" t="str">
        <f t="shared" si="2"/>
        <v>N/A</v>
      </c>
      <c r="K39" s="662" t="str">
        <f t="shared" si="2"/>
        <v>N/A</v>
      </c>
      <c r="L39" s="109"/>
      <c r="N39" s="263">
        <f>IF(COUNTIF(C$20:C39,C39)=1,N38+1,N38)</f>
        <v>6</v>
      </c>
      <c r="O39" s="263">
        <f>IF(COUNTIF(D$20:D39,D39)=1,O38+1,O38)</f>
        <v>4</v>
      </c>
      <c r="P39" s="263">
        <f>IF(COUNTIF(E$20:E39,E39)=1,P38+1,P38)</f>
        <v>5</v>
      </c>
      <c r="Q39" s="263">
        <f>IF(COUNTIF(F$20:F39,F39)=1,Q38+1,Q38)</f>
        <v>2</v>
      </c>
      <c r="R39" s="263">
        <f>IF(AND(COUNTIF(G$20:G39,G39)=1,G39&lt;&gt;"No"),R38+1,R38)</f>
        <v>4</v>
      </c>
      <c r="S39" s="16">
        <f>IF(AND(COUNTIF(C$20:C39,C39)=1,F39&lt;&gt;"no"),S38+1,S38)</f>
        <v>4</v>
      </c>
    </row>
    <row r="40" spans="2:19" s="143" customFormat="1" ht="15.75" thickBot="1" x14ac:dyDescent="0.3">
      <c r="B40" s="357">
        <v>20</v>
      </c>
      <c r="C40" s="292"/>
      <c r="D40" s="515"/>
      <c r="E40" s="659"/>
      <c r="F40" s="420" t="str">
        <f t="shared" si="3"/>
        <v>No</v>
      </c>
      <c r="G40" s="660" t="str">
        <f t="shared" si="0"/>
        <v/>
      </c>
      <c r="H40" s="659" t="str">
        <f t="shared" si="4"/>
        <v>N/A</v>
      </c>
      <c r="I40" s="659" t="str">
        <f t="shared" si="2"/>
        <v>N/A</v>
      </c>
      <c r="J40" s="659" t="str">
        <f t="shared" si="2"/>
        <v>N/A</v>
      </c>
      <c r="K40" s="663" t="str">
        <f t="shared" si="2"/>
        <v>N/A</v>
      </c>
      <c r="L40" s="109"/>
      <c r="N40" s="263">
        <f>IF(COUNTIF(C$20:C40,C40)=1,N39+1,N39)</f>
        <v>6</v>
      </c>
      <c r="O40" s="263">
        <f>IF(COUNTIF(D$20:D40,D40)=1,O39+1,O39)</f>
        <v>4</v>
      </c>
      <c r="P40" s="263">
        <f>IF(COUNTIF(E$20:E40,E40)=1,P39+1,P39)</f>
        <v>5</v>
      </c>
      <c r="Q40" s="263">
        <f>IF(COUNTIF(F$20:F40,F40)=1,Q39+1,Q39)</f>
        <v>2</v>
      </c>
      <c r="R40" s="263">
        <f>IF(AND(COUNTIF(G$20:G40,G40)=1,G40&lt;&gt;"No"),R39+1,R39)</f>
        <v>4</v>
      </c>
      <c r="S40" s="16">
        <f>IF(AND(COUNTIF(C$20:C40,C40)=1,F40&lt;&gt;"no"),S39+1,S39)</f>
        <v>4</v>
      </c>
    </row>
    <row r="41" spans="2:19" ht="8.1" customHeight="1" x14ac:dyDescent="0.25">
      <c r="B41" s="64"/>
      <c r="C41" s="65"/>
      <c r="D41" s="65"/>
      <c r="E41" s="64"/>
      <c r="F41" s="65"/>
      <c r="G41" s="65"/>
      <c r="H41" s="65"/>
      <c r="I41" s="65"/>
      <c r="J41" s="64"/>
      <c r="K41" s="64"/>
      <c r="L41" s="258"/>
    </row>
    <row r="42" spans="2:19" ht="8.1" customHeight="1" x14ac:dyDescent="0.25">
      <c r="B42" s="107"/>
    </row>
    <row r="43" spans="2:19" ht="28.5" hidden="1" customHeight="1" x14ac:dyDescent="0.25">
      <c r="C43" s="107"/>
      <c r="D43" s="107"/>
      <c r="E43" s="107" t="s">
        <v>80</v>
      </c>
      <c r="F43" s="107"/>
      <c r="G43" s="107"/>
      <c r="J43" s="107"/>
      <c r="L43" s="107"/>
    </row>
    <row r="44" spans="2:19" ht="28.5" hidden="1" customHeight="1" x14ac:dyDescent="0.25">
      <c r="C44" t="s">
        <v>80</v>
      </c>
      <c r="D44" s="104" t="s">
        <v>281</v>
      </c>
      <c r="E44" t="s">
        <v>405</v>
      </c>
      <c r="F44" s="3" t="s">
        <v>275</v>
      </c>
      <c r="G44" s="3" t="s">
        <v>293</v>
      </c>
      <c r="H44" s="5"/>
      <c r="I44" s="5"/>
      <c r="J44" s="82" t="s">
        <v>294</v>
      </c>
      <c r="K44" s="82"/>
    </row>
    <row r="45" spans="2:19" ht="28.5" hidden="1" customHeight="1" x14ac:dyDescent="0.25">
      <c r="C45" t="s">
        <v>276</v>
      </c>
      <c r="D45" s="105">
        <v>0.8</v>
      </c>
      <c r="E45" t="s">
        <v>501</v>
      </c>
      <c r="F45" s="108" t="s">
        <v>81</v>
      </c>
      <c r="G45" s="108" t="s">
        <v>82</v>
      </c>
      <c r="H45" s="108"/>
      <c r="I45" s="108"/>
      <c r="J45" s="108" t="s">
        <v>81</v>
      </c>
      <c r="K45" s="108"/>
    </row>
    <row r="46" spans="2:19" ht="28.5" hidden="1" customHeight="1" x14ac:dyDescent="0.25">
      <c r="C46" t="s">
        <v>277</v>
      </c>
      <c r="D46" s="105">
        <v>1</v>
      </c>
      <c r="E46" t="s">
        <v>28</v>
      </c>
      <c r="F46" s="108" t="s">
        <v>82</v>
      </c>
      <c r="G46" s="108" t="s">
        <v>82</v>
      </c>
      <c r="H46" s="108"/>
      <c r="I46" s="108"/>
      <c r="J46" s="108" t="s">
        <v>81</v>
      </c>
      <c r="K46" s="108"/>
    </row>
    <row r="47" spans="2:19" ht="28.5" hidden="1" customHeight="1" x14ac:dyDescent="0.25">
      <c r="C47" t="s">
        <v>278</v>
      </c>
      <c r="D47" s="105">
        <v>1</v>
      </c>
      <c r="F47" s="108" t="s">
        <v>82</v>
      </c>
      <c r="G47" s="108" t="s">
        <v>82</v>
      </c>
      <c r="H47" s="108"/>
      <c r="I47" s="108"/>
      <c r="J47" s="108" t="s">
        <v>81</v>
      </c>
      <c r="K47" s="108"/>
    </row>
    <row r="48" spans="2:19" ht="28.5" hidden="1" customHeight="1" x14ac:dyDescent="0.25">
      <c r="C48" t="s">
        <v>279</v>
      </c>
      <c r="D48" s="105">
        <v>0.8</v>
      </c>
      <c r="F48" s="108" t="s">
        <v>81</v>
      </c>
      <c r="G48" s="108" t="s">
        <v>82</v>
      </c>
      <c r="H48" s="108"/>
      <c r="I48" s="108"/>
      <c r="J48" s="108" t="s">
        <v>81</v>
      </c>
      <c r="K48" s="108"/>
    </row>
    <row r="49" spans="3:11" ht="28.5" hidden="1" customHeight="1" x14ac:dyDescent="0.25">
      <c r="C49" t="s">
        <v>280</v>
      </c>
      <c r="D49" s="105">
        <v>1</v>
      </c>
      <c r="F49" s="108" t="s">
        <v>81</v>
      </c>
      <c r="G49" s="108" t="s">
        <v>82</v>
      </c>
      <c r="H49" s="108"/>
      <c r="I49" s="108"/>
      <c r="J49" s="108" t="s">
        <v>81</v>
      </c>
      <c r="K49" s="108"/>
    </row>
    <row r="50" spans="3:11" ht="28.5" hidden="1" customHeight="1" x14ac:dyDescent="0.25">
      <c r="C50" t="s">
        <v>283</v>
      </c>
      <c r="D50" s="105">
        <v>1</v>
      </c>
      <c r="F50" s="108" t="s">
        <v>82</v>
      </c>
      <c r="G50" s="108" t="s">
        <v>81</v>
      </c>
      <c r="H50" s="108"/>
      <c r="I50" s="108"/>
      <c r="J50" s="108" t="s">
        <v>81</v>
      </c>
      <c r="K50" s="108"/>
    </row>
    <row r="51" spans="3:11" ht="28.5" hidden="1" customHeight="1" x14ac:dyDescent="0.25">
      <c r="C51" t="s">
        <v>284</v>
      </c>
      <c r="D51" s="105">
        <v>1</v>
      </c>
      <c r="F51" s="108" t="s">
        <v>81</v>
      </c>
      <c r="G51" s="108" t="s">
        <v>82</v>
      </c>
      <c r="H51" s="108"/>
      <c r="I51" s="108"/>
      <c r="J51" s="108" t="s">
        <v>81</v>
      </c>
      <c r="K51" s="108"/>
    </row>
    <row r="52" spans="3:11" ht="28.5" hidden="1" customHeight="1" thickBot="1" x14ac:dyDescent="0.3">
      <c r="D52" s="107" t="s">
        <v>80</v>
      </c>
      <c r="E52" s="107" t="s">
        <v>371</v>
      </c>
    </row>
    <row r="53" spans="3:11" ht="28.5" hidden="1" customHeight="1" thickBot="1" x14ac:dyDescent="0.3">
      <c r="C53" s="117" t="s">
        <v>18</v>
      </c>
      <c r="D53" t="s">
        <v>406</v>
      </c>
      <c r="E53" t="s">
        <v>407</v>
      </c>
    </row>
    <row r="54" spans="3:11" ht="28.5" hidden="1" customHeight="1" x14ac:dyDescent="0.25">
      <c r="C54" s="16" t="s">
        <v>25</v>
      </c>
      <c r="D54" t="s">
        <v>500</v>
      </c>
      <c r="E54" t="s">
        <v>407</v>
      </c>
    </row>
    <row r="55" spans="3:11" ht="28.5" hidden="1" customHeight="1" x14ac:dyDescent="0.25">
      <c r="C55" s="16" t="s">
        <v>421</v>
      </c>
      <c r="D55" s="107" t="s">
        <v>151</v>
      </c>
      <c r="E55" s="107" t="s">
        <v>372</v>
      </c>
    </row>
    <row r="56" spans="3:11" ht="28.5" hidden="1" customHeight="1" x14ac:dyDescent="0.25">
      <c r="C56" s="16" t="s">
        <v>422</v>
      </c>
      <c r="D56" s="107" t="s">
        <v>152</v>
      </c>
      <c r="E56" s="107" t="s">
        <v>373</v>
      </c>
    </row>
    <row r="57" spans="3:11" ht="28.5" hidden="1" customHeight="1" x14ac:dyDescent="0.25">
      <c r="C57" s="16" t="s">
        <v>423</v>
      </c>
      <c r="D57" s="107" t="s">
        <v>153</v>
      </c>
      <c r="E57" s="107" t="s">
        <v>373</v>
      </c>
    </row>
    <row r="58" spans="3:11" ht="28.5" hidden="1" customHeight="1" x14ac:dyDescent="0.25">
      <c r="C58" s="16" t="s">
        <v>424</v>
      </c>
      <c r="D58" s="107" t="s">
        <v>413</v>
      </c>
      <c r="E58" s="107" t="s">
        <v>372</v>
      </c>
    </row>
    <row r="59" spans="3:11" ht="28.5" hidden="1" customHeight="1" x14ac:dyDescent="0.25">
      <c r="C59" s="16" t="s">
        <v>425</v>
      </c>
      <c r="D59" s="107" t="s">
        <v>414</v>
      </c>
      <c r="E59" s="107" t="s">
        <v>373</v>
      </c>
    </row>
    <row r="60" spans="3:11" ht="28.5" hidden="1" customHeight="1" x14ac:dyDescent="0.25">
      <c r="C60" s="16" t="s">
        <v>494</v>
      </c>
      <c r="D60" s="107" t="s">
        <v>154</v>
      </c>
      <c r="E60" s="107" t="s">
        <v>373</v>
      </c>
    </row>
    <row r="61" spans="3:11" ht="28.5" hidden="1" customHeight="1" x14ac:dyDescent="0.25">
      <c r="C61" s="16" t="s">
        <v>495</v>
      </c>
      <c r="D61" s="107" t="s">
        <v>155</v>
      </c>
      <c r="E61" s="107" t="s">
        <v>376</v>
      </c>
    </row>
    <row r="62" spans="3:11" ht="28.5" hidden="1" customHeight="1" x14ac:dyDescent="0.25">
      <c r="C62" s="16" t="s">
        <v>496</v>
      </c>
      <c r="D62" s="107" t="s">
        <v>156</v>
      </c>
      <c r="E62" s="107" t="s">
        <v>373</v>
      </c>
    </row>
    <row r="63" spans="3:11" ht="28.5" hidden="1" customHeight="1" x14ac:dyDescent="0.25">
      <c r="C63" s="16" t="s">
        <v>497</v>
      </c>
      <c r="D63" s="107" t="s">
        <v>157</v>
      </c>
      <c r="E63" s="107" t="s">
        <v>372</v>
      </c>
    </row>
    <row r="64" spans="3:11" ht="28.5" hidden="1" customHeight="1" x14ac:dyDescent="0.25">
      <c r="C64" s="16" t="s">
        <v>498</v>
      </c>
      <c r="D64" s="107" t="s">
        <v>158</v>
      </c>
      <c r="E64" s="107" t="s">
        <v>373</v>
      </c>
    </row>
    <row r="65" spans="3:5" ht="28.5" hidden="1" customHeight="1" x14ac:dyDescent="0.25">
      <c r="C65" s="16" t="s">
        <v>499</v>
      </c>
      <c r="D65" s="107" t="s">
        <v>159</v>
      </c>
      <c r="E65" s="107" t="s">
        <v>373</v>
      </c>
    </row>
    <row r="66" spans="3:5" ht="28.5" hidden="1" customHeight="1" x14ac:dyDescent="0.25">
      <c r="C66" s="16" t="s">
        <v>28</v>
      </c>
      <c r="D66" s="107" t="s">
        <v>160</v>
      </c>
      <c r="E66" s="107" t="s">
        <v>372</v>
      </c>
    </row>
    <row r="67" spans="3:5" ht="28.5" hidden="1" customHeight="1" x14ac:dyDescent="0.25">
      <c r="D67" s="107" t="s">
        <v>161</v>
      </c>
      <c r="E67" s="107" t="s">
        <v>372</v>
      </c>
    </row>
    <row r="68" spans="3:5" ht="28.5" hidden="1" customHeight="1" x14ac:dyDescent="0.25">
      <c r="D68" s="107" t="s">
        <v>162</v>
      </c>
      <c r="E68" s="107" t="s">
        <v>376</v>
      </c>
    </row>
    <row r="69" spans="3:5" ht="28.5" hidden="1" customHeight="1" x14ac:dyDescent="0.25">
      <c r="D69" s="107" t="s">
        <v>163</v>
      </c>
      <c r="E69" s="107" t="s">
        <v>373</v>
      </c>
    </row>
    <row r="70" spans="3:5" ht="28.5" hidden="1" customHeight="1" x14ac:dyDescent="0.25">
      <c r="D70" s="107" t="s">
        <v>164</v>
      </c>
      <c r="E70" s="107" t="s">
        <v>373</v>
      </c>
    </row>
    <row r="71" spans="3:5" ht="28.5" hidden="1" customHeight="1" x14ac:dyDescent="0.25">
      <c r="D71" s="107" t="s">
        <v>165</v>
      </c>
      <c r="E71" s="107" t="s">
        <v>373</v>
      </c>
    </row>
    <row r="72" spans="3:5" ht="28.5" hidden="1" customHeight="1" x14ac:dyDescent="0.25">
      <c r="D72" s="107" t="s">
        <v>166</v>
      </c>
      <c r="E72" s="107" t="s">
        <v>372</v>
      </c>
    </row>
    <row r="73" spans="3:5" ht="28.5" hidden="1" customHeight="1" x14ac:dyDescent="0.25">
      <c r="D73" s="107" t="s">
        <v>167</v>
      </c>
      <c r="E73" s="107" t="s">
        <v>372</v>
      </c>
    </row>
    <row r="74" spans="3:5" ht="28.5" hidden="1" customHeight="1" x14ac:dyDescent="0.25">
      <c r="D74" s="107" t="s">
        <v>168</v>
      </c>
      <c r="E74" s="107" t="s">
        <v>376</v>
      </c>
    </row>
    <row r="75" spans="3:5" ht="28.5" hidden="1" customHeight="1" x14ac:dyDescent="0.25">
      <c r="D75" s="107" t="s">
        <v>169</v>
      </c>
      <c r="E75" s="107" t="s">
        <v>372</v>
      </c>
    </row>
    <row r="76" spans="3:5" ht="28.5" hidden="1" customHeight="1" x14ac:dyDescent="0.25">
      <c r="D76" s="107" t="s">
        <v>170</v>
      </c>
      <c r="E76" s="107" t="s">
        <v>376</v>
      </c>
    </row>
    <row r="77" spans="3:5" ht="28.5" hidden="1" customHeight="1" x14ac:dyDescent="0.25">
      <c r="D77" s="107" t="s">
        <v>377</v>
      </c>
      <c r="E77" s="107" t="s">
        <v>372</v>
      </c>
    </row>
    <row r="78" spans="3:5" ht="28.5" hidden="1" customHeight="1" x14ac:dyDescent="0.25">
      <c r="D78" s="107" t="s">
        <v>171</v>
      </c>
      <c r="E78" s="107" t="s">
        <v>372</v>
      </c>
    </row>
    <row r="79" spans="3:5" ht="28.5" hidden="1" customHeight="1" x14ac:dyDescent="0.25">
      <c r="D79" s="107" t="s">
        <v>412</v>
      </c>
      <c r="E79" s="107" t="s">
        <v>373</v>
      </c>
    </row>
    <row r="80" spans="3:5" ht="28.5" hidden="1" customHeight="1" x14ac:dyDescent="0.25">
      <c r="D80" s="107" t="s">
        <v>379</v>
      </c>
      <c r="E80" s="107" t="s">
        <v>373</v>
      </c>
    </row>
    <row r="81" spans="4:5" ht="28.5" hidden="1" customHeight="1" x14ac:dyDescent="0.25">
      <c r="D81" s="107" t="s">
        <v>172</v>
      </c>
      <c r="E81" s="107" t="s">
        <v>373</v>
      </c>
    </row>
    <row r="82" spans="4:5" ht="28.5" hidden="1" customHeight="1" x14ac:dyDescent="0.25">
      <c r="D82" s="107" t="s">
        <v>173</v>
      </c>
      <c r="E82" s="107" t="s">
        <v>372</v>
      </c>
    </row>
    <row r="83" spans="4:5" ht="28.5" hidden="1" customHeight="1" x14ac:dyDescent="0.25">
      <c r="D83" s="107" t="s">
        <v>380</v>
      </c>
      <c r="E83" s="107" t="s">
        <v>376</v>
      </c>
    </row>
    <row r="84" spans="4:5" ht="28.5" hidden="1" customHeight="1" x14ac:dyDescent="0.25">
      <c r="D84" s="107" t="s">
        <v>410</v>
      </c>
      <c r="E84" s="107" t="s">
        <v>373</v>
      </c>
    </row>
    <row r="85" spans="4:5" ht="28.5" hidden="1" customHeight="1" x14ac:dyDescent="0.25">
      <c r="D85" s="107" t="s">
        <v>174</v>
      </c>
      <c r="E85" s="107" t="s">
        <v>373</v>
      </c>
    </row>
    <row r="86" spans="4:5" ht="28.5" hidden="1" customHeight="1" x14ac:dyDescent="0.25">
      <c r="D86" s="107" t="s">
        <v>382</v>
      </c>
      <c r="E86" s="107" t="s">
        <v>376</v>
      </c>
    </row>
    <row r="87" spans="4:5" ht="28.5" hidden="1" customHeight="1" x14ac:dyDescent="0.25">
      <c r="D87" s="107" t="s">
        <v>175</v>
      </c>
      <c r="E87" s="107" t="s">
        <v>373</v>
      </c>
    </row>
    <row r="88" spans="4:5" ht="28.5" hidden="1" customHeight="1" x14ac:dyDescent="0.25">
      <c r="D88" s="107" t="s">
        <v>383</v>
      </c>
      <c r="E88" s="107" t="s">
        <v>384</v>
      </c>
    </row>
    <row r="89" spans="4:5" ht="28.5" hidden="1" customHeight="1" x14ac:dyDescent="0.25">
      <c r="D89" s="107" t="s">
        <v>385</v>
      </c>
      <c r="E89" s="107" t="s">
        <v>372</v>
      </c>
    </row>
    <row r="90" spans="4:5" ht="28.5" hidden="1" customHeight="1" x14ac:dyDescent="0.25">
      <c r="D90" s="107" t="s">
        <v>176</v>
      </c>
      <c r="E90" s="107" t="s">
        <v>372</v>
      </c>
    </row>
    <row r="91" spans="4:5" ht="28.5" hidden="1" customHeight="1" x14ac:dyDescent="0.25">
      <c r="D91" s="107" t="s">
        <v>177</v>
      </c>
      <c r="E91" s="107" t="s">
        <v>373</v>
      </c>
    </row>
    <row r="92" spans="4:5" ht="28.5" hidden="1" customHeight="1" x14ac:dyDescent="0.25">
      <c r="D92" s="107" t="s">
        <v>178</v>
      </c>
      <c r="E92" s="107" t="s">
        <v>373</v>
      </c>
    </row>
    <row r="93" spans="4:5" ht="28.5" hidden="1" customHeight="1" x14ac:dyDescent="0.25">
      <c r="D93" s="107" t="s">
        <v>179</v>
      </c>
      <c r="E93" s="107" t="s">
        <v>373</v>
      </c>
    </row>
    <row r="94" spans="4:5" ht="28.5" hidden="1" customHeight="1" x14ac:dyDescent="0.25">
      <c r="D94" s="107" t="s">
        <v>180</v>
      </c>
      <c r="E94" s="107" t="s">
        <v>376</v>
      </c>
    </row>
    <row r="95" spans="4:5" ht="28.5" hidden="1" customHeight="1" x14ac:dyDescent="0.25">
      <c r="D95" s="107" t="s">
        <v>181</v>
      </c>
      <c r="E95" s="107" t="s">
        <v>376</v>
      </c>
    </row>
    <row r="96" spans="4:5" ht="28.5" hidden="1" customHeight="1" x14ac:dyDescent="0.25">
      <c r="D96" s="107" t="s">
        <v>411</v>
      </c>
      <c r="E96" s="107" t="s">
        <v>372</v>
      </c>
    </row>
    <row r="97" spans="4:5" ht="28.5" hidden="1" customHeight="1" x14ac:dyDescent="0.25">
      <c r="D97" s="107" t="s">
        <v>182</v>
      </c>
      <c r="E97" s="107" t="s">
        <v>372</v>
      </c>
    </row>
    <row r="98" spans="4:5" ht="28.5" hidden="1" customHeight="1" x14ac:dyDescent="0.25">
      <c r="D98" s="107" t="s">
        <v>183</v>
      </c>
      <c r="E98" s="107" t="s">
        <v>372</v>
      </c>
    </row>
    <row r="99" spans="4:5" ht="28.5" hidden="1" customHeight="1" x14ac:dyDescent="0.25">
      <c r="D99" s="107" t="s">
        <v>184</v>
      </c>
      <c r="E99" s="107" t="s">
        <v>373</v>
      </c>
    </row>
    <row r="100" spans="4:5" ht="28.5" hidden="1" customHeight="1" x14ac:dyDescent="0.25">
      <c r="D100" s="107" t="s">
        <v>387</v>
      </c>
      <c r="E100" s="107" t="s">
        <v>373</v>
      </c>
    </row>
    <row r="101" spans="4:5" ht="28.5" hidden="1" customHeight="1" x14ac:dyDescent="0.25">
      <c r="D101" s="107" t="s">
        <v>185</v>
      </c>
      <c r="E101" s="107" t="s">
        <v>373</v>
      </c>
    </row>
    <row r="102" spans="4:5" ht="28.5" hidden="1" customHeight="1" x14ac:dyDescent="0.25">
      <c r="D102" s="107" t="s">
        <v>186</v>
      </c>
      <c r="E102" s="107" t="s">
        <v>372</v>
      </c>
    </row>
    <row r="103" spans="4:5" ht="28.5" hidden="1" customHeight="1" x14ac:dyDescent="0.25">
      <c r="D103" s="107" t="s">
        <v>187</v>
      </c>
      <c r="E103" s="107" t="s">
        <v>376</v>
      </c>
    </row>
    <row r="104" spans="4:5" ht="28.5" hidden="1" customHeight="1" x14ac:dyDescent="0.25">
      <c r="D104" s="107" t="s">
        <v>188</v>
      </c>
      <c r="E104" s="107" t="s">
        <v>376</v>
      </c>
    </row>
    <row r="105" spans="4:5" ht="28.5" hidden="1" customHeight="1" x14ac:dyDescent="0.25">
      <c r="D105" s="107" t="s">
        <v>189</v>
      </c>
      <c r="E105" s="107" t="s">
        <v>373</v>
      </c>
    </row>
    <row r="106" spans="4:5" ht="28.5" hidden="1" customHeight="1" x14ac:dyDescent="0.25">
      <c r="D106" s="107" t="s">
        <v>190</v>
      </c>
      <c r="E106" s="107" t="s">
        <v>376</v>
      </c>
    </row>
    <row r="107" spans="4:5" ht="28.5" hidden="1" customHeight="1" x14ac:dyDescent="0.25">
      <c r="D107" s="107" t="s">
        <v>191</v>
      </c>
      <c r="E107" s="107" t="s">
        <v>372</v>
      </c>
    </row>
    <row r="108" spans="4:5" ht="28.5" hidden="1" customHeight="1" x14ac:dyDescent="0.25">
      <c r="D108" s="107" t="s">
        <v>192</v>
      </c>
      <c r="E108" s="107" t="s">
        <v>372</v>
      </c>
    </row>
    <row r="109" spans="4:5" ht="28.5" hidden="1" customHeight="1" x14ac:dyDescent="0.25">
      <c r="D109" s="107" t="s">
        <v>193</v>
      </c>
      <c r="E109" s="107" t="s">
        <v>376</v>
      </c>
    </row>
    <row r="110" spans="4:5" ht="28.5" hidden="1" customHeight="1" x14ac:dyDescent="0.25">
      <c r="D110" s="107" t="s">
        <v>194</v>
      </c>
      <c r="E110" s="107" t="s">
        <v>372</v>
      </c>
    </row>
    <row r="111" spans="4:5" ht="28.5" hidden="1" customHeight="1" x14ac:dyDescent="0.25">
      <c r="D111" s="107" t="s">
        <v>195</v>
      </c>
      <c r="E111" s="107" t="s">
        <v>376</v>
      </c>
    </row>
    <row r="112" spans="4:5" ht="28.5" hidden="1" customHeight="1" x14ac:dyDescent="0.25">
      <c r="D112" s="107" t="s">
        <v>196</v>
      </c>
      <c r="E112" s="107" t="s">
        <v>376</v>
      </c>
    </row>
    <row r="113" spans="4:5" ht="28.5" hidden="1" customHeight="1" x14ac:dyDescent="0.25">
      <c r="D113" s="107" t="s">
        <v>197</v>
      </c>
      <c r="E113" s="107" t="s">
        <v>376</v>
      </c>
    </row>
    <row r="114" spans="4:5" ht="28.5" hidden="1" customHeight="1" x14ac:dyDescent="0.25">
      <c r="D114" s="107" t="s">
        <v>198</v>
      </c>
      <c r="E114" s="107" t="s">
        <v>373</v>
      </c>
    </row>
    <row r="115" spans="4:5" ht="28.5" hidden="1" customHeight="1" x14ac:dyDescent="0.25">
      <c r="D115" s="107" t="s">
        <v>199</v>
      </c>
      <c r="E115" s="107" t="s">
        <v>373</v>
      </c>
    </row>
    <row r="116" spans="4:5" ht="28.5" hidden="1" customHeight="1" x14ac:dyDescent="0.25">
      <c r="D116" s="107" t="s">
        <v>200</v>
      </c>
      <c r="E116" s="107" t="s">
        <v>373</v>
      </c>
    </row>
    <row r="117" spans="4:5" ht="28.5" hidden="1" customHeight="1" x14ac:dyDescent="0.25">
      <c r="D117" s="107" t="s">
        <v>201</v>
      </c>
      <c r="E117" s="107" t="s">
        <v>373</v>
      </c>
    </row>
    <row r="118" spans="4:5" ht="28.5" hidden="1" customHeight="1" x14ac:dyDescent="0.25">
      <c r="D118" s="107" t="s">
        <v>202</v>
      </c>
      <c r="E118" s="107" t="s">
        <v>373</v>
      </c>
    </row>
    <row r="119" spans="4:5" ht="28.5" hidden="1" customHeight="1" x14ac:dyDescent="0.25">
      <c r="D119" s="107" t="s">
        <v>203</v>
      </c>
      <c r="E119" s="107" t="s">
        <v>384</v>
      </c>
    </row>
    <row r="120" spans="4:5" ht="28.5" hidden="1" customHeight="1" x14ac:dyDescent="0.25">
      <c r="D120" s="107" t="s">
        <v>204</v>
      </c>
      <c r="E120" s="107" t="s">
        <v>372</v>
      </c>
    </row>
    <row r="121" spans="4:5" ht="28.5" hidden="1" customHeight="1" x14ac:dyDescent="0.25">
      <c r="D121" s="107" t="s">
        <v>205</v>
      </c>
      <c r="E121" s="107" t="s">
        <v>376</v>
      </c>
    </row>
    <row r="122" spans="4:5" ht="28.5" hidden="1" customHeight="1" x14ac:dyDescent="0.25">
      <c r="D122" s="107" t="s">
        <v>206</v>
      </c>
      <c r="E122" s="107" t="s">
        <v>376</v>
      </c>
    </row>
    <row r="123" spans="4:5" ht="28.5" hidden="1" customHeight="1" x14ac:dyDescent="0.25">
      <c r="D123" s="107" t="s">
        <v>388</v>
      </c>
      <c r="E123" s="107" t="s">
        <v>372</v>
      </c>
    </row>
    <row r="124" spans="4:5" ht="28.5" hidden="1" customHeight="1" x14ac:dyDescent="0.25">
      <c r="D124" s="107" t="s">
        <v>207</v>
      </c>
      <c r="E124" s="107" t="s">
        <v>373</v>
      </c>
    </row>
    <row r="125" spans="4:5" ht="28.5" hidden="1" customHeight="1" x14ac:dyDescent="0.25">
      <c r="D125" s="107" t="s">
        <v>208</v>
      </c>
      <c r="E125" s="107" t="s">
        <v>372</v>
      </c>
    </row>
    <row r="126" spans="4:5" ht="28.5" hidden="1" customHeight="1" x14ac:dyDescent="0.25">
      <c r="D126" s="107" t="s">
        <v>209</v>
      </c>
      <c r="E126" s="107" t="s">
        <v>372</v>
      </c>
    </row>
    <row r="127" spans="4:5" ht="28.5" hidden="1" customHeight="1" x14ac:dyDescent="0.25">
      <c r="D127" s="107" t="s">
        <v>210</v>
      </c>
      <c r="E127" s="107" t="s">
        <v>373</v>
      </c>
    </row>
    <row r="128" spans="4:5" ht="28.5" hidden="1" customHeight="1" x14ac:dyDescent="0.25">
      <c r="D128" s="107" t="s">
        <v>211</v>
      </c>
      <c r="E128" s="107" t="s">
        <v>372</v>
      </c>
    </row>
    <row r="129" spans="4:5" ht="28.5" hidden="1" customHeight="1" x14ac:dyDescent="0.25">
      <c r="D129" s="107" t="s">
        <v>212</v>
      </c>
      <c r="E129" s="107" t="s">
        <v>372</v>
      </c>
    </row>
    <row r="130" spans="4:5" ht="28.5" hidden="1" customHeight="1" x14ac:dyDescent="0.25">
      <c r="D130" s="107" t="s">
        <v>213</v>
      </c>
      <c r="E130" s="107" t="s">
        <v>373</v>
      </c>
    </row>
    <row r="131" spans="4:5" ht="28.5" hidden="1" customHeight="1" x14ac:dyDescent="0.25">
      <c r="D131" s="107" t="s">
        <v>214</v>
      </c>
      <c r="E131" s="107" t="s">
        <v>373</v>
      </c>
    </row>
    <row r="132" spans="4:5" ht="28.5" hidden="1" customHeight="1" x14ac:dyDescent="0.25">
      <c r="D132" s="107" t="s">
        <v>215</v>
      </c>
      <c r="E132" s="107" t="s">
        <v>372</v>
      </c>
    </row>
    <row r="133" spans="4:5" ht="28.5" hidden="1" customHeight="1" x14ac:dyDescent="0.25">
      <c r="D133" s="107" t="s">
        <v>216</v>
      </c>
      <c r="E133" s="107" t="s">
        <v>373</v>
      </c>
    </row>
    <row r="134" spans="4:5" ht="28.5" hidden="1" customHeight="1" x14ac:dyDescent="0.25">
      <c r="D134" s="107" t="s">
        <v>217</v>
      </c>
      <c r="E134" s="107" t="s">
        <v>372</v>
      </c>
    </row>
    <row r="135" spans="4:5" ht="28.5" hidden="1" customHeight="1" x14ac:dyDescent="0.25">
      <c r="D135" s="107" t="s">
        <v>218</v>
      </c>
      <c r="E135" s="107" t="s">
        <v>373</v>
      </c>
    </row>
    <row r="136" spans="4:5" ht="28.5" hidden="1" customHeight="1" x14ac:dyDescent="0.25">
      <c r="D136" s="107" t="s">
        <v>219</v>
      </c>
      <c r="E136" s="107" t="s">
        <v>373</v>
      </c>
    </row>
    <row r="137" spans="4:5" ht="28.5" hidden="1" customHeight="1" x14ac:dyDescent="0.25">
      <c r="D137" s="107" t="s">
        <v>220</v>
      </c>
      <c r="E137" s="107" t="s">
        <v>376</v>
      </c>
    </row>
    <row r="138" spans="4:5" ht="28.5" hidden="1" customHeight="1" x14ac:dyDescent="0.25">
      <c r="D138" s="107" t="s">
        <v>221</v>
      </c>
      <c r="E138" s="107" t="s">
        <v>376</v>
      </c>
    </row>
    <row r="139" spans="4:5" ht="28.5" hidden="1" customHeight="1" x14ac:dyDescent="0.25">
      <c r="D139" s="107" t="s">
        <v>222</v>
      </c>
      <c r="E139" s="107" t="s">
        <v>376</v>
      </c>
    </row>
    <row r="140" spans="4:5" ht="28.5" hidden="1" customHeight="1" x14ac:dyDescent="0.25">
      <c r="D140" s="107" t="s">
        <v>223</v>
      </c>
      <c r="E140" s="107" t="s">
        <v>373</v>
      </c>
    </row>
    <row r="141" spans="4:5" ht="28.5" hidden="1" customHeight="1" x14ac:dyDescent="0.25">
      <c r="D141" s="107" t="s">
        <v>389</v>
      </c>
      <c r="E141" s="107" t="s">
        <v>373</v>
      </c>
    </row>
    <row r="142" spans="4:5" ht="28.5" hidden="1" customHeight="1" x14ac:dyDescent="0.25">
      <c r="D142" s="107" t="s">
        <v>224</v>
      </c>
      <c r="E142" s="107" t="s">
        <v>376</v>
      </c>
    </row>
    <row r="143" spans="4:5" ht="28.5" hidden="1" customHeight="1" x14ac:dyDescent="0.25">
      <c r="D143" s="107" t="s">
        <v>225</v>
      </c>
      <c r="E143" s="107" t="s">
        <v>372</v>
      </c>
    </row>
    <row r="144" spans="4:5" ht="28.5" hidden="1" customHeight="1" x14ac:dyDescent="0.25">
      <c r="D144" s="107" t="s">
        <v>390</v>
      </c>
      <c r="E144" s="107" t="s">
        <v>372</v>
      </c>
    </row>
    <row r="145" spans="4:5" ht="28.5" hidden="1" customHeight="1" x14ac:dyDescent="0.25">
      <c r="D145" s="107" t="s">
        <v>226</v>
      </c>
      <c r="E145" s="107" t="s">
        <v>373</v>
      </c>
    </row>
    <row r="146" spans="4:5" ht="28.5" hidden="1" customHeight="1" x14ac:dyDescent="0.25">
      <c r="D146" s="107" t="s">
        <v>227</v>
      </c>
      <c r="E146" s="107" t="s">
        <v>373</v>
      </c>
    </row>
    <row r="147" spans="4:5" ht="28.5" hidden="1" customHeight="1" x14ac:dyDescent="0.25">
      <c r="D147" s="107" t="s">
        <v>228</v>
      </c>
      <c r="E147" s="107" t="s">
        <v>372</v>
      </c>
    </row>
    <row r="148" spans="4:5" ht="28.5" hidden="1" customHeight="1" x14ac:dyDescent="0.25">
      <c r="D148" s="107" t="s">
        <v>229</v>
      </c>
      <c r="E148" s="107" t="s">
        <v>376</v>
      </c>
    </row>
    <row r="149" spans="4:5" ht="28.5" hidden="1" customHeight="1" x14ac:dyDescent="0.25">
      <c r="D149" s="107" t="s">
        <v>230</v>
      </c>
      <c r="E149" s="107" t="s">
        <v>372</v>
      </c>
    </row>
    <row r="150" spans="4:5" ht="28.5" hidden="1" customHeight="1" x14ac:dyDescent="0.25">
      <c r="D150" s="107" t="s">
        <v>231</v>
      </c>
      <c r="E150" s="107" t="s">
        <v>376</v>
      </c>
    </row>
    <row r="151" spans="4:5" ht="28.5" hidden="1" customHeight="1" x14ac:dyDescent="0.25">
      <c r="D151" s="107" t="s">
        <v>391</v>
      </c>
      <c r="E151" s="107" t="s">
        <v>373</v>
      </c>
    </row>
    <row r="152" spans="4:5" ht="28.5" hidden="1" customHeight="1" x14ac:dyDescent="0.25">
      <c r="D152" s="107" t="s">
        <v>232</v>
      </c>
      <c r="E152" s="107" t="s">
        <v>376</v>
      </c>
    </row>
    <row r="153" spans="4:5" ht="28.5" hidden="1" customHeight="1" x14ac:dyDescent="0.25">
      <c r="D153" s="107" t="s">
        <v>392</v>
      </c>
      <c r="E153" s="107" t="s">
        <v>373</v>
      </c>
    </row>
    <row r="154" spans="4:5" ht="28.5" hidden="1" customHeight="1" x14ac:dyDescent="0.25">
      <c r="D154" s="107" t="s">
        <v>233</v>
      </c>
      <c r="E154" s="107" t="s">
        <v>373</v>
      </c>
    </row>
    <row r="155" spans="4:5" ht="28.5" hidden="1" customHeight="1" x14ac:dyDescent="0.25">
      <c r="D155" s="107" t="s">
        <v>234</v>
      </c>
      <c r="E155" s="107" t="s">
        <v>376</v>
      </c>
    </row>
    <row r="156" spans="4:5" ht="28.5" hidden="1" customHeight="1" x14ac:dyDescent="0.25">
      <c r="D156" s="107" t="s">
        <v>235</v>
      </c>
      <c r="E156" s="107" t="s">
        <v>376</v>
      </c>
    </row>
    <row r="157" spans="4:5" ht="28.5" hidden="1" customHeight="1" x14ac:dyDescent="0.25">
      <c r="D157" s="107" t="s">
        <v>236</v>
      </c>
      <c r="E157" s="107" t="s">
        <v>373</v>
      </c>
    </row>
    <row r="158" spans="4:5" ht="28.5" hidden="1" customHeight="1" x14ac:dyDescent="0.25">
      <c r="D158" s="107" t="s">
        <v>237</v>
      </c>
      <c r="E158" s="107" t="s">
        <v>376</v>
      </c>
    </row>
    <row r="159" spans="4:5" ht="28.5" hidden="1" customHeight="1" x14ac:dyDescent="0.25">
      <c r="D159" s="107" t="s">
        <v>238</v>
      </c>
      <c r="E159" s="107" t="s">
        <v>372</v>
      </c>
    </row>
    <row r="160" spans="4:5" ht="28.5" hidden="1" customHeight="1" x14ac:dyDescent="0.25">
      <c r="D160" s="107" t="s">
        <v>393</v>
      </c>
      <c r="E160" s="107" t="s">
        <v>373</v>
      </c>
    </row>
    <row r="161" spans="4:5" ht="28.5" hidden="1" customHeight="1" x14ac:dyDescent="0.25">
      <c r="D161" s="107" t="s">
        <v>239</v>
      </c>
      <c r="E161" s="107" t="s">
        <v>373</v>
      </c>
    </row>
    <row r="162" spans="4:5" ht="28.5" hidden="1" customHeight="1" x14ac:dyDescent="0.25">
      <c r="D162" s="107" t="s">
        <v>240</v>
      </c>
      <c r="E162" s="107" t="s">
        <v>373</v>
      </c>
    </row>
    <row r="163" spans="4:5" ht="28.5" hidden="1" customHeight="1" x14ac:dyDescent="0.25">
      <c r="D163" s="107" t="s">
        <v>241</v>
      </c>
      <c r="E163" s="107" t="s">
        <v>376</v>
      </c>
    </row>
    <row r="164" spans="4:5" ht="28.5" hidden="1" customHeight="1" x14ac:dyDescent="0.25">
      <c r="D164" s="107" t="s">
        <v>242</v>
      </c>
      <c r="E164" s="107" t="s">
        <v>372</v>
      </c>
    </row>
    <row r="165" spans="4:5" ht="28.5" hidden="1" customHeight="1" x14ac:dyDescent="0.25">
      <c r="D165" s="107" t="s">
        <v>243</v>
      </c>
      <c r="E165" s="107" t="s">
        <v>372</v>
      </c>
    </row>
    <row r="166" spans="4:5" ht="28.5" hidden="1" customHeight="1" x14ac:dyDescent="0.25">
      <c r="D166" s="107" t="s">
        <v>244</v>
      </c>
      <c r="E166" s="107" t="s">
        <v>373</v>
      </c>
    </row>
    <row r="167" spans="4:5" ht="28.5" hidden="1" customHeight="1" x14ac:dyDescent="0.25">
      <c r="D167" s="107" t="s">
        <v>394</v>
      </c>
      <c r="E167" s="107" t="s">
        <v>373</v>
      </c>
    </row>
    <row r="168" spans="4:5" ht="28.5" hidden="1" customHeight="1" x14ac:dyDescent="0.25">
      <c r="D168" s="107" t="s">
        <v>245</v>
      </c>
      <c r="E168" s="107" t="s">
        <v>372</v>
      </c>
    </row>
    <row r="169" spans="4:5" ht="28.5" hidden="1" customHeight="1" x14ac:dyDescent="0.25">
      <c r="D169" s="107" t="s">
        <v>246</v>
      </c>
      <c r="E169" s="107" t="s">
        <v>372</v>
      </c>
    </row>
    <row r="170" spans="4:5" ht="28.5" hidden="1" customHeight="1" x14ac:dyDescent="0.25">
      <c r="D170" s="107" t="s">
        <v>247</v>
      </c>
      <c r="E170" s="107" t="s">
        <v>372</v>
      </c>
    </row>
    <row r="171" spans="4:5" ht="28.5" hidden="1" customHeight="1" x14ac:dyDescent="0.25">
      <c r="D171" s="107" t="s">
        <v>248</v>
      </c>
      <c r="E171" s="107" t="s">
        <v>372</v>
      </c>
    </row>
    <row r="172" spans="4:5" ht="28.5" hidden="1" customHeight="1" x14ac:dyDescent="0.25">
      <c r="D172" s="107" t="s">
        <v>249</v>
      </c>
      <c r="E172" s="107" t="s">
        <v>372</v>
      </c>
    </row>
    <row r="173" spans="4:5" ht="28.5" hidden="1" customHeight="1" x14ac:dyDescent="0.25">
      <c r="D173" s="107" t="s">
        <v>250</v>
      </c>
      <c r="E173" s="107" t="s">
        <v>376</v>
      </c>
    </row>
    <row r="174" spans="4:5" ht="28.5" hidden="1" customHeight="1" x14ac:dyDescent="0.25">
      <c r="D174" s="107" t="s">
        <v>251</v>
      </c>
      <c r="E174" s="107" t="s">
        <v>372</v>
      </c>
    </row>
    <row r="175" spans="4:5" ht="28.5" hidden="1" customHeight="1" x14ac:dyDescent="0.25">
      <c r="D175" s="107" t="s">
        <v>252</v>
      </c>
      <c r="E175" s="107" t="s">
        <v>373</v>
      </c>
    </row>
    <row r="176" spans="4:5" ht="28.5" hidden="1" customHeight="1" x14ac:dyDescent="0.25">
      <c r="D176" s="107" t="s">
        <v>253</v>
      </c>
      <c r="E176" s="107" t="s">
        <v>376</v>
      </c>
    </row>
    <row r="177" spans="4:5" ht="28.5" hidden="1" customHeight="1" x14ac:dyDescent="0.25">
      <c r="D177" s="107" t="s">
        <v>395</v>
      </c>
      <c r="E177" s="107" t="s">
        <v>376</v>
      </c>
    </row>
    <row r="178" spans="4:5" ht="28.5" hidden="1" customHeight="1" x14ac:dyDescent="0.25">
      <c r="D178" s="107" t="s">
        <v>254</v>
      </c>
      <c r="E178" s="107" t="s">
        <v>384</v>
      </c>
    </row>
    <row r="179" spans="4:5" ht="28.5" hidden="1" customHeight="1" x14ac:dyDescent="0.25">
      <c r="D179" s="107" t="s">
        <v>255</v>
      </c>
      <c r="E179" s="107" t="s">
        <v>372</v>
      </c>
    </row>
    <row r="180" spans="4:5" ht="28.5" hidden="1" customHeight="1" x14ac:dyDescent="0.25">
      <c r="D180" s="107" t="s">
        <v>256</v>
      </c>
      <c r="E180" s="107" t="s">
        <v>372</v>
      </c>
    </row>
    <row r="181" spans="4:5" ht="28.5" hidden="1" customHeight="1" x14ac:dyDescent="0.25">
      <c r="D181" s="107" t="s">
        <v>257</v>
      </c>
      <c r="E181" s="107" t="s">
        <v>372</v>
      </c>
    </row>
    <row r="182" spans="4:5" ht="28.5" hidden="1" customHeight="1" x14ac:dyDescent="0.25">
      <c r="D182" s="107" t="s">
        <v>258</v>
      </c>
      <c r="E182" s="107" t="s">
        <v>372</v>
      </c>
    </row>
    <row r="183" spans="4:5" ht="28.5" hidden="1" customHeight="1" x14ac:dyDescent="0.25">
      <c r="D183" s="107" t="s">
        <v>396</v>
      </c>
      <c r="E183" s="107" t="s">
        <v>376</v>
      </c>
    </row>
    <row r="184" spans="4:5" ht="28.5" hidden="1" customHeight="1" x14ac:dyDescent="0.25">
      <c r="D184" s="107" t="s">
        <v>259</v>
      </c>
      <c r="E184" s="107" t="s">
        <v>373</v>
      </c>
    </row>
    <row r="185" spans="4:5" ht="28.5" hidden="1" customHeight="1" x14ac:dyDescent="0.25">
      <c r="D185" s="107" t="s">
        <v>260</v>
      </c>
      <c r="E185" s="107" t="s">
        <v>372</v>
      </c>
    </row>
    <row r="186" spans="4:5" ht="28.5" hidden="1" customHeight="1" x14ac:dyDescent="0.25">
      <c r="D186" s="107" t="s">
        <v>261</v>
      </c>
      <c r="E186" s="107" t="s">
        <v>373</v>
      </c>
    </row>
    <row r="187" spans="4:5" ht="28.5" hidden="1" customHeight="1" x14ac:dyDescent="0.25">
      <c r="D187" s="107" t="s">
        <v>262</v>
      </c>
      <c r="E187" s="107" t="s">
        <v>372</v>
      </c>
    </row>
    <row r="188" spans="4:5" ht="28.5" hidden="1" customHeight="1" x14ac:dyDescent="0.25">
      <c r="D188" s="107" t="s">
        <v>263</v>
      </c>
      <c r="E188" s="107" t="s">
        <v>372</v>
      </c>
    </row>
    <row r="189" spans="4:5" ht="28.5" hidden="1" customHeight="1" x14ac:dyDescent="0.25">
      <c r="D189" s="107" t="s">
        <v>264</v>
      </c>
      <c r="E189" s="107" t="s">
        <v>372</v>
      </c>
    </row>
    <row r="190" spans="4:5" ht="28.5" hidden="1" customHeight="1" x14ac:dyDescent="0.25">
      <c r="D190" s="107" t="s">
        <v>265</v>
      </c>
      <c r="E190" s="107" t="s">
        <v>376</v>
      </c>
    </row>
    <row r="191" spans="4:5" ht="28.5" hidden="1" customHeight="1" x14ac:dyDescent="0.25">
      <c r="D191" s="107" t="s">
        <v>397</v>
      </c>
      <c r="E191" s="107" t="s">
        <v>373</v>
      </c>
    </row>
    <row r="192" spans="4:5" ht="28.5" hidden="1" customHeight="1" x14ac:dyDescent="0.25">
      <c r="D192" s="107" t="s">
        <v>266</v>
      </c>
      <c r="E192" s="107" t="s">
        <v>376</v>
      </c>
    </row>
    <row r="193" spans="4:5" ht="28.5" hidden="1" customHeight="1" x14ac:dyDescent="0.25">
      <c r="D193" s="107" t="s">
        <v>398</v>
      </c>
      <c r="E193" s="107" t="s">
        <v>372</v>
      </c>
    </row>
    <row r="194" spans="4:5" ht="28.5" hidden="1" customHeight="1" x14ac:dyDescent="0.25">
      <c r="D194" s="107" t="s">
        <v>267</v>
      </c>
      <c r="E194" s="107" t="s">
        <v>372</v>
      </c>
    </row>
    <row r="195" spans="4:5" ht="28.5" hidden="1" customHeight="1" x14ac:dyDescent="0.25">
      <c r="D195" s="107" t="s">
        <v>399</v>
      </c>
      <c r="E195" s="107" t="s">
        <v>376</v>
      </c>
    </row>
    <row r="196" spans="4:5" ht="28.5" hidden="1" customHeight="1" x14ac:dyDescent="0.25">
      <c r="D196" s="107" t="s">
        <v>400</v>
      </c>
      <c r="E196" s="107" t="s">
        <v>373</v>
      </c>
    </row>
    <row r="197" spans="4:5" ht="28.5" hidden="1" customHeight="1" x14ac:dyDescent="0.25">
      <c r="D197" s="107" t="s">
        <v>401</v>
      </c>
      <c r="E197" s="107" t="s">
        <v>376</v>
      </c>
    </row>
    <row r="198" spans="4:5" ht="28.5" hidden="1" customHeight="1" x14ac:dyDescent="0.25">
      <c r="D198" s="107" t="s">
        <v>268</v>
      </c>
      <c r="E198" s="107" t="s">
        <v>372</v>
      </c>
    </row>
    <row r="199" spans="4:5" ht="28.5" hidden="1" customHeight="1" x14ac:dyDescent="0.25">
      <c r="D199" s="107" t="s">
        <v>269</v>
      </c>
      <c r="E199" s="107" t="s">
        <v>372</v>
      </c>
    </row>
    <row r="200" spans="4:5" ht="28.5" hidden="1" customHeight="1" x14ac:dyDescent="0.25">
      <c r="D200" s="107" t="s">
        <v>270</v>
      </c>
      <c r="E200" s="107" t="s">
        <v>384</v>
      </c>
    </row>
  </sheetData>
  <sheetProtection algorithmName="SHA-512" hashValue="PNBO60A3ozehb6If7lPFzSmcWbot+IwLTVqq9Id/d+uIytiIBAN05BFwOM4PSnZKUISwokj5srUYSPny0PbOzg==" saltValue="zInTSdP6vtlx867t62zc3Q==" spinCount="100000" sheet="1" selectLockedCells="1"/>
  <mergeCells count="3">
    <mergeCell ref="C5:G7"/>
    <mergeCell ref="C3:G3"/>
    <mergeCell ref="C19:D19"/>
  </mergeCells>
  <conditionalFormatting sqref="H21:K40">
    <cfRule type="expression" dxfId="38" priority="2">
      <formula>H21=""</formula>
    </cfRule>
  </conditionalFormatting>
  <conditionalFormatting sqref="D21:E40">
    <cfRule type="expression" dxfId="37" priority="1">
      <formula>AND($C21&lt;&gt;"",D21="")</formula>
    </cfRule>
  </conditionalFormatting>
  <dataValidations count="3">
    <dataValidation type="list" allowBlank="1" showInputMessage="1" showErrorMessage="1" sqref="E22:E40">
      <formula1>$D$52:$D$200</formula1>
    </dataValidation>
    <dataValidation type="list" allowBlank="1" showInputMessage="1" showErrorMessage="1" sqref="E21">
      <formula1>$D$52:$D$201</formula1>
    </dataValidation>
    <dataValidation type="list" allowBlank="1" showInputMessage="1" showErrorMessage="1" sqref="D21:D40">
      <formula1>$C$54:$C$66</formula1>
    </dataValidation>
  </dataValidations>
  <pageMargins left="0.7" right="0.7" top="0.75" bottom="0.75" header="0.3" footer="0.3"/>
  <pageSetup paperSize="9" scale="5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B1:Y512"/>
  <sheetViews>
    <sheetView showGridLines="0" topLeftCell="D43" zoomScaleNormal="100" workbookViewId="0">
      <selection activeCell="O49" sqref="O49"/>
    </sheetView>
  </sheetViews>
  <sheetFormatPr defaultColWidth="0" defaultRowHeight="15" zeroHeight="1" x14ac:dyDescent="0.25"/>
  <cols>
    <col min="1" max="2" width="1.7109375" customWidth="1"/>
    <col min="3" max="3" width="24.5703125" style="16" bestFit="1" customWidth="1"/>
    <col min="4" max="4" width="20.7109375" customWidth="1"/>
    <col min="5" max="7" width="20.7109375" style="263" customWidth="1"/>
    <col min="8" max="8" width="20.7109375" style="622" customWidth="1"/>
    <col min="9" max="12" width="20.7109375" customWidth="1"/>
    <col min="13" max="13" width="20.7109375" style="107" customWidth="1"/>
    <col min="14" max="14" width="20.7109375" customWidth="1"/>
    <col min="15" max="15" width="12.5703125" style="53" customWidth="1"/>
    <col min="16" max="16" width="1.7109375" style="53" customWidth="1"/>
    <col min="17" max="17" width="1.7109375" style="63" customWidth="1"/>
    <col min="18" max="19" width="7.140625" hidden="1" customWidth="1"/>
    <col min="20" max="20" width="7.140625" style="107" hidden="1" customWidth="1"/>
  </cols>
  <sheetData>
    <row r="1" spans="2:25" s="10" customFormat="1" ht="8.1" customHeight="1" x14ac:dyDescent="0.25">
      <c r="C1" s="16"/>
      <c r="E1" s="263"/>
      <c r="F1" s="263"/>
      <c r="G1" s="263"/>
      <c r="H1" s="622"/>
      <c r="M1" s="107"/>
      <c r="O1" s="53"/>
      <c r="P1" s="53"/>
      <c r="Q1" s="63"/>
      <c r="T1" s="107"/>
    </row>
    <row r="2" spans="2:25" ht="8.1" customHeight="1" thickBot="1" x14ac:dyDescent="0.3">
      <c r="B2" s="11"/>
      <c r="C2" s="17"/>
      <c r="D2" s="11"/>
      <c r="E2" s="264"/>
      <c r="F2" s="264"/>
      <c r="G2" s="264"/>
      <c r="H2" s="109"/>
      <c r="I2" s="11"/>
      <c r="J2" s="11"/>
      <c r="K2" s="11"/>
      <c r="L2" s="11"/>
      <c r="M2" s="64"/>
      <c r="N2" s="11"/>
      <c r="O2" s="258"/>
      <c r="P2" s="258"/>
    </row>
    <row r="3" spans="2:25" ht="16.5" thickBot="1" x14ac:dyDescent="0.3">
      <c r="B3" s="11"/>
      <c r="C3" s="697" t="s">
        <v>24</v>
      </c>
      <c r="D3" s="698"/>
      <c r="E3" s="698"/>
      <c r="F3" s="698"/>
      <c r="G3" s="698"/>
      <c r="H3" s="698"/>
      <c r="I3" s="698"/>
      <c r="J3" s="698"/>
      <c r="K3" s="698"/>
      <c r="L3" s="708"/>
      <c r="M3" s="138"/>
      <c r="N3" s="11"/>
      <c r="O3" s="258"/>
      <c r="P3" s="258"/>
    </row>
    <row r="4" spans="2:25" ht="15.75" thickBot="1" x14ac:dyDescent="0.3">
      <c r="B4" s="11"/>
      <c r="C4" s="17"/>
      <c r="D4" s="11"/>
      <c r="E4" s="264"/>
      <c r="F4" s="264"/>
      <c r="G4" s="264"/>
      <c r="H4" s="109"/>
      <c r="I4" s="11"/>
      <c r="J4" s="11"/>
      <c r="K4" s="11"/>
      <c r="L4" s="11"/>
      <c r="M4" s="64"/>
      <c r="N4" s="11"/>
      <c r="O4" s="258"/>
      <c r="P4" s="258"/>
    </row>
    <row r="5" spans="2:25" ht="15.75" thickBot="1" x14ac:dyDescent="0.3">
      <c r="B5" s="11"/>
      <c r="C5" s="7" t="s">
        <v>107</v>
      </c>
      <c r="D5" s="728" t="str">
        <f>IF('START - AWARD DETAILS'!$D$13="","",'START - AWARD DETAILS'!$D$13)</f>
        <v>ENHANCE: Scaling-up Care for Perinatal Depression through Technological Enhancements to the 'Thinking Healthy Programme'</v>
      </c>
      <c r="E5" s="729"/>
      <c r="F5" s="729"/>
      <c r="G5" s="729"/>
      <c r="H5" s="729"/>
      <c r="I5" s="729"/>
      <c r="J5" s="729"/>
      <c r="K5" s="729"/>
      <c r="L5" s="730"/>
      <c r="M5" s="139"/>
      <c r="N5" s="11"/>
      <c r="O5" s="258"/>
      <c r="P5" s="258"/>
    </row>
    <row r="6" spans="2:25" ht="15.75" thickBot="1" x14ac:dyDescent="0.3">
      <c r="B6" s="11"/>
      <c r="C6" s="17"/>
      <c r="D6" s="11"/>
      <c r="E6" s="264"/>
      <c r="F6" s="264"/>
      <c r="G6" s="264"/>
      <c r="H6" s="109"/>
      <c r="I6" s="11"/>
      <c r="J6" s="11"/>
      <c r="K6" s="11"/>
      <c r="L6" s="11"/>
      <c r="M6" s="64"/>
      <c r="N6" s="11"/>
      <c r="O6" s="258"/>
      <c r="P6" s="258"/>
    </row>
    <row r="7" spans="2:25" ht="15.75" thickBot="1" x14ac:dyDescent="0.3">
      <c r="B7" s="11"/>
      <c r="C7" s="56" t="s">
        <v>0</v>
      </c>
      <c r="D7" s="728" t="str">
        <f>IF('START - AWARD DETAILS'!$D$14="","",'START - AWARD DETAILS'!$D$14)</f>
        <v>NIHR200817</v>
      </c>
      <c r="E7" s="729"/>
      <c r="F7" s="729"/>
      <c r="G7" s="729"/>
      <c r="H7" s="729"/>
      <c r="I7" s="729"/>
      <c r="J7" s="729"/>
      <c r="K7" s="729"/>
      <c r="L7" s="730"/>
      <c r="M7" s="65"/>
      <c r="N7" s="11"/>
      <c r="O7" s="258"/>
      <c r="P7" s="258"/>
    </row>
    <row r="8" spans="2:25" ht="15.75" thickBot="1" x14ac:dyDescent="0.3">
      <c r="B8" s="11"/>
      <c r="C8" s="17"/>
      <c r="D8" s="11"/>
      <c r="E8" s="264"/>
      <c r="F8" s="264"/>
      <c r="G8" s="264"/>
      <c r="H8" s="109"/>
      <c r="I8" s="11"/>
      <c r="J8" s="11"/>
      <c r="K8" s="11"/>
      <c r="L8" s="11"/>
      <c r="M8" s="64"/>
      <c r="N8" s="11"/>
      <c r="O8" s="258"/>
      <c r="P8" s="258"/>
    </row>
    <row r="9" spans="2:25" ht="293.25" customHeight="1" thickBot="1" x14ac:dyDescent="0.3">
      <c r="B9" s="11"/>
      <c r="C9" s="725" t="s">
        <v>513</v>
      </c>
      <c r="D9" s="726"/>
      <c r="E9" s="726"/>
      <c r="F9" s="726"/>
      <c r="G9" s="726"/>
      <c r="H9" s="726"/>
      <c r="I9" s="726"/>
      <c r="J9" s="726"/>
      <c r="K9" s="726"/>
      <c r="L9" s="726"/>
      <c r="M9" s="727"/>
      <c r="N9" s="11"/>
      <c r="O9" s="258"/>
      <c r="P9" s="258"/>
      <c r="S9" s="307" t="s">
        <v>417</v>
      </c>
      <c r="T9" s="307" t="s">
        <v>404</v>
      </c>
      <c r="U9" s="307" t="s">
        <v>403</v>
      </c>
      <c r="V9" s="307" t="s">
        <v>409</v>
      </c>
      <c r="W9" s="307" t="s">
        <v>408</v>
      </c>
      <c r="X9" s="307" t="s">
        <v>19</v>
      </c>
    </row>
    <row r="10" spans="2:25" ht="15.75" thickBot="1" x14ac:dyDescent="0.3">
      <c r="B10" s="11"/>
      <c r="C10" s="17"/>
      <c r="D10" s="11"/>
      <c r="E10" s="264"/>
      <c r="F10" s="264"/>
      <c r="G10" s="264"/>
      <c r="H10" s="109"/>
      <c r="I10" s="11"/>
      <c r="J10" s="11"/>
      <c r="K10" s="11"/>
      <c r="L10" s="11"/>
      <c r="M10" s="64"/>
      <c r="N10" s="11"/>
      <c r="O10" s="258"/>
      <c r="P10" s="258"/>
    </row>
    <row r="11" spans="2:25" ht="45.75" thickBot="1" x14ac:dyDescent="0.3">
      <c r="B11" s="11"/>
      <c r="C11" s="221" t="s">
        <v>418</v>
      </c>
      <c r="D11" s="222" t="s">
        <v>417</v>
      </c>
      <c r="E11" s="262" t="s">
        <v>404</v>
      </c>
      <c r="F11" s="262" t="s">
        <v>403</v>
      </c>
      <c r="G11" s="262" t="s">
        <v>409</v>
      </c>
      <c r="H11" s="262" t="s">
        <v>408</v>
      </c>
      <c r="I11" s="362" t="s">
        <v>426</v>
      </c>
      <c r="J11" s="222" t="s">
        <v>19</v>
      </c>
      <c r="K11" s="222" t="s">
        <v>20</v>
      </c>
      <c r="L11" s="222" t="s">
        <v>21</v>
      </c>
      <c r="M11" s="222" t="s">
        <v>22</v>
      </c>
      <c r="N11" s="220" t="s">
        <v>23</v>
      </c>
      <c r="O11" s="302" t="s">
        <v>340</v>
      </c>
      <c r="P11" s="258"/>
      <c r="Q11" s="53"/>
      <c r="S11" s="63"/>
      <c r="T11" s="63">
        <v>0</v>
      </c>
      <c r="U11" s="63">
        <v>0</v>
      </c>
      <c r="V11">
        <v>0</v>
      </c>
      <c r="W11" s="107">
        <v>0</v>
      </c>
      <c r="X11" s="107">
        <v>0</v>
      </c>
      <c r="Y11" s="107">
        <v>0</v>
      </c>
    </row>
    <row r="12" spans="2:25" s="99" customFormat="1" ht="25.5" x14ac:dyDescent="0.25">
      <c r="B12" s="319"/>
      <c r="C12" s="301" t="s">
        <v>519</v>
      </c>
      <c r="D12" s="230" t="s">
        <v>518</v>
      </c>
      <c r="E12" s="274" t="str">
        <f>IFERROR(VLOOKUP($D12,'START - AWARD DETAILS'!$C$21:$F$40,2,0),"")</f>
        <v>HEI (UK)</v>
      </c>
      <c r="F12" s="274" t="str">
        <f>IFERROR(VLOOKUP($D12,'START - AWARD DETAILS'!$C$21:$F$40,3,0),"")</f>
        <v>United Kingdom</v>
      </c>
      <c r="G12" s="274" t="str">
        <f>IFERROR(VLOOKUP($D12,'START - AWARD DETAILS'!$C$21:$G$40,4,0),"")</f>
        <v>No</v>
      </c>
      <c r="H12" s="274" t="str">
        <f>IFERROR(VLOOKUP($D12,'START - AWARD DETAILS'!$C$21:$G$40,5,0),"")</f>
        <v>N/A</v>
      </c>
      <c r="I12" s="477" t="s">
        <v>300</v>
      </c>
      <c r="J12" s="275" t="s">
        <v>520</v>
      </c>
      <c r="K12" s="253" t="s">
        <v>521</v>
      </c>
      <c r="L12" s="276">
        <v>79529</v>
      </c>
      <c r="M12" s="276">
        <v>25690</v>
      </c>
      <c r="N12" s="320">
        <f t="shared" ref="N12:N17" si="0">SUM(L12:M12)</f>
        <v>105219</v>
      </c>
      <c r="O12" s="321">
        <f>IF(E12="HEI (UK)",0.8,1)</f>
        <v>0.8</v>
      </c>
      <c r="P12" s="252"/>
      <c r="Q12" s="143"/>
      <c r="T12" s="99">
        <f>IF(COUNTIF(D$11:D12,D12)=1,T11+1,T11)</f>
        <v>1</v>
      </c>
      <c r="U12" s="99">
        <f>IF(COUNTIF(J$11:J12,J12)=1,U11+1,U11)</f>
        <v>1</v>
      </c>
      <c r="V12" s="99">
        <f>IF(COUNTIF(H$11:H12,H12)=1,V11+1,V11)</f>
        <v>1</v>
      </c>
      <c r="W12" s="99">
        <f>IF(COUNTIF(H$11:H12,H12)=1,W11+1,W11)</f>
        <v>1</v>
      </c>
      <c r="X12" s="99">
        <f>IF(COUNTIF(J$11:J12,J12)=1,X11+1,X11)</f>
        <v>1</v>
      </c>
      <c r="Y12" s="99">
        <f>IF(AND(COUNTIF(J$11:J12,J12)=1,J12&lt;&gt;"UK"),Y11+1,Y11)</f>
        <v>1</v>
      </c>
    </row>
    <row r="13" spans="2:25" s="99" customFormat="1" ht="25.5" x14ac:dyDescent="0.25">
      <c r="B13" s="319"/>
      <c r="C13" s="299" t="s">
        <v>523</v>
      </c>
      <c r="D13" s="275" t="s">
        <v>518</v>
      </c>
      <c r="E13" s="523" t="str">
        <f>IFERROR(VLOOKUP($D13,'START - AWARD DETAILS'!$C$21:$F$40,2,0),"")</f>
        <v>HEI (UK)</v>
      </c>
      <c r="F13" s="274" t="str">
        <f>IFERROR(VLOOKUP($D13,'START - AWARD DETAILS'!$C$21:$F$40,3,0),"")</f>
        <v>United Kingdom</v>
      </c>
      <c r="G13" s="274" t="str">
        <f>IFERROR(VLOOKUP($D13,'START - AWARD DETAILS'!$C$21:$G$40,4,0),"")</f>
        <v>No</v>
      </c>
      <c r="H13" s="274" t="str">
        <f>IFERROR(VLOOKUP($D13,'START - AWARD DETAILS'!$C$21:$G$40,5,0),"")</f>
        <v>N/A</v>
      </c>
      <c r="I13" s="477" t="s">
        <v>300</v>
      </c>
      <c r="J13" s="275" t="s">
        <v>520</v>
      </c>
      <c r="K13" s="253" t="s">
        <v>522</v>
      </c>
      <c r="L13" s="276">
        <v>53179</v>
      </c>
      <c r="M13" s="276">
        <v>16784</v>
      </c>
      <c r="N13" s="320">
        <f t="shared" si="0"/>
        <v>69963</v>
      </c>
      <c r="O13" s="321">
        <f t="shared" ref="O13:O76" si="1">IF(E13="HEI (UK)",0.8,1)</f>
        <v>0.8</v>
      </c>
      <c r="P13" s="252"/>
      <c r="Q13" s="143"/>
      <c r="T13" s="352">
        <f>IF(COUNTIF(D$11:D13,D13)=1,T12+1,T12)</f>
        <v>1</v>
      </c>
      <c r="U13" s="99">
        <f>IF(COUNTIF(J$11:J13,J13)=1,U12+1,U12)</f>
        <v>1</v>
      </c>
      <c r="V13" s="99">
        <f>IF(COUNTIF(H$11:H13,H13)=1,V12+1,V12)</f>
        <v>1</v>
      </c>
      <c r="W13" s="99">
        <f>IF(COUNTIF(H$11:H13,H13)=1,W12+1,W12)</f>
        <v>1</v>
      </c>
      <c r="X13" s="503">
        <f>IF(COUNTIF(J$11:J13,J13)=1,X12+1,X12)</f>
        <v>1</v>
      </c>
      <c r="Y13" s="352">
        <f>IF(AND(COUNTIF(J$11:J13,J13)=1,J13&lt;&gt;"UK"),Y12+1,Y12)</f>
        <v>1</v>
      </c>
    </row>
    <row r="14" spans="2:25" s="99" customFormat="1" ht="38.25" x14ac:dyDescent="0.25">
      <c r="B14" s="319"/>
      <c r="C14" s="299" t="s">
        <v>526</v>
      </c>
      <c r="D14" s="230" t="s">
        <v>527</v>
      </c>
      <c r="E14" s="523" t="str">
        <f>IFERROR(VLOOKUP($D14,'START - AWARD DETAILS'!$C$21:$F$40,2,0),"")</f>
        <v>Research institute (ODA Eligible)</v>
      </c>
      <c r="F14" s="274" t="str">
        <f>IFERROR(VLOOKUP($D14,'START - AWARD DETAILS'!$C$21:$F$40,3,0),"")</f>
        <v>Pakistan</v>
      </c>
      <c r="G14" s="274" t="str">
        <f>IFERROR(VLOOKUP($D14,'START - AWARD DETAILS'!$C$21:$G$40,4,0),"")</f>
        <v>Yes</v>
      </c>
      <c r="H14" s="274" t="str">
        <f>IFERROR(VLOOKUP($D14,'START - AWARD DETAILS'!$C$21:$G$40,5,0),"")</f>
        <v>Lower Middle Income Countries and Territories</v>
      </c>
      <c r="I14" s="526" t="s">
        <v>300</v>
      </c>
      <c r="J14" s="275" t="s">
        <v>520</v>
      </c>
      <c r="K14" s="253" t="s">
        <v>407</v>
      </c>
      <c r="L14" s="276">
        <v>36000</v>
      </c>
      <c r="M14" s="276">
        <v>0</v>
      </c>
      <c r="N14" s="320">
        <f t="shared" si="0"/>
        <v>36000</v>
      </c>
      <c r="O14" s="321">
        <f t="shared" si="1"/>
        <v>1</v>
      </c>
      <c r="P14" s="252"/>
      <c r="Q14" s="143"/>
      <c r="T14" s="352">
        <f>IF(COUNTIF(D$11:D14,D14)=1,T13+1,T13)</f>
        <v>2</v>
      </c>
      <c r="U14" s="99">
        <f>IF(COUNTIF(J$11:J14,J14)=1,U13+1,U13)</f>
        <v>1</v>
      </c>
      <c r="V14" s="99">
        <f>IF(COUNTIF(H$11:H14,H14)=1,V13+1,V13)</f>
        <v>2</v>
      </c>
      <c r="W14" s="99">
        <f>IF(COUNTIF(H$11:H14,H14)=1,W13+1,W13)</f>
        <v>2</v>
      </c>
      <c r="X14" s="503">
        <f>IF(COUNTIF(J$11:J14,J14)=1,X13+1,X13)</f>
        <v>1</v>
      </c>
      <c r="Y14" s="352">
        <f>IF(AND(COUNTIF(J$11:J14,J14)=1,J14&lt;&gt;"UK"),Y13+1,Y13)</f>
        <v>1</v>
      </c>
    </row>
    <row r="15" spans="2:25" s="99" customFormat="1" ht="38.25" x14ac:dyDescent="0.25">
      <c r="B15" s="319"/>
      <c r="C15" s="299" t="s">
        <v>530</v>
      </c>
      <c r="D15" s="230" t="s">
        <v>527</v>
      </c>
      <c r="E15" s="523" t="str">
        <f>IFERROR(VLOOKUP($D15,'START - AWARD DETAILS'!$C$21:$F$40,2,0),"")</f>
        <v>Research institute (ODA Eligible)</v>
      </c>
      <c r="F15" s="274" t="str">
        <f>IFERROR(VLOOKUP($D15,'START - AWARD DETAILS'!$C$21:$F$40,3,0),"")</f>
        <v>Pakistan</v>
      </c>
      <c r="G15" s="274" t="str">
        <f>IFERROR(VLOOKUP($D15,'START - AWARD DETAILS'!$C$21:$G$40,4,0),"")</f>
        <v>Yes</v>
      </c>
      <c r="H15" s="274" t="str">
        <f>IFERROR(VLOOKUP($D15,'START - AWARD DETAILS'!$C$21:$G$40,5,0),"")</f>
        <v>Lower Middle Income Countries and Territories</v>
      </c>
      <c r="I15" s="477" t="s">
        <v>300</v>
      </c>
      <c r="J15" s="275" t="s">
        <v>520</v>
      </c>
      <c r="K15" s="253" t="s">
        <v>407</v>
      </c>
      <c r="L15" s="276">
        <v>36000</v>
      </c>
      <c r="M15" s="276">
        <v>0</v>
      </c>
      <c r="N15" s="320">
        <f t="shared" si="0"/>
        <v>36000</v>
      </c>
      <c r="O15" s="321">
        <f t="shared" si="1"/>
        <v>1</v>
      </c>
      <c r="P15" s="252"/>
      <c r="Q15" s="143"/>
      <c r="T15" s="352">
        <f>IF(COUNTIF(D$11:D15,D15)=1,T14+1,T14)</f>
        <v>2</v>
      </c>
      <c r="U15" s="99">
        <f>IF(COUNTIF(J$11:J15,J15)=1,U14+1,U14)</f>
        <v>1</v>
      </c>
      <c r="V15" s="99">
        <f>IF(COUNTIF(H$11:H15,H15)=1,V14+1,V14)</f>
        <v>2</v>
      </c>
      <c r="W15" s="99">
        <f>IF(COUNTIF(H$11:H15,H15)=1,W14+1,W14)</f>
        <v>2</v>
      </c>
      <c r="X15" s="503">
        <f>IF(COUNTIF(J$11:J15,J15)=1,X14+1,X14)</f>
        <v>1</v>
      </c>
      <c r="Y15" s="352">
        <f>IF(AND(COUNTIF(J$11:J15,J15)=1,J15&lt;&gt;"UK"),Y14+1,Y14)</f>
        <v>1</v>
      </c>
    </row>
    <row r="16" spans="2:25" s="99" customFormat="1" ht="38.25" x14ac:dyDescent="0.25">
      <c r="B16" s="319"/>
      <c r="C16" s="299" t="s">
        <v>553</v>
      </c>
      <c r="D16" s="230" t="s">
        <v>527</v>
      </c>
      <c r="E16" s="523" t="str">
        <f>IFERROR(VLOOKUP($D16,'START - AWARD DETAILS'!$C$21:$F$40,2,0),"")</f>
        <v>Research institute (ODA Eligible)</v>
      </c>
      <c r="F16" s="274" t="str">
        <f>IFERROR(VLOOKUP($D16,'START - AWARD DETAILS'!$C$21:$F$40,3,0),"")</f>
        <v>Pakistan</v>
      </c>
      <c r="G16" s="274" t="str">
        <f>IFERROR(VLOOKUP($D16,'START - AWARD DETAILS'!$C$21:$G$40,4,0),"")</f>
        <v>Yes</v>
      </c>
      <c r="H16" s="274" t="str">
        <f>IFERROR(VLOOKUP($D16,'START - AWARD DETAILS'!$C$21:$G$40,5,0),"")</f>
        <v>Lower Middle Income Countries and Territories</v>
      </c>
      <c r="I16" s="477" t="s">
        <v>300</v>
      </c>
      <c r="J16" s="275" t="s">
        <v>520</v>
      </c>
      <c r="K16" s="253" t="s">
        <v>407</v>
      </c>
      <c r="L16" s="276">
        <v>36000</v>
      </c>
      <c r="M16" s="276">
        <v>0</v>
      </c>
      <c r="N16" s="320">
        <f t="shared" si="0"/>
        <v>36000</v>
      </c>
      <c r="O16" s="321">
        <f t="shared" si="1"/>
        <v>1</v>
      </c>
      <c r="P16" s="252"/>
      <c r="Q16" s="143"/>
      <c r="T16" s="352">
        <f>IF(COUNTIF(D$11:D16,D16)=1,T15+1,T15)</f>
        <v>2</v>
      </c>
      <c r="U16" s="99">
        <f>IF(COUNTIF(J$11:J16,J16)=1,U15+1,U15)</f>
        <v>1</v>
      </c>
      <c r="V16" s="99">
        <f>IF(COUNTIF(H$11:H16,H16)=1,V15+1,V15)</f>
        <v>2</v>
      </c>
      <c r="W16" s="99">
        <f>IF(COUNTIF(H$11:H16,H16)=1,W15+1,W15)</f>
        <v>2</v>
      </c>
      <c r="X16" s="503">
        <f>IF(COUNTIF(J$11:J16,J16)=1,X15+1,X15)</f>
        <v>1</v>
      </c>
      <c r="Y16" s="352">
        <f>IF(AND(COUNTIF(J$11:J16,J16)=1,J16&lt;&gt;"UK"),Y15+1,Y15)</f>
        <v>1</v>
      </c>
    </row>
    <row r="17" spans="2:25" s="99" customFormat="1" ht="38.25" x14ac:dyDescent="0.25">
      <c r="B17" s="319"/>
      <c r="C17" s="299" t="s">
        <v>535</v>
      </c>
      <c r="D17" s="230" t="s">
        <v>527</v>
      </c>
      <c r="E17" s="523" t="str">
        <f>IFERROR(VLOOKUP($D17,'START - AWARD DETAILS'!$C$21:$F$40,2,0),"")</f>
        <v>Research institute (ODA Eligible)</v>
      </c>
      <c r="F17" s="274" t="str">
        <f>IFERROR(VLOOKUP($D17,'START - AWARD DETAILS'!$C$21:$F$40,3,0),"")</f>
        <v>Pakistan</v>
      </c>
      <c r="G17" s="274" t="str">
        <f>IFERROR(VLOOKUP($D17,'START - AWARD DETAILS'!$C$21:$G$40,4,0),"")</f>
        <v>Yes</v>
      </c>
      <c r="H17" s="274" t="str">
        <f>IFERROR(VLOOKUP($D17,'START - AWARD DETAILS'!$C$21:$G$40,5,0),"")</f>
        <v>Lower Middle Income Countries and Territories</v>
      </c>
      <c r="I17" s="477" t="s">
        <v>369</v>
      </c>
      <c r="J17" s="275" t="s">
        <v>531</v>
      </c>
      <c r="K17" s="253" t="s">
        <v>407</v>
      </c>
      <c r="L17" s="276">
        <v>9600</v>
      </c>
      <c r="M17" s="276">
        <v>0</v>
      </c>
      <c r="N17" s="320">
        <f t="shared" si="0"/>
        <v>9600</v>
      </c>
      <c r="O17" s="321">
        <f t="shared" si="1"/>
        <v>1</v>
      </c>
      <c r="P17" s="252"/>
      <c r="Q17" s="143"/>
      <c r="T17" s="352">
        <f>IF(COUNTIF(D$11:D17,D17)=1,T16+1,T16)</f>
        <v>2</v>
      </c>
      <c r="U17" s="99">
        <f>IF(COUNTIF(J$11:J17,J17)=1,U16+1,U16)</f>
        <v>2</v>
      </c>
      <c r="V17" s="99">
        <f>IF(COUNTIF(H$11:H17,H17)=1,V16+1,V16)</f>
        <v>2</v>
      </c>
      <c r="W17" s="99">
        <f>IF(COUNTIF(H$11:H17,H17)=1,W16+1,W16)</f>
        <v>2</v>
      </c>
      <c r="X17" s="503">
        <f>IF(COUNTIF(J$11:J17,J17)=1,X16+1,X16)</f>
        <v>2</v>
      </c>
      <c r="Y17" s="352">
        <f>IF(AND(COUNTIF(J$11:J17,J17)=1,J17&lt;&gt;"UK"),Y16+1,Y16)</f>
        <v>2</v>
      </c>
    </row>
    <row r="18" spans="2:25" s="99" customFormat="1" ht="38.25" x14ac:dyDescent="0.25">
      <c r="B18" s="319"/>
      <c r="C18" s="299" t="s">
        <v>532</v>
      </c>
      <c r="D18" s="230" t="s">
        <v>527</v>
      </c>
      <c r="E18" s="523" t="str">
        <f>IFERROR(VLOOKUP($D18,'START - AWARD DETAILS'!$C$21:$F$40,2,0),"")</f>
        <v>Research institute (ODA Eligible)</v>
      </c>
      <c r="F18" s="274" t="str">
        <f>IFERROR(VLOOKUP($D18,'START - AWARD DETAILS'!$C$21:$F$40,3,0),"")</f>
        <v>Pakistan</v>
      </c>
      <c r="G18" s="274" t="str">
        <f>IFERROR(VLOOKUP($D18,'START - AWARD DETAILS'!$C$21:$G$40,4,0),"")</f>
        <v>Yes</v>
      </c>
      <c r="H18" s="274" t="str">
        <f>IFERROR(VLOOKUP($D18,'START - AWARD DETAILS'!$C$21:$G$40,5,0),"")</f>
        <v>Lower Middle Income Countries and Territories</v>
      </c>
      <c r="I18" s="477" t="s">
        <v>369</v>
      </c>
      <c r="J18" s="275" t="s">
        <v>531</v>
      </c>
      <c r="K18" s="253" t="s">
        <v>407</v>
      </c>
      <c r="L18" s="276">
        <v>9600</v>
      </c>
      <c r="M18" s="276">
        <v>0</v>
      </c>
      <c r="N18" s="320">
        <f t="shared" ref="N18:N81" si="2">SUM(L18:M18)</f>
        <v>9600</v>
      </c>
      <c r="O18" s="321">
        <f t="shared" si="1"/>
        <v>1</v>
      </c>
      <c r="P18" s="252"/>
      <c r="Q18" s="143"/>
      <c r="T18" s="352">
        <f>IF(COUNTIF(D$11:D18,D18)=1,T17+1,T17)</f>
        <v>2</v>
      </c>
      <c r="U18" s="99">
        <f>IF(COUNTIF(J$11:J18,J18)=1,U17+1,U17)</f>
        <v>2</v>
      </c>
      <c r="V18" s="99">
        <f>IF(COUNTIF(H$11:H18,H18)=1,V17+1,V17)</f>
        <v>2</v>
      </c>
      <c r="W18" s="99">
        <f>IF(COUNTIF(H$11:H18,H18)=1,W17+1,W17)</f>
        <v>2</v>
      </c>
      <c r="X18" s="503">
        <f>IF(COUNTIF(J$11:J18,J18)=1,X17+1,X17)</f>
        <v>2</v>
      </c>
      <c r="Y18" s="352">
        <f>IF(AND(COUNTIF(J$11:J18,J18)=1,J18&lt;&gt;"UK"),Y17+1,Y17)</f>
        <v>2</v>
      </c>
    </row>
    <row r="19" spans="2:25" s="99" customFormat="1" ht="38.25" x14ac:dyDescent="0.25">
      <c r="B19" s="319"/>
      <c r="C19" s="299" t="s">
        <v>533</v>
      </c>
      <c r="D19" s="275" t="s">
        <v>527</v>
      </c>
      <c r="E19" s="523" t="str">
        <f>IFERROR(VLOOKUP($D19,'START - AWARD DETAILS'!$C$21:$F$40,2,0),"")</f>
        <v>Research institute (ODA Eligible)</v>
      </c>
      <c r="F19" s="274" t="str">
        <f>IFERROR(VLOOKUP($D19,'START - AWARD DETAILS'!$C$21:$F$40,3,0),"")</f>
        <v>Pakistan</v>
      </c>
      <c r="G19" s="274" t="str">
        <f>IFERROR(VLOOKUP($D19,'START - AWARD DETAILS'!$C$21:$G$40,4,0),"")</f>
        <v>Yes</v>
      </c>
      <c r="H19" s="274" t="str">
        <f>IFERROR(VLOOKUP($D19,'START - AWARD DETAILS'!$C$21:$G$40,5,0),"")</f>
        <v>Lower Middle Income Countries and Territories</v>
      </c>
      <c r="I19" s="477" t="s">
        <v>369</v>
      </c>
      <c r="J19" s="275" t="s">
        <v>531</v>
      </c>
      <c r="K19" s="253" t="s">
        <v>407</v>
      </c>
      <c r="L19" s="276">
        <v>9600</v>
      </c>
      <c r="M19" s="276">
        <v>0</v>
      </c>
      <c r="N19" s="320">
        <f t="shared" si="2"/>
        <v>9600</v>
      </c>
      <c r="O19" s="321">
        <f t="shared" si="1"/>
        <v>1</v>
      </c>
      <c r="P19" s="252"/>
      <c r="Q19" s="143"/>
      <c r="T19" s="352">
        <f>IF(COUNTIF(D$11:D19,D19)=1,T18+1,T18)</f>
        <v>2</v>
      </c>
      <c r="U19" s="99">
        <f>IF(COUNTIF(J$11:J19,J19)=1,U18+1,U18)</f>
        <v>2</v>
      </c>
      <c r="V19" s="99">
        <f>IF(COUNTIF(H$11:H19,H19)=1,V18+1,V18)</f>
        <v>2</v>
      </c>
      <c r="W19" s="99">
        <f>IF(COUNTIF(H$11:H19,H19)=1,W18+1,W18)</f>
        <v>2</v>
      </c>
      <c r="X19" s="503">
        <f>IF(COUNTIF(J$11:J19,J19)=1,X18+1,X18)</f>
        <v>2</v>
      </c>
      <c r="Y19" s="352">
        <f>IF(AND(COUNTIF(J$11:J19,J19)=1,J19&lt;&gt;"UK"),Y18+1,Y18)</f>
        <v>2</v>
      </c>
    </row>
    <row r="20" spans="2:25" s="99" customFormat="1" ht="38.25" x14ac:dyDescent="0.25">
      <c r="B20" s="319"/>
      <c r="C20" s="299" t="s">
        <v>534</v>
      </c>
      <c r="D20" s="275" t="s">
        <v>527</v>
      </c>
      <c r="E20" s="523" t="str">
        <f>IFERROR(VLOOKUP($D20,'START - AWARD DETAILS'!$C$21:$F$40,2,0),"")</f>
        <v>Research institute (ODA Eligible)</v>
      </c>
      <c r="F20" s="274" t="str">
        <f>IFERROR(VLOOKUP($D20,'START - AWARD DETAILS'!$C$21:$F$40,3,0),"")</f>
        <v>Pakistan</v>
      </c>
      <c r="G20" s="274" t="str">
        <f>IFERROR(VLOOKUP($D20,'START - AWARD DETAILS'!$C$21:$G$40,4,0),"")</f>
        <v>Yes</v>
      </c>
      <c r="H20" s="274" t="str">
        <f>IFERROR(VLOOKUP($D20,'START - AWARD DETAILS'!$C$21:$G$40,5,0),"")</f>
        <v>Lower Middle Income Countries and Territories</v>
      </c>
      <c r="I20" s="477" t="s">
        <v>369</v>
      </c>
      <c r="J20" s="275" t="s">
        <v>531</v>
      </c>
      <c r="K20" s="253" t="s">
        <v>407</v>
      </c>
      <c r="L20" s="276">
        <v>9600</v>
      </c>
      <c r="M20" s="276">
        <v>0</v>
      </c>
      <c r="N20" s="320">
        <f t="shared" si="2"/>
        <v>9600</v>
      </c>
      <c r="O20" s="321">
        <f t="shared" si="1"/>
        <v>1</v>
      </c>
      <c r="P20" s="252"/>
      <c r="Q20" s="143"/>
      <c r="T20" s="352">
        <f>IF(COUNTIF(D$11:D20,D20)=1,T19+1,T19)</f>
        <v>2</v>
      </c>
      <c r="U20" s="99">
        <f>IF(COUNTIF(J$11:J20,J20)=1,U19+1,U19)</f>
        <v>2</v>
      </c>
      <c r="V20" s="99">
        <f>IF(COUNTIF(H$11:H20,H20)=1,V19+1,V19)</f>
        <v>2</v>
      </c>
      <c r="W20" s="99">
        <f>IF(COUNTIF(H$11:H20,H20)=1,W19+1,W19)</f>
        <v>2</v>
      </c>
      <c r="X20" s="503">
        <f>IF(COUNTIF(J$11:J20,J20)=1,X19+1,X19)</f>
        <v>2</v>
      </c>
      <c r="Y20" s="352">
        <f>IF(AND(COUNTIF(J$11:J20,J20)=1,J20&lt;&gt;"UK"),Y19+1,Y19)</f>
        <v>2</v>
      </c>
    </row>
    <row r="21" spans="2:25" s="99" customFormat="1" ht="38.25" x14ac:dyDescent="0.25">
      <c r="B21" s="319"/>
      <c r="C21" s="299" t="s">
        <v>536</v>
      </c>
      <c r="D21" s="275" t="s">
        <v>527</v>
      </c>
      <c r="E21" s="523" t="str">
        <f>IFERROR(VLOOKUP($D21,'START - AWARD DETAILS'!$C$21:$F$40,2,0),"")</f>
        <v>Research institute (ODA Eligible)</v>
      </c>
      <c r="F21" s="274" t="str">
        <f>IFERROR(VLOOKUP($D21,'START - AWARD DETAILS'!$C$21:$F$40,3,0),"")</f>
        <v>Pakistan</v>
      </c>
      <c r="G21" s="274" t="str">
        <f>IFERROR(VLOOKUP($D21,'START - AWARD DETAILS'!$C$21:$G$40,4,0),"")</f>
        <v>Yes</v>
      </c>
      <c r="H21" s="274" t="str">
        <f>IFERROR(VLOOKUP($D21,'START - AWARD DETAILS'!$C$21:$G$40,5,0),"")</f>
        <v>Lower Middle Income Countries and Territories</v>
      </c>
      <c r="I21" s="477" t="s">
        <v>369</v>
      </c>
      <c r="J21" s="275" t="s">
        <v>531</v>
      </c>
      <c r="K21" s="253" t="s">
        <v>407</v>
      </c>
      <c r="L21" s="276">
        <v>9600</v>
      </c>
      <c r="M21" s="276">
        <v>0</v>
      </c>
      <c r="N21" s="320">
        <f t="shared" si="2"/>
        <v>9600</v>
      </c>
      <c r="O21" s="321">
        <f t="shared" si="1"/>
        <v>1</v>
      </c>
      <c r="P21" s="252"/>
      <c r="Q21" s="143"/>
      <c r="T21" s="352">
        <f>IF(COUNTIF(D$11:D21,D21)=1,T20+1,T20)</f>
        <v>2</v>
      </c>
      <c r="U21" s="99">
        <f>IF(COUNTIF(J$11:J21,J21)=1,U20+1,U20)</f>
        <v>2</v>
      </c>
      <c r="V21" s="99">
        <f>IF(COUNTIF(H$11:H21,H21)=1,V20+1,V20)</f>
        <v>2</v>
      </c>
      <c r="W21" s="99">
        <f>IF(COUNTIF(H$11:H21,H21)=1,W20+1,W20)</f>
        <v>2</v>
      </c>
      <c r="X21" s="503">
        <f>IF(COUNTIF(J$11:J21,J21)=1,X20+1,X20)</f>
        <v>2</v>
      </c>
      <c r="Y21" s="352">
        <f>IF(AND(COUNTIF(J$11:J21,J21)=1,J21&lt;&gt;"UK"),Y20+1,Y20)</f>
        <v>2</v>
      </c>
    </row>
    <row r="22" spans="2:25" s="99" customFormat="1" ht="38.25" x14ac:dyDescent="0.25">
      <c r="B22" s="319"/>
      <c r="C22" s="299" t="s">
        <v>537</v>
      </c>
      <c r="D22" s="275" t="s">
        <v>527</v>
      </c>
      <c r="E22" s="523" t="str">
        <f>IFERROR(VLOOKUP($D22,'START - AWARD DETAILS'!$C$21:$F$40,2,0),"")</f>
        <v>Research institute (ODA Eligible)</v>
      </c>
      <c r="F22" s="274" t="str">
        <f>IFERROR(VLOOKUP($D22,'START - AWARD DETAILS'!$C$21:$F$40,3,0),"")</f>
        <v>Pakistan</v>
      </c>
      <c r="G22" s="274" t="str">
        <f>IFERROR(VLOOKUP($D22,'START - AWARD DETAILS'!$C$21:$G$40,4,0),"")</f>
        <v>Yes</v>
      </c>
      <c r="H22" s="274" t="str">
        <f>IFERROR(VLOOKUP($D22,'START - AWARD DETAILS'!$C$21:$G$40,5,0),"")</f>
        <v>Lower Middle Income Countries and Territories</v>
      </c>
      <c r="I22" s="477" t="s">
        <v>369</v>
      </c>
      <c r="J22" s="275" t="s">
        <v>538</v>
      </c>
      <c r="K22" s="253" t="s">
        <v>407</v>
      </c>
      <c r="L22" s="276">
        <v>4800</v>
      </c>
      <c r="M22" s="276">
        <v>0</v>
      </c>
      <c r="N22" s="320">
        <f t="shared" si="2"/>
        <v>4800</v>
      </c>
      <c r="O22" s="321">
        <f t="shared" si="1"/>
        <v>1</v>
      </c>
      <c r="P22" s="252"/>
      <c r="Q22" s="143"/>
      <c r="T22" s="352">
        <f>IF(COUNTIF(D$11:D22,D22)=1,T21+1,T21)</f>
        <v>2</v>
      </c>
      <c r="U22" s="99">
        <f>IF(COUNTIF(J$11:J22,J22)=1,U21+1,U21)</f>
        <v>3</v>
      </c>
      <c r="V22" s="99">
        <f>IF(COUNTIF(H$11:H22,H22)=1,V21+1,V21)</f>
        <v>2</v>
      </c>
      <c r="W22" s="99">
        <f>IF(COUNTIF(H$11:H22,H22)=1,W21+1,W21)</f>
        <v>2</v>
      </c>
      <c r="X22" s="503">
        <f>IF(COUNTIF(J$11:J22,J22)=1,X21+1,X21)</f>
        <v>3</v>
      </c>
      <c r="Y22" s="352">
        <f>IF(AND(COUNTIF(J$11:J22,J22)=1,J22&lt;&gt;"UK"),Y21+1,Y21)</f>
        <v>3</v>
      </c>
    </row>
    <row r="23" spans="2:25" s="99" customFormat="1" ht="38.25" x14ac:dyDescent="0.25">
      <c r="B23" s="319"/>
      <c r="C23" s="299" t="s">
        <v>539</v>
      </c>
      <c r="D23" s="275" t="s">
        <v>527</v>
      </c>
      <c r="E23" s="523" t="str">
        <f>IFERROR(VLOOKUP($D23,'START - AWARD DETAILS'!$C$21:$F$40,2,0),"")</f>
        <v>Research institute (ODA Eligible)</v>
      </c>
      <c r="F23" s="274" t="str">
        <f>IFERROR(VLOOKUP($D23,'START - AWARD DETAILS'!$C$21:$F$40,3,0),"")</f>
        <v>Pakistan</v>
      </c>
      <c r="G23" s="274" t="str">
        <f>IFERROR(VLOOKUP($D23,'START - AWARD DETAILS'!$C$21:$G$40,4,0),"")</f>
        <v>Yes</v>
      </c>
      <c r="H23" s="274" t="str">
        <f>IFERROR(VLOOKUP($D23,'START - AWARD DETAILS'!$C$21:$G$40,5,0),"")</f>
        <v>Lower Middle Income Countries and Territories</v>
      </c>
      <c r="I23" s="477" t="s">
        <v>369</v>
      </c>
      <c r="J23" s="275" t="s">
        <v>538</v>
      </c>
      <c r="K23" s="253" t="s">
        <v>407</v>
      </c>
      <c r="L23" s="276">
        <v>4800</v>
      </c>
      <c r="M23" s="276">
        <v>0</v>
      </c>
      <c r="N23" s="320">
        <f t="shared" si="2"/>
        <v>4800</v>
      </c>
      <c r="O23" s="321">
        <f t="shared" si="1"/>
        <v>1</v>
      </c>
      <c r="P23" s="252"/>
      <c r="Q23" s="143"/>
      <c r="T23" s="352">
        <f>IF(COUNTIF(D$11:D23,D23)=1,T22+1,T22)</f>
        <v>2</v>
      </c>
      <c r="U23" s="99">
        <f>IF(COUNTIF(J$11:J23,J23)=1,U22+1,U22)</f>
        <v>3</v>
      </c>
      <c r="V23" s="99">
        <f>IF(COUNTIF(H$11:H23,H23)=1,V22+1,V22)</f>
        <v>2</v>
      </c>
      <c r="W23" s="99">
        <f>IF(COUNTIF(H$11:H23,H23)=1,W22+1,W22)</f>
        <v>2</v>
      </c>
      <c r="X23" s="503">
        <f>IF(COUNTIF(J$11:J23,J23)=1,X22+1,X22)</f>
        <v>3</v>
      </c>
      <c r="Y23" s="352">
        <f>IF(AND(COUNTIF(J$11:J23,J23)=1,J23&lt;&gt;"UK"),Y22+1,Y22)</f>
        <v>3</v>
      </c>
    </row>
    <row r="24" spans="2:25" s="99" customFormat="1" ht="38.25" x14ac:dyDescent="0.25">
      <c r="B24" s="319"/>
      <c r="C24" s="299" t="s">
        <v>540</v>
      </c>
      <c r="D24" s="275" t="s">
        <v>527</v>
      </c>
      <c r="E24" s="523" t="str">
        <f>IFERROR(VLOOKUP($D24,'START - AWARD DETAILS'!$C$21:$F$40,2,0),"")</f>
        <v>Research institute (ODA Eligible)</v>
      </c>
      <c r="F24" s="274" t="str">
        <f>IFERROR(VLOOKUP($D24,'START - AWARD DETAILS'!$C$21:$F$40,3,0),"")</f>
        <v>Pakistan</v>
      </c>
      <c r="G24" s="274" t="str">
        <f>IFERROR(VLOOKUP($D24,'START - AWARD DETAILS'!$C$21:$G$40,4,0),"")</f>
        <v>Yes</v>
      </c>
      <c r="H24" s="274" t="str">
        <f>IFERROR(VLOOKUP($D24,'START - AWARD DETAILS'!$C$21:$G$40,5,0),"")</f>
        <v>Lower Middle Income Countries and Territories</v>
      </c>
      <c r="I24" s="477" t="s">
        <v>369</v>
      </c>
      <c r="J24" s="275" t="s">
        <v>538</v>
      </c>
      <c r="K24" s="253" t="s">
        <v>407</v>
      </c>
      <c r="L24" s="276">
        <v>4800</v>
      </c>
      <c r="M24" s="276">
        <v>0</v>
      </c>
      <c r="N24" s="320">
        <f t="shared" si="2"/>
        <v>4800</v>
      </c>
      <c r="O24" s="321">
        <f t="shared" si="1"/>
        <v>1</v>
      </c>
      <c r="P24" s="252"/>
      <c r="Q24" s="143"/>
      <c r="T24" s="352">
        <f>IF(COUNTIF(D$11:D24,D24)=1,T23+1,T23)</f>
        <v>2</v>
      </c>
      <c r="U24" s="99">
        <f>IF(COUNTIF(J$11:J24,J24)=1,U23+1,U23)</f>
        <v>3</v>
      </c>
      <c r="V24" s="99">
        <f>IF(COUNTIF(H$11:H24,H24)=1,V23+1,V23)</f>
        <v>2</v>
      </c>
      <c r="W24" s="99">
        <f>IF(COUNTIF(H$11:H24,H24)=1,W23+1,W23)</f>
        <v>2</v>
      </c>
      <c r="X24" s="503">
        <f>IF(COUNTIF(J$11:J24,J24)=1,X23+1,X23)</f>
        <v>3</v>
      </c>
      <c r="Y24" s="352">
        <f>IF(AND(COUNTIF(J$11:J24,J24)=1,J24&lt;&gt;"UK"),Y23+1,Y23)</f>
        <v>3</v>
      </c>
    </row>
    <row r="25" spans="2:25" s="99" customFormat="1" ht="38.25" x14ac:dyDescent="0.25">
      <c r="B25" s="319"/>
      <c r="C25" s="299" t="s">
        <v>541</v>
      </c>
      <c r="D25" s="275" t="s">
        <v>527</v>
      </c>
      <c r="E25" s="523" t="str">
        <f>IFERROR(VLOOKUP($D25,'START - AWARD DETAILS'!$C$21:$F$40,2,0),"")</f>
        <v>Research institute (ODA Eligible)</v>
      </c>
      <c r="F25" s="274" t="str">
        <f>IFERROR(VLOOKUP($D25,'START - AWARD DETAILS'!$C$21:$F$40,3,0),"")</f>
        <v>Pakistan</v>
      </c>
      <c r="G25" s="274" t="str">
        <f>IFERROR(VLOOKUP($D25,'START - AWARD DETAILS'!$C$21:$G$40,4,0),"")</f>
        <v>Yes</v>
      </c>
      <c r="H25" s="274" t="str">
        <f>IFERROR(VLOOKUP($D25,'START - AWARD DETAILS'!$C$21:$G$40,5,0),"")</f>
        <v>Lower Middle Income Countries and Territories</v>
      </c>
      <c r="I25" s="477" t="s">
        <v>369</v>
      </c>
      <c r="J25" s="275" t="s">
        <v>538</v>
      </c>
      <c r="K25" s="253" t="s">
        <v>407</v>
      </c>
      <c r="L25" s="276">
        <v>4800</v>
      </c>
      <c r="M25" s="276">
        <v>0</v>
      </c>
      <c r="N25" s="320">
        <f t="shared" si="2"/>
        <v>4800</v>
      </c>
      <c r="O25" s="321">
        <f t="shared" si="1"/>
        <v>1</v>
      </c>
      <c r="P25" s="252"/>
      <c r="Q25" s="143"/>
      <c r="T25" s="352">
        <f>IF(COUNTIF(D$11:D25,D25)=1,T24+1,T24)</f>
        <v>2</v>
      </c>
      <c r="U25" s="99">
        <f>IF(COUNTIF(J$11:J25,J25)=1,U24+1,U24)</f>
        <v>3</v>
      </c>
      <c r="V25" s="99">
        <f>IF(COUNTIF(H$11:H25,H25)=1,V24+1,V24)</f>
        <v>2</v>
      </c>
      <c r="W25" s="99">
        <f>IF(COUNTIF(H$11:H25,H25)=1,W24+1,W24)</f>
        <v>2</v>
      </c>
      <c r="X25" s="503">
        <f>IF(COUNTIF(J$11:J25,J25)=1,X24+1,X24)</f>
        <v>3</v>
      </c>
      <c r="Y25" s="352">
        <f>IF(AND(COUNTIF(J$11:J25,J25)=1,J25&lt;&gt;"UK"),Y24+1,Y24)</f>
        <v>3</v>
      </c>
    </row>
    <row r="26" spans="2:25" s="99" customFormat="1" ht="38.25" x14ac:dyDescent="0.25">
      <c r="B26" s="319"/>
      <c r="C26" s="299" t="s">
        <v>542</v>
      </c>
      <c r="D26" s="275" t="s">
        <v>527</v>
      </c>
      <c r="E26" s="523" t="str">
        <f>IFERROR(VLOOKUP($D26,'START - AWARD DETAILS'!$C$21:$F$40,2,0),"")</f>
        <v>Research institute (ODA Eligible)</v>
      </c>
      <c r="F26" s="274" t="str">
        <f>IFERROR(VLOOKUP($D26,'START - AWARD DETAILS'!$C$21:$F$40,3,0),"")</f>
        <v>Pakistan</v>
      </c>
      <c r="G26" s="274" t="str">
        <f>IFERROR(VLOOKUP($D26,'START - AWARD DETAILS'!$C$21:$G$40,4,0),"")</f>
        <v>Yes</v>
      </c>
      <c r="H26" s="274" t="str">
        <f>IFERROR(VLOOKUP($D26,'START - AWARD DETAILS'!$C$21:$G$40,5,0),"")</f>
        <v>Lower Middle Income Countries and Territories</v>
      </c>
      <c r="I26" s="477" t="s">
        <v>369</v>
      </c>
      <c r="J26" s="275" t="s">
        <v>538</v>
      </c>
      <c r="K26" s="253" t="s">
        <v>407</v>
      </c>
      <c r="L26" s="276">
        <v>4800</v>
      </c>
      <c r="M26" s="276">
        <v>0</v>
      </c>
      <c r="N26" s="320">
        <f t="shared" si="2"/>
        <v>4800</v>
      </c>
      <c r="O26" s="321">
        <f t="shared" si="1"/>
        <v>1</v>
      </c>
      <c r="P26" s="252"/>
      <c r="Q26" s="143"/>
      <c r="T26" s="352">
        <f>IF(COUNTIF(D$11:D26,D26)=1,T25+1,T25)</f>
        <v>2</v>
      </c>
      <c r="U26" s="99">
        <f>IF(COUNTIF(J$11:J26,J26)=1,U25+1,U25)</f>
        <v>3</v>
      </c>
      <c r="V26" s="99">
        <f>IF(COUNTIF(H$11:H26,H26)=1,V25+1,V25)</f>
        <v>2</v>
      </c>
      <c r="W26" s="99">
        <f>IF(COUNTIF(H$11:H26,H26)=1,W25+1,W25)</f>
        <v>2</v>
      </c>
      <c r="X26" s="503">
        <f>IF(COUNTIF(J$11:J26,J26)=1,X25+1,X25)</f>
        <v>3</v>
      </c>
      <c r="Y26" s="352">
        <f>IF(AND(COUNTIF(J$11:J26,J26)=1,J26&lt;&gt;"UK"),Y25+1,Y25)</f>
        <v>3</v>
      </c>
    </row>
    <row r="27" spans="2:25" s="99" customFormat="1" ht="38.25" x14ac:dyDescent="0.25">
      <c r="B27" s="319"/>
      <c r="C27" s="299" t="s">
        <v>543</v>
      </c>
      <c r="D27" s="275" t="s">
        <v>527</v>
      </c>
      <c r="E27" s="523" t="str">
        <f>IFERROR(VLOOKUP($D27,'START - AWARD DETAILS'!$C$21:$F$40,2,0),"")</f>
        <v>Research institute (ODA Eligible)</v>
      </c>
      <c r="F27" s="274" t="str">
        <f>IFERROR(VLOOKUP($D27,'START - AWARD DETAILS'!$C$21:$F$40,3,0),"")</f>
        <v>Pakistan</v>
      </c>
      <c r="G27" s="274" t="str">
        <f>IFERROR(VLOOKUP($D27,'START - AWARD DETAILS'!$C$21:$G$40,4,0),"")</f>
        <v>Yes</v>
      </c>
      <c r="H27" s="274" t="str">
        <f>IFERROR(VLOOKUP($D27,'START - AWARD DETAILS'!$C$21:$G$40,5,0),"")</f>
        <v>Lower Middle Income Countries and Territories</v>
      </c>
      <c r="I27" s="477" t="s">
        <v>369</v>
      </c>
      <c r="J27" s="275" t="s">
        <v>544</v>
      </c>
      <c r="K27" s="253" t="s">
        <v>407</v>
      </c>
      <c r="L27" s="276">
        <v>9600</v>
      </c>
      <c r="M27" s="276">
        <v>0</v>
      </c>
      <c r="N27" s="320">
        <f t="shared" si="2"/>
        <v>9600</v>
      </c>
      <c r="O27" s="321">
        <f t="shared" si="1"/>
        <v>1</v>
      </c>
      <c r="P27" s="252"/>
      <c r="Q27" s="143"/>
      <c r="T27" s="352">
        <f>IF(COUNTIF(D$11:D27,D27)=1,T26+1,T26)</f>
        <v>2</v>
      </c>
      <c r="U27" s="99">
        <f>IF(COUNTIF(J$11:J27,J27)=1,U26+1,U26)</f>
        <v>4</v>
      </c>
      <c r="V27" s="99">
        <f>IF(COUNTIF(H$11:H27,H27)=1,V26+1,V26)</f>
        <v>2</v>
      </c>
      <c r="W27" s="99">
        <f>IF(COUNTIF(H$11:H27,H27)=1,W26+1,W26)</f>
        <v>2</v>
      </c>
      <c r="X27" s="503">
        <f>IF(COUNTIF(J$11:J27,J27)=1,X26+1,X26)</f>
        <v>4</v>
      </c>
      <c r="Y27" s="352">
        <f>IF(AND(COUNTIF(J$11:J27,J27)=1,J27&lt;&gt;"UK"),Y26+1,Y26)</f>
        <v>4</v>
      </c>
    </row>
    <row r="28" spans="2:25" s="99" customFormat="1" ht="38.25" x14ac:dyDescent="0.25">
      <c r="B28" s="319"/>
      <c r="C28" s="299" t="s">
        <v>545</v>
      </c>
      <c r="D28" s="275" t="s">
        <v>527</v>
      </c>
      <c r="E28" s="523" t="str">
        <f>IFERROR(VLOOKUP($D28,'START - AWARD DETAILS'!$C$21:$F$40,2,0),"")</f>
        <v>Research institute (ODA Eligible)</v>
      </c>
      <c r="F28" s="274" t="str">
        <f>IFERROR(VLOOKUP($D28,'START - AWARD DETAILS'!$C$21:$F$40,3,0),"")</f>
        <v>Pakistan</v>
      </c>
      <c r="G28" s="274" t="str">
        <f>IFERROR(VLOOKUP($D28,'START - AWARD DETAILS'!$C$21:$G$40,4,0),"")</f>
        <v>Yes</v>
      </c>
      <c r="H28" s="274" t="str">
        <f>IFERROR(VLOOKUP($D28,'START - AWARD DETAILS'!$C$21:$G$40,5,0),"")</f>
        <v>Lower Middle Income Countries and Territories</v>
      </c>
      <c r="I28" s="477" t="s">
        <v>369</v>
      </c>
      <c r="J28" s="230" t="s">
        <v>544</v>
      </c>
      <c r="K28" s="253" t="s">
        <v>407</v>
      </c>
      <c r="L28" s="276">
        <v>9600</v>
      </c>
      <c r="M28" s="276">
        <v>0</v>
      </c>
      <c r="N28" s="320">
        <f t="shared" si="2"/>
        <v>9600</v>
      </c>
      <c r="O28" s="321">
        <f t="shared" si="1"/>
        <v>1</v>
      </c>
      <c r="P28" s="252"/>
      <c r="Q28" s="143"/>
      <c r="T28" s="352">
        <f>IF(COUNTIF(D$11:D28,D28)=1,T27+1,T27)</f>
        <v>2</v>
      </c>
      <c r="U28" s="99">
        <f>IF(COUNTIF(J$11:J28,J28)=1,U27+1,U27)</f>
        <v>4</v>
      </c>
      <c r="V28" s="99">
        <f>IF(COUNTIF(H$11:H28,H28)=1,V27+1,V27)</f>
        <v>2</v>
      </c>
      <c r="W28" s="99">
        <f>IF(COUNTIF(H$11:H28,H28)=1,W27+1,W27)</f>
        <v>2</v>
      </c>
      <c r="X28" s="503">
        <f>IF(COUNTIF(J$11:J28,J28)=1,X27+1,X27)</f>
        <v>4</v>
      </c>
      <c r="Y28" s="352">
        <f>IF(AND(COUNTIF(J$11:J28,J28)=1,J28&lt;&gt;"UK"),Y27+1,Y27)</f>
        <v>4</v>
      </c>
    </row>
    <row r="29" spans="2:25" s="99" customFormat="1" ht="38.25" x14ac:dyDescent="0.25">
      <c r="B29" s="319"/>
      <c r="C29" s="299" t="s">
        <v>546</v>
      </c>
      <c r="D29" s="275" t="s">
        <v>527</v>
      </c>
      <c r="E29" s="523" t="str">
        <f>IFERROR(VLOOKUP($D29,'START - AWARD DETAILS'!$C$21:$F$40,2,0),"")</f>
        <v>Research institute (ODA Eligible)</v>
      </c>
      <c r="F29" s="274" t="str">
        <f>IFERROR(VLOOKUP($D29,'START - AWARD DETAILS'!$C$21:$F$40,3,0),"")</f>
        <v>Pakistan</v>
      </c>
      <c r="G29" s="274" t="str">
        <f>IFERROR(VLOOKUP($D29,'START - AWARD DETAILS'!$C$21:$G$40,4,0),"")</f>
        <v>Yes</v>
      </c>
      <c r="H29" s="274" t="str">
        <f>IFERROR(VLOOKUP($D29,'START - AWARD DETAILS'!$C$21:$G$40,5,0),"")</f>
        <v>Lower Middle Income Countries and Territories</v>
      </c>
      <c r="I29" s="477" t="s">
        <v>369</v>
      </c>
      <c r="J29" s="275" t="s">
        <v>544</v>
      </c>
      <c r="K29" s="253" t="s">
        <v>407</v>
      </c>
      <c r="L29" s="276">
        <v>9600</v>
      </c>
      <c r="M29" s="276">
        <v>0</v>
      </c>
      <c r="N29" s="320">
        <f t="shared" si="2"/>
        <v>9600</v>
      </c>
      <c r="O29" s="321">
        <f t="shared" si="1"/>
        <v>1</v>
      </c>
      <c r="P29" s="252"/>
      <c r="Q29" s="143"/>
      <c r="T29" s="352">
        <f>IF(COUNTIF(D$11:D29,D29)=1,T28+1,T28)</f>
        <v>2</v>
      </c>
      <c r="U29" s="99">
        <f>IF(COUNTIF(J$11:J29,J29)=1,U28+1,U28)</f>
        <v>4</v>
      </c>
      <c r="V29" s="99">
        <f>IF(COUNTIF(H$11:H29,H29)=1,V28+1,V28)</f>
        <v>2</v>
      </c>
      <c r="W29" s="99">
        <f>IF(COUNTIF(H$11:H29,H29)=1,W28+1,W28)</f>
        <v>2</v>
      </c>
      <c r="X29" s="503">
        <f>IF(COUNTIF(J$11:J29,J29)=1,X28+1,X28)</f>
        <v>4</v>
      </c>
      <c r="Y29" s="352">
        <f>IF(AND(COUNTIF(J$11:J29,J29)=1,J29&lt;&gt;"UK"),Y28+1,Y28)</f>
        <v>4</v>
      </c>
    </row>
    <row r="30" spans="2:25" s="99" customFormat="1" ht="38.25" x14ac:dyDescent="0.25">
      <c r="B30" s="319"/>
      <c r="C30" s="299" t="s">
        <v>547</v>
      </c>
      <c r="D30" s="230" t="s">
        <v>527</v>
      </c>
      <c r="E30" s="523" t="str">
        <f>IFERROR(VLOOKUP($D30,'START - AWARD DETAILS'!$C$21:$F$40,2,0),"")</f>
        <v>Research institute (ODA Eligible)</v>
      </c>
      <c r="F30" s="274" t="str">
        <f>IFERROR(VLOOKUP($D30,'START - AWARD DETAILS'!$C$21:$F$40,3,0),"")</f>
        <v>Pakistan</v>
      </c>
      <c r="G30" s="274" t="str">
        <f>IFERROR(VLOOKUP($D30,'START - AWARD DETAILS'!$C$21:$G$40,4,0),"")</f>
        <v>Yes</v>
      </c>
      <c r="H30" s="274" t="str">
        <f>IFERROR(VLOOKUP($D30,'START - AWARD DETAILS'!$C$21:$G$40,5,0),"")</f>
        <v>Lower Middle Income Countries and Territories</v>
      </c>
      <c r="I30" s="477" t="s">
        <v>369</v>
      </c>
      <c r="J30" s="275" t="s">
        <v>544</v>
      </c>
      <c r="K30" s="253" t="s">
        <v>407</v>
      </c>
      <c r="L30" s="276">
        <v>9600</v>
      </c>
      <c r="M30" s="276">
        <v>0</v>
      </c>
      <c r="N30" s="320">
        <f t="shared" si="2"/>
        <v>9600</v>
      </c>
      <c r="O30" s="321">
        <f t="shared" si="1"/>
        <v>1</v>
      </c>
      <c r="P30" s="252"/>
      <c r="Q30" s="143"/>
      <c r="T30" s="352">
        <f>IF(COUNTIF(D$11:D30,D30)=1,T29+1,T29)</f>
        <v>2</v>
      </c>
      <c r="U30" s="99">
        <f>IF(COUNTIF(J$11:J30,J30)=1,U29+1,U29)</f>
        <v>4</v>
      </c>
      <c r="V30" s="99">
        <f>IF(COUNTIF(H$11:H30,H30)=1,V29+1,V29)</f>
        <v>2</v>
      </c>
      <c r="W30" s="99">
        <f>IF(COUNTIF(H$11:H30,H30)=1,W29+1,W29)</f>
        <v>2</v>
      </c>
      <c r="X30" s="503">
        <f>IF(COUNTIF(J$11:J30,J30)=1,X29+1,X29)</f>
        <v>4</v>
      </c>
      <c r="Y30" s="352">
        <f>IF(AND(COUNTIF(J$11:J30,J30)=1,J30&lt;&gt;"UK"),Y29+1,Y29)</f>
        <v>4</v>
      </c>
    </row>
    <row r="31" spans="2:25" s="99" customFormat="1" ht="38.25" x14ac:dyDescent="0.25">
      <c r="B31" s="109"/>
      <c r="C31" s="299" t="s">
        <v>548</v>
      </c>
      <c r="D31" s="275" t="s">
        <v>527</v>
      </c>
      <c r="E31" s="523" t="str">
        <f>IFERROR(VLOOKUP($D31,'START - AWARD DETAILS'!$C$21:$F$40,2,0),"")</f>
        <v>Research institute (ODA Eligible)</v>
      </c>
      <c r="F31" s="274" t="str">
        <f>IFERROR(VLOOKUP($D31,'START - AWARD DETAILS'!$C$21:$F$40,3,0),"")</f>
        <v>Pakistan</v>
      </c>
      <c r="G31" s="274" t="str">
        <f>IFERROR(VLOOKUP($D31,'START - AWARD DETAILS'!$C$21:$G$40,4,0),"")</f>
        <v>Yes</v>
      </c>
      <c r="H31" s="274" t="str">
        <f>IFERROR(VLOOKUP($D31,'START - AWARD DETAILS'!$C$21:$G$40,5,0),"")</f>
        <v>Lower Middle Income Countries and Territories</v>
      </c>
      <c r="I31" s="477" t="s">
        <v>369</v>
      </c>
      <c r="J31" s="275" t="s">
        <v>544</v>
      </c>
      <c r="K31" s="275" t="s">
        <v>407</v>
      </c>
      <c r="L31" s="276">
        <v>9600</v>
      </c>
      <c r="M31" s="277">
        <v>0</v>
      </c>
      <c r="N31" s="320">
        <f t="shared" si="2"/>
        <v>9600</v>
      </c>
      <c r="O31" s="321">
        <f t="shared" si="1"/>
        <v>1</v>
      </c>
      <c r="P31" s="252"/>
      <c r="Q31" s="143"/>
      <c r="T31" s="352">
        <f>IF(COUNTIF(D$11:D31,D31)=1,T30+1,T30)</f>
        <v>2</v>
      </c>
      <c r="U31" s="99">
        <f>IF(COUNTIF(J$11:J31,J31)=1,U30+1,U30)</f>
        <v>4</v>
      </c>
      <c r="V31" s="99">
        <f>IF(COUNTIF(H$11:H31,H31)=1,V30+1,V30)</f>
        <v>2</v>
      </c>
      <c r="W31" s="99">
        <f>IF(COUNTIF(H$11:H31,H31)=1,W30+1,W30)</f>
        <v>2</v>
      </c>
      <c r="X31" s="503">
        <f>IF(COUNTIF(J$11:J31,J31)=1,X30+1,X30)</f>
        <v>4</v>
      </c>
      <c r="Y31" s="352">
        <f>IF(AND(COUNTIF(J$11:J31,J31)=1,J31&lt;&gt;"UK"),Y30+1,Y30)</f>
        <v>4</v>
      </c>
    </row>
    <row r="32" spans="2:25" s="99" customFormat="1" ht="38.25" x14ac:dyDescent="0.25">
      <c r="B32" s="109"/>
      <c r="C32" s="299" t="s">
        <v>549</v>
      </c>
      <c r="D32" s="275" t="s">
        <v>527</v>
      </c>
      <c r="E32" s="523" t="str">
        <f>IFERROR(VLOOKUP($D32,'START - AWARD DETAILS'!$C$21:$F$40,2,0),"")</f>
        <v>Research institute (ODA Eligible)</v>
      </c>
      <c r="F32" s="274" t="str">
        <f>IFERROR(VLOOKUP($D32,'START - AWARD DETAILS'!$C$21:$F$40,3,0),"")</f>
        <v>Pakistan</v>
      </c>
      <c r="G32" s="274" t="str">
        <f>IFERROR(VLOOKUP($D32,'START - AWARD DETAILS'!$C$21:$G$40,4,0),"")</f>
        <v>Yes</v>
      </c>
      <c r="H32" s="274" t="str">
        <f>IFERROR(VLOOKUP($D32,'START - AWARD DETAILS'!$C$21:$G$40,5,0),"")</f>
        <v>Lower Middle Income Countries and Territories</v>
      </c>
      <c r="I32" s="477" t="s">
        <v>369</v>
      </c>
      <c r="J32" s="275" t="s">
        <v>538</v>
      </c>
      <c r="K32" s="275" t="s">
        <v>407</v>
      </c>
      <c r="L32" s="276">
        <v>4800</v>
      </c>
      <c r="M32" s="278">
        <v>0</v>
      </c>
      <c r="N32" s="320">
        <f t="shared" si="2"/>
        <v>4800</v>
      </c>
      <c r="O32" s="321">
        <f t="shared" si="1"/>
        <v>1</v>
      </c>
      <c r="P32" s="252"/>
      <c r="Q32" s="143"/>
      <c r="T32" s="352">
        <f>IF(COUNTIF(D$11:D32,D32)=1,T31+1,T31)</f>
        <v>2</v>
      </c>
      <c r="U32" s="99">
        <f>IF(COUNTIF(J$11:J32,J32)=1,U31+1,U31)</f>
        <v>4</v>
      </c>
      <c r="V32" s="99">
        <f>IF(COUNTIF(H$11:H32,H32)=1,V31+1,V31)</f>
        <v>2</v>
      </c>
      <c r="W32" s="99">
        <f>IF(COUNTIF(H$11:H32,H32)=1,W31+1,W31)</f>
        <v>2</v>
      </c>
      <c r="X32" s="503">
        <f>IF(COUNTIF(J$11:J32,J32)=1,X31+1,X31)</f>
        <v>4</v>
      </c>
      <c r="Y32" s="352">
        <f>IF(AND(COUNTIF(J$11:J32,J32)=1,J32&lt;&gt;"UK"),Y31+1,Y31)</f>
        <v>4</v>
      </c>
    </row>
    <row r="33" spans="2:25" s="99" customFormat="1" ht="38.25" x14ac:dyDescent="0.25">
      <c r="B33" s="109"/>
      <c r="C33" s="299" t="s">
        <v>550</v>
      </c>
      <c r="D33" s="230" t="s">
        <v>527</v>
      </c>
      <c r="E33" s="523" t="str">
        <f>IFERROR(VLOOKUP($D33,'START - AWARD DETAILS'!$C$21:$F$40,2,0),"")</f>
        <v>Research institute (ODA Eligible)</v>
      </c>
      <c r="F33" s="274" t="str">
        <f>IFERROR(VLOOKUP($D33,'START - AWARD DETAILS'!$C$21:$F$40,3,0),"")</f>
        <v>Pakistan</v>
      </c>
      <c r="G33" s="274" t="str">
        <f>IFERROR(VLOOKUP($D33,'START - AWARD DETAILS'!$C$21:$G$40,4,0),"")</f>
        <v>Yes</v>
      </c>
      <c r="H33" s="274" t="str">
        <f>IFERROR(VLOOKUP($D33,'START - AWARD DETAILS'!$C$21:$G$40,5,0),"")</f>
        <v>Lower Middle Income Countries and Territories</v>
      </c>
      <c r="I33" s="477" t="s">
        <v>369</v>
      </c>
      <c r="J33" s="275" t="s">
        <v>538</v>
      </c>
      <c r="K33" s="275" t="s">
        <v>407</v>
      </c>
      <c r="L33" s="276">
        <v>4800</v>
      </c>
      <c r="M33" s="278">
        <v>0</v>
      </c>
      <c r="N33" s="320">
        <f t="shared" si="2"/>
        <v>4800</v>
      </c>
      <c r="O33" s="321">
        <f t="shared" si="1"/>
        <v>1</v>
      </c>
      <c r="P33" s="252"/>
      <c r="Q33" s="143"/>
      <c r="T33" s="352">
        <f>IF(COUNTIF(D$11:D33,D33)=1,T32+1,T32)</f>
        <v>2</v>
      </c>
      <c r="U33" s="99">
        <f>IF(COUNTIF(J$11:J33,J33)=1,U32+1,U32)</f>
        <v>4</v>
      </c>
      <c r="V33" s="99">
        <f>IF(COUNTIF(H$11:H33,H33)=1,V32+1,V32)</f>
        <v>2</v>
      </c>
      <c r="W33" s="99">
        <f>IF(COUNTIF(H$11:H33,H33)=1,W32+1,W32)</f>
        <v>2</v>
      </c>
      <c r="X33" s="503">
        <f>IF(COUNTIF(J$11:J33,J33)=1,X32+1,X32)</f>
        <v>4</v>
      </c>
      <c r="Y33" s="352">
        <f>IF(AND(COUNTIF(J$11:J33,J33)=1,J33&lt;&gt;"UK"),Y32+1,Y32)</f>
        <v>4</v>
      </c>
    </row>
    <row r="34" spans="2:25" s="99" customFormat="1" ht="38.25" x14ac:dyDescent="0.25">
      <c r="B34" s="109"/>
      <c r="C34" s="299" t="s">
        <v>551</v>
      </c>
      <c r="D34" s="275" t="s">
        <v>527</v>
      </c>
      <c r="E34" s="523" t="str">
        <f>IFERROR(VLOOKUP($D34,'START - AWARD DETAILS'!$C$21:$F$40,2,0),"")</f>
        <v>Research institute (ODA Eligible)</v>
      </c>
      <c r="F34" s="274" t="str">
        <f>IFERROR(VLOOKUP($D34,'START - AWARD DETAILS'!$C$21:$F$40,3,0),"")</f>
        <v>Pakistan</v>
      </c>
      <c r="G34" s="274" t="str">
        <f>IFERROR(VLOOKUP($D34,'START - AWARD DETAILS'!$C$21:$G$40,4,0),"")</f>
        <v>Yes</v>
      </c>
      <c r="H34" s="274" t="str">
        <f>IFERROR(VLOOKUP($D34,'START - AWARD DETAILS'!$C$21:$G$40,5,0),"")</f>
        <v>Lower Middle Income Countries and Territories</v>
      </c>
      <c r="I34" s="477" t="s">
        <v>369</v>
      </c>
      <c r="J34" s="275" t="s">
        <v>538</v>
      </c>
      <c r="K34" s="275" t="s">
        <v>407</v>
      </c>
      <c r="L34" s="276">
        <v>4800</v>
      </c>
      <c r="M34" s="278">
        <v>0</v>
      </c>
      <c r="N34" s="320">
        <f t="shared" si="2"/>
        <v>4800</v>
      </c>
      <c r="O34" s="321">
        <f t="shared" si="1"/>
        <v>1</v>
      </c>
      <c r="P34" s="252"/>
      <c r="Q34" s="143"/>
      <c r="T34" s="352">
        <f>IF(COUNTIF(D$11:D34,D34)=1,T33+1,T33)</f>
        <v>2</v>
      </c>
      <c r="U34" s="99">
        <f>IF(COUNTIF(J$11:J34,J34)=1,U33+1,U33)</f>
        <v>4</v>
      </c>
      <c r="V34" s="99">
        <f>IF(COUNTIF(H$11:H34,H34)=1,V33+1,V33)</f>
        <v>2</v>
      </c>
      <c r="W34" s="99">
        <f>IF(COUNTIF(H$11:H34,H34)=1,W33+1,W33)</f>
        <v>2</v>
      </c>
      <c r="X34" s="503">
        <f>IF(COUNTIF(J$11:J34,J34)=1,X33+1,X33)</f>
        <v>4</v>
      </c>
      <c r="Y34" s="352">
        <f>IF(AND(COUNTIF(J$11:J34,J34)=1,J34&lt;&gt;"UK"),Y33+1,Y33)</f>
        <v>4</v>
      </c>
    </row>
    <row r="35" spans="2:25" s="99" customFormat="1" ht="38.25" x14ac:dyDescent="0.25">
      <c r="B35" s="109"/>
      <c r="C35" s="299" t="s">
        <v>552</v>
      </c>
      <c r="D35" s="275" t="s">
        <v>527</v>
      </c>
      <c r="E35" s="523" t="str">
        <f>IFERROR(VLOOKUP($D35,'START - AWARD DETAILS'!$C$21:$F$40,2,0),"")</f>
        <v>Research institute (ODA Eligible)</v>
      </c>
      <c r="F35" s="274" t="str">
        <f>IFERROR(VLOOKUP($D35,'START - AWARD DETAILS'!$C$21:$F$40,3,0),"")</f>
        <v>Pakistan</v>
      </c>
      <c r="G35" s="274" t="str">
        <f>IFERROR(VLOOKUP($D35,'START - AWARD DETAILS'!$C$21:$G$40,4,0),"")</f>
        <v>Yes</v>
      </c>
      <c r="H35" s="274" t="str">
        <f>IFERROR(VLOOKUP($D35,'START - AWARD DETAILS'!$C$21:$G$40,5,0),"")</f>
        <v>Lower Middle Income Countries and Territories</v>
      </c>
      <c r="I35" s="477" t="s">
        <v>369</v>
      </c>
      <c r="J35" s="275" t="s">
        <v>538</v>
      </c>
      <c r="K35" s="275" t="s">
        <v>407</v>
      </c>
      <c r="L35" s="276">
        <v>4800</v>
      </c>
      <c r="M35" s="278">
        <v>0</v>
      </c>
      <c r="N35" s="320">
        <f t="shared" si="2"/>
        <v>4800</v>
      </c>
      <c r="O35" s="321">
        <f t="shared" si="1"/>
        <v>1</v>
      </c>
      <c r="P35" s="252"/>
      <c r="Q35" s="143"/>
      <c r="T35" s="352">
        <f>IF(COUNTIF(D$11:D35,D35)=1,T34+1,T34)</f>
        <v>2</v>
      </c>
      <c r="U35" s="99">
        <f>IF(COUNTIF(J$11:J35,J35)=1,U34+1,U34)</f>
        <v>4</v>
      </c>
      <c r="V35" s="99">
        <f>IF(COUNTIF(H$11:H35,H35)=1,V34+1,V34)</f>
        <v>2</v>
      </c>
      <c r="W35" s="99">
        <f>IF(COUNTIF(H$11:H35,H35)=1,W34+1,W34)</f>
        <v>2</v>
      </c>
      <c r="X35" s="503">
        <f>IF(COUNTIF(J$11:J35,J35)=1,X34+1,X34)</f>
        <v>4</v>
      </c>
      <c r="Y35" s="352">
        <f>IF(AND(COUNTIF(J$11:J35,J35)=1,J35&lt;&gt;"UK"),Y34+1,Y34)</f>
        <v>4</v>
      </c>
    </row>
    <row r="36" spans="2:25" s="99" customFormat="1" ht="38.25" x14ac:dyDescent="0.25">
      <c r="B36" s="319"/>
      <c r="C36" s="299" t="s">
        <v>554</v>
      </c>
      <c r="D36" s="275" t="s">
        <v>527</v>
      </c>
      <c r="E36" s="523" t="str">
        <f>IFERROR(VLOOKUP($D36,'START - AWARD DETAILS'!$C$21:$F$40,2,0),"")</f>
        <v>Research institute (ODA Eligible)</v>
      </c>
      <c r="F36" s="274" t="str">
        <f>IFERROR(VLOOKUP($D36,'START - AWARD DETAILS'!$C$21:$F$40,3,0),"")</f>
        <v>Pakistan</v>
      </c>
      <c r="G36" s="274" t="str">
        <f>IFERROR(VLOOKUP($D36,'START - AWARD DETAILS'!$C$21:$G$40,4,0),"")</f>
        <v>Yes</v>
      </c>
      <c r="H36" s="274" t="str">
        <f>IFERROR(VLOOKUP($D36,'START - AWARD DETAILS'!$C$21:$G$40,5,0),"")</f>
        <v>Lower Middle Income Countries and Territories</v>
      </c>
      <c r="I36" s="477" t="s">
        <v>369</v>
      </c>
      <c r="J36" s="275" t="s">
        <v>538</v>
      </c>
      <c r="K36" s="275" t="s">
        <v>407</v>
      </c>
      <c r="L36" s="276">
        <v>4800</v>
      </c>
      <c r="M36" s="278">
        <v>0</v>
      </c>
      <c r="N36" s="320">
        <f t="shared" si="2"/>
        <v>4800</v>
      </c>
      <c r="O36" s="321">
        <f t="shared" si="1"/>
        <v>1</v>
      </c>
      <c r="P36" s="252"/>
      <c r="Q36" s="143"/>
      <c r="T36" s="352">
        <f>IF(COUNTIF(D$11:D36,D36)=1,T35+1,T35)</f>
        <v>2</v>
      </c>
      <c r="U36" s="99">
        <f>IF(COUNTIF(J$11:J36,J36)=1,U35+1,U35)</f>
        <v>4</v>
      </c>
      <c r="V36" s="99">
        <f>IF(COUNTIF(H$11:H36,H36)=1,V35+1,V35)</f>
        <v>2</v>
      </c>
      <c r="W36" s="99">
        <f>IF(COUNTIF(H$11:H36,H36)=1,W35+1,W35)</f>
        <v>2</v>
      </c>
      <c r="X36" s="503">
        <f>IF(COUNTIF(J$11:J36,J36)=1,X35+1,X35)</f>
        <v>4</v>
      </c>
      <c r="Y36" s="352">
        <f>IF(AND(COUNTIF(J$11:J36,J36)=1,J36&lt;&gt;"UK"),Y35+1,Y35)</f>
        <v>4</v>
      </c>
    </row>
    <row r="37" spans="2:25" s="99" customFormat="1" ht="38.25" x14ac:dyDescent="0.25">
      <c r="B37" s="319"/>
      <c r="C37" s="299" t="s">
        <v>555</v>
      </c>
      <c r="D37" s="275" t="s">
        <v>527</v>
      </c>
      <c r="E37" s="523" t="str">
        <f>IFERROR(VLOOKUP($D37,'START - AWARD DETAILS'!$C$21:$F$40,2,0),"")</f>
        <v>Research institute (ODA Eligible)</v>
      </c>
      <c r="F37" s="274" t="str">
        <f>IFERROR(VLOOKUP($D37,'START - AWARD DETAILS'!$C$21:$F$40,3,0),"")</f>
        <v>Pakistan</v>
      </c>
      <c r="G37" s="274" t="str">
        <f>IFERROR(VLOOKUP($D37,'START - AWARD DETAILS'!$C$21:$G$40,4,0),"")</f>
        <v>Yes</v>
      </c>
      <c r="H37" s="274" t="str">
        <f>IFERROR(VLOOKUP($D37,'START - AWARD DETAILS'!$C$21:$G$40,5,0),"")</f>
        <v>Lower Middle Income Countries and Territories</v>
      </c>
      <c r="I37" s="477" t="s">
        <v>28</v>
      </c>
      <c r="J37" s="275" t="s">
        <v>556</v>
      </c>
      <c r="K37" s="275" t="s">
        <v>407</v>
      </c>
      <c r="L37" s="276">
        <v>7200</v>
      </c>
      <c r="M37" s="278">
        <v>0</v>
      </c>
      <c r="N37" s="320">
        <f t="shared" si="2"/>
        <v>7200</v>
      </c>
      <c r="O37" s="321">
        <f t="shared" si="1"/>
        <v>1</v>
      </c>
      <c r="P37" s="252"/>
      <c r="Q37" s="143"/>
      <c r="T37" s="352">
        <f>IF(COUNTIF(D$11:D37,D37)=1,T36+1,T36)</f>
        <v>2</v>
      </c>
      <c r="U37" s="99">
        <f>IF(COUNTIF(J$11:J37,J37)=1,U36+1,U36)</f>
        <v>5</v>
      </c>
      <c r="V37" s="99">
        <f>IF(COUNTIF(H$11:H37,H37)=1,V36+1,V36)</f>
        <v>2</v>
      </c>
      <c r="W37" s="99">
        <f>IF(COUNTIF(H$11:H37,H37)=1,W36+1,W36)</f>
        <v>2</v>
      </c>
      <c r="X37" s="503">
        <f>IF(COUNTIF(J$11:J37,J37)=1,X36+1,X36)</f>
        <v>5</v>
      </c>
      <c r="Y37" s="352">
        <f>IF(AND(COUNTIF(J$11:J37,J37)=1,J37&lt;&gt;"UK"),Y36+1,Y36)</f>
        <v>5</v>
      </c>
    </row>
    <row r="38" spans="2:25" s="99" customFormat="1" ht="38.25" x14ac:dyDescent="0.25">
      <c r="B38" s="109"/>
      <c r="C38" s="299" t="s">
        <v>557</v>
      </c>
      <c r="D38" s="275" t="s">
        <v>527</v>
      </c>
      <c r="E38" s="523" t="str">
        <f>IFERROR(VLOOKUP($D38,'START - AWARD DETAILS'!$C$21:$F$40,2,0),"")</f>
        <v>Research institute (ODA Eligible)</v>
      </c>
      <c r="F38" s="274" t="str">
        <f>IFERROR(VLOOKUP($D38,'START - AWARD DETAILS'!$C$21:$F$40,3,0),"")</f>
        <v>Pakistan</v>
      </c>
      <c r="G38" s="274" t="str">
        <f>IFERROR(VLOOKUP($D38,'START - AWARD DETAILS'!$C$21:$G$40,4,0),"")</f>
        <v>Yes</v>
      </c>
      <c r="H38" s="274" t="str">
        <f>IFERROR(VLOOKUP($D38,'START - AWARD DETAILS'!$C$21:$G$40,5,0),"")</f>
        <v>Lower Middle Income Countries and Territories</v>
      </c>
      <c r="I38" s="477" t="s">
        <v>28</v>
      </c>
      <c r="J38" s="275" t="s">
        <v>556</v>
      </c>
      <c r="K38" s="275" t="s">
        <v>407</v>
      </c>
      <c r="L38" s="276">
        <v>7200</v>
      </c>
      <c r="M38" s="278">
        <v>0</v>
      </c>
      <c r="N38" s="320">
        <f t="shared" si="2"/>
        <v>7200</v>
      </c>
      <c r="O38" s="321">
        <f t="shared" si="1"/>
        <v>1</v>
      </c>
      <c r="P38" s="252"/>
      <c r="Q38" s="143"/>
      <c r="T38" s="352">
        <f>IF(COUNTIF(D$11:D38,D38)=1,T37+1,T37)</f>
        <v>2</v>
      </c>
      <c r="U38" s="99">
        <f>IF(COUNTIF(J$11:J38,J38)=1,U37+1,U37)</f>
        <v>5</v>
      </c>
      <c r="V38" s="99">
        <f>IF(COUNTIF(H$11:H38,H38)=1,V37+1,V37)</f>
        <v>2</v>
      </c>
      <c r="W38" s="99">
        <f>IF(COUNTIF(H$11:H38,H38)=1,W37+1,W37)</f>
        <v>2</v>
      </c>
      <c r="X38" s="503">
        <f>IF(COUNTIF(J$11:J38,J38)=1,X37+1,X37)</f>
        <v>5</v>
      </c>
      <c r="Y38" s="352">
        <f>IF(AND(COUNTIF(J$11:J38,J38)=1,J38&lt;&gt;"UK"),Y37+1,Y37)</f>
        <v>5</v>
      </c>
    </row>
    <row r="39" spans="2:25" s="99" customFormat="1" ht="38.25" x14ac:dyDescent="0.25">
      <c r="B39" s="109"/>
      <c r="C39" s="299" t="s">
        <v>559</v>
      </c>
      <c r="D39" s="275" t="s">
        <v>527</v>
      </c>
      <c r="E39" s="523" t="str">
        <f>IFERROR(VLOOKUP($D39,'START - AWARD DETAILS'!$C$21:$F$40,2,0),"")</f>
        <v>Research institute (ODA Eligible)</v>
      </c>
      <c r="F39" s="274" t="str">
        <f>IFERROR(VLOOKUP($D39,'START - AWARD DETAILS'!$C$21:$F$40,3,0),"")</f>
        <v>Pakistan</v>
      </c>
      <c r="G39" s="274" t="str">
        <f>IFERROR(VLOOKUP($D39,'START - AWARD DETAILS'!$C$21:$G$40,4,0),"")</f>
        <v>Yes</v>
      </c>
      <c r="H39" s="274" t="str">
        <f>IFERROR(VLOOKUP($D39,'START - AWARD DETAILS'!$C$21:$G$40,5,0),"")</f>
        <v>Lower Middle Income Countries and Territories</v>
      </c>
      <c r="I39" s="477" t="s">
        <v>300</v>
      </c>
      <c r="J39" s="275" t="s">
        <v>560</v>
      </c>
      <c r="K39" s="253" t="s">
        <v>407</v>
      </c>
      <c r="L39" s="276">
        <v>18000</v>
      </c>
      <c r="M39" s="279">
        <v>0</v>
      </c>
      <c r="N39" s="320">
        <f t="shared" si="2"/>
        <v>18000</v>
      </c>
      <c r="O39" s="321">
        <f t="shared" si="1"/>
        <v>1</v>
      </c>
      <c r="P39" s="252"/>
      <c r="Q39" s="143"/>
      <c r="T39" s="352">
        <f>IF(COUNTIF(D$11:D39,D39)=1,T38+1,T38)</f>
        <v>2</v>
      </c>
      <c r="U39" s="99">
        <f>IF(COUNTIF(J$11:J39,J39)=1,U38+1,U38)</f>
        <v>6</v>
      </c>
      <c r="V39" s="99">
        <f>IF(COUNTIF(H$11:H39,H39)=1,V38+1,V38)</f>
        <v>2</v>
      </c>
      <c r="W39" s="99">
        <f>IF(COUNTIF(H$11:H39,H39)=1,W38+1,W38)</f>
        <v>2</v>
      </c>
      <c r="X39" s="503">
        <f>IF(COUNTIF(J$11:J39,J39)=1,X38+1,X38)</f>
        <v>6</v>
      </c>
      <c r="Y39" s="352">
        <f>IF(AND(COUNTIF(J$11:J39,J39)=1,J39&lt;&gt;"UK"),Y38+1,Y38)</f>
        <v>6</v>
      </c>
    </row>
    <row r="40" spans="2:25" s="99" customFormat="1" ht="38.25" x14ac:dyDescent="0.25">
      <c r="B40" s="109"/>
      <c r="C40" s="299" t="s">
        <v>561</v>
      </c>
      <c r="D40" s="275" t="s">
        <v>527</v>
      </c>
      <c r="E40" s="523" t="str">
        <f>IFERROR(VLOOKUP($D40,'START - AWARD DETAILS'!$C$21:$F$40,2,0),"")</f>
        <v>Research institute (ODA Eligible)</v>
      </c>
      <c r="F40" s="274" t="str">
        <f>IFERROR(VLOOKUP($D40,'START - AWARD DETAILS'!$C$21:$F$40,3,0),"")</f>
        <v>Pakistan</v>
      </c>
      <c r="G40" s="274" t="str">
        <f>IFERROR(VLOOKUP($D40,'START - AWARD DETAILS'!$C$21:$G$40,4,0),"")</f>
        <v>Yes</v>
      </c>
      <c r="H40" s="274" t="str">
        <f>IFERROR(VLOOKUP($D40,'START - AWARD DETAILS'!$C$21:$G$40,5,0),"")</f>
        <v>Lower Middle Income Countries and Territories</v>
      </c>
      <c r="I40" s="477" t="s">
        <v>28</v>
      </c>
      <c r="J40" s="275" t="s">
        <v>558</v>
      </c>
      <c r="K40" s="253" t="s">
        <v>407</v>
      </c>
      <c r="L40" s="276">
        <v>3000</v>
      </c>
      <c r="M40" s="276">
        <v>0</v>
      </c>
      <c r="N40" s="320">
        <f t="shared" si="2"/>
        <v>3000</v>
      </c>
      <c r="O40" s="321">
        <f t="shared" si="1"/>
        <v>1</v>
      </c>
      <c r="P40" s="252"/>
      <c r="Q40" s="143"/>
      <c r="T40" s="352">
        <f>IF(COUNTIF(D$11:D40,D40)=1,T39+1,T39)</f>
        <v>2</v>
      </c>
      <c r="U40" s="99">
        <f>IF(COUNTIF(J$11:J40,J40)=1,U39+1,U39)</f>
        <v>7</v>
      </c>
      <c r="V40" s="99">
        <f>IF(COUNTIF(H$11:H40,H40)=1,V39+1,V39)</f>
        <v>2</v>
      </c>
      <c r="W40" s="99">
        <f>IF(COUNTIF(H$11:H40,H40)=1,W39+1,W39)</f>
        <v>2</v>
      </c>
      <c r="X40" s="503">
        <f>IF(COUNTIF(J$11:J40,J40)=1,X39+1,X39)</f>
        <v>7</v>
      </c>
      <c r="Y40" s="352">
        <f>IF(AND(COUNTIF(J$11:J40,J40)=1,J40&lt;&gt;"UK"),Y39+1,Y39)</f>
        <v>7</v>
      </c>
    </row>
    <row r="41" spans="2:25" s="99" customFormat="1" ht="38.25" x14ac:dyDescent="0.25">
      <c r="B41" s="109"/>
      <c r="C41" s="299" t="s">
        <v>562</v>
      </c>
      <c r="D41" s="275" t="s">
        <v>527</v>
      </c>
      <c r="E41" s="523" t="str">
        <f>IFERROR(VLOOKUP($D41,'START - AWARD DETAILS'!$C$21:$F$40,2,0),"")</f>
        <v>Research institute (ODA Eligible)</v>
      </c>
      <c r="F41" s="274" t="str">
        <f>IFERROR(VLOOKUP($D41,'START - AWARD DETAILS'!$C$21:$F$40,3,0),"")</f>
        <v>Pakistan</v>
      </c>
      <c r="G41" s="274" t="str">
        <f>IFERROR(VLOOKUP($D41,'START - AWARD DETAILS'!$C$21:$G$40,4,0),"")</f>
        <v>Yes</v>
      </c>
      <c r="H41" s="274" t="str">
        <f>IFERROR(VLOOKUP($D41,'START - AWARD DETAILS'!$C$21:$G$40,5,0),"")</f>
        <v>Lower Middle Income Countries and Territories</v>
      </c>
      <c r="I41" s="477" t="s">
        <v>28</v>
      </c>
      <c r="J41" s="275" t="s">
        <v>558</v>
      </c>
      <c r="K41" s="253" t="s">
        <v>407</v>
      </c>
      <c r="L41" s="276">
        <v>3000</v>
      </c>
      <c r="M41" s="276">
        <v>0</v>
      </c>
      <c r="N41" s="320">
        <f t="shared" si="2"/>
        <v>3000</v>
      </c>
      <c r="O41" s="321">
        <f t="shared" si="1"/>
        <v>1</v>
      </c>
      <c r="P41" s="252"/>
      <c r="Q41" s="143"/>
      <c r="T41" s="352">
        <f>IF(COUNTIF(D$11:D41,D41)=1,T40+1,T40)</f>
        <v>2</v>
      </c>
      <c r="U41" s="99">
        <f>IF(COUNTIF(J$11:J41,J41)=1,U40+1,U40)</f>
        <v>7</v>
      </c>
      <c r="V41" s="99">
        <f>IF(COUNTIF(H$11:H41,H41)=1,V40+1,V40)</f>
        <v>2</v>
      </c>
      <c r="W41" s="99">
        <f>IF(COUNTIF(H$11:H41,H41)=1,W40+1,W40)</f>
        <v>2</v>
      </c>
      <c r="X41" s="503">
        <f>IF(COUNTIF(J$11:J41,J41)=1,X40+1,X40)</f>
        <v>7</v>
      </c>
      <c r="Y41" s="352">
        <f>IF(AND(COUNTIF(J$11:J41,J41)=1,J41&lt;&gt;"UK"),Y40+1,Y40)</f>
        <v>7</v>
      </c>
    </row>
    <row r="42" spans="2:25" s="99" customFormat="1" ht="38.25" x14ac:dyDescent="0.25">
      <c r="B42" s="109"/>
      <c r="C42" s="299" t="s">
        <v>563</v>
      </c>
      <c r="D42" s="275" t="s">
        <v>527</v>
      </c>
      <c r="E42" s="523" t="str">
        <f>IFERROR(VLOOKUP($D42,'START - AWARD DETAILS'!$C$21:$F$40,2,0),"")</f>
        <v>Research institute (ODA Eligible)</v>
      </c>
      <c r="F42" s="274" t="str">
        <f>IFERROR(VLOOKUP($D42,'START - AWARD DETAILS'!$C$21:$F$40,3,0),"")</f>
        <v>Pakistan</v>
      </c>
      <c r="G42" s="274" t="str">
        <f>IFERROR(VLOOKUP($D42,'START - AWARD DETAILS'!$C$21:$G$40,4,0),"")</f>
        <v>Yes</v>
      </c>
      <c r="H42" s="274" t="str">
        <f>IFERROR(VLOOKUP($D42,'START - AWARD DETAILS'!$C$21:$G$40,5,0),"")</f>
        <v>Lower Middle Income Countries and Territories</v>
      </c>
      <c r="I42" s="477" t="s">
        <v>28</v>
      </c>
      <c r="J42" s="275" t="s">
        <v>558</v>
      </c>
      <c r="K42" s="253" t="s">
        <v>407</v>
      </c>
      <c r="L42" s="276">
        <v>3000</v>
      </c>
      <c r="M42" s="276">
        <v>0</v>
      </c>
      <c r="N42" s="320">
        <f t="shared" si="2"/>
        <v>3000</v>
      </c>
      <c r="O42" s="321">
        <f t="shared" si="1"/>
        <v>1</v>
      </c>
      <c r="P42" s="252"/>
      <c r="Q42" s="143"/>
      <c r="T42" s="352">
        <f>IF(COUNTIF(D$11:D42,D42)=1,T41+1,T41)</f>
        <v>2</v>
      </c>
      <c r="U42" s="99">
        <f>IF(COUNTIF(J$11:J42,J42)=1,U41+1,U41)</f>
        <v>7</v>
      </c>
      <c r="V42" s="99">
        <f>IF(COUNTIF(H$11:H42,H42)=1,V41+1,V41)</f>
        <v>2</v>
      </c>
      <c r="W42" s="99">
        <f>IF(COUNTIF(H$11:H42,H42)=1,W41+1,W41)</f>
        <v>2</v>
      </c>
      <c r="X42" s="503">
        <f>IF(COUNTIF(J$11:J42,J42)=1,X41+1,X41)</f>
        <v>7</v>
      </c>
      <c r="Y42" s="352">
        <f>IF(AND(COUNTIF(J$11:J42,J42)=1,J42&lt;&gt;"UK"),Y41+1,Y41)</f>
        <v>7</v>
      </c>
    </row>
    <row r="43" spans="2:25" s="99" customFormat="1" ht="38.25" x14ac:dyDescent="0.25">
      <c r="B43" s="109"/>
      <c r="C43" s="299" t="s">
        <v>567</v>
      </c>
      <c r="D43" s="230" t="s">
        <v>564</v>
      </c>
      <c r="E43" s="523" t="str">
        <f>IFERROR(VLOOKUP($D43,'START - AWARD DETAILS'!$C$21:$F$40,2,0),"")</f>
        <v>Community - based organisation (ODA Eligible)</v>
      </c>
      <c r="F43" s="274" t="str">
        <f>IFERROR(VLOOKUP($D43,'START - AWARD DETAILS'!$C$21:$F$40,3,0),"")</f>
        <v>Nepal</v>
      </c>
      <c r="G43" s="274" t="str">
        <f>IFERROR(VLOOKUP($D43,'START - AWARD DETAILS'!$C$21:$G$40,4,0),"")</f>
        <v>Yes</v>
      </c>
      <c r="H43" s="274" t="str">
        <f>IFERROR(VLOOKUP($D43,'START - AWARD DETAILS'!$C$21:$G$40,5,0),"")</f>
        <v>Least Developed Countries</v>
      </c>
      <c r="I43" s="477" t="s">
        <v>301</v>
      </c>
      <c r="J43" s="275" t="s">
        <v>568</v>
      </c>
      <c r="K43" s="253" t="s">
        <v>407</v>
      </c>
      <c r="L43" s="276">
        <v>8400</v>
      </c>
      <c r="M43" s="276">
        <v>0</v>
      </c>
      <c r="N43" s="320">
        <f t="shared" si="2"/>
        <v>8400</v>
      </c>
      <c r="O43" s="321">
        <f t="shared" si="1"/>
        <v>1</v>
      </c>
      <c r="P43" s="252"/>
      <c r="Q43" s="143"/>
      <c r="T43" s="352">
        <f>IF(COUNTIF(D$11:D43,D43)=1,T42+1,T42)</f>
        <v>3</v>
      </c>
      <c r="U43" s="99">
        <f>IF(COUNTIF(J$11:J43,J43)=1,U42+1,U42)</f>
        <v>8</v>
      </c>
      <c r="V43" s="99">
        <f>IF(COUNTIF(H$11:H43,H43)=1,V42+1,V42)</f>
        <v>3</v>
      </c>
      <c r="W43" s="99">
        <f>IF(COUNTIF(H$11:H43,H43)=1,W42+1,W42)</f>
        <v>3</v>
      </c>
      <c r="X43" s="503">
        <f>IF(COUNTIF(J$11:J43,J43)=1,X42+1,X42)</f>
        <v>8</v>
      </c>
      <c r="Y43" s="352">
        <f>IF(AND(COUNTIF(J$11:J43,J43)=1,J43&lt;&gt;"UK"),Y42+1,Y42)</f>
        <v>8</v>
      </c>
    </row>
    <row r="44" spans="2:25" s="99" customFormat="1" ht="38.25" x14ac:dyDescent="0.25">
      <c r="B44" s="109"/>
      <c r="C44" s="299" t="s">
        <v>569</v>
      </c>
      <c r="D44" s="230" t="s">
        <v>564</v>
      </c>
      <c r="E44" s="523" t="str">
        <f>IFERROR(VLOOKUP($D44,'START - AWARD DETAILS'!$C$21:$F$40,2,0),"")</f>
        <v>Community - based organisation (ODA Eligible)</v>
      </c>
      <c r="F44" s="274" t="str">
        <f>IFERROR(VLOOKUP($D44,'START - AWARD DETAILS'!$C$21:$F$40,3,0),"")</f>
        <v>Nepal</v>
      </c>
      <c r="G44" s="274" t="str">
        <f>IFERROR(VLOOKUP($D44,'START - AWARD DETAILS'!$C$21:$G$40,4,0),"")</f>
        <v>Yes</v>
      </c>
      <c r="H44" s="274" t="str">
        <f>IFERROR(VLOOKUP($D44,'START - AWARD DETAILS'!$C$21:$G$40,5,0),"")</f>
        <v>Least Developed Countries</v>
      </c>
      <c r="I44" s="477" t="s">
        <v>301</v>
      </c>
      <c r="J44" s="275" t="s">
        <v>568</v>
      </c>
      <c r="K44" s="253" t="s">
        <v>407</v>
      </c>
      <c r="L44" s="276">
        <v>8400</v>
      </c>
      <c r="M44" s="276">
        <v>0</v>
      </c>
      <c r="N44" s="320">
        <f t="shared" si="2"/>
        <v>8400</v>
      </c>
      <c r="O44" s="321">
        <f t="shared" si="1"/>
        <v>1</v>
      </c>
      <c r="P44" s="252"/>
      <c r="Q44" s="143"/>
      <c r="T44" s="352">
        <f>IF(COUNTIF(D$11:D44,D44)=1,T43+1,T43)</f>
        <v>3</v>
      </c>
      <c r="U44" s="99">
        <f>IF(COUNTIF(J$11:J44,J44)=1,U43+1,U43)</f>
        <v>8</v>
      </c>
      <c r="V44" s="99">
        <f>IF(COUNTIF(H$11:H44,H44)=1,V43+1,V43)</f>
        <v>3</v>
      </c>
      <c r="W44" s="99">
        <f>IF(COUNTIF(H$11:H44,H44)=1,W43+1,W43)</f>
        <v>3</v>
      </c>
      <c r="X44" s="503">
        <f>IF(COUNTIF(J$11:J44,J44)=1,X43+1,X43)</f>
        <v>8</v>
      </c>
      <c r="Y44" s="352">
        <f>IF(AND(COUNTIF(J$11:J44,J44)=1,J44&lt;&gt;"UK"),Y43+1,Y43)</f>
        <v>8</v>
      </c>
    </row>
    <row r="45" spans="2:25" s="99" customFormat="1" ht="25.5" x14ac:dyDescent="0.25">
      <c r="B45" s="109"/>
      <c r="C45" s="299" t="s">
        <v>570</v>
      </c>
      <c r="D45" s="230" t="s">
        <v>565</v>
      </c>
      <c r="E45" s="523" t="str">
        <f>IFERROR(VLOOKUP($D45,'START - AWARD DETAILS'!$C$21:$F$40,2,0),"")</f>
        <v>Charity (ODA Eligible)</v>
      </c>
      <c r="F45" s="274" t="str">
        <f>IFERROR(VLOOKUP($D45,'START - AWARD DETAILS'!$C$21:$F$40,3,0),"")</f>
        <v>Bangladesh</v>
      </c>
      <c r="G45" s="274" t="str">
        <f>IFERROR(VLOOKUP($D45,'START - AWARD DETAILS'!$C$21:$G$40,4,0),"")</f>
        <v>Yes</v>
      </c>
      <c r="H45" s="274" t="str">
        <f>IFERROR(VLOOKUP($D45,'START - AWARD DETAILS'!$C$21:$G$40,5,0),"")</f>
        <v>Least Developed Countries</v>
      </c>
      <c r="I45" s="477" t="s">
        <v>301</v>
      </c>
      <c r="J45" s="275" t="s">
        <v>568</v>
      </c>
      <c r="K45" s="253" t="s">
        <v>407</v>
      </c>
      <c r="L45" s="276">
        <v>8400</v>
      </c>
      <c r="M45" s="276">
        <v>0</v>
      </c>
      <c r="N45" s="320">
        <f t="shared" si="2"/>
        <v>8400</v>
      </c>
      <c r="O45" s="321">
        <f t="shared" si="1"/>
        <v>1</v>
      </c>
      <c r="P45" s="252"/>
      <c r="Q45" s="143"/>
      <c r="T45" s="352">
        <f>IF(COUNTIF(D$11:D45,D45)=1,T44+1,T44)</f>
        <v>4</v>
      </c>
      <c r="U45" s="99">
        <f>IF(COUNTIF(J$11:J45,J45)=1,U44+1,U44)</f>
        <v>8</v>
      </c>
      <c r="V45" s="99">
        <f>IF(COUNTIF(H$11:H45,H45)=1,V44+1,V44)</f>
        <v>3</v>
      </c>
      <c r="W45" s="99">
        <f>IF(COUNTIF(H$11:H45,H45)=1,W44+1,W44)</f>
        <v>3</v>
      </c>
      <c r="X45" s="503">
        <f>IF(COUNTIF(J$11:J45,J45)=1,X44+1,X44)</f>
        <v>8</v>
      </c>
      <c r="Y45" s="352">
        <f>IF(AND(COUNTIF(J$11:J45,J45)=1,J45&lt;&gt;"UK"),Y44+1,Y44)</f>
        <v>8</v>
      </c>
    </row>
    <row r="46" spans="2:25" s="99" customFormat="1" ht="25.5" x14ac:dyDescent="0.25">
      <c r="B46" s="109"/>
      <c r="C46" s="299" t="s">
        <v>571</v>
      </c>
      <c r="D46" s="230" t="s">
        <v>565</v>
      </c>
      <c r="E46" s="523" t="str">
        <f>IFERROR(VLOOKUP($D46,'START - AWARD DETAILS'!$C$21:$F$40,2,0),"")</f>
        <v>Charity (ODA Eligible)</v>
      </c>
      <c r="F46" s="274" t="str">
        <f>IFERROR(VLOOKUP($D46,'START - AWARD DETAILS'!$C$21:$F$40,3,0),"")</f>
        <v>Bangladesh</v>
      </c>
      <c r="G46" s="274" t="str">
        <f>IFERROR(VLOOKUP($D46,'START - AWARD DETAILS'!$C$21:$G$40,4,0),"")</f>
        <v>Yes</v>
      </c>
      <c r="H46" s="274" t="str">
        <f>IFERROR(VLOOKUP($D46,'START - AWARD DETAILS'!$C$21:$G$40,5,0),"")</f>
        <v>Least Developed Countries</v>
      </c>
      <c r="I46" s="477" t="s">
        <v>301</v>
      </c>
      <c r="J46" s="275" t="s">
        <v>568</v>
      </c>
      <c r="K46" s="253" t="s">
        <v>407</v>
      </c>
      <c r="L46" s="276">
        <v>8400</v>
      </c>
      <c r="M46" s="276">
        <v>0</v>
      </c>
      <c r="N46" s="320">
        <f t="shared" si="2"/>
        <v>8400</v>
      </c>
      <c r="O46" s="321">
        <f t="shared" si="1"/>
        <v>1</v>
      </c>
      <c r="P46" s="252"/>
      <c r="Q46" s="143"/>
      <c r="T46" s="352">
        <f>IF(COUNTIF(D$11:D46,D46)=1,T45+1,T45)</f>
        <v>4</v>
      </c>
      <c r="U46" s="99">
        <f>IF(COUNTIF(J$11:J46,J46)=1,U45+1,U45)</f>
        <v>8</v>
      </c>
      <c r="V46" s="99">
        <f>IF(COUNTIF(H$11:H46,H46)=1,V45+1,V45)</f>
        <v>3</v>
      </c>
      <c r="W46" s="99">
        <f>IF(COUNTIF(H$11:H46,H46)=1,W45+1,W45)</f>
        <v>3</v>
      </c>
      <c r="X46" s="503">
        <f>IF(COUNTIF(J$11:J46,J46)=1,X45+1,X45)</f>
        <v>8</v>
      </c>
      <c r="Y46" s="352">
        <f>IF(AND(COUNTIF(J$11:J46,J46)=1,J46&lt;&gt;"UK"),Y45+1,Y45)</f>
        <v>8</v>
      </c>
    </row>
    <row r="47" spans="2:25" s="99" customFormat="1" ht="38.25" x14ac:dyDescent="0.25">
      <c r="B47" s="109"/>
      <c r="C47" s="299" t="s">
        <v>572</v>
      </c>
      <c r="D47" s="230" t="s">
        <v>566</v>
      </c>
      <c r="E47" s="523" t="str">
        <f>IFERROR(VLOOKUP($D47,'START - AWARD DETAILS'!$C$21:$F$40,2,0),"")</f>
        <v>Research institute (ODA Eligible)</v>
      </c>
      <c r="F47" s="274" t="str">
        <f>IFERROR(VLOOKUP($D47,'START - AWARD DETAILS'!$C$21:$F$40,3,0),"")</f>
        <v>Sri Lanka</v>
      </c>
      <c r="G47" s="274" t="str">
        <f>IFERROR(VLOOKUP($D47,'START - AWARD DETAILS'!$C$21:$G$40,4,0),"")</f>
        <v>Yes</v>
      </c>
      <c r="H47" s="274" t="str">
        <f>IFERROR(VLOOKUP($D47,'START - AWARD DETAILS'!$C$21:$G$40,5,0),"")</f>
        <v>Lower Middle Income Countries and Territories</v>
      </c>
      <c r="I47" s="477" t="s">
        <v>301</v>
      </c>
      <c r="J47" s="275" t="s">
        <v>568</v>
      </c>
      <c r="K47" s="253" t="s">
        <v>407</v>
      </c>
      <c r="L47" s="276">
        <v>8400</v>
      </c>
      <c r="M47" s="276">
        <v>0</v>
      </c>
      <c r="N47" s="320">
        <f t="shared" si="2"/>
        <v>8400</v>
      </c>
      <c r="O47" s="321">
        <f t="shared" si="1"/>
        <v>1</v>
      </c>
      <c r="P47" s="252"/>
      <c r="Q47" s="143"/>
      <c r="T47" s="352">
        <f>IF(COUNTIF(D$11:D47,D47)=1,T46+1,T46)</f>
        <v>5</v>
      </c>
      <c r="U47" s="99">
        <f>IF(COUNTIF(J$11:J47,J47)=1,U46+1,U46)</f>
        <v>8</v>
      </c>
      <c r="V47" s="99">
        <f>IF(COUNTIF(H$11:H47,H47)=1,V46+1,V46)</f>
        <v>3</v>
      </c>
      <c r="W47" s="99">
        <f>IF(COUNTIF(H$11:H47,H47)=1,W46+1,W46)</f>
        <v>3</v>
      </c>
      <c r="X47" s="503">
        <f>IF(COUNTIF(J$11:J47,J47)=1,X46+1,X46)</f>
        <v>8</v>
      </c>
      <c r="Y47" s="352">
        <f>IF(AND(COUNTIF(J$11:J47,J47)=1,J47&lt;&gt;"UK"),Y46+1,Y46)</f>
        <v>8</v>
      </c>
    </row>
    <row r="48" spans="2:25" s="99" customFormat="1" ht="38.25" x14ac:dyDescent="0.25">
      <c r="B48" s="109"/>
      <c r="C48" s="299" t="s">
        <v>573</v>
      </c>
      <c r="D48" s="230" t="s">
        <v>566</v>
      </c>
      <c r="E48" s="523" t="str">
        <f>IFERROR(VLOOKUP($D48,'START - AWARD DETAILS'!$C$21:$F$40,2,0),"")</f>
        <v>Research institute (ODA Eligible)</v>
      </c>
      <c r="F48" s="274" t="str">
        <f>IFERROR(VLOOKUP($D48,'START - AWARD DETAILS'!$C$21:$F$40,3,0),"")</f>
        <v>Sri Lanka</v>
      </c>
      <c r="G48" s="274" t="str">
        <f>IFERROR(VLOOKUP($D48,'START - AWARD DETAILS'!$C$21:$G$40,4,0),"")</f>
        <v>Yes</v>
      </c>
      <c r="H48" s="274" t="str">
        <f>IFERROR(VLOOKUP($D48,'START - AWARD DETAILS'!$C$21:$G$40,5,0),"")</f>
        <v>Lower Middle Income Countries and Territories</v>
      </c>
      <c r="I48" s="477" t="s">
        <v>301</v>
      </c>
      <c r="J48" s="275" t="s">
        <v>568</v>
      </c>
      <c r="K48" s="253" t="s">
        <v>407</v>
      </c>
      <c r="L48" s="276">
        <v>8400</v>
      </c>
      <c r="M48" s="276">
        <v>0</v>
      </c>
      <c r="N48" s="320">
        <f t="shared" si="2"/>
        <v>8400</v>
      </c>
      <c r="O48" s="321">
        <f t="shared" si="1"/>
        <v>1</v>
      </c>
      <c r="P48" s="252"/>
      <c r="Q48" s="143"/>
      <c r="T48" s="352">
        <f>IF(COUNTIF(D$11:D48,D48)=1,T47+1,T47)</f>
        <v>5</v>
      </c>
      <c r="U48" s="99">
        <f>IF(COUNTIF(J$11:J48,J48)=1,U47+1,U47)</f>
        <v>8</v>
      </c>
      <c r="V48" s="99">
        <f>IF(COUNTIF(H$11:H48,H48)=1,V47+1,V47)</f>
        <v>3</v>
      </c>
      <c r="W48" s="99">
        <f>IF(COUNTIF(H$11:H48,H48)=1,W47+1,W47)</f>
        <v>3</v>
      </c>
      <c r="X48" s="503">
        <f>IF(COUNTIF(J$11:J48,J48)=1,X47+1,X47)</f>
        <v>8</v>
      </c>
      <c r="Y48" s="352">
        <f>IF(AND(COUNTIF(J$11:J48,J48)=1,J48&lt;&gt;"UK"),Y47+1,Y47)</f>
        <v>8</v>
      </c>
    </row>
    <row r="49" spans="2:25" s="99" customFormat="1" x14ac:dyDescent="0.25">
      <c r="B49" s="109"/>
      <c r="C49" s="299" t="s">
        <v>613</v>
      </c>
      <c r="D49" s="230" t="s">
        <v>528</v>
      </c>
      <c r="E49" s="523" t="str">
        <f>IFERROR(VLOOKUP($D49,'START - AWARD DETAILS'!$C$21:$F$40,2,0),"")</f>
        <v>HEI (UK)</v>
      </c>
      <c r="F49" s="274" t="str">
        <f>IFERROR(VLOOKUP($D49,'START - AWARD DETAILS'!$C$21:$F$40,3,0),"")</f>
        <v>United Kingdom</v>
      </c>
      <c r="G49" s="274" t="str">
        <f>IFERROR(VLOOKUP($D49,'START - AWARD DETAILS'!$C$21:$G$40,4,0),"")</f>
        <v>No</v>
      </c>
      <c r="H49" s="274" t="str">
        <f>IFERROR(VLOOKUP($D49,'START - AWARD DETAILS'!$C$21:$G$40,5,0),"")</f>
        <v>N/A</v>
      </c>
      <c r="I49" s="477" t="s">
        <v>369</v>
      </c>
      <c r="J49" s="275" t="s">
        <v>614</v>
      </c>
      <c r="K49" s="275" t="s">
        <v>615</v>
      </c>
      <c r="L49" s="276">
        <v>33127</v>
      </c>
      <c r="M49" s="279">
        <v>11020</v>
      </c>
      <c r="N49" s="320">
        <f t="shared" si="2"/>
        <v>44147</v>
      </c>
      <c r="O49" s="321">
        <f t="shared" si="1"/>
        <v>0.8</v>
      </c>
      <c r="P49" s="252"/>
      <c r="Q49" s="143"/>
      <c r="T49" s="352">
        <f>IF(COUNTIF(D$11:D49,D49)=1,T48+1,T48)</f>
        <v>6</v>
      </c>
      <c r="U49" s="99">
        <f>IF(COUNTIF(J$11:J49,J49)=1,U48+1,U48)</f>
        <v>9</v>
      </c>
      <c r="V49" s="99">
        <f>IF(COUNTIF(H$11:H49,H49)=1,V48+1,V48)</f>
        <v>3</v>
      </c>
      <c r="W49" s="99">
        <f>IF(COUNTIF(H$11:H49,H49)=1,W48+1,W48)</f>
        <v>3</v>
      </c>
      <c r="X49" s="503">
        <f>IF(COUNTIF(J$11:J49,J49)=1,X48+1,X48)</f>
        <v>9</v>
      </c>
      <c r="Y49" s="352">
        <f>IF(AND(COUNTIF(J$11:J49,J49)=1,J49&lt;&gt;"UK"),Y48+1,Y48)</f>
        <v>9</v>
      </c>
    </row>
    <row r="50" spans="2:25" s="99" customFormat="1" x14ac:dyDescent="0.25">
      <c r="B50" s="109"/>
      <c r="C50" s="299" t="s">
        <v>620</v>
      </c>
      <c r="D50" s="230" t="s">
        <v>528</v>
      </c>
      <c r="E50" s="523" t="str">
        <f>IFERROR(VLOOKUP($D50,'START - AWARD DETAILS'!$C$21:$F$40,2,0),"")</f>
        <v>HEI (UK)</v>
      </c>
      <c r="F50" s="274" t="str">
        <f>IFERROR(VLOOKUP($D50,'START - AWARD DETAILS'!$C$21:$F$40,3,0),"")</f>
        <v>United Kingdom</v>
      </c>
      <c r="G50" s="274" t="str">
        <f>IFERROR(VLOOKUP($D50,'START - AWARD DETAILS'!$C$21:$G$40,4,0),"")</f>
        <v>No</v>
      </c>
      <c r="H50" s="274" t="str">
        <f>IFERROR(VLOOKUP($D50,'START - AWARD DETAILS'!$C$21:$G$40,5,0),"")</f>
        <v>N/A</v>
      </c>
      <c r="I50" s="477" t="s">
        <v>369</v>
      </c>
      <c r="J50" s="275" t="s">
        <v>619</v>
      </c>
      <c r="K50" s="230">
        <v>6</v>
      </c>
      <c r="L50" s="276">
        <v>30942</v>
      </c>
      <c r="M50" s="279">
        <v>10215</v>
      </c>
      <c r="N50" s="320">
        <f t="shared" si="2"/>
        <v>41157</v>
      </c>
      <c r="O50" s="321">
        <f t="shared" si="1"/>
        <v>0.8</v>
      </c>
      <c r="P50" s="252"/>
      <c r="Q50" s="143"/>
      <c r="T50" s="352">
        <f>IF(COUNTIF(D$11:D50,D50)=1,T49+1,T49)</f>
        <v>6</v>
      </c>
      <c r="U50" s="99">
        <f>IF(COUNTIF(J$11:J50,J50)=1,U49+1,U49)</f>
        <v>10</v>
      </c>
      <c r="V50" s="99">
        <f>IF(COUNTIF(H$11:H50,H50)=1,V49+1,V49)</f>
        <v>3</v>
      </c>
      <c r="W50" s="99">
        <f>IF(COUNTIF(H$11:H50,H50)=1,W49+1,W49)</f>
        <v>3</v>
      </c>
      <c r="X50" s="503">
        <f>IF(COUNTIF(J$11:J50,J50)=1,X49+1,X49)</f>
        <v>10</v>
      </c>
      <c r="Y50" s="352">
        <f>IF(AND(COUNTIF(J$11:J50,J50)=1,J50&lt;&gt;"UK"),Y49+1,Y49)</f>
        <v>10</v>
      </c>
    </row>
    <row r="51" spans="2:25" s="99" customFormat="1" x14ac:dyDescent="0.25">
      <c r="B51" s="109"/>
      <c r="C51" s="299" t="s">
        <v>621</v>
      </c>
      <c r="D51" s="230" t="s">
        <v>528</v>
      </c>
      <c r="E51" s="523" t="str">
        <f>IFERROR(VLOOKUP($D51,'START - AWARD DETAILS'!$C$21:$F$40,2,0),"")</f>
        <v>HEI (UK)</v>
      </c>
      <c r="F51" s="274" t="str">
        <f>IFERROR(VLOOKUP($D51,'START - AWARD DETAILS'!$C$21:$F$40,3,0),"")</f>
        <v>United Kingdom</v>
      </c>
      <c r="G51" s="274" t="str">
        <f>IFERROR(VLOOKUP($D51,'START - AWARD DETAILS'!$C$21:$G$40,4,0),"")</f>
        <v>No</v>
      </c>
      <c r="H51" s="274" t="str">
        <f>IFERROR(VLOOKUP($D51,'START - AWARD DETAILS'!$C$21:$G$40,5,0),"")</f>
        <v>N/A</v>
      </c>
      <c r="I51" s="477" t="s">
        <v>427</v>
      </c>
      <c r="J51" s="275" t="s">
        <v>622</v>
      </c>
      <c r="K51" s="275" t="s">
        <v>623</v>
      </c>
      <c r="L51" s="276">
        <v>99254</v>
      </c>
      <c r="M51" s="279">
        <v>27526</v>
      </c>
      <c r="N51" s="320">
        <f t="shared" si="2"/>
        <v>126780</v>
      </c>
      <c r="O51" s="321">
        <f t="shared" si="1"/>
        <v>0.8</v>
      </c>
      <c r="P51" s="252"/>
      <c r="Q51" s="143"/>
      <c r="T51" s="352">
        <f>IF(COUNTIF(D$11:D51,D51)=1,T50+1,T50)</f>
        <v>6</v>
      </c>
      <c r="U51" s="99">
        <f>IF(COUNTIF(J$11:J51,J51)=1,U50+1,U50)</f>
        <v>11</v>
      </c>
      <c r="V51" s="99">
        <f>IF(COUNTIF(H$11:H51,H51)=1,V50+1,V50)</f>
        <v>3</v>
      </c>
      <c r="W51" s="99">
        <f>IF(COUNTIF(H$11:H51,H51)=1,W50+1,W50)</f>
        <v>3</v>
      </c>
      <c r="X51" s="503">
        <f>IF(COUNTIF(J$11:J51,J51)=1,X50+1,X50)</f>
        <v>11</v>
      </c>
      <c r="Y51" s="352">
        <f>IF(AND(COUNTIF(J$11:J51,J51)=1,J51&lt;&gt;"UK"),Y50+1,Y50)</f>
        <v>11</v>
      </c>
    </row>
    <row r="52" spans="2:25" s="99" customFormat="1" x14ac:dyDescent="0.25">
      <c r="B52" s="109"/>
      <c r="C52" s="299"/>
      <c r="D52" s="230"/>
      <c r="E52" s="523" t="str">
        <f>IFERROR(VLOOKUP($D52,'START - AWARD DETAILS'!$C$21:$F$40,2,0),"")</f>
        <v/>
      </c>
      <c r="F52" s="274" t="str">
        <f>IFERROR(VLOOKUP($D52,'START - AWARD DETAILS'!$C$21:$F$40,3,0),"")</f>
        <v/>
      </c>
      <c r="G52" s="274" t="str">
        <f>IFERROR(VLOOKUP($D52,'START - AWARD DETAILS'!$C$21:$G$40,4,0),"")</f>
        <v/>
      </c>
      <c r="H52" s="274" t="str">
        <f>IFERROR(VLOOKUP($D52,'START - AWARD DETAILS'!$C$21:$G$40,5,0),"")</f>
        <v/>
      </c>
      <c r="I52" s="477"/>
      <c r="J52" s="230"/>
      <c r="K52" s="230"/>
      <c r="L52" s="276"/>
      <c r="M52" s="279"/>
      <c r="N52" s="320">
        <f t="shared" si="2"/>
        <v>0</v>
      </c>
      <c r="O52" s="321">
        <f t="shared" si="1"/>
        <v>1</v>
      </c>
      <c r="P52" s="252"/>
      <c r="Q52" s="143"/>
      <c r="T52" s="352">
        <f>IF(COUNTIF(D$11:D52,D52)=1,T51+1,T51)</f>
        <v>6</v>
      </c>
      <c r="U52" s="99">
        <f>IF(COUNTIF(J$11:J52,J52)=1,U51+1,U51)</f>
        <v>11</v>
      </c>
      <c r="V52" s="99">
        <f>IF(COUNTIF(H$11:H52,H52)=1,V51+1,V51)</f>
        <v>4</v>
      </c>
      <c r="W52" s="99">
        <f>IF(COUNTIF(H$11:H52,H52)=1,W51+1,W51)</f>
        <v>4</v>
      </c>
      <c r="X52" s="503">
        <f>IF(COUNTIF(J$11:J52,J52)=1,X51+1,X51)</f>
        <v>11</v>
      </c>
      <c r="Y52" s="352">
        <f>IF(AND(COUNTIF(J$11:J52,J52)=1,J52&lt;&gt;"UK"),Y51+1,Y51)</f>
        <v>11</v>
      </c>
    </row>
    <row r="53" spans="2:25" s="99" customFormat="1" x14ac:dyDescent="0.25">
      <c r="B53" s="109"/>
      <c r="C53" s="299"/>
      <c r="D53" s="230"/>
      <c r="E53" s="523" t="str">
        <f>IFERROR(VLOOKUP($D53,'START - AWARD DETAILS'!$C$21:$F$40,2,0),"")</f>
        <v/>
      </c>
      <c r="F53" s="274" t="str">
        <f>IFERROR(VLOOKUP($D53,'START - AWARD DETAILS'!$C$21:$F$40,3,0),"")</f>
        <v/>
      </c>
      <c r="G53" s="274" t="str">
        <f>IFERROR(VLOOKUP($D53,'START - AWARD DETAILS'!$C$21:$G$40,4,0),"")</f>
        <v/>
      </c>
      <c r="H53" s="274" t="str">
        <f>IFERROR(VLOOKUP($D53,'START - AWARD DETAILS'!$C$21:$G$40,5,0),"")</f>
        <v/>
      </c>
      <c r="I53" s="477"/>
      <c r="J53" s="230"/>
      <c r="K53" s="230"/>
      <c r="L53" s="276"/>
      <c r="M53" s="279"/>
      <c r="N53" s="320">
        <f t="shared" si="2"/>
        <v>0</v>
      </c>
      <c r="O53" s="321">
        <f t="shared" si="1"/>
        <v>1</v>
      </c>
      <c r="P53" s="252"/>
      <c r="Q53" s="143"/>
      <c r="T53" s="352">
        <f>IF(COUNTIF(D$11:D53,D53)=1,T52+1,T52)</f>
        <v>6</v>
      </c>
      <c r="U53" s="99">
        <f>IF(COUNTIF(J$11:J53,J53)=1,U52+1,U52)</f>
        <v>11</v>
      </c>
      <c r="V53" s="99">
        <f>IF(COUNTIF(H$11:H53,H53)=1,V52+1,V52)</f>
        <v>4</v>
      </c>
      <c r="W53" s="99">
        <f>IF(COUNTIF(H$11:H53,H53)=1,W52+1,W52)</f>
        <v>4</v>
      </c>
      <c r="X53" s="503">
        <f>IF(COUNTIF(J$11:J53,J53)=1,X52+1,X52)</f>
        <v>11</v>
      </c>
      <c r="Y53" s="352">
        <f>IF(AND(COUNTIF(J$11:J53,J53)=1,J53&lt;&gt;"UK"),Y52+1,Y52)</f>
        <v>11</v>
      </c>
    </row>
    <row r="54" spans="2:25" s="99" customFormat="1" x14ac:dyDescent="0.25">
      <c r="B54" s="109"/>
      <c r="C54" s="299"/>
      <c r="D54" s="230"/>
      <c r="E54" s="523" t="str">
        <f>IFERROR(VLOOKUP($D54,'START - AWARD DETAILS'!$C$21:$F$40,2,0),"")</f>
        <v/>
      </c>
      <c r="F54" s="274" t="str">
        <f>IFERROR(VLOOKUP($D54,'START - AWARD DETAILS'!$C$21:$F$40,3,0),"")</f>
        <v/>
      </c>
      <c r="G54" s="274" t="str">
        <f>IFERROR(VLOOKUP($D54,'START - AWARD DETAILS'!$C$21:$G$40,4,0),"")</f>
        <v/>
      </c>
      <c r="H54" s="274" t="str">
        <f>IFERROR(VLOOKUP($D54,'START - AWARD DETAILS'!$C$21:$G$40,5,0),"")</f>
        <v/>
      </c>
      <c r="I54" s="477"/>
      <c r="J54" s="230"/>
      <c r="K54" s="230"/>
      <c r="L54" s="276"/>
      <c r="M54" s="279"/>
      <c r="N54" s="320">
        <f t="shared" si="2"/>
        <v>0</v>
      </c>
      <c r="O54" s="321">
        <f t="shared" si="1"/>
        <v>1</v>
      </c>
      <c r="P54" s="252"/>
      <c r="Q54" s="143"/>
      <c r="T54" s="352">
        <f>IF(COUNTIF(D$11:D54,D54)=1,T53+1,T53)</f>
        <v>6</v>
      </c>
      <c r="U54" s="99">
        <f>IF(COUNTIF(J$11:J54,J54)=1,U53+1,U53)</f>
        <v>11</v>
      </c>
      <c r="V54" s="99">
        <f>IF(COUNTIF(H$11:H54,H54)=1,V53+1,V53)</f>
        <v>4</v>
      </c>
      <c r="W54" s="99">
        <f>IF(COUNTIF(H$11:H54,H54)=1,W53+1,W53)</f>
        <v>4</v>
      </c>
      <c r="X54" s="503">
        <f>IF(COUNTIF(J$11:J54,J54)=1,X53+1,X53)</f>
        <v>11</v>
      </c>
      <c r="Y54" s="352">
        <f>IF(AND(COUNTIF(J$11:J54,J54)=1,J54&lt;&gt;"UK"),Y53+1,Y53)</f>
        <v>11</v>
      </c>
    </row>
    <row r="55" spans="2:25" s="99" customFormat="1" x14ac:dyDescent="0.25">
      <c r="B55" s="109"/>
      <c r="C55" s="299"/>
      <c r="D55" s="230"/>
      <c r="E55" s="523" t="str">
        <f>IFERROR(VLOOKUP($D55,'START - AWARD DETAILS'!$C$21:$F$40,2,0),"")</f>
        <v/>
      </c>
      <c r="F55" s="274" t="str">
        <f>IFERROR(VLOOKUP($D55,'START - AWARD DETAILS'!$C$21:$F$40,3,0),"")</f>
        <v/>
      </c>
      <c r="G55" s="274" t="str">
        <f>IFERROR(VLOOKUP($D55,'START - AWARD DETAILS'!$C$21:$G$40,4,0),"")</f>
        <v/>
      </c>
      <c r="H55" s="274" t="str">
        <f>IFERROR(VLOOKUP($D55,'START - AWARD DETAILS'!$C$21:$G$40,5,0),"")</f>
        <v/>
      </c>
      <c r="I55" s="477"/>
      <c r="J55" s="230"/>
      <c r="K55" s="230"/>
      <c r="L55" s="276"/>
      <c r="M55" s="279"/>
      <c r="N55" s="320">
        <f t="shared" si="2"/>
        <v>0</v>
      </c>
      <c r="O55" s="321">
        <f t="shared" si="1"/>
        <v>1</v>
      </c>
      <c r="P55" s="252"/>
      <c r="Q55" s="143"/>
      <c r="T55" s="352">
        <f>IF(COUNTIF(D$11:D55,D55)=1,T54+1,T54)</f>
        <v>6</v>
      </c>
      <c r="U55" s="99">
        <f>IF(COUNTIF(J$11:J55,J55)=1,U54+1,U54)</f>
        <v>11</v>
      </c>
      <c r="V55" s="99">
        <f>IF(COUNTIF(H$11:H55,H55)=1,V54+1,V54)</f>
        <v>4</v>
      </c>
      <c r="W55" s="99">
        <f>IF(COUNTIF(H$11:H55,H55)=1,W54+1,W54)</f>
        <v>4</v>
      </c>
      <c r="X55" s="503">
        <f>IF(COUNTIF(J$11:J55,J55)=1,X54+1,X54)</f>
        <v>11</v>
      </c>
      <c r="Y55" s="352">
        <f>IF(AND(COUNTIF(J$11:J55,J55)=1,J55&lt;&gt;"UK"),Y54+1,Y54)</f>
        <v>11</v>
      </c>
    </row>
    <row r="56" spans="2:25" s="99" customFormat="1" x14ac:dyDescent="0.25">
      <c r="B56" s="109"/>
      <c r="C56" s="299"/>
      <c r="D56" s="230"/>
      <c r="E56" s="523" t="str">
        <f>IFERROR(VLOOKUP($D56,'START - AWARD DETAILS'!$C$21:$F$40,2,0),"")</f>
        <v/>
      </c>
      <c r="F56" s="274" t="str">
        <f>IFERROR(VLOOKUP($D56,'START - AWARD DETAILS'!$C$21:$F$40,3,0),"")</f>
        <v/>
      </c>
      <c r="G56" s="274" t="str">
        <f>IFERROR(VLOOKUP($D56,'START - AWARD DETAILS'!$C$21:$G$40,4,0),"")</f>
        <v/>
      </c>
      <c r="H56" s="274" t="str">
        <f>IFERROR(VLOOKUP($D56,'START - AWARD DETAILS'!$C$21:$G$40,5,0),"")</f>
        <v/>
      </c>
      <c r="I56" s="477"/>
      <c r="J56" s="230"/>
      <c r="K56" s="230"/>
      <c r="L56" s="276"/>
      <c r="M56" s="279"/>
      <c r="N56" s="320">
        <f t="shared" si="2"/>
        <v>0</v>
      </c>
      <c r="O56" s="321">
        <f t="shared" si="1"/>
        <v>1</v>
      </c>
      <c r="P56" s="252"/>
      <c r="Q56" s="143"/>
      <c r="T56" s="352">
        <f>IF(COUNTIF(D$11:D56,D56)=1,T55+1,T55)</f>
        <v>6</v>
      </c>
      <c r="U56" s="99">
        <f>IF(COUNTIF(J$11:J56,J56)=1,U55+1,U55)</f>
        <v>11</v>
      </c>
      <c r="V56" s="99">
        <f>IF(COUNTIF(H$11:H56,H56)=1,V55+1,V55)</f>
        <v>4</v>
      </c>
      <c r="W56" s="99">
        <f>IF(COUNTIF(H$11:H56,H56)=1,W55+1,W55)</f>
        <v>4</v>
      </c>
      <c r="X56" s="503">
        <f>IF(COUNTIF(J$11:J56,J56)=1,X55+1,X55)</f>
        <v>11</v>
      </c>
      <c r="Y56" s="352">
        <f>IF(AND(COUNTIF(J$11:J56,J56)=1,J56&lt;&gt;"UK"),Y55+1,Y55)</f>
        <v>11</v>
      </c>
    </row>
    <row r="57" spans="2:25" s="99" customFormat="1" x14ac:dyDescent="0.25">
      <c r="B57" s="109"/>
      <c r="C57" s="299"/>
      <c r="D57" s="230"/>
      <c r="E57" s="523" t="str">
        <f>IFERROR(VLOOKUP($D57,'START - AWARD DETAILS'!$C$21:$F$40,2,0),"")</f>
        <v/>
      </c>
      <c r="F57" s="274" t="str">
        <f>IFERROR(VLOOKUP($D57,'START - AWARD DETAILS'!$C$21:$F$40,3,0),"")</f>
        <v/>
      </c>
      <c r="G57" s="274" t="str">
        <f>IFERROR(VLOOKUP($D57,'START - AWARD DETAILS'!$C$21:$G$40,4,0),"")</f>
        <v/>
      </c>
      <c r="H57" s="274" t="str">
        <f>IFERROR(VLOOKUP($D57,'START - AWARD DETAILS'!$C$21:$G$40,5,0),"")</f>
        <v/>
      </c>
      <c r="I57" s="477"/>
      <c r="J57" s="230"/>
      <c r="K57" s="230"/>
      <c r="L57" s="276"/>
      <c r="M57" s="279"/>
      <c r="N57" s="320">
        <f t="shared" si="2"/>
        <v>0</v>
      </c>
      <c r="O57" s="321">
        <f t="shared" si="1"/>
        <v>1</v>
      </c>
      <c r="P57" s="252"/>
      <c r="Q57" s="143"/>
      <c r="T57" s="352">
        <f>IF(COUNTIF(D$11:D57,D57)=1,T56+1,T56)</f>
        <v>6</v>
      </c>
      <c r="U57" s="99">
        <f>IF(COUNTIF(J$11:J57,J57)=1,U56+1,U56)</f>
        <v>11</v>
      </c>
      <c r="V57" s="99">
        <f>IF(COUNTIF(H$11:H57,H57)=1,V56+1,V56)</f>
        <v>4</v>
      </c>
      <c r="W57" s="99">
        <f>IF(COUNTIF(H$11:H57,H57)=1,W56+1,W56)</f>
        <v>4</v>
      </c>
      <c r="X57" s="503">
        <f>IF(COUNTIF(J$11:J57,J57)=1,X56+1,X56)</f>
        <v>11</v>
      </c>
      <c r="Y57" s="352">
        <f>IF(AND(COUNTIF(J$11:J57,J57)=1,J57&lt;&gt;"UK"),Y56+1,Y56)</f>
        <v>11</v>
      </c>
    </row>
    <row r="58" spans="2:25" s="99" customFormat="1" x14ac:dyDescent="0.25">
      <c r="B58" s="109"/>
      <c r="C58" s="299"/>
      <c r="D58" s="230"/>
      <c r="E58" s="523" t="str">
        <f>IFERROR(VLOOKUP($D58,'START - AWARD DETAILS'!$C$21:$F$40,2,0),"")</f>
        <v/>
      </c>
      <c r="F58" s="274" t="str">
        <f>IFERROR(VLOOKUP($D58,'START - AWARD DETAILS'!$C$21:$F$40,3,0),"")</f>
        <v/>
      </c>
      <c r="G58" s="274" t="str">
        <f>IFERROR(VLOOKUP($D58,'START - AWARD DETAILS'!$C$21:$G$40,4,0),"")</f>
        <v/>
      </c>
      <c r="H58" s="274" t="str">
        <f>IFERROR(VLOOKUP($D58,'START - AWARD DETAILS'!$C$21:$G$40,5,0),"")</f>
        <v/>
      </c>
      <c r="I58" s="477"/>
      <c r="J58" s="230"/>
      <c r="K58" s="230"/>
      <c r="L58" s="276"/>
      <c r="M58" s="279"/>
      <c r="N58" s="320">
        <f t="shared" si="2"/>
        <v>0</v>
      </c>
      <c r="O58" s="321">
        <f t="shared" si="1"/>
        <v>1</v>
      </c>
      <c r="P58" s="252"/>
      <c r="Q58" s="143"/>
      <c r="T58" s="352">
        <f>IF(COUNTIF(D$11:D58,D58)=1,T57+1,T57)</f>
        <v>6</v>
      </c>
      <c r="U58" s="99">
        <f>IF(COUNTIF(J$11:J58,J58)=1,U57+1,U57)</f>
        <v>11</v>
      </c>
      <c r="V58" s="99">
        <f>IF(COUNTIF(H$11:H58,H58)=1,V57+1,V57)</f>
        <v>4</v>
      </c>
      <c r="W58" s="99">
        <f>IF(COUNTIF(H$11:H58,H58)=1,W57+1,W57)</f>
        <v>4</v>
      </c>
      <c r="X58" s="503">
        <f>IF(COUNTIF(J$11:J58,J58)=1,X57+1,X57)</f>
        <v>11</v>
      </c>
      <c r="Y58" s="352">
        <f>IF(AND(COUNTIF(J$11:J58,J58)=1,J58&lt;&gt;"UK"),Y57+1,Y57)</f>
        <v>11</v>
      </c>
    </row>
    <row r="59" spans="2:25" s="99" customFormat="1" x14ac:dyDescent="0.25">
      <c r="B59" s="109"/>
      <c r="C59" s="299"/>
      <c r="D59" s="230"/>
      <c r="E59" s="523" t="str">
        <f>IFERROR(VLOOKUP($D59,'START - AWARD DETAILS'!$C$21:$F$40,2,0),"")</f>
        <v/>
      </c>
      <c r="F59" s="274" t="str">
        <f>IFERROR(VLOOKUP($D59,'START - AWARD DETAILS'!$C$21:$F$40,3,0),"")</f>
        <v/>
      </c>
      <c r="G59" s="274" t="str">
        <f>IFERROR(VLOOKUP($D59,'START - AWARD DETAILS'!$C$21:$G$40,4,0),"")</f>
        <v/>
      </c>
      <c r="H59" s="274" t="str">
        <f>IFERROR(VLOOKUP($D59,'START - AWARD DETAILS'!$C$21:$G$40,5,0),"")</f>
        <v/>
      </c>
      <c r="I59" s="477"/>
      <c r="J59" s="230"/>
      <c r="K59" s="230"/>
      <c r="L59" s="276"/>
      <c r="M59" s="279"/>
      <c r="N59" s="320">
        <f t="shared" si="2"/>
        <v>0</v>
      </c>
      <c r="O59" s="321">
        <f t="shared" si="1"/>
        <v>1</v>
      </c>
      <c r="P59" s="252"/>
      <c r="Q59" s="143"/>
      <c r="T59" s="352">
        <f>IF(COUNTIF(D$11:D59,D59)=1,T58+1,T58)</f>
        <v>6</v>
      </c>
      <c r="U59" s="99">
        <f>IF(COUNTIF(J$11:J59,J59)=1,U58+1,U58)</f>
        <v>11</v>
      </c>
      <c r="V59" s="99">
        <f>IF(COUNTIF(H$11:H59,H59)=1,V58+1,V58)</f>
        <v>4</v>
      </c>
      <c r="W59" s="99">
        <f>IF(COUNTIF(H$11:H59,H59)=1,W58+1,W58)</f>
        <v>4</v>
      </c>
      <c r="X59" s="503">
        <f>IF(COUNTIF(J$11:J59,J59)=1,X58+1,X58)</f>
        <v>11</v>
      </c>
      <c r="Y59" s="352">
        <f>IF(AND(COUNTIF(J$11:J59,J59)=1,J59&lt;&gt;"UK"),Y58+1,Y58)</f>
        <v>11</v>
      </c>
    </row>
    <row r="60" spans="2:25" s="99" customFormat="1" x14ac:dyDescent="0.25">
      <c r="B60" s="109"/>
      <c r="C60" s="299"/>
      <c r="D60" s="230"/>
      <c r="E60" s="523" t="str">
        <f>IFERROR(VLOOKUP($D60,'START - AWARD DETAILS'!$C$21:$F$40,2,0),"")</f>
        <v/>
      </c>
      <c r="F60" s="274" t="str">
        <f>IFERROR(VLOOKUP($D60,'START - AWARD DETAILS'!$C$21:$F$40,3,0),"")</f>
        <v/>
      </c>
      <c r="G60" s="274" t="str">
        <f>IFERROR(VLOOKUP($D60,'START - AWARD DETAILS'!$C$21:$G$40,4,0),"")</f>
        <v/>
      </c>
      <c r="H60" s="274" t="str">
        <f>IFERROR(VLOOKUP($D60,'START - AWARD DETAILS'!$C$21:$G$40,5,0),"")</f>
        <v/>
      </c>
      <c r="I60" s="477"/>
      <c r="J60" s="230"/>
      <c r="K60" s="230"/>
      <c r="L60" s="276"/>
      <c r="M60" s="279"/>
      <c r="N60" s="320">
        <f t="shared" si="2"/>
        <v>0</v>
      </c>
      <c r="O60" s="321">
        <f t="shared" si="1"/>
        <v>1</v>
      </c>
      <c r="P60" s="252"/>
      <c r="Q60" s="143"/>
      <c r="T60" s="352">
        <f>IF(COUNTIF(D$11:D60,D60)=1,T59+1,T59)</f>
        <v>6</v>
      </c>
      <c r="U60" s="99">
        <f>IF(COUNTIF(J$11:J60,J60)=1,U59+1,U59)</f>
        <v>11</v>
      </c>
      <c r="V60" s="99">
        <f>IF(COUNTIF(H$11:H60,H60)=1,V59+1,V59)</f>
        <v>4</v>
      </c>
      <c r="W60" s="99">
        <f>IF(COUNTIF(H$11:H60,H60)=1,W59+1,W59)</f>
        <v>4</v>
      </c>
      <c r="X60" s="503">
        <f>IF(COUNTIF(J$11:J60,J60)=1,X59+1,X59)</f>
        <v>11</v>
      </c>
      <c r="Y60" s="352">
        <f>IF(AND(COUNTIF(J$11:J60,J60)=1,J60&lt;&gt;"UK"),Y59+1,Y59)</f>
        <v>11</v>
      </c>
    </row>
    <row r="61" spans="2:25" s="99" customFormat="1" x14ac:dyDescent="0.25">
      <c r="B61" s="109"/>
      <c r="C61" s="299"/>
      <c r="D61" s="230"/>
      <c r="E61" s="523" t="str">
        <f>IFERROR(VLOOKUP($D61,'START - AWARD DETAILS'!$C$21:$F$40,2,0),"")</f>
        <v/>
      </c>
      <c r="F61" s="274" t="str">
        <f>IFERROR(VLOOKUP($D61,'START - AWARD DETAILS'!$C$21:$F$40,3,0),"")</f>
        <v/>
      </c>
      <c r="G61" s="274" t="str">
        <f>IFERROR(VLOOKUP($D61,'START - AWARD DETAILS'!$C$21:$G$40,4,0),"")</f>
        <v/>
      </c>
      <c r="H61" s="274" t="str">
        <f>IFERROR(VLOOKUP($D61,'START - AWARD DETAILS'!$C$21:$G$40,5,0),"")</f>
        <v/>
      </c>
      <c r="I61" s="477"/>
      <c r="J61" s="230"/>
      <c r="K61" s="230"/>
      <c r="L61" s="276"/>
      <c r="M61" s="279"/>
      <c r="N61" s="320">
        <f t="shared" si="2"/>
        <v>0</v>
      </c>
      <c r="O61" s="321">
        <f t="shared" si="1"/>
        <v>1</v>
      </c>
      <c r="P61" s="252"/>
      <c r="Q61" s="143"/>
      <c r="T61" s="352">
        <f>IF(COUNTIF(D$11:D61,D61)=1,T60+1,T60)</f>
        <v>6</v>
      </c>
      <c r="U61" s="99">
        <f>IF(COUNTIF(J$11:J61,J61)=1,U60+1,U60)</f>
        <v>11</v>
      </c>
      <c r="V61" s="99">
        <f>IF(COUNTIF(H$11:H61,H61)=1,V60+1,V60)</f>
        <v>4</v>
      </c>
      <c r="W61" s="99">
        <f>IF(COUNTIF(H$11:H61,H61)=1,W60+1,W60)</f>
        <v>4</v>
      </c>
      <c r="X61" s="503">
        <f>IF(COUNTIF(J$11:J61,J61)=1,X60+1,X60)</f>
        <v>11</v>
      </c>
      <c r="Y61" s="352">
        <f>IF(AND(COUNTIF(J$11:J61,J61)=1,J61&lt;&gt;"UK"),Y60+1,Y60)</f>
        <v>11</v>
      </c>
    </row>
    <row r="62" spans="2:25" s="99" customFormat="1" x14ac:dyDescent="0.25">
      <c r="B62" s="109"/>
      <c r="C62" s="299"/>
      <c r="D62" s="230"/>
      <c r="E62" s="523" t="str">
        <f>IFERROR(VLOOKUP($D62,'START - AWARD DETAILS'!$C$21:$F$40,2,0),"")</f>
        <v/>
      </c>
      <c r="F62" s="274" t="str">
        <f>IFERROR(VLOOKUP($D62,'START - AWARD DETAILS'!$C$21:$F$40,3,0),"")</f>
        <v/>
      </c>
      <c r="G62" s="274" t="str">
        <f>IFERROR(VLOOKUP($D62,'START - AWARD DETAILS'!$C$21:$G$40,4,0),"")</f>
        <v/>
      </c>
      <c r="H62" s="274" t="str">
        <f>IFERROR(VLOOKUP($D62,'START - AWARD DETAILS'!$C$21:$G$40,5,0),"")</f>
        <v/>
      </c>
      <c r="I62" s="477"/>
      <c r="J62" s="230"/>
      <c r="K62" s="230"/>
      <c r="L62" s="276"/>
      <c r="M62" s="279"/>
      <c r="N62" s="320">
        <f t="shared" si="2"/>
        <v>0</v>
      </c>
      <c r="O62" s="321">
        <f t="shared" si="1"/>
        <v>1</v>
      </c>
      <c r="P62" s="252"/>
      <c r="Q62" s="143"/>
      <c r="T62" s="352">
        <f>IF(COUNTIF(D$11:D62,D62)=1,T61+1,T61)</f>
        <v>6</v>
      </c>
      <c r="U62" s="99">
        <f>IF(COUNTIF(J$11:J62,J62)=1,U61+1,U61)</f>
        <v>11</v>
      </c>
      <c r="V62" s="99">
        <f>IF(COUNTIF(H$11:H62,H62)=1,V61+1,V61)</f>
        <v>4</v>
      </c>
      <c r="W62" s="99">
        <f>IF(COUNTIF(H$11:H62,H62)=1,W61+1,W61)</f>
        <v>4</v>
      </c>
      <c r="X62" s="503">
        <f>IF(COUNTIF(J$11:J62,J62)=1,X61+1,X61)</f>
        <v>11</v>
      </c>
      <c r="Y62" s="352">
        <f>IF(AND(COUNTIF(J$11:J62,J62)=1,J62&lt;&gt;"UK"),Y61+1,Y61)</f>
        <v>11</v>
      </c>
    </row>
    <row r="63" spans="2:25" s="99" customFormat="1" x14ac:dyDescent="0.25">
      <c r="B63" s="109"/>
      <c r="C63" s="299"/>
      <c r="D63" s="230"/>
      <c r="E63" s="523" t="str">
        <f>IFERROR(VLOOKUP($D63,'START - AWARD DETAILS'!$C$21:$F$40,2,0),"")</f>
        <v/>
      </c>
      <c r="F63" s="274" t="str">
        <f>IFERROR(VLOOKUP($D63,'START - AWARD DETAILS'!$C$21:$F$40,3,0),"")</f>
        <v/>
      </c>
      <c r="G63" s="274" t="str">
        <f>IFERROR(VLOOKUP($D63,'START - AWARD DETAILS'!$C$21:$G$40,4,0),"")</f>
        <v/>
      </c>
      <c r="H63" s="274" t="str">
        <f>IFERROR(VLOOKUP($D63,'START - AWARD DETAILS'!$C$21:$G$40,5,0),"")</f>
        <v/>
      </c>
      <c r="I63" s="477"/>
      <c r="J63" s="230"/>
      <c r="K63" s="230"/>
      <c r="L63" s="276"/>
      <c r="M63" s="279"/>
      <c r="N63" s="320">
        <f t="shared" si="2"/>
        <v>0</v>
      </c>
      <c r="O63" s="321">
        <f t="shared" si="1"/>
        <v>1</v>
      </c>
      <c r="P63" s="252"/>
      <c r="Q63" s="143"/>
      <c r="T63" s="352">
        <f>IF(COUNTIF(D$11:D63,D63)=1,T62+1,T62)</f>
        <v>6</v>
      </c>
      <c r="U63" s="99">
        <f>IF(COUNTIF(J$11:J63,J63)=1,U62+1,U62)</f>
        <v>11</v>
      </c>
      <c r="V63" s="99">
        <f>IF(COUNTIF(H$11:H63,H63)=1,V62+1,V62)</f>
        <v>4</v>
      </c>
      <c r="W63" s="99">
        <f>IF(COUNTIF(H$11:H63,H63)=1,W62+1,W62)</f>
        <v>4</v>
      </c>
      <c r="X63" s="503">
        <f>IF(COUNTIF(J$11:J63,J63)=1,X62+1,X62)</f>
        <v>11</v>
      </c>
      <c r="Y63" s="352">
        <f>IF(AND(COUNTIF(J$11:J63,J63)=1,J63&lt;&gt;"UK"),Y62+1,Y62)</f>
        <v>11</v>
      </c>
    </row>
    <row r="64" spans="2:25" s="99" customFormat="1" x14ac:dyDescent="0.25">
      <c r="B64" s="109"/>
      <c r="C64" s="299"/>
      <c r="D64" s="230"/>
      <c r="E64" s="523" t="str">
        <f>IFERROR(VLOOKUP($D64,'START - AWARD DETAILS'!$C$21:$F$40,2,0),"")</f>
        <v/>
      </c>
      <c r="F64" s="274" t="str">
        <f>IFERROR(VLOOKUP($D64,'START - AWARD DETAILS'!$C$21:$F$40,3,0),"")</f>
        <v/>
      </c>
      <c r="G64" s="274" t="str">
        <f>IFERROR(VLOOKUP($D64,'START - AWARD DETAILS'!$C$21:$G$40,4,0),"")</f>
        <v/>
      </c>
      <c r="H64" s="274" t="str">
        <f>IFERROR(VLOOKUP($D64,'START - AWARD DETAILS'!$C$21:$G$40,5,0),"")</f>
        <v/>
      </c>
      <c r="I64" s="477"/>
      <c r="J64" s="230"/>
      <c r="K64" s="230"/>
      <c r="L64" s="276"/>
      <c r="M64" s="279"/>
      <c r="N64" s="320">
        <f t="shared" si="2"/>
        <v>0</v>
      </c>
      <c r="O64" s="321">
        <f t="shared" si="1"/>
        <v>1</v>
      </c>
      <c r="P64" s="252"/>
      <c r="Q64" s="143"/>
      <c r="T64" s="352">
        <f>IF(COUNTIF(D$11:D64,D64)=1,T63+1,T63)</f>
        <v>6</v>
      </c>
      <c r="U64" s="99">
        <f>IF(COUNTIF(J$11:J64,J64)=1,U63+1,U63)</f>
        <v>11</v>
      </c>
      <c r="V64" s="99">
        <f>IF(COUNTIF(H$11:H64,H64)=1,V63+1,V63)</f>
        <v>4</v>
      </c>
      <c r="W64" s="99">
        <f>IF(COUNTIF(H$11:H64,H64)=1,W63+1,W63)</f>
        <v>4</v>
      </c>
      <c r="X64" s="503">
        <f>IF(COUNTIF(J$11:J64,J64)=1,X63+1,X63)</f>
        <v>11</v>
      </c>
      <c r="Y64" s="352">
        <f>IF(AND(COUNTIF(J$11:J64,J64)=1,J64&lt;&gt;"UK"),Y63+1,Y63)</f>
        <v>11</v>
      </c>
    </row>
    <row r="65" spans="2:25" s="99" customFormat="1" x14ac:dyDescent="0.25">
      <c r="B65" s="109"/>
      <c r="C65" s="299"/>
      <c r="D65" s="230"/>
      <c r="E65" s="523" t="str">
        <f>IFERROR(VLOOKUP($D65,'START - AWARD DETAILS'!$C$21:$F$40,2,0),"")</f>
        <v/>
      </c>
      <c r="F65" s="274" t="str">
        <f>IFERROR(VLOOKUP($D65,'START - AWARD DETAILS'!$C$21:$F$40,3,0),"")</f>
        <v/>
      </c>
      <c r="G65" s="274" t="str">
        <f>IFERROR(VLOOKUP($D65,'START - AWARD DETAILS'!$C$21:$G$40,4,0),"")</f>
        <v/>
      </c>
      <c r="H65" s="274" t="str">
        <f>IFERROR(VLOOKUP($D65,'START - AWARD DETAILS'!$C$21:$G$40,5,0),"")</f>
        <v/>
      </c>
      <c r="I65" s="477"/>
      <c r="J65" s="230"/>
      <c r="K65" s="230"/>
      <c r="L65" s="276"/>
      <c r="M65" s="280"/>
      <c r="N65" s="320">
        <f t="shared" si="2"/>
        <v>0</v>
      </c>
      <c r="O65" s="321">
        <f t="shared" si="1"/>
        <v>1</v>
      </c>
      <c r="P65" s="252"/>
      <c r="Q65" s="143"/>
      <c r="T65" s="352">
        <f>IF(COUNTIF(D$11:D65,D65)=1,T64+1,T64)</f>
        <v>6</v>
      </c>
      <c r="U65" s="99">
        <f>IF(COUNTIF(J$11:J65,J65)=1,U64+1,U64)</f>
        <v>11</v>
      </c>
      <c r="V65" s="99">
        <f>IF(COUNTIF(H$11:H65,H65)=1,V64+1,V64)</f>
        <v>4</v>
      </c>
      <c r="W65" s="99">
        <f>IF(COUNTIF(H$11:H65,H65)=1,W64+1,W64)</f>
        <v>4</v>
      </c>
      <c r="X65" s="503">
        <f>IF(COUNTIF(J$11:J65,J65)=1,X64+1,X64)</f>
        <v>11</v>
      </c>
      <c r="Y65" s="352">
        <f>IF(AND(COUNTIF(J$11:J65,J65)=1,J65&lt;&gt;"UK"),Y64+1,Y64)</f>
        <v>11</v>
      </c>
    </row>
    <row r="66" spans="2:25" s="99" customFormat="1" x14ac:dyDescent="0.25">
      <c r="B66" s="109"/>
      <c r="C66" s="299"/>
      <c r="D66" s="230"/>
      <c r="E66" s="523" t="str">
        <f>IFERROR(VLOOKUP($D66,'START - AWARD DETAILS'!$C$21:$F$40,2,0),"")</f>
        <v/>
      </c>
      <c r="F66" s="274" t="str">
        <f>IFERROR(VLOOKUP($D66,'START - AWARD DETAILS'!$C$21:$F$40,3,0),"")</f>
        <v/>
      </c>
      <c r="G66" s="274" t="str">
        <f>IFERROR(VLOOKUP($D66,'START - AWARD DETAILS'!$C$21:$G$40,4,0),"")</f>
        <v/>
      </c>
      <c r="H66" s="274" t="str">
        <f>IFERROR(VLOOKUP($D66,'START - AWARD DETAILS'!$C$21:$G$40,5,0),"")</f>
        <v/>
      </c>
      <c r="I66" s="477"/>
      <c r="J66" s="230"/>
      <c r="K66" s="230"/>
      <c r="L66" s="276"/>
      <c r="M66" s="280"/>
      <c r="N66" s="320">
        <f t="shared" si="2"/>
        <v>0</v>
      </c>
      <c r="O66" s="321">
        <f t="shared" si="1"/>
        <v>1</v>
      </c>
      <c r="P66" s="252"/>
      <c r="Q66" s="143"/>
      <c r="T66" s="352">
        <f>IF(COUNTIF(D$11:D66,D66)=1,T65+1,T65)</f>
        <v>6</v>
      </c>
      <c r="U66" s="99">
        <f>IF(COUNTIF(J$11:J66,J66)=1,U65+1,U65)</f>
        <v>11</v>
      </c>
      <c r="V66" s="99">
        <f>IF(COUNTIF(H$11:H66,H66)=1,V65+1,V65)</f>
        <v>4</v>
      </c>
      <c r="W66" s="99">
        <f>IF(COUNTIF(H$11:H66,H66)=1,W65+1,W65)</f>
        <v>4</v>
      </c>
      <c r="X66" s="503">
        <f>IF(COUNTIF(J$11:J66,J66)=1,X65+1,X65)</f>
        <v>11</v>
      </c>
      <c r="Y66" s="352">
        <f>IF(AND(COUNTIF(J$11:J66,J66)=1,J66&lt;&gt;"UK"),Y65+1,Y65)</f>
        <v>11</v>
      </c>
    </row>
    <row r="67" spans="2:25" s="99" customFormat="1" x14ac:dyDescent="0.25">
      <c r="B67" s="109"/>
      <c r="C67" s="299"/>
      <c r="D67" s="230"/>
      <c r="E67" s="523" t="str">
        <f>IFERROR(VLOOKUP($D67,'START - AWARD DETAILS'!$C$21:$F$40,2,0),"")</f>
        <v/>
      </c>
      <c r="F67" s="274" t="str">
        <f>IFERROR(VLOOKUP($D67,'START - AWARD DETAILS'!$C$21:$F$40,3,0),"")</f>
        <v/>
      </c>
      <c r="G67" s="274" t="str">
        <f>IFERROR(VLOOKUP($D67,'START - AWARD DETAILS'!$C$21:$G$40,4,0),"")</f>
        <v/>
      </c>
      <c r="H67" s="274" t="str">
        <f>IFERROR(VLOOKUP($D67,'START - AWARD DETAILS'!$C$21:$G$40,5,0),"")</f>
        <v/>
      </c>
      <c r="I67" s="477"/>
      <c r="J67" s="230"/>
      <c r="K67" s="230"/>
      <c r="L67" s="276"/>
      <c r="M67" s="280"/>
      <c r="N67" s="320">
        <f t="shared" si="2"/>
        <v>0</v>
      </c>
      <c r="O67" s="321">
        <f t="shared" si="1"/>
        <v>1</v>
      </c>
      <c r="P67" s="252"/>
      <c r="Q67" s="143"/>
      <c r="T67" s="352">
        <f>IF(COUNTIF(D$11:D67,D67)=1,T66+1,T66)</f>
        <v>6</v>
      </c>
      <c r="U67" s="99">
        <f>IF(COUNTIF(J$11:J67,J67)=1,U66+1,U66)</f>
        <v>11</v>
      </c>
      <c r="V67" s="99">
        <f>IF(COUNTIF(H$11:H67,H67)=1,V66+1,V66)</f>
        <v>4</v>
      </c>
      <c r="W67" s="99">
        <f>IF(COUNTIF(H$11:H67,H67)=1,W66+1,W66)</f>
        <v>4</v>
      </c>
      <c r="X67" s="503">
        <f>IF(COUNTIF(J$11:J67,J67)=1,X66+1,X66)</f>
        <v>11</v>
      </c>
      <c r="Y67" s="352">
        <f>IF(AND(COUNTIF(J$11:J67,J67)=1,J67&lt;&gt;"UK"),Y66+1,Y66)</f>
        <v>11</v>
      </c>
    </row>
    <row r="68" spans="2:25" s="99" customFormat="1" x14ac:dyDescent="0.25">
      <c r="B68" s="109"/>
      <c r="C68" s="299"/>
      <c r="D68" s="230"/>
      <c r="E68" s="523" t="str">
        <f>IFERROR(VLOOKUP($D68,'START - AWARD DETAILS'!$C$21:$F$40,2,0),"")</f>
        <v/>
      </c>
      <c r="F68" s="274" t="str">
        <f>IFERROR(VLOOKUP($D68,'START - AWARD DETAILS'!$C$21:$F$40,3,0),"")</f>
        <v/>
      </c>
      <c r="G68" s="274" t="str">
        <f>IFERROR(VLOOKUP($D68,'START - AWARD DETAILS'!$C$21:$G$40,4,0),"")</f>
        <v/>
      </c>
      <c r="H68" s="274" t="str">
        <f>IFERROR(VLOOKUP($D68,'START - AWARD DETAILS'!$C$21:$G$40,5,0),"")</f>
        <v/>
      </c>
      <c r="I68" s="477"/>
      <c r="J68" s="230"/>
      <c r="K68" s="230"/>
      <c r="L68" s="276"/>
      <c r="M68" s="281"/>
      <c r="N68" s="320">
        <f t="shared" si="2"/>
        <v>0</v>
      </c>
      <c r="O68" s="321">
        <f t="shared" si="1"/>
        <v>1</v>
      </c>
      <c r="P68" s="252"/>
      <c r="Q68" s="143"/>
      <c r="T68" s="352">
        <f>IF(COUNTIF(D$11:D68,D68)=1,T67+1,T67)</f>
        <v>6</v>
      </c>
      <c r="U68" s="99">
        <f>IF(COUNTIF(J$11:J68,J68)=1,U67+1,U67)</f>
        <v>11</v>
      </c>
      <c r="V68" s="99">
        <f>IF(COUNTIF(H$11:H68,H68)=1,V67+1,V67)</f>
        <v>4</v>
      </c>
      <c r="W68" s="99">
        <f>IF(COUNTIF(H$11:H68,H68)=1,W67+1,W67)</f>
        <v>4</v>
      </c>
      <c r="X68" s="503">
        <f>IF(COUNTIF(J$11:J68,J68)=1,X67+1,X67)</f>
        <v>11</v>
      </c>
      <c r="Y68" s="352">
        <f>IF(AND(COUNTIF(J$11:J68,J68)=1,J68&lt;&gt;"UK"),Y67+1,Y67)</f>
        <v>11</v>
      </c>
    </row>
    <row r="69" spans="2:25" s="99" customFormat="1" x14ac:dyDescent="0.25">
      <c r="B69" s="109"/>
      <c r="C69" s="299"/>
      <c r="D69" s="230"/>
      <c r="E69" s="523" t="str">
        <f>IFERROR(VLOOKUP($D69,'START - AWARD DETAILS'!$C$21:$F$40,2,0),"")</f>
        <v/>
      </c>
      <c r="F69" s="274" t="str">
        <f>IFERROR(VLOOKUP($D69,'START - AWARD DETAILS'!$C$21:$F$40,3,0),"")</f>
        <v/>
      </c>
      <c r="G69" s="274" t="str">
        <f>IFERROR(VLOOKUP($D69,'START - AWARD DETAILS'!$C$21:$G$40,4,0),"")</f>
        <v/>
      </c>
      <c r="H69" s="274" t="str">
        <f>IFERROR(VLOOKUP($D69,'START - AWARD DETAILS'!$C$21:$G$40,5,0),"")</f>
        <v/>
      </c>
      <c r="I69" s="477"/>
      <c r="J69" s="230"/>
      <c r="K69" s="230"/>
      <c r="L69" s="276"/>
      <c r="M69" s="281"/>
      <c r="N69" s="320">
        <f t="shared" si="2"/>
        <v>0</v>
      </c>
      <c r="O69" s="321">
        <f t="shared" si="1"/>
        <v>1</v>
      </c>
      <c r="P69" s="252"/>
      <c r="Q69" s="143"/>
      <c r="T69" s="352">
        <f>IF(COUNTIF(D$11:D69,D69)=1,T68+1,T68)</f>
        <v>6</v>
      </c>
      <c r="U69" s="99">
        <f>IF(COUNTIF(J$11:J69,J69)=1,U68+1,U68)</f>
        <v>11</v>
      </c>
      <c r="V69" s="99">
        <f>IF(COUNTIF(H$11:H69,H69)=1,V68+1,V68)</f>
        <v>4</v>
      </c>
      <c r="W69" s="99">
        <f>IF(COUNTIF(H$11:H69,H69)=1,W68+1,W68)</f>
        <v>4</v>
      </c>
      <c r="X69" s="503">
        <f>IF(COUNTIF(J$11:J69,J69)=1,X68+1,X68)</f>
        <v>11</v>
      </c>
      <c r="Y69" s="352">
        <f>IF(AND(COUNTIF(J$11:J69,J69)=1,J69&lt;&gt;"UK"),Y68+1,Y68)</f>
        <v>11</v>
      </c>
    </row>
    <row r="70" spans="2:25" s="99" customFormat="1" x14ac:dyDescent="0.25">
      <c r="B70" s="109"/>
      <c r="C70" s="299"/>
      <c r="D70" s="230"/>
      <c r="E70" s="523" t="str">
        <f>IFERROR(VLOOKUP($D70,'START - AWARD DETAILS'!$C$21:$F$40,2,0),"")</f>
        <v/>
      </c>
      <c r="F70" s="274" t="str">
        <f>IFERROR(VLOOKUP($D70,'START - AWARD DETAILS'!$C$21:$F$40,3,0),"")</f>
        <v/>
      </c>
      <c r="G70" s="274" t="str">
        <f>IFERROR(VLOOKUP($D70,'START - AWARD DETAILS'!$C$21:$G$40,4,0),"")</f>
        <v/>
      </c>
      <c r="H70" s="274" t="str">
        <f>IFERROR(VLOOKUP($D70,'START - AWARD DETAILS'!$C$21:$G$40,5,0),"")</f>
        <v/>
      </c>
      <c r="I70" s="477"/>
      <c r="J70" s="230"/>
      <c r="K70" s="230"/>
      <c r="L70" s="276"/>
      <c r="M70" s="281"/>
      <c r="N70" s="320">
        <f t="shared" si="2"/>
        <v>0</v>
      </c>
      <c r="O70" s="321">
        <f t="shared" si="1"/>
        <v>1</v>
      </c>
      <c r="P70" s="252"/>
      <c r="Q70" s="143"/>
      <c r="T70" s="352">
        <f>IF(COUNTIF(D$11:D70,D70)=1,T69+1,T69)</f>
        <v>6</v>
      </c>
      <c r="U70" s="99">
        <f>IF(COUNTIF(J$11:J70,J70)=1,U69+1,U69)</f>
        <v>11</v>
      </c>
      <c r="V70" s="99">
        <f>IF(COUNTIF(H$11:H70,H70)=1,V69+1,V69)</f>
        <v>4</v>
      </c>
      <c r="W70" s="99">
        <f>IF(COUNTIF(H$11:H70,H70)=1,W69+1,W69)</f>
        <v>4</v>
      </c>
      <c r="X70" s="503">
        <f>IF(COUNTIF(J$11:J70,J70)=1,X69+1,X69)</f>
        <v>11</v>
      </c>
      <c r="Y70" s="352">
        <f>IF(AND(COUNTIF(J$11:J70,J70)=1,J70&lt;&gt;"UK"),Y69+1,Y69)</f>
        <v>11</v>
      </c>
    </row>
    <row r="71" spans="2:25" s="99" customFormat="1" x14ac:dyDescent="0.25">
      <c r="B71" s="109"/>
      <c r="C71" s="299"/>
      <c r="D71" s="230"/>
      <c r="E71" s="523" t="str">
        <f>IFERROR(VLOOKUP($D71,'START - AWARD DETAILS'!$C$21:$F$40,2,0),"")</f>
        <v/>
      </c>
      <c r="F71" s="274" t="str">
        <f>IFERROR(VLOOKUP($D71,'START - AWARD DETAILS'!$C$21:$F$40,3,0),"")</f>
        <v/>
      </c>
      <c r="G71" s="274" t="str">
        <f>IFERROR(VLOOKUP($D71,'START - AWARD DETAILS'!$C$21:$G$40,4,0),"")</f>
        <v/>
      </c>
      <c r="H71" s="274" t="str">
        <f>IFERROR(VLOOKUP($D71,'START - AWARD DETAILS'!$C$21:$G$40,5,0),"")</f>
        <v/>
      </c>
      <c r="I71" s="477"/>
      <c r="J71" s="230"/>
      <c r="K71" s="230"/>
      <c r="L71" s="276"/>
      <c r="M71" s="281"/>
      <c r="N71" s="320">
        <f t="shared" si="2"/>
        <v>0</v>
      </c>
      <c r="O71" s="321">
        <f t="shared" si="1"/>
        <v>1</v>
      </c>
      <c r="P71" s="252"/>
      <c r="Q71" s="143"/>
      <c r="T71" s="352">
        <f>IF(COUNTIF(D$11:D71,D71)=1,T70+1,T70)</f>
        <v>6</v>
      </c>
      <c r="U71" s="99">
        <f>IF(COUNTIF(J$11:J71,J71)=1,U70+1,U70)</f>
        <v>11</v>
      </c>
      <c r="V71" s="99">
        <f>IF(COUNTIF(H$11:H71,H71)=1,V70+1,V70)</f>
        <v>4</v>
      </c>
      <c r="W71" s="99">
        <f>IF(COUNTIF(H$11:H71,H71)=1,W70+1,W70)</f>
        <v>4</v>
      </c>
      <c r="X71" s="503">
        <f>IF(COUNTIF(J$11:J71,J71)=1,X70+1,X70)</f>
        <v>11</v>
      </c>
      <c r="Y71" s="352">
        <f>IF(AND(COUNTIF(J$11:J71,J71)=1,J71&lt;&gt;"UK"),Y70+1,Y70)</f>
        <v>11</v>
      </c>
    </row>
    <row r="72" spans="2:25" s="99" customFormat="1" x14ac:dyDescent="0.25">
      <c r="B72" s="109"/>
      <c r="C72" s="299"/>
      <c r="D72" s="230"/>
      <c r="E72" s="523" t="str">
        <f>IFERROR(VLOOKUP($D72,'START - AWARD DETAILS'!$C$21:$F$40,2,0),"")</f>
        <v/>
      </c>
      <c r="F72" s="274" t="str">
        <f>IFERROR(VLOOKUP($D72,'START - AWARD DETAILS'!$C$21:$F$40,3,0),"")</f>
        <v/>
      </c>
      <c r="G72" s="274" t="str">
        <f>IFERROR(VLOOKUP($D72,'START - AWARD DETAILS'!$C$21:$G$40,4,0),"")</f>
        <v/>
      </c>
      <c r="H72" s="274" t="str">
        <f>IFERROR(VLOOKUP($D72,'START - AWARD DETAILS'!$C$21:$G$40,5,0),"")</f>
        <v/>
      </c>
      <c r="I72" s="477"/>
      <c r="J72" s="230"/>
      <c r="K72" s="230"/>
      <c r="L72" s="276"/>
      <c r="M72" s="281"/>
      <c r="N72" s="320">
        <f t="shared" si="2"/>
        <v>0</v>
      </c>
      <c r="O72" s="321">
        <f t="shared" si="1"/>
        <v>1</v>
      </c>
      <c r="P72" s="252"/>
      <c r="Q72" s="143"/>
      <c r="T72" s="352">
        <f>IF(COUNTIF(D$11:D72,D72)=1,T71+1,T71)</f>
        <v>6</v>
      </c>
      <c r="U72" s="99">
        <f>IF(COUNTIF(J$11:J72,J72)=1,U71+1,U71)</f>
        <v>11</v>
      </c>
      <c r="V72" s="99">
        <f>IF(COUNTIF(H$11:H72,H72)=1,V71+1,V71)</f>
        <v>4</v>
      </c>
      <c r="W72" s="99">
        <f>IF(COUNTIF(H$11:H72,H72)=1,W71+1,W71)</f>
        <v>4</v>
      </c>
      <c r="X72" s="503">
        <f>IF(COUNTIF(J$11:J72,J72)=1,X71+1,X71)</f>
        <v>11</v>
      </c>
      <c r="Y72" s="352">
        <f>IF(AND(COUNTIF(J$11:J72,J72)=1,J72&lt;&gt;"UK"),Y71+1,Y71)</f>
        <v>11</v>
      </c>
    </row>
    <row r="73" spans="2:25" s="99" customFormat="1" x14ac:dyDescent="0.25">
      <c r="B73" s="109"/>
      <c r="C73" s="299"/>
      <c r="D73" s="230"/>
      <c r="E73" s="523" t="str">
        <f>IFERROR(VLOOKUP($D73,'START - AWARD DETAILS'!$C$21:$F$40,2,0),"")</f>
        <v/>
      </c>
      <c r="F73" s="274" t="str">
        <f>IFERROR(VLOOKUP($D73,'START - AWARD DETAILS'!$C$21:$F$40,3,0),"")</f>
        <v/>
      </c>
      <c r="G73" s="274" t="str">
        <f>IFERROR(VLOOKUP($D73,'START - AWARD DETAILS'!$C$21:$G$40,4,0),"")</f>
        <v/>
      </c>
      <c r="H73" s="274" t="str">
        <f>IFERROR(VLOOKUP($D73,'START - AWARD DETAILS'!$C$21:$G$40,5,0),"")</f>
        <v/>
      </c>
      <c r="I73" s="477"/>
      <c r="J73" s="230"/>
      <c r="K73" s="230"/>
      <c r="L73" s="276"/>
      <c r="M73" s="281"/>
      <c r="N73" s="320">
        <f t="shared" si="2"/>
        <v>0</v>
      </c>
      <c r="O73" s="321">
        <f t="shared" si="1"/>
        <v>1</v>
      </c>
      <c r="P73" s="252"/>
      <c r="Q73" s="143"/>
      <c r="T73" s="352">
        <f>IF(COUNTIF(D$11:D73,D73)=1,T72+1,T72)</f>
        <v>6</v>
      </c>
      <c r="U73" s="99">
        <f>IF(COUNTIF(J$11:J73,J73)=1,U72+1,U72)</f>
        <v>11</v>
      </c>
      <c r="V73" s="99">
        <f>IF(COUNTIF(H$11:H73,H73)=1,V72+1,V72)</f>
        <v>4</v>
      </c>
      <c r="W73" s="99">
        <f>IF(COUNTIF(H$11:H73,H73)=1,W72+1,W72)</f>
        <v>4</v>
      </c>
      <c r="X73" s="503">
        <f>IF(COUNTIF(J$11:J73,J73)=1,X72+1,X72)</f>
        <v>11</v>
      </c>
      <c r="Y73" s="352">
        <f>IF(AND(COUNTIF(J$11:J73,J73)=1,J73&lt;&gt;"UK"),Y72+1,Y72)</f>
        <v>11</v>
      </c>
    </row>
    <row r="74" spans="2:25" s="99" customFormat="1" x14ac:dyDescent="0.25">
      <c r="B74" s="109"/>
      <c r="C74" s="299"/>
      <c r="D74" s="230"/>
      <c r="E74" s="523" t="str">
        <f>IFERROR(VLOOKUP($D74,'START - AWARD DETAILS'!$C$21:$F$40,2,0),"")</f>
        <v/>
      </c>
      <c r="F74" s="274" t="str">
        <f>IFERROR(VLOOKUP($D74,'START - AWARD DETAILS'!$C$21:$F$40,3,0),"")</f>
        <v/>
      </c>
      <c r="G74" s="274" t="str">
        <f>IFERROR(VLOOKUP($D74,'START - AWARD DETAILS'!$C$21:$G$40,4,0),"")</f>
        <v/>
      </c>
      <c r="H74" s="274" t="str">
        <f>IFERROR(VLOOKUP($D74,'START - AWARD DETAILS'!$C$21:$G$40,5,0),"")</f>
        <v/>
      </c>
      <c r="I74" s="477"/>
      <c r="J74" s="230"/>
      <c r="K74" s="230"/>
      <c r="L74" s="276"/>
      <c r="M74" s="281"/>
      <c r="N74" s="320">
        <f t="shared" si="2"/>
        <v>0</v>
      </c>
      <c r="O74" s="321">
        <f t="shared" si="1"/>
        <v>1</v>
      </c>
      <c r="P74" s="252"/>
      <c r="Q74" s="143"/>
      <c r="T74" s="352">
        <f>IF(COUNTIF(D$11:D74,D74)=1,T73+1,T73)</f>
        <v>6</v>
      </c>
      <c r="U74" s="99">
        <f>IF(COUNTIF(J$11:J74,J74)=1,U73+1,U73)</f>
        <v>11</v>
      </c>
      <c r="V74" s="99">
        <f>IF(COUNTIF(H$11:H74,H74)=1,V73+1,V73)</f>
        <v>4</v>
      </c>
      <c r="W74" s="99">
        <f>IF(COUNTIF(H$11:H74,H74)=1,W73+1,W73)</f>
        <v>4</v>
      </c>
      <c r="X74" s="503">
        <f>IF(COUNTIF(J$11:J74,J74)=1,X73+1,X73)</f>
        <v>11</v>
      </c>
      <c r="Y74" s="352">
        <f>IF(AND(COUNTIF(J$11:J74,J74)=1,J74&lt;&gt;"UK"),Y73+1,Y73)</f>
        <v>11</v>
      </c>
    </row>
    <row r="75" spans="2:25" s="99" customFormat="1" x14ac:dyDescent="0.25">
      <c r="B75" s="109"/>
      <c r="C75" s="299"/>
      <c r="D75" s="230"/>
      <c r="E75" s="523" t="str">
        <f>IFERROR(VLOOKUP($D75,'START - AWARD DETAILS'!$C$21:$F$40,2,0),"")</f>
        <v/>
      </c>
      <c r="F75" s="274" t="str">
        <f>IFERROR(VLOOKUP($D75,'START - AWARD DETAILS'!$C$21:$F$40,3,0),"")</f>
        <v/>
      </c>
      <c r="G75" s="274" t="str">
        <f>IFERROR(VLOOKUP($D75,'START - AWARD DETAILS'!$C$21:$G$40,4,0),"")</f>
        <v/>
      </c>
      <c r="H75" s="274" t="str">
        <f>IFERROR(VLOOKUP($D75,'START - AWARD DETAILS'!$C$21:$G$40,5,0),"")</f>
        <v/>
      </c>
      <c r="I75" s="477"/>
      <c r="J75" s="230"/>
      <c r="K75" s="230"/>
      <c r="L75" s="276"/>
      <c r="M75" s="281"/>
      <c r="N75" s="320">
        <f t="shared" si="2"/>
        <v>0</v>
      </c>
      <c r="O75" s="321">
        <f t="shared" si="1"/>
        <v>1</v>
      </c>
      <c r="P75" s="252"/>
      <c r="Q75" s="143"/>
      <c r="T75" s="352">
        <f>IF(COUNTIF(D$11:D75,D75)=1,T74+1,T74)</f>
        <v>6</v>
      </c>
      <c r="U75" s="99">
        <f>IF(COUNTIF(J$11:J75,J75)=1,U74+1,U74)</f>
        <v>11</v>
      </c>
      <c r="V75" s="99">
        <f>IF(COUNTIF(H$11:H75,H75)=1,V74+1,V74)</f>
        <v>4</v>
      </c>
      <c r="W75" s="99">
        <f>IF(COUNTIF(H$11:H75,H75)=1,W74+1,W74)</f>
        <v>4</v>
      </c>
      <c r="X75" s="503">
        <f>IF(COUNTIF(J$11:J75,J75)=1,X74+1,X74)</f>
        <v>11</v>
      </c>
      <c r="Y75" s="352">
        <f>IF(AND(COUNTIF(J$11:J75,J75)=1,J75&lt;&gt;"UK"),Y74+1,Y74)</f>
        <v>11</v>
      </c>
    </row>
    <row r="76" spans="2:25" s="99" customFormat="1" x14ac:dyDescent="0.25">
      <c r="B76" s="109"/>
      <c r="C76" s="299"/>
      <c r="D76" s="230"/>
      <c r="E76" s="523" t="str">
        <f>IFERROR(VLOOKUP($D76,'START - AWARD DETAILS'!$C$21:$F$40,2,0),"")</f>
        <v/>
      </c>
      <c r="F76" s="274" t="str">
        <f>IFERROR(VLOOKUP($D76,'START - AWARD DETAILS'!$C$21:$F$40,3,0),"")</f>
        <v/>
      </c>
      <c r="G76" s="274" t="str">
        <f>IFERROR(VLOOKUP($D76,'START - AWARD DETAILS'!$C$21:$G$40,4,0),"")</f>
        <v/>
      </c>
      <c r="H76" s="274" t="str">
        <f>IFERROR(VLOOKUP($D76,'START - AWARD DETAILS'!$C$21:$G$40,5,0),"")</f>
        <v/>
      </c>
      <c r="I76" s="477"/>
      <c r="J76" s="230"/>
      <c r="K76" s="230"/>
      <c r="L76" s="276"/>
      <c r="M76" s="281"/>
      <c r="N76" s="320">
        <f t="shared" si="2"/>
        <v>0</v>
      </c>
      <c r="O76" s="321">
        <f t="shared" si="1"/>
        <v>1</v>
      </c>
      <c r="P76" s="252"/>
      <c r="Q76" s="143"/>
      <c r="T76" s="352">
        <f>IF(COUNTIF(D$11:D76,D76)=1,T75+1,T75)</f>
        <v>6</v>
      </c>
      <c r="U76" s="99">
        <f>IF(COUNTIF(J$11:J76,J76)=1,U75+1,U75)</f>
        <v>11</v>
      </c>
      <c r="V76" s="99">
        <f>IF(COUNTIF(H$11:H76,H76)=1,V75+1,V75)</f>
        <v>4</v>
      </c>
      <c r="W76" s="99">
        <f>IF(COUNTIF(H$11:H76,H76)=1,W75+1,W75)</f>
        <v>4</v>
      </c>
      <c r="X76" s="503">
        <f>IF(COUNTIF(J$11:J76,J76)=1,X75+1,X75)</f>
        <v>11</v>
      </c>
      <c r="Y76" s="352">
        <f>IF(AND(COUNTIF(J$11:J76,J76)=1,J76&lt;&gt;"UK"),Y75+1,Y75)</f>
        <v>11</v>
      </c>
    </row>
    <row r="77" spans="2:25" s="99" customFormat="1" x14ac:dyDescent="0.25">
      <c r="B77" s="109"/>
      <c r="C77" s="299"/>
      <c r="D77" s="230"/>
      <c r="E77" s="523" t="str">
        <f>IFERROR(VLOOKUP($D77,'START - AWARD DETAILS'!$C$21:$F$40,2,0),"")</f>
        <v/>
      </c>
      <c r="F77" s="274" t="str">
        <f>IFERROR(VLOOKUP($D77,'START - AWARD DETAILS'!$C$21:$F$40,3,0),"")</f>
        <v/>
      </c>
      <c r="G77" s="274" t="str">
        <f>IFERROR(VLOOKUP($D77,'START - AWARD DETAILS'!$C$21:$G$40,4,0),"")</f>
        <v/>
      </c>
      <c r="H77" s="274" t="str">
        <f>IFERROR(VLOOKUP($D77,'START - AWARD DETAILS'!$C$21:$G$40,5,0),"")</f>
        <v/>
      </c>
      <c r="I77" s="477"/>
      <c r="J77" s="230"/>
      <c r="K77" s="230"/>
      <c r="L77" s="276"/>
      <c r="M77" s="281"/>
      <c r="N77" s="320">
        <f t="shared" si="2"/>
        <v>0</v>
      </c>
      <c r="O77" s="321">
        <f t="shared" ref="O77:O140" si="3">IF(E77="HEI (UK)",0.8,1)</f>
        <v>1</v>
      </c>
      <c r="P77" s="252"/>
      <c r="Q77" s="143"/>
      <c r="T77" s="352">
        <f>IF(COUNTIF(D$11:D77,D77)=1,T76+1,T76)</f>
        <v>6</v>
      </c>
      <c r="U77" s="99">
        <f>IF(COUNTIF(J$11:J77,J77)=1,U76+1,U76)</f>
        <v>11</v>
      </c>
      <c r="V77" s="99">
        <f>IF(COUNTIF(H$11:H77,H77)=1,V76+1,V76)</f>
        <v>4</v>
      </c>
      <c r="W77" s="99">
        <f>IF(COUNTIF(H$11:H77,H77)=1,W76+1,W76)</f>
        <v>4</v>
      </c>
      <c r="X77" s="503">
        <f>IF(COUNTIF(J$11:J77,J77)=1,X76+1,X76)</f>
        <v>11</v>
      </c>
      <c r="Y77" s="352">
        <f>IF(AND(COUNTIF(J$11:J77,J77)=1,J77&lt;&gt;"UK"),Y76+1,Y76)</f>
        <v>11</v>
      </c>
    </row>
    <row r="78" spans="2:25" s="99" customFormat="1" x14ac:dyDescent="0.25">
      <c r="B78" s="109"/>
      <c r="C78" s="299"/>
      <c r="D78" s="230"/>
      <c r="E78" s="523" t="str">
        <f>IFERROR(VLOOKUP($D78,'START - AWARD DETAILS'!$C$21:$F$40,2,0),"")</f>
        <v/>
      </c>
      <c r="F78" s="274" t="str">
        <f>IFERROR(VLOOKUP($D78,'START - AWARD DETAILS'!$C$21:$F$40,3,0),"")</f>
        <v/>
      </c>
      <c r="G78" s="274" t="str">
        <f>IFERROR(VLOOKUP($D78,'START - AWARD DETAILS'!$C$21:$G$40,4,0),"")</f>
        <v/>
      </c>
      <c r="H78" s="274" t="str">
        <f>IFERROR(VLOOKUP($D78,'START - AWARD DETAILS'!$C$21:$G$40,5,0),"")</f>
        <v/>
      </c>
      <c r="I78" s="477"/>
      <c r="J78" s="230"/>
      <c r="K78" s="230"/>
      <c r="L78" s="276"/>
      <c r="M78" s="281"/>
      <c r="N78" s="320">
        <f t="shared" si="2"/>
        <v>0</v>
      </c>
      <c r="O78" s="321">
        <f t="shared" si="3"/>
        <v>1</v>
      </c>
      <c r="P78" s="252"/>
      <c r="Q78" s="143"/>
      <c r="T78" s="352">
        <f>IF(COUNTIF(D$11:D78,D78)=1,T77+1,T77)</f>
        <v>6</v>
      </c>
      <c r="U78" s="99">
        <f>IF(COUNTIF(J$11:J78,J78)=1,U77+1,U77)</f>
        <v>11</v>
      </c>
      <c r="V78" s="99">
        <f>IF(COUNTIF(H$11:H78,H78)=1,V77+1,V77)</f>
        <v>4</v>
      </c>
      <c r="W78" s="99">
        <f>IF(COUNTIF(H$11:H78,H78)=1,W77+1,W77)</f>
        <v>4</v>
      </c>
      <c r="X78" s="503">
        <f>IF(COUNTIF(J$11:J78,J78)=1,X77+1,X77)</f>
        <v>11</v>
      </c>
      <c r="Y78" s="352">
        <f>IF(AND(COUNTIF(J$11:J78,J78)=1,J78&lt;&gt;"UK"),Y77+1,Y77)</f>
        <v>11</v>
      </c>
    </row>
    <row r="79" spans="2:25" s="99" customFormat="1" x14ac:dyDescent="0.25">
      <c r="B79" s="109"/>
      <c r="C79" s="299"/>
      <c r="D79" s="230"/>
      <c r="E79" s="523" t="str">
        <f>IFERROR(VLOOKUP($D79,'START - AWARD DETAILS'!$C$21:$F$40,2,0),"")</f>
        <v/>
      </c>
      <c r="F79" s="274" t="str">
        <f>IFERROR(VLOOKUP($D79,'START - AWARD DETAILS'!$C$21:$F$40,3,0),"")</f>
        <v/>
      </c>
      <c r="G79" s="274" t="str">
        <f>IFERROR(VLOOKUP($D79,'START - AWARD DETAILS'!$C$21:$G$40,4,0),"")</f>
        <v/>
      </c>
      <c r="H79" s="274" t="str">
        <f>IFERROR(VLOOKUP($D79,'START - AWARD DETAILS'!$C$21:$G$40,5,0),"")</f>
        <v/>
      </c>
      <c r="I79" s="477"/>
      <c r="J79" s="230"/>
      <c r="K79" s="230"/>
      <c r="L79" s="276"/>
      <c r="M79" s="281"/>
      <c r="N79" s="320">
        <f t="shared" si="2"/>
        <v>0</v>
      </c>
      <c r="O79" s="321">
        <f t="shared" si="3"/>
        <v>1</v>
      </c>
      <c r="P79" s="252"/>
      <c r="Q79" s="143"/>
      <c r="T79" s="352">
        <f>IF(COUNTIF(D$11:D79,D79)=1,T78+1,T78)</f>
        <v>6</v>
      </c>
      <c r="U79" s="99">
        <f>IF(COUNTIF(J$11:J79,J79)=1,U78+1,U78)</f>
        <v>11</v>
      </c>
      <c r="V79" s="99">
        <f>IF(COUNTIF(H$11:H79,H79)=1,V78+1,V78)</f>
        <v>4</v>
      </c>
      <c r="W79" s="99">
        <f>IF(COUNTIF(H$11:H79,H79)=1,W78+1,W78)</f>
        <v>4</v>
      </c>
      <c r="X79" s="503">
        <f>IF(COUNTIF(J$11:J79,J79)=1,X78+1,X78)</f>
        <v>11</v>
      </c>
      <c r="Y79" s="352">
        <f>IF(AND(COUNTIF(J$11:J79,J79)=1,J79&lt;&gt;"UK"),Y78+1,Y78)</f>
        <v>11</v>
      </c>
    </row>
    <row r="80" spans="2:25" s="99" customFormat="1" x14ac:dyDescent="0.25">
      <c r="B80" s="109"/>
      <c r="C80" s="299"/>
      <c r="D80" s="230"/>
      <c r="E80" s="523" t="str">
        <f>IFERROR(VLOOKUP($D80,'START - AWARD DETAILS'!$C$21:$F$40,2,0),"")</f>
        <v/>
      </c>
      <c r="F80" s="274" t="str">
        <f>IFERROR(VLOOKUP($D80,'START - AWARD DETAILS'!$C$21:$F$40,3,0),"")</f>
        <v/>
      </c>
      <c r="G80" s="274" t="str">
        <f>IFERROR(VLOOKUP($D80,'START - AWARD DETAILS'!$C$21:$G$40,4,0),"")</f>
        <v/>
      </c>
      <c r="H80" s="274" t="str">
        <f>IFERROR(VLOOKUP($D80,'START - AWARD DETAILS'!$C$21:$G$40,5,0),"")</f>
        <v/>
      </c>
      <c r="I80" s="477"/>
      <c r="J80" s="230"/>
      <c r="K80" s="230"/>
      <c r="L80" s="276"/>
      <c r="M80" s="281"/>
      <c r="N80" s="320">
        <f t="shared" si="2"/>
        <v>0</v>
      </c>
      <c r="O80" s="321">
        <f t="shared" si="3"/>
        <v>1</v>
      </c>
      <c r="P80" s="252"/>
      <c r="Q80" s="143"/>
      <c r="T80" s="352">
        <f>IF(COUNTIF(D$11:D80,D80)=1,T79+1,T79)</f>
        <v>6</v>
      </c>
      <c r="U80" s="99">
        <f>IF(COUNTIF(J$11:J80,J80)=1,U79+1,U79)</f>
        <v>11</v>
      </c>
      <c r="V80" s="99">
        <f>IF(COUNTIF(H$11:H80,H80)=1,V79+1,V79)</f>
        <v>4</v>
      </c>
      <c r="W80" s="99">
        <f>IF(COUNTIF(H$11:H80,H80)=1,W79+1,W79)</f>
        <v>4</v>
      </c>
      <c r="X80" s="503">
        <f>IF(COUNTIF(J$11:J80,J80)=1,X79+1,X79)</f>
        <v>11</v>
      </c>
      <c r="Y80" s="352">
        <f>IF(AND(COUNTIF(J$11:J80,J80)=1,J80&lt;&gt;"UK"),Y79+1,Y79)</f>
        <v>11</v>
      </c>
    </row>
    <row r="81" spans="2:25" s="99" customFormat="1" x14ac:dyDescent="0.25">
      <c r="B81" s="109"/>
      <c r="C81" s="299"/>
      <c r="D81" s="230"/>
      <c r="E81" s="523" t="str">
        <f>IFERROR(VLOOKUP($D81,'START - AWARD DETAILS'!$C$21:$F$40,2,0),"")</f>
        <v/>
      </c>
      <c r="F81" s="274" t="str">
        <f>IFERROR(VLOOKUP($D81,'START - AWARD DETAILS'!$C$21:$F$40,3,0),"")</f>
        <v/>
      </c>
      <c r="G81" s="274" t="str">
        <f>IFERROR(VLOOKUP($D81,'START - AWARD DETAILS'!$C$21:$G$40,4,0),"")</f>
        <v/>
      </c>
      <c r="H81" s="274" t="str">
        <f>IFERROR(VLOOKUP($D81,'START - AWARD DETAILS'!$C$21:$G$40,5,0),"")</f>
        <v/>
      </c>
      <c r="I81" s="477"/>
      <c r="J81" s="230"/>
      <c r="K81" s="230"/>
      <c r="L81" s="276"/>
      <c r="M81" s="281"/>
      <c r="N81" s="320">
        <f t="shared" si="2"/>
        <v>0</v>
      </c>
      <c r="O81" s="321">
        <f t="shared" si="3"/>
        <v>1</v>
      </c>
      <c r="P81" s="252"/>
      <c r="Q81" s="143"/>
      <c r="T81" s="352">
        <f>IF(COUNTIF(D$11:D81,D81)=1,T80+1,T80)</f>
        <v>6</v>
      </c>
      <c r="U81" s="99">
        <f>IF(COUNTIF(J$11:J81,J81)=1,U80+1,U80)</f>
        <v>11</v>
      </c>
      <c r="V81" s="99">
        <f>IF(COUNTIF(H$11:H81,H81)=1,V80+1,V80)</f>
        <v>4</v>
      </c>
      <c r="W81" s="99">
        <f>IF(COUNTIF(H$11:H81,H81)=1,W80+1,W80)</f>
        <v>4</v>
      </c>
      <c r="X81" s="503">
        <f>IF(COUNTIF(J$11:J81,J81)=1,X80+1,X80)</f>
        <v>11</v>
      </c>
      <c r="Y81" s="352">
        <f>IF(AND(COUNTIF(J$11:J81,J81)=1,J81&lt;&gt;"UK"),Y80+1,Y80)</f>
        <v>11</v>
      </c>
    </row>
    <row r="82" spans="2:25" s="99" customFormat="1" x14ac:dyDescent="0.25">
      <c r="B82" s="109"/>
      <c r="C82" s="299"/>
      <c r="D82" s="230"/>
      <c r="E82" s="523" t="str">
        <f>IFERROR(VLOOKUP($D82,'START - AWARD DETAILS'!$C$21:$F$40,2,0),"")</f>
        <v/>
      </c>
      <c r="F82" s="274" t="str">
        <f>IFERROR(VLOOKUP($D82,'START - AWARD DETAILS'!$C$21:$F$40,3,0),"")</f>
        <v/>
      </c>
      <c r="G82" s="274" t="str">
        <f>IFERROR(VLOOKUP($D82,'START - AWARD DETAILS'!$C$21:$G$40,4,0),"")</f>
        <v/>
      </c>
      <c r="H82" s="274" t="str">
        <f>IFERROR(VLOOKUP($D82,'START - AWARD DETAILS'!$C$21:$G$40,5,0),"")</f>
        <v/>
      </c>
      <c r="I82" s="477"/>
      <c r="J82" s="230"/>
      <c r="K82" s="230"/>
      <c r="L82" s="276"/>
      <c r="M82" s="281"/>
      <c r="N82" s="320">
        <f t="shared" ref="N82:N145" si="4">SUM(L82:M82)</f>
        <v>0</v>
      </c>
      <c r="O82" s="321">
        <f t="shared" si="3"/>
        <v>1</v>
      </c>
      <c r="P82" s="252"/>
      <c r="Q82" s="143"/>
      <c r="T82" s="352">
        <f>IF(COUNTIF(D$11:D82,D82)=1,T81+1,T81)</f>
        <v>6</v>
      </c>
      <c r="U82" s="99">
        <f>IF(COUNTIF(J$11:J82,J82)=1,U81+1,U81)</f>
        <v>11</v>
      </c>
      <c r="V82" s="99">
        <f>IF(COUNTIF(H$11:H82,H82)=1,V81+1,V81)</f>
        <v>4</v>
      </c>
      <c r="W82" s="99">
        <f>IF(COUNTIF(H$11:H82,H82)=1,W81+1,W81)</f>
        <v>4</v>
      </c>
      <c r="X82" s="503">
        <f>IF(COUNTIF(J$11:J82,J82)=1,X81+1,X81)</f>
        <v>11</v>
      </c>
      <c r="Y82" s="352">
        <f>IF(AND(COUNTIF(J$11:J82,J82)=1,J82&lt;&gt;"UK"),Y81+1,Y81)</f>
        <v>11</v>
      </c>
    </row>
    <row r="83" spans="2:25" s="99" customFormat="1" x14ac:dyDescent="0.25">
      <c r="B83" s="109"/>
      <c r="C83" s="299"/>
      <c r="D83" s="230"/>
      <c r="E83" s="523" t="str">
        <f>IFERROR(VLOOKUP($D83,'START - AWARD DETAILS'!$C$21:$F$40,2,0),"")</f>
        <v/>
      </c>
      <c r="F83" s="274" t="str">
        <f>IFERROR(VLOOKUP($D83,'START - AWARD DETAILS'!$C$21:$F$40,3,0),"")</f>
        <v/>
      </c>
      <c r="G83" s="274" t="str">
        <f>IFERROR(VLOOKUP($D83,'START - AWARD DETAILS'!$C$21:$G$40,4,0),"")</f>
        <v/>
      </c>
      <c r="H83" s="274" t="str">
        <f>IFERROR(VLOOKUP($D83,'START - AWARD DETAILS'!$C$21:$G$40,5,0),"")</f>
        <v/>
      </c>
      <c r="I83" s="477"/>
      <c r="J83" s="230"/>
      <c r="K83" s="230"/>
      <c r="L83" s="276"/>
      <c r="M83" s="279"/>
      <c r="N83" s="320">
        <f t="shared" si="4"/>
        <v>0</v>
      </c>
      <c r="O83" s="321">
        <f t="shared" si="3"/>
        <v>1</v>
      </c>
      <c r="P83" s="252"/>
      <c r="Q83" s="143"/>
      <c r="T83" s="352">
        <f>IF(COUNTIF(D$11:D83,D83)=1,T82+1,T82)</f>
        <v>6</v>
      </c>
      <c r="U83" s="99">
        <f>IF(COUNTIF(J$11:J83,J83)=1,U82+1,U82)</f>
        <v>11</v>
      </c>
      <c r="V83" s="99">
        <f>IF(COUNTIF(H$11:H83,H83)=1,V82+1,V82)</f>
        <v>4</v>
      </c>
      <c r="W83" s="99">
        <f>IF(COUNTIF(H$11:H83,H83)=1,W82+1,W82)</f>
        <v>4</v>
      </c>
      <c r="X83" s="503">
        <f>IF(COUNTIF(J$11:J83,J83)=1,X82+1,X82)</f>
        <v>11</v>
      </c>
      <c r="Y83" s="352">
        <f>IF(AND(COUNTIF(J$11:J83,J83)=1,J83&lt;&gt;"UK"),Y82+1,Y82)</f>
        <v>11</v>
      </c>
    </row>
    <row r="84" spans="2:25" s="99" customFormat="1" x14ac:dyDescent="0.25">
      <c r="B84" s="109"/>
      <c r="C84" s="299"/>
      <c r="D84" s="230"/>
      <c r="E84" s="523" t="str">
        <f>IFERROR(VLOOKUP($D84,'START - AWARD DETAILS'!$C$21:$F$40,2,0),"")</f>
        <v/>
      </c>
      <c r="F84" s="274" t="str">
        <f>IFERROR(VLOOKUP($D84,'START - AWARD DETAILS'!$C$21:$F$40,3,0),"")</f>
        <v/>
      </c>
      <c r="G84" s="274" t="str">
        <f>IFERROR(VLOOKUP($D84,'START - AWARD DETAILS'!$C$21:$G$40,4,0),"")</f>
        <v/>
      </c>
      <c r="H84" s="274" t="str">
        <f>IFERROR(VLOOKUP($D84,'START - AWARD DETAILS'!$C$21:$G$40,5,0),"")</f>
        <v/>
      </c>
      <c r="I84" s="477"/>
      <c r="J84" s="230"/>
      <c r="K84" s="230"/>
      <c r="L84" s="276"/>
      <c r="M84" s="279"/>
      <c r="N84" s="320">
        <f>SUM(L84:M84)</f>
        <v>0</v>
      </c>
      <c r="O84" s="321">
        <f t="shared" si="3"/>
        <v>1</v>
      </c>
      <c r="P84" s="252"/>
      <c r="Q84" s="143"/>
      <c r="T84" s="352">
        <f>IF(COUNTIF(D$11:D84,D84)=1,T83+1,T83)</f>
        <v>6</v>
      </c>
      <c r="U84" s="99">
        <f>IF(COUNTIF(J$11:J84,J84)=1,U83+1,U83)</f>
        <v>11</v>
      </c>
      <c r="V84" s="99">
        <f>IF(COUNTIF(H$11:H84,H84)=1,V83+1,V83)</f>
        <v>4</v>
      </c>
      <c r="W84" s="99">
        <f>IF(COUNTIF(H$11:H84,H84)=1,W83+1,W83)</f>
        <v>4</v>
      </c>
      <c r="X84" s="503">
        <f>IF(COUNTIF(J$11:J84,J84)=1,X83+1,X83)</f>
        <v>11</v>
      </c>
      <c r="Y84" s="352">
        <f>IF(AND(COUNTIF(J$11:J84,J84)=1,J84&lt;&gt;"UK"),Y83+1,Y83)</f>
        <v>11</v>
      </c>
    </row>
    <row r="85" spans="2:25" s="99" customFormat="1" x14ac:dyDescent="0.25">
      <c r="B85" s="109"/>
      <c r="C85" s="299"/>
      <c r="D85" s="230"/>
      <c r="E85" s="523" t="str">
        <f>IFERROR(VLOOKUP($D85,'START - AWARD DETAILS'!$C$21:$F$40,2,0),"")</f>
        <v/>
      </c>
      <c r="F85" s="274" t="str">
        <f>IFERROR(VLOOKUP($D85,'START - AWARD DETAILS'!$C$21:$F$40,3,0),"")</f>
        <v/>
      </c>
      <c r="G85" s="274" t="str">
        <f>IFERROR(VLOOKUP($D85,'START - AWARD DETAILS'!$C$21:$G$40,4,0),"")</f>
        <v/>
      </c>
      <c r="H85" s="274" t="str">
        <f>IFERROR(VLOOKUP($D85,'START - AWARD DETAILS'!$C$21:$G$40,5,0),"")</f>
        <v/>
      </c>
      <c r="I85" s="477"/>
      <c r="J85" s="230"/>
      <c r="K85" s="230"/>
      <c r="L85" s="276"/>
      <c r="M85" s="279"/>
      <c r="N85" s="320">
        <f t="shared" si="4"/>
        <v>0</v>
      </c>
      <c r="O85" s="321">
        <f t="shared" si="3"/>
        <v>1</v>
      </c>
      <c r="P85" s="252"/>
      <c r="Q85" s="143"/>
      <c r="T85" s="352">
        <f>IF(COUNTIF(D$11:D85,D85)=1,T84+1,T84)</f>
        <v>6</v>
      </c>
      <c r="U85" s="99">
        <f>IF(COUNTIF(J$11:J85,J85)=1,U84+1,U84)</f>
        <v>11</v>
      </c>
      <c r="V85" s="99">
        <f>IF(COUNTIF(H$11:H85,H85)=1,V84+1,V84)</f>
        <v>4</v>
      </c>
      <c r="W85" s="99">
        <f>IF(COUNTIF(H$11:H85,H85)=1,W84+1,W84)</f>
        <v>4</v>
      </c>
      <c r="X85" s="503">
        <f>IF(COUNTIF(J$11:J85,J85)=1,X84+1,X84)</f>
        <v>11</v>
      </c>
      <c r="Y85" s="352">
        <f>IF(AND(COUNTIF(J$11:J85,J85)=1,J85&lt;&gt;"UK"),Y84+1,Y84)</f>
        <v>11</v>
      </c>
    </row>
    <row r="86" spans="2:25" s="99" customFormat="1" x14ac:dyDescent="0.25">
      <c r="B86" s="109"/>
      <c r="C86" s="299"/>
      <c r="D86" s="230"/>
      <c r="E86" s="523" t="str">
        <f>IFERROR(VLOOKUP($D86,'START - AWARD DETAILS'!$C$21:$F$40,2,0),"")</f>
        <v/>
      </c>
      <c r="F86" s="274" t="str">
        <f>IFERROR(VLOOKUP($D86,'START - AWARD DETAILS'!$C$21:$F$40,3,0),"")</f>
        <v/>
      </c>
      <c r="G86" s="274" t="str">
        <f>IFERROR(VLOOKUP($D86,'START - AWARD DETAILS'!$C$21:$G$40,4,0),"")</f>
        <v/>
      </c>
      <c r="H86" s="274" t="str">
        <f>IFERROR(VLOOKUP($D86,'START - AWARD DETAILS'!$C$21:$G$40,5,0),"")</f>
        <v/>
      </c>
      <c r="I86" s="477"/>
      <c r="J86" s="230"/>
      <c r="K86" s="230"/>
      <c r="L86" s="276"/>
      <c r="M86" s="279"/>
      <c r="N86" s="320">
        <f t="shared" si="4"/>
        <v>0</v>
      </c>
      <c r="O86" s="321">
        <f t="shared" si="3"/>
        <v>1</v>
      </c>
      <c r="P86" s="252"/>
      <c r="Q86" s="143"/>
      <c r="T86" s="352">
        <f>IF(COUNTIF(D$11:D86,D86)=1,T85+1,T85)</f>
        <v>6</v>
      </c>
      <c r="U86" s="99">
        <f>IF(COUNTIF(J$11:J86,J86)=1,U85+1,U85)</f>
        <v>11</v>
      </c>
      <c r="V86" s="99">
        <f>IF(COUNTIF(H$11:H86,H86)=1,V85+1,V85)</f>
        <v>4</v>
      </c>
      <c r="W86" s="99">
        <f>IF(COUNTIF(H$11:H86,H86)=1,W85+1,W85)</f>
        <v>4</v>
      </c>
      <c r="X86" s="503">
        <f>IF(COUNTIF(J$11:J86,J86)=1,X85+1,X85)</f>
        <v>11</v>
      </c>
      <c r="Y86" s="352">
        <f>IF(AND(COUNTIF(J$11:J86,J86)=1,J86&lt;&gt;"UK"),Y85+1,Y85)</f>
        <v>11</v>
      </c>
    </row>
    <row r="87" spans="2:25" s="99" customFormat="1" x14ac:dyDescent="0.25">
      <c r="B87" s="109"/>
      <c r="C87" s="299"/>
      <c r="D87" s="230"/>
      <c r="E87" s="523" t="str">
        <f>IFERROR(VLOOKUP($D87,'START - AWARD DETAILS'!$C$21:$F$40,2,0),"")</f>
        <v/>
      </c>
      <c r="F87" s="274" t="str">
        <f>IFERROR(VLOOKUP($D87,'START - AWARD DETAILS'!$C$21:$F$40,3,0),"")</f>
        <v/>
      </c>
      <c r="G87" s="274" t="str">
        <f>IFERROR(VLOOKUP($D87,'START - AWARD DETAILS'!$C$21:$G$40,4,0),"")</f>
        <v/>
      </c>
      <c r="H87" s="274" t="str">
        <f>IFERROR(VLOOKUP($D87,'START - AWARD DETAILS'!$C$21:$G$40,5,0),"")</f>
        <v/>
      </c>
      <c r="I87" s="477"/>
      <c r="J87" s="230"/>
      <c r="K87" s="230"/>
      <c r="L87" s="276"/>
      <c r="M87" s="279"/>
      <c r="N87" s="320">
        <f t="shared" si="4"/>
        <v>0</v>
      </c>
      <c r="O87" s="321">
        <f t="shared" si="3"/>
        <v>1</v>
      </c>
      <c r="P87" s="252"/>
      <c r="Q87" s="143"/>
      <c r="T87" s="352">
        <f>IF(COUNTIF(D$11:D87,D87)=1,T86+1,T86)</f>
        <v>6</v>
      </c>
      <c r="U87" s="99">
        <f>IF(COUNTIF(J$11:J87,J87)=1,U86+1,U86)</f>
        <v>11</v>
      </c>
      <c r="V87" s="99">
        <f>IF(COUNTIF(H$11:H87,H87)=1,V86+1,V86)</f>
        <v>4</v>
      </c>
      <c r="W87" s="99">
        <f>IF(COUNTIF(H$11:H87,H87)=1,W86+1,W86)</f>
        <v>4</v>
      </c>
      <c r="X87" s="503">
        <f>IF(COUNTIF(J$11:J87,J87)=1,X86+1,X86)</f>
        <v>11</v>
      </c>
      <c r="Y87" s="352">
        <f>IF(AND(COUNTIF(J$11:J87,J87)=1,J87&lt;&gt;"UK"),Y86+1,Y86)</f>
        <v>11</v>
      </c>
    </row>
    <row r="88" spans="2:25" s="99" customFormat="1" x14ac:dyDescent="0.25">
      <c r="B88" s="109"/>
      <c r="C88" s="299"/>
      <c r="D88" s="230"/>
      <c r="E88" s="523" t="str">
        <f>IFERROR(VLOOKUP($D88,'START - AWARD DETAILS'!$C$21:$F$40,2,0),"")</f>
        <v/>
      </c>
      <c r="F88" s="274" t="str">
        <f>IFERROR(VLOOKUP($D88,'START - AWARD DETAILS'!$C$21:$F$40,3,0),"")</f>
        <v/>
      </c>
      <c r="G88" s="274" t="str">
        <f>IFERROR(VLOOKUP($D88,'START - AWARD DETAILS'!$C$21:$G$40,4,0),"")</f>
        <v/>
      </c>
      <c r="H88" s="274" t="str">
        <f>IFERROR(VLOOKUP($D88,'START - AWARD DETAILS'!$C$21:$G$40,5,0),"")</f>
        <v/>
      </c>
      <c r="I88" s="477"/>
      <c r="J88" s="230"/>
      <c r="K88" s="230"/>
      <c r="L88" s="276"/>
      <c r="M88" s="279"/>
      <c r="N88" s="320">
        <f t="shared" si="4"/>
        <v>0</v>
      </c>
      <c r="O88" s="321">
        <f t="shared" si="3"/>
        <v>1</v>
      </c>
      <c r="P88" s="252"/>
      <c r="Q88" s="143"/>
      <c r="T88" s="352">
        <f>IF(COUNTIF(D$11:D88,D88)=1,T87+1,T87)</f>
        <v>6</v>
      </c>
      <c r="U88" s="99">
        <f>IF(COUNTIF(J$11:J88,J88)=1,U87+1,U87)</f>
        <v>11</v>
      </c>
      <c r="V88" s="99">
        <f>IF(COUNTIF(H$11:H88,H88)=1,V87+1,V87)</f>
        <v>4</v>
      </c>
      <c r="W88" s="99">
        <f>IF(COUNTIF(H$11:H88,H88)=1,W87+1,W87)</f>
        <v>4</v>
      </c>
      <c r="X88" s="503">
        <f>IF(COUNTIF(J$11:J88,J88)=1,X87+1,X87)</f>
        <v>11</v>
      </c>
      <c r="Y88" s="352">
        <f>IF(AND(COUNTIF(J$11:J88,J88)=1,J88&lt;&gt;"UK"),Y87+1,Y87)</f>
        <v>11</v>
      </c>
    </row>
    <row r="89" spans="2:25" s="99" customFormat="1" x14ac:dyDescent="0.25">
      <c r="B89" s="109"/>
      <c r="C89" s="299"/>
      <c r="D89" s="230"/>
      <c r="E89" s="523" t="str">
        <f>IFERROR(VLOOKUP($D89,'START - AWARD DETAILS'!$C$21:$F$40,2,0),"")</f>
        <v/>
      </c>
      <c r="F89" s="274" t="str">
        <f>IFERROR(VLOOKUP($D89,'START - AWARD DETAILS'!$C$21:$F$40,3,0),"")</f>
        <v/>
      </c>
      <c r="G89" s="274" t="str">
        <f>IFERROR(VLOOKUP($D89,'START - AWARD DETAILS'!$C$21:$G$40,4,0),"")</f>
        <v/>
      </c>
      <c r="H89" s="274" t="str">
        <f>IFERROR(VLOOKUP($D89,'START - AWARD DETAILS'!$C$21:$G$40,5,0),"")</f>
        <v/>
      </c>
      <c r="I89" s="477"/>
      <c r="J89" s="230"/>
      <c r="K89" s="230"/>
      <c r="L89" s="276"/>
      <c r="M89" s="279"/>
      <c r="N89" s="320">
        <f t="shared" si="4"/>
        <v>0</v>
      </c>
      <c r="O89" s="321">
        <f t="shared" si="3"/>
        <v>1</v>
      </c>
      <c r="P89" s="252"/>
      <c r="Q89" s="143"/>
      <c r="T89" s="352">
        <f>IF(COUNTIF(D$11:D89,D89)=1,T88+1,T88)</f>
        <v>6</v>
      </c>
      <c r="U89" s="99">
        <f>IF(COUNTIF(J$11:J89,J89)=1,U88+1,U88)</f>
        <v>11</v>
      </c>
      <c r="V89" s="99">
        <f>IF(COUNTIF(H$11:H89,H89)=1,V88+1,V88)</f>
        <v>4</v>
      </c>
      <c r="W89" s="99">
        <f>IF(COUNTIF(H$11:H89,H89)=1,W88+1,W88)</f>
        <v>4</v>
      </c>
      <c r="X89" s="503">
        <f>IF(COUNTIF(J$11:J89,J89)=1,X88+1,X88)</f>
        <v>11</v>
      </c>
      <c r="Y89" s="352">
        <f>IF(AND(COUNTIF(J$11:J89,J89)=1,J89&lt;&gt;"UK"),Y88+1,Y88)</f>
        <v>11</v>
      </c>
    </row>
    <row r="90" spans="2:25" s="99" customFormat="1" x14ac:dyDescent="0.25">
      <c r="B90" s="109"/>
      <c r="C90" s="299"/>
      <c r="D90" s="230"/>
      <c r="E90" s="523" t="str">
        <f>IFERROR(VLOOKUP($D90,'START - AWARD DETAILS'!$C$21:$F$40,2,0),"")</f>
        <v/>
      </c>
      <c r="F90" s="274" t="str">
        <f>IFERROR(VLOOKUP($D90,'START - AWARD DETAILS'!$C$21:$F$40,3,0),"")</f>
        <v/>
      </c>
      <c r="G90" s="274" t="str">
        <f>IFERROR(VLOOKUP($D90,'START - AWARD DETAILS'!$C$21:$G$40,4,0),"")</f>
        <v/>
      </c>
      <c r="H90" s="274" t="str">
        <f>IFERROR(VLOOKUP($D90,'START - AWARD DETAILS'!$C$21:$G$40,5,0),"")</f>
        <v/>
      </c>
      <c r="I90" s="477"/>
      <c r="J90" s="230"/>
      <c r="K90" s="230"/>
      <c r="L90" s="276"/>
      <c r="M90" s="279"/>
      <c r="N90" s="320">
        <f t="shared" si="4"/>
        <v>0</v>
      </c>
      <c r="O90" s="321">
        <f t="shared" si="3"/>
        <v>1</v>
      </c>
      <c r="P90" s="252"/>
      <c r="Q90" s="143"/>
      <c r="T90" s="352">
        <f>IF(COUNTIF(D$11:D90,D90)=1,T89+1,T89)</f>
        <v>6</v>
      </c>
      <c r="U90" s="99">
        <f>IF(COUNTIF(J$11:J90,J90)=1,U89+1,U89)</f>
        <v>11</v>
      </c>
      <c r="V90" s="99">
        <f>IF(COUNTIF(H$11:H90,H90)=1,V89+1,V89)</f>
        <v>4</v>
      </c>
      <c r="W90" s="99">
        <f>IF(COUNTIF(H$11:H90,H90)=1,W89+1,W89)</f>
        <v>4</v>
      </c>
      <c r="X90" s="503">
        <f>IF(COUNTIF(J$11:J90,J90)=1,X89+1,X89)</f>
        <v>11</v>
      </c>
      <c r="Y90" s="352">
        <f>IF(AND(COUNTIF(J$11:J90,J90)=1,J90&lt;&gt;"UK"),Y89+1,Y89)</f>
        <v>11</v>
      </c>
    </row>
    <row r="91" spans="2:25" s="99" customFormat="1" x14ac:dyDescent="0.25">
      <c r="B91" s="109"/>
      <c r="C91" s="299"/>
      <c r="D91" s="230"/>
      <c r="E91" s="523" t="str">
        <f>IFERROR(VLOOKUP($D91,'START - AWARD DETAILS'!$C$21:$F$40,2,0),"")</f>
        <v/>
      </c>
      <c r="F91" s="274" t="str">
        <f>IFERROR(VLOOKUP($D91,'START - AWARD DETAILS'!$C$21:$F$40,3,0),"")</f>
        <v/>
      </c>
      <c r="G91" s="274" t="str">
        <f>IFERROR(VLOOKUP($D91,'START - AWARD DETAILS'!$C$21:$G$40,4,0),"")</f>
        <v/>
      </c>
      <c r="H91" s="274" t="str">
        <f>IFERROR(VLOOKUP($D91,'START - AWARD DETAILS'!$C$21:$G$40,5,0),"")</f>
        <v/>
      </c>
      <c r="I91" s="477"/>
      <c r="J91" s="230"/>
      <c r="K91" s="230"/>
      <c r="L91" s="276"/>
      <c r="M91" s="279"/>
      <c r="N91" s="320">
        <f>SUM(L91:M91)</f>
        <v>0</v>
      </c>
      <c r="O91" s="321">
        <f t="shared" si="3"/>
        <v>1</v>
      </c>
      <c r="P91" s="252"/>
      <c r="Q91" s="143"/>
      <c r="T91" s="352">
        <f>IF(COUNTIF(D$11:D91,D91)=1,T90+1,T90)</f>
        <v>6</v>
      </c>
      <c r="U91" s="99">
        <f>IF(COUNTIF(J$11:J91,J91)=1,U90+1,U90)</f>
        <v>11</v>
      </c>
      <c r="V91" s="99">
        <f>IF(COUNTIF(H$11:H91,H91)=1,V90+1,V90)</f>
        <v>4</v>
      </c>
      <c r="W91" s="99">
        <f>IF(COUNTIF(H$11:H91,H91)=1,W90+1,W90)</f>
        <v>4</v>
      </c>
      <c r="X91" s="503">
        <f>IF(COUNTIF(J$11:J91,J91)=1,X90+1,X90)</f>
        <v>11</v>
      </c>
      <c r="Y91" s="352">
        <f>IF(AND(COUNTIF(J$11:J91,J91)=1,J91&lt;&gt;"UK"),Y90+1,Y90)</f>
        <v>11</v>
      </c>
    </row>
    <row r="92" spans="2:25" s="99" customFormat="1" x14ac:dyDescent="0.25">
      <c r="B92" s="109"/>
      <c r="C92" s="299"/>
      <c r="D92" s="230"/>
      <c r="E92" s="523" t="str">
        <f>IFERROR(VLOOKUP($D92,'START - AWARD DETAILS'!$C$21:$F$40,2,0),"")</f>
        <v/>
      </c>
      <c r="F92" s="274" t="str">
        <f>IFERROR(VLOOKUP($D92,'START - AWARD DETAILS'!$C$21:$F$40,3,0),"")</f>
        <v/>
      </c>
      <c r="G92" s="274" t="str">
        <f>IFERROR(VLOOKUP($D92,'START - AWARD DETAILS'!$C$21:$G$40,4,0),"")</f>
        <v/>
      </c>
      <c r="H92" s="274" t="str">
        <f>IFERROR(VLOOKUP($D92,'START - AWARD DETAILS'!$C$21:$G$40,5,0),"")</f>
        <v/>
      </c>
      <c r="I92" s="477"/>
      <c r="J92" s="230"/>
      <c r="K92" s="230"/>
      <c r="L92" s="276"/>
      <c r="M92" s="279"/>
      <c r="N92" s="320">
        <f>SUM(L92:M92)</f>
        <v>0</v>
      </c>
      <c r="O92" s="321">
        <f t="shared" si="3"/>
        <v>1</v>
      </c>
      <c r="P92" s="252"/>
      <c r="Q92" s="143"/>
      <c r="T92" s="352">
        <f>IF(COUNTIF(D$11:D92,D92)=1,T91+1,T91)</f>
        <v>6</v>
      </c>
      <c r="U92" s="99">
        <f>IF(COUNTIF(J$11:J92,J92)=1,U91+1,U91)</f>
        <v>11</v>
      </c>
      <c r="V92" s="99">
        <f>IF(COUNTIF(H$11:H92,H92)=1,V91+1,V91)</f>
        <v>4</v>
      </c>
      <c r="W92" s="99">
        <f>IF(COUNTIF(H$11:H92,H92)=1,W91+1,W91)</f>
        <v>4</v>
      </c>
      <c r="X92" s="503">
        <f>IF(COUNTIF(J$11:J92,J92)=1,X91+1,X91)</f>
        <v>11</v>
      </c>
      <c r="Y92" s="352">
        <f>IF(AND(COUNTIF(J$11:J92,J92)=1,J92&lt;&gt;"UK"),Y91+1,Y91)</f>
        <v>11</v>
      </c>
    </row>
    <row r="93" spans="2:25" s="99" customFormat="1" x14ac:dyDescent="0.25">
      <c r="B93" s="109"/>
      <c r="C93" s="299"/>
      <c r="D93" s="230"/>
      <c r="E93" s="523" t="str">
        <f>IFERROR(VLOOKUP($D93,'START - AWARD DETAILS'!$C$21:$F$40,2,0),"")</f>
        <v/>
      </c>
      <c r="F93" s="274" t="str">
        <f>IFERROR(VLOOKUP($D93,'START - AWARD DETAILS'!$C$21:$F$40,3,0),"")</f>
        <v/>
      </c>
      <c r="G93" s="274" t="str">
        <f>IFERROR(VLOOKUP($D93,'START - AWARD DETAILS'!$C$21:$G$40,4,0),"")</f>
        <v/>
      </c>
      <c r="H93" s="274" t="str">
        <f>IFERROR(VLOOKUP($D93,'START - AWARD DETAILS'!$C$21:$G$40,5,0),"")</f>
        <v/>
      </c>
      <c r="I93" s="477"/>
      <c r="J93" s="230"/>
      <c r="K93" s="230"/>
      <c r="L93" s="276"/>
      <c r="M93" s="282"/>
      <c r="N93" s="320">
        <f t="shared" si="4"/>
        <v>0</v>
      </c>
      <c r="O93" s="321">
        <f t="shared" si="3"/>
        <v>1</v>
      </c>
      <c r="P93" s="252"/>
      <c r="Q93" s="143"/>
      <c r="T93" s="352">
        <f>IF(COUNTIF(D$11:D93,D93)=1,T92+1,T92)</f>
        <v>6</v>
      </c>
      <c r="U93" s="99">
        <f>IF(COUNTIF(J$11:J93,J93)=1,U92+1,U92)</f>
        <v>11</v>
      </c>
      <c r="V93" s="99">
        <f>IF(COUNTIF(H$11:H93,H93)=1,V92+1,V92)</f>
        <v>4</v>
      </c>
      <c r="W93" s="99">
        <f>IF(COUNTIF(H$11:H93,H93)=1,W92+1,W92)</f>
        <v>4</v>
      </c>
      <c r="X93" s="503">
        <f>IF(COUNTIF(J$11:J93,J93)=1,X92+1,X92)</f>
        <v>11</v>
      </c>
      <c r="Y93" s="352">
        <f>IF(AND(COUNTIF(J$11:J93,J93)=1,J93&lt;&gt;"UK"),Y92+1,Y92)</f>
        <v>11</v>
      </c>
    </row>
    <row r="94" spans="2:25" s="99" customFormat="1" x14ac:dyDescent="0.25">
      <c r="B94" s="109"/>
      <c r="C94" s="299"/>
      <c r="D94" s="230"/>
      <c r="E94" s="523" t="str">
        <f>IFERROR(VLOOKUP($D94,'START - AWARD DETAILS'!$C$21:$F$40,2,0),"")</f>
        <v/>
      </c>
      <c r="F94" s="274" t="str">
        <f>IFERROR(VLOOKUP($D94,'START - AWARD DETAILS'!$C$21:$F$40,3,0),"")</f>
        <v/>
      </c>
      <c r="G94" s="274" t="str">
        <f>IFERROR(VLOOKUP($D94,'START - AWARD DETAILS'!$C$21:$G$40,4,0),"")</f>
        <v/>
      </c>
      <c r="H94" s="274" t="str">
        <f>IFERROR(VLOOKUP($D94,'START - AWARD DETAILS'!$C$21:$G$40,5,0),"")</f>
        <v/>
      </c>
      <c r="I94" s="477"/>
      <c r="J94" s="230"/>
      <c r="K94" s="230"/>
      <c r="L94" s="276"/>
      <c r="M94" s="282"/>
      <c r="N94" s="320">
        <f t="shared" si="4"/>
        <v>0</v>
      </c>
      <c r="O94" s="321">
        <f t="shared" si="3"/>
        <v>1</v>
      </c>
      <c r="P94" s="252"/>
      <c r="Q94" s="143"/>
      <c r="T94" s="352">
        <f>IF(COUNTIF(D$11:D94,D94)=1,T93+1,T93)</f>
        <v>6</v>
      </c>
      <c r="U94" s="99">
        <f>IF(COUNTIF(J$11:J94,J94)=1,U93+1,U93)</f>
        <v>11</v>
      </c>
      <c r="V94" s="99">
        <f>IF(COUNTIF(H$11:H94,H94)=1,V93+1,V93)</f>
        <v>4</v>
      </c>
      <c r="W94" s="99">
        <f>IF(COUNTIF(H$11:H94,H94)=1,W93+1,W93)</f>
        <v>4</v>
      </c>
      <c r="X94" s="503">
        <f>IF(COUNTIF(J$11:J94,J94)=1,X93+1,X93)</f>
        <v>11</v>
      </c>
      <c r="Y94" s="352">
        <f>IF(AND(COUNTIF(J$11:J94,J94)=1,J94&lt;&gt;"UK"),Y93+1,Y93)</f>
        <v>11</v>
      </c>
    </row>
    <row r="95" spans="2:25" s="99" customFormat="1" x14ac:dyDescent="0.25">
      <c r="B95" s="109"/>
      <c r="C95" s="299"/>
      <c r="D95" s="230"/>
      <c r="E95" s="523" t="str">
        <f>IFERROR(VLOOKUP($D95,'START - AWARD DETAILS'!$C$21:$F$40,2,0),"")</f>
        <v/>
      </c>
      <c r="F95" s="274" t="str">
        <f>IFERROR(VLOOKUP($D95,'START - AWARD DETAILS'!$C$21:$F$40,3,0),"")</f>
        <v/>
      </c>
      <c r="G95" s="274" t="str">
        <f>IFERROR(VLOOKUP($D95,'START - AWARD DETAILS'!$C$21:$G$40,4,0),"")</f>
        <v/>
      </c>
      <c r="H95" s="274" t="str">
        <f>IFERROR(VLOOKUP($D95,'START - AWARD DETAILS'!$C$21:$G$40,5,0),"")</f>
        <v/>
      </c>
      <c r="I95" s="477"/>
      <c r="J95" s="230"/>
      <c r="K95" s="230"/>
      <c r="L95" s="276"/>
      <c r="M95" s="282"/>
      <c r="N95" s="320">
        <f t="shared" si="4"/>
        <v>0</v>
      </c>
      <c r="O95" s="321">
        <f t="shared" si="3"/>
        <v>1</v>
      </c>
      <c r="P95" s="252"/>
      <c r="Q95" s="143"/>
      <c r="T95" s="352">
        <f>IF(COUNTIF(D$11:D95,D95)=1,T94+1,T94)</f>
        <v>6</v>
      </c>
      <c r="U95" s="99">
        <f>IF(COUNTIF(J$11:J95,J95)=1,U94+1,U94)</f>
        <v>11</v>
      </c>
      <c r="V95" s="99">
        <f>IF(COUNTIF(H$11:H95,H95)=1,V94+1,V94)</f>
        <v>4</v>
      </c>
      <c r="W95" s="99">
        <f>IF(COUNTIF(H$11:H95,H95)=1,W94+1,W94)</f>
        <v>4</v>
      </c>
      <c r="X95" s="503">
        <f>IF(COUNTIF(J$11:J95,J95)=1,X94+1,X94)</f>
        <v>11</v>
      </c>
      <c r="Y95" s="352">
        <f>IF(AND(COUNTIF(J$11:J95,J95)=1,J95&lt;&gt;"UK"),Y94+1,Y94)</f>
        <v>11</v>
      </c>
    </row>
    <row r="96" spans="2:25" s="99" customFormat="1" x14ac:dyDescent="0.25">
      <c r="B96" s="109"/>
      <c r="C96" s="299"/>
      <c r="D96" s="230"/>
      <c r="E96" s="523" t="str">
        <f>IFERROR(VLOOKUP($D96,'START - AWARD DETAILS'!$C$21:$F$40,2,0),"")</f>
        <v/>
      </c>
      <c r="F96" s="274" t="str">
        <f>IFERROR(VLOOKUP($D96,'START - AWARD DETAILS'!$C$21:$F$40,3,0),"")</f>
        <v/>
      </c>
      <c r="G96" s="274" t="str">
        <f>IFERROR(VLOOKUP($D96,'START - AWARD DETAILS'!$C$21:$G$40,4,0),"")</f>
        <v/>
      </c>
      <c r="H96" s="274" t="str">
        <f>IFERROR(VLOOKUP($D96,'START - AWARD DETAILS'!$C$21:$G$40,5,0),"")</f>
        <v/>
      </c>
      <c r="I96" s="477"/>
      <c r="J96" s="230"/>
      <c r="K96" s="230"/>
      <c r="L96" s="276"/>
      <c r="M96" s="282"/>
      <c r="N96" s="320">
        <f t="shared" si="4"/>
        <v>0</v>
      </c>
      <c r="O96" s="321">
        <f t="shared" si="3"/>
        <v>1</v>
      </c>
      <c r="P96" s="252"/>
      <c r="Q96" s="143"/>
      <c r="T96" s="352">
        <f>IF(COUNTIF(D$11:D96,D96)=1,T95+1,T95)</f>
        <v>6</v>
      </c>
      <c r="U96" s="99">
        <f>IF(COUNTIF(J$11:J96,J96)=1,U95+1,U95)</f>
        <v>11</v>
      </c>
      <c r="V96" s="99">
        <f>IF(COUNTIF(H$11:H96,H96)=1,V95+1,V95)</f>
        <v>4</v>
      </c>
      <c r="W96" s="99">
        <f>IF(COUNTIF(H$11:H96,H96)=1,W95+1,W95)</f>
        <v>4</v>
      </c>
      <c r="X96" s="503">
        <f>IF(COUNTIF(J$11:J96,J96)=1,X95+1,X95)</f>
        <v>11</v>
      </c>
      <c r="Y96" s="352">
        <f>IF(AND(COUNTIF(J$11:J96,J96)=1,J96&lt;&gt;"UK"),Y95+1,Y95)</f>
        <v>11</v>
      </c>
    </row>
    <row r="97" spans="2:25" s="99" customFormat="1" x14ac:dyDescent="0.25">
      <c r="B97" s="109"/>
      <c r="C97" s="299"/>
      <c r="D97" s="230"/>
      <c r="E97" s="523" t="str">
        <f>IFERROR(VLOOKUP($D97,'START - AWARD DETAILS'!$C$21:$F$40,2,0),"")</f>
        <v/>
      </c>
      <c r="F97" s="274" t="str">
        <f>IFERROR(VLOOKUP($D97,'START - AWARD DETAILS'!$C$21:$F$40,3,0),"")</f>
        <v/>
      </c>
      <c r="G97" s="274" t="str">
        <f>IFERROR(VLOOKUP($D97,'START - AWARD DETAILS'!$C$21:$G$40,4,0),"")</f>
        <v/>
      </c>
      <c r="H97" s="274" t="str">
        <f>IFERROR(VLOOKUP($D97,'START - AWARD DETAILS'!$C$21:$G$40,5,0),"")</f>
        <v/>
      </c>
      <c r="I97" s="477"/>
      <c r="J97" s="230"/>
      <c r="K97" s="230"/>
      <c r="L97" s="276"/>
      <c r="M97" s="279"/>
      <c r="N97" s="320">
        <f t="shared" si="4"/>
        <v>0</v>
      </c>
      <c r="O97" s="321">
        <f t="shared" si="3"/>
        <v>1</v>
      </c>
      <c r="P97" s="252"/>
      <c r="Q97" s="143"/>
      <c r="T97" s="352">
        <f>IF(COUNTIF(D$11:D97,D97)=1,T96+1,T96)</f>
        <v>6</v>
      </c>
      <c r="U97" s="99">
        <f>IF(COUNTIF(J$11:J97,J97)=1,U96+1,U96)</f>
        <v>11</v>
      </c>
      <c r="V97" s="99">
        <f>IF(COUNTIF(H$11:H97,H97)=1,V96+1,V96)</f>
        <v>4</v>
      </c>
      <c r="W97" s="99">
        <f>IF(COUNTIF(H$11:H97,H97)=1,W96+1,W96)</f>
        <v>4</v>
      </c>
      <c r="X97" s="503">
        <f>IF(COUNTIF(J$11:J97,J97)=1,X96+1,X96)</f>
        <v>11</v>
      </c>
      <c r="Y97" s="352">
        <f>IF(AND(COUNTIF(J$11:J97,J97)=1,J97&lt;&gt;"UK"),Y96+1,Y96)</f>
        <v>11</v>
      </c>
    </row>
    <row r="98" spans="2:25" s="99" customFormat="1" x14ac:dyDescent="0.25">
      <c r="B98" s="109"/>
      <c r="C98" s="299"/>
      <c r="D98" s="230"/>
      <c r="E98" s="523" t="str">
        <f>IFERROR(VLOOKUP($D98,'START - AWARD DETAILS'!$C$21:$F$40,2,0),"")</f>
        <v/>
      </c>
      <c r="F98" s="274" t="str">
        <f>IFERROR(VLOOKUP($D98,'START - AWARD DETAILS'!$C$21:$F$40,3,0),"")</f>
        <v/>
      </c>
      <c r="G98" s="274" t="str">
        <f>IFERROR(VLOOKUP($D98,'START - AWARD DETAILS'!$C$21:$G$40,4,0),"")</f>
        <v/>
      </c>
      <c r="H98" s="274" t="str">
        <f>IFERROR(VLOOKUP($D98,'START - AWARD DETAILS'!$C$21:$G$40,5,0),"")</f>
        <v/>
      </c>
      <c r="I98" s="477"/>
      <c r="J98" s="230"/>
      <c r="K98" s="230"/>
      <c r="L98" s="276"/>
      <c r="M98" s="279"/>
      <c r="N98" s="320">
        <f t="shared" si="4"/>
        <v>0</v>
      </c>
      <c r="O98" s="321">
        <f t="shared" si="3"/>
        <v>1</v>
      </c>
      <c r="P98" s="252"/>
      <c r="Q98" s="143"/>
      <c r="T98" s="352">
        <f>IF(COUNTIF(D$11:D98,D98)=1,T97+1,T97)</f>
        <v>6</v>
      </c>
      <c r="U98" s="99">
        <f>IF(COUNTIF(J$11:J98,J98)=1,U97+1,U97)</f>
        <v>11</v>
      </c>
      <c r="V98" s="99">
        <f>IF(COUNTIF(H$11:H98,H98)=1,V97+1,V97)</f>
        <v>4</v>
      </c>
      <c r="W98" s="99">
        <f>IF(COUNTIF(H$11:H98,H98)=1,W97+1,W97)</f>
        <v>4</v>
      </c>
      <c r="X98" s="503">
        <f>IF(COUNTIF(J$11:J98,J98)=1,X97+1,X97)</f>
        <v>11</v>
      </c>
      <c r="Y98" s="352">
        <f>IF(AND(COUNTIF(J$11:J98,J98)=1,J98&lt;&gt;"UK"),Y97+1,Y97)</f>
        <v>11</v>
      </c>
    </row>
    <row r="99" spans="2:25" s="99" customFormat="1" x14ac:dyDescent="0.25">
      <c r="B99" s="109"/>
      <c r="C99" s="299"/>
      <c r="D99" s="230"/>
      <c r="E99" s="523" t="str">
        <f>IFERROR(VLOOKUP($D99,'START - AWARD DETAILS'!$C$21:$F$40,2,0),"")</f>
        <v/>
      </c>
      <c r="F99" s="274" t="str">
        <f>IFERROR(VLOOKUP($D99,'START - AWARD DETAILS'!$C$21:$F$40,3,0),"")</f>
        <v/>
      </c>
      <c r="G99" s="274" t="str">
        <f>IFERROR(VLOOKUP($D99,'START - AWARD DETAILS'!$C$21:$G$40,4,0),"")</f>
        <v/>
      </c>
      <c r="H99" s="274" t="str">
        <f>IFERROR(VLOOKUP($D99,'START - AWARD DETAILS'!$C$21:$G$40,5,0),"")</f>
        <v/>
      </c>
      <c r="I99" s="477"/>
      <c r="J99" s="230"/>
      <c r="K99" s="230"/>
      <c r="L99" s="276"/>
      <c r="M99" s="279"/>
      <c r="N99" s="320">
        <f t="shared" si="4"/>
        <v>0</v>
      </c>
      <c r="O99" s="321">
        <f t="shared" si="3"/>
        <v>1</v>
      </c>
      <c r="P99" s="252"/>
      <c r="Q99" s="143"/>
      <c r="T99" s="352">
        <f>IF(COUNTIF(D$11:D99,D99)=1,T98+1,T98)</f>
        <v>6</v>
      </c>
      <c r="U99" s="99">
        <f>IF(COUNTIF(J$11:J99,J99)=1,U98+1,U98)</f>
        <v>11</v>
      </c>
      <c r="V99" s="99">
        <f>IF(COUNTIF(H$11:H99,H99)=1,V98+1,V98)</f>
        <v>4</v>
      </c>
      <c r="W99" s="99">
        <f>IF(COUNTIF(H$11:H99,H99)=1,W98+1,W98)</f>
        <v>4</v>
      </c>
      <c r="X99" s="503">
        <f>IF(COUNTIF(J$11:J99,J99)=1,X98+1,X98)</f>
        <v>11</v>
      </c>
      <c r="Y99" s="352">
        <f>IF(AND(COUNTIF(J$11:J99,J99)=1,J99&lt;&gt;"UK"),Y98+1,Y98)</f>
        <v>11</v>
      </c>
    </row>
    <row r="100" spans="2:25" s="99" customFormat="1" x14ac:dyDescent="0.25">
      <c r="B100" s="109"/>
      <c r="C100" s="299"/>
      <c r="D100" s="230"/>
      <c r="E100" s="523" t="str">
        <f>IFERROR(VLOOKUP($D100,'START - AWARD DETAILS'!$C$21:$F$40,2,0),"")</f>
        <v/>
      </c>
      <c r="F100" s="274" t="str">
        <f>IFERROR(VLOOKUP($D100,'START - AWARD DETAILS'!$C$21:$F$40,3,0),"")</f>
        <v/>
      </c>
      <c r="G100" s="274" t="str">
        <f>IFERROR(VLOOKUP($D100,'START - AWARD DETAILS'!$C$21:$G$40,4,0),"")</f>
        <v/>
      </c>
      <c r="H100" s="274" t="str">
        <f>IFERROR(VLOOKUP($D100,'START - AWARD DETAILS'!$C$21:$G$40,5,0),"")</f>
        <v/>
      </c>
      <c r="I100" s="477"/>
      <c r="J100" s="230"/>
      <c r="K100" s="230"/>
      <c r="L100" s="276"/>
      <c r="M100" s="279"/>
      <c r="N100" s="320">
        <f t="shared" si="4"/>
        <v>0</v>
      </c>
      <c r="O100" s="321">
        <f t="shared" si="3"/>
        <v>1</v>
      </c>
      <c r="P100" s="252"/>
      <c r="Q100" s="143"/>
      <c r="T100" s="352">
        <f>IF(COUNTIF(D$11:D100,D100)=1,T99+1,T99)</f>
        <v>6</v>
      </c>
      <c r="U100" s="99">
        <f>IF(COUNTIF(J$11:J100,J100)=1,U99+1,U99)</f>
        <v>11</v>
      </c>
      <c r="V100" s="99">
        <f>IF(COUNTIF(H$11:H100,H100)=1,V99+1,V99)</f>
        <v>4</v>
      </c>
      <c r="W100" s="99">
        <f>IF(COUNTIF(H$11:H100,H100)=1,W99+1,W99)</f>
        <v>4</v>
      </c>
      <c r="X100" s="503">
        <f>IF(COUNTIF(J$11:J100,J100)=1,X99+1,X99)</f>
        <v>11</v>
      </c>
      <c r="Y100" s="352">
        <f>IF(AND(COUNTIF(J$11:J100,J100)=1,J100&lt;&gt;"UK"),Y99+1,Y99)</f>
        <v>11</v>
      </c>
    </row>
    <row r="101" spans="2:25" s="99" customFormat="1" x14ac:dyDescent="0.25">
      <c r="B101" s="109"/>
      <c r="C101" s="299"/>
      <c r="D101" s="230"/>
      <c r="E101" s="523" t="str">
        <f>IFERROR(VLOOKUP($D101,'START - AWARD DETAILS'!$C$21:$F$40,2,0),"")</f>
        <v/>
      </c>
      <c r="F101" s="274" t="str">
        <f>IFERROR(VLOOKUP($D101,'START - AWARD DETAILS'!$C$21:$F$40,3,0),"")</f>
        <v/>
      </c>
      <c r="G101" s="274" t="str">
        <f>IFERROR(VLOOKUP($D101,'START - AWARD DETAILS'!$C$21:$G$40,4,0),"")</f>
        <v/>
      </c>
      <c r="H101" s="274" t="str">
        <f>IFERROR(VLOOKUP($D101,'START - AWARD DETAILS'!$C$21:$G$40,5,0),"")</f>
        <v/>
      </c>
      <c r="I101" s="477"/>
      <c r="J101" s="230"/>
      <c r="K101" s="230"/>
      <c r="L101" s="276"/>
      <c r="M101" s="279"/>
      <c r="N101" s="320">
        <f t="shared" si="4"/>
        <v>0</v>
      </c>
      <c r="O101" s="321">
        <f t="shared" si="3"/>
        <v>1</v>
      </c>
      <c r="P101" s="252"/>
      <c r="Q101" s="143"/>
      <c r="T101" s="352">
        <f>IF(COUNTIF(D$11:D101,D101)=1,T100+1,T100)</f>
        <v>6</v>
      </c>
      <c r="U101" s="99">
        <f>IF(COUNTIF(J$11:J101,J101)=1,U100+1,U100)</f>
        <v>11</v>
      </c>
      <c r="V101" s="99">
        <f>IF(COUNTIF(H$11:H101,H101)=1,V100+1,V100)</f>
        <v>4</v>
      </c>
      <c r="W101" s="99">
        <f>IF(COUNTIF(H$11:H101,H101)=1,W100+1,W100)</f>
        <v>4</v>
      </c>
      <c r="X101" s="503">
        <f>IF(COUNTIF(J$11:J101,J101)=1,X100+1,X100)</f>
        <v>11</v>
      </c>
      <c r="Y101" s="352">
        <f>IF(AND(COUNTIF(J$11:J101,J101)=1,J101&lt;&gt;"UK"),Y100+1,Y100)</f>
        <v>11</v>
      </c>
    </row>
    <row r="102" spans="2:25" s="99" customFormat="1" x14ac:dyDescent="0.25">
      <c r="B102" s="109"/>
      <c r="C102" s="299"/>
      <c r="D102" s="230"/>
      <c r="E102" s="523" t="str">
        <f>IFERROR(VLOOKUP($D102,'START - AWARD DETAILS'!$C$21:$F$40,2,0),"")</f>
        <v/>
      </c>
      <c r="F102" s="274" t="str">
        <f>IFERROR(VLOOKUP($D102,'START - AWARD DETAILS'!$C$21:$F$40,3,0),"")</f>
        <v/>
      </c>
      <c r="G102" s="274" t="str">
        <f>IFERROR(VLOOKUP($D102,'START - AWARD DETAILS'!$C$21:$G$40,4,0),"")</f>
        <v/>
      </c>
      <c r="H102" s="274" t="str">
        <f>IFERROR(VLOOKUP($D102,'START - AWARD DETAILS'!$C$21:$G$40,5,0),"")</f>
        <v/>
      </c>
      <c r="I102" s="477"/>
      <c r="J102" s="230"/>
      <c r="K102" s="230"/>
      <c r="L102" s="276"/>
      <c r="M102" s="279"/>
      <c r="N102" s="320">
        <f t="shared" si="4"/>
        <v>0</v>
      </c>
      <c r="O102" s="321">
        <f t="shared" si="3"/>
        <v>1</v>
      </c>
      <c r="P102" s="252"/>
      <c r="Q102" s="143"/>
      <c r="T102" s="352">
        <f>IF(COUNTIF(D$11:D102,D102)=1,T101+1,T101)</f>
        <v>6</v>
      </c>
      <c r="U102" s="99">
        <f>IF(COUNTIF(J$11:J102,J102)=1,U101+1,U101)</f>
        <v>11</v>
      </c>
      <c r="V102" s="99">
        <f>IF(COUNTIF(H$11:H102,H102)=1,V101+1,V101)</f>
        <v>4</v>
      </c>
      <c r="W102" s="99">
        <f>IF(COUNTIF(H$11:H102,H102)=1,W101+1,W101)</f>
        <v>4</v>
      </c>
      <c r="X102" s="503">
        <f>IF(COUNTIF(J$11:J102,J102)=1,X101+1,X101)</f>
        <v>11</v>
      </c>
      <c r="Y102" s="352">
        <f>IF(AND(COUNTIF(J$11:J102,J102)=1,J102&lt;&gt;"UK"),Y101+1,Y101)</f>
        <v>11</v>
      </c>
    </row>
    <row r="103" spans="2:25" s="99" customFormat="1" x14ac:dyDescent="0.25">
      <c r="B103" s="109"/>
      <c r="C103" s="299"/>
      <c r="D103" s="230"/>
      <c r="E103" s="523" t="str">
        <f>IFERROR(VLOOKUP($D103,'START - AWARD DETAILS'!$C$21:$F$40,2,0),"")</f>
        <v/>
      </c>
      <c r="F103" s="274" t="str">
        <f>IFERROR(VLOOKUP($D103,'START - AWARD DETAILS'!$C$21:$F$40,3,0),"")</f>
        <v/>
      </c>
      <c r="G103" s="274" t="str">
        <f>IFERROR(VLOOKUP($D103,'START - AWARD DETAILS'!$C$21:$G$40,4,0),"")</f>
        <v/>
      </c>
      <c r="H103" s="274" t="str">
        <f>IFERROR(VLOOKUP($D103,'START - AWARD DETAILS'!$C$21:$G$40,5,0),"")</f>
        <v/>
      </c>
      <c r="I103" s="477"/>
      <c r="J103" s="230"/>
      <c r="K103" s="230"/>
      <c r="L103" s="276"/>
      <c r="M103" s="279"/>
      <c r="N103" s="320">
        <f t="shared" si="4"/>
        <v>0</v>
      </c>
      <c r="O103" s="321">
        <f t="shared" si="3"/>
        <v>1</v>
      </c>
      <c r="P103" s="252"/>
      <c r="Q103" s="143"/>
      <c r="T103" s="352">
        <f>IF(COUNTIF(D$11:D103,D103)=1,T102+1,T102)</f>
        <v>6</v>
      </c>
      <c r="U103" s="99">
        <f>IF(COUNTIF(J$11:J103,J103)=1,U102+1,U102)</f>
        <v>11</v>
      </c>
      <c r="V103" s="99">
        <f>IF(COUNTIF(H$11:H103,H103)=1,V102+1,V102)</f>
        <v>4</v>
      </c>
      <c r="W103" s="99">
        <f>IF(COUNTIF(H$11:H103,H103)=1,W102+1,W102)</f>
        <v>4</v>
      </c>
      <c r="X103" s="503">
        <f>IF(COUNTIF(J$11:J103,J103)=1,X102+1,X102)</f>
        <v>11</v>
      </c>
      <c r="Y103" s="352">
        <f>IF(AND(COUNTIF(J$11:J103,J103)=1,J103&lt;&gt;"UK"),Y102+1,Y102)</f>
        <v>11</v>
      </c>
    </row>
    <row r="104" spans="2:25" s="99" customFormat="1" x14ac:dyDescent="0.25">
      <c r="B104" s="109"/>
      <c r="C104" s="299"/>
      <c r="D104" s="230"/>
      <c r="E104" s="523" t="str">
        <f>IFERROR(VLOOKUP($D104,'START - AWARD DETAILS'!$C$21:$F$40,2,0),"")</f>
        <v/>
      </c>
      <c r="F104" s="274" t="str">
        <f>IFERROR(VLOOKUP($D104,'START - AWARD DETAILS'!$C$21:$F$40,3,0),"")</f>
        <v/>
      </c>
      <c r="G104" s="274" t="str">
        <f>IFERROR(VLOOKUP($D104,'START - AWARD DETAILS'!$C$21:$G$40,4,0),"")</f>
        <v/>
      </c>
      <c r="H104" s="274" t="str">
        <f>IFERROR(VLOOKUP($D104,'START - AWARD DETAILS'!$C$21:$G$40,5,0),"")</f>
        <v/>
      </c>
      <c r="I104" s="477"/>
      <c r="J104" s="230"/>
      <c r="K104" s="230"/>
      <c r="L104" s="283"/>
      <c r="M104" s="279"/>
      <c r="N104" s="320">
        <f t="shared" si="4"/>
        <v>0</v>
      </c>
      <c r="O104" s="321">
        <f t="shared" si="3"/>
        <v>1</v>
      </c>
      <c r="P104" s="252"/>
      <c r="Q104" s="143"/>
      <c r="T104" s="352">
        <f>IF(COUNTIF(D$11:D104,D104)=1,T103+1,T103)</f>
        <v>6</v>
      </c>
      <c r="U104" s="99">
        <f>IF(COUNTIF(J$11:J104,J104)=1,U103+1,U103)</f>
        <v>11</v>
      </c>
      <c r="V104" s="99">
        <f>IF(COUNTIF(H$11:H104,H104)=1,V103+1,V103)</f>
        <v>4</v>
      </c>
      <c r="W104" s="99">
        <f>IF(COUNTIF(H$11:H104,H104)=1,W103+1,W103)</f>
        <v>4</v>
      </c>
      <c r="X104" s="503">
        <f>IF(COUNTIF(J$11:J104,J104)=1,X103+1,X103)</f>
        <v>11</v>
      </c>
      <c r="Y104" s="352">
        <f>IF(AND(COUNTIF(J$11:J104,J104)=1,J104&lt;&gt;"UK"),Y103+1,Y103)</f>
        <v>11</v>
      </c>
    </row>
    <row r="105" spans="2:25" s="99" customFormat="1" x14ac:dyDescent="0.25">
      <c r="B105" s="109"/>
      <c r="C105" s="299"/>
      <c r="D105" s="230"/>
      <c r="E105" s="523" t="str">
        <f>IFERROR(VLOOKUP($D105,'START - AWARD DETAILS'!$C$21:$F$40,2,0),"")</f>
        <v/>
      </c>
      <c r="F105" s="274" t="str">
        <f>IFERROR(VLOOKUP($D105,'START - AWARD DETAILS'!$C$21:$F$40,3,0),"")</f>
        <v/>
      </c>
      <c r="G105" s="274" t="str">
        <f>IFERROR(VLOOKUP($D105,'START - AWARD DETAILS'!$C$21:$G$40,4,0),"")</f>
        <v/>
      </c>
      <c r="H105" s="274" t="str">
        <f>IFERROR(VLOOKUP($D105,'START - AWARD DETAILS'!$C$21:$G$40,5,0),"")</f>
        <v/>
      </c>
      <c r="I105" s="477"/>
      <c r="J105" s="230"/>
      <c r="K105" s="230"/>
      <c r="L105" s="283"/>
      <c r="M105" s="279"/>
      <c r="N105" s="320">
        <f t="shared" si="4"/>
        <v>0</v>
      </c>
      <c r="O105" s="321">
        <f t="shared" si="3"/>
        <v>1</v>
      </c>
      <c r="P105" s="252"/>
      <c r="Q105" s="143"/>
      <c r="T105" s="352">
        <f>IF(COUNTIF(D$11:D105,D105)=1,T104+1,T104)</f>
        <v>6</v>
      </c>
      <c r="U105" s="99">
        <f>IF(COUNTIF(J$11:J105,J105)=1,U104+1,U104)</f>
        <v>11</v>
      </c>
      <c r="V105" s="99">
        <f>IF(COUNTIF(H$11:H105,H105)=1,V104+1,V104)</f>
        <v>4</v>
      </c>
      <c r="W105" s="99">
        <f>IF(COUNTIF(H$11:H105,H105)=1,W104+1,W104)</f>
        <v>4</v>
      </c>
      <c r="X105" s="503">
        <f>IF(COUNTIF(J$11:J105,J105)=1,X104+1,X104)</f>
        <v>11</v>
      </c>
      <c r="Y105" s="352">
        <f>IF(AND(COUNTIF(J$11:J105,J105)=1,J105&lt;&gt;"UK"),Y104+1,Y104)</f>
        <v>11</v>
      </c>
    </row>
    <row r="106" spans="2:25" s="99" customFormat="1" x14ac:dyDescent="0.25">
      <c r="B106" s="109"/>
      <c r="C106" s="299"/>
      <c r="D106" s="230"/>
      <c r="E106" s="523" t="str">
        <f>IFERROR(VLOOKUP($D106,'START - AWARD DETAILS'!$C$21:$F$40,2,0),"")</f>
        <v/>
      </c>
      <c r="F106" s="274" t="str">
        <f>IFERROR(VLOOKUP($D106,'START - AWARD DETAILS'!$C$21:$F$40,3,0),"")</f>
        <v/>
      </c>
      <c r="G106" s="274" t="str">
        <f>IFERROR(VLOOKUP($D106,'START - AWARD DETAILS'!$C$21:$G$40,4,0),"")</f>
        <v/>
      </c>
      <c r="H106" s="274" t="str">
        <f>IFERROR(VLOOKUP($D106,'START - AWARD DETAILS'!$C$21:$G$40,5,0),"")</f>
        <v/>
      </c>
      <c r="I106" s="477"/>
      <c r="J106" s="230"/>
      <c r="K106" s="230"/>
      <c r="L106" s="283"/>
      <c r="M106" s="279"/>
      <c r="N106" s="320">
        <f t="shared" si="4"/>
        <v>0</v>
      </c>
      <c r="O106" s="321">
        <f t="shared" si="3"/>
        <v>1</v>
      </c>
      <c r="P106" s="252"/>
      <c r="Q106" s="143"/>
      <c r="T106" s="352">
        <f>IF(COUNTIF(D$11:D106,D106)=1,T105+1,T105)</f>
        <v>6</v>
      </c>
      <c r="U106" s="99">
        <f>IF(COUNTIF(J$11:J106,J106)=1,U105+1,U105)</f>
        <v>11</v>
      </c>
      <c r="V106" s="99">
        <f>IF(COUNTIF(H$11:H106,H106)=1,V105+1,V105)</f>
        <v>4</v>
      </c>
      <c r="W106" s="99">
        <f>IF(COUNTIF(H$11:H106,H106)=1,W105+1,W105)</f>
        <v>4</v>
      </c>
      <c r="X106" s="503">
        <f>IF(COUNTIF(J$11:J106,J106)=1,X105+1,X105)</f>
        <v>11</v>
      </c>
      <c r="Y106" s="352">
        <f>IF(AND(COUNTIF(J$11:J106,J106)=1,J106&lt;&gt;"UK"),Y105+1,Y105)</f>
        <v>11</v>
      </c>
    </row>
    <row r="107" spans="2:25" s="99" customFormat="1" x14ac:dyDescent="0.25">
      <c r="B107" s="109"/>
      <c r="C107" s="299"/>
      <c r="D107" s="230"/>
      <c r="E107" s="523" t="str">
        <f>IFERROR(VLOOKUP($D107,'START - AWARD DETAILS'!$C$21:$F$40,2,0),"")</f>
        <v/>
      </c>
      <c r="F107" s="274" t="str">
        <f>IFERROR(VLOOKUP($D107,'START - AWARD DETAILS'!$C$21:$F$40,3,0),"")</f>
        <v/>
      </c>
      <c r="G107" s="274" t="str">
        <f>IFERROR(VLOOKUP($D107,'START - AWARD DETAILS'!$C$21:$G$40,4,0),"")</f>
        <v/>
      </c>
      <c r="H107" s="274" t="str">
        <f>IFERROR(VLOOKUP($D107,'START - AWARD DETAILS'!$C$21:$G$40,5,0),"")</f>
        <v/>
      </c>
      <c r="I107" s="477"/>
      <c r="J107" s="230"/>
      <c r="K107" s="230"/>
      <c r="L107" s="283"/>
      <c r="M107" s="279"/>
      <c r="N107" s="320">
        <f t="shared" si="4"/>
        <v>0</v>
      </c>
      <c r="O107" s="321">
        <f t="shared" si="3"/>
        <v>1</v>
      </c>
      <c r="P107" s="252"/>
      <c r="Q107" s="143"/>
      <c r="T107" s="352">
        <f>IF(COUNTIF(D$11:D107,D107)=1,T106+1,T106)</f>
        <v>6</v>
      </c>
      <c r="U107" s="99">
        <f>IF(COUNTIF(J$11:J107,J107)=1,U106+1,U106)</f>
        <v>11</v>
      </c>
      <c r="V107" s="99">
        <f>IF(COUNTIF(H$11:H107,H107)=1,V106+1,V106)</f>
        <v>4</v>
      </c>
      <c r="W107" s="99">
        <f>IF(COUNTIF(H$11:H107,H107)=1,W106+1,W106)</f>
        <v>4</v>
      </c>
      <c r="X107" s="503">
        <f>IF(COUNTIF(J$11:J107,J107)=1,X106+1,X106)</f>
        <v>11</v>
      </c>
      <c r="Y107" s="352">
        <f>IF(AND(COUNTIF(J$11:J107,J107)=1,J107&lt;&gt;"UK"),Y106+1,Y106)</f>
        <v>11</v>
      </c>
    </row>
    <row r="108" spans="2:25" s="99" customFormat="1" x14ac:dyDescent="0.25">
      <c r="B108" s="109"/>
      <c r="C108" s="299"/>
      <c r="D108" s="230"/>
      <c r="E108" s="523" t="str">
        <f>IFERROR(VLOOKUP($D108,'START - AWARD DETAILS'!$C$21:$F$40,2,0),"")</f>
        <v/>
      </c>
      <c r="F108" s="274" t="str">
        <f>IFERROR(VLOOKUP($D108,'START - AWARD DETAILS'!$C$21:$F$40,3,0),"")</f>
        <v/>
      </c>
      <c r="G108" s="274" t="str">
        <f>IFERROR(VLOOKUP($D108,'START - AWARD DETAILS'!$C$21:$G$40,4,0),"")</f>
        <v/>
      </c>
      <c r="H108" s="274" t="str">
        <f>IFERROR(VLOOKUP($D108,'START - AWARD DETAILS'!$C$21:$G$40,5,0),"")</f>
        <v/>
      </c>
      <c r="I108" s="477"/>
      <c r="J108" s="230"/>
      <c r="K108" s="230"/>
      <c r="L108" s="283"/>
      <c r="M108" s="279"/>
      <c r="N108" s="320">
        <f t="shared" si="4"/>
        <v>0</v>
      </c>
      <c r="O108" s="321">
        <f t="shared" si="3"/>
        <v>1</v>
      </c>
      <c r="P108" s="252"/>
      <c r="Q108" s="143"/>
      <c r="T108" s="352">
        <f>IF(COUNTIF(D$11:D108,D108)=1,T107+1,T107)</f>
        <v>6</v>
      </c>
      <c r="U108" s="99">
        <f>IF(COUNTIF(J$11:J108,J108)=1,U107+1,U107)</f>
        <v>11</v>
      </c>
      <c r="V108" s="99">
        <f>IF(COUNTIF(H$11:H108,H108)=1,V107+1,V107)</f>
        <v>4</v>
      </c>
      <c r="W108" s="99">
        <f>IF(COUNTIF(H$11:H108,H108)=1,W107+1,W107)</f>
        <v>4</v>
      </c>
      <c r="X108" s="503">
        <f>IF(COUNTIF(J$11:J108,J108)=1,X107+1,X107)</f>
        <v>11</v>
      </c>
      <c r="Y108" s="352">
        <f>IF(AND(COUNTIF(J$11:J108,J108)=1,J108&lt;&gt;"UK"),Y107+1,Y107)</f>
        <v>11</v>
      </c>
    </row>
    <row r="109" spans="2:25" s="99" customFormat="1" x14ac:dyDescent="0.25">
      <c r="B109" s="109"/>
      <c r="C109" s="299"/>
      <c r="D109" s="230"/>
      <c r="E109" s="523" t="str">
        <f>IFERROR(VLOOKUP($D109,'START - AWARD DETAILS'!$C$21:$F$40,2,0),"")</f>
        <v/>
      </c>
      <c r="F109" s="274" t="str">
        <f>IFERROR(VLOOKUP($D109,'START - AWARD DETAILS'!$C$21:$F$40,3,0),"")</f>
        <v/>
      </c>
      <c r="G109" s="274" t="str">
        <f>IFERROR(VLOOKUP($D109,'START - AWARD DETAILS'!$C$21:$G$40,4,0),"")</f>
        <v/>
      </c>
      <c r="H109" s="274" t="str">
        <f>IFERROR(VLOOKUP($D109,'START - AWARD DETAILS'!$C$21:$G$40,5,0),"")</f>
        <v/>
      </c>
      <c r="I109" s="477"/>
      <c r="J109" s="230"/>
      <c r="K109" s="230"/>
      <c r="L109" s="283"/>
      <c r="M109" s="279"/>
      <c r="N109" s="320">
        <f t="shared" si="4"/>
        <v>0</v>
      </c>
      <c r="O109" s="321">
        <f t="shared" si="3"/>
        <v>1</v>
      </c>
      <c r="P109" s="252"/>
      <c r="Q109" s="143"/>
      <c r="T109" s="352">
        <f>IF(COUNTIF(D$11:D109,D109)=1,T108+1,T108)</f>
        <v>6</v>
      </c>
      <c r="U109" s="99">
        <f>IF(COUNTIF(J$11:J109,J109)=1,U108+1,U108)</f>
        <v>11</v>
      </c>
      <c r="V109" s="99">
        <f>IF(COUNTIF(H$11:H109,H109)=1,V108+1,V108)</f>
        <v>4</v>
      </c>
      <c r="W109" s="99">
        <f>IF(COUNTIF(H$11:H109,H109)=1,W108+1,W108)</f>
        <v>4</v>
      </c>
      <c r="X109" s="503">
        <f>IF(COUNTIF(J$11:J109,J109)=1,X108+1,X108)</f>
        <v>11</v>
      </c>
      <c r="Y109" s="352">
        <f>IF(AND(COUNTIF(J$11:J109,J109)=1,J109&lt;&gt;"UK"),Y108+1,Y108)</f>
        <v>11</v>
      </c>
    </row>
    <row r="110" spans="2:25" s="99" customFormat="1" x14ac:dyDescent="0.25">
      <c r="B110" s="109"/>
      <c r="C110" s="299"/>
      <c r="D110" s="230"/>
      <c r="E110" s="523" t="str">
        <f>IFERROR(VLOOKUP($D110,'START - AWARD DETAILS'!$C$21:$F$40,2,0),"")</f>
        <v/>
      </c>
      <c r="F110" s="274" t="str">
        <f>IFERROR(VLOOKUP($D110,'START - AWARD DETAILS'!$C$21:$F$40,3,0),"")</f>
        <v/>
      </c>
      <c r="G110" s="274" t="str">
        <f>IFERROR(VLOOKUP($D110,'START - AWARD DETAILS'!$C$21:$G$40,4,0),"")</f>
        <v/>
      </c>
      <c r="H110" s="274" t="str">
        <f>IFERROR(VLOOKUP($D110,'START - AWARD DETAILS'!$C$21:$G$40,5,0),"")</f>
        <v/>
      </c>
      <c r="I110" s="477"/>
      <c r="J110" s="230"/>
      <c r="K110" s="230"/>
      <c r="L110" s="283"/>
      <c r="M110" s="279"/>
      <c r="N110" s="320">
        <f t="shared" si="4"/>
        <v>0</v>
      </c>
      <c r="O110" s="321">
        <f t="shared" si="3"/>
        <v>1</v>
      </c>
      <c r="P110" s="252"/>
      <c r="Q110" s="143"/>
      <c r="T110" s="352">
        <f>IF(COUNTIF(D$11:D110,D110)=1,T109+1,T109)</f>
        <v>6</v>
      </c>
      <c r="U110" s="99">
        <f>IF(COUNTIF(J$11:J110,J110)=1,U109+1,U109)</f>
        <v>11</v>
      </c>
      <c r="V110" s="99">
        <f>IF(COUNTIF(H$11:H110,H110)=1,V109+1,V109)</f>
        <v>4</v>
      </c>
      <c r="W110" s="99">
        <f>IF(COUNTIF(H$11:H110,H110)=1,W109+1,W109)</f>
        <v>4</v>
      </c>
      <c r="X110" s="503">
        <f>IF(COUNTIF(J$11:J110,J110)=1,X109+1,X109)</f>
        <v>11</v>
      </c>
      <c r="Y110" s="352">
        <f>IF(AND(COUNTIF(J$11:J110,J110)=1,J110&lt;&gt;"UK"),Y109+1,Y109)</f>
        <v>11</v>
      </c>
    </row>
    <row r="111" spans="2:25" s="99" customFormat="1" x14ac:dyDescent="0.25">
      <c r="B111" s="109"/>
      <c r="C111" s="299"/>
      <c r="D111" s="230"/>
      <c r="E111" s="523" t="str">
        <f>IFERROR(VLOOKUP($D111,'START - AWARD DETAILS'!$C$21:$F$40,2,0),"")</f>
        <v/>
      </c>
      <c r="F111" s="274" t="str">
        <f>IFERROR(VLOOKUP($D111,'START - AWARD DETAILS'!$C$21:$F$40,3,0),"")</f>
        <v/>
      </c>
      <c r="G111" s="274" t="str">
        <f>IFERROR(VLOOKUP($D111,'START - AWARD DETAILS'!$C$21:$G$40,4,0),"")</f>
        <v/>
      </c>
      <c r="H111" s="274" t="str">
        <f>IFERROR(VLOOKUP($D111,'START - AWARD DETAILS'!$C$21:$G$40,5,0),"")</f>
        <v/>
      </c>
      <c r="I111" s="477"/>
      <c r="J111" s="230"/>
      <c r="K111" s="230"/>
      <c r="L111" s="283"/>
      <c r="M111" s="279"/>
      <c r="N111" s="320">
        <f t="shared" si="4"/>
        <v>0</v>
      </c>
      <c r="O111" s="321">
        <f t="shared" si="3"/>
        <v>1</v>
      </c>
      <c r="P111" s="252"/>
      <c r="Q111" s="143"/>
      <c r="T111" s="352">
        <f>IF(COUNTIF(D$11:D111,D111)=1,T110+1,T110)</f>
        <v>6</v>
      </c>
      <c r="U111" s="99">
        <f>IF(COUNTIF(J$11:J111,J111)=1,U110+1,U110)</f>
        <v>11</v>
      </c>
      <c r="V111" s="99">
        <f>IF(COUNTIF(H$11:H111,H111)=1,V110+1,V110)</f>
        <v>4</v>
      </c>
      <c r="W111" s="99">
        <f>IF(COUNTIF(H$11:H111,H111)=1,W110+1,W110)</f>
        <v>4</v>
      </c>
      <c r="X111" s="503">
        <f>IF(COUNTIF(J$11:J111,J111)=1,X110+1,X110)</f>
        <v>11</v>
      </c>
      <c r="Y111" s="352">
        <f>IF(AND(COUNTIF(J$11:J111,J111)=1,J111&lt;&gt;"UK"),Y110+1,Y110)</f>
        <v>11</v>
      </c>
    </row>
    <row r="112" spans="2:25" s="99" customFormat="1" x14ac:dyDescent="0.25">
      <c r="B112" s="109"/>
      <c r="C112" s="299"/>
      <c r="D112" s="230"/>
      <c r="E112" s="523" t="str">
        <f>IFERROR(VLOOKUP($D112,'START - AWARD DETAILS'!$C$21:$F$40,2,0),"")</f>
        <v/>
      </c>
      <c r="F112" s="274" t="str">
        <f>IFERROR(VLOOKUP($D112,'START - AWARD DETAILS'!$C$21:$F$40,3,0),"")</f>
        <v/>
      </c>
      <c r="G112" s="274" t="str">
        <f>IFERROR(VLOOKUP($D112,'START - AWARD DETAILS'!$C$21:$G$40,4,0),"")</f>
        <v/>
      </c>
      <c r="H112" s="274" t="str">
        <f>IFERROR(VLOOKUP($D112,'START - AWARD DETAILS'!$C$21:$G$40,5,0),"")</f>
        <v/>
      </c>
      <c r="I112" s="477"/>
      <c r="J112" s="230"/>
      <c r="K112" s="230"/>
      <c r="L112" s="283"/>
      <c r="M112" s="279"/>
      <c r="N112" s="320">
        <f t="shared" si="4"/>
        <v>0</v>
      </c>
      <c r="O112" s="321">
        <f t="shared" si="3"/>
        <v>1</v>
      </c>
      <c r="P112" s="252"/>
      <c r="Q112" s="143"/>
      <c r="T112" s="352">
        <f>IF(COUNTIF(D$11:D112,D112)=1,T111+1,T111)</f>
        <v>6</v>
      </c>
      <c r="U112" s="99">
        <f>IF(COUNTIF(J$11:J112,J112)=1,U111+1,U111)</f>
        <v>11</v>
      </c>
      <c r="V112" s="99">
        <f>IF(COUNTIF(H$11:H112,H112)=1,V111+1,V111)</f>
        <v>4</v>
      </c>
      <c r="W112" s="99">
        <f>IF(COUNTIF(H$11:H112,H112)=1,W111+1,W111)</f>
        <v>4</v>
      </c>
      <c r="X112" s="503">
        <f>IF(COUNTIF(J$11:J112,J112)=1,X111+1,X111)</f>
        <v>11</v>
      </c>
      <c r="Y112" s="352">
        <f>IF(AND(COUNTIF(J$11:J112,J112)=1,J112&lt;&gt;"UK"),Y111+1,Y111)</f>
        <v>11</v>
      </c>
    </row>
    <row r="113" spans="2:25" s="99" customFormat="1" x14ac:dyDescent="0.25">
      <c r="B113" s="109"/>
      <c r="C113" s="299"/>
      <c r="D113" s="230"/>
      <c r="E113" s="523" t="str">
        <f>IFERROR(VLOOKUP($D113,'START - AWARD DETAILS'!$C$21:$F$40,2,0),"")</f>
        <v/>
      </c>
      <c r="F113" s="274" t="str">
        <f>IFERROR(VLOOKUP($D113,'START - AWARD DETAILS'!$C$21:$F$40,3,0),"")</f>
        <v/>
      </c>
      <c r="G113" s="274" t="str">
        <f>IFERROR(VLOOKUP($D113,'START - AWARD DETAILS'!$C$21:$G$40,4,0),"")</f>
        <v/>
      </c>
      <c r="H113" s="274" t="str">
        <f>IFERROR(VLOOKUP($D113,'START - AWARD DETAILS'!$C$21:$G$40,5,0),"")</f>
        <v/>
      </c>
      <c r="I113" s="477"/>
      <c r="J113" s="230"/>
      <c r="K113" s="230"/>
      <c r="L113" s="283"/>
      <c r="M113" s="279"/>
      <c r="N113" s="320">
        <f t="shared" si="4"/>
        <v>0</v>
      </c>
      <c r="O113" s="321">
        <f t="shared" si="3"/>
        <v>1</v>
      </c>
      <c r="P113" s="252"/>
      <c r="Q113" s="143"/>
      <c r="T113" s="352">
        <f>IF(COUNTIF(D$11:D113,D113)=1,T112+1,T112)</f>
        <v>6</v>
      </c>
      <c r="U113" s="99">
        <f>IF(COUNTIF(J$11:J113,J113)=1,U112+1,U112)</f>
        <v>11</v>
      </c>
      <c r="V113" s="99">
        <f>IF(COUNTIF(H$11:H113,H113)=1,V112+1,V112)</f>
        <v>4</v>
      </c>
      <c r="W113" s="99">
        <f>IF(COUNTIF(H$11:H113,H113)=1,W112+1,W112)</f>
        <v>4</v>
      </c>
      <c r="X113" s="503">
        <f>IF(COUNTIF(J$11:J113,J113)=1,X112+1,X112)</f>
        <v>11</v>
      </c>
      <c r="Y113" s="352">
        <f>IF(AND(COUNTIF(J$11:J113,J113)=1,J113&lt;&gt;"UK"),Y112+1,Y112)</f>
        <v>11</v>
      </c>
    </row>
    <row r="114" spans="2:25" s="99" customFormat="1" x14ac:dyDescent="0.25">
      <c r="B114" s="109"/>
      <c r="C114" s="299"/>
      <c r="D114" s="230"/>
      <c r="E114" s="523" t="str">
        <f>IFERROR(VLOOKUP($D114,'START - AWARD DETAILS'!$C$21:$F$40,2,0),"")</f>
        <v/>
      </c>
      <c r="F114" s="274" t="str">
        <f>IFERROR(VLOOKUP($D114,'START - AWARD DETAILS'!$C$21:$F$40,3,0),"")</f>
        <v/>
      </c>
      <c r="G114" s="274" t="str">
        <f>IFERROR(VLOOKUP($D114,'START - AWARD DETAILS'!$C$21:$G$40,4,0),"")</f>
        <v/>
      </c>
      <c r="H114" s="274" t="str">
        <f>IFERROR(VLOOKUP($D114,'START - AWARD DETAILS'!$C$21:$G$40,5,0),"")</f>
        <v/>
      </c>
      <c r="I114" s="477"/>
      <c r="J114" s="230"/>
      <c r="K114" s="230"/>
      <c r="L114" s="283"/>
      <c r="M114" s="279"/>
      <c r="N114" s="320">
        <f t="shared" si="4"/>
        <v>0</v>
      </c>
      <c r="O114" s="321">
        <f t="shared" si="3"/>
        <v>1</v>
      </c>
      <c r="P114" s="252"/>
      <c r="Q114" s="143"/>
      <c r="T114" s="352">
        <f>IF(COUNTIF(D$11:D114,D114)=1,T113+1,T113)</f>
        <v>6</v>
      </c>
      <c r="U114" s="99">
        <f>IF(COUNTIF(J$11:J114,J114)=1,U113+1,U113)</f>
        <v>11</v>
      </c>
      <c r="V114" s="99">
        <f>IF(COUNTIF(H$11:H114,H114)=1,V113+1,V113)</f>
        <v>4</v>
      </c>
      <c r="W114" s="99">
        <f>IF(COUNTIF(H$11:H114,H114)=1,W113+1,W113)</f>
        <v>4</v>
      </c>
      <c r="X114" s="503">
        <f>IF(COUNTIF(J$11:J114,J114)=1,X113+1,X113)</f>
        <v>11</v>
      </c>
      <c r="Y114" s="352">
        <f>IF(AND(COUNTIF(J$11:J114,J114)=1,J114&lt;&gt;"UK"),Y113+1,Y113)</f>
        <v>11</v>
      </c>
    </row>
    <row r="115" spans="2:25" s="99" customFormat="1" x14ac:dyDescent="0.25">
      <c r="B115" s="109"/>
      <c r="C115" s="299"/>
      <c r="D115" s="230"/>
      <c r="E115" s="523" t="str">
        <f>IFERROR(VLOOKUP($D115,'START - AWARD DETAILS'!$C$21:$F$40,2,0),"")</f>
        <v/>
      </c>
      <c r="F115" s="274" t="str">
        <f>IFERROR(VLOOKUP($D115,'START - AWARD DETAILS'!$C$21:$F$40,3,0),"")</f>
        <v/>
      </c>
      <c r="G115" s="274" t="str">
        <f>IFERROR(VLOOKUP($D115,'START - AWARD DETAILS'!$C$21:$G$40,4,0),"")</f>
        <v/>
      </c>
      <c r="H115" s="274" t="str">
        <f>IFERROR(VLOOKUP($D115,'START - AWARD DETAILS'!$C$21:$G$40,5,0),"")</f>
        <v/>
      </c>
      <c r="I115" s="477"/>
      <c r="J115" s="230"/>
      <c r="K115" s="230"/>
      <c r="L115" s="283"/>
      <c r="M115" s="279"/>
      <c r="N115" s="320">
        <f t="shared" si="4"/>
        <v>0</v>
      </c>
      <c r="O115" s="321">
        <f t="shared" si="3"/>
        <v>1</v>
      </c>
      <c r="P115" s="252"/>
      <c r="Q115" s="143"/>
      <c r="T115" s="352">
        <f>IF(COUNTIF(D$11:D115,D115)=1,T114+1,T114)</f>
        <v>6</v>
      </c>
      <c r="U115" s="99">
        <f>IF(COUNTIF(J$11:J115,J115)=1,U114+1,U114)</f>
        <v>11</v>
      </c>
      <c r="V115" s="99">
        <f>IF(COUNTIF(H$11:H115,H115)=1,V114+1,V114)</f>
        <v>4</v>
      </c>
      <c r="W115" s="99">
        <f>IF(COUNTIF(H$11:H115,H115)=1,W114+1,W114)</f>
        <v>4</v>
      </c>
      <c r="X115" s="503">
        <f>IF(COUNTIF(J$11:J115,J115)=1,X114+1,X114)</f>
        <v>11</v>
      </c>
      <c r="Y115" s="352">
        <f>IF(AND(COUNTIF(J$11:J115,J115)=1,J115&lt;&gt;"UK"),Y114+1,Y114)</f>
        <v>11</v>
      </c>
    </row>
    <row r="116" spans="2:25" s="99" customFormat="1" x14ac:dyDescent="0.25">
      <c r="B116" s="109"/>
      <c r="C116" s="299"/>
      <c r="D116" s="230"/>
      <c r="E116" s="523" t="str">
        <f>IFERROR(VLOOKUP($D116,'START - AWARD DETAILS'!$C$21:$F$40,2,0),"")</f>
        <v/>
      </c>
      <c r="F116" s="274" t="str">
        <f>IFERROR(VLOOKUP($D116,'START - AWARD DETAILS'!$C$21:$F$40,3,0),"")</f>
        <v/>
      </c>
      <c r="G116" s="274" t="str">
        <f>IFERROR(VLOOKUP($D116,'START - AWARD DETAILS'!$C$21:$G$40,4,0),"")</f>
        <v/>
      </c>
      <c r="H116" s="274" t="str">
        <f>IFERROR(VLOOKUP($D116,'START - AWARD DETAILS'!$C$21:$G$40,5,0),"")</f>
        <v/>
      </c>
      <c r="I116" s="477"/>
      <c r="J116" s="230"/>
      <c r="K116" s="230"/>
      <c r="L116" s="283"/>
      <c r="M116" s="279"/>
      <c r="N116" s="320">
        <f t="shared" si="4"/>
        <v>0</v>
      </c>
      <c r="O116" s="321">
        <f t="shared" si="3"/>
        <v>1</v>
      </c>
      <c r="P116" s="252"/>
      <c r="Q116" s="143"/>
      <c r="T116" s="352">
        <f>IF(COUNTIF(D$11:D116,D116)=1,T115+1,T115)</f>
        <v>6</v>
      </c>
      <c r="U116" s="99">
        <f>IF(COUNTIF(J$11:J116,J116)=1,U115+1,U115)</f>
        <v>11</v>
      </c>
      <c r="V116" s="99">
        <f>IF(COUNTIF(H$11:H116,H116)=1,V115+1,V115)</f>
        <v>4</v>
      </c>
      <c r="W116" s="99">
        <f>IF(COUNTIF(H$11:H116,H116)=1,W115+1,W115)</f>
        <v>4</v>
      </c>
      <c r="X116" s="503">
        <f>IF(COUNTIF(J$11:J116,J116)=1,X115+1,X115)</f>
        <v>11</v>
      </c>
      <c r="Y116" s="352">
        <f>IF(AND(COUNTIF(J$11:J116,J116)=1,J116&lt;&gt;"UK"),Y115+1,Y115)</f>
        <v>11</v>
      </c>
    </row>
    <row r="117" spans="2:25" s="99" customFormat="1" x14ac:dyDescent="0.25">
      <c r="B117" s="109"/>
      <c r="C117" s="299"/>
      <c r="D117" s="230"/>
      <c r="E117" s="523" t="str">
        <f>IFERROR(VLOOKUP($D117,'START - AWARD DETAILS'!$C$21:$F$40,2,0),"")</f>
        <v/>
      </c>
      <c r="F117" s="274" t="str">
        <f>IFERROR(VLOOKUP($D117,'START - AWARD DETAILS'!$C$21:$F$40,3,0),"")</f>
        <v/>
      </c>
      <c r="G117" s="274" t="str">
        <f>IFERROR(VLOOKUP($D117,'START - AWARD DETAILS'!$C$21:$G$40,4,0),"")</f>
        <v/>
      </c>
      <c r="H117" s="274" t="str">
        <f>IFERROR(VLOOKUP($D117,'START - AWARD DETAILS'!$C$21:$G$40,5,0),"")</f>
        <v/>
      </c>
      <c r="I117" s="477"/>
      <c r="J117" s="230"/>
      <c r="K117" s="230"/>
      <c r="L117" s="283"/>
      <c r="M117" s="279"/>
      <c r="N117" s="320">
        <f t="shared" si="4"/>
        <v>0</v>
      </c>
      <c r="O117" s="321">
        <f t="shared" si="3"/>
        <v>1</v>
      </c>
      <c r="P117" s="252"/>
      <c r="Q117" s="143"/>
      <c r="T117" s="352">
        <f>IF(COUNTIF(D$11:D117,D117)=1,T116+1,T116)</f>
        <v>6</v>
      </c>
      <c r="U117" s="99">
        <f>IF(COUNTIF(J$11:J117,J117)=1,U116+1,U116)</f>
        <v>11</v>
      </c>
      <c r="V117" s="99">
        <f>IF(COUNTIF(H$11:H117,H117)=1,V116+1,V116)</f>
        <v>4</v>
      </c>
      <c r="W117" s="99">
        <f>IF(COUNTIF(H$11:H117,H117)=1,W116+1,W116)</f>
        <v>4</v>
      </c>
      <c r="X117" s="503">
        <f>IF(COUNTIF(J$11:J117,J117)=1,X116+1,X116)</f>
        <v>11</v>
      </c>
      <c r="Y117" s="352">
        <f>IF(AND(COUNTIF(J$11:J117,J117)=1,J117&lt;&gt;"UK"),Y116+1,Y116)</f>
        <v>11</v>
      </c>
    </row>
    <row r="118" spans="2:25" s="99" customFormat="1" x14ac:dyDescent="0.25">
      <c r="B118" s="109"/>
      <c r="C118" s="299"/>
      <c r="D118" s="230"/>
      <c r="E118" s="523" t="str">
        <f>IFERROR(VLOOKUP($D118,'START - AWARD DETAILS'!$C$21:$F$40,2,0),"")</f>
        <v/>
      </c>
      <c r="F118" s="274" t="str">
        <f>IFERROR(VLOOKUP($D118,'START - AWARD DETAILS'!$C$21:$F$40,3,0),"")</f>
        <v/>
      </c>
      <c r="G118" s="274" t="str">
        <f>IFERROR(VLOOKUP($D118,'START - AWARD DETAILS'!$C$21:$G$40,4,0),"")</f>
        <v/>
      </c>
      <c r="H118" s="274" t="str">
        <f>IFERROR(VLOOKUP($D118,'START - AWARD DETAILS'!$C$21:$G$40,5,0),"")</f>
        <v/>
      </c>
      <c r="I118" s="477"/>
      <c r="J118" s="230"/>
      <c r="K118" s="230"/>
      <c r="L118" s="283"/>
      <c r="M118" s="279"/>
      <c r="N118" s="320">
        <f t="shared" si="4"/>
        <v>0</v>
      </c>
      <c r="O118" s="321">
        <f t="shared" si="3"/>
        <v>1</v>
      </c>
      <c r="P118" s="252"/>
      <c r="Q118" s="143"/>
      <c r="T118" s="352">
        <f>IF(COUNTIF(D$11:D118,D118)=1,T117+1,T117)</f>
        <v>6</v>
      </c>
      <c r="U118" s="99">
        <f>IF(COUNTIF(J$11:J118,J118)=1,U117+1,U117)</f>
        <v>11</v>
      </c>
      <c r="V118" s="99">
        <f>IF(COUNTIF(H$11:H118,H118)=1,V117+1,V117)</f>
        <v>4</v>
      </c>
      <c r="W118" s="99">
        <f>IF(COUNTIF(H$11:H118,H118)=1,W117+1,W117)</f>
        <v>4</v>
      </c>
      <c r="X118" s="503">
        <f>IF(COUNTIF(J$11:J118,J118)=1,X117+1,X117)</f>
        <v>11</v>
      </c>
      <c r="Y118" s="352">
        <f>IF(AND(COUNTIF(J$11:J118,J118)=1,J118&lt;&gt;"UK"),Y117+1,Y117)</f>
        <v>11</v>
      </c>
    </row>
    <row r="119" spans="2:25" s="99" customFormat="1" x14ac:dyDescent="0.25">
      <c r="B119" s="109"/>
      <c r="C119" s="299"/>
      <c r="D119" s="230"/>
      <c r="E119" s="523" t="str">
        <f>IFERROR(VLOOKUP($D119,'START - AWARD DETAILS'!$C$21:$F$40,2,0),"")</f>
        <v/>
      </c>
      <c r="F119" s="274" t="str">
        <f>IFERROR(VLOOKUP($D119,'START - AWARD DETAILS'!$C$21:$F$40,3,0),"")</f>
        <v/>
      </c>
      <c r="G119" s="274" t="str">
        <f>IFERROR(VLOOKUP($D119,'START - AWARD DETAILS'!$C$21:$G$40,4,0),"")</f>
        <v/>
      </c>
      <c r="H119" s="274" t="str">
        <f>IFERROR(VLOOKUP($D119,'START - AWARD DETAILS'!$C$21:$G$40,5,0),"")</f>
        <v/>
      </c>
      <c r="I119" s="477"/>
      <c r="J119" s="230"/>
      <c r="K119" s="230"/>
      <c r="L119" s="283"/>
      <c r="M119" s="279"/>
      <c r="N119" s="320">
        <f t="shared" si="4"/>
        <v>0</v>
      </c>
      <c r="O119" s="321">
        <f t="shared" si="3"/>
        <v>1</v>
      </c>
      <c r="P119" s="252"/>
      <c r="Q119" s="143"/>
      <c r="T119" s="352">
        <f>IF(COUNTIF(D$11:D119,D119)=1,T118+1,T118)</f>
        <v>6</v>
      </c>
      <c r="U119" s="99">
        <f>IF(COUNTIF(J$11:J119,J119)=1,U118+1,U118)</f>
        <v>11</v>
      </c>
      <c r="V119" s="99">
        <f>IF(COUNTIF(H$11:H119,H119)=1,V118+1,V118)</f>
        <v>4</v>
      </c>
      <c r="W119" s="99">
        <f>IF(COUNTIF(H$11:H119,H119)=1,W118+1,W118)</f>
        <v>4</v>
      </c>
      <c r="X119" s="503">
        <f>IF(COUNTIF(J$11:J119,J119)=1,X118+1,X118)</f>
        <v>11</v>
      </c>
      <c r="Y119" s="352">
        <f>IF(AND(COUNTIF(J$11:J119,J119)=1,J119&lt;&gt;"UK"),Y118+1,Y118)</f>
        <v>11</v>
      </c>
    </row>
    <row r="120" spans="2:25" s="99" customFormat="1" x14ac:dyDescent="0.25">
      <c r="B120" s="109"/>
      <c r="C120" s="299"/>
      <c r="D120" s="230"/>
      <c r="E120" s="523" t="str">
        <f>IFERROR(VLOOKUP($D120,'START - AWARD DETAILS'!$C$21:$F$40,2,0),"")</f>
        <v/>
      </c>
      <c r="F120" s="274" t="str">
        <f>IFERROR(VLOOKUP($D120,'START - AWARD DETAILS'!$C$21:$F$40,3,0),"")</f>
        <v/>
      </c>
      <c r="G120" s="274" t="str">
        <f>IFERROR(VLOOKUP($D120,'START - AWARD DETAILS'!$C$21:$G$40,4,0),"")</f>
        <v/>
      </c>
      <c r="H120" s="274" t="str">
        <f>IFERROR(VLOOKUP($D120,'START - AWARD DETAILS'!$C$21:$G$40,5,0),"")</f>
        <v/>
      </c>
      <c r="I120" s="477"/>
      <c r="J120" s="230"/>
      <c r="K120" s="230"/>
      <c r="L120" s="283"/>
      <c r="M120" s="279"/>
      <c r="N120" s="320">
        <f t="shared" si="4"/>
        <v>0</v>
      </c>
      <c r="O120" s="321">
        <f t="shared" si="3"/>
        <v>1</v>
      </c>
      <c r="P120" s="252"/>
      <c r="Q120" s="143"/>
      <c r="T120" s="352">
        <f>IF(COUNTIF(D$11:D120,D120)=1,T119+1,T119)</f>
        <v>6</v>
      </c>
      <c r="U120" s="99">
        <f>IF(COUNTIF(J$11:J120,J120)=1,U119+1,U119)</f>
        <v>11</v>
      </c>
      <c r="V120" s="99">
        <f>IF(COUNTIF(H$11:H120,H120)=1,V119+1,V119)</f>
        <v>4</v>
      </c>
      <c r="W120" s="99">
        <f>IF(COUNTIF(H$11:H120,H120)=1,W119+1,W119)</f>
        <v>4</v>
      </c>
      <c r="X120" s="503">
        <f>IF(COUNTIF(J$11:J120,J120)=1,X119+1,X119)</f>
        <v>11</v>
      </c>
      <c r="Y120" s="352">
        <f>IF(AND(COUNTIF(J$11:J120,J120)=1,J120&lt;&gt;"UK"),Y119+1,Y119)</f>
        <v>11</v>
      </c>
    </row>
    <row r="121" spans="2:25" s="99" customFormat="1" x14ac:dyDescent="0.25">
      <c r="B121" s="109"/>
      <c r="C121" s="299"/>
      <c r="D121" s="230"/>
      <c r="E121" s="523" t="str">
        <f>IFERROR(VLOOKUP($D121,'START - AWARD DETAILS'!$C$21:$F$40,2,0),"")</f>
        <v/>
      </c>
      <c r="F121" s="274" t="str">
        <f>IFERROR(VLOOKUP($D121,'START - AWARD DETAILS'!$C$21:$F$40,3,0),"")</f>
        <v/>
      </c>
      <c r="G121" s="274" t="str">
        <f>IFERROR(VLOOKUP($D121,'START - AWARD DETAILS'!$C$21:$G$40,4,0),"")</f>
        <v/>
      </c>
      <c r="H121" s="274" t="str">
        <f>IFERROR(VLOOKUP($D121,'START - AWARD DETAILS'!$C$21:$G$40,5,0),"")</f>
        <v/>
      </c>
      <c r="I121" s="477"/>
      <c r="J121" s="230"/>
      <c r="K121" s="230"/>
      <c r="L121" s="283"/>
      <c r="M121" s="279"/>
      <c r="N121" s="320">
        <f t="shared" si="4"/>
        <v>0</v>
      </c>
      <c r="O121" s="321">
        <f t="shared" si="3"/>
        <v>1</v>
      </c>
      <c r="P121" s="252"/>
      <c r="Q121" s="143"/>
      <c r="T121" s="352">
        <f>IF(COUNTIF(D$11:D121,D121)=1,T120+1,T120)</f>
        <v>6</v>
      </c>
      <c r="U121" s="99">
        <f>IF(COUNTIF(J$11:J121,J121)=1,U120+1,U120)</f>
        <v>11</v>
      </c>
      <c r="V121" s="99">
        <f>IF(COUNTIF(H$11:H121,H121)=1,V120+1,V120)</f>
        <v>4</v>
      </c>
      <c r="W121" s="99">
        <f>IF(COUNTIF(H$11:H121,H121)=1,W120+1,W120)</f>
        <v>4</v>
      </c>
      <c r="X121" s="503">
        <f>IF(COUNTIF(J$11:J121,J121)=1,X120+1,X120)</f>
        <v>11</v>
      </c>
      <c r="Y121" s="352">
        <f>IF(AND(COUNTIF(J$11:J121,J121)=1,J121&lt;&gt;"UK"),Y120+1,Y120)</f>
        <v>11</v>
      </c>
    </row>
    <row r="122" spans="2:25" s="99" customFormat="1" x14ac:dyDescent="0.25">
      <c r="B122" s="109"/>
      <c r="C122" s="299"/>
      <c r="D122" s="230"/>
      <c r="E122" s="523" t="str">
        <f>IFERROR(VLOOKUP($D122,'START - AWARD DETAILS'!$C$21:$F$40,2,0),"")</f>
        <v/>
      </c>
      <c r="F122" s="274" t="str">
        <f>IFERROR(VLOOKUP($D122,'START - AWARD DETAILS'!$C$21:$F$40,3,0),"")</f>
        <v/>
      </c>
      <c r="G122" s="274" t="str">
        <f>IFERROR(VLOOKUP($D122,'START - AWARD DETAILS'!$C$21:$G$40,4,0),"")</f>
        <v/>
      </c>
      <c r="H122" s="274" t="str">
        <f>IFERROR(VLOOKUP($D122,'START - AWARD DETAILS'!$C$21:$G$40,5,0),"")</f>
        <v/>
      </c>
      <c r="I122" s="477"/>
      <c r="J122" s="230"/>
      <c r="K122" s="230"/>
      <c r="L122" s="283"/>
      <c r="M122" s="279"/>
      <c r="N122" s="320">
        <f t="shared" si="4"/>
        <v>0</v>
      </c>
      <c r="O122" s="321">
        <f t="shared" si="3"/>
        <v>1</v>
      </c>
      <c r="P122" s="252"/>
      <c r="Q122" s="143"/>
      <c r="T122" s="352">
        <f>IF(COUNTIF(D$11:D122,D122)=1,T121+1,T121)</f>
        <v>6</v>
      </c>
      <c r="U122" s="99">
        <f>IF(COUNTIF(J$11:J122,J122)=1,U121+1,U121)</f>
        <v>11</v>
      </c>
      <c r="V122" s="99">
        <f>IF(COUNTIF(H$11:H122,H122)=1,V121+1,V121)</f>
        <v>4</v>
      </c>
      <c r="W122" s="99">
        <f>IF(COUNTIF(H$11:H122,H122)=1,W121+1,W121)</f>
        <v>4</v>
      </c>
      <c r="X122" s="503">
        <f>IF(COUNTIF(J$11:J122,J122)=1,X121+1,X121)</f>
        <v>11</v>
      </c>
      <c r="Y122" s="352">
        <f>IF(AND(COUNTIF(J$11:J122,J122)=1,J122&lt;&gt;"UK"),Y121+1,Y121)</f>
        <v>11</v>
      </c>
    </row>
    <row r="123" spans="2:25" s="99" customFormat="1" x14ac:dyDescent="0.25">
      <c r="B123" s="109"/>
      <c r="C123" s="299"/>
      <c r="D123" s="230"/>
      <c r="E123" s="523" t="str">
        <f>IFERROR(VLOOKUP($D123,'START - AWARD DETAILS'!$C$21:$F$40,2,0),"")</f>
        <v/>
      </c>
      <c r="F123" s="274" t="str">
        <f>IFERROR(VLOOKUP($D123,'START - AWARD DETAILS'!$C$21:$F$40,3,0),"")</f>
        <v/>
      </c>
      <c r="G123" s="274" t="str">
        <f>IFERROR(VLOOKUP($D123,'START - AWARD DETAILS'!$C$21:$G$40,4,0),"")</f>
        <v/>
      </c>
      <c r="H123" s="274" t="str">
        <f>IFERROR(VLOOKUP($D123,'START - AWARD DETAILS'!$C$21:$G$40,5,0),"")</f>
        <v/>
      </c>
      <c r="I123" s="477"/>
      <c r="J123" s="230"/>
      <c r="K123" s="230"/>
      <c r="L123" s="283"/>
      <c r="M123" s="279"/>
      <c r="N123" s="320">
        <f t="shared" si="4"/>
        <v>0</v>
      </c>
      <c r="O123" s="321">
        <f t="shared" si="3"/>
        <v>1</v>
      </c>
      <c r="P123" s="252"/>
      <c r="Q123" s="143"/>
      <c r="T123" s="352">
        <f>IF(COUNTIF(D$11:D123,D123)=1,T122+1,T122)</f>
        <v>6</v>
      </c>
      <c r="U123" s="99">
        <f>IF(COUNTIF(J$11:J123,J123)=1,U122+1,U122)</f>
        <v>11</v>
      </c>
      <c r="V123" s="99">
        <f>IF(COUNTIF(H$11:H123,H123)=1,V122+1,V122)</f>
        <v>4</v>
      </c>
      <c r="W123" s="99">
        <f>IF(COUNTIF(H$11:H123,H123)=1,W122+1,W122)</f>
        <v>4</v>
      </c>
      <c r="X123" s="503">
        <f>IF(COUNTIF(J$11:J123,J123)=1,X122+1,X122)</f>
        <v>11</v>
      </c>
      <c r="Y123" s="352">
        <f>IF(AND(COUNTIF(J$11:J123,J123)=1,J123&lt;&gt;"UK"),Y122+1,Y122)</f>
        <v>11</v>
      </c>
    </row>
    <row r="124" spans="2:25" s="99" customFormat="1" x14ac:dyDescent="0.25">
      <c r="B124" s="109"/>
      <c r="C124" s="299"/>
      <c r="D124" s="230"/>
      <c r="E124" s="523" t="str">
        <f>IFERROR(VLOOKUP($D124,'START - AWARD DETAILS'!$C$21:$F$40,2,0),"")</f>
        <v/>
      </c>
      <c r="F124" s="274" t="str">
        <f>IFERROR(VLOOKUP($D124,'START - AWARD DETAILS'!$C$21:$F$40,3,0),"")</f>
        <v/>
      </c>
      <c r="G124" s="274" t="str">
        <f>IFERROR(VLOOKUP($D124,'START - AWARD DETAILS'!$C$21:$G$40,4,0),"")</f>
        <v/>
      </c>
      <c r="H124" s="274" t="str">
        <f>IFERROR(VLOOKUP($D124,'START - AWARD DETAILS'!$C$21:$G$40,5,0),"")</f>
        <v/>
      </c>
      <c r="I124" s="477"/>
      <c r="J124" s="230"/>
      <c r="K124" s="230"/>
      <c r="L124" s="283"/>
      <c r="M124" s="279"/>
      <c r="N124" s="320">
        <f t="shared" si="4"/>
        <v>0</v>
      </c>
      <c r="O124" s="321">
        <f t="shared" si="3"/>
        <v>1</v>
      </c>
      <c r="P124" s="252"/>
      <c r="Q124" s="143"/>
      <c r="T124" s="352">
        <f>IF(COUNTIF(D$11:D124,D124)=1,T123+1,T123)</f>
        <v>6</v>
      </c>
      <c r="U124" s="99">
        <f>IF(COUNTIF(J$11:J124,J124)=1,U123+1,U123)</f>
        <v>11</v>
      </c>
      <c r="V124" s="99">
        <f>IF(COUNTIF(H$11:H124,H124)=1,V123+1,V123)</f>
        <v>4</v>
      </c>
      <c r="W124" s="99">
        <f>IF(COUNTIF(H$11:H124,H124)=1,W123+1,W123)</f>
        <v>4</v>
      </c>
      <c r="X124" s="503">
        <f>IF(COUNTIF(J$11:J124,J124)=1,X123+1,X123)</f>
        <v>11</v>
      </c>
      <c r="Y124" s="352">
        <f>IF(AND(COUNTIF(J$11:J124,J124)=1,J124&lt;&gt;"UK"),Y123+1,Y123)</f>
        <v>11</v>
      </c>
    </row>
    <row r="125" spans="2:25" s="99" customFormat="1" x14ac:dyDescent="0.25">
      <c r="B125" s="109"/>
      <c r="C125" s="299"/>
      <c r="D125" s="230"/>
      <c r="E125" s="523" t="str">
        <f>IFERROR(VLOOKUP($D125,'START - AWARD DETAILS'!$C$21:$F$40,2,0),"")</f>
        <v/>
      </c>
      <c r="F125" s="274" t="str">
        <f>IFERROR(VLOOKUP($D125,'START - AWARD DETAILS'!$C$21:$F$40,3,0),"")</f>
        <v/>
      </c>
      <c r="G125" s="274" t="str">
        <f>IFERROR(VLOOKUP($D125,'START - AWARD DETAILS'!$C$21:$G$40,4,0),"")</f>
        <v/>
      </c>
      <c r="H125" s="274" t="str">
        <f>IFERROR(VLOOKUP($D125,'START - AWARD DETAILS'!$C$21:$G$40,5,0),"")</f>
        <v/>
      </c>
      <c r="I125" s="477"/>
      <c r="J125" s="230"/>
      <c r="K125" s="230"/>
      <c r="L125" s="283"/>
      <c r="M125" s="279"/>
      <c r="N125" s="320">
        <f t="shared" si="4"/>
        <v>0</v>
      </c>
      <c r="O125" s="321">
        <f t="shared" si="3"/>
        <v>1</v>
      </c>
      <c r="P125" s="252"/>
      <c r="Q125" s="143"/>
      <c r="T125" s="352">
        <f>IF(COUNTIF(D$11:D125,D125)=1,T124+1,T124)</f>
        <v>6</v>
      </c>
      <c r="U125" s="99">
        <f>IF(COUNTIF(J$11:J125,J125)=1,U124+1,U124)</f>
        <v>11</v>
      </c>
      <c r="V125" s="99">
        <f>IF(COUNTIF(H$11:H125,H125)=1,V124+1,V124)</f>
        <v>4</v>
      </c>
      <c r="W125" s="99">
        <f>IF(COUNTIF(H$11:H125,H125)=1,W124+1,W124)</f>
        <v>4</v>
      </c>
      <c r="X125" s="503">
        <f>IF(COUNTIF(J$11:J125,J125)=1,X124+1,X124)</f>
        <v>11</v>
      </c>
      <c r="Y125" s="352">
        <f>IF(AND(COUNTIF(J$11:J125,J125)=1,J125&lt;&gt;"UK"),Y124+1,Y124)</f>
        <v>11</v>
      </c>
    </row>
    <row r="126" spans="2:25" s="99" customFormat="1" x14ac:dyDescent="0.25">
      <c r="B126" s="109"/>
      <c r="C126" s="299"/>
      <c r="D126" s="230"/>
      <c r="E126" s="523" t="str">
        <f>IFERROR(VLOOKUP($D126,'START - AWARD DETAILS'!$C$21:$F$40,2,0),"")</f>
        <v/>
      </c>
      <c r="F126" s="274" t="str">
        <f>IFERROR(VLOOKUP($D126,'START - AWARD DETAILS'!$C$21:$F$40,3,0),"")</f>
        <v/>
      </c>
      <c r="G126" s="274" t="str">
        <f>IFERROR(VLOOKUP($D126,'START - AWARD DETAILS'!$C$21:$G$40,4,0),"")</f>
        <v/>
      </c>
      <c r="H126" s="274" t="str">
        <f>IFERROR(VLOOKUP($D126,'START - AWARD DETAILS'!$C$21:$G$40,5,0),"")</f>
        <v/>
      </c>
      <c r="I126" s="477"/>
      <c r="J126" s="230"/>
      <c r="K126" s="230"/>
      <c r="L126" s="283"/>
      <c r="M126" s="279"/>
      <c r="N126" s="320">
        <f t="shared" si="4"/>
        <v>0</v>
      </c>
      <c r="O126" s="321">
        <f t="shared" si="3"/>
        <v>1</v>
      </c>
      <c r="P126" s="252"/>
      <c r="Q126" s="143"/>
      <c r="T126" s="352">
        <f>IF(COUNTIF(D$11:D126,D126)=1,T125+1,T125)</f>
        <v>6</v>
      </c>
      <c r="U126" s="99">
        <f>IF(COUNTIF(J$11:J126,J126)=1,U125+1,U125)</f>
        <v>11</v>
      </c>
      <c r="V126" s="99">
        <f>IF(COUNTIF(H$11:H126,H126)=1,V125+1,V125)</f>
        <v>4</v>
      </c>
      <c r="W126" s="99">
        <f>IF(COUNTIF(H$11:H126,H126)=1,W125+1,W125)</f>
        <v>4</v>
      </c>
      <c r="X126" s="503">
        <f>IF(COUNTIF(J$11:J126,J126)=1,X125+1,X125)</f>
        <v>11</v>
      </c>
      <c r="Y126" s="352">
        <f>IF(AND(COUNTIF(J$11:J126,J126)=1,J126&lt;&gt;"UK"),Y125+1,Y125)</f>
        <v>11</v>
      </c>
    </row>
    <row r="127" spans="2:25" s="99" customFormat="1" x14ac:dyDescent="0.25">
      <c r="B127" s="109"/>
      <c r="C127" s="299"/>
      <c r="D127" s="230"/>
      <c r="E127" s="523" t="str">
        <f>IFERROR(VLOOKUP($D127,'START - AWARD DETAILS'!$C$21:$F$40,2,0),"")</f>
        <v/>
      </c>
      <c r="F127" s="274" t="str">
        <f>IFERROR(VLOOKUP($D127,'START - AWARD DETAILS'!$C$21:$F$40,3,0),"")</f>
        <v/>
      </c>
      <c r="G127" s="274" t="str">
        <f>IFERROR(VLOOKUP($D127,'START - AWARD DETAILS'!$C$21:$G$40,4,0),"")</f>
        <v/>
      </c>
      <c r="H127" s="274" t="str">
        <f>IFERROR(VLOOKUP($D127,'START - AWARD DETAILS'!$C$21:$G$40,5,0),"")</f>
        <v/>
      </c>
      <c r="I127" s="477"/>
      <c r="J127" s="230"/>
      <c r="K127" s="230"/>
      <c r="L127" s="283"/>
      <c r="M127" s="279"/>
      <c r="N127" s="320">
        <f t="shared" si="4"/>
        <v>0</v>
      </c>
      <c r="O127" s="321">
        <f t="shared" si="3"/>
        <v>1</v>
      </c>
      <c r="P127" s="252"/>
      <c r="Q127" s="143"/>
      <c r="T127" s="352">
        <f>IF(COUNTIF(D$11:D127,D127)=1,T126+1,T126)</f>
        <v>6</v>
      </c>
      <c r="U127" s="99">
        <f>IF(COUNTIF(J$11:J127,J127)=1,U126+1,U126)</f>
        <v>11</v>
      </c>
      <c r="V127" s="99">
        <f>IF(COUNTIF(H$11:H127,H127)=1,V126+1,V126)</f>
        <v>4</v>
      </c>
      <c r="W127" s="99">
        <f>IF(COUNTIF(H$11:H127,H127)=1,W126+1,W126)</f>
        <v>4</v>
      </c>
      <c r="X127" s="503">
        <f>IF(COUNTIF(J$11:J127,J127)=1,X126+1,X126)</f>
        <v>11</v>
      </c>
      <c r="Y127" s="352">
        <f>IF(AND(COUNTIF(J$11:J127,J127)=1,J127&lt;&gt;"UK"),Y126+1,Y126)</f>
        <v>11</v>
      </c>
    </row>
    <row r="128" spans="2:25" s="99" customFormat="1" x14ac:dyDescent="0.25">
      <c r="B128" s="109"/>
      <c r="C128" s="299"/>
      <c r="D128" s="230"/>
      <c r="E128" s="523" t="str">
        <f>IFERROR(VLOOKUP($D128,'START - AWARD DETAILS'!$C$21:$F$40,2,0),"")</f>
        <v/>
      </c>
      <c r="F128" s="274" t="str">
        <f>IFERROR(VLOOKUP($D128,'START - AWARD DETAILS'!$C$21:$F$40,3,0),"")</f>
        <v/>
      </c>
      <c r="G128" s="274" t="str">
        <f>IFERROR(VLOOKUP($D128,'START - AWARD DETAILS'!$C$21:$G$40,4,0),"")</f>
        <v/>
      </c>
      <c r="H128" s="274" t="str">
        <f>IFERROR(VLOOKUP($D128,'START - AWARD DETAILS'!$C$21:$G$40,5,0),"")</f>
        <v/>
      </c>
      <c r="I128" s="477"/>
      <c r="J128" s="230"/>
      <c r="K128" s="230"/>
      <c r="L128" s="283"/>
      <c r="M128" s="279"/>
      <c r="N128" s="320">
        <f t="shared" si="4"/>
        <v>0</v>
      </c>
      <c r="O128" s="321">
        <f t="shared" si="3"/>
        <v>1</v>
      </c>
      <c r="P128" s="252"/>
      <c r="Q128" s="143"/>
      <c r="T128" s="352">
        <f>IF(COUNTIF(D$11:D128,D128)=1,T127+1,T127)</f>
        <v>6</v>
      </c>
      <c r="U128" s="99">
        <f>IF(COUNTIF(J$11:J128,J128)=1,U127+1,U127)</f>
        <v>11</v>
      </c>
      <c r="V128" s="99">
        <f>IF(COUNTIF(H$11:H128,H128)=1,V127+1,V127)</f>
        <v>4</v>
      </c>
      <c r="W128" s="99">
        <f>IF(COUNTIF(H$11:H128,H128)=1,W127+1,W127)</f>
        <v>4</v>
      </c>
      <c r="X128" s="503">
        <f>IF(COUNTIF(J$11:J128,J128)=1,X127+1,X127)</f>
        <v>11</v>
      </c>
      <c r="Y128" s="352">
        <f>IF(AND(COUNTIF(J$11:J128,J128)=1,J128&lt;&gt;"UK"),Y127+1,Y127)</f>
        <v>11</v>
      </c>
    </row>
    <row r="129" spans="2:25" s="99" customFormat="1" x14ac:dyDescent="0.25">
      <c r="B129" s="109"/>
      <c r="C129" s="299"/>
      <c r="D129" s="230"/>
      <c r="E129" s="523" t="str">
        <f>IFERROR(VLOOKUP($D129,'START - AWARD DETAILS'!$C$21:$F$40,2,0),"")</f>
        <v/>
      </c>
      <c r="F129" s="274" t="str">
        <f>IFERROR(VLOOKUP($D129,'START - AWARD DETAILS'!$C$21:$F$40,3,0),"")</f>
        <v/>
      </c>
      <c r="G129" s="274" t="str">
        <f>IFERROR(VLOOKUP($D129,'START - AWARD DETAILS'!$C$21:$G$40,4,0),"")</f>
        <v/>
      </c>
      <c r="H129" s="274" t="str">
        <f>IFERROR(VLOOKUP($D129,'START - AWARD DETAILS'!$C$21:$G$40,5,0),"")</f>
        <v/>
      </c>
      <c r="I129" s="477"/>
      <c r="J129" s="230"/>
      <c r="K129" s="230"/>
      <c r="L129" s="283"/>
      <c r="M129" s="279"/>
      <c r="N129" s="320">
        <f t="shared" si="4"/>
        <v>0</v>
      </c>
      <c r="O129" s="321">
        <f t="shared" si="3"/>
        <v>1</v>
      </c>
      <c r="P129" s="252"/>
      <c r="Q129" s="143"/>
      <c r="T129" s="352">
        <f>IF(COUNTIF(D$11:D129,D129)=1,T128+1,T128)</f>
        <v>6</v>
      </c>
      <c r="U129" s="99">
        <f>IF(COUNTIF(J$11:J129,J129)=1,U128+1,U128)</f>
        <v>11</v>
      </c>
      <c r="V129" s="99">
        <f>IF(COUNTIF(H$11:H129,H129)=1,V128+1,V128)</f>
        <v>4</v>
      </c>
      <c r="W129" s="99">
        <f>IF(COUNTIF(H$11:H129,H129)=1,W128+1,W128)</f>
        <v>4</v>
      </c>
      <c r="X129" s="503">
        <f>IF(COUNTIF(J$11:J129,J129)=1,X128+1,X128)</f>
        <v>11</v>
      </c>
      <c r="Y129" s="352">
        <f>IF(AND(COUNTIF(J$11:J129,J129)=1,J129&lt;&gt;"UK"),Y128+1,Y128)</f>
        <v>11</v>
      </c>
    </row>
    <row r="130" spans="2:25" s="99" customFormat="1" x14ac:dyDescent="0.25">
      <c r="B130" s="109"/>
      <c r="C130" s="299"/>
      <c r="D130" s="230"/>
      <c r="E130" s="523" t="str">
        <f>IFERROR(VLOOKUP($D130,'START - AWARD DETAILS'!$C$21:$F$40,2,0),"")</f>
        <v/>
      </c>
      <c r="F130" s="274" t="str">
        <f>IFERROR(VLOOKUP($D130,'START - AWARD DETAILS'!$C$21:$F$40,3,0),"")</f>
        <v/>
      </c>
      <c r="G130" s="274" t="str">
        <f>IFERROR(VLOOKUP($D130,'START - AWARD DETAILS'!$C$21:$G$40,4,0),"")</f>
        <v/>
      </c>
      <c r="H130" s="274" t="str">
        <f>IFERROR(VLOOKUP($D130,'START - AWARD DETAILS'!$C$21:$G$40,5,0),"")</f>
        <v/>
      </c>
      <c r="I130" s="477"/>
      <c r="J130" s="230"/>
      <c r="K130" s="230"/>
      <c r="L130" s="283"/>
      <c r="M130" s="279"/>
      <c r="N130" s="320">
        <f t="shared" si="4"/>
        <v>0</v>
      </c>
      <c r="O130" s="321">
        <f t="shared" si="3"/>
        <v>1</v>
      </c>
      <c r="P130" s="252"/>
      <c r="Q130" s="143"/>
      <c r="T130" s="352">
        <f>IF(COUNTIF(D$11:D130,D130)=1,T129+1,T129)</f>
        <v>6</v>
      </c>
      <c r="U130" s="99">
        <f>IF(COUNTIF(J$11:J130,J130)=1,U129+1,U129)</f>
        <v>11</v>
      </c>
      <c r="V130" s="99">
        <f>IF(COUNTIF(H$11:H130,H130)=1,V129+1,V129)</f>
        <v>4</v>
      </c>
      <c r="W130" s="99">
        <f>IF(COUNTIF(H$11:H130,H130)=1,W129+1,W129)</f>
        <v>4</v>
      </c>
      <c r="X130" s="503">
        <f>IF(COUNTIF(J$11:J130,J130)=1,X129+1,X129)</f>
        <v>11</v>
      </c>
      <c r="Y130" s="352">
        <f>IF(AND(COUNTIF(J$11:J130,J130)=1,J130&lt;&gt;"UK"),Y129+1,Y129)</f>
        <v>11</v>
      </c>
    </row>
    <row r="131" spans="2:25" s="99" customFormat="1" x14ac:dyDescent="0.25">
      <c r="B131" s="109"/>
      <c r="C131" s="299"/>
      <c r="D131" s="230"/>
      <c r="E131" s="523" t="str">
        <f>IFERROR(VLOOKUP($D131,'START - AWARD DETAILS'!$C$21:$F$40,2,0),"")</f>
        <v/>
      </c>
      <c r="F131" s="274" t="str">
        <f>IFERROR(VLOOKUP($D131,'START - AWARD DETAILS'!$C$21:$F$40,3,0),"")</f>
        <v/>
      </c>
      <c r="G131" s="274" t="str">
        <f>IFERROR(VLOOKUP($D131,'START - AWARD DETAILS'!$C$21:$G$40,4,0),"")</f>
        <v/>
      </c>
      <c r="H131" s="274" t="str">
        <f>IFERROR(VLOOKUP($D131,'START - AWARD DETAILS'!$C$21:$G$40,5,0),"")</f>
        <v/>
      </c>
      <c r="I131" s="477"/>
      <c r="J131" s="230"/>
      <c r="K131" s="230"/>
      <c r="L131" s="283"/>
      <c r="M131" s="279"/>
      <c r="N131" s="320">
        <f t="shared" si="4"/>
        <v>0</v>
      </c>
      <c r="O131" s="321">
        <f t="shared" si="3"/>
        <v>1</v>
      </c>
      <c r="P131" s="252"/>
      <c r="Q131" s="143"/>
      <c r="T131" s="352">
        <f>IF(COUNTIF(D$11:D131,D131)=1,T130+1,T130)</f>
        <v>6</v>
      </c>
      <c r="U131" s="99">
        <f>IF(COUNTIF(J$11:J131,J131)=1,U130+1,U130)</f>
        <v>11</v>
      </c>
      <c r="V131" s="99">
        <f>IF(COUNTIF(H$11:H131,H131)=1,V130+1,V130)</f>
        <v>4</v>
      </c>
      <c r="W131" s="99">
        <f>IF(COUNTIF(H$11:H131,H131)=1,W130+1,W130)</f>
        <v>4</v>
      </c>
      <c r="X131" s="503">
        <f>IF(COUNTIF(J$11:J131,J131)=1,X130+1,X130)</f>
        <v>11</v>
      </c>
      <c r="Y131" s="352">
        <f>IF(AND(COUNTIF(J$11:J131,J131)=1,J131&lt;&gt;"UK"),Y130+1,Y130)</f>
        <v>11</v>
      </c>
    </row>
    <row r="132" spans="2:25" s="99" customFormat="1" x14ac:dyDescent="0.25">
      <c r="B132" s="109"/>
      <c r="C132" s="299"/>
      <c r="D132" s="230"/>
      <c r="E132" s="523" t="str">
        <f>IFERROR(VLOOKUP($D132,'START - AWARD DETAILS'!$C$21:$F$40,2,0),"")</f>
        <v/>
      </c>
      <c r="F132" s="274" t="str">
        <f>IFERROR(VLOOKUP($D132,'START - AWARD DETAILS'!$C$21:$F$40,3,0),"")</f>
        <v/>
      </c>
      <c r="G132" s="274" t="str">
        <f>IFERROR(VLOOKUP($D132,'START - AWARD DETAILS'!$C$21:$G$40,4,0),"")</f>
        <v/>
      </c>
      <c r="H132" s="274" t="str">
        <f>IFERROR(VLOOKUP($D132,'START - AWARD DETAILS'!$C$21:$G$40,5,0),"")</f>
        <v/>
      </c>
      <c r="I132" s="477"/>
      <c r="J132" s="230"/>
      <c r="K132" s="230"/>
      <c r="L132" s="283"/>
      <c r="M132" s="279"/>
      <c r="N132" s="320">
        <f t="shared" si="4"/>
        <v>0</v>
      </c>
      <c r="O132" s="321">
        <f t="shared" si="3"/>
        <v>1</v>
      </c>
      <c r="P132" s="252"/>
      <c r="Q132" s="143"/>
      <c r="T132" s="352">
        <f>IF(COUNTIF(D$11:D132,D132)=1,T131+1,T131)</f>
        <v>6</v>
      </c>
      <c r="U132" s="99">
        <f>IF(COUNTIF(J$11:J132,J132)=1,U131+1,U131)</f>
        <v>11</v>
      </c>
      <c r="V132" s="99">
        <f>IF(COUNTIF(H$11:H132,H132)=1,V131+1,V131)</f>
        <v>4</v>
      </c>
      <c r="W132" s="99">
        <f>IF(COUNTIF(H$11:H132,H132)=1,W131+1,W131)</f>
        <v>4</v>
      </c>
      <c r="X132" s="503">
        <f>IF(COUNTIF(J$11:J132,J132)=1,X131+1,X131)</f>
        <v>11</v>
      </c>
      <c r="Y132" s="352">
        <f>IF(AND(COUNTIF(J$11:J132,J132)=1,J132&lt;&gt;"UK"),Y131+1,Y131)</f>
        <v>11</v>
      </c>
    </row>
    <row r="133" spans="2:25" s="99" customFormat="1" x14ac:dyDescent="0.25">
      <c r="B133" s="109"/>
      <c r="C133" s="299"/>
      <c r="D133" s="230"/>
      <c r="E133" s="523" t="str">
        <f>IFERROR(VLOOKUP($D133,'START - AWARD DETAILS'!$C$21:$F$40,2,0),"")</f>
        <v/>
      </c>
      <c r="F133" s="274" t="str">
        <f>IFERROR(VLOOKUP($D133,'START - AWARD DETAILS'!$C$21:$F$40,3,0),"")</f>
        <v/>
      </c>
      <c r="G133" s="274" t="str">
        <f>IFERROR(VLOOKUP($D133,'START - AWARD DETAILS'!$C$21:$G$40,4,0),"")</f>
        <v/>
      </c>
      <c r="H133" s="274" t="str">
        <f>IFERROR(VLOOKUP($D133,'START - AWARD DETAILS'!$C$21:$G$40,5,0),"")</f>
        <v/>
      </c>
      <c r="I133" s="477"/>
      <c r="J133" s="230"/>
      <c r="K133" s="230"/>
      <c r="L133" s="283"/>
      <c r="M133" s="279"/>
      <c r="N133" s="320">
        <f t="shared" si="4"/>
        <v>0</v>
      </c>
      <c r="O133" s="321">
        <f t="shared" si="3"/>
        <v>1</v>
      </c>
      <c r="P133" s="252"/>
      <c r="Q133" s="143"/>
      <c r="T133" s="352">
        <f>IF(COUNTIF(D$11:D133,D133)=1,T132+1,T132)</f>
        <v>6</v>
      </c>
      <c r="U133" s="99">
        <f>IF(COUNTIF(J$11:J133,J133)=1,U132+1,U132)</f>
        <v>11</v>
      </c>
      <c r="V133" s="99">
        <f>IF(COUNTIF(H$11:H133,H133)=1,V132+1,V132)</f>
        <v>4</v>
      </c>
      <c r="W133" s="99">
        <f>IF(COUNTIF(H$11:H133,H133)=1,W132+1,W132)</f>
        <v>4</v>
      </c>
      <c r="X133" s="503">
        <f>IF(COUNTIF(J$11:J133,J133)=1,X132+1,X132)</f>
        <v>11</v>
      </c>
      <c r="Y133" s="352">
        <f>IF(AND(COUNTIF(J$11:J133,J133)=1,J133&lt;&gt;"UK"),Y132+1,Y132)</f>
        <v>11</v>
      </c>
    </row>
    <row r="134" spans="2:25" s="99" customFormat="1" x14ac:dyDescent="0.25">
      <c r="B134" s="109"/>
      <c r="C134" s="299"/>
      <c r="D134" s="230"/>
      <c r="E134" s="523" t="str">
        <f>IFERROR(VLOOKUP($D134,'START - AWARD DETAILS'!$C$21:$F$40,2,0),"")</f>
        <v/>
      </c>
      <c r="F134" s="274" t="str">
        <f>IFERROR(VLOOKUP($D134,'START - AWARD DETAILS'!$C$21:$F$40,3,0),"")</f>
        <v/>
      </c>
      <c r="G134" s="274" t="str">
        <f>IFERROR(VLOOKUP($D134,'START - AWARD DETAILS'!$C$21:$G$40,4,0),"")</f>
        <v/>
      </c>
      <c r="H134" s="274" t="str">
        <f>IFERROR(VLOOKUP($D134,'START - AWARD DETAILS'!$C$21:$G$40,5,0),"")</f>
        <v/>
      </c>
      <c r="I134" s="477"/>
      <c r="J134" s="230"/>
      <c r="K134" s="230"/>
      <c r="L134" s="283"/>
      <c r="M134" s="279"/>
      <c r="N134" s="320">
        <f t="shared" si="4"/>
        <v>0</v>
      </c>
      <c r="O134" s="321">
        <f t="shared" si="3"/>
        <v>1</v>
      </c>
      <c r="P134" s="252"/>
      <c r="Q134" s="143"/>
      <c r="T134" s="352">
        <f>IF(COUNTIF(D$11:D134,D134)=1,T133+1,T133)</f>
        <v>6</v>
      </c>
      <c r="U134" s="99">
        <f>IF(COUNTIF(J$11:J134,J134)=1,U133+1,U133)</f>
        <v>11</v>
      </c>
      <c r="V134" s="99">
        <f>IF(COUNTIF(H$11:H134,H134)=1,V133+1,V133)</f>
        <v>4</v>
      </c>
      <c r="W134" s="99">
        <f>IF(COUNTIF(H$11:H134,H134)=1,W133+1,W133)</f>
        <v>4</v>
      </c>
      <c r="X134" s="503">
        <f>IF(COUNTIF(J$11:J134,J134)=1,X133+1,X133)</f>
        <v>11</v>
      </c>
      <c r="Y134" s="352">
        <f>IF(AND(COUNTIF(J$11:J134,J134)=1,J134&lt;&gt;"UK"),Y133+1,Y133)</f>
        <v>11</v>
      </c>
    </row>
    <row r="135" spans="2:25" s="99" customFormat="1" x14ac:dyDescent="0.25">
      <c r="B135" s="109"/>
      <c r="C135" s="299"/>
      <c r="D135" s="230"/>
      <c r="E135" s="523" t="str">
        <f>IFERROR(VLOOKUP($D135,'START - AWARD DETAILS'!$C$21:$F$40,2,0),"")</f>
        <v/>
      </c>
      <c r="F135" s="274" t="str">
        <f>IFERROR(VLOOKUP($D135,'START - AWARD DETAILS'!$C$21:$F$40,3,0),"")</f>
        <v/>
      </c>
      <c r="G135" s="274" t="str">
        <f>IFERROR(VLOOKUP($D135,'START - AWARD DETAILS'!$C$21:$G$40,4,0),"")</f>
        <v/>
      </c>
      <c r="H135" s="274" t="str">
        <f>IFERROR(VLOOKUP($D135,'START - AWARD DETAILS'!$C$21:$G$40,5,0),"")</f>
        <v/>
      </c>
      <c r="I135" s="477"/>
      <c r="J135" s="230"/>
      <c r="K135" s="230"/>
      <c r="L135" s="283"/>
      <c r="M135" s="279"/>
      <c r="N135" s="320">
        <f t="shared" si="4"/>
        <v>0</v>
      </c>
      <c r="O135" s="321">
        <f t="shared" si="3"/>
        <v>1</v>
      </c>
      <c r="P135" s="252"/>
      <c r="Q135" s="143"/>
      <c r="T135" s="352">
        <f>IF(COUNTIF(D$11:D135,D135)=1,T134+1,T134)</f>
        <v>6</v>
      </c>
      <c r="U135" s="99">
        <f>IF(COUNTIF(J$11:J135,J135)=1,U134+1,U134)</f>
        <v>11</v>
      </c>
      <c r="V135" s="99">
        <f>IF(COUNTIF(H$11:H135,H135)=1,V134+1,V134)</f>
        <v>4</v>
      </c>
      <c r="W135" s="99">
        <f>IF(COUNTIF(H$11:H135,H135)=1,W134+1,W134)</f>
        <v>4</v>
      </c>
      <c r="X135" s="503">
        <f>IF(COUNTIF(J$11:J135,J135)=1,X134+1,X134)</f>
        <v>11</v>
      </c>
      <c r="Y135" s="352">
        <f>IF(AND(COUNTIF(J$11:J135,J135)=1,J135&lt;&gt;"UK"),Y134+1,Y134)</f>
        <v>11</v>
      </c>
    </row>
    <row r="136" spans="2:25" s="99" customFormat="1" x14ac:dyDescent="0.25">
      <c r="B136" s="109"/>
      <c r="C136" s="299"/>
      <c r="D136" s="230"/>
      <c r="E136" s="523" t="str">
        <f>IFERROR(VLOOKUP($D136,'START - AWARD DETAILS'!$C$21:$F$40,2,0),"")</f>
        <v/>
      </c>
      <c r="F136" s="274" t="str">
        <f>IFERROR(VLOOKUP($D136,'START - AWARD DETAILS'!$C$21:$F$40,3,0),"")</f>
        <v/>
      </c>
      <c r="G136" s="274" t="str">
        <f>IFERROR(VLOOKUP($D136,'START - AWARD DETAILS'!$C$21:$G$40,4,0),"")</f>
        <v/>
      </c>
      <c r="H136" s="274" t="str">
        <f>IFERROR(VLOOKUP($D136,'START - AWARD DETAILS'!$C$21:$G$40,5,0),"")</f>
        <v/>
      </c>
      <c r="I136" s="477"/>
      <c r="J136" s="230"/>
      <c r="K136" s="230"/>
      <c r="L136" s="283"/>
      <c r="M136" s="279"/>
      <c r="N136" s="320">
        <f t="shared" si="4"/>
        <v>0</v>
      </c>
      <c r="O136" s="321">
        <f t="shared" si="3"/>
        <v>1</v>
      </c>
      <c r="P136" s="252"/>
      <c r="Q136" s="143"/>
      <c r="T136" s="352">
        <f>IF(COUNTIF(D$11:D136,D136)=1,T135+1,T135)</f>
        <v>6</v>
      </c>
      <c r="U136" s="99">
        <f>IF(COUNTIF(J$11:J136,J136)=1,U135+1,U135)</f>
        <v>11</v>
      </c>
      <c r="V136" s="99">
        <f>IF(COUNTIF(H$11:H136,H136)=1,V135+1,V135)</f>
        <v>4</v>
      </c>
      <c r="W136" s="99">
        <f>IF(COUNTIF(H$11:H136,H136)=1,W135+1,W135)</f>
        <v>4</v>
      </c>
      <c r="X136" s="503">
        <f>IF(COUNTIF(J$11:J136,J136)=1,X135+1,X135)</f>
        <v>11</v>
      </c>
      <c r="Y136" s="352">
        <f>IF(AND(COUNTIF(J$11:J136,J136)=1,J136&lt;&gt;"UK"),Y135+1,Y135)</f>
        <v>11</v>
      </c>
    </row>
    <row r="137" spans="2:25" s="99" customFormat="1" x14ac:dyDescent="0.25">
      <c r="B137" s="109"/>
      <c r="C137" s="299"/>
      <c r="D137" s="230"/>
      <c r="E137" s="523" t="str">
        <f>IFERROR(VLOOKUP($D137,'START - AWARD DETAILS'!$C$21:$F$40,2,0),"")</f>
        <v/>
      </c>
      <c r="F137" s="274" t="str">
        <f>IFERROR(VLOOKUP($D137,'START - AWARD DETAILS'!$C$21:$F$40,3,0),"")</f>
        <v/>
      </c>
      <c r="G137" s="274" t="str">
        <f>IFERROR(VLOOKUP($D137,'START - AWARD DETAILS'!$C$21:$G$40,4,0),"")</f>
        <v/>
      </c>
      <c r="H137" s="274" t="str">
        <f>IFERROR(VLOOKUP($D137,'START - AWARD DETAILS'!$C$21:$G$40,5,0),"")</f>
        <v/>
      </c>
      <c r="I137" s="477"/>
      <c r="J137" s="230"/>
      <c r="K137" s="230"/>
      <c r="L137" s="283"/>
      <c r="M137" s="279"/>
      <c r="N137" s="320">
        <f t="shared" si="4"/>
        <v>0</v>
      </c>
      <c r="O137" s="321">
        <f t="shared" si="3"/>
        <v>1</v>
      </c>
      <c r="P137" s="252"/>
      <c r="Q137" s="143"/>
      <c r="T137" s="352">
        <f>IF(COUNTIF(D$11:D137,D137)=1,T136+1,T136)</f>
        <v>6</v>
      </c>
      <c r="U137" s="99">
        <f>IF(COUNTIF(J$11:J137,J137)=1,U136+1,U136)</f>
        <v>11</v>
      </c>
      <c r="V137" s="99">
        <f>IF(COUNTIF(H$11:H137,H137)=1,V136+1,V136)</f>
        <v>4</v>
      </c>
      <c r="W137" s="99">
        <f>IF(COUNTIF(H$11:H137,H137)=1,W136+1,W136)</f>
        <v>4</v>
      </c>
      <c r="X137" s="503">
        <f>IF(COUNTIF(J$11:J137,J137)=1,X136+1,X136)</f>
        <v>11</v>
      </c>
      <c r="Y137" s="352">
        <f>IF(AND(COUNTIF(J$11:J137,J137)=1,J137&lt;&gt;"UK"),Y136+1,Y136)</f>
        <v>11</v>
      </c>
    </row>
    <row r="138" spans="2:25" s="99" customFormat="1" x14ac:dyDescent="0.25">
      <c r="B138" s="109"/>
      <c r="C138" s="299"/>
      <c r="D138" s="230"/>
      <c r="E138" s="523" t="str">
        <f>IFERROR(VLOOKUP($D138,'START - AWARD DETAILS'!$C$21:$F$40,2,0),"")</f>
        <v/>
      </c>
      <c r="F138" s="274" t="str">
        <f>IFERROR(VLOOKUP($D138,'START - AWARD DETAILS'!$C$21:$F$40,3,0),"")</f>
        <v/>
      </c>
      <c r="G138" s="274" t="str">
        <f>IFERROR(VLOOKUP($D138,'START - AWARD DETAILS'!$C$21:$G$40,4,0),"")</f>
        <v/>
      </c>
      <c r="H138" s="274" t="str">
        <f>IFERROR(VLOOKUP($D138,'START - AWARD DETAILS'!$C$21:$G$40,5,0),"")</f>
        <v/>
      </c>
      <c r="I138" s="477"/>
      <c r="J138" s="230"/>
      <c r="K138" s="230"/>
      <c r="L138" s="283"/>
      <c r="M138" s="279"/>
      <c r="N138" s="320">
        <f t="shared" si="4"/>
        <v>0</v>
      </c>
      <c r="O138" s="321">
        <f t="shared" si="3"/>
        <v>1</v>
      </c>
      <c r="P138" s="252"/>
      <c r="Q138" s="143"/>
      <c r="T138" s="352">
        <f>IF(COUNTIF(D$11:D138,D138)=1,T137+1,T137)</f>
        <v>6</v>
      </c>
      <c r="U138" s="99">
        <f>IF(COUNTIF(J$11:J138,J138)=1,U137+1,U137)</f>
        <v>11</v>
      </c>
      <c r="V138" s="99">
        <f>IF(COUNTIF(H$11:H138,H138)=1,V137+1,V137)</f>
        <v>4</v>
      </c>
      <c r="W138" s="99">
        <f>IF(COUNTIF(H$11:H138,H138)=1,W137+1,W137)</f>
        <v>4</v>
      </c>
      <c r="X138" s="503">
        <f>IF(COUNTIF(J$11:J138,J138)=1,X137+1,X137)</f>
        <v>11</v>
      </c>
      <c r="Y138" s="352">
        <f>IF(AND(COUNTIF(J$11:J138,J138)=1,J138&lt;&gt;"UK"),Y137+1,Y137)</f>
        <v>11</v>
      </c>
    </row>
    <row r="139" spans="2:25" s="99" customFormat="1" x14ac:dyDescent="0.25">
      <c r="B139" s="109"/>
      <c r="C139" s="299"/>
      <c r="D139" s="230"/>
      <c r="E139" s="523" t="str">
        <f>IFERROR(VLOOKUP($D139,'START - AWARD DETAILS'!$C$21:$F$40,2,0),"")</f>
        <v/>
      </c>
      <c r="F139" s="274" t="str">
        <f>IFERROR(VLOOKUP($D139,'START - AWARD DETAILS'!$C$21:$F$40,3,0),"")</f>
        <v/>
      </c>
      <c r="G139" s="274" t="str">
        <f>IFERROR(VLOOKUP($D139,'START - AWARD DETAILS'!$C$21:$G$40,4,0),"")</f>
        <v/>
      </c>
      <c r="H139" s="274" t="str">
        <f>IFERROR(VLOOKUP($D139,'START - AWARD DETAILS'!$C$21:$G$40,5,0),"")</f>
        <v/>
      </c>
      <c r="I139" s="477"/>
      <c r="J139" s="230"/>
      <c r="K139" s="230"/>
      <c r="L139" s="283"/>
      <c r="M139" s="279"/>
      <c r="N139" s="320">
        <f t="shared" si="4"/>
        <v>0</v>
      </c>
      <c r="O139" s="321">
        <f t="shared" si="3"/>
        <v>1</v>
      </c>
      <c r="P139" s="252"/>
      <c r="Q139" s="143"/>
      <c r="T139" s="352">
        <f>IF(COUNTIF(D$11:D139,D139)=1,T138+1,T138)</f>
        <v>6</v>
      </c>
      <c r="U139" s="99">
        <f>IF(COUNTIF(J$11:J139,J139)=1,U138+1,U138)</f>
        <v>11</v>
      </c>
      <c r="V139" s="99">
        <f>IF(COUNTIF(H$11:H139,H139)=1,V138+1,V138)</f>
        <v>4</v>
      </c>
      <c r="W139" s="99">
        <f>IF(COUNTIF(H$11:H139,H139)=1,W138+1,W138)</f>
        <v>4</v>
      </c>
      <c r="X139" s="503">
        <f>IF(COUNTIF(J$11:J139,J139)=1,X138+1,X138)</f>
        <v>11</v>
      </c>
      <c r="Y139" s="352">
        <f>IF(AND(COUNTIF(J$11:J139,J139)=1,J139&lt;&gt;"UK"),Y138+1,Y138)</f>
        <v>11</v>
      </c>
    </row>
    <row r="140" spans="2:25" s="99" customFormat="1" x14ac:dyDescent="0.25">
      <c r="B140" s="109"/>
      <c r="C140" s="299"/>
      <c r="D140" s="230"/>
      <c r="E140" s="523" t="str">
        <f>IFERROR(VLOOKUP($D140,'START - AWARD DETAILS'!$C$21:$F$40,2,0),"")</f>
        <v/>
      </c>
      <c r="F140" s="274" t="str">
        <f>IFERROR(VLOOKUP($D140,'START - AWARD DETAILS'!$C$21:$F$40,3,0),"")</f>
        <v/>
      </c>
      <c r="G140" s="274" t="str">
        <f>IFERROR(VLOOKUP($D140,'START - AWARD DETAILS'!$C$21:$G$40,4,0),"")</f>
        <v/>
      </c>
      <c r="H140" s="274" t="str">
        <f>IFERROR(VLOOKUP($D140,'START - AWARD DETAILS'!$C$21:$G$40,5,0),"")</f>
        <v/>
      </c>
      <c r="I140" s="477"/>
      <c r="J140" s="230"/>
      <c r="K140" s="230"/>
      <c r="L140" s="283"/>
      <c r="M140" s="279"/>
      <c r="N140" s="320">
        <f t="shared" si="4"/>
        <v>0</v>
      </c>
      <c r="O140" s="321">
        <f t="shared" si="3"/>
        <v>1</v>
      </c>
      <c r="P140" s="252"/>
      <c r="Q140" s="143"/>
      <c r="T140" s="352">
        <f>IF(COUNTIF(D$11:D140,D140)=1,T139+1,T139)</f>
        <v>6</v>
      </c>
      <c r="U140" s="99">
        <f>IF(COUNTIF(J$11:J140,J140)=1,U139+1,U139)</f>
        <v>11</v>
      </c>
      <c r="V140" s="99">
        <f>IF(COUNTIF(H$11:H140,H140)=1,V139+1,V139)</f>
        <v>4</v>
      </c>
      <c r="W140" s="99">
        <f>IF(COUNTIF(H$11:H140,H140)=1,W139+1,W139)</f>
        <v>4</v>
      </c>
      <c r="X140" s="503">
        <f>IF(COUNTIF(J$11:J140,J140)=1,X139+1,X139)</f>
        <v>11</v>
      </c>
      <c r="Y140" s="352">
        <f>IF(AND(COUNTIF(J$11:J140,J140)=1,J140&lt;&gt;"UK"),Y139+1,Y139)</f>
        <v>11</v>
      </c>
    </row>
    <row r="141" spans="2:25" s="99" customFormat="1" x14ac:dyDescent="0.25">
      <c r="B141" s="109"/>
      <c r="C141" s="299"/>
      <c r="D141" s="230"/>
      <c r="E141" s="523" t="str">
        <f>IFERROR(VLOOKUP($D141,'START - AWARD DETAILS'!$C$21:$F$40,2,0),"")</f>
        <v/>
      </c>
      <c r="F141" s="274" t="str">
        <f>IFERROR(VLOOKUP($D141,'START - AWARD DETAILS'!$C$21:$F$40,3,0),"")</f>
        <v/>
      </c>
      <c r="G141" s="274" t="str">
        <f>IFERROR(VLOOKUP($D141,'START - AWARD DETAILS'!$C$21:$G$40,4,0),"")</f>
        <v/>
      </c>
      <c r="H141" s="274" t="str">
        <f>IFERROR(VLOOKUP($D141,'START - AWARD DETAILS'!$C$21:$G$40,5,0),"")</f>
        <v/>
      </c>
      <c r="I141" s="477"/>
      <c r="J141" s="230"/>
      <c r="K141" s="230"/>
      <c r="L141" s="283"/>
      <c r="M141" s="279"/>
      <c r="N141" s="320">
        <f t="shared" si="4"/>
        <v>0</v>
      </c>
      <c r="O141" s="321">
        <f t="shared" ref="O141:O204" si="5">IF(E141="HEI (UK)",0.8,1)</f>
        <v>1</v>
      </c>
      <c r="P141" s="252"/>
      <c r="Q141" s="143"/>
      <c r="T141" s="352">
        <f>IF(COUNTIF(D$11:D141,D141)=1,T140+1,T140)</f>
        <v>6</v>
      </c>
      <c r="U141" s="99">
        <f>IF(COUNTIF(J$11:J141,J141)=1,U140+1,U140)</f>
        <v>11</v>
      </c>
      <c r="V141" s="99">
        <f>IF(COUNTIF(H$11:H141,H141)=1,V140+1,V140)</f>
        <v>4</v>
      </c>
      <c r="W141" s="99">
        <f>IF(COUNTIF(H$11:H141,H141)=1,W140+1,W140)</f>
        <v>4</v>
      </c>
      <c r="X141" s="503">
        <f>IF(COUNTIF(J$11:J141,J141)=1,X140+1,X140)</f>
        <v>11</v>
      </c>
      <c r="Y141" s="352">
        <f>IF(AND(COUNTIF(J$11:J141,J141)=1,J141&lt;&gt;"UK"),Y140+1,Y140)</f>
        <v>11</v>
      </c>
    </row>
    <row r="142" spans="2:25" s="99" customFormat="1" x14ac:dyDescent="0.25">
      <c r="B142" s="109"/>
      <c r="C142" s="299"/>
      <c r="D142" s="230"/>
      <c r="E142" s="523" t="str">
        <f>IFERROR(VLOOKUP($D142,'START - AWARD DETAILS'!$C$21:$F$40,2,0),"")</f>
        <v/>
      </c>
      <c r="F142" s="274" t="str">
        <f>IFERROR(VLOOKUP($D142,'START - AWARD DETAILS'!$C$21:$F$40,3,0),"")</f>
        <v/>
      </c>
      <c r="G142" s="274" t="str">
        <f>IFERROR(VLOOKUP($D142,'START - AWARD DETAILS'!$C$21:$G$40,4,0),"")</f>
        <v/>
      </c>
      <c r="H142" s="274" t="str">
        <f>IFERROR(VLOOKUP($D142,'START - AWARD DETAILS'!$C$21:$G$40,5,0),"")</f>
        <v/>
      </c>
      <c r="I142" s="477"/>
      <c r="J142" s="230"/>
      <c r="K142" s="230"/>
      <c r="L142" s="283"/>
      <c r="M142" s="279"/>
      <c r="N142" s="320">
        <f t="shared" si="4"/>
        <v>0</v>
      </c>
      <c r="O142" s="321">
        <f t="shared" si="5"/>
        <v>1</v>
      </c>
      <c r="P142" s="252"/>
      <c r="Q142" s="143"/>
      <c r="T142" s="352">
        <f>IF(COUNTIF(D$11:D142,D142)=1,T141+1,T141)</f>
        <v>6</v>
      </c>
      <c r="U142" s="99">
        <f>IF(COUNTIF(J$11:J142,J142)=1,U141+1,U141)</f>
        <v>11</v>
      </c>
      <c r="V142" s="99">
        <f>IF(COUNTIF(H$11:H142,H142)=1,V141+1,V141)</f>
        <v>4</v>
      </c>
      <c r="W142" s="99">
        <f>IF(COUNTIF(H$11:H142,H142)=1,W141+1,W141)</f>
        <v>4</v>
      </c>
      <c r="X142" s="503">
        <f>IF(COUNTIF(J$11:J142,J142)=1,X141+1,X141)</f>
        <v>11</v>
      </c>
      <c r="Y142" s="352">
        <f>IF(AND(COUNTIF(J$11:J142,J142)=1,J142&lt;&gt;"UK"),Y141+1,Y141)</f>
        <v>11</v>
      </c>
    </row>
    <row r="143" spans="2:25" s="99" customFormat="1" x14ac:dyDescent="0.25">
      <c r="B143" s="109"/>
      <c r="C143" s="299"/>
      <c r="D143" s="230"/>
      <c r="E143" s="523" t="str">
        <f>IFERROR(VLOOKUP($D143,'START - AWARD DETAILS'!$C$21:$F$40,2,0),"")</f>
        <v/>
      </c>
      <c r="F143" s="274" t="str">
        <f>IFERROR(VLOOKUP($D143,'START - AWARD DETAILS'!$C$21:$F$40,3,0),"")</f>
        <v/>
      </c>
      <c r="G143" s="274" t="str">
        <f>IFERROR(VLOOKUP($D143,'START - AWARD DETAILS'!$C$21:$G$40,4,0),"")</f>
        <v/>
      </c>
      <c r="H143" s="274" t="str">
        <f>IFERROR(VLOOKUP($D143,'START - AWARD DETAILS'!$C$21:$G$40,5,0),"")</f>
        <v/>
      </c>
      <c r="I143" s="477"/>
      <c r="J143" s="230"/>
      <c r="K143" s="230"/>
      <c r="L143" s="283"/>
      <c r="M143" s="279"/>
      <c r="N143" s="320">
        <f t="shared" si="4"/>
        <v>0</v>
      </c>
      <c r="O143" s="321">
        <f t="shared" si="5"/>
        <v>1</v>
      </c>
      <c r="P143" s="252"/>
      <c r="Q143" s="143"/>
      <c r="T143" s="352">
        <f>IF(COUNTIF(D$11:D143,D143)=1,T142+1,T142)</f>
        <v>6</v>
      </c>
      <c r="U143" s="99">
        <f>IF(COUNTIF(J$11:J143,J143)=1,U142+1,U142)</f>
        <v>11</v>
      </c>
      <c r="V143" s="99">
        <f>IF(COUNTIF(H$11:H143,H143)=1,V142+1,V142)</f>
        <v>4</v>
      </c>
      <c r="W143" s="99">
        <f>IF(COUNTIF(H$11:H143,H143)=1,W142+1,W142)</f>
        <v>4</v>
      </c>
      <c r="X143" s="503">
        <f>IF(COUNTIF(J$11:J143,J143)=1,X142+1,X142)</f>
        <v>11</v>
      </c>
      <c r="Y143" s="352">
        <f>IF(AND(COUNTIF(J$11:J143,J143)=1,J143&lt;&gt;"UK"),Y142+1,Y142)</f>
        <v>11</v>
      </c>
    </row>
    <row r="144" spans="2:25" s="99" customFormat="1" x14ac:dyDescent="0.25">
      <c r="B144" s="109"/>
      <c r="C144" s="299"/>
      <c r="D144" s="230"/>
      <c r="E144" s="523" t="str">
        <f>IFERROR(VLOOKUP($D144,'START - AWARD DETAILS'!$C$21:$F$40,2,0),"")</f>
        <v/>
      </c>
      <c r="F144" s="274" t="str">
        <f>IFERROR(VLOOKUP($D144,'START - AWARD DETAILS'!$C$21:$F$40,3,0),"")</f>
        <v/>
      </c>
      <c r="G144" s="274" t="str">
        <f>IFERROR(VLOOKUP($D144,'START - AWARD DETAILS'!$C$21:$G$40,4,0),"")</f>
        <v/>
      </c>
      <c r="H144" s="274" t="str">
        <f>IFERROR(VLOOKUP($D144,'START - AWARD DETAILS'!$C$21:$G$40,5,0),"")</f>
        <v/>
      </c>
      <c r="I144" s="477"/>
      <c r="J144" s="230"/>
      <c r="K144" s="230"/>
      <c r="L144" s="283"/>
      <c r="M144" s="279"/>
      <c r="N144" s="320">
        <f t="shared" si="4"/>
        <v>0</v>
      </c>
      <c r="O144" s="321">
        <f t="shared" si="5"/>
        <v>1</v>
      </c>
      <c r="P144" s="252"/>
      <c r="Q144" s="143"/>
      <c r="T144" s="352">
        <f>IF(COUNTIF(D$11:D144,D144)=1,T143+1,T143)</f>
        <v>6</v>
      </c>
      <c r="U144" s="99">
        <f>IF(COUNTIF(J$11:J144,J144)=1,U143+1,U143)</f>
        <v>11</v>
      </c>
      <c r="V144" s="99">
        <f>IF(COUNTIF(H$11:H144,H144)=1,V143+1,V143)</f>
        <v>4</v>
      </c>
      <c r="W144" s="99">
        <f>IF(COUNTIF(H$11:H144,H144)=1,W143+1,W143)</f>
        <v>4</v>
      </c>
      <c r="X144" s="503">
        <f>IF(COUNTIF(J$11:J144,J144)=1,X143+1,X143)</f>
        <v>11</v>
      </c>
      <c r="Y144" s="352">
        <f>IF(AND(COUNTIF(J$11:J144,J144)=1,J144&lt;&gt;"UK"),Y143+1,Y143)</f>
        <v>11</v>
      </c>
    </row>
    <row r="145" spans="2:25" s="99" customFormat="1" x14ac:dyDescent="0.25">
      <c r="B145" s="109"/>
      <c r="C145" s="299"/>
      <c r="D145" s="230"/>
      <c r="E145" s="523" t="str">
        <f>IFERROR(VLOOKUP($D145,'START - AWARD DETAILS'!$C$21:$F$40,2,0),"")</f>
        <v/>
      </c>
      <c r="F145" s="274" t="str">
        <f>IFERROR(VLOOKUP($D145,'START - AWARD DETAILS'!$C$21:$F$40,3,0),"")</f>
        <v/>
      </c>
      <c r="G145" s="274" t="str">
        <f>IFERROR(VLOOKUP($D145,'START - AWARD DETAILS'!$C$21:$G$40,4,0),"")</f>
        <v/>
      </c>
      <c r="H145" s="274" t="str">
        <f>IFERROR(VLOOKUP($D145,'START - AWARD DETAILS'!$C$21:$G$40,5,0),"")</f>
        <v/>
      </c>
      <c r="I145" s="477"/>
      <c r="J145" s="230"/>
      <c r="K145" s="230"/>
      <c r="L145" s="283"/>
      <c r="M145" s="279"/>
      <c r="N145" s="320">
        <f t="shared" si="4"/>
        <v>0</v>
      </c>
      <c r="O145" s="321">
        <f t="shared" si="5"/>
        <v>1</v>
      </c>
      <c r="P145" s="252"/>
      <c r="Q145" s="143"/>
      <c r="T145" s="352">
        <f>IF(COUNTIF(D$11:D145,D145)=1,T144+1,T144)</f>
        <v>6</v>
      </c>
      <c r="U145" s="99">
        <f>IF(COUNTIF(J$11:J145,J145)=1,U144+1,U144)</f>
        <v>11</v>
      </c>
      <c r="V145" s="99">
        <f>IF(COUNTIF(H$11:H145,H145)=1,V144+1,V144)</f>
        <v>4</v>
      </c>
      <c r="W145" s="99">
        <f>IF(COUNTIF(H$11:H145,H145)=1,W144+1,W144)</f>
        <v>4</v>
      </c>
      <c r="X145" s="503">
        <f>IF(COUNTIF(J$11:J145,J145)=1,X144+1,X144)</f>
        <v>11</v>
      </c>
      <c r="Y145" s="352">
        <f>IF(AND(COUNTIF(J$11:J145,J145)=1,J145&lt;&gt;"UK"),Y144+1,Y144)</f>
        <v>11</v>
      </c>
    </row>
    <row r="146" spans="2:25" s="99" customFormat="1" x14ac:dyDescent="0.25">
      <c r="B146" s="109"/>
      <c r="C146" s="299"/>
      <c r="D146" s="230"/>
      <c r="E146" s="523" t="str">
        <f>IFERROR(VLOOKUP($D146,'START - AWARD DETAILS'!$C$21:$F$40,2,0),"")</f>
        <v/>
      </c>
      <c r="F146" s="274" t="str">
        <f>IFERROR(VLOOKUP($D146,'START - AWARD DETAILS'!$C$21:$F$40,3,0),"")</f>
        <v/>
      </c>
      <c r="G146" s="274" t="str">
        <f>IFERROR(VLOOKUP($D146,'START - AWARD DETAILS'!$C$21:$G$40,4,0),"")</f>
        <v/>
      </c>
      <c r="H146" s="274" t="str">
        <f>IFERROR(VLOOKUP($D146,'START - AWARD DETAILS'!$C$21:$G$40,5,0),"")</f>
        <v/>
      </c>
      <c r="I146" s="477"/>
      <c r="J146" s="230"/>
      <c r="K146" s="230"/>
      <c r="L146" s="283"/>
      <c r="M146" s="279"/>
      <c r="N146" s="320">
        <f t="shared" ref="N146:N209" si="6">SUM(L146:M146)</f>
        <v>0</v>
      </c>
      <c r="O146" s="321">
        <f t="shared" si="5"/>
        <v>1</v>
      </c>
      <c r="P146" s="252"/>
      <c r="Q146" s="143"/>
      <c r="T146" s="352">
        <f>IF(COUNTIF(D$11:D146,D146)=1,T145+1,T145)</f>
        <v>6</v>
      </c>
      <c r="U146" s="99">
        <f>IF(COUNTIF(J$11:J146,J146)=1,U145+1,U145)</f>
        <v>11</v>
      </c>
      <c r="V146" s="99">
        <f>IF(COUNTIF(H$11:H146,H146)=1,V145+1,V145)</f>
        <v>4</v>
      </c>
      <c r="W146" s="99">
        <f>IF(COUNTIF(H$11:H146,H146)=1,W145+1,W145)</f>
        <v>4</v>
      </c>
      <c r="X146" s="503">
        <f>IF(COUNTIF(J$11:J146,J146)=1,X145+1,X145)</f>
        <v>11</v>
      </c>
      <c r="Y146" s="352">
        <f>IF(AND(COUNTIF(J$11:J146,J146)=1,J146&lt;&gt;"UK"),Y145+1,Y145)</f>
        <v>11</v>
      </c>
    </row>
    <row r="147" spans="2:25" s="99" customFormat="1" x14ac:dyDescent="0.25">
      <c r="B147" s="109"/>
      <c r="C147" s="299"/>
      <c r="D147" s="230"/>
      <c r="E147" s="523" t="str">
        <f>IFERROR(VLOOKUP($D147,'START - AWARD DETAILS'!$C$21:$F$40,2,0),"")</f>
        <v/>
      </c>
      <c r="F147" s="274" t="str">
        <f>IFERROR(VLOOKUP($D147,'START - AWARD DETAILS'!$C$21:$F$40,3,0),"")</f>
        <v/>
      </c>
      <c r="G147" s="274" t="str">
        <f>IFERROR(VLOOKUP($D147,'START - AWARD DETAILS'!$C$21:$G$40,4,0),"")</f>
        <v/>
      </c>
      <c r="H147" s="274" t="str">
        <f>IFERROR(VLOOKUP($D147,'START - AWARD DETAILS'!$C$21:$G$40,5,0),"")</f>
        <v/>
      </c>
      <c r="I147" s="477"/>
      <c r="J147" s="230"/>
      <c r="K147" s="230"/>
      <c r="L147" s="283"/>
      <c r="M147" s="279"/>
      <c r="N147" s="320">
        <f t="shared" si="6"/>
        <v>0</v>
      </c>
      <c r="O147" s="321">
        <f t="shared" si="5"/>
        <v>1</v>
      </c>
      <c r="P147" s="252"/>
      <c r="Q147" s="143"/>
      <c r="T147" s="352">
        <f>IF(COUNTIF(D$11:D147,D147)=1,T146+1,T146)</f>
        <v>6</v>
      </c>
      <c r="U147" s="99">
        <f>IF(COUNTIF(J$11:J147,J147)=1,U146+1,U146)</f>
        <v>11</v>
      </c>
      <c r="V147" s="99">
        <f>IF(COUNTIF(H$11:H147,H147)=1,V146+1,V146)</f>
        <v>4</v>
      </c>
      <c r="W147" s="99">
        <f>IF(COUNTIF(H$11:H147,H147)=1,W146+1,W146)</f>
        <v>4</v>
      </c>
      <c r="X147" s="503">
        <f>IF(COUNTIF(J$11:J147,J147)=1,X146+1,X146)</f>
        <v>11</v>
      </c>
      <c r="Y147" s="352">
        <f>IF(AND(COUNTIF(J$11:J147,J147)=1,J147&lt;&gt;"UK"),Y146+1,Y146)</f>
        <v>11</v>
      </c>
    </row>
    <row r="148" spans="2:25" s="99" customFormat="1" x14ac:dyDescent="0.25">
      <c r="B148" s="109"/>
      <c r="C148" s="299"/>
      <c r="D148" s="230"/>
      <c r="E148" s="523" t="str">
        <f>IFERROR(VLOOKUP($D148,'START - AWARD DETAILS'!$C$21:$F$40,2,0),"")</f>
        <v/>
      </c>
      <c r="F148" s="274" t="str">
        <f>IFERROR(VLOOKUP($D148,'START - AWARD DETAILS'!$C$21:$F$40,3,0),"")</f>
        <v/>
      </c>
      <c r="G148" s="274" t="str">
        <f>IFERROR(VLOOKUP($D148,'START - AWARD DETAILS'!$C$21:$G$40,4,0),"")</f>
        <v/>
      </c>
      <c r="H148" s="274" t="str">
        <f>IFERROR(VLOOKUP($D148,'START - AWARD DETAILS'!$C$21:$G$40,5,0),"")</f>
        <v/>
      </c>
      <c r="I148" s="477"/>
      <c r="J148" s="230"/>
      <c r="K148" s="230"/>
      <c r="L148" s="283"/>
      <c r="M148" s="279"/>
      <c r="N148" s="320">
        <f t="shared" si="6"/>
        <v>0</v>
      </c>
      <c r="O148" s="321">
        <f t="shared" si="5"/>
        <v>1</v>
      </c>
      <c r="P148" s="252"/>
      <c r="Q148" s="143"/>
      <c r="T148" s="352">
        <f>IF(COUNTIF(D$11:D148,D148)=1,T147+1,T147)</f>
        <v>6</v>
      </c>
      <c r="U148" s="99">
        <f>IF(COUNTIF(J$11:J148,J148)=1,U147+1,U147)</f>
        <v>11</v>
      </c>
      <c r="V148" s="99">
        <f>IF(COUNTIF(H$11:H148,H148)=1,V147+1,V147)</f>
        <v>4</v>
      </c>
      <c r="W148" s="99">
        <f>IF(COUNTIF(H$11:H148,H148)=1,W147+1,W147)</f>
        <v>4</v>
      </c>
      <c r="X148" s="503">
        <f>IF(COUNTIF(J$11:J148,J148)=1,X147+1,X147)</f>
        <v>11</v>
      </c>
      <c r="Y148" s="352">
        <f>IF(AND(COUNTIF(J$11:J148,J148)=1,J148&lt;&gt;"UK"),Y147+1,Y147)</f>
        <v>11</v>
      </c>
    </row>
    <row r="149" spans="2:25" s="99" customFormat="1" x14ac:dyDescent="0.25">
      <c r="B149" s="109"/>
      <c r="C149" s="299"/>
      <c r="D149" s="230"/>
      <c r="E149" s="523" t="str">
        <f>IFERROR(VLOOKUP($D149,'START - AWARD DETAILS'!$C$21:$F$40,2,0),"")</f>
        <v/>
      </c>
      <c r="F149" s="274" t="str">
        <f>IFERROR(VLOOKUP($D149,'START - AWARD DETAILS'!$C$21:$F$40,3,0),"")</f>
        <v/>
      </c>
      <c r="G149" s="274" t="str">
        <f>IFERROR(VLOOKUP($D149,'START - AWARD DETAILS'!$C$21:$G$40,4,0),"")</f>
        <v/>
      </c>
      <c r="H149" s="274" t="str">
        <f>IFERROR(VLOOKUP($D149,'START - AWARD DETAILS'!$C$21:$G$40,5,0),"")</f>
        <v/>
      </c>
      <c r="I149" s="477"/>
      <c r="J149" s="230"/>
      <c r="K149" s="230"/>
      <c r="L149" s="283"/>
      <c r="M149" s="279"/>
      <c r="N149" s="320">
        <f t="shared" si="6"/>
        <v>0</v>
      </c>
      <c r="O149" s="321">
        <f t="shared" si="5"/>
        <v>1</v>
      </c>
      <c r="P149" s="252"/>
      <c r="Q149" s="143"/>
      <c r="T149" s="352">
        <f>IF(COUNTIF(D$11:D149,D149)=1,T148+1,T148)</f>
        <v>6</v>
      </c>
      <c r="U149" s="99">
        <f>IF(COUNTIF(J$11:J149,J149)=1,U148+1,U148)</f>
        <v>11</v>
      </c>
      <c r="V149" s="99">
        <f>IF(COUNTIF(H$11:H149,H149)=1,V148+1,V148)</f>
        <v>4</v>
      </c>
      <c r="W149" s="99">
        <f>IF(COUNTIF(H$11:H149,H149)=1,W148+1,W148)</f>
        <v>4</v>
      </c>
      <c r="X149" s="503">
        <f>IF(COUNTIF(J$11:J149,J149)=1,X148+1,X148)</f>
        <v>11</v>
      </c>
      <c r="Y149" s="352">
        <f>IF(AND(COUNTIF(J$11:J149,J149)=1,J149&lt;&gt;"UK"),Y148+1,Y148)</f>
        <v>11</v>
      </c>
    </row>
    <row r="150" spans="2:25" s="99" customFormat="1" x14ac:dyDescent="0.25">
      <c r="B150" s="109"/>
      <c r="C150" s="299"/>
      <c r="D150" s="230"/>
      <c r="E150" s="523" t="str">
        <f>IFERROR(VLOOKUP($D150,'START - AWARD DETAILS'!$C$21:$F$40,2,0),"")</f>
        <v/>
      </c>
      <c r="F150" s="274" t="str">
        <f>IFERROR(VLOOKUP($D150,'START - AWARD DETAILS'!$C$21:$F$40,3,0),"")</f>
        <v/>
      </c>
      <c r="G150" s="274" t="str">
        <f>IFERROR(VLOOKUP($D150,'START - AWARD DETAILS'!$C$21:$G$40,4,0),"")</f>
        <v/>
      </c>
      <c r="H150" s="274" t="str">
        <f>IFERROR(VLOOKUP($D150,'START - AWARD DETAILS'!$C$21:$G$40,5,0),"")</f>
        <v/>
      </c>
      <c r="I150" s="477"/>
      <c r="J150" s="230"/>
      <c r="K150" s="230"/>
      <c r="L150" s="283"/>
      <c r="M150" s="279"/>
      <c r="N150" s="320">
        <f t="shared" si="6"/>
        <v>0</v>
      </c>
      <c r="O150" s="321">
        <f t="shared" si="5"/>
        <v>1</v>
      </c>
      <c r="P150" s="252"/>
      <c r="Q150" s="143"/>
      <c r="T150" s="352">
        <f>IF(COUNTIF(D$11:D150,D150)=1,T149+1,T149)</f>
        <v>6</v>
      </c>
      <c r="U150" s="99">
        <f>IF(COUNTIF(J$11:J150,J150)=1,U149+1,U149)</f>
        <v>11</v>
      </c>
      <c r="V150" s="99">
        <f>IF(COUNTIF(H$11:H150,H150)=1,V149+1,V149)</f>
        <v>4</v>
      </c>
      <c r="W150" s="99">
        <f>IF(COUNTIF(H$11:H150,H150)=1,W149+1,W149)</f>
        <v>4</v>
      </c>
      <c r="X150" s="503">
        <f>IF(COUNTIF(J$11:J150,J150)=1,X149+1,X149)</f>
        <v>11</v>
      </c>
      <c r="Y150" s="352">
        <f>IF(AND(COUNTIF(J$11:J150,J150)=1,J150&lt;&gt;"UK"),Y149+1,Y149)</f>
        <v>11</v>
      </c>
    </row>
    <row r="151" spans="2:25" s="99" customFormat="1" x14ac:dyDescent="0.25">
      <c r="B151" s="109"/>
      <c r="C151" s="299"/>
      <c r="D151" s="230"/>
      <c r="E151" s="523" t="str">
        <f>IFERROR(VLOOKUP($D151,'START - AWARD DETAILS'!$C$21:$F$40,2,0),"")</f>
        <v/>
      </c>
      <c r="F151" s="274" t="str">
        <f>IFERROR(VLOOKUP($D151,'START - AWARD DETAILS'!$C$21:$F$40,3,0),"")</f>
        <v/>
      </c>
      <c r="G151" s="274" t="str">
        <f>IFERROR(VLOOKUP($D151,'START - AWARD DETAILS'!$C$21:$G$40,4,0),"")</f>
        <v/>
      </c>
      <c r="H151" s="274" t="str">
        <f>IFERROR(VLOOKUP($D151,'START - AWARD DETAILS'!$C$21:$G$40,5,0),"")</f>
        <v/>
      </c>
      <c r="I151" s="477"/>
      <c r="J151" s="230"/>
      <c r="K151" s="230"/>
      <c r="L151" s="283"/>
      <c r="M151" s="279"/>
      <c r="N151" s="320">
        <f t="shared" si="6"/>
        <v>0</v>
      </c>
      <c r="O151" s="321">
        <f t="shared" si="5"/>
        <v>1</v>
      </c>
      <c r="P151" s="252"/>
      <c r="Q151" s="143"/>
      <c r="T151" s="352">
        <f>IF(COUNTIF(D$11:D151,D151)=1,T150+1,T150)</f>
        <v>6</v>
      </c>
      <c r="U151" s="99">
        <f>IF(COUNTIF(J$11:J151,J151)=1,U150+1,U150)</f>
        <v>11</v>
      </c>
      <c r="V151" s="99">
        <f>IF(COUNTIF(H$11:H151,H151)=1,V150+1,V150)</f>
        <v>4</v>
      </c>
      <c r="W151" s="99">
        <f>IF(COUNTIF(H$11:H151,H151)=1,W150+1,W150)</f>
        <v>4</v>
      </c>
      <c r="X151" s="503">
        <f>IF(COUNTIF(J$11:J151,J151)=1,X150+1,X150)</f>
        <v>11</v>
      </c>
      <c r="Y151" s="352">
        <f>IF(AND(COUNTIF(J$11:J151,J151)=1,J151&lt;&gt;"UK"),Y150+1,Y150)</f>
        <v>11</v>
      </c>
    </row>
    <row r="152" spans="2:25" s="99" customFormat="1" x14ac:dyDescent="0.25">
      <c r="B152" s="109"/>
      <c r="C152" s="299"/>
      <c r="D152" s="230"/>
      <c r="E152" s="523" t="str">
        <f>IFERROR(VLOOKUP($D152,'START - AWARD DETAILS'!$C$21:$F$40,2,0),"")</f>
        <v/>
      </c>
      <c r="F152" s="274" t="str">
        <f>IFERROR(VLOOKUP($D152,'START - AWARD DETAILS'!$C$21:$F$40,3,0),"")</f>
        <v/>
      </c>
      <c r="G152" s="274" t="str">
        <f>IFERROR(VLOOKUP($D152,'START - AWARD DETAILS'!$C$21:$G$40,4,0),"")</f>
        <v/>
      </c>
      <c r="H152" s="274" t="str">
        <f>IFERROR(VLOOKUP($D152,'START - AWARD DETAILS'!$C$21:$G$40,5,0),"")</f>
        <v/>
      </c>
      <c r="I152" s="477"/>
      <c r="J152" s="230"/>
      <c r="K152" s="230"/>
      <c r="L152" s="283"/>
      <c r="M152" s="279"/>
      <c r="N152" s="320">
        <f t="shared" si="6"/>
        <v>0</v>
      </c>
      <c r="O152" s="321">
        <f t="shared" si="5"/>
        <v>1</v>
      </c>
      <c r="P152" s="252"/>
      <c r="Q152" s="143"/>
      <c r="T152" s="352">
        <f>IF(COUNTIF(D$11:D152,D152)=1,T151+1,T151)</f>
        <v>6</v>
      </c>
      <c r="U152" s="99">
        <f>IF(COUNTIF(J$11:J152,J152)=1,U151+1,U151)</f>
        <v>11</v>
      </c>
      <c r="V152" s="99">
        <f>IF(COUNTIF(H$11:H152,H152)=1,V151+1,V151)</f>
        <v>4</v>
      </c>
      <c r="W152" s="99">
        <f>IF(COUNTIF(H$11:H152,H152)=1,W151+1,W151)</f>
        <v>4</v>
      </c>
      <c r="X152" s="503">
        <f>IF(COUNTIF(J$11:J152,J152)=1,X151+1,X151)</f>
        <v>11</v>
      </c>
      <c r="Y152" s="352">
        <f>IF(AND(COUNTIF(J$11:J152,J152)=1,J152&lt;&gt;"UK"),Y151+1,Y151)</f>
        <v>11</v>
      </c>
    </row>
    <row r="153" spans="2:25" s="99" customFormat="1" x14ac:dyDescent="0.25">
      <c r="B153" s="109"/>
      <c r="C153" s="299"/>
      <c r="D153" s="230"/>
      <c r="E153" s="523" t="str">
        <f>IFERROR(VLOOKUP($D153,'START - AWARD DETAILS'!$C$21:$F$40,2,0),"")</f>
        <v/>
      </c>
      <c r="F153" s="274" t="str">
        <f>IFERROR(VLOOKUP($D153,'START - AWARD DETAILS'!$C$21:$F$40,3,0),"")</f>
        <v/>
      </c>
      <c r="G153" s="274" t="str">
        <f>IFERROR(VLOOKUP($D153,'START - AWARD DETAILS'!$C$21:$G$40,4,0),"")</f>
        <v/>
      </c>
      <c r="H153" s="274" t="str">
        <f>IFERROR(VLOOKUP($D153,'START - AWARD DETAILS'!$C$21:$G$40,5,0),"")</f>
        <v/>
      </c>
      <c r="I153" s="477"/>
      <c r="J153" s="230"/>
      <c r="K153" s="230"/>
      <c r="L153" s="283"/>
      <c r="M153" s="279"/>
      <c r="N153" s="320">
        <f t="shared" si="6"/>
        <v>0</v>
      </c>
      <c r="O153" s="321">
        <f t="shared" si="5"/>
        <v>1</v>
      </c>
      <c r="P153" s="252"/>
      <c r="Q153" s="143"/>
      <c r="T153" s="352">
        <f>IF(COUNTIF(D$11:D153,D153)=1,T152+1,T152)</f>
        <v>6</v>
      </c>
      <c r="U153" s="99">
        <f>IF(COUNTIF(J$11:J153,J153)=1,U152+1,U152)</f>
        <v>11</v>
      </c>
      <c r="V153" s="99">
        <f>IF(COUNTIF(H$11:H153,H153)=1,V152+1,V152)</f>
        <v>4</v>
      </c>
      <c r="W153" s="99">
        <f>IF(COUNTIF(H$11:H153,H153)=1,W152+1,W152)</f>
        <v>4</v>
      </c>
      <c r="X153" s="503">
        <f>IF(COUNTIF(J$11:J153,J153)=1,X152+1,X152)</f>
        <v>11</v>
      </c>
      <c r="Y153" s="352">
        <f>IF(AND(COUNTIF(J$11:J153,J153)=1,J153&lt;&gt;"UK"),Y152+1,Y152)</f>
        <v>11</v>
      </c>
    </row>
    <row r="154" spans="2:25" s="99" customFormat="1" x14ac:dyDescent="0.25">
      <c r="B154" s="109"/>
      <c r="C154" s="299"/>
      <c r="D154" s="230"/>
      <c r="E154" s="523" t="str">
        <f>IFERROR(VLOOKUP($D154,'START - AWARD DETAILS'!$C$21:$F$40,2,0),"")</f>
        <v/>
      </c>
      <c r="F154" s="274" t="str">
        <f>IFERROR(VLOOKUP($D154,'START - AWARD DETAILS'!$C$21:$F$40,3,0),"")</f>
        <v/>
      </c>
      <c r="G154" s="274" t="str">
        <f>IFERROR(VLOOKUP($D154,'START - AWARD DETAILS'!$C$21:$G$40,4,0),"")</f>
        <v/>
      </c>
      <c r="H154" s="274" t="str">
        <f>IFERROR(VLOOKUP($D154,'START - AWARD DETAILS'!$C$21:$G$40,5,0),"")</f>
        <v/>
      </c>
      <c r="I154" s="477"/>
      <c r="J154" s="230"/>
      <c r="K154" s="230"/>
      <c r="L154" s="283"/>
      <c r="M154" s="279"/>
      <c r="N154" s="320">
        <f t="shared" si="6"/>
        <v>0</v>
      </c>
      <c r="O154" s="321">
        <f t="shared" si="5"/>
        <v>1</v>
      </c>
      <c r="P154" s="252"/>
      <c r="Q154" s="143"/>
      <c r="T154" s="352">
        <f>IF(COUNTIF(D$11:D154,D154)=1,T153+1,T153)</f>
        <v>6</v>
      </c>
      <c r="U154" s="99">
        <f>IF(COUNTIF(J$11:J154,J154)=1,U153+1,U153)</f>
        <v>11</v>
      </c>
      <c r="V154" s="99">
        <f>IF(COUNTIF(H$11:H154,H154)=1,V153+1,V153)</f>
        <v>4</v>
      </c>
      <c r="W154" s="99">
        <f>IF(COUNTIF(H$11:H154,H154)=1,W153+1,W153)</f>
        <v>4</v>
      </c>
      <c r="X154" s="503">
        <f>IF(COUNTIF(J$11:J154,J154)=1,X153+1,X153)</f>
        <v>11</v>
      </c>
      <c r="Y154" s="352">
        <f>IF(AND(COUNTIF(J$11:J154,J154)=1,J154&lt;&gt;"UK"),Y153+1,Y153)</f>
        <v>11</v>
      </c>
    </row>
    <row r="155" spans="2:25" s="99" customFormat="1" x14ac:dyDescent="0.25">
      <c r="B155" s="109"/>
      <c r="C155" s="299"/>
      <c r="D155" s="230"/>
      <c r="E155" s="523" t="str">
        <f>IFERROR(VLOOKUP($D155,'START - AWARD DETAILS'!$C$21:$F$40,2,0),"")</f>
        <v/>
      </c>
      <c r="F155" s="274" t="str">
        <f>IFERROR(VLOOKUP($D155,'START - AWARD DETAILS'!$C$21:$F$40,3,0),"")</f>
        <v/>
      </c>
      <c r="G155" s="274" t="str">
        <f>IFERROR(VLOOKUP($D155,'START - AWARD DETAILS'!$C$21:$G$40,4,0),"")</f>
        <v/>
      </c>
      <c r="H155" s="274" t="str">
        <f>IFERROR(VLOOKUP($D155,'START - AWARD DETAILS'!$C$21:$G$40,5,0),"")</f>
        <v/>
      </c>
      <c r="I155" s="477"/>
      <c r="J155" s="230"/>
      <c r="K155" s="230"/>
      <c r="L155" s="283"/>
      <c r="M155" s="279"/>
      <c r="N155" s="320">
        <f t="shared" si="6"/>
        <v>0</v>
      </c>
      <c r="O155" s="321">
        <f t="shared" si="5"/>
        <v>1</v>
      </c>
      <c r="P155" s="252"/>
      <c r="Q155" s="143"/>
      <c r="T155" s="352">
        <f>IF(COUNTIF(D$11:D155,D155)=1,T154+1,T154)</f>
        <v>6</v>
      </c>
      <c r="U155" s="99">
        <f>IF(COUNTIF(J$11:J155,J155)=1,U154+1,U154)</f>
        <v>11</v>
      </c>
      <c r="V155" s="99">
        <f>IF(COUNTIF(H$11:H155,H155)=1,V154+1,V154)</f>
        <v>4</v>
      </c>
      <c r="W155" s="99">
        <f>IF(COUNTIF(H$11:H155,H155)=1,W154+1,W154)</f>
        <v>4</v>
      </c>
      <c r="X155" s="503">
        <f>IF(COUNTIF(J$11:J155,J155)=1,X154+1,X154)</f>
        <v>11</v>
      </c>
      <c r="Y155" s="352">
        <f>IF(AND(COUNTIF(J$11:J155,J155)=1,J155&lt;&gt;"UK"),Y154+1,Y154)</f>
        <v>11</v>
      </c>
    </row>
    <row r="156" spans="2:25" s="99" customFormat="1" x14ac:dyDescent="0.25">
      <c r="B156" s="109"/>
      <c r="C156" s="299"/>
      <c r="D156" s="230"/>
      <c r="E156" s="523" t="str">
        <f>IFERROR(VLOOKUP($D156,'START - AWARD DETAILS'!$C$21:$F$40,2,0),"")</f>
        <v/>
      </c>
      <c r="F156" s="274" t="str">
        <f>IFERROR(VLOOKUP($D156,'START - AWARD DETAILS'!$C$21:$F$40,3,0),"")</f>
        <v/>
      </c>
      <c r="G156" s="274" t="str">
        <f>IFERROR(VLOOKUP($D156,'START - AWARD DETAILS'!$C$21:$G$40,4,0),"")</f>
        <v/>
      </c>
      <c r="H156" s="274" t="str">
        <f>IFERROR(VLOOKUP($D156,'START - AWARD DETAILS'!$C$21:$G$40,5,0),"")</f>
        <v/>
      </c>
      <c r="I156" s="477"/>
      <c r="J156" s="230"/>
      <c r="K156" s="230"/>
      <c r="L156" s="283"/>
      <c r="M156" s="279"/>
      <c r="N156" s="320">
        <f t="shared" si="6"/>
        <v>0</v>
      </c>
      <c r="O156" s="321">
        <f t="shared" si="5"/>
        <v>1</v>
      </c>
      <c r="P156" s="252"/>
      <c r="Q156" s="143"/>
      <c r="T156" s="352">
        <f>IF(COUNTIF(D$11:D156,D156)=1,T155+1,T155)</f>
        <v>6</v>
      </c>
      <c r="U156" s="99">
        <f>IF(COUNTIF(J$11:J156,J156)=1,U155+1,U155)</f>
        <v>11</v>
      </c>
      <c r="V156" s="99">
        <f>IF(COUNTIF(H$11:H156,H156)=1,V155+1,V155)</f>
        <v>4</v>
      </c>
      <c r="W156" s="99">
        <f>IF(COUNTIF(H$11:H156,H156)=1,W155+1,W155)</f>
        <v>4</v>
      </c>
      <c r="X156" s="503">
        <f>IF(COUNTIF(J$11:J156,J156)=1,X155+1,X155)</f>
        <v>11</v>
      </c>
      <c r="Y156" s="352">
        <f>IF(AND(COUNTIF(J$11:J156,J156)=1,J156&lt;&gt;"UK"),Y155+1,Y155)</f>
        <v>11</v>
      </c>
    </row>
    <row r="157" spans="2:25" s="99" customFormat="1" x14ac:dyDescent="0.25">
      <c r="B157" s="109"/>
      <c r="C157" s="299"/>
      <c r="D157" s="230"/>
      <c r="E157" s="523" t="str">
        <f>IFERROR(VLOOKUP($D157,'START - AWARD DETAILS'!$C$21:$F$40,2,0),"")</f>
        <v/>
      </c>
      <c r="F157" s="274" t="str">
        <f>IFERROR(VLOOKUP($D157,'START - AWARD DETAILS'!$C$21:$F$40,3,0),"")</f>
        <v/>
      </c>
      <c r="G157" s="274" t="str">
        <f>IFERROR(VLOOKUP($D157,'START - AWARD DETAILS'!$C$21:$G$40,4,0),"")</f>
        <v/>
      </c>
      <c r="H157" s="274" t="str">
        <f>IFERROR(VLOOKUP($D157,'START - AWARD DETAILS'!$C$21:$G$40,5,0),"")</f>
        <v/>
      </c>
      <c r="I157" s="477"/>
      <c r="J157" s="230"/>
      <c r="K157" s="230"/>
      <c r="L157" s="283"/>
      <c r="M157" s="279"/>
      <c r="N157" s="320">
        <f t="shared" si="6"/>
        <v>0</v>
      </c>
      <c r="O157" s="321">
        <f t="shared" si="5"/>
        <v>1</v>
      </c>
      <c r="P157" s="252"/>
      <c r="Q157" s="143"/>
      <c r="T157" s="352">
        <f>IF(COUNTIF(D$11:D157,D157)=1,T156+1,T156)</f>
        <v>6</v>
      </c>
      <c r="U157" s="99">
        <f>IF(COUNTIF(J$11:J157,J157)=1,U156+1,U156)</f>
        <v>11</v>
      </c>
      <c r="V157" s="99">
        <f>IF(COUNTIF(H$11:H157,H157)=1,V156+1,V156)</f>
        <v>4</v>
      </c>
      <c r="W157" s="99">
        <f>IF(COUNTIF(H$11:H157,H157)=1,W156+1,W156)</f>
        <v>4</v>
      </c>
      <c r="X157" s="503">
        <f>IF(COUNTIF(J$11:J157,J157)=1,X156+1,X156)</f>
        <v>11</v>
      </c>
      <c r="Y157" s="352">
        <f>IF(AND(COUNTIF(J$11:J157,J157)=1,J157&lt;&gt;"UK"),Y156+1,Y156)</f>
        <v>11</v>
      </c>
    </row>
    <row r="158" spans="2:25" s="99" customFormat="1" x14ac:dyDescent="0.25">
      <c r="B158" s="109"/>
      <c r="C158" s="299"/>
      <c r="D158" s="230"/>
      <c r="E158" s="523" t="str">
        <f>IFERROR(VLOOKUP($D158,'START - AWARD DETAILS'!$C$21:$F$40,2,0),"")</f>
        <v/>
      </c>
      <c r="F158" s="274" t="str">
        <f>IFERROR(VLOOKUP($D158,'START - AWARD DETAILS'!$C$21:$F$40,3,0),"")</f>
        <v/>
      </c>
      <c r="G158" s="274" t="str">
        <f>IFERROR(VLOOKUP($D158,'START - AWARD DETAILS'!$C$21:$G$40,4,0),"")</f>
        <v/>
      </c>
      <c r="H158" s="274" t="str">
        <f>IFERROR(VLOOKUP($D158,'START - AWARD DETAILS'!$C$21:$G$40,5,0),"")</f>
        <v/>
      </c>
      <c r="I158" s="477"/>
      <c r="J158" s="230"/>
      <c r="K158" s="230"/>
      <c r="L158" s="283"/>
      <c r="M158" s="279"/>
      <c r="N158" s="320">
        <f t="shared" si="6"/>
        <v>0</v>
      </c>
      <c r="O158" s="321">
        <f t="shared" si="5"/>
        <v>1</v>
      </c>
      <c r="P158" s="252"/>
      <c r="Q158" s="143"/>
      <c r="T158" s="352">
        <f>IF(COUNTIF(D$11:D158,D158)=1,T157+1,T157)</f>
        <v>6</v>
      </c>
      <c r="U158" s="99">
        <f>IF(COUNTIF(J$11:J158,J158)=1,U157+1,U157)</f>
        <v>11</v>
      </c>
      <c r="V158" s="99">
        <f>IF(COUNTIF(H$11:H158,H158)=1,V157+1,V157)</f>
        <v>4</v>
      </c>
      <c r="W158" s="99">
        <f>IF(COUNTIF(H$11:H158,H158)=1,W157+1,W157)</f>
        <v>4</v>
      </c>
      <c r="X158" s="503">
        <f>IF(COUNTIF(J$11:J158,J158)=1,X157+1,X157)</f>
        <v>11</v>
      </c>
      <c r="Y158" s="352">
        <f>IF(AND(COUNTIF(J$11:J158,J158)=1,J158&lt;&gt;"UK"),Y157+1,Y157)</f>
        <v>11</v>
      </c>
    </row>
    <row r="159" spans="2:25" s="99" customFormat="1" x14ac:dyDescent="0.25">
      <c r="B159" s="109"/>
      <c r="C159" s="299"/>
      <c r="D159" s="230"/>
      <c r="E159" s="523" t="str">
        <f>IFERROR(VLOOKUP($D159,'START - AWARD DETAILS'!$C$21:$F$40,2,0),"")</f>
        <v/>
      </c>
      <c r="F159" s="274" t="str">
        <f>IFERROR(VLOOKUP($D159,'START - AWARD DETAILS'!$C$21:$F$40,3,0),"")</f>
        <v/>
      </c>
      <c r="G159" s="274" t="str">
        <f>IFERROR(VLOOKUP($D159,'START - AWARD DETAILS'!$C$21:$G$40,4,0),"")</f>
        <v/>
      </c>
      <c r="H159" s="274" t="str">
        <f>IFERROR(VLOOKUP($D159,'START - AWARD DETAILS'!$C$21:$G$40,5,0),"")</f>
        <v/>
      </c>
      <c r="I159" s="477"/>
      <c r="J159" s="230"/>
      <c r="K159" s="230"/>
      <c r="L159" s="283"/>
      <c r="M159" s="279"/>
      <c r="N159" s="320">
        <f t="shared" si="6"/>
        <v>0</v>
      </c>
      <c r="O159" s="321">
        <f t="shared" si="5"/>
        <v>1</v>
      </c>
      <c r="P159" s="252"/>
      <c r="Q159" s="143"/>
      <c r="T159" s="352">
        <f>IF(COUNTIF(D$11:D159,D159)=1,T158+1,T158)</f>
        <v>6</v>
      </c>
      <c r="U159" s="99">
        <f>IF(COUNTIF(J$11:J159,J159)=1,U158+1,U158)</f>
        <v>11</v>
      </c>
      <c r="V159" s="99">
        <f>IF(COUNTIF(H$11:H159,H159)=1,V158+1,V158)</f>
        <v>4</v>
      </c>
      <c r="W159" s="99">
        <f>IF(COUNTIF(H$11:H159,H159)=1,W158+1,W158)</f>
        <v>4</v>
      </c>
      <c r="X159" s="503">
        <f>IF(COUNTIF(J$11:J159,J159)=1,X158+1,X158)</f>
        <v>11</v>
      </c>
      <c r="Y159" s="352">
        <f>IF(AND(COUNTIF(J$11:J159,J159)=1,J159&lt;&gt;"UK"),Y158+1,Y158)</f>
        <v>11</v>
      </c>
    </row>
    <row r="160" spans="2:25" s="99" customFormat="1" x14ac:dyDescent="0.25">
      <c r="B160" s="109"/>
      <c r="C160" s="299"/>
      <c r="D160" s="230"/>
      <c r="E160" s="523" t="str">
        <f>IFERROR(VLOOKUP($D160,'START - AWARD DETAILS'!$C$21:$F$40,2,0),"")</f>
        <v/>
      </c>
      <c r="F160" s="274" t="str">
        <f>IFERROR(VLOOKUP($D160,'START - AWARD DETAILS'!$C$21:$F$40,3,0),"")</f>
        <v/>
      </c>
      <c r="G160" s="274" t="str">
        <f>IFERROR(VLOOKUP($D160,'START - AWARD DETAILS'!$C$21:$G$40,4,0),"")</f>
        <v/>
      </c>
      <c r="H160" s="274" t="str">
        <f>IFERROR(VLOOKUP($D160,'START - AWARD DETAILS'!$C$21:$G$40,5,0),"")</f>
        <v/>
      </c>
      <c r="I160" s="477"/>
      <c r="J160" s="230"/>
      <c r="K160" s="230"/>
      <c r="L160" s="283"/>
      <c r="M160" s="279"/>
      <c r="N160" s="320">
        <f t="shared" si="6"/>
        <v>0</v>
      </c>
      <c r="O160" s="321">
        <f t="shared" si="5"/>
        <v>1</v>
      </c>
      <c r="P160" s="252"/>
      <c r="Q160" s="143"/>
      <c r="T160" s="352">
        <f>IF(COUNTIF(D$11:D160,D160)=1,T159+1,T159)</f>
        <v>6</v>
      </c>
      <c r="U160" s="99">
        <f>IF(COUNTIF(J$11:J160,J160)=1,U159+1,U159)</f>
        <v>11</v>
      </c>
      <c r="V160" s="99">
        <f>IF(COUNTIF(H$11:H160,H160)=1,V159+1,V159)</f>
        <v>4</v>
      </c>
      <c r="W160" s="99">
        <f>IF(COUNTIF(H$11:H160,H160)=1,W159+1,W159)</f>
        <v>4</v>
      </c>
      <c r="X160" s="503">
        <f>IF(COUNTIF(J$11:J160,J160)=1,X159+1,X159)</f>
        <v>11</v>
      </c>
      <c r="Y160" s="352">
        <f>IF(AND(COUNTIF(J$11:J160,J160)=1,J160&lt;&gt;"UK"),Y159+1,Y159)</f>
        <v>11</v>
      </c>
    </row>
    <row r="161" spans="2:25" s="99" customFormat="1" x14ac:dyDescent="0.25">
      <c r="B161" s="109"/>
      <c r="C161" s="299"/>
      <c r="D161" s="230"/>
      <c r="E161" s="523" t="str">
        <f>IFERROR(VLOOKUP($D161,'START - AWARD DETAILS'!$C$21:$F$40,2,0),"")</f>
        <v/>
      </c>
      <c r="F161" s="274" t="str">
        <f>IFERROR(VLOOKUP($D161,'START - AWARD DETAILS'!$C$21:$F$40,3,0),"")</f>
        <v/>
      </c>
      <c r="G161" s="274" t="str">
        <f>IFERROR(VLOOKUP($D161,'START - AWARD DETAILS'!$C$21:$G$40,4,0),"")</f>
        <v/>
      </c>
      <c r="H161" s="274" t="str">
        <f>IFERROR(VLOOKUP($D161,'START - AWARD DETAILS'!$C$21:$G$40,5,0),"")</f>
        <v/>
      </c>
      <c r="I161" s="477"/>
      <c r="J161" s="230"/>
      <c r="K161" s="230"/>
      <c r="L161" s="283"/>
      <c r="M161" s="279"/>
      <c r="N161" s="320">
        <f t="shared" si="6"/>
        <v>0</v>
      </c>
      <c r="O161" s="321">
        <f t="shared" si="5"/>
        <v>1</v>
      </c>
      <c r="P161" s="252"/>
      <c r="Q161" s="143"/>
      <c r="T161" s="352">
        <f>IF(COUNTIF(D$11:D161,D161)=1,T160+1,T160)</f>
        <v>6</v>
      </c>
      <c r="U161" s="99">
        <f>IF(COUNTIF(J$11:J161,J161)=1,U160+1,U160)</f>
        <v>11</v>
      </c>
      <c r="V161" s="99">
        <f>IF(COUNTIF(H$11:H161,H161)=1,V160+1,V160)</f>
        <v>4</v>
      </c>
      <c r="W161" s="99">
        <f>IF(COUNTIF(H$11:H161,H161)=1,W160+1,W160)</f>
        <v>4</v>
      </c>
      <c r="X161" s="503">
        <f>IF(COUNTIF(J$11:J161,J161)=1,X160+1,X160)</f>
        <v>11</v>
      </c>
      <c r="Y161" s="352">
        <f>IF(AND(COUNTIF(J$11:J161,J161)=1,J161&lt;&gt;"UK"),Y160+1,Y160)</f>
        <v>11</v>
      </c>
    </row>
    <row r="162" spans="2:25" s="99" customFormat="1" x14ac:dyDescent="0.25">
      <c r="B162" s="109"/>
      <c r="C162" s="299"/>
      <c r="D162" s="230"/>
      <c r="E162" s="523" t="str">
        <f>IFERROR(VLOOKUP($D162,'START - AWARD DETAILS'!$C$21:$F$40,2,0),"")</f>
        <v/>
      </c>
      <c r="F162" s="274" t="str">
        <f>IFERROR(VLOOKUP($D162,'START - AWARD DETAILS'!$C$21:$F$40,3,0),"")</f>
        <v/>
      </c>
      <c r="G162" s="274" t="str">
        <f>IFERROR(VLOOKUP($D162,'START - AWARD DETAILS'!$C$21:$G$40,4,0),"")</f>
        <v/>
      </c>
      <c r="H162" s="274" t="str">
        <f>IFERROR(VLOOKUP($D162,'START - AWARD DETAILS'!$C$21:$G$40,5,0),"")</f>
        <v/>
      </c>
      <c r="I162" s="477"/>
      <c r="J162" s="230"/>
      <c r="K162" s="230"/>
      <c r="L162" s="283"/>
      <c r="M162" s="279"/>
      <c r="N162" s="320">
        <f t="shared" si="6"/>
        <v>0</v>
      </c>
      <c r="O162" s="321">
        <f t="shared" si="5"/>
        <v>1</v>
      </c>
      <c r="P162" s="252"/>
      <c r="Q162" s="143"/>
      <c r="T162" s="352">
        <f>IF(COUNTIF(D$11:D162,D162)=1,T161+1,T161)</f>
        <v>6</v>
      </c>
      <c r="U162" s="99">
        <f>IF(COUNTIF(J$11:J162,J162)=1,U161+1,U161)</f>
        <v>11</v>
      </c>
      <c r="V162" s="99">
        <f>IF(COUNTIF(H$11:H162,H162)=1,V161+1,V161)</f>
        <v>4</v>
      </c>
      <c r="W162" s="99">
        <f>IF(COUNTIF(H$11:H162,H162)=1,W161+1,W161)</f>
        <v>4</v>
      </c>
      <c r="X162" s="503">
        <f>IF(COUNTIF(J$11:J162,J162)=1,X161+1,X161)</f>
        <v>11</v>
      </c>
      <c r="Y162" s="352">
        <f>IF(AND(COUNTIF(J$11:J162,J162)=1,J162&lt;&gt;"UK"),Y161+1,Y161)</f>
        <v>11</v>
      </c>
    </row>
    <row r="163" spans="2:25" s="99" customFormat="1" x14ac:dyDescent="0.25">
      <c r="B163" s="109"/>
      <c r="C163" s="299"/>
      <c r="D163" s="230"/>
      <c r="E163" s="523" t="str">
        <f>IFERROR(VLOOKUP($D163,'START - AWARD DETAILS'!$C$21:$F$40,2,0),"")</f>
        <v/>
      </c>
      <c r="F163" s="274" t="str">
        <f>IFERROR(VLOOKUP($D163,'START - AWARD DETAILS'!$C$21:$F$40,3,0),"")</f>
        <v/>
      </c>
      <c r="G163" s="274" t="str">
        <f>IFERROR(VLOOKUP($D163,'START - AWARD DETAILS'!$C$21:$G$40,4,0),"")</f>
        <v/>
      </c>
      <c r="H163" s="274" t="str">
        <f>IFERROR(VLOOKUP($D163,'START - AWARD DETAILS'!$C$21:$G$40,5,0),"")</f>
        <v/>
      </c>
      <c r="I163" s="477"/>
      <c r="J163" s="230"/>
      <c r="K163" s="230"/>
      <c r="L163" s="283"/>
      <c r="M163" s="279"/>
      <c r="N163" s="320">
        <f t="shared" si="6"/>
        <v>0</v>
      </c>
      <c r="O163" s="321">
        <f t="shared" si="5"/>
        <v>1</v>
      </c>
      <c r="P163" s="252"/>
      <c r="Q163" s="143"/>
      <c r="T163" s="352">
        <f>IF(COUNTIF(D$11:D163,D163)=1,T162+1,T162)</f>
        <v>6</v>
      </c>
      <c r="U163" s="99">
        <f>IF(COUNTIF(J$11:J163,J163)=1,U162+1,U162)</f>
        <v>11</v>
      </c>
      <c r="V163" s="99">
        <f>IF(COUNTIF(H$11:H163,H163)=1,V162+1,V162)</f>
        <v>4</v>
      </c>
      <c r="W163" s="99">
        <f>IF(COUNTIF(H$11:H163,H163)=1,W162+1,W162)</f>
        <v>4</v>
      </c>
      <c r="X163" s="503">
        <f>IF(COUNTIF(J$11:J163,J163)=1,X162+1,X162)</f>
        <v>11</v>
      </c>
      <c r="Y163" s="352">
        <f>IF(AND(COUNTIF(J$11:J163,J163)=1,J163&lt;&gt;"UK"),Y162+1,Y162)</f>
        <v>11</v>
      </c>
    </row>
    <row r="164" spans="2:25" s="99" customFormat="1" x14ac:dyDescent="0.25">
      <c r="B164" s="109"/>
      <c r="C164" s="299"/>
      <c r="D164" s="230"/>
      <c r="E164" s="523" t="str">
        <f>IFERROR(VLOOKUP($D164,'START - AWARD DETAILS'!$C$21:$F$40,2,0),"")</f>
        <v/>
      </c>
      <c r="F164" s="274" t="str">
        <f>IFERROR(VLOOKUP($D164,'START - AWARD DETAILS'!$C$21:$F$40,3,0),"")</f>
        <v/>
      </c>
      <c r="G164" s="274" t="str">
        <f>IFERROR(VLOOKUP($D164,'START - AWARD DETAILS'!$C$21:$G$40,4,0),"")</f>
        <v/>
      </c>
      <c r="H164" s="274" t="str">
        <f>IFERROR(VLOOKUP($D164,'START - AWARD DETAILS'!$C$21:$G$40,5,0),"")</f>
        <v/>
      </c>
      <c r="I164" s="477"/>
      <c r="J164" s="230"/>
      <c r="K164" s="230"/>
      <c r="L164" s="283"/>
      <c r="M164" s="279"/>
      <c r="N164" s="320">
        <f t="shared" si="6"/>
        <v>0</v>
      </c>
      <c r="O164" s="321">
        <f t="shared" si="5"/>
        <v>1</v>
      </c>
      <c r="P164" s="252"/>
      <c r="Q164" s="143"/>
      <c r="T164" s="352">
        <f>IF(COUNTIF(D$11:D164,D164)=1,T163+1,T163)</f>
        <v>6</v>
      </c>
      <c r="U164" s="99">
        <f>IF(COUNTIF(J$11:J164,J164)=1,U163+1,U163)</f>
        <v>11</v>
      </c>
      <c r="V164" s="99">
        <f>IF(COUNTIF(H$11:H164,H164)=1,V163+1,V163)</f>
        <v>4</v>
      </c>
      <c r="W164" s="99">
        <f>IF(COUNTIF(H$11:H164,H164)=1,W163+1,W163)</f>
        <v>4</v>
      </c>
      <c r="X164" s="503">
        <f>IF(COUNTIF(J$11:J164,J164)=1,X163+1,X163)</f>
        <v>11</v>
      </c>
      <c r="Y164" s="352">
        <f>IF(AND(COUNTIF(J$11:J164,J164)=1,J164&lt;&gt;"UK"),Y163+1,Y163)</f>
        <v>11</v>
      </c>
    </row>
    <row r="165" spans="2:25" s="99" customFormat="1" x14ac:dyDescent="0.25">
      <c r="B165" s="109"/>
      <c r="C165" s="299"/>
      <c r="D165" s="230"/>
      <c r="E165" s="523" t="str">
        <f>IFERROR(VLOOKUP($D165,'START - AWARD DETAILS'!$C$21:$F$40,2,0),"")</f>
        <v/>
      </c>
      <c r="F165" s="274" t="str">
        <f>IFERROR(VLOOKUP($D165,'START - AWARD DETAILS'!$C$21:$F$40,3,0),"")</f>
        <v/>
      </c>
      <c r="G165" s="274" t="str">
        <f>IFERROR(VLOOKUP($D165,'START - AWARD DETAILS'!$C$21:$G$40,4,0),"")</f>
        <v/>
      </c>
      <c r="H165" s="274" t="str">
        <f>IFERROR(VLOOKUP($D165,'START - AWARD DETAILS'!$C$21:$G$40,5,0),"")</f>
        <v/>
      </c>
      <c r="I165" s="477"/>
      <c r="J165" s="230"/>
      <c r="K165" s="230"/>
      <c r="L165" s="283"/>
      <c r="M165" s="279"/>
      <c r="N165" s="320">
        <f t="shared" si="6"/>
        <v>0</v>
      </c>
      <c r="O165" s="321">
        <f t="shared" si="5"/>
        <v>1</v>
      </c>
      <c r="P165" s="252"/>
      <c r="Q165" s="143"/>
      <c r="T165" s="352">
        <f>IF(COUNTIF(D$11:D165,D165)=1,T164+1,T164)</f>
        <v>6</v>
      </c>
      <c r="U165" s="99">
        <f>IF(COUNTIF(J$11:J165,J165)=1,U164+1,U164)</f>
        <v>11</v>
      </c>
      <c r="V165" s="99">
        <f>IF(COUNTIF(H$11:H165,H165)=1,V164+1,V164)</f>
        <v>4</v>
      </c>
      <c r="W165" s="99">
        <f>IF(COUNTIF(H$11:H165,H165)=1,W164+1,W164)</f>
        <v>4</v>
      </c>
      <c r="X165" s="503">
        <f>IF(COUNTIF(J$11:J165,J165)=1,X164+1,X164)</f>
        <v>11</v>
      </c>
      <c r="Y165" s="352">
        <f>IF(AND(COUNTIF(J$11:J165,J165)=1,J165&lt;&gt;"UK"),Y164+1,Y164)</f>
        <v>11</v>
      </c>
    </row>
    <row r="166" spans="2:25" s="99" customFormat="1" x14ac:dyDescent="0.25">
      <c r="B166" s="109"/>
      <c r="C166" s="299"/>
      <c r="D166" s="230"/>
      <c r="E166" s="523" t="str">
        <f>IFERROR(VLOOKUP($D166,'START - AWARD DETAILS'!$C$21:$F$40,2,0),"")</f>
        <v/>
      </c>
      <c r="F166" s="274" t="str">
        <f>IFERROR(VLOOKUP($D166,'START - AWARD DETAILS'!$C$21:$F$40,3,0),"")</f>
        <v/>
      </c>
      <c r="G166" s="274" t="str">
        <f>IFERROR(VLOOKUP($D166,'START - AWARD DETAILS'!$C$21:$G$40,4,0),"")</f>
        <v/>
      </c>
      <c r="H166" s="274" t="str">
        <f>IFERROR(VLOOKUP($D166,'START - AWARD DETAILS'!$C$21:$G$40,5,0),"")</f>
        <v/>
      </c>
      <c r="I166" s="477"/>
      <c r="J166" s="230"/>
      <c r="K166" s="230"/>
      <c r="L166" s="283"/>
      <c r="M166" s="279"/>
      <c r="N166" s="320">
        <f t="shared" si="6"/>
        <v>0</v>
      </c>
      <c r="O166" s="321">
        <f t="shared" si="5"/>
        <v>1</v>
      </c>
      <c r="P166" s="252"/>
      <c r="Q166" s="143"/>
      <c r="T166" s="352">
        <f>IF(COUNTIF(D$11:D166,D166)=1,T165+1,T165)</f>
        <v>6</v>
      </c>
      <c r="U166" s="99">
        <f>IF(COUNTIF(J$11:J166,J166)=1,U165+1,U165)</f>
        <v>11</v>
      </c>
      <c r="V166" s="99">
        <f>IF(COUNTIF(H$11:H166,H166)=1,V165+1,V165)</f>
        <v>4</v>
      </c>
      <c r="W166" s="99">
        <f>IF(COUNTIF(H$11:H166,H166)=1,W165+1,W165)</f>
        <v>4</v>
      </c>
      <c r="X166" s="503">
        <f>IF(COUNTIF(J$11:J166,J166)=1,X165+1,X165)</f>
        <v>11</v>
      </c>
      <c r="Y166" s="352">
        <f>IF(AND(COUNTIF(J$11:J166,J166)=1,J166&lt;&gt;"UK"),Y165+1,Y165)</f>
        <v>11</v>
      </c>
    </row>
    <row r="167" spans="2:25" s="99" customFormat="1" x14ac:dyDescent="0.25">
      <c r="B167" s="109"/>
      <c r="C167" s="299"/>
      <c r="D167" s="230"/>
      <c r="E167" s="523" t="str">
        <f>IFERROR(VLOOKUP($D167,'START - AWARD DETAILS'!$C$21:$F$40,2,0),"")</f>
        <v/>
      </c>
      <c r="F167" s="274" t="str">
        <f>IFERROR(VLOOKUP($D167,'START - AWARD DETAILS'!$C$21:$F$40,3,0),"")</f>
        <v/>
      </c>
      <c r="G167" s="274" t="str">
        <f>IFERROR(VLOOKUP($D167,'START - AWARD DETAILS'!$C$21:$G$40,4,0),"")</f>
        <v/>
      </c>
      <c r="H167" s="274" t="str">
        <f>IFERROR(VLOOKUP($D167,'START - AWARD DETAILS'!$C$21:$G$40,5,0),"")</f>
        <v/>
      </c>
      <c r="I167" s="477"/>
      <c r="J167" s="230"/>
      <c r="K167" s="230"/>
      <c r="L167" s="283"/>
      <c r="M167" s="279"/>
      <c r="N167" s="320">
        <f t="shared" si="6"/>
        <v>0</v>
      </c>
      <c r="O167" s="321">
        <f t="shared" si="5"/>
        <v>1</v>
      </c>
      <c r="P167" s="252"/>
      <c r="Q167" s="143"/>
      <c r="T167" s="352">
        <f>IF(COUNTIF(D$11:D167,D167)=1,T166+1,T166)</f>
        <v>6</v>
      </c>
      <c r="U167" s="99">
        <f>IF(COUNTIF(J$11:J167,J167)=1,U166+1,U166)</f>
        <v>11</v>
      </c>
      <c r="V167" s="99">
        <f>IF(COUNTIF(H$11:H167,H167)=1,V166+1,V166)</f>
        <v>4</v>
      </c>
      <c r="W167" s="99">
        <f>IF(COUNTIF(H$11:H167,H167)=1,W166+1,W166)</f>
        <v>4</v>
      </c>
      <c r="X167" s="503">
        <f>IF(COUNTIF(J$11:J167,J167)=1,X166+1,X166)</f>
        <v>11</v>
      </c>
      <c r="Y167" s="352">
        <f>IF(AND(COUNTIF(J$11:J167,J167)=1,J167&lt;&gt;"UK"),Y166+1,Y166)</f>
        <v>11</v>
      </c>
    </row>
    <row r="168" spans="2:25" s="99" customFormat="1" x14ac:dyDescent="0.25">
      <c r="B168" s="109"/>
      <c r="C168" s="299"/>
      <c r="D168" s="230"/>
      <c r="E168" s="523" t="str">
        <f>IFERROR(VLOOKUP($D168,'START - AWARD DETAILS'!$C$21:$F$40,2,0),"")</f>
        <v/>
      </c>
      <c r="F168" s="274" t="str">
        <f>IFERROR(VLOOKUP($D168,'START - AWARD DETAILS'!$C$21:$F$40,3,0),"")</f>
        <v/>
      </c>
      <c r="G168" s="274" t="str">
        <f>IFERROR(VLOOKUP($D168,'START - AWARD DETAILS'!$C$21:$G$40,4,0),"")</f>
        <v/>
      </c>
      <c r="H168" s="274" t="str">
        <f>IFERROR(VLOOKUP($D168,'START - AWARD DETAILS'!$C$21:$G$40,5,0),"")</f>
        <v/>
      </c>
      <c r="I168" s="477"/>
      <c r="J168" s="230"/>
      <c r="K168" s="230"/>
      <c r="L168" s="283"/>
      <c r="M168" s="279"/>
      <c r="N168" s="320">
        <f t="shared" si="6"/>
        <v>0</v>
      </c>
      <c r="O168" s="321">
        <f t="shared" si="5"/>
        <v>1</v>
      </c>
      <c r="P168" s="252"/>
      <c r="Q168" s="143"/>
      <c r="T168" s="352">
        <f>IF(COUNTIF(D$11:D168,D168)=1,T167+1,T167)</f>
        <v>6</v>
      </c>
      <c r="U168" s="99">
        <f>IF(COUNTIF(J$11:J168,J168)=1,U167+1,U167)</f>
        <v>11</v>
      </c>
      <c r="V168" s="99">
        <f>IF(COUNTIF(H$11:H168,H168)=1,V167+1,V167)</f>
        <v>4</v>
      </c>
      <c r="W168" s="99">
        <f>IF(COUNTIF(H$11:H168,H168)=1,W167+1,W167)</f>
        <v>4</v>
      </c>
      <c r="X168" s="503">
        <f>IF(COUNTIF(J$11:J168,J168)=1,X167+1,X167)</f>
        <v>11</v>
      </c>
      <c r="Y168" s="352">
        <f>IF(AND(COUNTIF(J$11:J168,J168)=1,J168&lt;&gt;"UK"),Y167+1,Y167)</f>
        <v>11</v>
      </c>
    </row>
    <row r="169" spans="2:25" s="99" customFormat="1" x14ac:dyDescent="0.25">
      <c r="B169" s="109"/>
      <c r="C169" s="299"/>
      <c r="D169" s="230"/>
      <c r="E169" s="523" t="str">
        <f>IFERROR(VLOOKUP($D169,'START - AWARD DETAILS'!$C$21:$F$40,2,0),"")</f>
        <v/>
      </c>
      <c r="F169" s="274" t="str">
        <f>IFERROR(VLOOKUP($D169,'START - AWARD DETAILS'!$C$21:$F$40,3,0),"")</f>
        <v/>
      </c>
      <c r="G169" s="274" t="str">
        <f>IFERROR(VLOOKUP($D169,'START - AWARD DETAILS'!$C$21:$G$40,4,0),"")</f>
        <v/>
      </c>
      <c r="H169" s="274" t="str">
        <f>IFERROR(VLOOKUP($D169,'START - AWARD DETAILS'!$C$21:$G$40,5,0),"")</f>
        <v/>
      </c>
      <c r="I169" s="477"/>
      <c r="J169" s="230"/>
      <c r="K169" s="230"/>
      <c r="L169" s="283"/>
      <c r="M169" s="279"/>
      <c r="N169" s="320">
        <f t="shared" si="6"/>
        <v>0</v>
      </c>
      <c r="O169" s="321">
        <f t="shared" si="5"/>
        <v>1</v>
      </c>
      <c r="P169" s="252"/>
      <c r="Q169" s="143"/>
      <c r="T169" s="352">
        <f>IF(COUNTIF(D$11:D169,D169)=1,T168+1,T168)</f>
        <v>6</v>
      </c>
      <c r="U169" s="99">
        <f>IF(COUNTIF(J$11:J169,J169)=1,U168+1,U168)</f>
        <v>11</v>
      </c>
      <c r="V169" s="99">
        <f>IF(COUNTIF(H$11:H169,H169)=1,V168+1,V168)</f>
        <v>4</v>
      </c>
      <c r="W169" s="99">
        <f>IF(COUNTIF(H$11:H169,H169)=1,W168+1,W168)</f>
        <v>4</v>
      </c>
      <c r="X169" s="503">
        <f>IF(COUNTIF(J$11:J169,J169)=1,X168+1,X168)</f>
        <v>11</v>
      </c>
      <c r="Y169" s="352">
        <f>IF(AND(COUNTIF(J$11:J169,J169)=1,J169&lt;&gt;"UK"),Y168+1,Y168)</f>
        <v>11</v>
      </c>
    </row>
    <row r="170" spans="2:25" s="99" customFormat="1" x14ac:dyDescent="0.25">
      <c r="B170" s="109"/>
      <c r="C170" s="299"/>
      <c r="D170" s="230"/>
      <c r="E170" s="523" t="str">
        <f>IFERROR(VLOOKUP($D170,'START - AWARD DETAILS'!$C$21:$F$40,2,0),"")</f>
        <v/>
      </c>
      <c r="F170" s="274" t="str">
        <f>IFERROR(VLOOKUP($D170,'START - AWARD DETAILS'!$C$21:$F$40,3,0),"")</f>
        <v/>
      </c>
      <c r="G170" s="274" t="str">
        <f>IFERROR(VLOOKUP($D170,'START - AWARD DETAILS'!$C$21:$G$40,4,0),"")</f>
        <v/>
      </c>
      <c r="H170" s="274" t="str">
        <f>IFERROR(VLOOKUP($D170,'START - AWARD DETAILS'!$C$21:$G$40,5,0),"")</f>
        <v/>
      </c>
      <c r="I170" s="477"/>
      <c r="J170" s="230"/>
      <c r="K170" s="230"/>
      <c r="L170" s="283"/>
      <c r="M170" s="279"/>
      <c r="N170" s="320">
        <f t="shared" si="6"/>
        <v>0</v>
      </c>
      <c r="O170" s="321">
        <f t="shared" si="5"/>
        <v>1</v>
      </c>
      <c r="P170" s="252"/>
      <c r="Q170" s="143"/>
      <c r="T170" s="352">
        <f>IF(COUNTIF(D$11:D170,D170)=1,T169+1,T169)</f>
        <v>6</v>
      </c>
      <c r="U170" s="99">
        <f>IF(COUNTIF(J$11:J170,J170)=1,U169+1,U169)</f>
        <v>11</v>
      </c>
      <c r="V170" s="99">
        <f>IF(COUNTIF(H$11:H170,H170)=1,V169+1,V169)</f>
        <v>4</v>
      </c>
      <c r="W170" s="99">
        <f>IF(COUNTIF(H$11:H170,H170)=1,W169+1,W169)</f>
        <v>4</v>
      </c>
      <c r="X170" s="503">
        <f>IF(COUNTIF(J$11:J170,J170)=1,X169+1,X169)</f>
        <v>11</v>
      </c>
      <c r="Y170" s="352">
        <f>IF(AND(COUNTIF(J$11:J170,J170)=1,J170&lt;&gt;"UK"),Y169+1,Y169)</f>
        <v>11</v>
      </c>
    </row>
    <row r="171" spans="2:25" s="99" customFormat="1" x14ac:dyDescent="0.25">
      <c r="B171" s="109"/>
      <c r="C171" s="299"/>
      <c r="D171" s="230"/>
      <c r="E171" s="523" t="str">
        <f>IFERROR(VLOOKUP($D171,'START - AWARD DETAILS'!$C$21:$F$40,2,0),"")</f>
        <v/>
      </c>
      <c r="F171" s="274" t="str">
        <f>IFERROR(VLOOKUP($D171,'START - AWARD DETAILS'!$C$21:$F$40,3,0),"")</f>
        <v/>
      </c>
      <c r="G171" s="274" t="str">
        <f>IFERROR(VLOOKUP($D171,'START - AWARD DETAILS'!$C$21:$G$40,4,0),"")</f>
        <v/>
      </c>
      <c r="H171" s="274" t="str">
        <f>IFERROR(VLOOKUP($D171,'START - AWARD DETAILS'!$C$21:$G$40,5,0),"")</f>
        <v/>
      </c>
      <c r="I171" s="477"/>
      <c r="J171" s="230"/>
      <c r="K171" s="230"/>
      <c r="L171" s="283"/>
      <c r="M171" s="279"/>
      <c r="N171" s="320">
        <f t="shared" si="6"/>
        <v>0</v>
      </c>
      <c r="O171" s="321">
        <f t="shared" si="5"/>
        <v>1</v>
      </c>
      <c r="P171" s="252"/>
      <c r="Q171" s="143"/>
      <c r="T171" s="352">
        <f>IF(COUNTIF(D$11:D171,D171)=1,T170+1,T170)</f>
        <v>6</v>
      </c>
      <c r="U171" s="99">
        <f>IF(COUNTIF(J$11:J171,J171)=1,U170+1,U170)</f>
        <v>11</v>
      </c>
      <c r="V171" s="99">
        <f>IF(COUNTIF(H$11:H171,H171)=1,V170+1,V170)</f>
        <v>4</v>
      </c>
      <c r="W171" s="99">
        <f>IF(COUNTIF(H$11:H171,H171)=1,W170+1,W170)</f>
        <v>4</v>
      </c>
      <c r="X171" s="503">
        <f>IF(COUNTIF(J$11:J171,J171)=1,X170+1,X170)</f>
        <v>11</v>
      </c>
      <c r="Y171" s="352">
        <f>IF(AND(COUNTIF(J$11:J171,J171)=1,J171&lt;&gt;"UK"),Y170+1,Y170)</f>
        <v>11</v>
      </c>
    </row>
    <row r="172" spans="2:25" s="99" customFormat="1" x14ac:dyDescent="0.25">
      <c r="B172" s="109"/>
      <c r="C172" s="299"/>
      <c r="D172" s="230"/>
      <c r="E172" s="523" t="str">
        <f>IFERROR(VLOOKUP($D172,'START - AWARD DETAILS'!$C$21:$F$40,2,0),"")</f>
        <v/>
      </c>
      <c r="F172" s="274" t="str">
        <f>IFERROR(VLOOKUP($D172,'START - AWARD DETAILS'!$C$21:$F$40,3,0),"")</f>
        <v/>
      </c>
      <c r="G172" s="274" t="str">
        <f>IFERROR(VLOOKUP($D172,'START - AWARD DETAILS'!$C$21:$G$40,4,0),"")</f>
        <v/>
      </c>
      <c r="H172" s="274" t="str">
        <f>IFERROR(VLOOKUP($D172,'START - AWARD DETAILS'!$C$21:$G$40,5,0),"")</f>
        <v/>
      </c>
      <c r="I172" s="477"/>
      <c r="J172" s="230"/>
      <c r="K172" s="230"/>
      <c r="L172" s="283"/>
      <c r="M172" s="279"/>
      <c r="N172" s="320">
        <f t="shared" si="6"/>
        <v>0</v>
      </c>
      <c r="O172" s="321">
        <f t="shared" si="5"/>
        <v>1</v>
      </c>
      <c r="P172" s="252"/>
      <c r="Q172" s="143"/>
      <c r="T172" s="352">
        <f>IF(COUNTIF(D$11:D172,D172)=1,T171+1,T171)</f>
        <v>6</v>
      </c>
      <c r="U172" s="99">
        <f>IF(COUNTIF(J$11:J172,J172)=1,U171+1,U171)</f>
        <v>11</v>
      </c>
      <c r="V172" s="99">
        <f>IF(COUNTIF(H$11:H172,H172)=1,V171+1,V171)</f>
        <v>4</v>
      </c>
      <c r="W172" s="99">
        <f>IF(COUNTIF(H$11:H172,H172)=1,W171+1,W171)</f>
        <v>4</v>
      </c>
      <c r="X172" s="503">
        <f>IF(COUNTIF(J$11:J172,J172)=1,X171+1,X171)</f>
        <v>11</v>
      </c>
      <c r="Y172" s="352">
        <f>IF(AND(COUNTIF(J$11:J172,J172)=1,J172&lt;&gt;"UK"),Y171+1,Y171)</f>
        <v>11</v>
      </c>
    </row>
    <row r="173" spans="2:25" s="99" customFormat="1" x14ac:dyDescent="0.25">
      <c r="B173" s="109"/>
      <c r="C173" s="299"/>
      <c r="D173" s="230"/>
      <c r="E173" s="523" t="str">
        <f>IFERROR(VLOOKUP($D173,'START - AWARD DETAILS'!$C$21:$F$40,2,0),"")</f>
        <v/>
      </c>
      <c r="F173" s="274" t="str">
        <f>IFERROR(VLOOKUP($D173,'START - AWARD DETAILS'!$C$21:$F$40,3,0),"")</f>
        <v/>
      </c>
      <c r="G173" s="274" t="str">
        <f>IFERROR(VLOOKUP($D173,'START - AWARD DETAILS'!$C$21:$G$40,4,0),"")</f>
        <v/>
      </c>
      <c r="H173" s="274" t="str">
        <f>IFERROR(VLOOKUP($D173,'START - AWARD DETAILS'!$C$21:$G$40,5,0),"")</f>
        <v/>
      </c>
      <c r="I173" s="477"/>
      <c r="J173" s="230"/>
      <c r="K173" s="230"/>
      <c r="L173" s="283"/>
      <c r="M173" s="279"/>
      <c r="N173" s="320">
        <f t="shared" si="6"/>
        <v>0</v>
      </c>
      <c r="O173" s="321">
        <f t="shared" si="5"/>
        <v>1</v>
      </c>
      <c r="P173" s="252"/>
      <c r="Q173" s="143"/>
      <c r="T173" s="352">
        <f>IF(COUNTIF(D$11:D173,D173)=1,T172+1,T172)</f>
        <v>6</v>
      </c>
      <c r="U173" s="99">
        <f>IF(COUNTIF(J$11:J173,J173)=1,U172+1,U172)</f>
        <v>11</v>
      </c>
      <c r="V173" s="99">
        <f>IF(COUNTIF(H$11:H173,H173)=1,V172+1,V172)</f>
        <v>4</v>
      </c>
      <c r="W173" s="99">
        <f>IF(COUNTIF(H$11:H173,H173)=1,W172+1,W172)</f>
        <v>4</v>
      </c>
      <c r="X173" s="503">
        <f>IF(COUNTIF(J$11:J173,J173)=1,X172+1,X172)</f>
        <v>11</v>
      </c>
      <c r="Y173" s="352">
        <f>IF(AND(COUNTIF(J$11:J173,J173)=1,J173&lt;&gt;"UK"),Y172+1,Y172)</f>
        <v>11</v>
      </c>
    </row>
    <row r="174" spans="2:25" s="99" customFormat="1" x14ac:dyDescent="0.25">
      <c r="B174" s="109"/>
      <c r="C174" s="299"/>
      <c r="D174" s="230"/>
      <c r="E174" s="523" t="str">
        <f>IFERROR(VLOOKUP($D174,'START - AWARD DETAILS'!$C$21:$F$40,2,0),"")</f>
        <v/>
      </c>
      <c r="F174" s="274" t="str">
        <f>IFERROR(VLOOKUP($D174,'START - AWARD DETAILS'!$C$21:$F$40,3,0),"")</f>
        <v/>
      </c>
      <c r="G174" s="274" t="str">
        <f>IFERROR(VLOOKUP($D174,'START - AWARD DETAILS'!$C$21:$G$40,4,0),"")</f>
        <v/>
      </c>
      <c r="H174" s="274" t="str">
        <f>IFERROR(VLOOKUP($D174,'START - AWARD DETAILS'!$C$21:$G$40,5,0),"")</f>
        <v/>
      </c>
      <c r="I174" s="477"/>
      <c r="J174" s="230"/>
      <c r="K174" s="230"/>
      <c r="L174" s="283"/>
      <c r="M174" s="279"/>
      <c r="N174" s="320">
        <f t="shared" si="6"/>
        <v>0</v>
      </c>
      <c r="O174" s="321">
        <f t="shared" si="5"/>
        <v>1</v>
      </c>
      <c r="P174" s="252"/>
      <c r="Q174" s="143"/>
      <c r="T174" s="352">
        <f>IF(COUNTIF(D$11:D174,D174)=1,T173+1,T173)</f>
        <v>6</v>
      </c>
      <c r="U174" s="99">
        <f>IF(COUNTIF(J$11:J174,J174)=1,U173+1,U173)</f>
        <v>11</v>
      </c>
      <c r="V174" s="99">
        <f>IF(COUNTIF(H$11:H174,H174)=1,V173+1,V173)</f>
        <v>4</v>
      </c>
      <c r="W174" s="99">
        <f>IF(COUNTIF(H$11:H174,H174)=1,W173+1,W173)</f>
        <v>4</v>
      </c>
      <c r="X174" s="503">
        <f>IF(COUNTIF(J$11:J174,J174)=1,X173+1,X173)</f>
        <v>11</v>
      </c>
      <c r="Y174" s="352">
        <f>IF(AND(COUNTIF(J$11:J174,J174)=1,J174&lt;&gt;"UK"),Y173+1,Y173)</f>
        <v>11</v>
      </c>
    </row>
    <row r="175" spans="2:25" s="99" customFormat="1" x14ac:dyDescent="0.25">
      <c r="B175" s="109"/>
      <c r="C175" s="300"/>
      <c r="D175" s="230"/>
      <c r="E175" s="523" t="str">
        <f>IFERROR(VLOOKUP($D175,'START - AWARD DETAILS'!$C$21:$F$40,2,0),"")</f>
        <v/>
      </c>
      <c r="F175" s="274" t="str">
        <f>IFERROR(VLOOKUP($D175,'START - AWARD DETAILS'!$C$21:$F$40,3,0),"")</f>
        <v/>
      </c>
      <c r="G175" s="274" t="str">
        <f>IFERROR(VLOOKUP($D175,'START - AWARD DETAILS'!$C$21:$G$40,4,0),"")</f>
        <v/>
      </c>
      <c r="H175" s="274" t="str">
        <f>IFERROR(VLOOKUP($D175,'START - AWARD DETAILS'!$C$21:$G$40,5,0),"")</f>
        <v/>
      </c>
      <c r="I175" s="477"/>
      <c r="J175" s="230"/>
      <c r="K175" s="230"/>
      <c r="L175" s="283"/>
      <c r="M175" s="279"/>
      <c r="N175" s="320">
        <f t="shared" si="6"/>
        <v>0</v>
      </c>
      <c r="O175" s="321">
        <f t="shared" si="5"/>
        <v>1</v>
      </c>
      <c r="P175" s="252"/>
      <c r="Q175" s="143"/>
      <c r="T175" s="352">
        <f>IF(COUNTIF(D$11:D175,D175)=1,T174+1,T174)</f>
        <v>6</v>
      </c>
      <c r="U175" s="99">
        <f>IF(COUNTIF(J$11:J175,J175)=1,U174+1,U174)</f>
        <v>11</v>
      </c>
      <c r="V175" s="99">
        <f>IF(COUNTIF(H$11:H175,H175)=1,V174+1,V174)</f>
        <v>4</v>
      </c>
      <c r="W175" s="99">
        <f>IF(COUNTIF(H$11:H175,H175)=1,W174+1,W174)</f>
        <v>4</v>
      </c>
      <c r="X175" s="503">
        <f>IF(COUNTIF(J$11:J175,J175)=1,X174+1,X174)</f>
        <v>11</v>
      </c>
      <c r="Y175" s="352">
        <f>IF(AND(COUNTIF(J$11:J175,J175)=1,J175&lt;&gt;"UK"),Y174+1,Y174)</f>
        <v>11</v>
      </c>
    </row>
    <row r="176" spans="2:25" s="99" customFormat="1" x14ac:dyDescent="0.25">
      <c r="B176" s="109"/>
      <c r="C176" s="300"/>
      <c r="D176" s="230"/>
      <c r="E176" s="523" t="str">
        <f>IFERROR(VLOOKUP($D176,'START - AWARD DETAILS'!$C$21:$F$40,2,0),"")</f>
        <v/>
      </c>
      <c r="F176" s="274" t="str">
        <f>IFERROR(VLOOKUP($D176,'START - AWARD DETAILS'!$C$21:$F$40,3,0),"")</f>
        <v/>
      </c>
      <c r="G176" s="274" t="str">
        <f>IFERROR(VLOOKUP($D176,'START - AWARD DETAILS'!$C$21:$G$40,4,0),"")</f>
        <v/>
      </c>
      <c r="H176" s="274" t="str">
        <f>IFERROR(VLOOKUP($D176,'START - AWARD DETAILS'!$C$21:$G$40,5,0),"")</f>
        <v/>
      </c>
      <c r="I176" s="477"/>
      <c r="J176" s="230"/>
      <c r="K176" s="230"/>
      <c r="L176" s="283"/>
      <c r="M176" s="279"/>
      <c r="N176" s="320">
        <f t="shared" si="6"/>
        <v>0</v>
      </c>
      <c r="O176" s="321">
        <f t="shared" si="5"/>
        <v>1</v>
      </c>
      <c r="P176" s="252"/>
      <c r="Q176" s="143"/>
      <c r="T176" s="352">
        <f>IF(COUNTIF(D$11:D176,D176)=1,T175+1,T175)</f>
        <v>6</v>
      </c>
      <c r="U176" s="99">
        <f>IF(COUNTIF(J$11:J176,J176)=1,U175+1,U175)</f>
        <v>11</v>
      </c>
      <c r="V176" s="99">
        <f>IF(COUNTIF(H$11:H176,H176)=1,V175+1,V175)</f>
        <v>4</v>
      </c>
      <c r="W176" s="99">
        <f>IF(COUNTIF(H$11:H176,H176)=1,W175+1,W175)</f>
        <v>4</v>
      </c>
      <c r="X176" s="503">
        <f>IF(COUNTIF(J$11:J176,J176)=1,X175+1,X175)</f>
        <v>11</v>
      </c>
      <c r="Y176" s="352">
        <f>IF(AND(COUNTIF(J$11:J176,J176)=1,J176&lt;&gt;"UK"),Y175+1,Y175)</f>
        <v>11</v>
      </c>
    </row>
    <row r="177" spans="2:25" s="99" customFormat="1" x14ac:dyDescent="0.25">
      <c r="B177" s="109"/>
      <c r="C177" s="300"/>
      <c r="D177" s="230"/>
      <c r="E177" s="523" t="str">
        <f>IFERROR(VLOOKUP($D177,'START - AWARD DETAILS'!$C$21:$F$40,2,0),"")</f>
        <v/>
      </c>
      <c r="F177" s="274" t="str">
        <f>IFERROR(VLOOKUP($D177,'START - AWARD DETAILS'!$C$21:$F$40,3,0),"")</f>
        <v/>
      </c>
      <c r="G177" s="274" t="str">
        <f>IFERROR(VLOOKUP($D177,'START - AWARD DETAILS'!$C$21:$G$40,4,0),"")</f>
        <v/>
      </c>
      <c r="H177" s="274" t="str">
        <f>IFERROR(VLOOKUP($D177,'START - AWARD DETAILS'!$C$21:$G$40,5,0),"")</f>
        <v/>
      </c>
      <c r="I177" s="477"/>
      <c r="J177" s="230"/>
      <c r="K177" s="230"/>
      <c r="L177" s="283"/>
      <c r="M177" s="279"/>
      <c r="N177" s="320">
        <f t="shared" si="6"/>
        <v>0</v>
      </c>
      <c r="O177" s="321">
        <f t="shared" si="5"/>
        <v>1</v>
      </c>
      <c r="P177" s="252"/>
      <c r="Q177" s="143"/>
      <c r="T177" s="352">
        <f>IF(COUNTIF(D$11:D177,D177)=1,T176+1,T176)</f>
        <v>6</v>
      </c>
      <c r="U177" s="99">
        <f>IF(COUNTIF(J$11:J177,J177)=1,U176+1,U176)</f>
        <v>11</v>
      </c>
      <c r="V177" s="99">
        <f>IF(COUNTIF(H$11:H177,H177)=1,V176+1,V176)</f>
        <v>4</v>
      </c>
      <c r="W177" s="99">
        <f>IF(COUNTIF(H$11:H177,H177)=1,W176+1,W176)</f>
        <v>4</v>
      </c>
      <c r="X177" s="503">
        <f>IF(COUNTIF(J$11:J177,J177)=1,X176+1,X176)</f>
        <v>11</v>
      </c>
      <c r="Y177" s="352">
        <f>IF(AND(COUNTIF(J$11:J177,J177)=1,J177&lt;&gt;"UK"),Y176+1,Y176)</f>
        <v>11</v>
      </c>
    </row>
    <row r="178" spans="2:25" s="99" customFormat="1" x14ac:dyDescent="0.25">
      <c r="B178" s="109"/>
      <c r="C178" s="300"/>
      <c r="D178" s="230"/>
      <c r="E178" s="523" t="str">
        <f>IFERROR(VLOOKUP($D178,'START - AWARD DETAILS'!$C$21:$F$40,2,0),"")</f>
        <v/>
      </c>
      <c r="F178" s="274" t="str">
        <f>IFERROR(VLOOKUP($D178,'START - AWARD DETAILS'!$C$21:$F$40,3,0),"")</f>
        <v/>
      </c>
      <c r="G178" s="274" t="str">
        <f>IFERROR(VLOOKUP($D178,'START - AWARD DETAILS'!$C$21:$G$40,4,0),"")</f>
        <v/>
      </c>
      <c r="H178" s="274" t="str">
        <f>IFERROR(VLOOKUP($D178,'START - AWARD DETAILS'!$C$21:$G$40,5,0),"")</f>
        <v/>
      </c>
      <c r="I178" s="477"/>
      <c r="J178" s="230"/>
      <c r="K178" s="230"/>
      <c r="L178" s="283"/>
      <c r="M178" s="279"/>
      <c r="N178" s="320">
        <f t="shared" si="6"/>
        <v>0</v>
      </c>
      <c r="O178" s="321">
        <f t="shared" si="5"/>
        <v>1</v>
      </c>
      <c r="P178" s="252"/>
      <c r="Q178" s="143"/>
      <c r="T178" s="352">
        <f>IF(COUNTIF(D$11:D178,D178)=1,T177+1,T177)</f>
        <v>6</v>
      </c>
      <c r="U178" s="99">
        <f>IF(COUNTIF(J$11:J178,J178)=1,U177+1,U177)</f>
        <v>11</v>
      </c>
      <c r="V178" s="99">
        <f>IF(COUNTIF(H$11:H178,H178)=1,V177+1,V177)</f>
        <v>4</v>
      </c>
      <c r="W178" s="99">
        <f>IF(COUNTIF(H$11:H178,H178)=1,W177+1,W177)</f>
        <v>4</v>
      </c>
      <c r="X178" s="503">
        <f>IF(COUNTIF(J$11:J178,J178)=1,X177+1,X177)</f>
        <v>11</v>
      </c>
      <c r="Y178" s="352">
        <f>IF(AND(COUNTIF(J$11:J178,J178)=1,J178&lt;&gt;"UK"),Y177+1,Y177)</f>
        <v>11</v>
      </c>
    </row>
    <row r="179" spans="2:25" s="99" customFormat="1" x14ac:dyDescent="0.25">
      <c r="B179" s="109"/>
      <c r="C179" s="300"/>
      <c r="D179" s="230"/>
      <c r="E179" s="523" t="str">
        <f>IFERROR(VLOOKUP($D179,'START - AWARD DETAILS'!$C$21:$F$40,2,0),"")</f>
        <v/>
      </c>
      <c r="F179" s="274" t="str">
        <f>IFERROR(VLOOKUP($D179,'START - AWARD DETAILS'!$C$21:$F$40,3,0),"")</f>
        <v/>
      </c>
      <c r="G179" s="274" t="str">
        <f>IFERROR(VLOOKUP($D179,'START - AWARD DETAILS'!$C$21:$G$40,4,0),"")</f>
        <v/>
      </c>
      <c r="H179" s="274" t="str">
        <f>IFERROR(VLOOKUP($D179,'START - AWARD DETAILS'!$C$21:$G$40,5,0),"")</f>
        <v/>
      </c>
      <c r="I179" s="477"/>
      <c r="J179" s="230"/>
      <c r="K179" s="230"/>
      <c r="L179" s="283"/>
      <c r="M179" s="279"/>
      <c r="N179" s="320">
        <f t="shared" si="6"/>
        <v>0</v>
      </c>
      <c r="O179" s="321">
        <f t="shared" si="5"/>
        <v>1</v>
      </c>
      <c r="P179" s="252"/>
      <c r="Q179" s="143"/>
      <c r="T179" s="352">
        <f>IF(COUNTIF(D$11:D179,D179)=1,T178+1,T178)</f>
        <v>6</v>
      </c>
      <c r="U179" s="99">
        <f>IF(COUNTIF(J$11:J179,J179)=1,U178+1,U178)</f>
        <v>11</v>
      </c>
      <c r="V179" s="99">
        <f>IF(COUNTIF(H$11:H179,H179)=1,V178+1,V178)</f>
        <v>4</v>
      </c>
      <c r="W179" s="99">
        <f>IF(COUNTIF(H$11:H179,H179)=1,W178+1,W178)</f>
        <v>4</v>
      </c>
      <c r="X179" s="503">
        <f>IF(COUNTIF(J$11:J179,J179)=1,X178+1,X178)</f>
        <v>11</v>
      </c>
      <c r="Y179" s="352">
        <f>IF(AND(COUNTIF(J$11:J179,J179)=1,J179&lt;&gt;"UK"),Y178+1,Y178)</f>
        <v>11</v>
      </c>
    </row>
    <row r="180" spans="2:25" s="99" customFormat="1" x14ac:dyDescent="0.25">
      <c r="B180" s="109"/>
      <c r="C180" s="300"/>
      <c r="D180" s="230"/>
      <c r="E180" s="523" t="str">
        <f>IFERROR(VLOOKUP($D180,'START - AWARD DETAILS'!$C$21:$F$40,2,0),"")</f>
        <v/>
      </c>
      <c r="F180" s="274" t="str">
        <f>IFERROR(VLOOKUP($D180,'START - AWARD DETAILS'!$C$21:$F$40,3,0),"")</f>
        <v/>
      </c>
      <c r="G180" s="274" t="str">
        <f>IFERROR(VLOOKUP($D180,'START - AWARD DETAILS'!$C$21:$G$40,4,0),"")</f>
        <v/>
      </c>
      <c r="H180" s="274" t="str">
        <f>IFERROR(VLOOKUP($D180,'START - AWARD DETAILS'!$C$21:$G$40,5,0),"")</f>
        <v/>
      </c>
      <c r="I180" s="477"/>
      <c r="J180" s="230"/>
      <c r="K180" s="230"/>
      <c r="L180" s="283"/>
      <c r="M180" s="279"/>
      <c r="N180" s="320">
        <f t="shared" si="6"/>
        <v>0</v>
      </c>
      <c r="O180" s="321">
        <f t="shared" si="5"/>
        <v>1</v>
      </c>
      <c r="P180" s="252"/>
      <c r="Q180" s="143"/>
      <c r="T180" s="352">
        <f>IF(COUNTIF(D$11:D180,D180)=1,T179+1,T179)</f>
        <v>6</v>
      </c>
      <c r="U180" s="99">
        <f>IF(COUNTIF(J$11:J180,J180)=1,U179+1,U179)</f>
        <v>11</v>
      </c>
      <c r="V180" s="99">
        <f>IF(COUNTIF(H$11:H180,H180)=1,V179+1,V179)</f>
        <v>4</v>
      </c>
      <c r="W180" s="99">
        <f>IF(COUNTIF(H$11:H180,H180)=1,W179+1,W179)</f>
        <v>4</v>
      </c>
      <c r="X180" s="503">
        <f>IF(COUNTIF(J$11:J180,J180)=1,X179+1,X179)</f>
        <v>11</v>
      </c>
      <c r="Y180" s="352">
        <f>IF(AND(COUNTIF(J$11:J180,J180)=1,J180&lt;&gt;"UK"),Y179+1,Y179)</f>
        <v>11</v>
      </c>
    </row>
    <row r="181" spans="2:25" s="99" customFormat="1" x14ac:dyDescent="0.25">
      <c r="B181" s="109"/>
      <c r="C181" s="300"/>
      <c r="D181" s="230"/>
      <c r="E181" s="523" t="str">
        <f>IFERROR(VLOOKUP($D181,'START - AWARD DETAILS'!$C$21:$F$40,2,0),"")</f>
        <v/>
      </c>
      <c r="F181" s="274" t="str">
        <f>IFERROR(VLOOKUP($D181,'START - AWARD DETAILS'!$C$21:$F$40,3,0),"")</f>
        <v/>
      </c>
      <c r="G181" s="274" t="str">
        <f>IFERROR(VLOOKUP($D181,'START - AWARD DETAILS'!$C$21:$G$40,4,0),"")</f>
        <v/>
      </c>
      <c r="H181" s="274" t="str">
        <f>IFERROR(VLOOKUP($D181,'START - AWARD DETAILS'!$C$21:$G$40,5,0),"")</f>
        <v/>
      </c>
      <c r="I181" s="477"/>
      <c r="J181" s="230"/>
      <c r="K181" s="230"/>
      <c r="L181" s="283"/>
      <c r="M181" s="279"/>
      <c r="N181" s="320">
        <f t="shared" si="6"/>
        <v>0</v>
      </c>
      <c r="O181" s="321">
        <f t="shared" si="5"/>
        <v>1</v>
      </c>
      <c r="P181" s="252"/>
      <c r="Q181" s="143"/>
      <c r="T181" s="352">
        <f>IF(COUNTIF(D$11:D181,D181)=1,T180+1,T180)</f>
        <v>6</v>
      </c>
      <c r="U181" s="99">
        <f>IF(COUNTIF(J$11:J181,J181)=1,U180+1,U180)</f>
        <v>11</v>
      </c>
      <c r="V181" s="99">
        <f>IF(COUNTIF(H$11:H181,H181)=1,V180+1,V180)</f>
        <v>4</v>
      </c>
      <c r="W181" s="99">
        <f>IF(COUNTIF(H$11:H181,H181)=1,W180+1,W180)</f>
        <v>4</v>
      </c>
      <c r="X181" s="503">
        <f>IF(COUNTIF(J$11:J181,J181)=1,X180+1,X180)</f>
        <v>11</v>
      </c>
      <c r="Y181" s="352">
        <f>IF(AND(COUNTIF(J$11:J181,J181)=1,J181&lt;&gt;"UK"),Y180+1,Y180)</f>
        <v>11</v>
      </c>
    </row>
    <row r="182" spans="2:25" s="99" customFormat="1" x14ac:dyDescent="0.25">
      <c r="B182" s="109"/>
      <c r="C182" s="300"/>
      <c r="D182" s="230"/>
      <c r="E182" s="523" t="str">
        <f>IFERROR(VLOOKUP($D182,'START - AWARD DETAILS'!$C$21:$F$40,2,0),"")</f>
        <v/>
      </c>
      <c r="F182" s="274" t="str">
        <f>IFERROR(VLOOKUP($D182,'START - AWARD DETAILS'!$C$21:$F$40,3,0),"")</f>
        <v/>
      </c>
      <c r="G182" s="274" t="str">
        <f>IFERROR(VLOOKUP($D182,'START - AWARD DETAILS'!$C$21:$G$40,4,0),"")</f>
        <v/>
      </c>
      <c r="H182" s="274" t="str">
        <f>IFERROR(VLOOKUP($D182,'START - AWARD DETAILS'!$C$21:$G$40,5,0),"")</f>
        <v/>
      </c>
      <c r="I182" s="477"/>
      <c r="J182" s="230"/>
      <c r="K182" s="230"/>
      <c r="L182" s="283"/>
      <c r="M182" s="279"/>
      <c r="N182" s="320">
        <f t="shared" si="6"/>
        <v>0</v>
      </c>
      <c r="O182" s="321">
        <f t="shared" si="5"/>
        <v>1</v>
      </c>
      <c r="P182" s="252"/>
      <c r="Q182" s="143"/>
      <c r="T182" s="352">
        <f>IF(COUNTIF(D$11:D182,D182)=1,T181+1,T181)</f>
        <v>6</v>
      </c>
      <c r="U182" s="99">
        <f>IF(COUNTIF(J$11:J182,J182)=1,U181+1,U181)</f>
        <v>11</v>
      </c>
      <c r="V182" s="99">
        <f>IF(COUNTIF(H$11:H182,H182)=1,V181+1,V181)</f>
        <v>4</v>
      </c>
      <c r="W182" s="99">
        <f>IF(COUNTIF(H$11:H182,H182)=1,W181+1,W181)</f>
        <v>4</v>
      </c>
      <c r="X182" s="503">
        <f>IF(COUNTIF(J$11:J182,J182)=1,X181+1,X181)</f>
        <v>11</v>
      </c>
      <c r="Y182" s="352">
        <f>IF(AND(COUNTIF(J$11:J182,J182)=1,J182&lt;&gt;"UK"),Y181+1,Y181)</f>
        <v>11</v>
      </c>
    </row>
    <row r="183" spans="2:25" s="99" customFormat="1" x14ac:dyDescent="0.25">
      <c r="B183" s="109"/>
      <c r="C183" s="300"/>
      <c r="D183" s="230"/>
      <c r="E183" s="523" t="str">
        <f>IFERROR(VLOOKUP($D183,'START - AWARD DETAILS'!$C$21:$F$40,2,0),"")</f>
        <v/>
      </c>
      <c r="F183" s="274" t="str">
        <f>IFERROR(VLOOKUP($D183,'START - AWARD DETAILS'!$C$21:$F$40,3,0),"")</f>
        <v/>
      </c>
      <c r="G183" s="274" t="str">
        <f>IFERROR(VLOOKUP($D183,'START - AWARD DETAILS'!$C$21:$G$40,4,0),"")</f>
        <v/>
      </c>
      <c r="H183" s="274" t="str">
        <f>IFERROR(VLOOKUP($D183,'START - AWARD DETAILS'!$C$21:$G$40,5,0),"")</f>
        <v/>
      </c>
      <c r="I183" s="477"/>
      <c r="J183" s="230"/>
      <c r="K183" s="230"/>
      <c r="L183" s="283"/>
      <c r="M183" s="279"/>
      <c r="N183" s="320">
        <f t="shared" si="6"/>
        <v>0</v>
      </c>
      <c r="O183" s="321">
        <f t="shared" si="5"/>
        <v>1</v>
      </c>
      <c r="P183" s="252"/>
      <c r="Q183" s="143"/>
      <c r="T183" s="352">
        <f>IF(COUNTIF(D$11:D183,D183)=1,T182+1,T182)</f>
        <v>6</v>
      </c>
      <c r="U183" s="99">
        <f>IF(COUNTIF(J$11:J183,J183)=1,U182+1,U182)</f>
        <v>11</v>
      </c>
      <c r="V183" s="99">
        <f>IF(COUNTIF(H$11:H183,H183)=1,V182+1,V182)</f>
        <v>4</v>
      </c>
      <c r="W183" s="99">
        <f>IF(COUNTIF(H$11:H183,H183)=1,W182+1,W182)</f>
        <v>4</v>
      </c>
      <c r="X183" s="503">
        <f>IF(COUNTIF(J$11:J183,J183)=1,X182+1,X182)</f>
        <v>11</v>
      </c>
      <c r="Y183" s="352">
        <f>IF(AND(COUNTIF(J$11:J183,J183)=1,J183&lt;&gt;"UK"),Y182+1,Y182)</f>
        <v>11</v>
      </c>
    </row>
    <row r="184" spans="2:25" s="99" customFormat="1" x14ac:dyDescent="0.25">
      <c r="B184" s="109"/>
      <c r="C184" s="300"/>
      <c r="D184" s="230"/>
      <c r="E184" s="523" t="str">
        <f>IFERROR(VLOOKUP($D184,'START - AWARD DETAILS'!$C$21:$F$40,2,0),"")</f>
        <v/>
      </c>
      <c r="F184" s="274" t="str">
        <f>IFERROR(VLOOKUP($D184,'START - AWARD DETAILS'!$C$21:$F$40,3,0),"")</f>
        <v/>
      </c>
      <c r="G184" s="274" t="str">
        <f>IFERROR(VLOOKUP($D184,'START - AWARD DETAILS'!$C$21:$G$40,4,0),"")</f>
        <v/>
      </c>
      <c r="H184" s="274" t="str">
        <f>IFERROR(VLOOKUP($D184,'START - AWARD DETAILS'!$C$21:$G$40,5,0),"")</f>
        <v/>
      </c>
      <c r="I184" s="477"/>
      <c r="J184" s="230"/>
      <c r="K184" s="230"/>
      <c r="L184" s="283"/>
      <c r="M184" s="279"/>
      <c r="N184" s="320">
        <f t="shared" si="6"/>
        <v>0</v>
      </c>
      <c r="O184" s="321">
        <f t="shared" si="5"/>
        <v>1</v>
      </c>
      <c r="P184" s="252"/>
      <c r="Q184" s="143"/>
      <c r="T184" s="352">
        <f>IF(COUNTIF(D$11:D184,D184)=1,T183+1,T183)</f>
        <v>6</v>
      </c>
      <c r="U184" s="99">
        <f>IF(COUNTIF(J$11:J184,J184)=1,U183+1,U183)</f>
        <v>11</v>
      </c>
      <c r="V184" s="99">
        <f>IF(COUNTIF(H$11:H184,H184)=1,V183+1,V183)</f>
        <v>4</v>
      </c>
      <c r="W184" s="99">
        <f>IF(COUNTIF(H$11:H184,H184)=1,W183+1,W183)</f>
        <v>4</v>
      </c>
      <c r="X184" s="503">
        <f>IF(COUNTIF(J$11:J184,J184)=1,X183+1,X183)</f>
        <v>11</v>
      </c>
      <c r="Y184" s="352">
        <f>IF(AND(COUNTIF(J$11:J184,J184)=1,J184&lt;&gt;"UK"),Y183+1,Y183)</f>
        <v>11</v>
      </c>
    </row>
    <row r="185" spans="2:25" s="99" customFormat="1" x14ac:dyDescent="0.25">
      <c r="B185" s="109"/>
      <c r="C185" s="300"/>
      <c r="D185" s="230"/>
      <c r="E185" s="523" t="str">
        <f>IFERROR(VLOOKUP($D185,'START - AWARD DETAILS'!$C$21:$F$40,2,0),"")</f>
        <v/>
      </c>
      <c r="F185" s="274" t="str">
        <f>IFERROR(VLOOKUP($D185,'START - AWARD DETAILS'!$C$21:$F$40,3,0),"")</f>
        <v/>
      </c>
      <c r="G185" s="274" t="str">
        <f>IFERROR(VLOOKUP($D185,'START - AWARD DETAILS'!$C$21:$G$40,4,0),"")</f>
        <v/>
      </c>
      <c r="H185" s="274" t="str">
        <f>IFERROR(VLOOKUP($D185,'START - AWARD DETAILS'!$C$21:$G$40,5,0),"")</f>
        <v/>
      </c>
      <c r="I185" s="477"/>
      <c r="J185" s="230"/>
      <c r="K185" s="230"/>
      <c r="L185" s="283"/>
      <c r="M185" s="279"/>
      <c r="N185" s="320">
        <f t="shared" si="6"/>
        <v>0</v>
      </c>
      <c r="O185" s="321">
        <f t="shared" si="5"/>
        <v>1</v>
      </c>
      <c r="P185" s="252"/>
      <c r="Q185" s="143"/>
      <c r="T185" s="352">
        <f>IF(COUNTIF(D$11:D185,D185)=1,T184+1,T184)</f>
        <v>6</v>
      </c>
      <c r="U185" s="99">
        <f>IF(COUNTIF(J$11:J185,J185)=1,U184+1,U184)</f>
        <v>11</v>
      </c>
      <c r="V185" s="99">
        <f>IF(COUNTIF(H$11:H185,H185)=1,V184+1,V184)</f>
        <v>4</v>
      </c>
      <c r="W185" s="99">
        <f>IF(COUNTIF(H$11:H185,H185)=1,W184+1,W184)</f>
        <v>4</v>
      </c>
      <c r="X185" s="503">
        <f>IF(COUNTIF(J$11:J185,J185)=1,X184+1,X184)</f>
        <v>11</v>
      </c>
      <c r="Y185" s="352">
        <f>IF(AND(COUNTIF(J$11:J185,J185)=1,J185&lt;&gt;"UK"),Y184+1,Y184)</f>
        <v>11</v>
      </c>
    </row>
    <row r="186" spans="2:25" s="99" customFormat="1" x14ac:dyDescent="0.25">
      <c r="B186" s="109"/>
      <c r="C186" s="300"/>
      <c r="D186" s="230"/>
      <c r="E186" s="523" t="str">
        <f>IFERROR(VLOOKUP($D186,'START - AWARD DETAILS'!$C$21:$F$40,2,0),"")</f>
        <v/>
      </c>
      <c r="F186" s="274" t="str">
        <f>IFERROR(VLOOKUP($D186,'START - AWARD DETAILS'!$C$21:$F$40,3,0),"")</f>
        <v/>
      </c>
      <c r="G186" s="274" t="str">
        <f>IFERROR(VLOOKUP($D186,'START - AWARD DETAILS'!$C$21:$G$40,4,0),"")</f>
        <v/>
      </c>
      <c r="H186" s="274" t="str">
        <f>IFERROR(VLOOKUP($D186,'START - AWARD DETAILS'!$C$21:$G$40,5,0),"")</f>
        <v/>
      </c>
      <c r="I186" s="477"/>
      <c r="J186" s="230"/>
      <c r="K186" s="230"/>
      <c r="L186" s="283"/>
      <c r="M186" s="279"/>
      <c r="N186" s="320">
        <f t="shared" si="6"/>
        <v>0</v>
      </c>
      <c r="O186" s="321">
        <f t="shared" si="5"/>
        <v>1</v>
      </c>
      <c r="P186" s="252"/>
      <c r="Q186" s="143"/>
      <c r="T186" s="352">
        <f>IF(COUNTIF(D$11:D186,D186)=1,T185+1,T185)</f>
        <v>6</v>
      </c>
      <c r="U186" s="99">
        <f>IF(COUNTIF(J$11:J186,J186)=1,U185+1,U185)</f>
        <v>11</v>
      </c>
      <c r="V186" s="99">
        <f>IF(COUNTIF(H$11:H186,H186)=1,V185+1,V185)</f>
        <v>4</v>
      </c>
      <c r="W186" s="99">
        <f>IF(COUNTIF(H$11:H186,H186)=1,W185+1,W185)</f>
        <v>4</v>
      </c>
      <c r="X186" s="503">
        <f>IF(COUNTIF(J$11:J186,J186)=1,X185+1,X185)</f>
        <v>11</v>
      </c>
      <c r="Y186" s="352">
        <f>IF(AND(COUNTIF(J$11:J186,J186)=1,J186&lt;&gt;"UK"),Y185+1,Y185)</f>
        <v>11</v>
      </c>
    </row>
    <row r="187" spans="2:25" s="99" customFormat="1" x14ac:dyDescent="0.25">
      <c r="B187" s="109"/>
      <c r="C187" s="300"/>
      <c r="D187" s="230"/>
      <c r="E187" s="523" t="str">
        <f>IFERROR(VLOOKUP($D187,'START - AWARD DETAILS'!$C$21:$F$40,2,0),"")</f>
        <v/>
      </c>
      <c r="F187" s="274" t="str">
        <f>IFERROR(VLOOKUP($D187,'START - AWARD DETAILS'!$C$21:$F$40,3,0),"")</f>
        <v/>
      </c>
      <c r="G187" s="274" t="str">
        <f>IFERROR(VLOOKUP($D187,'START - AWARD DETAILS'!$C$21:$G$40,4,0),"")</f>
        <v/>
      </c>
      <c r="H187" s="274" t="str">
        <f>IFERROR(VLOOKUP($D187,'START - AWARD DETAILS'!$C$21:$G$40,5,0),"")</f>
        <v/>
      </c>
      <c r="I187" s="477"/>
      <c r="J187" s="230"/>
      <c r="K187" s="230"/>
      <c r="L187" s="283"/>
      <c r="M187" s="279"/>
      <c r="N187" s="320">
        <f t="shared" si="6"/>
        <v>0</v>
      </c>
      <c r="O187" s="321">
        <f t="shared" si="5"/>
        <v>1</v>
      </c>
      <c r="P187" s="252"/>
      <c r="Q187" s="143"/>
      <c r="T187" s="352">
        <f>IF(COUNTIF(D$11:D187,D187)=1,T186+1,T186)</f>
        <v>6</v>
      </c>
      <c r="U187" s="99">
        <f>IF(COUNTIF(J$11:J187,J187)=1,U186+1,U186)</f>
        <v>11</v>
      </c>
      <c r="V187" s="99">
        <f>IF(COUNTIF(H$11:H187,H187)=1,V186+1,V186)</f>
        <v>4</v>
      </c>
      <c r="W187" s="99">
        <f>IF(COUNTIF(H$11:H187,H187)=1,W186+1,W186)</f>
        <v>4</v>
      </c>
      <c r="X187" s="503">
        <f>IF(COUNTIF(J$11:J187,J187)=1,X186+1,X186)</f>
        <v>11</v>
      </c>
      <c r="Y187" s="352">
        <f>IF(AND(COUNTIF(J$11:J187,J187)=1,J187&lt;&gt;"UK"),Y186+1,Y186)</f>
        <v>11</v>
      </c>
    </row>
    <row r="188" spans="2:25" s="99" customFormat="1" x14ac:dyDescent="0.25">
      <c r="B188" s="109"/>
      <c r="C188" s="300"/>
      <c r="D188" s="230"/>
      <c r="E188" s="523" t="str">
        <f>IFERROR(VLOOKUP($D188,'START - AWARD DETAILS'!$C$21:$F$40,2,0),"")</f>
        <v/>
      </c>
      <c r="F188" s="274" t="str">
        <f>IFERROR(VLOOKUP($D188,'START - AWARD DETAILS'!$C$21:$F$40,3,0),"")</f>
        <v/>
      </c>
      <c r="G188" s="274" t="str">
        <f>IFERROR(VLOOKUP($D188,'START - AWARD DETAILS'!$C$21:$G$40,4,0),"")</f>
        <v/>
      </c>
      <c r="H188" s="274" t="str">
        <f>IFERROR(VLOOKUP($D188,'START - AWARD DETAILS'!$C$21:$G$40,5,0),"")</f>
        <v/>
      </c>
      <c r="I188" s="477"/>
      <c r="J188" s="230"/>
      <c r="K188" s="230"/>
      <c r="L188" s="283"/>
      <c r="M188" s="279"/>
      <c r="N188" s="320">
        <f t="shared" si="6"/>
        <v>0</v>
      </c>
      <c r="O188" s="321">
        <f t="shared" si="5"/>
        <v>1</v>
      </c>
      <c r="P188" s="252"/>
      <c r="Q188" s="143"/>
      <c r="T188" s="352">
        <f>IF(COUNTIF(D$11:D188,D188)=1,T187+1,T187)</f>
        <v>6</v>
      </c>
      <c r="U188" s="99">
        <f>IF(COUNTIF(J$11:J188,J188)=1,U187+1,U187)</f>
        <v>11</v>
      </c>
      <c r="V188" s="99">
        <f>IF(COUNTIF(H$11:H188,H188)=1,V187+1,V187)</f>
        <v>4</v>
      </c>
      <c r="W188" s="99">
        <f>IF(COUNTIF(H$11:H188,H188)=1,W187+1,W187)</f>
        <v>4</v>
      </c>
      <c r="X188" s="503">
        <f>IF(COUNTIF(J$11:J188,J188)=1,X187+1,X187)</f>
        <v>11</v>
      </c>
      <c r="Y188" s="352">
        <f>IF(AND(COUNTIF(J$11:J188,J188)=1,J188&lt;&gt;"UK"),Y187+1,Y187)</f>
        <v>11</v>
      </c>
    </row>
    <row r="189" spans="2:25" s="99" customFormat="1" x14ac:dyDescent="0.25">
      <c r="B189" s="109"/>
      <c r="C189" s="300"/>
      <c r="D189" s="230"/>
      <c r="E189" s="523" t="str">
        <f>IFERROR(VLOOKUP($D189,'START - AWARD DETAILS'!$C$21:$F$40,2,0),"")</f>
        <v/>
      </c>
      <c r="F189" s="274" t="str">
        <f>IFERROR(VLOOKUP($D189,'START - AWARD DETAILS'!$C$21:$F$40,3,0),"")</f>
        <v/>
      </c>
      <c r="G189" s="274" t="str">
        <f>IFERROR(VLOOKUP($D189,'START - AWARD DETAILS'!$C$21:$G$40,4,0),"")</f>
        <v/>
      </c>
      <c r="H189" s="274" t="str">
        <f>IFERROR(VLOOKUP($D189,'START - AWARD DETAILS'!$C$21:$G$40,5,0),"")</f>
        <v/>
      </c>
      <c r="I189" s="477"/>
      <c r="J189" s="230"/>
      <c r="K189" s="230"/>
      <c r="L189" s="283"/>
      <c r="M189" s="279"/>
      <c r="N189" s="320">
        <f t="shared" si="6"/>
        <v>0</v>
      </c>
      <c r="O189" s="321">
        <f t="shared" si="5"/>
        <v>1</v>
      </c>
      <c r="P189" s="252"/>
      <c r="Q189" s="143"/>
      <c r="T189" s="352">
        <f>IF(COUNTIF(D$11:D189,D189)=1,T188+1,T188)</f>
        <v>6</v>
      </c>
      <c r="U189" s="99">
        <f>IF(COUNTIF(J$11:J189,J189)=1,U188+1,U188)</f>
        <v>11</v>
      </c>
      <c r="V189" s="99">
        <f>IF(COUNTIF(H$11:H189,H189)=1,V188+1,V188)</f>
        <v>4</v>
      </c>
      <c r="W189" s="99">
        <f>IF(COUNTIF(H$11:H189,H189)=1,W188+1,W188)</f>
        <v>4</v>
      </c>
      <c r="X189" s="503">
        <f>IF(COUNTIF(J$11:J189,J189)=1,X188+1,X188)</f>
        <v>11</v>
      </c>
      <c r="Y189" s="352">
        <f>IF(AND(COUNTIF(J$11:J189,J189)=1,J189&lt;&gt;"UK"),Y188+1,Y188)</f>
        <v>11</v>
      </c>
    </row>
    <row r="190" spans="2:25" s="99" customFormat="1" x14ac:dyDescent="0.25">
      <c r="B190" s="109"/>
      <c r="C190" s="300"/>
      <c r="D190" s="230"/>
      <c r="E190" s="523" t="str">
        <f>IFERROR(VLOOKUP($D190,'START - AWARD DETAILS'!$C$21:$F$40,2,0),"")</f>
        <v/>
      </c>
      <c r="F190" s="274" t="str">
        <f>IFERROR(VLOOKUP($D190,'START - AWARD DETAILS'!$C$21:$F$40,3,0),"")</f>
        <v/>
      </c>
      <c r="G190" s="274" t="str">
        <f>IFERROR(VLOOKUP($D190,'START - AWARD DETAILS'!$C$21:$G$40,4,0),"")</f>
        <v/>
      </c>
      <c r="H190" s="274" t="str">
        <f>IFERROR(VLOOKUP($D190,'START - AWARD DETAILS'!$C$21:$G$40,5,0),"")</f>
        <v/>
      </c>
      <c r="I190" s="477"/>
      <c r="J190" s="230"/>
      <c r="K190" s="230"/>
      <c r="L190" s="283"/>
      <c r="M190" s="279"/>
      <c r="N190" s="320">
        <f t="shared" si="6"/>
        <v>0</v>
      </c>
      <c r="O190" s="321">
        <f t="shared" si="5"/>
        <v>1</v>
      </c>
      <c r="P190" s="252"/>
      <c r="Q190" s="143"/>
      <c r="T190" s="352">
        <f>IF(COUNTIF(D$11:D190,D190)=1,T189+1,T189)</f>
        <v>6</v>
      </c>
      <c r="U190" s="99">
        <f>IF(COUNTIF(J$11:J190,J190)=1,U189+1,U189)</f>
        <v>11</v>
      </c>
      <c r="V190" s="99">
        <f>IF(COUNTIF(H$11:H190,H190)=1,V189+1,V189)</f>
        <v>4</v>
      </c>
      <c r="W190" s="99">
        <f>IF(COUNTIF(H$11:H190,H190)=1,W189+1,W189)</f>
        <v>4</v>
      </c>
      <c r="X190" s="503">
        <f>IF(COUNTIF(J$11:J190,J190)=1,X189+1,X189)</f>
        <v>11</v>
      </c>
      <c r="Y190" s="352">
        <f>IF(AND(COUNTIF(J$11:J190,J190)=1,J190&lt;&gt;"UK"),Y189+1,Y189)</f>
        <v>11</v>
      </c>
    </row>
    <row r="191" spans="2:25" s="99" customFormat="1" x14ac:dyDescent="0.25">
      <c r="B191" s="109"/>
      <c r="C191" s="300"/>
      <c r="D191" s="230"/>
      <c r="E191" s="523" t="str">
        <f>IFERROR(VLOOKUP($D191,'START - AWARD DETAILS'!$C$21:$F$40,2,0),"")</f>
        <v/>
      </c>
      <c r="F191" s="274" t="str">
        <f>IFERROR(VLOOKUP($D191,'START - AWARD DETAILS'!$C$21:$F$40,3,0),"")</f>
        <v/>
      </c>
      <c r="G191" s="274" t="str">
        <f>IFERROR(VLOOKUP($D191,'START - AWARD DETAILS'!$C$21:$G$40,4,0),"")</f>
        <v/>
      </c>
      <c r="H191" s="274" t="str">
        <f>IFERROR(VLOOKUP($D191,'START - AWARD DETAILS'!$C$21:$G$40,5,0),"")</f>
        <v/>
      </c>
      <c r="I191" s="477"/>
      <c r="J191" s="230"/>
      <c r="K191" s="230"/>
      <c r="L191" s="283"/>
      <c r="M191" s="279"/>
      <c r="N191" s="320">
        <f t="shared" si="6"/>
        <v>0</v>
      </c>
      <c r="O191" s="321">
        <f t="shared" si="5"/>
        <v>1</v>
      </c>
      <c r="P191" s="252"/>
      <c r="Q191" s="143"/>
      <c r="T191" s="352">
        <f>IF(COUNTIF(D$11:D191,D191)=1,T190+1,T190)</f>
        <v>6</v>
      </c>
      <c r="U191" s="99">
        <f>IF(COUNTIF(J$11:J191,J191)=1,U190+1,U190)</f>
        <v>11</v>
      </c>
      <c r="V191" s="99">
        <f>IF(COUNTIF(H$11:H191,H191)=1,V190+1,V190)</f>
        <v>4</v>
      </c>
      <c r="W191" s="99">
        <f>IF(COUNTIF(H$11:H191,H191)=1,W190+1,W190)</f>
        <v>4</v>
      </c>
      <c r="X191" s="503">
        <f>IF(COUNTIF(J$11:J191,J191)=1,X190+1,X190)</f>
        <v>11</v>
      </c>
      <c r="Y191" s="352">
        <f>IF(AND(COUNTIF(J$11:J191,J191)=1,J191&lt;&gt;"UK"),Y190+1,Y190)</f>
        <v>11</v>
      </c>
    </row>
    <row r="192" spans="2:25" s="99" customFormat="1" x14ac:dyDescent="0.25">
      <c r="B192" s="109"/>
      <c r="C192" s="300"/>
      <c r="D192" s="230"/>
      <c r="E192" s="523" t="str">
        <f>IFERROR(VLOOKUP($D192,'START - AWARD DETAILS'!$C$21:$F$40,2,0),"")</f>
        <v/>
      </c>
      <c r="F192" s="274" t="str">
        <f>IFERROR(VLOOKUP($D192,'START - AWARD DETAILS'!$C$21:$F$40,3,0),"")</f>
        <v/>
      </c>
      <c r="G192" s="274" t="str">
        <f>IFERROR(VLOOKUP($D192,'START - AWARD DETAILS'!$C$21:$G$40,4,0),"")</f>
        <v/>
      </c>
      <c r="H192" s="274" t="str">
        <f>IFERROR(VLOOKUP($D192,'START - AWARD DETAILS'!$C$21:$G$40,5,0),"")</f>
        <v/>
      </c>
      <c r="I192" s="477"/>
      <c r="J192" s="230"/>
      <c r="K192" s="230"/>
      <c r="L192" s="283"/>
      <c r="M192" s="279"/>
      <c r="N192" s="320">
        <f t="shared" si="6"/>
        <v>0</v>
      </c>
      <c r="O192" s="321">
        <f t="shared" si="5"/>
        <v>1</v>
      </c>
      <c r="P192" s="252"/>
      <c r="Q192" s="143"/>
      <c r="T192" s="352">
        <f>IF(COUNTIF(D$11:D192,D192)=1,T191+1,T191)</f>
        <v>6</v>
      </c>
      <c r="U192" s="99">
        <f>IF(COUNTIF(J$11:J192,J192)=1,U191+1,U191)</f>
        <v>11</v>
      </c>
      <c r="V192" s="99">
        <f>IF(COUNTIF(H$11:H192,H192)=1,V191+1,V191)</f>
        <v>4</v>
      </c>
      <c r="W192" s="99">
        <f>IF(COUNTIF(H$11:H192,H192)=1,W191+1,W191)</f>
        <v>4</v>
      </c>
      <c r="X192" s="503">
        <f>IF(COUNTIF(J$11:J192,J192)=1,X191+1,X191)</f>
        <v>11</v>
      </c>
      <c r="Y192" s="352">
        <f>IF(AND(COUNTIF(J$11:J192,J192)=1,J192&lt;&gt;"UK"),Y191+1,Y191)</f>
        <v>11</v>
      </c>
    </row>
    <row r="193" spans="2:25" s="99" customFormat="1" x14ac:dyDescent="0.25">
      <c r="B193" s="109"/>
      <c r="C193" s="300"/>
      <c r="D193" s="230"/>
      <c r="E193" s="523" t="str">
        <f>IFERROR(VLOOKUP($D193,'START - AWARD DETAILS'!$C$21:$F$40,2,0),"")</f>
        <v/>
      </c>
      <c r="F193" s="274" t="str">
        <f>IFERROR(VLOOKUP($D193,'START - AWARD DETAILS'!$C$21:$F$40,3,0),"")</f>
        <v/>
      </c>
      <c r="G193" s="274" t="str">
        <f>IFERROR(VLOOKUP($D193,'START - AWARD DETAILS'!$C$21:$G$40,4,0),"")</f>
        <v/>
      </c>
      <c r="H193" s="274" t="str">
        <f>IFERROR(VLOOKUP($D193,'START - AWARD DETAILS'!$C$21:$G$40,5,0),"")</f>
        <v/>
      </c>
      <c r="I193" s="477"/>
      <c r="J193" s="230"/>
      <c r="K193" s="230"/>
      <c r="L193" s="283"/>
      <c r="M193" s="279"/>
      <c r="N193" s="320">
        <f t="shared" si="6"/>
        <v>0</v>
      </c>
      <c r="O193" s="321">
        <f t="shared" si="5"/>
        <v>1</v>
      </c>
      <c r="P193" s="252"/>
      <c r="Q193" s="143"/>
      <c r="T193" s="352">
        <f>IF(COUNTIF(D$11:D193,D193)=1,T192+1,T192)</f>
        <v>6</v>
      </c>
      <c r="U193" s="99">
        <f>IF(COUNTIF(J$11:J193,J193)=1,U192+1,U192)</f>
        <v>11</v>
      </c>
      <c r="V193" s="99">
        <f>IF(COUNTIF(H$11:H193,H193)=1,V192+1,V192)</f>
        <v>4</v>
      </c>
      <c r="W193" s="99">
        <f>IF(COUNTIF(H$11:H193,H193)=1,W192+1,W192)</f>
        <v>4</v>
      </c>
      <c r="X193" s="503">
        <f>IF(COUNTIF(J$11:J193,J193)=1,X192+1,X192)</f>
        <v>11</v>
      </c>
      <c r="Y193" s="352">
        <f>IF(AND(COUNTIF(J$11:J193,J193)=1,J193&lt;&gt;"UK"),Y192+1,Y192)</f>
        <v>11</v>
      </c>
    </row>
    <row r="194" spans="2:25" s="99" customFormat="1" x14ac:dyDescent="0.25">
      <c r="B194" s="109"/>
      <c r="C194" s="300"/>
      <c r="D194" s="230"/>
      <c r="E194" s="523" t="str">
        <f>IFERROR(VLOOKUP($D194,'START - AWARD DETAILS'!$C$21:$F$40,2,0),"")</f>
        <v/>
      </c>
      <c r="F194" s="274" t="str">
        <f>IFERROR(VLOOKUP($D194,'START - AWARD DETAILS'!$C$21:$F$40,3,0),"")</f>
        <v/>
      </c>
      <c r="G194" s="274" t="str">
        <f>IFERROR(VLOOKUP($D194,'START - AWARD DETAILS'!$C$21:$G$40,4,0),"")</f>
        <v/>
      </c>
      <c r="H194" s="274" t="str">
        <f>IFERROR(VLOOKUP($D194,'START - AWARD DETAILS'!$C$21:$G$40,5,0),"")</f>
        <v/>
      </c>
      <c r="I194" s="477"/>
      <c r="J194" s="230"/>
      <c r="K194" s="230"/>
      <c r="L194" s="283"/>
      <c r="M194" s="279"/>
      <c r="N194" s="320">
        <f t="shared" si="6"/>
        <v>0</v>
      </c>
      <c r="O194" s="321">
        <f t="shared" si="5"/>
        <v>1</v>
      </c>
      <c r="P194" s="252"/>
      <c r="Q194" s="143"/>
      <c r="T194" s="352">
        <f>IF(COUNTIF(D$11:D194,D194)=1,T193+1,T193)</f>
        <v>6</v>
      </c>
      <c r="U194" s="99">
        <f>IF(COUNTIF(J$11:J194,J194)=1,U193+1,U193)</f>
        <v>11</v>
      </c>
      <c r="V194" s="99">
        <f>IF(COUNTIF(H$11:H194,H194)=1,V193+1,V193)</f>
        <v>4</v>
      </c>
      <c r="W194" s="99">
        <f>IF(COUNTIF(H$11:H194,H194)=1,W193+1,W193)</f>
        <v>4</v>
      </c>
      <c r="X194" s="503">
        <f>IF(COUNTIF(J$11:J194,J194)=1,X193+1,X193)</f>
        <v>11</v>
      </c>
      <c r="Y194" s="352">
        <f>IF(AND(COUNTIF(J$11:J194,J194)=1,J194&lt;&gt;"UK"),Y193+1,Y193)</f>
        <v>11</v>
      </c>
    </row>
    <row r="195" spans="2:25" s="99" customFormat="1" x14ac:dyDescent="0.25">
      <c r="B195" s="109"/>
      <c r="C195" s="300"/>
      <c r="D195" s="230"/>
      <c r="E195" s="523" t="str">
        <f>IFERROR(VLOOKUP($D195,'START - AWARD DETAILS'!$C$21:$F$40,2,0),"")</f>
        <v/>
      </c>
      <c r="F195" s="274" t="str">
        <f>IFERROR(VLOOKUP($D195,'START - AWARD DETAILS'!$C$21:$F$40,3,0),"")</f>
        <v/>
      </c>
      <c r="G195" s="274" t="str">
        <f>IFERROR(VLOOKUP($D195,'START - AWARD DETAILS'!$C$21:$G$40,4,0),"")</f>
        <v/>
      </c>
      <c r="H195" s="274" t="str">
        <f>IFERROR(VLOOKUP($D195,'START - AWARD DETAILS'!$C$21:$G$40,5,0),"")</f>
        <v/>
      </c>
      <c r="I195" s="477"/>
      <c r="J195" s="230"/>
      <c r="K195" s="230"/>
      <c r="L195" s="283"/>
      <c r="M195" s="279"/>
      <c r="N195" s="320">
        <f t="shared" si="6"/>
        <v>0</v>
      </c>
      <c r="O195" s="321">
        <f t="shared" si="5"/>
        <v>1</v>
      </c>
      <c r="P195" s="252"/>
      <c r="Q195" s="143"/>
      <c r="T195" s="352">
        <f>IF(COUNTIF(D$11:D195,D195)=1,T194+1,T194)</f>
        <v>6</v>
      </c>
      <c r="U195" s="99">
        <f>IF(COUNTIF(J$11:J195,J195)=1,U194+1,U194)</f>
        <v>11</v>
      </c>
      <c r="V195" s="99">
        <f>IF(COUNTIF(H$11:H195,H195)=1,V194+1,V194)</f>
        <v>4</v>
      </c>
      <c r="W195" s="99">
        <f>IF(COUNTIF(H$11:H195,H195)=1,W194+1,W194)</f>
        <v>4</v>
      </c>
      <c r="X195" s="503">
        <f>IF(COUNTIF(J$11:J195,J195)=1,X194+1,X194)</f>
        <v>11</v>
      </c>
      <c r="Y195" s="352">
        <f>IF(AND(COUNTIF(J$11:J195,J195)=1,J195&lt;&gt;"UK"),Y194+1,Y194)</f>
        <v>11</v>
      </c>
    </row>
    <row r="196" spans="2:25" s="99" customFormat="1" x14ac:dyDescent="0.25">
      <c r="B196" s="109"/>
      <c r="C196" s="300"/>
      <c r="D196" s="230"/>
      <c r="E196" s="523" t="str">
        <f>IFERROR(VLOOKUP($D196,'START - AWARD DETAILS'!$C$21:$F$40,2,0),"")</f>
        <v/>
      </c>
      <c r="F196" s="274" t="str">
        <f>IFERROR(VLOOKUP($D196,'START - AWARD DETAILS'!$C$21:$F$40,3,0),"")</f>
        <v/>
      </c>
      <c r="G196" s="274" t="str">
        <f>IFERROR(VLOOKUP($D196,'START - AWARD DETAILS'!$C$21:$G$40,4,0),"")</f>
        <v/>
      </c>
      <c r="H196" s="274" t="str">
        <f>IFERROR(VLOOKUP($D196,'START - AWARD DETAILS'!$C$21:$G$40,5,0),"")</f>
        <v/>
      </c>
      <c r="I196" s="477"/>
      <c r="J196" s="230"/>
      <c r="K196" s="230"/>
      <c r="L196" s="283"/>
      <c r="M196" s="279"/>
      <c r="N196" s="320">
        <f t="shared" si="6"/>
        <v>0</v>
      </c>
      <c r="O196" s="321">
        <f t="shared" si="5"/>
        <v>1</v>
      </c>
      <c r="P196" s="252"/>
      <c r="Q196" s="143"/>
      <c r="T196" s="352">
        <f>IF(COUNTIF(D$11:D196,D196)=1,T195+1,T195)</f>
        <v>6</v>
      </c>
      <c r="U196" s="99">
        <f>IF(COUNTIF(J$11:J196,J196)=1,U195+1,U195)</f>
        <v>11</v>
      </c>
      <c r="V196" s="99">
        <f>IF(COUNTIF(H$11:H196,H196)=1,V195+1,V195)</f>
        <v>4</v>
      </c>
      <c r="W196" s="99">
        <f>IF(COUNTIF(H$11:H196,H196)=1,W195+1,W195)</f>
        <v>4</v>
      </c>
      <c r="X196" s="503">
        <f>IF(COUNTIF(J$11:J196,J196)=1,X195+1,X195)</f>
        <v>11</v>
      </c>
      <c r="Y196" s="352">
        <f>IF(AND(COUNTIF(J$11:J196,J196)=1,J196&lt;&gt;"UK"),Y195+1,Y195)</f>
        <v>11</v>
      </c>
    </row>
    <row r="197" spans="2:25" s="99" customFormat="1" x14ac:dyDescent="0.25">
      <c r="B197" s="109"/>
      <c r="C197" s="300"/>
      <c r="D197" s="230"/>
      <c r="E197" s="523" t="str">
        <f>IFERROR(VLOOKUP($D197,'START - AWARD DETAILS'!$C$21:$F$40,2,0),"")</f>
        <v/>
      </c>
      <c r="F197" s="274" t="str">
        <f>IFERROR(VLOOKUP($D197,'START - AWARD DETAILS'!$C$21:$F$40,3,0),"")</f>
        <v/>
      </c>
      <c r="G197" s="274" t="str">
        <f>IFERROR(VLOOKUP($D197,'START - AWARD DETAILS'!$C$21:$G$40,4,0),"")</f>
        <v/>
      </c>
      <c r="H197" s="274" t="str">
        <f>IFERROR(VLOOKUP($D197,'START - AWARD DETAILS'!$C$21:$G$40,5,0),"")</f>
        <v/>
      </c>
      <c r="I197" s="477"/>
      <c r="J197" s="230"/>
      <c r="K197" s="230"/>
      <c r="L197" s="283"/>
      <c r="M197" s="279"/>
      <c r="N197" s="320">
        <f t="shared" si="6"/>
        <v>0</v>
      </c>
      <c r="O197" s="321">
        <f t="shared" si="5"/>
        <v>1</v>
      </c>
      <c r="P197" s="252"/>
      <c r="Q197" s="143"/>
      <c r="T197" s="352">
        <f>IF(COUNTIF(D$11:D197,D197)=1,T196+1,T196)</f>
        <v>6</v>
      </c>
      <c r="U197" s="99">
        <f>IF(COUNTIF(J$11:J197,J197)=1,U196+1,U196)</f>
        <v>11</v>
      </c>
      <c r="V197" s="99">
        <f>IF(COUNTIF(H$11:H197,H197)=1,V196+1,V196)</f>
        <v>4</v>
      </c>
      <c r="W197" s="99">
        <f>IF(COUNTIF(H$11:H197,H197)=1,W196+1,W196)</f>
        <v>4</v>
      </c>
      <c r="X197" s="503">
        <f>IF(COUNTIF(J$11:J197,J197)=1,X196+1,X196)</f>
        <v>11</v>
      </c>
      <c r="Y197" s="352">
        <f>IF(AND(COUNTIF(J$11:J197,J197)=1,J197&lt;&gt;"UK"),Y196+1,Y196)</f>
        <v>11</v>
      </c>
    </row>
    <row r="198" spans="2:25" s="99" customFormat="1" x14ac:dyDescent="0.25">
      <c r="B198" s="109"/>
      <c r="C198" s="300"/>
      <c r="D198" s="230"/>
      <c r="E198" s="523" t="str">
        <f>IFERROR(VLOOKUP($D198,'START - AWARD DETAILS'!$C$21:$F$40,2,0),"")</f>
        <v/>
      </c>
      <c r="F198" s="274" t="str">
        <f>IFERROR(VLOOKUP($D198,'START - AWARD DETAILS'!$C$21:$F$40,3,0),"")</f>
        <v/>
      </c>
      <c r="G198" s="274" t="str">
        <f>IFERROR(VLOOKUP($D198,'START - AWARD DETAILS'!$C$21:$G$40,4,0),"")</f>
        <v/>
      </c>
      <c r="H198" s="274" t="str">
        <f>IFERROR(VLOOKUP($D198,'START - AWARD DETAILS'!$C$21:$G$40,5,0),"")</f>
        <v/>
      </c>
      <c r="I198" s="477"/>
      <c r="J198" s="230"/>
      <c r="K198" s="230"/>
      <c r="L198" s="283"/>
      <c r="M198" s="279"/>
      <c r="N198" s="320">
        <f t="shared" si="6"/>
        <v>0</v>
      </c>
      <c r="O198" s="321">
        <f t="shared" si="5"/>
        <v>1</v>
      </c>
      <c r="P198" s="252"/>
      <c r="Q198" s="143"/>
      <c r="T198" s="352">
        <f>IF(COUNTIF(D$11:D198,D198)=1,T197+1,T197)</f>
        <v>6</v>
      </c>
      <c r="U198" s="99">
        <f>IF(COUNTIF(J$11:J198,J198)=1,U197+1,U197)</f>
        <v>11</v>
      </c>
      <c r="V198" s="99">
        <f>IF(COUNTIF(H$11:H198,H198)=1,V197+1,V197)</f>
        <v>4</v>
      </c>
      <c r="W198" s="99">
        <f>IF(COUNTIF(H$11:H198,H198)=1,W197+1,W197)</f>
        <v>4</v>
      </c>
      <c r="X198" s="503">
        <f>IF(COUNTIF(J$11:J198,J198)=1,X197+1,X197)</f>
        <v>11</v>
      </c>
      <c r="Y198" s="352">
        <f>IF(AND(COUNTIF(J$11:J198,J198)=1,J198&lt;&gt;"UK"),Y197+1,Y197)</f>
        <v>11</v>
      </c>
    </row>
    <row r="199" spans="2:25" s="99" customFormat="1" x14ac:dyDescent="0.25">
      <c r="B199" s="109"/>
      <c r="C199" s="300"/>
      <c r="D199" s="230"/>
      <c r="E199" s="523" t="str">
        <f>IFERROR(VLOOKUP($D199,'START - AWARD DETAILS'!$C$21:$F$40,2,0),"")</f>
        <v/>
      </c>
      <c r="F199" s="274" t="str">
        <f>IFERROR(VLOOKUP($D199,'START - AWARD DETAILS'!$C$21:$F$40,3,0),"")</f>
        <v/>
      </c>
      <c r="G199" s="274" t="str">
        <f>IFERROR(VLOOKUP($D199,'START - AWARD DETAILS'!$C$21:$G$40,4,0),"")</f>
        <v/>
      </c>
      <c r="H199" s="274" t="str">
        <f>IFERROR(VLOOKUP($D199,'START - AWARD DETAILS'!$C$21:$G$40,5,0),"")</f>
        <v/>
      </c>
      <c r="I199" s="477"/>
      <c r="J199" s="230"/>
      <c r="K199" s="230"/>
      <c r="L199" s="283"/>
      <c r="M199" s="279"/>
      <c r="N199" s="320">
        <f t="shared" si="6"/>
        <v>0</v>
      </c>
      <c r="O199" s="321">
        <f t="shared" si="5"/>
        <v>1</v>
      </c>
      <c r="P199" s="252"/>
      <c r="Q199" s="143"/>
      <c r="T199" s="352">
        <f>IF(COUNTIF(D$11:D199,D199)=1,T198+1,T198)</f>
        <v>6</v>
      </c>
      <c r="U199" s="99">
        <f>IF(COUNTIF(J$11:J199,J199)=1,U198+1,U198)</f>
        <v>11</v>
      </c>
      <c r="V199" s="99">
        <f>IF(COUNTIF(H$11:H199,H199)=1,V198+1,V198)</f>
        <v>4</v>
      </c>
      <c r="W199" s="99">
        <f>IF(COUNTIF(H$11:H199,H199)=1,W198+1,W198)</f>
        <v>4</v>
      </c>
      <c r="X199" s="503">
        <f>IF(COUNTIF(J$11:J199,J199)=1,X198+1,X198)</f>
        <v>11</v>
      </c>
      <c r="Y199" s="352">
        <f>IF(AND(COUNTIF(J$11:J199,J199)=1,J199&lt;&gt;"UK"),Y198+1,Y198)</f>
        <v>11</v>
      </c>
    </row>
    <row r="200" spans="2:25" s="99" customFormat="1" x14ac:dyDescent="0.25">
      <c r="B200" s="109"/>
      <c r="C200" s="300"/>
      <c r="D200" s="230"/>
      <c r="E200" s="523" t="str">
        <f>IFERROR(VLOOKUP($D200,'START - AWARD DETAILS'!$C$21:$F$40,2,0),"")</f>
        <v/>
      </c>
      <c r="F200" s="274" t="str">
        <f>IFERROR(VLOOKUP($D200,'START - AWARD DETAILS'!$C$21:$F$40,3,0),"")</f>
        <v/>
      </c>
      <c r="G200" s="274" t="str">
        <f>IFERROR(VLOOKUP($D200,'START - AWARD DETAILS'!$C$21:$G$40,4,0),"")</f>
        <v/>
      </c>
      <c r="H200" s="274" t="str">
        <f>IFERROR(VLOOKUP($D200,'START - AWARD DETAILS'!$C$21:$G$40,5,0),"")</f>
        <v/>
      </c>
      <c r="I200" s="477"/>
      <c r="J200" s="230"/>
      <c r="K200" s="230"/>
      <c r="L200" s="283"/>
      <c r="M200" s="279"/>
      <c r="N200" s="320">
        <f t="shared" si="6"/>
        <v>0</v>
      </c>
      <c r="O200" s="321">
        <f t="shared" si="5"/>
        <v>1</v>
      </c>
      <c r="P200" s="252"/>
      <c r="Q200" s="143"/>
      <c r="T200" s="352">
        <f>IF(COUNTIF(D$11:D200,D200)=1,T199+1,T199)</f>
        <v>6</v>
      </c>
      <c r="U200" s="99">
        <f>IF(COUNTIF(J$11:J200,J200)=1,U199+1,U199)</f>
        <v>11</v>
      </c>
      <c r="V200" s="99">
        <f>IF(COUNTIF(H$11:H200,H200)=1,V199+1,V199)</f>
        <v>4</v>
      </c>
      <c r="W200" s="99">
        <f>IF(COUNTIF(H$11:H200,H200)=1,W199+1,W199)</f>
        <v>4</v>
      </c>
      <c r="X200" s="503">
        <f>IF(COUNTIF(J$11:J200,J200)=1,X199+1,X199)</f>
        <v>11</v>
      </c>
      <c r="Y200" s="352">
        <f>IF(AND(COUNTIF(J$11:J200,J200)=1,J200&lt;&gt;"UK"),Y199+1,Y199)</f>
        <v>11</v>
      </c>
    </row>
    <row r="201" spans="2:25" s="99" customFormat="1" x14ac:dyDescent="0.25">
      <c r="B201" s="109"/>
      <c r="C201" s="300"/>
      <c r="D201" s="230"/>
      <c r="E201" s="523" t="str">
        <f>IFERROR(VLOOKUP($D201,'START - AWARD DETAILS'!$C$21:$F$40,2,0),"")</f>
        <v/>
      </c>
      <c r="F201" s="274" t="str">
        <f>IFERROR(VLOOKUP($D201,'START - AWARD DETAILS'!$C$21:$F$40,3,0),"")</f>
        <v/>
      </c>
      <c r="G201" s="274" t="str">
        <f>IFERROR(VLOOKUP($D201,'START - AWARD DETAILS'!$C$21:$G$40,4,0),"")</f>
        <v/>
      </c>
      <c r="H201" s="274" t="str">
        <f>IFERROR(VLOOKUP($D201,'START - AWARD DETAILS'!$C$21:$G$40,5,0),"")</f>
        <v/>
      </c>
      <c r="I201" s="477"/>
      <c r="J201" s="230"/>
      <c r="K201" s="230"/>
      <c r="L201" s="283"/>
      <c r="M201" s="279"/>
      <c r="N201" s="320">
        <f t="shared" si="6"/>
        <v>0</v>
      </c>
      <c r="O201" s="321">
        <f t="shared" si="5"/>
        <v>1</v>
      </c>
      <c r="P201" s="252"/>
      <c r="Q201" s="143"/>
      <c r="T201" s="352">
        <f>IF(COUNTIF(D$11:D201,D201)=1,T200+1,T200)</f>
        <v>6</v>
      </c>
      <c r="U201" s="99">
        <f>IF(COUNTIF(J$11:J201,J201)=1,U200+1,U200)</f>
        <v>11</v>
      </c>
      <c r="V201" s="99">
        <f>IF(COUNTIF(H$11:H201,H201)=1,V200+1,V200)</f>
        <v>4</v>
      </c>
      <c r="W201" s="99">
        <f>IF(COUNTIF(H$11:H201,H201)=1,W200+1,W200)</f>
        <v>4</v>
      </c>
      <c r="X201" s="503">
        <f>IF(COUNTIF(J$11:J201,J201)=1,X200+1,X200)</f>
        <v>11</v>
      </c>
      <c r="Y201" s="352">
        <f>IF(AND(COUNTIF(J$11:J201,J201)=1,J201&lt;&gt;"UK"),Y200+1,Y200)</f>
        <v>11</v>
      </c>
    </row>
    <row r="202" spans="2:25" s="99" customFormat="1" x14ac:dyDescent="0.25">
      <c r="B202" s="109"/>
      <c r="C202" s="300"/>
      <c r="D202" s="230"/>
      <c r="E202" s="523" t="str">
        <f>IFERROR(VLOOKUP($D202,'START - AWARD DETAILS'!$C$21:$F$40,2,0),"")</f>
        <v/>
      </c>
      <c r="F202" s="274" t="str">
        <f>IFERROR(VLOOKUP($D202,'START - AWARD DETAILS'!$C$21:$F$40,3,0),"")</f>
        <v/>
      </c>
      <c r="G202" s="274" t="str">
        <f>IFERROR(VLOOKUP($D202,'START - AWARD DETAILS'!$C$21:$G$40,4,0),"")</f>
        <v/>
      </c>
      <c r="H202" s="274" t="str">
        <f>IFERROR(VLOOKUP($D202,'START - AWARD DETAILS'!$C$21:$G$40,5,0),"")</f>
        <v/>
      </c>
      <c r="I202" s="477"/>
      <c r="J202" s="230"/>
      <c r="K202" s="230"/>
      <c r="L202" s="283"/>
      <c r="M202" s="279"/>
      <c r="N202" s="320">
        <f t="shared" si="6"/>
        <v>0</v>
      </c>
      <c r="O202" s="321">
        <f t="shared" si="5"/>
        <v>1</v>
      </c>
      <c r="P202" s="252"/>
      <c r="Q202" s="143"/>
      <c r="T202" s="352">
        <f>IF(COUNTIF(D$11:D202,D202)=1,T201+1,T201)</f>
        <v>6</v>
      </c>
      <c r="U202" s="99">
        <f>IF(COUNTIF(J$11:J202,J202)=1,U201+1,U201)</f>
        <v>11</v>
      </c>
      <c r="V202" s="99">
        <f>IF(COUNTIF(H$11:H202,H202)=1,V201+1,V201)</f>
        <v>4</v>
      </c>
      <c r="W202" s="99">
        <f>IF(COUNTIF(H$11:H202,H202)=1,W201+1,W201)</f>
        <v>4</v>
      </c>
      <c r="X202" s="503">
        <f>IF(COUNTIF(J$11:J202,J202)=1,X201+1,X201)</f>
        <v>11</v>
      </c>
      <c r="Y202" s="352">
        <f>IF(AND(COUNTIF(J$11:J202,J202)=1,J202&lt;&gt;"UK"),Y201+1,Y201)</f>
        <v>11</v>
      </c>
    </row>
    <row r="203" spans="2:25" s="99" customFormat="1" x14ac:dyDescent="0.25">
      <c r="B203" s="109"/>
      <c r="C203" s="300"/>
      <c r="D203" s="230"/>
      <c r="E203" s="523" t="str">
        <f>IFERROR(VLOOKUP($D203,'START - AWARD DETAILS'!$C$21:$F$40,2,0),"")</f>
        <v/>
      </c>
      <c r="F203" s="274" t="str">
        <f>IFERROR(VLOOKUP($D203,'START - AWARD DETAILS'!$C$21:$F$40,3,0),"")</f>
        <v/>
      </c>
      <c r="G203" s="274" t="str">
        <f>IFERROR(VLOOKUP($D203,'START - AWARD DETAILS'!$C$21:$G$40,4,0),"")</f>
        <v/>
      </c>
      <c r="H203" s="274" t="str">
        <f>IFERROR(VLOOKUP($D203,'START - AWARD DETAILS'!$C$21:$G$40,5,0),"")</f>
        <v/>
      </c>
      <c r="I203" s="477"/>
      <c r="J203" s="230"/>
      <c r="K203" s="230"/>
      <c r="L203" s="283"/>
      <c r="M203" s="279"/>
      <c r="N203" s="320">
        <f t="shared" si="6"/>
        <v>0</v>
      </c>
      <c r="O203" s="321">
        <f t="shared" si="5"/>
        <v>1</v>
      </c>
      <c r="P203" s="252"/>
      <c r="Q203" s="143"/>
      <c r="T203" s="352">
        <f>IF(COUNTIF(D$11:D203,D203)=1,T202+1,T202)</f>
        <v>6</v>
      </c>
      <c r="U203" s="99">
        <f>IF(COUNTIF(J$11:J203,J203)=1,U202+1,U202)</f>
        <v>11</v>
      </c>
      <c r="V203" s="99">
        <f>IF(COUNTIF(H$11:H203,H203)=1,V202+1,V202)</f>
        <v>4</v>
      </c>
      <c r="W203" s="99">
        <f>IF(COUNTIF(H$11:H203,H203)=1,W202+1,W202)</f>
        <v>4</v>
      </c>
      <c r="X203" s="503">
        <f>IF(COUNTIF(J$11:J203,J203)=1,X202+1,X202)</f>
        <v>11</v>
      </c>
      <c r="Y203" s="352">
        <f>IF(AND(COUNTIF(J$11:J203,J203)=1,J203&lt;&gt;"UK"),Y202+1,Y202)</f>
        <v>11</v>
      </c>
    </row>
    <row r="204" spans="2:25" s="99" customFormat="1" x14ac:dyDescent="0.25">
      <c r="B204" s="109"/>
      <c r="C204" s="300"/>
      <c r="D204" s="230"/>
      <c r="E204" s="523" t="str">
        <f>IFERROR(VLOOKUP($D204,'START - AWARD DETAILS'!$C$21:$F$40,2,0),"")</f>
        <v/>
      </c>
      <c r="F204" s="274" t="str">
        <f>IFERROR(VLOOKUP($D204,'START - AWARD DETAILS'!$C$21:$F$40,3,0),"")</f>
        <v/>
      </c>
      <c r="G204" s="274" t="str">
        <f>IFERROR(VLOOKUP($D204,'START - AWARD DETAILS'!$C$21:$G$40,4,0),"")</f>
        <v/>
      </c>
      <c r="H204" s="274" t="str">
        <f>IFERROR(VLOOKUP($D204,'START - AWARD DETAILS'!$C$21:$G$40,5,0),"")</f>
        <v/>
      </c>
      <c r="I204" s="477"/>
      <c r="J204" s="230"/>
      <c r="K204" s="230"/>
      <c r="L204" s="283"/>
      <c r="M204" s="279"/>
      <c r="N204" s="320">
        <f t="shared" si="6"/>
        <v>0</v>
      </c>
      <c r="O204" s="321">
        <f t="shared" si="5"/>
        <v>1</v>
      </c>
      <c r="P204" s="252"/>
      <c r="Q204" s="143"/>
      <c r="T204" s="352">
        <f>IF(COUNTIF(D$11:D204,D204)=1,T203+1,T203)</f>
        <v>6</v>
      </c>
      <c r="U204" s="99">
        <f>IF(COUNTIF(J$11:J204,J204)=1,U203+1,U203)</f>
        <v>11</v>
      </c>
      <c r="V204" s="99">
        <f>IF(COUNTIF(H$11:H204,H204)=1,V203+1,V203)</f>
        <v>4</v>
      </c>
      <c r="W204" s="99">
        <f>IF(COUNTIF(H$11:H204,H204)=1,W203+1,W203)</f>
        <v>4</v>
      </c>
      <c r="X204" s="503">
        <f>IF(COUNTIF(J$11:J204,J204)=1,X203+1,X203)</f>
        <v>11</v>
      </c>
      <c r="Y204" s="352">
        <f>IF(AND(COUNTIF(J$11:J204,J204)=1,J204&lt;&gt;"UK"),Y203+1,Y203)</f>
        <v>11</v>
      </c>
    </row>
    <row r="205" spans="2:25" s="99" customFormat="1" x14ac:dyDescent="0.25">
      <c r="B205" s="109"/>
      <c r="C205" s="300"/>
      <c r="D205" s="230"/>
      <c r="E205" s="523" t="str">
        <f>IFERROR(VLOOKUP($D205,'START - AWARD DETAILS'!$C$21:$F$40,2,0),"")</f>
        <v/>
      </c>
      <c r="F205" s="274" t="str">
        <f>IFERROR(VLOOKUP($D205,'START - AWARD DETAILS'!$C$21:$F$40,3,0),"")</f>
        <v/>
      </c>
      <c r="G205" s="274" t="str">
        <f>IFERROR(VLOOKUP($D205,'START - AWARD DETAILS'!$C$21:$G$40,4,0),"")</f>
        <v/>
      </c>
      <c r="H205" s="274" t="str">
        <f>IFERROR(VLOOKUP($D205,'START - AWARD DETAILS'!$C$21:$G$40,5,0),"")</f>
        <v/>
      </c>
      <c r="I205" s="477"/>
      <c r="J205" s="230"/>
      <c r="K205" s="230"/>
      <c r="L205" s="283"/>
      <c r="M205" s="279"/>
      <c r="N205" s="320">
        <f t="shared" si="6"/>
        <v>0</v>
      </c>
      <c r="O205" s="321">
        <f t="shared" ref="O205:O268" si="7">IF(E205="HEI (UK)",0.8,1)</f>
        <v>1</v>
      </c>
      <c r="P205" s="252"/>
      <c r="Q205" s="143"/>
      <c r="T205" s="352">
        <f>IF(COUNTIF(D$11:D205,D205)=1,T204+1,T204)</f>
        <v>6</v>
      </c>
      <c r="U205" s="99">
        <f>IF(COUNTIF(J$11:J205,J205)=1,U204+1,U204)</f>
        <v>11</v>
      </c>
      <c r="V205" s="99">
        <f>IF(COUNTIF(H$11:H205,H205)=1,V204+1,V204)</f>
        <v>4</v>
      </c>
      <c r="W205" s="99">
        <f>IF(COUNTIF(H$11:H205,H205)=1,W204+1,W204)</f>
        <v>4</v>
      </c>
      <c r="X205" s="503">
        <f>IF(COUNTIF(J$11:J205,J205)=1,X204+1,X204)</f>
        <v>11</v>
      </c>
      <c r="Y205" s="352">
        <f>IF(AND(COUNTIF(J$11:J205,J205)=1,J205&lt;&gt;"UK"),Y204+1,Y204)</f>
        <v>11</v>
      </c>
    </row>
    <row r="206" spans="2:25" s="99" customFormat="1" x14ac:dyDescent="0.25">
      <c r="B206" s="109"/>
      <c r="C206" s="300"/>
      <c r="D206" s="230"/>
      <c r="E206" s="523" t="str">
        <f>IFERROR(VLOOKUP($D206,'START - AWARD DETAILS'!$C$21:$F$40,2,0),"")</f>
        <v/>
      </c>
      <c r="F206" s="274" t="str">
        <f>IFERROR(VLOOKUP($D206,'START - AWARD DETAILS'!$C$21:$F$40,3,0),"")</f>
        <v/>
      </c>
      <c r="G206" s="274" t="str">
        <f>IFERROR(VLOOKUP($D206,'START - AWARD DETAILS'!$C$21:$G$40,4,0),"")</f>
        <v/>
      </c>
      <c r="H206" s="274" t="str">
        <f>IFERROR(VLOOKUP($D206,'START - AWARD DETAILS'!$C$21:$G$40,5,0),"")</f>
        <v/>
      </c>
      <c r="I206" s="477"/>
      <c r="J206" s="230"/>
      <c r="K206" s="230"/>
      <c r="L206" s="283"/>
      <c r="M206" s="279"/>
      <c r="N206" s="320">
        <f t="shared" si="6"/>
        <v>0</v>
      </c>
      <c r="O206" s="321">
        <f t="shared" si="7"/>
        <v>1</v>
      </c>
      <c r="P206" s="252"/>
      <c r="Q206" s="143"/>
      <c r="T206" s="352">
        <f>IF(COUNTIF(D$11:D206,D206)=1,T205+1,T205)</f>
        <v>6</v>
      </c>
      <c r="U206" s="99">
        <f>IF(COUNTIF(J$11:J206,J206)=1,U205+1,U205)</f>
        <v>11</v>
      </c>
      <c r="V206" s="99">
        <f>IF(COUNTIF(H$11:H206,H206)=1,V205+1,V205)</f>
        <v>4</v>
      </c>
      <c r="W206" s="99">
        <f>IF(COUNTIF(H$11:H206,H206)=1,W205+1,W205)</f>
        <v>4</v>
      </c>
      <c r="X206" s="503">
        <f>IF(COUNTIF(J$11:J206,J206)=1,X205+1,X205)</f>
        <v>11</v>
      </c>
      <c r="Y206" s="352">
        <f>IF(AND(COUNTIF(J$11:J206,J206)=1,J206&lt;&gt;"UK"),Y205+1,Y205)</f>
        <v>11</v>
      </c>
    </row>
    <row r="207" spans="2:25" s="99" customFormat="1" x14ac:dyDescent="0.25">
      <c r="B207" s="109"/>
      <c r="C207" s="300"/>
      <c r="D207" s="230"/>
      <c r="E207" s="523" t="str">
        <f>IFERROR(VLOOKUP($D207,'START - AWARD DETAILS'!$C$21:$F$40,2,0),"")</f>
        <v/>
      </c>
      <c r="F207" s="274" t="str">
        <f>IFERROR(VLOOKUP($D207,'START - AWARD DETAILS'!$C$21:$F$40,3,0),"")</f>
        <v/>
      </c>
      <c r="G207" s="274" t="str">
        <f>IFERROR(VLOOKUP($D207,'START - AWARD DETAILS'!$C$21:$G$40,4,0),"")</f>
        <v/>
      </c>
      <c r="H207" s="274" t="str">
        <f>IFERROR(VLOOKUP($D207,'START - AWARD DETAILS'!$C$21:$G$40,5,0),"")</f>
        <v/>
      </c>
      <c r="I207" s="477"/>
      <c r="J207" s="230"/>
      <c r="K207" s="230"/>
      <c r="L207" s="283"/>
      <c r="M207" s="279"/>
      <c r="N207" s="320">
        <f t="shared" si="6"/>
        <v>0</v>
      </c>
      <c r="O207" s="321">
        <f t="shared" si="7"/>
        <v>1</v>
      </c>
      <c r="P207" s="252"/>
      <c r="Q207" s="143"/>
      <c r="T207" s="352">
        <f>IF(COUNTIF(D$11:D207,D207)=1,T206+1,T206)</f>
        <v>6</v>
      </c>
      <c r="U207" s="99">
        <f>IF(COUNTIF(J$11:J207,J207)=1,U206+1,U206)</f>
        <v>11</v>
      </c>
      <c r="V207" s="99">
        <f>IF(COUNTIF(H$11:H207,H207)=1,V206+1,V206)</f>
        <v>4</v>
      </c>
      <c r="W207" s="99">
        <f>IF(COUNTIF(H$11:H207,H207)=1,W206+1,W206)</f>
        <v>4</v>
      </c>
      <c r="X207" s="503">
        <f>IF(COUNTIF(J$11:J207,J207)=1,X206+1,X206)</f>
        <v>11</v>
      </c>
      <c r="Y207" s="352">
        <f>IF(AND(COUNTIF(J$11:J207,J207)=1,J207&lt;&gt;"UK"),Y206+1,Y206)</f>
        <v>11</v>
      </c>
    </row>
    <row r="208" spans="2:25" s="99" customFormat="1" x14ac:dyDescent="0.25">
      <c r="B208" s="109"/>
      <c r="C208" s="300"/>
      <c r="D208" s="230"/>
      <c r="E208" s="523" t="str">
        <f>IFERROR(VLOOKUP($D208,'START - AWARD DETAILS'!$C$21:$F$40,2,0),"")</f>
        <v/>
      </c>
      <c r="F208" s="274" t="str">
        <f>IFERROR(VLOOKUP($D208,'START - AWARD DETAILS'!$C$21:$F$40,3,0),"")</f>
        <v/>
      </c>
      <c r="G208" s="274" t="str">
        <f>IFERROR(VLOOKUP($D208,'START - AWARD DETAILS'!$C$21:$G$40,4,0),"")</f>
        <v/>
      </c>
      <c r="H208" s="274" t="str">
        <f>IFERROR(VLOOKUP($D208,'START - AWARD DETAILS'!$C$21:$G$40,5,0),"")</f>
        <v/>
      </c>
      <c r="I208" s="477"/>
      <c r="J208" s="230"/>
      <c r="K208" s="230"/>
      <c r="L208" s="283"/>
      <c r="M208" s="279"/>
      <c r="N208" s="320">
        <f t="shared" si="6"/>
        <v>0</v>
      </c>
      <c r="O208" s="321">
        <f t="shared" si="7"/>
        <v>1</v>
      </c>
      <c r="P208" s="252"/>
      <c r="Q208" s="143"/>
      <c r="T208" s="352">
        <f>IF(COUNTIF(D$11:D208,D208)=1,T207+1,T207)</f>
        <v>6</v>
      </c>
      <c r="U208" s="99">
        <f>IF(COUNTIF(J$11:J208,J208)=1,U207+1,U207)</f>
        <v>11</v>
      </c>
      <c r="V208" s="99">
        <f>IF(COUNTIF(H$11:H208,H208)=1,V207+1,V207)</f>
        <v>4</v>
      </c>
      <c r="W208" s="99">
        <f>IF(COUNTIF(H$11:H208,H208)=1,W207+1,W207)</f>
        <v>4</v>
      </c>
      <c r="X208" s="503">
        <f>IF(COUNTIF(J$11:J208,J208)=1,X207+1,X207)</f>
        <v>11</v>
      </c>
      <c r="Y208" s="352">
        <f>IF(AND(COUNTIF(J$11:J208,J208)=1,J208&lt;&gt;"UK"),Y207+1,Y207)</f>
        <v>11</v>
      </c>
    </row>
    <row r="209" spans="2:25" s="99" customFormat="1" x14ac:dyDescent="0.25">
      <c r="B209" s="109"/>
      <c r="C209" s="300"/>
      <c r="D209" s="230"/>
      <c r="E209" s="523" t="str">
        <f>IFERROR(VLOOKUP($D209,'START - AWARD DETAILS'!$C$21:$F$40,2,0),"")</f>
        <v/>
      </c>
      <c r="F209" s="274" t="str">
        <f>IFERROR(VLOOKUP($D209,'START - AWARD DETAILS'!$C$21:$F$40,3,0),"")</f>
        <v/>
      </c>
      <c r="G209" s="274" t="str">
        <f>IFERROR(VLOOKUP($D209,'START - AWARD DETAILS'!$C$21:$G$40,4,0),"")</f>
        <v/>
      </c>
      <c r="H209" s="274" t="str">
        <f>IFERROR(VLOOKUP($D209,'START - AWARD DETAILS'!$C$21:$G$40,5,0),"")</f>
        <v/>
      </c>
      <c r="I209" s="477"/>
      <c r="J209" s="230"/>
      <c r="K209" s="230"/>
      <c r="L209" s="283"/>
      <c r="M209" s="279"/>
      <c r="N209" s="320">
        <f t="shared" si="6"/>
        <v>0</v>
      </c>
      <c r="O209" s="321">
        <f t="shared" si="7"/>
        <v>1</v>
      </c>
      <c r="P209" s="252"/>
      <c r="Q209" s="143"/>
      <c r="T209" s="352">
        <f>IF(COUNTIF(D$11:D209,D209)=1,T208+1,T208)</f>
        <v>6</v>
      </c>
      <c r="U209" s="99">
        <f>IF(COUNTIF(J$11:J209,J209)=1,U208+1,U208)</f>
        <v>11</v>
      </c>
      <c r="V209" s="99">
        <f>IF(COUNTIF(H$11:H209,H209)=1,V208+1,V208)</f>
        <v>4</v>
      </c>
      <c r="W209" s="99">
        <f>IF(COUNTIF(H$11:H209,H209)=1,W208+1,W208)</f>
        <v>4</v>
      </c>
      <c r="X209" s="503">
        <f>IF(COUNTIF(J$11:J209,J209)=1,X208+1,X208)</f>
        <v>11</v>
      </c>
      <c r="Y209" s="352">
        <f>IF(AND(COUNTIF(J$11:J209,J209)=1,J209&lt;&gt;"UK"),Y208+1,Y208)</f>
        <v>11</v>
      </c>
    </row>
    <row r="210" spans="2:25" s="99" customFormat="1" x14ac:dyDescent="0.25">
      <c r="B210" s="109"/>
      <c r="C210" s="300"/>
      <c r="D210" s="230"/>
      <c r="E210" s="523" t="str">
        <f>IFERROR(VLOOKUP($D210,'START - AWARD DETAILS'!$C$21:$F$40,2,0),"")</f>
        <v/>
      </c>
      <c r="F210" s="274" t="str">
        <f>IFERROR(VLOOKUP($D210,'START - AWARD DETAILS'!$C$21:$F$40,3,0),"")</f>
        <v/>
      </c>
      <c r="G210" s="274" t="str">
        <f>IFERROR(VLOOKUP($D210,'START - AWARD DETAILS'!$C$21:$G$40,4,0),"")</f>
        <v/>
      </c>
      <c r="H210" s="274" t="str">
        <f>IFERROR(VLOOKUP($D210,'START - AWARD DETAILS'!$C$21:$G$40,5,0),"")</f>
        <v/>
      </c>
      <c r="I210" s="477"/>
      <c r="J210" s="230"/>
      <c r="K210" s="230"/>
      <c r="L210" s="283"/>
      <c r="M210" s="279"/>
      <c r="N210" s="320">
        <f t="shared" ref="N210:N273" si="8">SUM(L210:M210)</f>
        <v>0</v>
      </c>
      <c r="O210" s="321">
        <f t="shared" si="7"/>
        <v>1</v>
      </c>
      <c r="P210" s="252"/>
      <c r="Q210" s="143"/>
      <c r="T210" s="352">
        <f>IF(COUNTIF(D$11:D210,D210)=1,T209+1,T209)</f>
        <v>6</v>
      </c>
      <c r="U210" s="99">
        <f>IF(COUNTIF(J$11:J210,J210)=1,U209+1,U209)</f>
        <v>11</v>
      </c>
      <c r="V210" s="99">
        <f>IF(COUNTIF(H$11:H210,H210)=1,V209+1,V209)</f>
        <v>4</v>
      </c>
      <c r="W210" s="99">
        <f>IF(COUNTIF(H$11:H210,H210)=1,W209+1,W209)</f>
        <v>4</v>
      </c>
      <c r="X210" s="503">
        <f>IF(COUNTIF(J$11:J210,J210)=1,X209+1,X209)</f>
        <v>11</v>
      </c>
      <c r="Y210" s="352">
        <f>IF(AND(COUNTIF(J$11:J210,J210)=1,J210&lt;&gt;"UK"),Y209+1,Y209)</f>
        <v>11</v>
      </c>
    </row>
    <row r="211" spans="2:25" s="99" customFormat="1" x14ac:dyDescent="0.25">
      <c r="B211" s="109"/>
      <c r="C211" s="300"/>
      <c r="D211" s="230"/>
      <c r="E211" s="523" t="str">
        <f>IFERROR(VLOOKUP($D211,'START - AWARD DETAILS'!$C$21:$F$40,2,0),"")</f>
        <v/>
      </c>
      <c r="F211" s="274" t="str">
        <f>IFERROR(VLOOKUP($D211,'START - AWARD DETAILS'!$C$21:$F$40,3,0),"")</f>
        <v/>
      </c>
      <c r="G211" s="274" t="str">
        <f>IFERROR(VLOOKUP($D211,'START - AWARD DETAILS'!$C$21:$G$40,4,0),"")</f>
        <v/>
      </c>
      <c r="H211" s="274" t="str">
        <f>IFERROR(VLOOKUP($D211,'START - AWARD DETAILS'!$C$21:$G$40,5,0),"")</f>
        <v/>
      </c>
      <c r="I211" s="477"/>
      <c r="J211" s="230"/>
      <c r="K211" s="230"/>
      <c r="L211" s="283"/>
      <c r="M211" s="279"/>
      <c r="N211" s="320">
        <f t="shared" si="8"/>
        <v>0</v>
      </c>
      <c r="O211" s="321">
        <f t="shared" si="7"/>
        <v>1</v>
      </c>
      <c r="P211" s="252"/>
      <c r="Q211" s="143"/>
      <c r="T211" s="352">
        <f>IF(COUNTIF(D$11:D211,D211)=1,T210+1,T210)</f>
        <v>6</v>
      </c>
      <c r="U211" s="99">
        <f>IF(COUNTIF(J$11:J211,J211)=1,U210+1,U210)</f>
        <v>11</v>
      </c>
      <c r="V211" s="99">
        <f>IF(COUNTIF(H$11:H211,H211)=1,V210+1,V210)</f>
        <v>4</v>
      </c>
      <c r="W211" s="99">
        <f>IF(COUNTIF(H$11:H211,H211)=1,W210+1,W210)</f>
        <v>4</v>
      </c>
      <c r="X211" s="503">
        <f>IF(COUNTIF(J$11:J211,J211)=1,X210+1,X210)</f>
        <v>11</v>
      </c>
      <c r="Y211" s="352">
        <f>IF(AND(COUNTIF(J$11:J211,J211)=1,J211&lt;&gt;"UK"),Y210+1,Y210)</f>
        <v>11</v>
      </c>
    </row>
    <row r="212" spans="2:25" s="99" customFormat="1" x14ac:dyDescent="0.25">
      <c r="B212" s="109"/>
      <c r="C212" s="300"/>
      <c r="D212" s="230"/>
      <c r="E212" s="523" t="str">
        <f>IFERROR(VLOOKUP($D212,'START - AWARD DETAILS'!$C$21:$F$40,2,0),"")</f>
        <v/>
      </c>
      <c r="F212" s="274" t="str">
        <f>IFERROR(VLOOKUP($D212,'START - AWARD DETAILS'!$C$21:$F$40,3,0),"")</f>
        <v/>
      </c>
      <c r="G212" s="274" t="str">
        <f>IFERROR(VLOOKUP($D212,'START - AWARD DETAILS'!$C$21:$G$40,4,0),"")</f>
        <v/>
      </c>
      <c r="H212" s="274" t="str">
        <f>IFERROR(VLOOKUP($D212,'START - AWARD DETAILS'!$C$21:$G$40,5,0),"")</f>
        <v/>
      </c>
      <c r="I212" s="477"/>
      <c r="J212" s="230"/>
      <c r="K212" s="230"/>
      <c r="L212" s="283"/>
      <c r="M212" s="279"/>
      <c r="N212" s="320">
        <f t="shared" si="8"/>
        <v>0</v>
      </c>
      <c r="O212" s="321">
        <f t="shared" si="7"/>
        <v>1</v>
      </c>
      <c r="P212" s="252"/>
      <c r="Q212" s="143"/>
      <c r="T212" s="352">
        <f>IF(COUNTIF(D$11:D212,D212)=1,T211+1,T211)</f>
        <v>6</v>
      </c>
      <c r="U212" s="99">
        <f>IF(COUNTIF(J$11:J212,J212)=1,U211+1,U211)</f>
        <v>11</v>
      </c>
      <c r="V212" s="99">
        <f>IF(COUNTIF(H$11:H212,H212)=1,V211+1,V211)</f>
        <v>4</v>
      </c>
      <c r="W212" s="99">
        <f>IF(COUNTIF(H$11:H212,H212)=1,W211+1,W211)</f>
        <v>4</v>
      </c>
      <c r="X212" s="503">
        <f>IF(COUNTIF(J$11:J212,J212)=1,X211+1,X211)</f>
        <v>11</v>
      </c>
      <c r="Y212" s="352">
        <f>IF(AND(COUNTIF(J$11:J212,J212)=1,J212&lt;&gt;"UK"),Y211+1,Y211)</f>
        <v>11</v>
      </c>
    </row>
    <row r="213" spans="2:25" s="99" customFormat="1" x14ac:dyDescent="0.25">
      <c r="B213" s="109"/>
      <c r="C213" s="300"/>
      <c r="D213" s="230"/>
      <c r="E213" s="523" t="str">
        <f>IFERROR(VLOOKUP($D213,'START - AWARD DETAILS'!$C$21:$F$40,2,0),"")</f>
        <v/>
      </c>
      <c r="F213" s="274" t="str">
        <f>IFERROR(VLOOKUP($D213,'START - AWARD DETAILS'!$C$21:$F$40,3,0),"")</f>
        <v/>
      </c>
      <c r="G213" s="274" t="str">
        <f>IFERROR(VLOOKUP($D213,'START - AWARD DETAILS'!$C$21:$G$40,4,0),"")</f>
        <v/>
      </c>
      <c r="H213" s="274" t="str">
        <f>IFERROR(VLOOKUP($D213,'START - AWARD DETAILS'!$C$21:$G$40,5,0),"")</f>
        <v/>
      </c>
      <c r="I213" s="477"/>
      <c r="J213" s="230"/>
      <c r="K213" s="230"/>
      <c r="L213" s="283"/>
      <c r="M213" s="279"/>
      <c r="N213" s="320">
        <f t="shared" si="8"/>
        <v>0</v>
      </c>
      <c r="O213" s="321">
        <f t="shared" si="7"/>
        <v>1</v>
      </c>
      <c r="P213" s="252"/>
      <c r="Q213" s="143"/>
      <c r="T213" s="352">
        <f>IF(COUNTIF(D$11:D213,D213)=1,T212+1,T212)</f>
        <v>6</v>
      </c>
      <c r="U213" s="99">
        <f>IF(COUNTIF(J$11:J213,J213)=1,U212+1,U212)</f>
        <v>11</v>
      </c>
      <c r="V213" s="99">
        <f>IF(COUNTIF(H$11:H213,H213)=1,V212+1,V212)</f>
        <v>4</v>
      </c>
      <c r="W213" s="99">
        <f>IF(COUNTIF(H$11:H213,H213)=1,W212+1,W212)</f>
        <v>4</v>
      </c>
      <c r="X213" s="503">
        <f>IF(COUNTIF(J$11:J213,J213)=1,X212+1,X212)</f>
        <v>11</v>
      </c>
      <c r="Y213" s="352">
        <f>IF(AND(COUNTIF(J$11:J213,J213)=1,J213&lt;&gt;"UK"),Y212+1,Y212)</f>
        <v>11</v>
      </c>
    </row>
    <row r="214" spans="2:25" s="99" customFormat="1" x14ac:dyDescent="0.25">
      <c r="B214" s="109"/>
      <c r="C214" s="300"/>
      <c r="D214" s="230"/>
      <c r="E214" s="523" t="str">
        <f>IFERROR(VLOOKUP($D214,'START - AWARD DETAILS'!$C$21:$F$40,2,0),"")</f>
        <v/>
      </c>
      <c r="F214" s="274" t="str">
        <f>IFERROR(VLOOKUP($D214,'START - AWARD DETAILS'!$C$21:$F$40,3,0),"")</f>
        <v/>
      </c>
      <c r="G214" s="274" t="str">
        <f>IFERROR(VLOOKUP($D214,'START - AWARD DETAILS'!$C$21:$G$40,4,0),"")</f>
        <v/>
      </c>
      <c r="H214" s="274" t="str">
        <f>IFERROR(VLOOKUP($D214,'START - AWARD DETAILS'!$C$21:$G$40,5,0),"")</f>
        <v/>
      </c>
      <c r="I214" s="477"/>
      <c r="J214" s="230"/>
      <c r="K214" s="230"/>
      <c r="L214" s="283"/>
      <c r="M214" s="279"/>
      <c r="N214" s="320">
        <f t="shared" si="8"/>
        <v>0</v>
      </c>
      <c r="O214" s="321">
        <f t="shared" si="7"/>
        <v>1</v>
      </c>
      <c r="P214" s="252"/>
      <c r="Q214" s="143"/>
      <c r="T214" s="352">
        <f>IF(COUNTIF(D$11:D214,D214)=1,T213+1,T213)</f>
        <v>6</v>
      </c>
      <c r="U214" s="99">
        <f>IF(COUNTIF(J$11:J214,J214)=1,U213+1,U213)</f>
        <v>11</v>
      </c>
      <c r="V214" s="99">
        <f>IF(COUNTIF(H$11:H214,H214)=1,V213+1,V213)</f>
        <v>4</v>
      </c>
      <c r="W214" s="99">
        <f>IF(COUNTIF(H$11:H214,H214)=1,W213+1,W213)</f>
        <v>4</v>
      </c>
      <c r="X214" s="503">
        <f>IF(COUNTIF(J$11:J214,J214)=1,X213+1,X213)</f>
        <v>11</v>
      </c>
      <c r="Y214" s="352">
        <f>IF(AND(COUNTIF(J$11:J214,J214)=1,J214&lt;&gt;"UK"),Y213+1,Y213)</f>
        <v>11</v>
      </c>
    </row>
    <row r="215" spans="2:25" s="99" customFormat="1" x14ac:dyDescent="0.25">
      <c r="B215" s="109"/>
      <c r="C215" s="300"/>
      <c r="D215" s="230"/>
      <c r="E215" s="523" t="str">
        <f>IFERROR(VLOOKUP($D215,'START - AWARD DETAILS'!$C$21:$F$40,2,0),"")</f>
        <v/>
      </c>
      <c r="F215" s="274" t="str">
        <f>IFERROR(VLOOKUP($D215,'START - AWARD DETAILS'!$C$21:$F$40,3,0),"")</f>
        <v/>
      </c>
      <c r="G215" s="274" t="str">
        <f>IFERROR(VLOOKUP($D215,'START - AWARD DETAILS'!$C$21:$G$40,4,0),"")</f>
        <v/>
      </c>
      <c r="H215" s="274" t="str">
        <f>IFERROR(VLOOKUP($D215,'START - AWARD DETAILS'!$C$21:$G$40,5,0),"")</f>
        <v/>
      </c>
      <c r="I215" s="477"/>
      <c r="J215" s="230"/>
      <c r="K215" s="230"/>
      <c r="L215" s="283"/>
      <c r="M215" s="279"/>
      <c r="N215" s="320">
        <f t="shared" si="8"/>
        <v>0</v>
      </c>
      <c r="O215" s="321">
        <f t="shared" si="7"/>
        <v>1</v>
      </c>
      <c r="P215" s="252"/>
      <c r="Q215" s="143"/>
      <c r="T215" s="352">
        <f>IF(COUNTIF(D$11:D215,D215)=1,T214+1,T214)</f>
        <v>6</v>
      </c>
      <c r="U215" s="99">
        <f>IF(COUNTIF(J$11:J215,J215)=1,U214+1,U214)</f>
        <v>11</v>
      </c>
      <c r="V215" s="99">
        <f>IF(COUNTIF(H$11:H215,H215)=1,V214+1,V214)</f>
        <v>4</v>
      </c>
      <c r="W215" s="99">
        <f>IF(COUNTIF(H$11:H215,H215)=1,W214+1,W214)</f>
        <v>4</v>
      </c>
      <c r="X215" s="503">
        <f>IF(COUNTIF(J$11:J215,J215)=1,X214+1,X214)</f>
        <v>11</v>
      </c>
      <c r="Y215" s="352">
        <f>IF(AND(COUNTIF(J$11:J215,J215)=1,J215&lt;&gt;"UK"),Y214+1,Y214)</f>
        <v>11</v>
      </c>
    </row>
    <row r="216" spans="2:25" s="99" customFormat="1" x14ac:dyDescent="0.25">
      <c r="B216" s="109"/>
      <c r="C216" s="300"/>
      <c r="D216" s="230"/>
      <c r="E216" s="523" t="str">
        <f>IFERROR(VLOOKUP($D216,'START - AWARD DETAILS'!$C$21:$F$40,2,0),"")</f>
        <v/>
      </c>
      <c r="F216" s="274" t="str">
        <f>IFERROR(VLOOKUP($D216,'START - AWARD DETAILS'!$C$21:$F$40,3,0),"")</f>
        <v/>
      </c>
      <c r="G216" s="274" t="str">
        <f>IFERROR(VLOOKUP($D216,'START - AWARD DETAILS'!$C$21:$G$40,4,0),"")</f>
        <v/>
      </c>
      <c r="H216" s="274" t="str">
        <f>IFERROR(VLOOKUP($D216,'START - AWARD DETAILS'!$C$21:$G$40,5,0),"")</f>
        <v/>
      </c>
      <c r="I216" s="477"/>
      <c r="J216" s="230"/>
      <c r="K216" s="230"/>
      <c r="L216" s="283"/>
      <c r="M216" s="279"/>
      <c r="N216" s="320">
        <f t="shared" si="8"/>
        <v>0</v>
      </c>
      <c r="O216" s="321">
        <f t="shared" si="7"/>
        <v>1</v>
      </c>
      <c r="P216" s="252"/>
      <c r="Q216" s="143"/>
      <c r="T216" s="352">
        <f>IF(COUNTIF(D$11:D216,D216)=1,T215+1,T215)</f>
        <v>6</v>
      </c>
      <c r="U216" s="99">
        <f>IF(COUNTIF(J$11:J216,J216)=1,U215+1,U215)</f>
        <v>11</v>
      </c>
      <c r="V216" s="99">
        <f>IF(COUNTIF(H$11:H216,H216)=1,V215+1,V215)</f>
        <v>4</v>
      </c>
      <c r="W216" s="99">
        <f>IF(COUNTIF(H$11:H216,H216)=1,W215+1,W215)</f>
        <v>4</v>
      </c>
      <c r="X216" s="503">
        <f>IF(COUNTIF(J$11:J216,J216)=1,X215+1,X215)</f>
        <v>11</v>
      </c>
      <c r="Y216" s="352">
        <f>IF(AND(COUNTIF(J$11:J216,J216)=1,J216&lt;&gt;"UK"),Y215+1,Y215)</f>
        <v>11</v>
      </c>
    </row>
    <row r="217" spans="2:25" s="99" customFormat="1" x14ac:dyDescent="0.25">
      <c r="B217" s="109"/>
      <c r="C217" s="300"/>
      <c r="D217" s="230"/>
      <c r="E217" s="523" t="str">
        <f>IFERROR(VLOOKUP($D217,'START - AWARD DETAILS'!$C$21:$F$40,2,0),"")</f>
        <v/>
      </c>
      <c r="F217" s="274" t="str">
        <f>IFERROR(VLOOKUP($D217,'START - AWARD DETAILS'!$C$21:$F$40,3,0),"")</f>
        <v/>
      </c>
      <c r="G217" s="274" t="str">
        <f>IFERROR(VLOOKUP($D217,'START - AWARD DETAILS'!$C$21:$G$40,4,0),"")</f>
        <v/>
      </c>
      <c r="H217" s="274" t="str">
        <f>IFERROR(VLOOKUP($D217,'START - AWARD DETAILS'!$C$21:$G$40,5,0),"")</f>
        <v/>
      </c>
      <c r="I217" s="477"/>
      <c r="J217" s="230"/>
      <c r="K217" s="230"/>
      <c r="L217" s="283"/>
      <c r="M217" s="279"/>
      <c r="N217" s="320">
        <f t="shared" si="8"/>
        <v>0</v>
      </c>
      <c r="O217" s="321">
        <f t="shared" si="7"/>
        <v>1</v>
      </c>
      <c r="P217" s="252"/>
      <c r="Q217" s="143"/>
      <c r="T217" s="352">
        <f>IF(COUNTIF(D$11:D217,D217)=1,T216+1,T216)</f>
        <v>6</v>
      </c>
      <c r="U217" s="99">
        <f>IF(COUNTIF(J$11:J217,J217)=1,U216+1,U216)</f>
        <v>11</v>
      </c>
      <c r="V217" s="99">
        <f>IF(COUNTIF(H$11:H217,H217)=1,V216+1,V216)</f>
        <v>4</v>
      </c>
      <c r="W217" s="99">
        <f>IF(COUNTIF(H$11:H217,H217)=1,W216+1,W216)</f>
        <v>4</v>
      </c>
      <c r="X217" s="503">
        <f>IF(COUNTIF(J$11:J217,J217)=1,X216+1,X216)</f>
        <v>11</v>
      </c>
      <c r="Y217" s="352">
        <f>IF(AND(COUNTIF(J$11:J217,J217)=1,J217&lt;&gt;"UK"),Y216+1,Y216)</f>
        <v>11</v>
      </c>
    </row>
    <row r="218" spans="2:25" s="99" customFormat="1" x14ac:dyDescent="0.25">
      <c r="B218" s="109"/>
      <c r="C218" s="300"/>
      <c r="D218" s="230"/>
      <c r="E218" s="523" t="str">
        <f>IFERROR(VLOOKUP($D218,'START - AWARD DETAILS'!$C$21:$F$40,2,0),"")</f>
        <v/>
      </c>
      <c r="F218" s="274" t="str">
        <f>IFERROR(VLOOKUP($D218,'START - AWARD DETAILS'!$C$21:$F$40,3,0),"")</f>
        <v/>
      </c>
      <c r="G218" s="274" t="str">
        <f>IFERROR(VLOOKUP($D218,'START - AWARD DETAILS'!$C$21:$G$40,4,0),"")</f>
        <v/>
      </c>
      <c r="H218" s="274" t="str">
        <f>IFERROR(VLOOKUP($D218,'START - AWARD DETAILS'!$C$21:$G$40,5,0),"")</f>
        <v/>
      </c>
      <c r="I218" s="477"/>
      <c r="J218" s="230"/>
      <c r="K218" s="230"/>
      <c r="L218" s="283"/>
      <c r="M218" s="279"/>
      <c r="N218" s="320">
        <f t="shared" si="8"/>
        <v>0</v>
      </c>
      <c r="O218" s="321">
        <f t="shared" si="7"/>
        <v>1</v>
      </c>
      <c r="P218" s="252"/>
      <c r="Q218" s="143"/>
      <c r="T218" s="352">
        <f>IF(COUNTIF(D$11:D218,D218)=1,T217+1,T217)</f>
        <v>6</v>
      </c>
      <c r="U218" s="99">
        <f>IF(COUNTIF(J$11:J218,J218)=1,U217+1,U217)</f>
        <v>11</v>
      </c>
      <c r="V218" s="99">
        <f>IF(COUNTIF(H$11:H218,H218)=1,V217+1,V217)</f>
        <v>4</v>
      </c>
      <c r="W218" s="99">
        <f>IF(COUNTIF(H$11:H218,H218)=1,W217+1,W217)</f>
        <v>4</v>
      </c>
      <c r="X218" s="503">
        <f>IF(COUNTIF(J$11:J218,J218)=1,X217+1,X217)</f>
        <v>11</v>
      </c>
      <c r="Y218" s="352">
        <f>IF(AND(COUNTIF(J$11:J218,J218)=1,J218&lt;&gt;"UK"),Y217+1,Y217)</f>
        <v>11</v>
      </c>
    </row>
    <row r="219" spans="2:25" s="99" customFormat="1" x14ac:dyDescent="0.25">
      <c r="B219" s="109"/>
      <c r="C219" s="300"/>
      <c r="D219" s="230"/>
      <c r="E219" s="523" t="str">
        <f>IFERROR(VLOOKUP($D219,'START - AWARD DETAILS'!$C$21:$F$40,2,0),"")</f>
        <v/>
      </c>
      <c r="F219" s="274" t="str">
        <f>IFERROR(VLOOKUP($D219,'START - AWARD DETAILS'!$C$21:$F$40,3,0),"")</f>
        <v/>
      </c>
      <c r="G219" s="274" t="str">
        <f>IFERROR(VLOOKUP($D219,'START - AWARD DETAILS'!$C$21:$G$40,4,0),"")</f>
        <v/>
      </c>
      <c r="H219" s="274" t="str">
        <f>IFERROR(VLOOKUP($D219,'START - AWARD DETAILS'!$C$21:$G$40,5,0),"")</f>
        <v/>
      </c>
      <c r="I219" s="477"/>
      <c r="J219" s="230"/>
      <c r="K219" s="230"/>
      <c r="L219" s="283"/>
      <c r="M219" s="279"/>
      <c r="N219" s="320">
        <f t="shared" si="8"/>
        <v>0</v>
      </c>
      <c r="O219" s="321">
        <f t="shared" si="7"/>
        <v>1</v>
      </c>
      <c r="P219" s="252"/>
      <c r="Q219" s="143"/>
      <c r="T219" s="352">
        <f>IF(COUNTIF(D$11:D219,D219)=1,T218+1,T218)</f>
        <v>6</v>
      </c>
      <c r="U219" s="99">
        <f>IF(COUNTIF(J$11:J219,J219)=1,U218+1,U218)</f>
        <v>11</v>
      </c>
      <c r="V219" s="99">
        <f>IF(COUNTIF(H$11:H219,H219)=1,V218+1,V218)</f>
        <v>4</v>
      </c>
      <c r="W219" s="99">
        <f>IF(COUNTIF(H$11:H219,H219)=1,W218+1,W218)</f>
        <v>4</v>
      </c>
      <c r="X219" s="503">
        <f>IF(COUNTIF(J$11:J219,J219)=1,X218+1,X218)</f>
        <v>11</v>
      </c>
      <c r="Y219" s="352">
        <f>IF(AND(COUNTIF(J$11:J219,J219)=1,J219&lt;&gt;"UK"),Y218+1,Y218)</f>
        <v>11</v>
      </c>
    </row>
    <row r="220" spans="2:25" s="99" customFormat="1" x14ac:dyDescent="0.25">
      <c r="B220" s="109"/>
      <c r="C220" s="300"/>
      <c r="D220" s="230"/>
      <c r="E220" s="523" t="str">
        <f>IFERROR(VLOOKUP($D220,'START - AWARD DETAILS'!$C$21:$F$40,2,0),"")</f>
        <v/>
      </c>
      <c r="F220" s="274" t="str">
        <f>IFERROR(VLOOKUP($D220,'START - AWARD DETAILS'!$C$21:$F$40,3,0),"")</f>
        <v/>
      </c>
      <c r="G220" s="274" t="str">
        <f>IFERROR(VLOOKUP($D220,'START - AWARD DETAILS'!$C$21:$G$40,4,0),"")</f>
        <v/>
      </c>
      <c r="H220" s="274" t="str">
        <f>IFERROR(VLOOKUP($D220,'START - AWARD DETAILS'!$C$21:$G$40,5,0),"")</f>
        <v/>
      </c>
      <c r="I220" s="477"/>
      <c r="J220" s="230"/>
      <c r="K220" s="230"/>
      <c r="L220" s="283"/>
      <c r="M220" s="279"/>
      <c r="N220" s="320">
        <f t="shared" si="8"/>
        <v>0</v>
      </c>
      <c r="O220" s="321">
        <f t="shared" si="7"/>
        <v>1</v>
      </c>
      <c r="P220" s="252"/>
      <c r="Q220" s="143"/>
      <c r="T220" s="352">
        <f>IF(COUNTIF(D$11:D220,D220)=1,T219+1,T219)</f>
        <v>6</v>
      </c>
      <c r="U220" s="99">
        <f>IF(COUNTIF(J$11:J220,J220)=1,U219+1,U219)</f>
        <v>11</v>
      </c>
      <c r="V220" s="99">
        <f>IF(COUNTIF(H$11:H220,H220)=1,V219+1,V219)</f>
        <v>4</v>
      </c>
      <c r="W220" s="99">
        <f>IF(COUNTIF(H$11:H220,H220)=1,W219+1,W219)</f>
        <v>4</v>
      </c>
      <c r="X220" s="503">
        <f>IF(COUNTIF(J$11:J220,J220)=1,X219+1,X219)</f>
        <v>11</v>
      </c>
      <c r="Y220" s="352">
        <f>IF(AND(COUNTIF(J$11:J220,J220)=1,J220&lt;&gt;"UK"),Y219+1,Y219)</f>
        <v>11</v>
      </c>
    </row>
    <row r="221" spans="2:25" s="99" customFormat="1" x14ac:dyDescent="0.25">
      <c r="B221" s="109"/>
      <c r="C221" s="300"/>
      <c r="D221" s="230"/>
      <c r="E221" s="523" t="str">
        <f>IFERROR(VLOOKUP($D221,'START - AWARD DETAILS'!$C$21:$F$40,2,0),"")</f>
        <v/>
      </c>
      <c r="F221" s="274" t="str">
        <f>IFERROR(VLOOKUP($D221,'START - AWARD DETAILS'!$C$21:$F$40,3,0),"")</f>
        <v/>
      </c>
      <c r="G221" s="274" t="str">
        <f>IFERROR(VLOOKUP($D221,'START - AWARD DETAILS'!$C$21:$G$40,4,0),"")</f>
        <v/>
      </c>
      <c r="H221" s="274" t="str">
        <f>IFERROR(VLOOKUP($D221,'START - AWARD DETAILS'!$C$21:$G$40,5,0),"")</f>
        <v/>
      </c>
      <c r="I221" s="477"/>
      <c r="J221" s="230"/>
      <c r="K221" s="230"/>
      <c r="L221" s="283"/>
      <c r="M221" s="279"/>
      <c r="N221" s="320">
        <f t="shared" si="8"/>
        <v>0</v>
      </c>
      <c r="O221" s="321">
        <f t="shared" si="7"/>
        <v>1</v>
      </c>
      <c r="P221" s="252"/>
      <c r="Q221" s="143"/>
      <c r="T221" s="352">
        <f>IF(COUNTIF(D$11:D221,D221)=1,T220+1,T220)</f>
        <v>6</v>
      </c>
      <c r="U221" s="99">
        <f>IF(COUNTIF(J$11:J221,J221)=1,U220+1,U220)</f>
        <v>11</v>
      </c>
      <c r="V221" s="99">
        <f>IF(COUNTIF(H$11:H221,H221)=1,V220+1,V220)</f>
        <v>4</v>
      </c>
      <c r="W221" s="99">
        <f>IF(COUNTIF(H$11:H221,H221)=1,W220+1,W220)</f>
        <v>4</v>
      </c>
      <c r="X221" s="503">
        <f>IF(COUNTIF(J$11:J221,J221)=1,X220+1,X220)</f>
        <v>11</v>
      </c>
      <c r="Y221" s="352">
        <f>IF(AND(COUNTIF(J$11:J221,J221)=1,J221&lt;&gt;"UK"),Y220+1,Y220)</f>
        <v>11</v>
      </c>
    </row>
    <row r="222" spans="2:25" s="99" customFormat="1" x14ac:dyDescent="0.25">
      <c r="B222" s="109"/>
      <c r="C222" s="300"/>
      <c r="D222" s="230"/>
      <c r="E222" s="523" t="str">
        <f>IFERROR(VLOOKUP($D222,'START - AWARD DETAILS'!$C$21:$F$40,2,0),"")</f>
        <v/>
      </c>
      <c r="F222" s="274" t="str">
        <f>IFERROR(VLOOKUP($D222,'START - AWARD DETAILS'!$C$21:$F$40,3,0),"")</f>
        <v/>
      </c>
      <c r="G222" s="274" t="str">
        <f>IFERROR(VLOOKUP($D222,'START - AWARD DETAILS'!$C$21:$G$40,4,0),"")</f>
        <v/>
      </c>
      <c r="H222" s="274" t="str">
        <f>IFERROR(VLOOKUP($D222,'START - AWARD DETAILS'!$C$21:$G$40,5,0),"")</f>
        <v/>
      </c>
      <c r="I222" s="477"/>
      <c r="J222" s="230"/>
      <c r="K222" s="230"/>
      <c r="L222" s="283"/>
      <c r="M222" s="279"/>
      <c r="N222" s="320">
        <f t="shared" si="8"/>
        <v>0</v>
      </c>
      <c r="O222" s="321">
        <f t="shared" si="7"/>
        <v>1</v>
      </c>
      <c r="P222" s="252"/>
      <c r="Q222" s="143"/>
      <c r="T222" s="352">
        <f>IF(COUNTIF(D$11:D222,D222)=1,T221+1,T221)</f>
        <v>6</v>
      </c>
      <c r="U222" s="99">
        <f>IF(COUNTIF(J$11:J222,J222)=1,U221+1,U221)</f>
        <v>11</v>
      </c>
      <c r="V222" s="99">
        <f>IF(COUNTIF(H$11:H222,H222)=1,V221+1,V221)</f>
        <v>4</v>
      </c>
      <c r="W222" s="99">
        <f>IF(COUNTIF(H$11:H222,H222)=1,W221+1,W221)</f>
        <v>4</v>
      </c>
      <c r="X222" s="503">
        <f>IF(COUNTIF(J$11:J222,J222)=1,X221+1,X221)</f>
        <v>11</v>
      </c>
      <c r="Y222" s="352">
        <f>IF(AND(COUNTIF(J$11:J222,J222)=1,J222&lt;&gt;"UK"),Y221+1,Y221)</f>
        <v>11</v>
      </c>
    </row>
    <row r="223" spans="2:25" s="99" customFormat="1" x14ac:dyDescent="0.25">
      <c r="B223" s="109"/>
      <c r="C223" s="300"/>
      <c r="D223" s="230"/>
      <c r="E223" s="523" t="str">
        <f>IFERROR(VLOOKUP($D223,'START - AWARD DETAILS'!$C$21:$F$40,2,0),"")</f>
        <v/>
      </c>
      <c r="F223" s="274" t="str">
        <f>IFERROR(VLOOKUP($D223,'START - AWARD DETAILS'!$C$21:$F$40,3,0),"")</f>
        <v/>
      </c>
      <c r="G223" s="274" t="str">
        <f>IFERROR(VLOOKUP($D223,'START - AWARD DETAILS'!$C$21:$G$40,4,0),"")</f>
        <v/>
      </c>
      <c r="H223" s="274" t="str">
        <f>IFERROR(VLOOKUP($D223,'START - AWARD DETAILS'!$C$21:$G$40,5,0),"")</f>
        <v/>
      </c>
      <c r="I223" s="477"/>
      <c r="J223" s="230"/>
      <c r="K223" s="230"/>
      <c r="L223" s="283"/>
      <c r="M223" s="279"/>
      <c r="N223" s="320">
        <f t="shared" si="8"/>
        <v>0</v>
      </c>
      <c r="O223" s="321">
        <f t="shared" si="7"/>
        <v>1</v>
      </c>
      <c r="P223" s="252"/>
      <c r="Q223" s="143"/>
      <c r="T223" s="352">
        <f>IF(COUNTIF(D$11:D223,D223)=1,T222+1,T222)</f>
        <v>6</v>
      </c>
      <c r="U223" s="99">
        <f>IF(COUNTIF(J$11:J223,J223)=1,U222+1,U222)</f>
        <v>11</v>
      </c>
      <c r="V223" s="99">
        <f>IF(COUNTIF(H$11:H223,H223)=1,V222+1,V222)</f>
        <v>4</v>
      </c>
      <c r="W223" s="99">
        <f>IF(COUNTIF(H$11:H223,H223)=1,W222+1,W222)</f>
        <v>4</v>
      </c>
      <c r="X223" s="503">
        <f>IF(COUNTIF(J$11:J223,J223)=1,X222+1,X222)</f>
        <v>11</v>
      </c>
      <c r="Y223" s="352">
        <f>IF(AND(COUNTIF(J$11:J223,J223)=1,J223&lt;&gt;"UK"),Y222+1,Y222)</f>
        <v>11</v>
      </c>
    </row>
    <row r="224" spans="2:25" s="99" customFormat="1" x14ac:dyDescent="0.25">
      <c r="B224" s="109"/>
      <c r="C224" s="300"/>
      <c r="D224" s="230"/>
      <c r="E224" s="523" t="str">
        <f>IFERROR(VLOOKUP($D224,'START - AWARD DETAILS'!$C$21:$F$40,2,0),"")</f>
        <v/>
      </c>
      <c r="F224" s="274" t="str">
        <f>IFERROR(VLOOKUP($D224,'START - AWARD DETAILS'!$C$21:$F$40,3,0),"")</f>
        <v/>
      </c>
      <c r="G224" s="274" t="str">
        <f>IFERROR(VLOOKUP($D224,'START - AWARD DETAILS'!$C$21:$G$40,4,0),"")</f>
        <v/>
      </c>
      <c r="H224" s="274" t="str">
        <f>IFERROR(VLOOKUP($D224,'START - AWARD DETAILS'!$C$21:$G$40,5,0),"")</f>
        <v/>
      </c>
      <c r="I224" s="477"/>
      <c r="J224" s="230"/>
      <c r="K224" s="230"/>
      <c r="L224" s="283"/>
      <c r="M224" s="279"/>
      <c r="N224" s="320">
        <f t="shared" si="8"/>
        <v>0</v>
      </c>
      <c r="O224" s="321">
        <f t="shared" si="7"/>
        <v>1</v>
      </c>
      <c r="P224" s="252"/>
      <c r="Q224" s="143"/>
      <c r="T224" s="352">
        <f>IF(COUNTIF(D$11:D224,D224)=1,T223+1,T223)</f>
        <v>6</v>
      </c>
      <c r="U224" s="99">
        <f>IF(COUNTIF(J$11:J224,J224)=1,U223+1,U223)</f>
        <v>11</v>
      </c>
      <c r="V224" s="99">
        <f>IF(COUNTIF(H$11:H224,H224)=1,V223+1,V223)</f>
        <v>4</v>
      </c>
      <c r="W224" s="99">
        <f>IF(COUNTIF(H$11:H224,H224)=1,W223+1,W223)</f>
        <v>4</v>
      </c>
      <c r="X224" s="503">
        <f>IF(COUNTIF(J$11:J224,J224)=1,X223+1,X223)</f>
        <v>11</v>
      </c>
      <c r="Y224" s="352">
        <f>IF(AND(COUNTIF(J$11:J224,J224)=1,J224&lt;&gt;"UK"),Y223+1,Y223)</f>
        <v>11</v>
      </c>
    </row>
    <row r="225" spans="2:25" s="99" customFormat="1" x14ac:dyDescent="0.25">
      <c r="B225" s="109"/>
      <c r="C225" s="300"/>
      <c r="D225" s="230"/>
      <c r="E225" s="523" t="str">
        <f>IFERROR(VLOOKUP($D225,'START - AWARD DETAILS'!$C$21:$F$40,2,0),"")</f>
        <v/>
      </c>
      <c r="F225" s="274" t="str">
        <f>IFERROR(VLOOKUP($D225,'START - AWARD DETAILS'!$C$21:$F$40,3,0),"")</f>
        <v/>
      </c>
      <c r="G225" s="274" t="str">
        <f>IFERROR(VLOOKUP($D225,'START - AWARD DETAILS'!$C$21:$G$40,4,0),"")</f>
        <v/>
      </c>
      <c r="H225" s="274" t="str">
        <f>IFERROR(VLOOKUP($D225,'START - AWARD DETAILS'!$C$21:$G$40,5,0),"")</f>
        <v/>
      </c>
      <c r="I225" s="477"/>
      <c r="J225" s="230"/>
      <c r="K225" s="230"/>
      <c r="L225" s="283"/>
      <c r="M225" s="279"/>
      <c r="N225" s="320">
        <f t="shared" si="8"/>
        <v>0</v>
      </c>
      <c r="O225" s="321">
        <f t="shared" si="7"/>
        <v>1</v>
      </c>
      <c r="P225" s="252"/>
      <c r="Q225" s="143"/>
      <c r="T225" s="352">
        <f>IF(COUNTIF(D$11:D225,D225)=1,T224+1,T224)</f>
        <v>6</v>
      </c>
      <c r="U225" s="99">
        <f>IF(COUNTIF(J$11:J225,J225)=1,U224+1,U224)</f>
        <v>11</v>
      </c>
      <c r="V225" s="99">
        <f>IF(COUNTIF(H$11:H225,H225)=1,V224+1,V224)</f>
        <v>4</v>
      </c>
      <c r="W225" s="99">
        <f>IF(COUNTIF(H$11:H225,H225)=1,W224+1,W224)</f>
        <v>4</v>
      </c>
      <c r="X225" s="503">
        <f>IF(COUNTIF(J$11:J225,J225)=1,X224+1,X224)</f>
        <v>11</v>
      </c>
      <c r="Y225" s="352">
        <f>IF(AND(COUNTIF(J$11:J225,J225)=1,J225&lt;&gt;"UK"),Y224+1,Y224)</f>
        <v>11</v>
      </c>
    </row>
    <row r="226" spans="2:25" s="99" customFormat="1" x14ac:dyDescent="0.25">
      <c r="B226" s="109"/>
      <c r="C226" s="300"/>
      <c r="D226" s="230"/>
      <c r="E226" s="523" t="str">
        <f>IFERROR(VLOOKUP($D226,'START - AWARD DETAILS'!$C$21:$F$40,2,0),"")</f>
        <v/>
      </c>
      <c r="F226" s="274" t="str">
        <f>IFERROR(VLOOKUP($D226,'START - AWARD DETAILS'!$C$21:$F$40,3,0),"")</f>
        <v/>
      </c>
      <c r="G226" s="274" t="str">
        <f>IFERROR(VLOOKUP($D226,'START - AWARD DETAILS'!$C$21:$G$40,4,0),"")</f>
        <v/>
      </c>
      <c r="H226" s="274" t="str">
        <f>IFERROR(VLOOKUP($D226,'START - AWARD DETAILS'!$C$21:$G$40,5,0),"")</f>
        <v/>
      </c>
      <c r="I226" s="477"/>
      <c r="J226" s="230"/>
      <c r="K226" s="230"/>
      <c r="L226" s="283"/>
      <c r="M226" s="279"/>
      <c r="N226" s="320">
        <f t="shared" si="8"/>
        <v>0</v>
      </c>
      <c r="O226" s="321">
        <f t="shared" si="7"/>
        <v>1</v>
      </c>
      <c r="P226" s="252"/>
      <c r="Q226" s="143"/>
      <c r="T226" s="352">
        <f>IF(COUNTIF(D$11:D226,D226)=1,T225+1,T225)</f>
        <v>6</v>
      </c>
      <c r="U226" s="99">
        <f>IF(COUNTIF(J$11:J226,J226)=1,U225+1,U225)</f>
        <v>11</v>
      </c>
      <c r="V226" s="99">
        <f>IF(COUNTIF(H$11:H226,H226)=1,V225+1,V225)</f>
        <v>4</v>
      </c>
      <c r="W226" s="99">
        <f>IF(COUNTIF(H$11:H226,H226)=1,W225+1,W225)</f>
        <v>4</v>
      </c>
      <c r="X226" s="503">
        <f>IF(COUNTIF(J$11:J226,J226)=1,X225+1,X225)</f>
        <v>11</v>
      </c>
      <c r="Y226" s="352">
        <f>IF(AND(COUNTIF(J$11:J226,J226)=1,J226&lt;&gt;"UK"),Y225+1,Y225)</f>
        <v>11</v>
      </c>
    </row>
    <row r="227" spans="2:25" s="99" customFormat="1" x14ac:dyDescent="0.25">
      <c r="B227" s="109"/>
      <c r="C227" s="300"/>
      <c r="D227" s="230"/>
      <c r="E227" s="523" t="str">
        <f>IFERROR(VLOOKUP($D227,'START - AWARD DETAILS'!$C$21:$F$40,2,0),"")</f>
        <v/>
      </c>
      <c r="F227" s="274" t="str">
        <f>IFERROR(VLOOKUP($D227,'START - AWARD DETAILS'!$C$21:$F$40,3,0),"")</f>
        <v/>
      </c>
      <c r="G227" s="274" t="str">
        <f>IFERROR(VLOOKUP($D227,'START - AWARD DETAILS'!$C$21:$G$40,4,0),"")</f>
        <v/>
      </c>
      <c r="H227" s="274" t="str">
        <f>IFERROR(VLOOKUP($D227,'START - AWARD DETAILS'!$C$21:$G$40,5,0),"")</f>
        <v/>
      </c>
      <c r="I227" s="477"/>
      <c r="J227" s="230"/>
      <c r="K227" s="230"/>
      <c r="L227" s="283"/>
      <c r="M227" s="279"/>
      <c r="N227" s="320">
        <f t="shared" si="8"/>
        <v>0</v>
      </c>
      <c r="O227" s="321">
        <f t="shared" si="7"/>
        <v>1</v>
      </c>
      <c r="P227" s="252"/>
      <c r="Q227" s="143"/>
      <c r="T227" s="352">
        <f>IF(COUNTIF(D$11:D227,D227)=1,T226+1,T226)</f>
        <v>6</v>
      </c>
      <c r="U227" s="99">
        <f>IF(COUNTIF(J$11:J227,J227)=1,U226+1,U226)</f>
        <v>11</v>
      </c>
      <c r="V227" s="99">
        <f>IF(COUNTIF(H$11:H227,H227)=1,V226+1,V226)</f>
        <v>4</v>
      </c>
      <c r="W227" s="99">
        <f>IF(COUNTIF(H$11:H227,H227)=1,W226+1,W226)</f>
        <v>4</v>
      </c>
      <c r="X227" s="503">
        <f>IF(COUNTIF(J$11:J227,J227)=1,X226+1,X226)</f>
        <v>11</v>
      </c>
      <c r="Y227" s="352">
        <f>IF(AND(COUNTIF(J$11:J227,J227)=1,J227&lt;&gt;"UK"),Y226+1,Y226)</f>
        <v>11</v>
      </c>
    </row>
    <row r="228" spans="2:25" s="99" customFormat="1" x14ac:dyDescent="0.25">
      <c r="B228" s="109"/>
      <c r="C228" s="300"/>
      <c r="D228" s="230"/>
      <c r="E228" s="523" t="str">
        <f>IFERROR(VLOOKUP($D228,'START - AWARD DETAILS'!$C$21:$F$40,2,0),"")</f>
        <v/>
      </c>
      <c r="F228" s="274" t="str">
        <f>IFERROR(VLOOKUP($D228,'START - AWARD DETAILS'!$C$21:$F$40,3,0),"")</f>
        <v/>
      </c>
      <c r="G228" s="274" t="str">
        <f>IFERROR(VLOOKUP($D228,'START - AWARD DETAILS'!$C$21:$G$40,4,0),"")</f>
        <v/>
      </c>
      <c r="H228" s="274" t="str">
        <f>IFERROR(VLOOKUP($D228,'START - AWARD DETAILS'!$C$21:$G$40,5,0),"")</f>
        <v/>
      </c>
      <c r="I228" s="477"/>
      <c r="J228" s="230"/>
      <c r="K228" s="230"/>
      <c r="L228" s="283"/>
      <c r="M228" s="279"/>
      <c r="N228" s="320">
        <f t="shared" si="8"/>
        <v>0</v>
      </c>
      <c r="O228" s="321">
        <f t="shared" si="7"/>
        <v>1</v>
      </c>
      <c r="P228" s="252"/>
      <c r="Q228" s="143"/>
      <c r="T228" s="352">
        <f>IF(COUNTIF(D$11:D228,D228)=1,T227+1,T227)</f>
        <v>6</v>
      </c>
      <c r="U228" s="99">
        <f>IF(COUNTIF(J$11:J228,J228)=1,U227+1,U227)</f>
        <v>11</v>
      </c>
      <c r="V228" s="99">
        <f>IF(COUNTIF(H$11:H228,H228)=1,V227+1,V227)</f>
        <v>4</v>
      </c>
      <c r="W228" s="99">
        <f>IF(COUNTIF(H$11:H228,H228)=1,W227+1,W227)</f>
        <v>4</v>
      </c>
      <c r="X228" s="503">
        <f>IF(COUNTIF(J$11:J228,J228)=1,X227+1,X227)</f>
        <v>11</v>
      </c>
      <c r="Y228" s="352">
        <f>IF(AND(COUNTIF(J$11:J228,J228)=1,J228&lt;&gt;"UK"),Y227+1,Y227)</f>
        <v>11</v>
      </c>
    </row>
    <row r="229" spans="2:25" s="99" customFormat="1" x14ac:dyDescent="0.25">
      <c r="B229" s="109"/>
      <c r="C229" s="300"/>
      <c r="D229" s="230"/>
      <c r="E229" s="523" t="str">
        <f>IFERROR(VLOOKUP($D229,'START - AWARD DETAILS'!$C$21:$F$40,2,0),"")</f>
        <v/>
      </c>
      <c r="F229" s="274" t="str">
        <f>IFERROR(VLOOKUP($D229,'START - AWARD DETAILS'!$C$21:$F$40,3,0),"")</f>
        <v/>
      </c>
      <c r="G229" s="274" t="str">
        <f>IFERROR(VLOOKUP($D229,'START - AWARD DETAILS'!$C$21:$G$40,4,0),"")</f>
        <v/>
      </c>
      <c r="H229" s="274" t="str">
        <f>IFERROR(VLOOKUP($D229,'START - AWARD DETAILS'!$C$21:$G$40,5,0),"")</f>
        <v/>
      </c>
      <c r="I229" s="477"/>
      <c r="J229" s="230"/>
      <c r="K229" s="230"/>
      <c r="L229" s="283"/>
      <c r="M229" s="279"/>
      <c r="N229" s="320">
        <f t="shared" si="8"/>
        <v>0</v>
      </c>
      <c r="O229" s="321">
        <f t="shared" si="7"/>
        <v>1</v>
      </c>
      <c r="P229" s="252"/>
      <c r="Q229" s="143"/>
      <c r="T229" s="352">
        <f>IF(COUNTIF(D$11:D229,D229)=1,T228+1,T228)</f>
        <v>6</v>
      </c>
      <c r="U229" s="99">
        <f>IF(COUNTIF(J$11:J229,J229)=1,U228+1,U228)</f>
        <v>11</v>
      </c>
      <c r="V229" s="99">
        <f>IF(COUNTIF(H$11:H229,H229)=1,V228+1,V228)</f>
        <v>4</v>
      </c>
      <c r="W229" s="99">
        <f>IF(COUNTIF(H$11:H229,H229)=1,W228+1,W228)</f>
        <v>4</v>
      </c>
      <c r="X229" s="503">
        <f>IF(COUNTIF(J$11:J229,J229)=1,X228+1,X228)</f>
        <v>11</v>
      </c>
      <c r="Y229" s="352">
        <f>IF(AND(COUNTIF(J$11:J229,J229)=1,J229&lt;&gt;"UK"),Y228+1,Y228)</f>
        <v>11</v>
      </c>
    </row>
    <row r="230" spans="2:25" s="99" customFormat="1" x14ac:dyDescent="0.25">
      <c r="B230" s="109"/>
      <c r="C230" s="300"/>
      <c r="D230" s="230"/>
      <c r="E230" s="523" t="str">
        <f>IFERROR(VLOOKUP($D230,'START - AWARD DETAILS'!$C$21:$F$40,2,0),"")</f>
        <v/>
      </c>
      <c r="F230" s="274" t="str">
        <f>IFERROR(VLOOKUP($D230,'START - AWARD DETAILS'!$C$21:$F$40,3,0),"")</f>
        <v/>
      </c>
      <c r="G230" s="274" t="str">
        <f>IFERROR(VLOOKUP($D230,'START - AWARD DETAILS'!$C$21:$G$40,4,0),"")</f>
        <v/>
      </c>
      <c r="H230" s="274" t="str">
        <f>IFERROR(VLOOKUP($D230,'START - AWARD DETAILS'!$C$21:$G$40,5,0),"")</f>
        <v/>
      </c>
      <c r="I230" s="477"/>
      <c r="J230" s="230"/>
      <c r="K230" s="230"/>
      <c r="L230" s="283"/>
      <c r="M230" s="279"/>
      <c r="N230" s="320">
        <f t="shared" si="8"/>
        <v>0</v>
      </c>
      <c r="O230" s="321">
        <f t="shared" si="7"/>
        <v>1</v>
      </c>
      <c r="P230" s="252"/>
      <c r="Q230" s="143"/>
      <c r="T230" s="352">
        <f>IF(COUNTIF(D$11:D230,D230)=1,T229+1,T229)</f>
        <v>6</v>
      </c>
      <c r="U230" s="99">
        <f>IF(COUNTIF(J$11:J230,J230)=1,U229+1,U229)</f>
        <v>11</v>
      </c>
      <c r="V230" s="99">
        <f>IF(COUNTIF(H$11:H230,H230)=1,V229+1,V229)</f>
        <v>4</v>
      </c>
      <c r="W230" s="99">
        <f>IF(COUNTIF(H$11:H230,H230)=1,W229+1,W229)</f>
        <v>4</v>
      </c>
      <c r="X230" s="503">
        <f>IF(COUNTIF(J$11:J230,J230)=1,X229+1,X229)</f>
        <v>11</v>
      </c>
      <c r="Y230" s="352">
        <f>IF(AND(COUNTIF(J$11:J230,J230)=1,J230&lt;&gt;"UK"),Y229+1,Y229)</f>
        <v>11</v>
      </c>
    </row>
    <row r="231" spans="2:25" s="99" customFormat="1" x14ac:dyDescent="0.25">
      <c r="B231" s="109"/>
      <c r="C231" s="300"/>
      <c r="D231" s="230"/>
      <c r="E231" s="523" t="str">
        <f>IFERROR(VLOOKUP($D231,'START - AWARD DETAILS'!$C$21:$F$40,2,0),"")</f>
        <v/>
      </c>
      <c r="F231" s="274" t="str">
        <f>IFERROR(VLOOKUP($D231,'START - AWARD DETAILS'!$C$21:$F$40,3,0),"")</f>
        <v/>
      </c>
      <c r="G231" s="274" t="str">
        <f>IFERROR(VLOOKUP($D231,'START - AWARD DETAILS'!$C$21:$G$40,4,0),"")</f>
        <v/>
      </c>
      <c r="H231" s="274" t="str">
        <f>IFERROR(VLOOKUP($D231,'START - AWARD DETAILS'!$C$21:$G$40,5,0),"")</f>
        <v/>
      </c>
      <c r="I231" s="477"/>
      <c r="J231" s="230"/>
      <c r="K231" s="230"/>
      <c r="L231" s="283"/>
      <c r="M231" s="279"/>
      <c r="N231" s="320">
        <f t="shared" si="8"/>
        <v>0</v>
      </c>
      <c r="O231" s="321">
        <f t="shared" si="7"/>
        <v>1</v>
      </c>
      <c r="P231" s="252"/>
      <c r="Q231" s="143"/>
      <c r="T231" s="352">
        <f>IF(COUNTIF(D$11:D231,D231)=1,T230+1,T230)</f>
        <v>6</v>
      </c>
      <c r="U231" s="99">
        <f>IF(COUNTIF(J$11:J231,J231)=1,U230+1,U230)</f>
        <v>11</v>
      </c>
      <c r="V231" s="99">
        <f>IF(COUNTIF(H$11:H231,H231)=1,V230+1,V230)</f>
        <v>4</v>
      </c>
      <c r="W231" s="99">
        <f>IF(COUNTIF(H$11:H231,H231)=1,W230+1,W230)</f>
        <v>4</v>
      </c>
      <c r="X231" s="503">
        <f>IF(COUNTIF(J$11:J231,J231)=1,X230+1,X230)</f>
        <v>11</v>
      </c>
      <c r="Y231" s="352">
        <f>IF(AND(COUNTIF(J$11:J231,J231)=1,J231&lt;&gt;"UK"),Y230+1,Y230)</f>
        <v>11</v>
      </c>
    </row>
    <row r="232" spans="2:25" s="99" customFormat="1" x14ac:dyDescent="0.25">
      <c r="B232" s="109"/>
      <c r="C232" s="300"/>
      <c r="D232" s="230"/>
      <c r="E232" s="523" t="str">
        <f>IFERROR(VLOOKUP($D232,'START - AWARD DETAILS'!$C$21:$F$40,2,0),"")</f>
        <v/>
      </c>
      <c r="F232" s="274" t="str">
        <f>IFERROR(VLOOKUP($D232,'START - AWARD DETAILS'!$C$21:$F$40,3,0),"")</f>
        <v/>
      </c>
      <c r="G232" s="274" t="str">
        <f>IFERROR(VLOOKUP($D232,'START - AWARD DETAILS'!$C$21:$G$40,4,0),"")</f>
        <v/>
      </c>
      <c r="H232" s="274" t="str">
        <f>IFERROR(VLOOKUP($D232,'START - AWARD DETAILS'!$C$21:$G$40,5,0),"")</f>
        <v/>
      </c>
      <c r="I232" s="477"/>
      <c r="J232" s="230"/>
      <c r="K232" s="230"/>
      <c r="L232" s="283"/>
      <c r="M232" s="279"/>
      <c r="N232" s="320">
        <f t="shared" si="8"/>
        <v>0</v>
      </c>
      <c r="O232" s="321">
        <f t="shared" si="7"/>
        <v>1</v>
      </c>
      <c r="P232" s="252"/>
      <c r="Q232" s="143"/>
      <c r="T232" s="352">
        <f>IF(COUNTIF(D$11:D232,D232)=1,T231+1,T231)</f>
        <v>6</v>
      </c>
      <c r="U232" s="99">
        <f>IF(COUNTIF(J$11:J232,J232)=1,U231+1,U231)</f>
        <v>11</v>
      </c>
      <c r="V232" s="99">
        <f>IF(COUNTIF(H$11:H232,H232)=1,V231+1,V231)</f>
        <v>4</v>
      </c>
      <c r="W232" s="99">
        <f>IF(COUNTIF(H$11:H232,H232)=1,W231+1,W231)</f>
        <v>4</v>
      </c>
      <c r="X232" s="503">
        <f>IF(COUNTIF(J$11:J232,J232)=1,X231+1,X231)</f>
        <v>11</v>
      </c>
      <c r="Y232" s="352">
        <f>IF(AND(COUNTIF(J$11:J232,J232)=1,J232&lt;&gt;"UK"),Y231+1,Y231)</f>
        <v>11</v>
      </c>
    </row>
    <row r="233" spans="2:25" s="99" customFormat="1" x14ac:dyDescent="0.25">
      <c r="B233" s="109"/>
      <c r="C233" s="300"/>
      <c r="D233" s="230"/>
      <c r="E233" s="523" t="str">
        <f>IFERROR(VLOOKUP($D233,'START - AWARD DETAILS'!$C$21:$F$40,2,0),"")</f>
        <v/>
      </c>
      <c r="F233" s="274" t="str">
        <f>IFERROR(VLOOKUP($D233,'START - AWARD DETAILS'!$C$21:$F$40,3,0),"")</f>
        <v/>
      </c>
      <c r="G233" s="274" t="str">
        <f>IFERROR(VLOOKUP($D233,'START - AWARD DETAILS'!$C$21:$G$40,4,0),"")</f>
        <v/>
      </c>
      <c r="H233" s="274" t="str">
        <f>IFERROR(VLOOKUP($D233,'START - AWARD DETAILS'!$C$21:$G$40,5,0),"")</f>
        <v/>
      </c>
      <c r="I233" s="477"/>
      <c r="J233" s="230"/>
      <c r="K233" s="230"/>
      <c r="L233" s="283"/>
      <c r="M233" s="279"/>
      <c r="N233" s="320">
        <f t="shared" si="8"/>
        <v>0</v>
      </c>
      <c r="O233" s="321">
        <f t="shared" si="7"/>
        <v>1</v>
      </c>
      <c r="P233" s="252"/>
      <c r="Q233" s="143"/>
      <c r="T233" s="352">
        <f>IF(COUNTIF(D$11:D233,D233)=1,T232+1,T232)</f>
        <v>6</v>
      </c>
      <c r="U233" s="99">
        <f>IF(COUNTIF(J$11:J233,J233)=1,U232+1,U232)</f>
        <v>11</v>
      </c>
      <c r="V233" s="99">
        <f>IF(COUNTIF(H$11:H233,H233)=1,V232+1,V232)</f>
        <v>4</v>
      </c>
      <c r="W233" s="99">
        <f>IF(COUNTIF(H$11:H233,H233)=1,W232+1,W232)</f>
        <v>4</v>
      </c>
      <c r="X233" s="503">
        <f>IF(COUNTIF(J$11:J233,J233)=1,X232+1,X232)</f>
        <v>11</v>
      </c>
      <c r="Y233" s="352">
        <f>IF(AND(COUNTIF(J$11:J233,J233)=1,J233&lt;&gt;"UK"),Y232+1,Y232)</f>
        <v>11</v>
      </c>
    </row>
    <row r="234" spans="2:25" s="99" customFormat="1" x14ac:dyDescent="0.25">
      <c r="B234" s="109"/>
      <c r="C234" s="300"/>
      <c r="D234" s="230"/>
      <c r="E234" s="523" t="str">
        <f>IFERROR(VLOOKUP($D234,'START - AWARD DETAILS'!$C$21:$F$40,2,0),"")</f>
        <v/>
      </c>
      <c r="F234" s="274" t="str">
        <f>IFERROR(VLOOKUP($D234,'START - AWARD DETAILS'!$C$21:$F$40,3,0),"")</f>
        <v/>
      </c>
      <c r="G234" s="274" t="str">
        <f>IFERROR(VLOOKUP($D234,'START - AWARD DETAILS'!$C$21:$G$40,4,0),"")</f>
        <v/>
      </c>
      <c r="H234" s="274" t="str">
        <f>IFERROR(VLOOKUP($D234,'START - AWARD DETAILS'!$C$21:$G$40,5,0),"")</f>
        <v/>
      </c>
      <c r="I234" s="477"/>
      <c r="J234" s="230"/>
      <c r="K234" s="230"/>
      <c r="L234" s="283"/>
      <c r="M234" s="279"/>
      <c r="N234" s="320">
        <f t="shared" si="8"/>
        <v>0</v>
      </c>
      <c r="O234" s="321">
        <f t="shared" si="7"/>
        <v>1</v>
      </c>
      <c r="P234" s="252"/>
      <c r="Q234" s="143"/>
      <c r="T234" s="352">
        <f>IF(COUNTIF(D$11:D234,D234)=1,T233+1,T233)</f>
        <v>6</v>
      </c>
      <c r="U234" s="99">
        <f>IF(COUNTIF(J$11:J234,J234)=1,U233+1,U233)</f>
        <v>11</v>
      </c>
      <c r="V234" s="99">
        <f>IF(COUNTIF(H$11:H234,H234)=1,V233+1,V233)</f>
        <v>4</v>
      </c>
      <c r="W234" s="99">
        <f>IF(COUNTIF(H$11:H234,H234)=1,W233+1,W233)</f>
        <v>4</v>
      </c>
      <c r="X234" s="503">
        <f>IF(COUNTIF(J$11:J234,J234)=1,X233+1,X233)</f>
        <v>11</v>
      </c>
      <c r="Y234" s="352">
        <f>IF(AND(COUNTIF(J$11:J234,J234)=1,J234&lt;&gt;"UK"),Y233+1,Y233)</f>
        <v>11</v>
      </c>
    </row>
    <row r="235" spans="2:25" s="99" customFormat="1" x14ac:dyDescent="0.25">
      <c r="B235" s="109"/>
      <c r="C235" s="300"/>
      <c r="D235" s="230"/>
      <c r="E235" s="523" t="str">
        <f>IFERROR(VLOOKUP($D235,'START - AWARD DETAILS'!$C$21:$F$40,2,0),"")</f>
        <v/>
      </c>
      <c r="F235" s="274" t="str">
        <f>IFERROR(VLOOKUP($D235,'START - AWARD DETAILS'!$C$21:$F$40,3,0),"")</f>
        <v/>
      </c>
      <c r="G235" s="274" t="str">
        <f>IFERROR(VLOOKUP($D235,'START - AWARD DETAILS'!$C$21:$G$40,4,0),"")</f>
        <v/>
      </c>
      <c r="H235" s="274" t="str">
        <f>IFERROR(VLOOKUP($D235,'START - AWARD DETAILS'!$C$21:$G$40,5,0),"")</f>
        <v/>
      </c>
      <c r="I235" s="477"/>
      <c r="J235" s="230"/>
      <c r="K235" s="230"/>
      <c r="L235" s="283"/>
      <c r="M235" s="279"/>
      <c r="N235" s="320">
        <f t="shared" si="8"/>
        <v>0</v>
      </c>
      <c r="O235" s="321">
        <f t="shared" si="7"/>
        <v>1</v>
      </c>
      <c r="P235" s="252"/>
      <c r="Q235" s="143"/>
      <c r="T235" s="352">
        <f>IF(COUNTIF(D$11:D235,D235)=1,T234+1,T234)</f>
        <v>6</v>
      </c>
      <c r="U235" s="99">
        <f>IF(COUNTIF(J$11:J235,J235)=1,U234+1,U234)</f>
        <v>11</v>
      </c>
      <c r="V235" s="99">
        <f>IF(COUNTIF(H$11:H235,H235)=1,V234+1,V234)</f>
        <v>4</v>
      </c>
      <c r="W235" s="99">
        <f>IF(COUNTIF(H$11:H235,H235)=1,W234+1,W234)</f>
        <v>4</v>
      </c>
      <c r="X235" s="503">
        <f>IF(COUNTIF(J$11:J235,J235)=1,X234+1,X234)</f>
        <v>11</v>
      </c>
      <c r="Y235" s="352">
        <f>IF(AND(COUNTIF(J$11:J235,J235)=1,J235&lt;&gt;"UK"),Y234+1,Y234)</f>
        <v>11</v>
      </c>
    </row>
    <row r="236" spans="2:25" s="99" customFormat="1" x14ac:dyDescent="0.25">
      <c r="B236" s="109"/>
      <c r="C236" s="300"/>
      <c r="D236" s="230"/>
      <c r="E236" s="523" t="str">
        <f>IFERROR(VLOOKUP($D236,'START - AWARD DETAILS'!$C$21:$F$40,2,0),"")</f>
        <v/>
      </c>
      <c r="F236" s="274" t="str">
        <f>IFERROR(VLOOKUP($D236,'START - AWARD DETAILS'!$C$21:$F$40,3,0),"")</f>
        <v/>
      </c>
      <c r="G236" s="274" t="str">
        <f>IFERROR(VLOOKUP($D236,'START - AWARD DETAILS'!$C$21:$G$40,4,0),"")</f>
        <v/>
      </c>
      <c r="H236" s="274" t="str">
        <f>IFERROR(VLOOKUP($D236,'START - AWARD DETAILS'!$C$21:$G$40,5,0),"")</f>
        <v/>
      </c>
      <c r="I236" s="477"/>
      <c r="J236" s="230"/>
      <c r="K236" s="230"/>
      <c r="L236" s="283"/>
      <c r="M236" s="279"/>
      <c r="N236" s="320">
        <f t="shared" si="8"/>
        <v>0</v>
      </c>
      <c r="O236" s="321">
        <f t="shared" si="7"/>
        <v>1</v>
      </c>
      <c r="P236" s="252"/>
      <c r="Q236" s="143"/>
      <c r="T236" s="352">
        <f>IF(COUNTIF(D$11:D236,D236)=1,T235+1,T235)</f>
        <v>6</v>
      </c>
      <c r="U236" s="99">
        <f>IF(COUNTIF(J$11:J236,J236)=1,U235+1,U235)</f>
        <v>11</v>
      </c>
      <c r="V236" s="99">
        <f>IF(COUNTIF(H$11:H236,H236)=1,V235+1,V235)</f>
        <v>4</v>
      </c>
      <c r="W236" s="99">
        <f>IF(COUNTIF(H$11:H236,H236)=1,W235+1,W235)</f>
        <v>4</v>
      </c>
      <c r="X236" s="503">
        <f>IF(COUNTIF(J$11:J236,J236)=1,X235+1,X235)</f>
        <v>11</v>
      </c>
      <c r="Y236" s="352">
        <f>IF(AND(COUNTIF(J$11:J236,J236)=1,J236&lt;&gt;"UK"),Y235+1,Y235)</f>
        <v>11</v>
      </c>
    </row>
    <row r="237" spans="2:25" s="99" customFormat="1" x14ac:dyDescent="0.25">
      <c r="B237" s="109"/>
      <c r="C237" s="300"/>
      <c r="D237" s="230"/>
      <c r="E237" s="523" t="str">
        <f>IFERROR(VLOOKUP($D237,'START - AWARD DETAILS'!$C$21:$F$40,2,0),"")</f>
        <v/>
      </c>
      <c r="F237" s="274" t="str">
        <f>IFERROR(VLOOKUP($D237,'START - AWARD DETAILS'!$C$21:$F$40,3,0),"")</f>
        <v/>
      </c>
      <c r="G237" s="274" t="str">
        <f>IFERROR(VLOOKUP($D237,'START - AWARD DETAILS'!$C$21:$G$40,4,0),"")</f>
        <v/>
      </c>
      <c r="H237" s="274" t="str">
        <f>IFERROR(VLOOKUP($D237,'START - AWARD DETAILS'!$C$21:$G$40,5,0),"")</f>
        <v/>
      </c>
      <c r="I237" s="477"/>
      <c r="J237" s="230"/>
      <c r="K237" s="230"/>
      <c r="L237" s="283"/>
      <c r="M237" s="279"/>
      <c r="N237" s="320">
        <f t="shared" si="8"/>
        <v>0</v>
      </c>
      <c r="O237" s="321">
        <f t="shared" si="7"/>
        <v>1</v>
      </c>
      <c r="P237" s="252"/>
      <c r="Q237" s="143"/>
      <c r="T237" s="352">
        <f>IF(COUNTIF(D$11:D237,D237)=1,T236+1,T236)</f>
        <v>6</v>
      </c>
      <c r="U237" s="99">
        <f>IF(COUNTIF(J$11:J237,J237)=1,U236+1,U236)</f>
        <v>11</v>
      </c>
      <c r="V237" s="99">
        <f>IF(COUNTIF(H$11:H237,H237)=1,V236+1,V236)</f>
        <v>4</v>
      </c>
      <c r="W237" s="99">
        <f>IF(COUNTIF(H$11:H237,H237)=1,W236+1,W236)</f>
        <v>4</v>
      </c>
      <c r="X237" s="503">
        <f>IF(COUNTIF(J$11:J237,J237)=1,X236+1,X236)</f>
        <v>11</v>
      </c>
      <c r="Y237" s="352">
        <f>IF(AND(COUNTIF(J$11:J237,J237)=1,J237&lt;&gt;"UK"),Y236+1,Y236)</f>
        <v>11</v>
      </c>
    </row>
    <row r="238" spans="2:25" s="99" customFormat="1" x14ac:dyDescent="0.25">
      <c r="B238" s="109"/>
      <c r="C238" s="300"/>
      <c r="D238" s="230"/>
      <c r="E238" s="523" t="str">
        <f>IFERROR(VLOOKUP($D238,'START - AWARD DETAILS'!$C$21:$F$40,2,0),"")</f>
        <v/>
      </c>
      <c r="F238" s="274" t="str">
        <f>IFERROR(VLOOKUP($D238,'START - AWARD DETAILS'!$C$21:$F$40,3,0),"")</f>
        <v/>
      </c>
      <c r="G238" s="274" t="str">
        <f>IFERROR(VLOOKUP($D238,'START - AWARD DETAILS'!$C$21:$G$40,4,0),"")</f>
        <v/>
      </c>
      <c r="H238" s="274" t="str">
        <f>IFERROR(VLOOKUP($D238,'START - AWARD DETAILS'!$C$21:$G$40,5,0),"")</f>
        <v/>
      </c>
      <c r="I238" s="477"/>
      <c r="J238" s="230"/>
      <c r="K238" s="230"/>
      <c r="L238" s="283"/>
      <c r="M238" s="279"/>
      <c r="N238" s="320">
        <f t="shared" si="8"/>
        <v>0</v>
      </c>
      <c r="O238" s="321">
        <f t="shared" si="7"/>
        <v>1</v>
      </c>
      <c r="P238" s="252"/>
      <c r="Q238" s="143"/>
      <c r="T238" s="352">
        <f>IF(COUNTIF(D$11:D238,D238)=1,T237+1,T237)</f>
        <v>6</v>
      </c>
      <c r="U238" s="99">
        <f>IF(COUNTIF(J$11:J238,J238)=1,U237+1,U237)</f>
        <v>11</v>
      </c>
      <c r="V238" s="99">
        <f>IF(COUNTIF(H$11:H238,H238)=1,V237+1,V237)</f>
        <v>4</v>
      </c>
      <c r="W238" s="99">
        <f>IF(COUNTIF(H$11:H238,H238)=1,W237+1,W237)</f>
        <v>4</v>
      </c>
      <c r="X238" s="503">
        <f>IF(COUNTIF(J$11:J238,J238)=1,X237+1,X237)</f>
        <v>11</v>
      </c>
      <c r="Y238" s="352">
        <f>IF(AND(COUNTIF(J$11:J238,J238)=1,J238&lt;&gt;"UK"),Y237+1,Y237)</f>
        <v>11</v>
      </c>
    </row>
    <row r="239" spans="2:25" s="99" customFormat="1" x14ac:dyDescent="0.25">
      <c r="B239" s="109"/>
      <c r="C239" s="300"/>
      <c r="D239" s="230"/>
      <c r="E239" s="523" t="str">
        <f>IFERROR(VLOOKUP($D239,'START - AWARD DETAILS'!$C$21:$F$40,2,0),"")</f>
        <v/>
      </c>
      <c r="F239" s="274" t="str">
        <f>IFERROR(VLOOKUP($D239,'START - AWARD DETAILS'!$C$21:$F$40,3,0),"")</f>
        <v/>
      </c>
      <c r="G239" s="274" t="str">
        <f>IFERROR(VLOOKUP($D239,'START - AWARD DETAILS'!$C$21:$G$40,4,0),"")</f>
        <v/>
      </c>
      <c r="H239" s="274" t="str">
        <f>IFERROR(VLOOKUP($D239,'START - AWARD DETAILS'!$C$21:$G$40,5,0),"")</f>
        <v/>
      </c>
      <c r="I239" s="477"/>
      <c r="J239" s="230"/>
      <c r="K239" s="230"/>
      <c r="L239" s="283"/>
      <c r="M239" s="279"/>
      <c r="N239" s="320">
        <f t="shared" si="8"/>
        <v>0</v>
      </c>
      <c r="O239" s="321">
        <f t="shared" si="7"/>
        <v>1</v>
      </c>
      <c r="P239" s="252"/>
      <c r="Q239" s="143"/>
      <c r="T239" s="352">
        <f>IF(COUNTIF(D$11:D239,D239)=1,T238+1,T238)</f>
        <v>6</v>
      </c>
      <c r="U239" s="99">
        <f>IF(COUNTIF(J$11:J239,J239)=1,U238+1,U238)</f>
        <v>11</v>
      </c>
      <c r="V239" s="99">
        <f>IF(COUNTIF(H$11:H239,H239)=1,V238+1,V238)</f>
        <v>4</v>
      </c>
      <c r="W239" s="99">
        <f>IF(COUNTIF(H$11:H239,H239)=1,W238+1,W238)</f>
        <v>4</v>
      </c>
      <c r="X239" s="503">
        <f>IF(COUNTIF(J$11:J239,J239)=1,X238+1,X238)</f>
        <v>11</v>
      </c>
      <c r="Y239" s="352">
        <f>IF(AND(COUNTIF(J$11:J239,J239)=1,J239&lt;&gt;"UK"),Y238+1,Y238)</f>
        <v>11</v>
      </c>
    </row>
    <row r="240" spans="2:25" s="99" customFormat="1" x14ac:dyDescent="0.25">
      <c r="B240" s="109"/>
      <c r="C240" s="300"/>
      <c r="D240" s="230"/>
      <c r="E240" s="523" t="str">
        <f>IFERROR(VLOOKUP($D240,'START - AWARD DETAILS'!$C$21:$F$40,2,0),"")</f>
        <v/>
      </c>
      <c r="F240" s="274" t="str">
        <f>IFERROR(VLOOKUP($D240,'START - AWARD DETAILS'!$C$21:$F$40,3,0),"")</f>
        <v/>
      </c>
      <c r="G240" s="274" t="str">
        <f>IFERROR(VLOOKUP($D240,'START - AWARD DETAILS'!$C$21:$G$40,4,0),"")</f>
        <v/>
      </c>
      <c r="H240" s="274" t="str">
        <f>IFERROR(VLOOKUP($D240,'START - AWARD DETAILS'!$C$21:$G$40,5,0),"")</f>
        <v/>
      </c>
      <c r="I240" s="477"/>
      <c r="J240" s="230"/>
      <c r="K240" s="230"/>
      <c r="L240" s="283"/>
      <c r="M240" s="279"/>
      <c r="N240" s="320">
        <f t="shared" si="8"/>
        <v>0</v>
      </c>
      <c r="O240" s="321">
        <f t="shared" si="7"/>
        <v>1</v>
      </c>
      <c r="P240" s="252"/>
      <c r="Q240" s="143"/>
      <c r="T240" s="352">
        <f>IF(COUNTIF(D$11:D240,D240)=1,T239+1,T239)</f>
        <v>6</v>
      </c>
      <c r="U240" s="99">
        <f>IF(COUNTIF(J$11:J240,J240)=1,U239+1,U239)</f>
        <v>11</v>
      </c>
      <c r="V240" s="99">
        <f>IF(COUNTIF(H$11:H240,H240)=1,V239+1,V239)</f>
        <v>4</v>
      </c>
      <c r="W240" s="99">
        <f>IF(COUNTIF(H$11:H240,H240)=1,W239+1,W239)</f>
        <v>4</v>
      </c>
      <c r="X240" s="503">
        <f>IF(COUNTIF(J$11:J240,J240)=1,X239+1,X239)</f>
        <v>11</v>
      </c>
      <c r="Y240" s="352">
        <f>IF(AND(COUNTIF(J$11:J240,J240)=1,J240&lt;&gt;"UK"),Y239+1,Y239)</f>
        <v>11</v>
      </c>
    </row>
    <row r="241" spans="2:25" s="99" customFormat="1" x14ac:dyDescent="0.25">
      <c r="B241" s="109"/>
      <c r="C241" s="300"/>
      <c r="D241" s="230"/>
      <c r="E241" s="523" t="str">
        <f>IFERROR(VLOOKUP($D241,'START - AWARD DETAILS'!$C$21:$F$40,2,0),"")</f>
        <v/>
      </c>
      <c r="F241" s="274" t="str">
        <f>IFERROR(VLOOKUP($D241,'START - AWARD DETAILS'!$C$21:$F$40,3,0),"")</f>
        <v/>
      </c>
      <c r="G241" s="274" t="str">
        <f>IFERROR(VLOOKUP($D241,'START - AWARD DETAILS'!$C$21:$G$40,4,0),"")</f>
        <v/>
      </c>
      <c r="H241" s="274" t="str">
        <f>IFERROR(VLOOKUP($D241,'START - AWARD DETAILS'!$C$21:$G$40,5,0),"")</f>
        <v/>
      </c>
      <c r="I241" s="477"/>
      <c r="J241" s="230"/>
      <c r="K241" s="230"/>
      <c r="L241" s="283"/>
      <c r="M241" s="279"/>
      <c r="N241" s="320">
        <f t="shared" si="8"/>
        <v>0</v>
      </c>
      <c r="O241" s="321">
        <f t="shared" si="7"/>
        <v>1</v>
      </c>
      <c r="P241" s="252"/>
      <c r="Q241" s="143"/>
      <c r="T241" s="352">
        <f>IF(COUNTIF(D$11:D241,D241)=1,T240+1,T240)</f>
        <v>6</v>
      </c>
      <c r="U241" s="99">
        <f>IF(COUNTIF(J$11:J241,J241)=1,U240+1,U240)</f>
        <v>11</v>
      </c>
      <c r="V241" s="99">
        <f>IF(COUNTIF(H$11:H241,H241)=1,V240+1,V240)</f>
        <v>4</v>
      </c>
      <c r="W241" s="99">
        <f>IF(COUNTIF(H$11:H241,H241)=1,W240+1,W240)</f>
        <v>4</v>
      </c>
      <c r="X241" s="503">
        <f>IF(COUNTIF(J$11:J241,J241)=1,X240+1,X240)</f>
        <v>11</v>
      </c>
      <c r="Y241" s="352">
        <f>IF(AND(COUNTIF(J$11:J241,J241)=1,J241&lt;&gt;"UK"),Y240+1,Y240)</f>
        <v>11</v>
      </c>
    </row>
    <row r="242" spans="2:25" s="99" customFormat="1" x14ac:dyDescent="0.25">
      <c r="B242" s="109"/>
      <c r="C242" s="300"/>
      <c r="D242" s="230"/>
      <c r="E242" s="523" t="str">
        <f>IFERROR(VLOOKUP($D242,'START - AWARD DETAILS'!$C$21:$F$40,2,0),"")</f>
        <v/>
      </c>
      <c r="F242" s="274" t="str">
        <f>IFERROR(VLOOKUP($D242,'START - AWARD DETAILS'!$C$21:$F$40,3,0),"")</f>
        <v/>
      </c>
      <c r="G242" s="274" t="str">
        <f>IFERROR(VLOOKUP($D242,'START - AWARD DETAILS'!$C$21:$G$40,4,0),"")</f>
        <v/>
      </c>
      <c r="H242" s="274" t="str">
        <f>IFERROR(VLOOKUP($D242,'START - AWARD DETAILS'!$C$21:$G$40,5,0),"")</f>
        <v/>
      </c>
      <c r="I242" s="477"/>
      <c r="J242" s="230"/>
      <c r="K242" s="230"/>
      <c r="L242" s="283"/>
      <c r="M242" s="279"/>
      <c r="N242" s="320">
        <f t="shared" si="8"/>
        <v>0</v>
      </c>
      <c r="O242" s="321">
        <f t="shared" si="7"/>
        <v>1</v>
      </c>
      <c r="P242" s="252"/>
      <c r="Q242" s="143"/>
      <c r="T242" s="352">
        <f>IF(COUNTIF(D$11:D242,D242)=1,T241+1,T241)</f>
        <v>6</v>
      </c>
      <c r="U242" s="99">
        <f>IF(COUNTIF(J$11:J242,J242)=1,U241+1,U241)</f>
        <v>11</v>
      </c>
      <c r="V242" s="99">
        <f>IF(COUNTIF(H$11:H242,H242)=1,V241+1,V241)</f>
        <v>4</v>
      </c>
      <c r="W242" s="99">
        <f>IF(COUNTIF(H$11:H242,H242)=1,W241+1,W241)</f>
        <v>4</v>
      </c>
      <c r="X242" s="503">
        <f>IF(COUNTIF(J$11:J242,J242)=1,X241+1,X241)</f>
        <v>11</v>
      </c>
      <c r="Y242" s="352">
        <f>IF(AND(COUNTIF(J$11:J242,J242)=1,J242&lt;&gt;"UK"),Y241+1,Y241)</f>
        <v>11</v>
      </c>
    </row>
    <row r="243" spans="2:25" s="99" customFormat="1" x14ac:dyDescent="0.25">
      <c r="B243" s="109"/>
      <c r="C243" s="300"/>
      <c r="D243" s="230"/>
      <c r="E243" s="523" t="str">
        <f>IFERROR(VLOOKUP($D243,'START - AWARD DETAILS'!$C$21:$F$40,2,0),"")</f>
        <v/>
      </c>
      <c r="F243" s="274" t="str">
        <f>IFERROR(VLOOKUP($D243,'START - AWARD DETAILS'!$C$21:$F$40,3,0),"")</f>
        <v/>
      </c>
      <c r="G243" s="274" t="str">
        <f>IFERROR(VLOOKUP($D243,'START - AWARD DETAILS'!$C$21:$G$40,4,0),"")</f>
        <v/>
      </c>
      <c r="H243" s="274" t="str">
        <f>IFERROR(VLOOKUP($D243,'START - AWARD DETAILS'!$C$21:$G$40,5,0),"")</f>
        <v/>
      </c>
      <c r="I243" s="477"/>
      <c r="J243" s="230"/>
      <c r="K243" s="230"/>
      <c r="L243" s="283"/>
      <c r="M243" s="279"/>
      <c r="N243" s="320">
        <f t="shared" si="8"/>
        <v>0</v>
      </c>
      <c r="O243" s="321">
        <f t="shared" si="7"/>
        <v>1</v>
      </c>
      <c r="P243" s="252"/>
      <c r="Q243" s="143"/>
      <c r="T243" s="352">
        <f>IF(COUNTIF(D$11:D243,D243)=1,T242+1,T242)</f>
        <v>6</v>
      </c>
      <c r="U243" s="99">
        <f>IF(COUNTIF(J$11:J243,J243)=1,U242+1,U242)</f>
        <v>11</v>
      </c>
      <c r="V243" s="99">
        <f>IF(COUNTIF(H$11:H243,H243)=1,V242+1,V242)</f>
        <v>4</v>
      </c>
      <c r="W243" s="99">
        <f>IF(COUNTIF(H$11:H243,H243)=1,W242+1,W242)</f>
        <v>4</v>
      </c>
      <c r="X243" s="503">
        <f>IF(COUNTIF(J$11:J243,J243)=1,X242+1,X242)</f>
        <v>11</v>
      </c>
      <c r="Y243" s="352">
        <f>IF(AND(COUNTIF(J$11:J243,J243)=1,J243&lt;&gt;"UK"),Y242+1,Y242)</f>
        <v>11</v>
      </c>
    </row>
    <row r="244" spans="2:25" s="99" customFormat="1" x14ac:dyDescent="0.25">
      <c r="B244" s="109"/>
      <c r="C244" s="300"/>
      <c r="D244" s="230"/>
      <c r="E244" s="523" t="str">
        <f>IFERROR(VLOOKUP($D244,'START - AWARD DETAILS'!$C$21:$F$40,2,0),"")</f>
        <v/>
      </c>
      <c r="F244" s="274" t="str">
        <f>IFERROR(VLOOKUP($D244,'START - AWARD DETAILS'!$C$21:$F$40,3,0),"")</f>
        <v/>
      </c>
      <c r="G244" s="274" t="str">
        <f>IFERROR(VLOOKUP($D244,'START - AWARD DETAILS'!$C$21:$G$40,4,0),"")</f>
        <v/>
      </c>
      <c r="H244" s="274" t="str">
        <f>IFERROR(VLOOKUP($D244,'START - AWARD DETAILS'!$C$21:$G$40,5,0),"")</f>
        <v/>
      </c>
      <c r="I244" s="477"/>
      <c r="J244" s="230"/>
      <c r="K244" s="230"/>
      <c r="L244" s="283"/>
      <c r="M244" s="279"/>
      <c r="N244" s="320">
        <f t="shared" si="8"/>
        <v>0</v>
      </c>
      <c r="O244" s="321">
        <f t="shared" si="7"/>
        <v>1</v>
      </c>
      <c r="P244" s="252"/>
      <c r="Q244" s="143"/>
      <c r="T244" s="352">
        <f>IF(COUNTIF(D$11:D244,D244)=1,T243+1,T243)</f>
        <v>6</v>
      </c>
      <c r="U244" s="99">
        <f>IF(COUNTIF(J$11:J244,J244)=1,U243+1,U243)</f>
        <v>11</v>
      </c>
      <c r="V244" s="99">
        <f>IF(COUNTIF(H$11:H244,H244)=1,V243+1,V243)</f>
        <v>4</v>
      </c>
      <c r="W244" s="99">
        <f>IF(COUNTIF(H$11:H244,H244)=1,W243+1,W243)</f>
        <v>4</v>
      </c>
      <c r="X244" s="503">
        <f>IF(COUNTIF(J$11:J244,J244)=1,X243+1,X243)</f>
        <v>11</v>
      </c>
      <c r="Y244" s="352">
        <f>IF(AND(COUNTIF(J$11:J244,J244)=1,J244&lt;&gt;"UK"),Y243+1,Y243)</f>
        <v>11</v>
      </c>
    </row>
    <row r="245" spans="2:25" s="99" customFormat="1" x14ac:dyDescent="0.25">
      <c r="B245" s="109"/>
      <c r="C245" s="300"/>
      <c r="D245" s="230"/>
      <c r="E245" s="523" t="str">
        <f>IFERROR(VLOOKUP($D245,'START - AWARD DETAILS'!$C$21:$F$40,2,0),"")</f>
        <v/>
      </c>
      <c r="F245" s="274" t="str">
        <f>IFERROR(VLOOKUP($D245,'START - AWARD DETAILS'!$C$21:$F$40,3,0),"")</f>
        <v/>
      </c>
      <c r="G245" s="274" t="str">
        <f>IFERROR(VLOOKUP($D245,'START - AWARD DETAILS'!$C$21:$G$40,4,0),"")</f>
        <v/>
      </c>
      <c r="H245" s="274" t="str">
        <f>IFERROR(VLOOKUP($D245,'START - AWARD DETAILS'!$C$21:$G$40,5,0),"")</f>
        <v/>
      </c>
      <c r="I245" s="477"/>
      <c r="J245" s="230"/>
      <c r="K245" s="230"/>
      <c r="L245" s="283"/>
      <c r="M245" s="279"/>
      <c r="N245" s="320">
        <f t="shared" si="8"/>
        <v>0</v>
      </c>
      <c r="O245" s="321">
        <f t="shared" si="7"/>
        <v>1</v>
      </c>
      <c r="P245" s="252"/>
      <c r="Q245" s="143"/>
      <c r="T245" s="352">
        <f>IF(COUNTIF(D$11:D245,D245)=1,T244+1,T244)</f>
        <v>6</v>
      </c>
      <c r="U245" s="99">
        <f>IF(COUNTIF(J$11:J245,J245)=1,U244+1,U244)</f>
        <v>11</v>
      </c>
      <c r="V245" s="99">
        <f>IF(COUNTIF(H$11:H245,H245)=1,V244+1,V244)</f>
        <v>4</v>
      </c>
      <c r="W245" s="99">
        <f>IF(COUNTIF(H$11:H245,H245)=1,W244+1,W244)</f>
        <v>4</v>
      </c>
      <c r="X245" s="503">
        <f>IF(COUNTIF(J$11:J245,J245)=1,X244+1,X244)</f>
        <v>11</v>
      </c>
      <c r="Y245" s="352">
        <f>IF(AND(COUNTIF(J$11:J245,J245)=1,J245&lt;&gt;"UK"),Y244+1,Y244)</f>
        <v>11</v>
      </c>
    </row>
    <row r="246" spans="2:25" s="99" customFormat="1" x14ac:dyDescent="0.25">
      <c r="B246" s="109"/>
      <c r="C246" s="300"/>
      <c r="D246" s="230"/>
      <c r="E246" s="523" t="str">
        <f>IFERROR(VLOOKUP($D246,'START - AWARD DETAILS'!$C$21:$F$40,2,0),"")</f>
        <v/>
      </c>
      <c r="F246" s="274" t="str">
        <f>IFERROR(VLOOKUP($D246,'START - AWARD DETAILS'!$C$21:$F$40,3,0),"")</f>
        <v/>
      </c>
      <c r="G246" s="274" t="str">
        <f>IFERROR(VLOOKUP($D246,'START - AWARD DETAILS'!$C$21:$G$40,4,0),"")</f>
        <v/>
      </c>
      <c r="H246" s="274" t="str">
        <f>IFERROR(VLOOKUP($D246,'START - AWARD DETAILS'!$C$21:$G$40,5,0),"")</f>
        <v/>
      </c>
      <c r="I246" s="477"/>
      <c r="J246" s="230"/>
      <c r="K246" s="230"/>
      <c r="L246" s="283"/>
      <c r="M246" s="279"/>
      <c r="N246" s="320">
        <f t="shared" si="8"/>
        <v>0</v>
      </c>
      <c r="O246" s="321">
        <f t="shared" si="7"/>
        <v>1</v>
      </c>
      <c r="P246" s="252"/>
      <c r="Q246" s="143"/>
      <c r="T246" s="352">
        <f>IF(COUNTIF(D$11:D246,D246)=1,T245+1,T245)</f>
        <v>6</v>
      </c>
      <c r="U246" s="99">
        <f>IF(COUNTIF(J$11:J246,J246)=1,U245+1,U245)</f>
        <v>11</v>
      </c>
      <c r="V246" s="99">
        <f>IF(COUNTIF(H$11:H246,H246)=1,V245+1,V245)</f>
        <v>4</v>
      </c>
      <c r="W246" s="99">
        <f>IF(COUNTIF(H$11:H246,H246)=1,W245+1,W245)</f>
        <v>4</v>
      </c>
      <c r="X246" s="503">
        <f>IF(COUNTIF(J$11:J246,J246)=1,X245+1,X245)</f>
        <v>11</v>
      </c>
      <c r="Y246" s="352">
        <f>IF(AND(COUNTIF(J$11:J246,J246)=1,J246&lt;&gt;"UK"),Y245+1,Y245)</f>
        <v>11</v>
      </c>
    </row>
    <row r="247" spans="2:25" s="99" customFormat="1" x14ac:dyDescent="0.25">
      <c r="B247" s="109"/>
      <c r="C247" s="300"/>
      <c r="D247" s="230"/>
      <c r="E247" s="523" t="str">
        <f>IFERROR(VLOOKUP($D247,'START - AWARD DETAILS'!$C$21:$F$40,2,0),"")</f>
        <v/>
      </c>
      <c r="F247" s="274" t="str">
        <f>IFERROR(VLOOKUP($D247,'START - AWARD DETAILS'!$C$21:$F$40,3,0),"")</f>
        <v/>
      </c>
      <c r="G247" s="274" t="str">
        <f>IFERROR(VLOOKUP($D247,'START - AWARD DETAILS'!$C$21:$G$40,4,0),"")</f>
        <v/>
      </c>
      <c r="H247" s="274" t="str">
        <f>IFERROR(VLOOKUP($D247,'START - AWARD DETAILS'!$C$21:$G$40,5,0),"")</f>
        <v/>
      </c>
      <c r="I247" s="477"/>
      <c r="J247" s="230"/>
      <c r="K247" s="230"/>
      <c r="L247" s="283"/>
      <c r="M247" s="279"/>
      <c r="N247" s="320">
        <f t="shared" si="8"/>
        <v>0</v>
      </c>
      <c r="O247" s="321">
        <f t="shared" si="7"/>
        <v>1</v>
      </c>
      <c r="P247" s="252"/>
      <c r="Q247" s="143"/>
      <c r="T247" s="352">
        <f>IF(COUNTIF(D$11:D247,D247)=1,T246+1,T246)</f>
        <v>6</v>
      </c>
      <c r="U247" s="99">
        <f>IF(COUNTIF(J$11:J247,J247)=1,U246+1,U246)</f>
        <v>11</v>
      </c>
      <c r="V247" s="99">
        <f>IF(COUNTIF(H$11:H247,H247)=1,V246+1,V246)</f>
        <v>4</v>
      </c>
      <c r="W247" s="99">
        <f>IF(COUNTIF(H$11:H247,H247)=1,W246+1,W246)</f>
        <v>4</v>
      </c>
      <c r="X247" s="503">
        <f>IF(COUNTIF(J$11:J247,J247)=1,X246+1,X246)</f>
        <v>11</v>
      </c>
      <c r="Y247" s="352">
        <f>IF(AND(COUNTIF(J$11:J247,J247)=1,J247&lt;&gt;"UK"),Y246+1,Y246)</f>
        <v>11</v>
      </c>
    </row>
    <row r="248" spans="2:25" s="99" customFormat="1" x14ac:dyDescent="0.25">
      <c r="B248" s="109"/>
      <c r="C248" s="300"/>
      <c r="D248" s="230"/>
      <c r="E248" s="523" t="str">
        <f>IFERROR(VLOOKUP($D248,'START - AWARD DETAILS'!$C$21:$F$40,2,0),"")</f>
        <v/>
      </c>
      <c r="F248" s="274" t="str">
        <f>IFERROR(VLOOKUP($D248,'START - AWARD DETAILS'!$C$21:$F$40,3,0),"")</f>
        <v/>
      </c>
      <c r="G248" s="274" t="str">
        <f>IFERROR(VLOOKUP($D248,'START - AWARD DETAILS'!$C$21:$G$40,4,0),"")</f>
        <v/>
      </c>
      <c r="H248" s="274" t="str">
        <f>IFERROR(VLOOKUP($D248,'START - AWARD DETAILS'!$C$21:$G$40,5,0),"")</f>
        <v/>
      </c>
      <c r="I248" s="477"/>
      <c r="J248" s="230"/>
      <c r="K248" s="230"/>
      <c r="L248" s="283"/>
      <c r="M248" s="279"/>
      <c r="N248" s="320">
        <f t="shared" si="8"/>
        <v>0</v>
      </c>
      <c r="O248" s="321">
        <f t="shared" si="7"/>
        <v>1</v>
      </c>
      <c r="P248" s="252"/>
      <c r="Q248" s="143"/>
      <c r="T248" s="352">
        <f>IF(COUNTIF(D$11:D248,D248)=1,T247+1,T247)</f>
        <v>6</v>
      </c>
      <c r="U248" s="99">
        <f>IF(COUNTIF(J$11:J248,J248)=1,U247+1,U247)</f>
        <v>11</v>
      </c>
      <c r="V248" s="99">
        <f>IF(COUNTIF(H$11:H248,H248)=1,V247+1,V247)</f>
        <v>4</v>
      </c>
      <c r="W248" s="99">
        <f>IF(COUNTIF(H$11:H248,H248)=1,W247+1,W247)</f>
        <v>4</v>
      </c>
      <c r="X248" s="503">
        <f>IF(COUNTIF(J$11:J248,J248)=1,X247+1,X247)</f>
        <v>11</v>
      </c>
      <c r="Y248" s="352">
        <f>IF(AND(COUNTIF(J$11:J248,J248)=1,J248&lt;&gt;"UK"),Y247+1,Y247)</f>
        <v>11</v>
      </c>
    </row>
    <row r="249" spans="2:25" s="99" customFormat="1" x14ac:dyDescent="0.25">
      <c r="B249" s="109"/>
      <c r="C249" s="300"/>
      <c r="D249" s="230"/>
      <c r="E249" s="523" t="str">
        <f>IFERROR(VLOOKUP($D249,'START - AWARD DETAILS'!$C$21:$F$40,2,0),"")</f>
        <v/>
      </c>
      <c r="F249" s="274" t="str">
        <f>IFERROR(VLOOKUP($D249,'START - AWARD DETAILS'!$C$21:$F$40,3,0),"")</f>
        <v/>
      </c>
      <c r="G249" s="274" t="str">
        <f>IFERROR(VLOOKUP($D249,'START - AWARD DETAILS'!$C$21:$G$40,4,0),"")</f>
        <v/>
      </c>
      <c r="H249" s="274" t="str">
        <f>IFERROR(VLOOKUP($D249,'START - AWARD DETAILS'!$C$21:$G$40,5,0),"")</f>
        <v/>
      </c>
      <c r="I249" s="477"/>
      <c r="J249" s="230"/>
      <c r="K249" s="230"/>
      <c r="L249" s="283"/>
      <c r="M249" s="279"/>
      <c r="N249" s="320">
        <f t="shared" si="8"/>
        <v>0</v>
      </c>
      <c r="O249" s="321">
        <f t="shared" si="7"/>
        <v>1</v>
      </c>
      <c r="P249" s="252"/>
      <c r="Q249" s="143"/>
      <c r="T249" s="352">
        <f>IF(COUNTIF(D$11:D249,D249)=1,T248+1,T248)</f>
        <v>6</v>
      </c>
      <c r="U249" s="99">
        <f>IF(COUNTIF(J$11:J249,J249)=1,U248+1,U248)</f>
        <v>11</v>
      </c>
      <c r="V249" s="99">
        <f>IF(COUNTIF(H$11:H249,H249)=1,V248+1,V248)</f>
        <v>4</v>
      </c>
      <c r="W249" s="99">
        <f>IF(COUNTIF(H$11:H249,H249)=1,W248+1,W248)</f>
        <v>4</v>
      </c>
      <c r="X249" s="503">
        <f>IF(COUNTIF(J$11:J249,J249)=1,X248+1,X248)</f>
        <v>11</v>
      </c>
      <c r="Y249" s="352">
        <f>IF(AND(COUNTIF(J$11:J249,J249)=1,J249&lt;&gt;"UK"),Y248+1,Y248)</f>
        <v>11</v>
      </c>
    </row>
    <row r="250" spans="2:25" s="99" customFormat="1" x14ac:dyDescent="0.25">
      <c r="B250" s="109"/>
      <c r="C250" s="300"/>
      <c r="D250" s="230"/>
      <c r="E250" s="523" t="str">
        <f>IFERROR(VLOOKUP($D250,'START - AWARD DETAILS'!$C$21:$F$40,2,0),"")</f>
        <v/>
      </c>
      <c r="F250" s="274" t="str">
        <f>IFERROR(VLOOKUP($D250,'START - AWARD DETAILS'!$C$21:$F$40,3,0),"")</f>
        <v/>
      </c>
      <c r="G250" s="274" t="str">
        <f>IFERROR(VLOOKUP($D250,'START - AWARD DETAILS'!$C$21:$G$40,4,0),"")</f>
        <v/>
      </c>
      <c r="H250" s="274" t="str">
        <f>IFERROR(VLOOKUP($D250,'START - AWARD DETAILS'!$C$21:$G$40,5,0),"")</f>
        <v/>
      </c>
      <c r="I250" s="477"/>
      <c r="J250" s="230"/>
      <c r="K250" s="230"/>
      <c r="L250" s="283"/>
      <c r="M250" s="279"/>
      <c r="N250" s="320">
        <f t="shared" si="8"/>
        <v>0</v>
      </c>
      <c r="O250" s="321">
        <f t="shared" si="7"/>
        <v>1</v>
      </c>
      <c r="P250" s="252"/>
      <c r="Q250" s="143"/>
      <c r="T250" s="352">
        <f>IF(COUNTIF(D$11:D250,D250)=1,T249+1,T249)</f>
        <v>6</v>
      </c>
      <c r="U250" s="99">
        <f>IF(COUNTIF(J$11:J250,J250)=1,U249+1,U249)</f>
        <v>11</v>
      </c>
      <c r="V250" s="99">
        <f>IF(COUNTIF(H$11:H250,H250)=1,V249+1,V249)</f>
        <v>4</v>
      </c>
      <c r="W250" s="99">
        <f>IF(COUNTIF(H$11:H250,H250)=1,W249+1,W249)</f>
        <v>4</v>
      </c>
      <c r="X250" s="503">
        <f>IF(COUNTIF(J$11:J250,J250)=1,X249+1,X249)</f>
        <v>11</v>
      </c>
      <c r="Y250" s="352">
        <f>IF(AND(COUNTIF(J$11:J250,J250)=1,J250&lt;&gt;"UK"),Y249+1,Y249)</f>
        <v>11</v>
      </c>
    </row>
    <row r="251" spans="2:25" s="99" customFormat="1" x14ac:dyDescent="0.25">
      <c r="B251" s="109"/>
      <c r="C251" s="300"/>
      <c r="D251" s="230"/>
      <c r="E251" s="523" t="str">
        <f>IFERROR(VLOOKUP($D251,'START - AWARD DETAILS'!$C$21:$F$40,2,0),"")</f>
        <v/>
      </c>
      <c r="F251" s="274" t="str">
        <f>IFERROR(VLOOKUP($D251,'START - AWARD DETAILS'!$C$21:$F$40,3,0),"")</f>
        <v/>
      </c>
      <c r="G251" s="274" t="str">
        <f>IFERROR(VLOOKUP($D251,'START - AWARD DETAILS'!$C$21:$G$40,4,0),"")</f>
        <v/>
      </c>
      <c r="H251" s="274" t="str">
        <f>IFERROR(VLOOKUP($D251,'START - AWARD DETAILS'!$C$21:$G$40,5,0),"")</f>
        <v/>
      </c>
      <c r="I251" s="477"/>
      <c r="J251" s="230"/>
      <c r="K251" s="230"/>
      <c r="L251" s="283"/>
      <c r="M251" s="279"/>
      <c r="N251" s="320">
        <f t="shared" si="8"/>
        <v>0</v>
      </c>
      <c r="O251" s="321">
        <f t="shared" si="7"/>
        <v>1</v>
      </c>
      <c r="P251" s="252"/>
      <c r="Q251" s="143"/>
      <c r="T251" s="352">
        <f>IF(COUNTIF(D$11:D251,D251)=1,T250+1,T250)</f>
        <v>6</v>
      </c>
      <c r="U251" s="99">
        <f>IF(COUNTIF(J$11:J251,J251)=1,U250+1,U250)</f>
        <v>11</v>
      </c>
      <c r="V251" s="99">
        <f>IF(COUNTIF(H$11:H251,H251)=1,V250+1,V250)</f>
        <v>4</v>
      </c>
      <c r="W251" s="99">
        <f>IF(COUNTIF(H$11:H251,H251)=1,W250+1,W250)</f>
        <v>4</v>
      </c>
      <c r="X251" s="503">
        <f>IF(COUNTIF(J$11:J251,J251)=1,X250+1,X250)</f>
        <v>11</v>
      </c>
      <c r="Y251" s="352">
        <f>IF(AND(COUNTIF(J$11:J251,J251)=1,J251&lt;&gt;"UK"),Y250+1,Y250)</f>
        <v>11</v>
      </c>
    </row>
    <row r="252" spans="2:25" s="99" customFormat="1" x14ac:dyDescent="0.25">
      <c r="B252" s="109"/>
      <c r="C252" s="300"/>
      <c r="D252" s="230"/>
      <c r="E252" s="523" t="str">
        <f>IFERROR(VLOOKUP($D252,'START - AWARD DETAILS'!$C$21:$F$40,2,0),"")</f>
        <v/>
      </c>
      <c r="F252" s="274" t="str">
        <f>IFERROR(VLOOKUP($D252,'START - AWARD DETAILS'!$C$21:$F$40,3,0),"")</f>
        <v/>
      </c>
      <c r="G252" s="274" t="str">
        <f>IFERROR(VLOOKUP($D252,'START - AWARD DETAILS'!$C$21:$G$40,4,0),"")</f>
        <v/>
      </c>
      <c r="H252" s="274" t="str">
        <f>IFERROR(VLOOKUP($D252,'START - AWARD DETAILS'!$C$21:$G$40,5,0),"")</f>
        <v/>
      </c>
      <c r="I252" s="477"/>
      <c r="J252" s="230"/>
      <c r="K252" s="230"/>
      <c r="L252" s="283"/>
      <c r="M252" s="279"/>
      <c r="N252" s="320">
        <f t="shared" si="8"/>
        <v>0</v>
      </c>
      <c r="O252" s="321">
        <f t="shared" si="7"/>
        <v>1</v>
      </c>
      <c r="P252" s="252"/>
      <c r="Q252" s="143"/>
      <c r="T252" s="352">
        <f>IF(COUNTIF(D$11:D252,D252)=1,T251+1,T251)</f>
        <v>6</v>
      </c>
      <c r="U252" s="99">
        <f>IF(COUNTIF(J$11:J252,J252)=1,U251+1,U251)</f>
        <v>11</v>
      </c>
      <c r="V252" s="99">
        <f>IF(COUNTIF(H$11:H252,H252)=1,V251+1,V251)</f>
        <v>4</v>
      </c>
      <c r="W252" s="99">
        <f>IF(COUNTIF(H$11:H252,H252)=1,W251+1,W251)</f>
        <v>4</v>
      </c>
      <c r="X252" s="503">
        <f>IF(COUNTIF(J$11:J252,J252)=1,X251+1,X251)</f>
        <v>11</v>
      </c>
      <c r="Y252" s="352">
        <f>IF(AND(COUNTIF(J$11:J252,J252)=1,J252&lt;&gt;"UK"),Y251+1,Y251)</f>
        <v>11</v>
      </c>
    </row>
    <row r="253" spans="2:25" s="99" customFormat="1" x14ac:dyDescent="0.25">
      <c r="B253" s="109"/>
      <c r="C253" s="300"/>
      <c r="D253" s="230"/>
      <c r="E253" s="523" t="str">
        <f>IFERROR(VLOOKUP($D253,'START - AWARD DETAILS'!$C$21:$F$40,2,0),"")</f>
        <v/>
      </c>
      <c r="F253" s="274" t="str">
        <f>IFERROR(VLOOKUP($D253,'START - AWARD DETAILS'!$C$21:$F$40,3,0),"")</f>
        <v/>
      </c>
      <c r="G253" s="274" t="str">
        <f>IFERROR(VLOOKUP($D253,'START - AWARD DETAILS'!$C$21:$G$40,4,0),"")</f>
        <v/>
      </c>
      <c r="H253" s="274" t="str">
        <f>IFERROR(VLOOKUP($D253,'START - AWARD DETAILS'!$C$21:$G$40,5,0),"")</f>
        <v/>
      </c>
      <c r="I253" s="477"/>
      <c r="J253" s="230"/>
      <c r="K253" s="230"/>
      <c r="L253" s="283"/>
      <c r="M253" s="279"/>
      <c r="N253" s="320">
        <f t="shared" si="8"/>
        <v>0</v>
      </c>
      <c r="O253" s="321">
        <f t="shared" si="7"/>
        <v>1</v>
      </c>
      <c r="P253" s="252"/>
      <c r="Q253" s="143"/>
      <c r="T253" s="352">
        <f>IF(COUNTIF(D$11:D253,D253)=1,T252+1,T252)</f>
        <v>6</v>
      </c>
      <c r="U253" s="99">
        <f>IF(COUNTIF(J$11:J253,J253)=1,U252+1,U252)</f>
        <v>11</v>
      </c>
      <c r="V253" s="99">
        <f>IF(COUNTIF(H$11:H253,H253)=1,V252+1,V252)</f>
        <v>4</v>
      </c>
      <c r="W253" s="99">
        <f>IF(COUNTIF(H$11:H253,H253)=1,W252+1,W252)</f>
        <v>4</v>
      </c>
      <c r="X253" s="503">
        <f>IF(COUNTIF(J$11:J253,J253)=1,X252+1,X252)</f>
        <v>11</v>
      </c>
      <c r="Y253" s="352">
        <f>IF(AND(COUNTIF(J$11:J253,J253)=1,J253&lt;&gt;"UK"),Y252+1,Y252)</f>
        <v>11</v>
      </c>
    </row>
    <row r="254" spans="2:25" s="99" customFormat="1" x14ac:dyDescent="0.25">
      <c r="B254" s="109"/>
      <c r="C254" s="300"/>
      <c r="D254" s="230"/>
      <c r="E254" s="523" t="str">
        <f>IFERROR(VLOOKUP($D254,'START - AWARD DETAILS'!$C$21:$F$40,2,0),"")</f>
        <v/>
      </c>
      <c r="F254" s="274" t="str">
        <f>IFERROR(VLOOKUP($D254,'START - AWARD DETAILS'!$C$21:$F$40,3,0),"")</f>
        <v/>
      </c>
      <c r="G254" s="274" t="str">
        <f>IFERROR(VLOOKUP($D254,'START - AWARD DETAILS'!$C$21:$G$40,4,0),"")</f>
        <v/>
      </c>
      <c r="H254" s="274" t="str">
        <f>IFERROR(VLOOKUP($D254,'START - AWARD DETAILS'!$C$21:$G$40,5,0),"")</f>
        <v/>
      </c>
      <c r="I254" s="477"/>
      <c r="J254" s="230"/>
      <c r="K254" s="230"/>
      <c r="L254" s="283"/>
      <c r="M254" s="279"/>
      <c r="N254" s="320">
        <f t="shared" si="8"/>
        <v>0</v>
      </c>
      <c r="O254" s="321">
        <f t="shared" si="7"/>
        <v>1</v>
      </c>
      <c r="P254" s="252"/>
      <c r="Q254" s="143"/>
      <c r="T254" s="352">
        <f>IF(COUNTIF(D$11:D254,D254)=1,T253+1,T253)</f>
        <v>6</v>
      </c>
      <c r="U254" s="99">
        <f>IF(COUNTIF(J$11:J254,J254)=1,U253+1,U253)</f>
        <v>11</v>
      </c>
      <c r="V254" s="99">
        <f>IF(COUNTIF(H$11:H254,H254)=1,V253+1,V253)</f>
        <v>4</v>
      </c>
      <c r="W254" s="99">
        <f>IF(COUNTIF(H$11:H254,H254)=1,W253+1,W253)</f>
        <v>4</v>
      </c>
      <c r="X254" s="503">
        <f>IF(COUNTIF(J$11:J254,J254)=1,X253+1,X253)</f>
        <v>11</v>
      </c>
      <c r="Y254" s="352">
        <f>IF(AND(COUNTIF(J$11:J254,J254)=1,J254&lt;&gt;"UK"),Y253+1,Y253)</f>
        <v>11</v>
      </c>
    </row>
    <row r="255" spans="2:25" s="99" customFormat="1" x14ac:dyDescent="0.25">
      <c r="B255" s="109"/>
      <c r="C255" s="300"/>
      <c r="D255" s="230"/>
      <c r="E255" s="523" t="str">
        <f>IFERROR(VLOOKUP($D255,'START - AWARD DETAILS'!$C$21:$F$40,2,0),"")</f>
        <v/>
      </c>
      <c r="F255" s="274" t="str">
        <f>IFERROR(VLOOKUP($D255,'START - AWARD DETAILS'!$C$21:$F$40,3,0),"")</f>
        <v/>
      </c>
      <c r="G255" s="274" t="str">
        <f>IFERROR(VLOOKUP($D255,'START - AWARD DETAILS'!$C$21:$G$40,4,0),"")</f>
        <v/>
      </c>
      <c r="H255" s="274" t="str">
        <f>IFERROR(VLOOKUP($D255,'START - AWARD DETAILS'!$C$21:$G$40,5,0),"")</f>
        <v/>
      </c>
      <c r="I255" s="477"/>
      <c r="J255" s="230"/>
      <c r="K255" s="230"/>
      <c r="L255" s="283"/>
      <c r="M255" s="279"/>
      <c r="N255" s="320">
        <f t="shared" si="8"/>
        <v>0</v>
      </c>
      <c r="O255" s="321">
        <f t="shared" si="7"/>
        <v>1</v>
      </c>
      <c r="P255" s="252"/>
      <c r="Q255" s="143"/>
      <c r="T255" s="352">
        <f>IF(COUNTIF(D$11:D255,D255)=1,T254+1,T254)</f>
        <v>6</v>
      </c>
      <c r="U255" s="99">
        <f>IF(COUNTIF(J$11:J255,J255)=1,U254+1,U254)</f>
        <v>11</v>
      </c>
      <c r="V255" s="99">
        <f>IF(COUNTIF(H$11:H255,H255)=1,V254+1,V254)</f>
        <v>4</v>
      </c>
      <c r="W255" s="99">
        <f>IF(COUNTIF(H$11:H255,H255)=1,W254+1,W254)</f>
        <v>4</v>
      </c>
      <c r="X255" s="503">
        <f>IF(COUNTIF(J$11:J255,J255)=1,X254+1,X254)</f>
        <v>11</v>
      </c>
      <c r="Y255" s="352">
        <f>IF(AND(COUNTIF(J$11:J255,J255)=1,J255&lt;&gt;"UK"),Y254+1,Y254)</f>
        <v>11</v>
      </c>
    </row>
    <row r="256" spans="2:25" s="99" customFormat="1" x14ac:dyDescent="0.25">
      <c r="B256" s="109"/>
      <c r="C256" s="300"/>
      <c r="D256" s="230"/>
      <c r="E256" s="523" t="str">
        <f>IFERROR(VLOOKUP($D256,'START - AWARD DETAILS'!$C$21:$F$40,2,0),"")</f>
        <v/>
      </c>
      <c r="F256" s="274" t="str">
        <f>IFERROR(VLOOKUP($D256,'START - AWARD DETAILS'!$C$21:$F$40,3,0),"")</f>
        <v/>
      </c>
      <c r="G256" s="274" t="str">
        <f>IFERROR(VLOOKUP($D256,'START - AWARD DETAILS'!$C$21:$G$40,4,0),"")</f>
        <v/>
      </c>
      <c r="H256" s="274" t="str">
        <f>IFERROR(VLOOKUP($D256,'START - AWARD DETAILS'!$C$21:$G$40,5,0),"")</f>
        <v/>
      </c>
      <c r="I256" s="477"/>
      <c r="J256" s="230"/>
      <c r="K256" s="230"/>
      <c r="L256" s="283"/>
      <c r="M256" s="279"/>
      <c r="N256" s="320">
        <f t="shared" si="8"/>
        <v>0</v>
      </c>
      <c r="O256" s="321">
        <f t="shared" si="7"/>
        <v>1</v>
      </c>
      <c r="P256" s="252"/>
      <c r="Q256" s="143"/>
      <c r="T256" s="352">
        <f>IF(COUNTIF(D$11:D256,D256)=1,T255+1,T255)</f>
        <v>6</v>
      </c>
      <c r="U256" s="99">
        <f>IF(COUNTIF(J$11:J256,J256)=1,U255+1,U255)</f>
        <v>11</v>
      </c>
      <c r="V256" s="99">
        <f>IF(COUNTIF(H$11:H256,H256)=1,V255+1,V255)</f>
        <v>4</v>
      </c>
      <c r="W256" s="99">
        <f>IF(COUNTIF(H$11:H256,H256)=1,W255+1,W255)</f>
        <v>4</v>
      </c>
      <c r="X256" s="503">
        <f>IF(COUNTIF(J$11:J256,J256)=1,X255+1,X255)</f>
        <v>11</v>
      </c>
      <c r="Y256" s="352">
        <f>IF(AND(COUNTIF(J$11:J256,J256)=1,J256&lt;&gt;"UK"),Y255+1,Y255)</f>
        <v>11</v>
      </c>
    </row>
    <row r="257" spans="2:25" s="99" customFormat="1" x14ac:dyDescent="0.25">
      <c r="B257" s="109"/>
      <c r="C257" s="300"/>
      <c r="D257" s="230"/>
      <c r="E257" s="523" t="str">
        <f>IFERROR(VLOOKUP($D257,'START - AWARD DETAILS'!$C$21:$F$40,2,0),"")</f>
        <v/>
      </c>
      <c r="F257" s="274" t="str">
        <f>IFERROR(VLOOKUP($D257,'START - AWARD DETAILS'!$C$21:$F$40,3,0),"")</f>
        <v/>
      </c>
      <c r="G257" s="274" t="str">
        <f>IFERROR(VLOOKUP($D257,'START - AWARD DETAILS'!$C$21:$G$40,4,0),"")</f>
        <v/>
      </c>
      <c r="H257" s="274" t="str">
        <f>IFERROR(VLOOKUP($D257,'START - AWARD DETAILS'!$C$21:$G$40,5,0),"")</f>
        <v/>
      </c>
      <c r="I257" s="477"/>
      <c r="J257" s="230"/>
      <c r="K257" s="230"/>
      <c r="L257" s="283"/>
      <c r="M257" s="279"/>
      <c r="N257" s="320">
        <f t="shared" si="8"/>
        <v>0</v>
      </c>
      <c r="O257" s="321">
        <f t="shared" si="7"/>
        <v>1</v>
      </c>
      <c r="P257" s="252"/>
      <c r="Q257" s="143"/>
      <c r="T257" s="352">
        <f>IF(COUNTIF(D$11:D257,D257)=1,T256+1,T256)</f>
        <v>6</v>
      </c>
      <c r="U257" s="99">
        <f>IF(COUNTIF(J$11:J257,J257)=1,U256+1,U256)</f>
        <v>11</v>
      </c>
      <c r="V257" s="99">
        <f>IF(COUNTIF(H$11:H257,H257)=1,V256+1,V256)</f>
        <v>4</v>
      </c>
      <c r="W257" s="99">
        <f>IF(COUNTIF(H$11:H257,H257)=1,W256+1,W256)</f>
        <v>4</v>
      </c>
      <c r="X257" s="503">
        <f>IF(COUNTIF(J$11:J257,J257)=1,X256+1,X256)</f>
        <v>11</v>
      </c>
      <c r="Y257" s="352">
        <f>IF(AND(COUNTIF(J$11:J257,J257)=1,J257&lt;&gt;"UK"),Y256+1,Y256)</f>
        <v>11</v>
      </c>
    </row>
    <row r="258" spans="2:25" s="99" customFormat="1" x14ac:dyDescent="0.25">
      <c r="B258" s="109"/>
      <c r="C258" s="300"/>
      <c r="D258" s="230"/>
      <c r="E258" s="523" t="str">
        <f>IFERROR(VLOOKUP($D258,'START - AWARD DETAILS'!$C$21:$F$40,2,0),"")</f>
        <v/>
      </c>
      <c r="F258" s="274" t="str">
        <f>IFERROR(VLOOKUP($D258,'START - AWARD DETAILS'!$C$21:$F$40,3,0),"")</f>
        <v/>
      </c>
      <c r="G258" s="274" t="str">
        <f>IFERROR(VLOOKUP($D258,'START - AWARD DETAILS'!$C$21:$G$40,4,0),"")</f>
        <v/>
      </c>
      <c r="H258" s="274" t="str">
        <f>IFERROR(VLOOKUP($D258,'START - AWARD DETAILS'!$C$21:$G$40,5,0),"")</f>
        <v/>
      </c>
      <c r="I258" s="477"/>
      <c r="J258" s="230"/>
      <c r="K258" s="230"/>
      <c r="L258" s="283"/>
      <c r="M258" s="279"/>
      <c r="N258" s="320">
        <f t="shared" si="8"/>
        <v>0</v>
      </c>
      <c r="O258" s="321">
        <f t="shared" si="7"/>
        <v>1</v>
      </c>
      <c r="P258" s="252"/>
      <c r="Q258" s="143"/>
      <c r="T258" s="352">
        <f>IF(COUNTIF(D$11:D258,D258)=1,T257+1,T257)</f>
        <v>6</v>
      </c>
      <c r="U258" s="99">
        <f>IF(COUNTIF(J$11:J258,J258)=1,U257+1,U257)</f>
        <v>11</v>
      </c>
      <c r="V258" s="99">
        <f>IF(COUNTIF(H$11:H258,H258)=1,V257+1,V257)</f>
        <v>4</v>
      </c>
      <c r="W258" s="99">
        <f>IF(COUNTIF(H$11:H258,H258)=1,W257+1,W257)</f>
        <v>4</v>
      </c>
      <c r="X258" s="503">
        <f>IF(COUNTIF(J$11:J258,J258)=1,X257+1,X257)</f>
        <v>11</v>
      </c>
      <c r="Y258" s="352">
        <f>IF(AND(COUNTIF(J$11:J258,J258)=1,J258&lt;&gt;"UK"),Y257+1,Y257)</f>
        <v>11</v>
      </c>
    </row>
    <row r="259" spans="2:25" s="99" customFormat="1" x14ac:dyDescent="0.25">
      <c r="B259" s="109"/>
      <c r="C259" s="300"/>
      <c r="D259" s="230"/>
      <c r="E259" s="523" t="str">
        <f>IFERROR(VLOOKUP($D259,'START - AWARD DETAILS'!$C$21:$F$40,2,0),"")</f>
        <v/>
      </c>
      <c r="F259" s="274" t="str">
        <f>IFERROR(VLOOKUP($D259,'START - AWARD DETAILS'!$C$21:$F$40,3,0),"")</f>
        <v/>
      </c>
      <c r="G259" s="274" t="str">
        <f>IFERROR(VLOOKUP($D259,'START - AWARD DETAILS'!$C$21:$G$40,4,0),"")</f>
        <v/>
      </c>
      <c r="H259" s="274" t="str">
        <f>IFERROR(VLOOKUP($D259,'START - AWARD DETAILS'!$C$21:$G$40,5,0),"")</f>
        <v/>
      </c>
      <c r="I259" s="477"/>
      <c r="J259" s="230"/>
      <c r="K259" s="230"/>
      <c r="L259" s="283"/>
      <c r="M259" s="279"/>
      <c r="N259" s="320">
        <f t="shared" si="8"/>
        <v>0</v>
      </c>
      <c r="O259" s="321">
        <f t="shared" si="7"/>
        <v>1</v>
      </c>
      <c r="P259" s="252"/>
      <c r="Q259" s="143"/>
      <c r="T259" s="352">
        <f>IF(COUNTIF(D$11:D259,D259)=1,T258+1,T258)</f>
        <v>6</v>
      </c>
      <c r="U259" s="99">
        <f>IF(COUNTIF(J$11:J259,J259)=1,U258+1,U258)</f>
        <v>11</v>
      </c>
      <c r="V259" s="99">
        <f>IF(COUNTIF(H$11:H259,H259)=1,V258+1,V258)</f>
        <v>4</v>
      </c>
      <c r="W259" s="99">
        <f>IF(COUNTIF(H$11:H259,H259)=1,W258+1,W258)</f>
        <v>4</v>
      </c>
      <c r="X259" s="503">
        <f>IF(COUNTIF(J$11:J259,J259)=1,X258+1,X258)</f>
        <v>11</v>
      </c>
      <c r="Y259" s="352">
        <f>IF(AND(COUNTIF(J$11:J259,J259)=1,J259&lt;&gt;"UK"),Y258+1,Y258)</f>
        <v>11</v>
      </c>
    </row>
    <row r="260" spans="2:25" s="99" customFormat="1" x14ac:dyDescent="0.25">
      <c r="B260" s="109"/>
      <c r="C260" s="300"/>
      <c r="D260" s="230"/>
      <c r="E260" s="523" t="str">
        <f>IFERROR(VLOOKUP($D260,'START - AWARD DETAILS'!$C$21:$F$40,2,0),"")</f>
        <v/>
      </c>
      <c r="F260" s="274" t="str">
        <f>IFERROR(VLOOKUP($D260,'START - AWARD DETAILS'!$C$21:$F$40,3,0),"")</f>
        <v/>
      </c>
      <c r="G260" s="274" t="str">
        <f>IFERROR(VLOOKUP($D260,'START - AWARD DETAILS'!$C$21:$G$40,4,0),"")</f>
        <v/>
      </c>
      <c r="H260" s="274" t="str">
        <f>IFERROR(VLOOKUP($D260,'START - AWARD DETAILS'!$C$21:$G$40,5,0),"")</f>
        <v/>
      </c>
      <c r="I260" s="477"/>
      <c r="J260" s="230"/>
      <c r="K260" s="230"/>
      <c r="L260" s="283"/>
      <c r="M260" s="279"/>
      <c r="N260" s="320">
        <f t="shared" si="8"/>
        <v>0</v>
      </c>
      <c r="O260" s="321">
        <f t="shared" si="7"/>
        <v>1</v>
      </c>
      <c r="P260" s="252"/>
      <c r="Q260" s="143"/>
      <c r="T260" s="352">
        <f>IF(COUNTIF(D$11:D260,D260)=1,T259+1,T259)</f>
        <v>6</v>
      </c>
      <c r="U260" s="99">
        <f>IF(COUNTIF(J$11:J260,J260)=1,U259+1,U259)</f>
        <v>11</v>
      </c>
      <c r="V260" s="99">
        <f>IF(COUNTIF(H$11:H260,H260)=1,V259+1,V259)</f>
        <v>4</v>
      </c>
      <c r="W260" s="99">
        <f>IF(COUNTIF(H$11:H260,H260)=1,W259+1,W259)</f>
        <v>4</v>
      </c>
      <c r="X260" s="503">
        <f>IF(COUNTIF(J$11:J260,J260)=1,X259+1,X259)</f>
        <v>11</v>
      </c>
      <c r="Y260" s="352">
        <f>IF(AND(COUNTIF(J$11:J260,J260)=1,J260&lt;&gt;"UK"),Y259+1,Y259)</f>
        <v>11</v>
      </c>
    </row>
    <row r="261" spans="2:25" s="99" customFormat="1" x14ac:dyDescent="0.25">
      <c r="B261" s="109"/>
      <c r="C261" s="300"/>
      <c r="D261" s="230"/>
      <c r="E261" s="523" t="str">
        <f>IFERROR(VLOOKUP($D261,'START - AWARD DETAILS'!$C$21:$F$40,2,0),"")</f>
        <v/>
      </c>
      <c r="F261" s="274" t="str">
        <f>IFERROR(VLOOKUP($D261,'START - AWARD DETAILS'!$C$21:$F$40,3,0),"")</f>
        <v/>
      </c>
      <c r="G261" s="274" t="str">
        <f>IFERROR(VLOOKUP($D261,'START - AWARD DETAILS'!$C$21:$G$40,4,0),"")</f>
        <v/>
      </c>
      <c r="H261" s="274" t="str">
        <f>IFERROR(VLOOKUP($D261,'START - AWARD DETAILS'!$C$21:$G$40,5,0),"")</f>
        <v/>
      </c>
      <c r="I261" s="477"/>
      <c r="J261" s="230"/>
      <c r="K261" s="230"/>
      <c r="L261" s="283"/>
      <c r="M261" s="279"/>
      <c r="N261" s="320">
        <f t="shared" si="8"/>
        <v>0</v>
      </c>
      <c r="O261" s="321">
        <f t="shared" si="7"/>
        <v>1</v>
      </c>
      <c r="P261" s="252"/>
      <c r="Q261" s="143"/>
      <c r="T261" s="352">
        <f>IF(COUNTIF(D$11:D261,D261)=1,T260+1,T260)</f>
        <v>6</v>
      </c>
      <c r="U261" s="99">
        <f>IF(COUNTIF(J$11:J261,J261)=1,U260+1,U260)</f>
        <v>11</v>
      </c>
      <c r="V261" s="99">
        <f>IF(COUNTIF(H$11:H261,H261)=1,V260+1,V260)</f>
        <v>4</v>
      </c>
      <c r="W261" s="99">
        <f>IF(COUNTIF(H$11:H261,H261)=1,W260+1,W260)</f>
        <v>4</v>
      </c>
      <c r="X261" s="503">
        <f>IF(COUNTIF(J$11:J261,J261)=1,X260+1,X260)</f>
        <v>11</v>
      </c>
      <c r="Y261" s="352">
        <f>IF(AND(COUNTIF(J$11:J261,J261)=1,J261&lt;&gt;"UK"),Y260+1,Y260)</f>
        <v>11</v>
      </c>
    </row>
    <row r="262" spans="2:25" s="99" customFormat="1" x14ac:dyDescent="0.25">
      <c r="B262" s="109"/>
      <c r="C262" s="300"/>
      <c r="D262" s="230"/>
      <c r="E262" s="523" t="str">
        <f>IFERROR(VLOOKUP($D262,'START - AWARD DETAILS'!$C$21:$F$40,2,0),"")</f>
        <v/>
      </c>
      <c r="F262" s="274" t="str">
        <f>IFERROR(VLOOKUP($D262,'START - AWARD DETAILS'!$C$21:$F$40,3,0),"")</f>
        <v/>
      </c>
      <c r="G262" s="274" t="str">
        <f>IFERROR(VLOOKUP($D262,'START - AWARD DETAILS'!$C$21:$G$40,4,0),"")</f>
        <v/>
      </c>
      <c r="H262" s="274" t="str">
        <f>IFERROR(VLOOKUP($D262,'START - AWARD DETAILS'!$C$21:$G$40,5,0),"")</f>
        <v/>
      </c>
      <c r="I262" s="477"/>
      <c r="J262" s="230"/>
      <c r="K262" s="230"/>
      <c r="L262" s="283"/>
      <c r="M262" s="279"/>
      <c r="N262" s="320">
        <f t="shared" si="8"/>
        <v>0</v>
      </c>
      <c r="O262" s="321">
        <f t="shared" si="7"/>
        <v>1</v>
      </c>
      <c r="P262" s="252"/>
      <c r="Q262" s="143"/>
      <c r="T262" s="352">
        <f>IF(COUNTIF(D$11:D262,D262)=1,T261+1,T261)</f>
        <v>6</v>
      </c>
      <c r="U262" s="99">
        <f>IF(COUNTIF(J$11:J262,J262)=1,U261+1,U261)</f>
        <v>11</v>
      </c>
      <c r="V262" s="99">
        <f>IF(COUNTIF(H$11:H262,H262)=1,V261+1,V261)</f>
        <v>4</v>
      </c>
      <c r="W262" s="99">
        <f>IF(COUNTIF(H$11:H262,H262)=1,W261+1,W261)</f>
        <v>4</v>
      </c>
      <c r="X262" s="503">
        <f>IF(COUNTIF(J$11:J262,J262)=1,X261+1,X261)</f>
        <v>11</v>
      </c>
      <c r="Y262" s="352">
        <f>IF(AND(COUNTIF(J$11:J262,J262)=1,J262&lt;&gt;"UK"),Y261+1,Y261)</f>
        <v>11</v>
      </c>
    </row>
    <row r="263" spans="2:25" s="99" customFormat="1" x14ac:dyDescent="0.25">
      <c r="B263" s="109"/>
      <c r="C263" s="300"/>
      <c r="D263" s="230"/>
      <c r="E263" s="523" t="str">
        <f>IFERROR(VLOOKUP($D263,'START - AWARD DETAILS'!$C$21:$F$40,2,0),"")</f>
        <v/>
      </c>
      <c r="F263" s="274" t="str">
        <f>IFERROR(VLOOKUP($D263,'START - AWARD DETAILS'!$C$21:$F$40,3,0),"")</f>
        <v/>
      </c>
      <c r="G263" s="274" t="str">
        <f>IFERROR(VLOOKUP($D263,'START - AWARD DETAILS'!$C$21:$G$40,4,0),"")</f>
        <v/>
      </c>
      <c r="H263" s="274" t="str">
        <f>IFERROR(VLOOKUP($D263,'START - AWARD DETAILS'!$C$21:$G$40,5,0),"")</f>
        <v/>
      </c>
      <c r="I263" s="477"/>
      <c r="J263" s="230"/>
      <c r="K263" s="230"/>
      <c r="L263" s="283"/>
      <c r="M263" s="279"/>
      <c r="N263" s="320">
        <f t="shared" si="8"/>
        <v>0</v>
      </c>
      <c r="O263" s="321">
        <f t="shared" si="7"/>
        <v>1</v>
      </c>
      <c r="P263" s="252"/>
      <c r="Q263" s="143"/>
      <c r="T263" s="352">
        <f>IF(COUNTIF(D$11:D263,D263)=1,T262+1,T262)</f>
        <v>6</v>
      </c>
      <c r="U263" s="99">
        <f>IF(COUNTIF(J$11:J263,J263)=1,U262+1,U262)</f>
        <v>11</v>
      </c>
      <c r="V263" s="99">
        <f>IF(COUNTIF(H$11:H263,H263)=1,V262+1,V262)</f>
        <v>4</v>
      </c>
      <c r="W263" s="99">
        <f>IF(COUNTIF(H$11:H263,H263)=1,W262+1,W262)</f>
        <v>4</v>
      </c>
      <c r="X263" s="503">
        <f>IF(COUNTIF(J$11:J263,J263)=1,X262+1,X262)</f>
        <v>11</v>
      </c>
      <c r="Y263" s="352">
        <f>IF(AND(COUNTIF(J$11:J263,J263)=1,J263&lt;&gt;"UK"),Y262+1,Y262)</f>
        <v>11</v>
      </c>
    </row>
    <row r="264" spans="2:25" s="99" customFormat="1" x14ac:dyDescent="0.25">
      <c r="B264" s="109"/>
      <c r="C264" s="300"/>
      <c r="D264" s="230"/>
      <c r="E264" s="523" t="str">
        <f>IFERROR(VLOOKUP($D264,'START - AWARD DETAILS'!$C$21:$F$40,2,0),"")</f>
        <v/>
      </c>
      <c r="F264" s="274" t="str">
        <f>IFERROR(VLOOKUP($D264,'START - AWARD DETAILS'!$C$21:$F$40,3,0),"")</f>
        <v/>
      </c>
      <c r="G264" s="274" t="str">
        <f>IFERROR(VLOOKUP($D264,'START - AWARD DETAILS'!$C$21:$G$40,4,0),"")</f>
        <v/>
      </c>
      <c r="H264" s="274" t="str">
        <f>IFERROR(VLOOKUP($D264,'START - AWARD DETAILS'!$C$21:$G$40,5,0),"")</f>
        <v/>
      </c>
      <c r="I264" s="477"/>
      <c r="J264" s="230"/>
      <c r="K264" s="230"/>
      <c r="L264" s="283"/>
      <c r="M264" s="279"/>
      <c r="N264" s="320">
        <f t="shared" si="8"/>
        <v>0</v>
      </c>
      <c r="O264" s="321">
        <f t="shared" si="7"/>
        <v>1</v>
      </c>
      <c r="P264" s="252"/>
      <c r="Q264" s="143"/>
      <c r="T264" s="352">
        <f>IF(COUNTIF(D$11:D264,D264)=1,T263+1,T263)</f>
        <v>6</v>
      </c>
      <c r="U264" s="99">
        <f>IF(COUNTIF(J$11:J264,J264)=1,U263+1,U263)</f>
        <v>11</v>
      </c>
      <c r="V264" s="99">
        <f>IF(COUNTIF(H$11:H264,H264)=1,V263+1,V263)</f>
        <v>4</v>
      </c>
      <c r="W264" s="99">
        <f>IF(COUNTIF(H$11:H264,H264)=1,W263+1,W263)</f>
        <v>4</v>
      </c>
      <c r="X264" s="503">
        <f>IF(COUNTIF(J$11:J264,J264)=1,X263+1,X263)</f>
        <v>11</v>
      </c>
      <c r="Y264" s="352">
        <f>IF(AND(COUNTIF(J$11:J264,J264)=1,J264&lt;&gt;"UK"),Y263+1,Y263)</f>
        <v>11</v>
      </c>
    </row>
    <row r="265" spans="2:25" s="99" customFormat="1" x14ac:dyDescent="0.25">
      <c r="B265" s="109"/>
      <c r="C265" s="300"/>
      <c r="D265" s="230"/>
      <c r="E265" s="523" t="str">
        <f>IFERROR(VLOOKUP($D265,'START - AWARD DETAILS'!$C$21:$F$40,2,0),"")</f>
        <v/>
      </c>
      <c r="F265" s="274" t="str">
        <f>IFERROR(VLOOKUP($D265,'START - AWARD DETAILS'!$C$21:$F$40,3,0),"")</f>
        <v/>
      </c>
      <c r="G265" s="274" t="str">
        <f>IFERROR(VLOOKUP($D265,'START - AWARD DETAILS'!$C$21:$G$40,4,0),"")</f>
        <v/>
      </c>
      <c r="H265" s="274" t="str">
        <f>IFERROR(VLOOKUP($D265,'START - AWARD DETAILS'!$C$21:$G$40,5,0),"")</f>
        <v/>
      </c>
      <c r="I265" s="477"/>
      <c r="J265" s="230"/>
      <c r="K265" s="230"/>
      <c r="L265" s="283"/>
      <c r="M265" s="279"/>
      <c r="N265" s="320">
        <f t="shared" si="8"/>
        <v>0</v>
      </c>
      <c r="O265" s="321">
        <f t="shared" si="7"/>
        <v>1</v>
      </c>
      <c r="P265" s="252"/>
      <c r="Q265" s="143"/>
      <c r="T265" s="352">
        <f>IF(COUNTIF(D$11:D265,D265)=1,T264+1,T264)</f>
        <v>6</v>
      </c>
      <c r="U265" s="99">
        <f>IF(COUNTIF(J$11:J265,J265)=1,U264+1,U264)</f>
        <v>11</v>
      </c>
      <c r="V265" s="99">
        <f>IF(COUNTIF(H$11:H265,H265)=1,V264+1,V264)</f>
        <v>4</v>
      </c>
      <c r="W265" s="99">
        <f>IF(COUNTIF(H$11:H265,H265)=1,W264+1,W264)</f>
        <v>4</v>
      </c>
      <c r="X265" s="503">
        <f>IF(COUNTIF(J$11:J265,J265)=1,X264+1,X264)</f>
        <v>11</v>
      </c>
      <c r="Y265" s="352">
        <f>IF(AND(COUNTIF(J$11:J265,J265)=1,J265&lt;&gt;"UK"),Y264+1,Y264)</f>
        <v>11</v>
      </c>
    </row>
    <row r="266" spans="2:25" s="99" customFormat="1" x14ac:dyDescent="0.25">
      <c r="B266" s="109"/>
      <c r="C266" s="300"/>
      <c r="D266" s="230"/>
      <c r="E266" s="523" t="str">
        <f>IFERROR(VLOOKUP($D266,'START - AWARD DETAILS'!$C$21:$F$40,2,0),"")</f>
        <v/>
      </c>
      <c r="F266" s="274" t="str">
        <f>IFERROR(VLOOKUP($D266,'START - AWARD DETAILS'!$C$21:$F$40,3,0),"")</f>
        <v/>
      </c>
      <c r="G266" s="274" t="str">
        <f>IFERROR(VLOOKUP($D266,'START - AWARD DETAILS'!$C$21:$G$40,4,0),"")</f>
        <v/>
      </c>
      <c r="H266" s="274" t="str">
        <f>IFERROR(VLOOKUP($D266,'START - AWARD DETAILS'!$C$21:$G$40,5,0),"")</f>
        <v/>
      </c>
      <c r="I266" s="477"/>
      <c r="J266" s="230"/>
      <c r="K266" s="230"/>
      <c r="L266" s="283"/>
      <c r="M266" s="279"/>
      <c r="N266" s="320">
        <f t="shared" si="8"/>
        <v>0</v>
      </c>
      <c r="O266" s="321">
        <f t="shared" si="7"/>
        <v>1</v>
      </c>
      <c r="P266" s="252"/>
      <c r="Q266" s="143"/>
      <c r="T266" s="352">
        <f>IF(COUNTIF(D$11:D266,D266)=1,T265+1,T265)</f>
        <v>6</v>
      </c>
      <c r="U266" s="99">
        <f>IF(COUNTIF(J$11:J266,J266)=1,U265+1,U265)</f>
        <v>11</v>
      </c>
      <c r="V266" s="99">
        <f>IF(COUNTIF(H$11:H266,H266)=1,V265+1,V265)</f>
        <v>4</v>
      </c>
      <c r="W266" s="99">
        <f>IF(COUNTIF(H$11:H266,H266)=1,W265+1,W265)</f>
        <v>4</v>
      </c>
      <c r="X266" s="503">
        <f>IF(COUNTIF(J$11:J266,J266)=1,X265+1,X265)</f>
        <v>11</v>
      </c>
      <c r="Y266" s="352">
        <f>IF(AND(COUNTIF(J$11:J266,J266)=1,J266&lt;&gt;"UK"),Y265+1,Y265)</f>
        <v>11</v>
      </c>
    </row>
    <row r="267" spans="2:25" s="99" customFormat="1" x14ac:dyDescent="0.25">
      <c r="B267" s="109"/>
      <c r="C267" s="300"/>
      <c r="D267" s="230"/>
      <c r="E267" s="523" t="str">
        <f>IFERROR(VLOOKUP($D267,'START - AWARD DETAILS'!$C$21:$F$40,2,0),"")</f>
        <v/>
      </c>
      <c r="F267" s="274" t="str">
        <f>IFERROR(VLOOKUP($D267,'START - AWARD DETAILS'!$C$21:$F$40,3,0),"")</f>
        <v/>
      </c>
      <c r="G267" s="274" t="str">
        <f>IFERROR(VLOOKUP($D267,'START - AWARD DETAILS'!$C$21:$G$40,4,0),"")</f>
        <v/>
      </c>
      <c r="H267" s="274" t="str">
        <f>IFERROR(VLOOKUP($D267,'START - AWARD DETAILS'!$C$21:$G$40,5,0),"")</f>
        <v/>
      </c>
      <c r="I267" s="477"/>
      <c r="J267" s="230"/>
      <c r="K267" s="230"/>
      <c r="L267" s="283"/>
      <c r="M267" s="279"/>
      <c r="N267" s="320">
        <f t="shared" si="8"/>
        <v>0</v>
      </c>
      <c r="O267" s="321">
        <f t="shared" si="7"/>
        <v>1</v>
      </c>
      <c r="P267" s="252"/>
      <c r="Q267" s="143"/>
      <c r="T267" s="352">
        <f>IF(COUNTIF(D$11:D267,D267)=1,T266+1,T266)</f>
        <v>6</v>
      </c>
      <c r="U267" s="99">
        <f>IF(COUNTIF(J$11:J267,J267)=1,U266+1,U266)</f>
        <v>11</v>
      </c>
      <c r="V267" s="99">
        <f>IF(COUNTIF(H$11:H267,H267)=1,V266+1,V266)</f>
        <v>4</v>
      </c>
      <c r="W267" s="99">
        <f>IF(COUNTIF(H$11:H267,H267)=1,W266+1,W266)</f>
        <v>4</v>
      </c>
      <c r="X267" s="503">
        <f>IF(COUNTIF(J$11:J267,J267)=1,X266+1,X266)</f>
        <v>11</v>
      </c>
      <c r="Y267" s="352">
        <f>IF(AND(COUNTIF(J$11:J267,J267)=1,J267&lt;&gt;"UK"),Y266+1,Y266)</f>
        <v>11</v>
      </c>
    </row>
    <row r="268" spans="2:25" s="99" customFormat="1" x14ac:dyDescent="0.25">
      <c r="B268" s="109"/>
      <c r="C268" s="300"/>
      <c r="D268" s="230"/>
      <c r="E268" s="523" t="str">
        <f>IFERROR(VLOOKUP($D268,'START - AWARD DETAILS'!$C$21:$F$40,2,0),"")</f>
        <v/>
      </c>
      <c r="F268" s="274" t="str">
        <f>IFERROR(VLOOKUP($D268,'START - AWARD DETAILS'!$C$21:$F$40,3,0),"")</f>
        <v/>
      </c>
      <c r="G268" s="274" t="str">
        <f>IFERROR(VLOOKUP($D268,'START - AWARD DETAILS'!$C$21:$G$40,4,0),"")</f>
        <v/>
      </c>
      <c r="H268" s="274" t="str">
        <f>IFERROR(VLOOKUP($D268,'START - AWARD DETAILS'!$C$21:$G$40,5,0),"")</f>
        <v/>
      </c>
      <c r="I268" s="477"/>
      <c r="J268" s="230"/>
      <c r="K268" s="230"/>
      <c r="L268" s="283"/>
      <c r="M268" s="279"/>
      <c r="N268" s="320">
        <f t="shared" si="8"/>
        <v>0</v>
      </c>
      <c r="O268" s="321">
        <f t="shared" si="7"/>
        <v>1</v>
      </c>
      <c r="P268" s="252"/>
      <c r="Q268" s="143"/>
      <c r="T268" s="352">
        <f>IF(COUNTIF(D$11:D268,D268)=1,T267+1,T267)</f>
        <v>6</v>
      </c>
      <c r="U268" s="99">
        <f>IF(COUNTIF(J$11:J268,J268)=1,U267+1,U267)</f>
        <v>11</v>
      </c>
      <c r="V268" s="99">
        <f>IF(COUNTIF(H$11:H268,H268)=1,V267+1,V267)</f>
        <v>4</v>
      </c>
      <c r="W268" s="99">
        <f>IF(COUNTIF(H$11:H268,H268)=1,W267+1,W267)</f>
        <v>4</v>
      </c>
      <c r="X268" s="503">
        <f>IF(COUNTIF(J$11:J268,J268)=1,X267+1,X267)</f>
        <v>11</v>
      </c>
      <c r="Y268" s="352">
        <f>IF(AND(COUNTIF(J$11:J268,J268)=1,J268&lt;&gt;"UK"),Y267+1,Y267)</f>
        <v>11</v>
      </c>
    </row>
    <row r="269" spans="2:25" s="99" customFormat="1" x14ac:dyDescent="0.25">
      <c r="B269" s="109"/>
      <c r="C269" s="300"/>
      <c r="D269" s="230"/>
      <c r="E269" s="523" t="str">
        <f>IFERROR(VLOOKUP($D269,'START - AWARD DETAILS'!$C$21:$F$40,2,0),"")</f>
        <v/>
      </c>
      <c r="F269" s="274" t="str">
        <f>IFERROR(VLOOKUP($D269,'START - AWARD DETAILS'!$C$21:$F$40,3,0),"")</f>
        <v/>
      </c>
      <c r="G269" s="274" t="str">
        <f>IFERROR(VLOOKUP($D269,'START - AWARD DETAILS'!$C$21:$G$40,4,0),"")</f>
        <v/>
      </c>
      <c r="H269" s="274" t="str">
        <f>IFERROR(VLOOKUP($D269,'START - AWARD DETAILS'!$C$21:$G$40,5,0),"")</f>
        <v/>
      </c>
      <c r="I269" s="477"/>
      <c r="J269" s="230"/>
      <c r="K269" s="230"/>
      <c r="L269" s="283"/>
      <c r="M269" s="279"/>
      <c r="N269" s="320">
        <f t="shared" si="8"/>
        <v>0</v>
      </c>
      <c r="O269" s="321">
        <f t="shared" ref="O269:O310" si="9">IF(E269="HEI (UK)",0.8,1)</f>
        <v>1</v>
      </c>
      <c r="P269" s="252"/>
      <c r="Q269" s="143"/>
      <c r="T269" s="352">
        <f>IF(COUNTIF(D$11:D269,D269)=1,T268+1,T268)</f>
        <v>6</v>
      </c>
      <c r="U269" s="99">
        <f>IF(COUNTIF(J$11:J269,J269)=1,U268+1,U268)</f>
        <v>11</v>
      </c>
      <c r="V269" s="99">
        <f>IF(COUNTIF(H$11:H269,H269)=1,V268+1,V268)</f>
        <v>4</v>
      </c>
      <c r="W269" s="99">
        <f>IF(COUNTIF(H$11:H269,H269)=1,W268+1,W268)</f>
        <v>4</v>
      </c>
      <c r="X269" s="503">
        <f>IF(COUNTIF(J$11:J269,J269)=1,X268+1,X268)</f>
        <v>11</v>
      </c>
      <c r="Y269" s="352">
        <f>IF(AND(COUNTIF(J$11:J269,J269)=1,J269&lt;&gt;"UK"),Y268+1,Y268)</f>
        <v>11</v>
      </c>
    </row>
    <row r="270" spans="2:25" s="99" customFormat="1" x14ac:dyDescent="0.25">
      <c r="B270" s="109"/>
      <c r="C270" s="300"/>
      <c r="D270" s="230"/>
      <c r="E270" s="523" t="str">
        <f>IFERROR(VLOOKUP($D270,'START - AWARD DETAILS'!$C$21:$F$40,2,0),"")</f>
        <v/>
      </c>
      <c r="F270" s="274" t="str">
        <f>IFERROR(VLOOKUP($D270,'START - AWARD DETAILS'!$C$21:$F$40,3,0),"")</f>
        <v/>
      </c>
      <c r="G270" s="274" t="str">
        <f>IFERROR(VLOOKUP($D270,'START - AWARD DETAILS'!$C$21:$G$40,4,0),"")</f>
        <v/>
      </c>
      <c r="H270" s="274" t="str">
        <f>IFERROR(VLOOKUP($D270,'START - AWARD DETAILS'!$C$21:$G$40,5,0),"")</f>
        <v/>
      </c>
      <c r="I270" s="477"/>
      <c r="J270" s="230"/>
      <c r="K270" s="230"/>
      <c r="L270" s="283"/>
      <c r="M270" s="279"/>
      <c r="N270" s="320">
        <f t="shared" si="8"/>
        <v>0</v>
      </c>
      <c r="O270" s="321">
        <f t="shared" si="9"/>
        <v>1</v>
      </c>
      <c r="P270" s="252"/>
      <c r="Q270" s="143"/>
      <c r="T270" s="352">
        <f>IF(COUNTIF(D$11:D270,D270)=1,T269+1,T269)</f>
        <v>6</v>
      </c>
      <c r="U270" s="99">
        <f>IF(COUNTIF(J$11:J270,J270)=1,U269+1,U269)</f>
        <v>11</v>
      </c>
      <c r="V270" s="99">
        <f>IF(COUNTIF(H$11:H270,H270)=1,V269+1,V269)</f>
        <v>4</v>
      </c>
      <c r="W270" s="99">
        <f>IF(COUNTIF(H$11:H270,H270)=1,W269+1,W269)</f>
        <v>4</v>
      </c>
      <c r="X270" s="503">
        <f>IF(COUNTIF(J$11:J270,J270)=1,X269+1,X269)</f>
        <v>11</v>
      </c>
      <c r="Y270" s="352">
        <f>IF(AND(COUNTIF(J$11:J270,J270)=1,J270&lt;&gt;"UK"),Y269+1,Y269)</f>
        <v>11</v>
      </c>
    </row>
    <row r="271" spans="2:25" s="99" customFormat="1" x14ac:dyDescent="0.25">
      <c r="B271" s="109"/>
      <c r="C271" s="300"/>
      <c r="D271" s="230"/>
      <c r="E271" s="523" t="str">
        <f>IFERROR(VLOOKUP($D271,'START - AWARD DETAILS'!$C$21:$F$40,2,0),"")</f>
        <v/>
      </c>
      <c r="F271" s="274" t="str">
        <f>IFERROR(VLOOKUP($D271,'START - AWARD DETAILS'!$C$21:$F$40,3,0),"")</f>
        <v/>
      </c>
      <c r="G271" s="274" t="str">
        <f>IFERROR(VLOOKUP($D271,'START - AWARD DETAILS'!$C$21:$G$40,4,0),"")</f>
        <v/>
      </c>
      <c r="H271" s="274" t="str">
        <f>IFERROR(VLOOKUP($D271,'START - AWARD DETAILS'!$C$21:$G$40,5,0),"")</f>
        <v/>
      </c>
      <c r="I271" s="477"/>
      <c r="J271" s="230"/>
      <c r="K271" s="230"/>
      <c r="L271" s="283"/>
      <c r="M271" s="279"/>
      <c r="N271" s="320">
        <f t="shared" si="8"/>
        <v>0</v>
      </c>
      <c r="O271" s="321">
        <f t="shared" si="9"/>
        <v>1</v>
      </c>
      <c r="P271" s="252"/>
      <c r="Q271" s="143"/>
      <c r="T271" s="352">
        <f>IF(COUNTIF(D$11:D271,D271)=1,T270+1,T270)</f>
        <v>6</v>
      </c>
      <c r="U271" s="99">
        <f>IF(COUNTIF(J$11:J271,J271)=1,U270+1,U270)</f>
        <v>11</v>
      </c>
      <c r="V271" s="99">
        <f>IF(COUNTIF(H$11:H271,H271)=1,V270+1,V270)</f>
        <v>4</v>
      </c>
      <c r="W271" s="99">
        <f>IF(COUNTIF(H$11:H271,H271)=1,W270+1,W270)</f>
        <v>4</v>
      </c>
      <c r="X271" s="503">
        <f>IF(COUNTIF(J$11:J271,J271)=1,X270+1,X270)</f>
        <v>11</v>
      </c>
      <c r="Y271" s="352">
        <f>IF(AND(COUNTIF(J$11:J271,J271)=1,J271&lt;&gt;"UK"),Y270+1,Y270)</f>
        <v>11</v>
      </c>
    </row>
    <row r="272" spans="2:25" s="99" customFormat="1" x14ac:dyDescent="0.25">
      <c r="B272" s="109"/>
      <c r="C272" s="300"/>
      <c r="D272" s="230"/>
      <c r="E272" s="523" t="str">
        <f>IFERROR(VLOOKUP($D272,'START - AWARD DETAILS'!$C$21:$F$40,2,0),"")</f>
        <v/>
      </c>
      <c r="F272" s="274" t="str">
        <f>IFERROR(VLOOKUP($D272,'START - AWARD DETAILS'!$C$21:$F$40,3,0),"")</f>
        <v/>
      </c>
      <c r="G272" s="274" t="str">
        <f>IFERROR(VLOOKUP($D272,'START - AWARD DETAILS'!$C$21:$G$40,4,0),"")</f>
        <v/>
      </c>
      <c r="H272" s="274" t="str">
        <f>IFERROR(VLOOKUP($D272,'START - AWARD DETAILS'!$C$21:$G$40,5,0),"")</f>
        <v/>
      </c>
      <c r="I272" s="477"/>
      <c r="J272" s="230"/>
      <c r="K272" s="230"/>
      <c r="L272" s="283"/>
      <c r="M272" s="279"/>
      <c r="N272" s="320">
        <f t="shared" si="8"/>
        <v>0</v>
      </c>
      <c r="O272" s="321">
        <f t="shared" si="9"/>
        <v>1</v>
      </c>
      <c r="P272" s="252"/>
      <c r="Q272" s="143"/>
      <c r="T272" s="352">
        <f>IF(COUNTIF(D$11:D272,D272)=1,T271+1,T271)</f>
        <v>6</v>
      </c>
      <c r="U272" s="99">
        <f>IF(COUNTIF(J$11:J272,J272)=1,U271+1,U271)</f>
        <v>11</v>
      </c>
      <c r="V272" s="99">
        <f>IF(COUNTIF(H$11:H272,H272)=1,V271+1,V271)</f>
        <v>4</v>
      </c>
      <c r="W272" s="99">
        <f>IF(COUNTIF(H$11:H272,H272)=1,W271+1,W271)</f>
        <v>4</v>
      </c>
      <c r="X272" s="503">
        <f>IF(COUNTIF(J$11:J272,J272)=1,X271+1,X271)</f>
        <v>11</v>
      </c>
      <c r="Y272" s="352">
        <f>IF(AND(COUNTIF(J$11:J272,J272)=1,J272&lt;&gt;"UK"),Y271+1,Y271)</f>
        <v>11</v>
      </c>
    </row>
    <row r="273" spans="2:25" s="99" customFormat="1" x14ac:dyDescent="0.25">
      <c r="B273" s="109"/>
      <c r="C273" s="300"/>
      <c r="D273" s="230"/>
      <c r="E273" s="523" t="str">
        <f>IFERROR(VLOOKUP($D273,'START - AWARD DETAILS'!$C$21:$F$40,2,0),"")</f>
        <v/>
      </c>
      <c r="F273" s="274" t="str">
        <f>IFERROR(VLOOKUP($D273,'START - AWARD DETAILS'!$C$21:$F$40,3,0),"")</f>
        <v/>
      </c>
      <c r="G273" s="274" t="str">
        <f>IFERROR(VLOOKUP($D273,'START - AWARD DETAILS'!$C$21:$G$40,4,0),"")</f>
        <v/>
      </c>
      <c r="H273" s="274" t="str">
        <f>IFERROR(VLOOKUP($D273,'START - AWARD DETAILS'!$C$21:$G$40,5,0),"")</f>
        <v/>
      </c>
      <c r="I273" s="477"/>
      <c r="J273" s="230"/>
      <c r="K273" s="230"/>
      <c r="L273" s="283"/>
      <c r="M273" s="279"/>
      <c r="N273" s="320">
        <f t="shared" si="8"/>
        <v>0</v>
      </c>
      <c r="O273" s="321">
        <f t="shared" si="9"/>
        <v>1</v>
      </c>
      <c r="P273" s="252"/>
      <c r="Q273" s="143"/>
      <c r="T273" s="352">
        <f>IF(COUNTIF(D$11:D273,D273)=1,T272+1,T272)</f>
        <v>6</v>
      </c>
      <c r="U273" s="99">
        <f>IF(COUNTIF(J$11:J273,J273)=1,U272+1,U272)</f>
        <v>11</v>
      </c>
      <c r="V273" s="99">
        <f>IF(COUNTIF(H$11:H273,H273)=1,V272+1,V272)</f>
        <v>4</v>
      </c>
      <c r="W273" s="99">
        <f>IF(COUNTIF(H$11:H273,H273)=1,W272+1,W272)</f>
        <v>4</v>
      </c>
      <c r="X273" s="503">
        <f>IF(COUNTIF(J$11:J273,J273)=1,X272+1,X272)</f>
        <v>11</v>
      </c>
      <c r="Y273" s="352">
        <f>IF(AND(COUNTIF(J$11:J273,J273)=1,J273&lt;&gt;"UK"),Y272+1,Y272)</f>
        <v>11</v>
      </c>
    </row>
    <row r="274" spans="2:25" s="99" customFormat="1" x14ac:dyDescent="0.25">
      <c r="B274" s="109"/>
      <c r="C274" s="300"/>
      <c r="D274" s="230"/>
      <c r="E274" s="523" t="str">
        <f>IFERROR(VLOOKUP($D274,'START - AWARD DETAILS'!$C$21:$F$40,2,0),"")</f>
        <v/>
      </c>
      <c r="F274" s="274" t="str">
        <f>IFERROR(VLOOKUP($D274,'START - AWARD DETAILS'!$C$21:$F$40,3,0),"")</f>
        <v/>
      </c>
      <c r="G274" s="274" t="str">
        <f>IFERROR(VLOOKUP($D274,'START - AWARD DETAILS'!$C$21:$G$40,4,0),"")</f>
        <v/>
      </c>
      <c r="H274" s="274" t="str">
        <f>IFERROR(VLOOKUP($D274,'START - AWARD DETAILS'!$C$21:$G$40,5,0),"")</f>
        <v/>
      </c>
      <c r="I274" s="477"/>
      <c r="J274" s="230"/>
      <c r="K274" s="230"/>
      <c r="L274" s="283"/>
      <c r="M274" s="279"/>
      <c r="N274" s="320">
        <f t="shared" ref="N274:N310" si="10">SUM(L274:M274)</f>
        <v>0</v>
      </c>
      <c r="O274" s="321">
        <f t="shared" si="9"/>
        <v>1</v>
      </c>
      <c r="P274" s="252"/>
      <c r="Q274" s="143"/>
      <c r="T274" s="352">
        <f>IF(COUNTIF(D$11:D274,D274)=1,T273+1,T273)</f>
        <v>6</v>
      </c>
      <c r="U274" s="99">
        <f>IF(COUNTIF(J$11:J274,J274)=1,U273+1,U273)</f>
        <v>11</v>
      </c>
      <c r="V274" s="99">
        <f>IF(COUNTIF(H$11:H274,H274)=1,V273+1,V273)</f>
        <v>4</v>
      </c>
      <c r="W274" s="99">
        <f>IF(COUNTIF(H$11:H274,H274)=1,W273+1,W273)</f>
        <v>4</v>
      </c>
      <c r="X274" s="503">
        <f>IF(COUNTIF(J$11:J274,J274)=1,X273+1,X273)</f>
        <v>11</v>
      </c>
      <c r="Y274" s="352">
        <f>IF(AND(COUNTIF(J$11:J274,J274)=1,J274&lt;&gt;"UK"),Y273+1,Y273)</f>
        <v>11</v>
      </c>
    </row>
    <row r="275" spans="2:25" s="99" customFormat="1" x14ac:dyDescent="0.25">
      <c r="B275" s="109"/>
      <c r="C275" s="300"/>
      <c r="D275" s="230"/>
      <c r="E275" s="523" t="str">
        <f>IFERROR(VLOOKUP($D275,'START - AWARD DETAILS'!$C$21:$F$40,2,0),"")</f>
        <v/>
      </c>
      <c r="F275" s="274" t="str">
        <f>IFERROR(VLOOKUP($D275,'START - AWARD DETAILS'!$C$21:$F$40,3,0),"")</f>
        <v/>
      </c>
      <c r="G275" s="274" t="str">
        <f>IFERROR(VLOOKUP($D275,'START - AWARD DETAILS'!$C$21:$G$40,4,0),"")</f>
        <v/>
      </c>
      <c r="H275" s="274" t="str">
        <f>IFERROR(VLOOKUP($D275,'START - AWARD DETAILS'!$C$21:$G$40,5,0),"")</f>
        <v/>
      </c>
      <c r="I275" s="477"/>
      <c r="J275" s="230"/>
      <c r="K275" s="230"/>
      <c r="L275" s="283"/>
      <c r="M275" s="279"/>
      <c r="N275" s="320">
        <f t="shared" si="10"/>
        <v>0</v>
      </c>
      <c r="O275" s="321">
        <f t="shared" si="9"/>
        <v>1</v>
      </c>
      <c r="P275" s="252"/>
      <c r="Q275" s="143"/>
      <c r="T275" s="352">
        <f>IF(COUNTIF(D$11:D275,D275)=1,T274+1,T274)</f>
        <v>6</v>
      </c>
      <c r="U275" s="99">
        <f>IF(COUNTIF(J$11:J275,J275)=1,U274+1,U274)</f>
        <v>11</v>
      </c>
      <c r="V275" s="99">
        <f>IF(COUNTIF(H$11:H275,H275)=1,V274+1,V274)</f>
        <v>4</v>
      </c>
      <c r="W275" s="99">
        <f>IF(COUNTIF(H$11:H275,H275)=1,W274+1,W274)</f>
        <v>4</v>
      </c>
      <c r="X275" s="503">
        <f>IF(COUNTIF(J$11:J275,J275)=1,X274+1,X274)</f>
        <v>11</v>
      </c>
      <c r="Y275" s="352">
        <f>IF(AND(COUNTIF(J$11:J275,J275)=1,J275&lt;&gt;"UK"),Y274+1,Y274)</f>
        <v>11</v>
      </c>
    </row>
    <row r="276" spans="2:25" s="99" customFormat="1" x14ac:dyDescent="0.25">
      <c r="B276" s="109"/>
      <c r="C276" s="300"/>
      <c r="D276" s="230"/>
      <c r="E276" s="523" t="str">
        <f>IFERROR(VLOOKUP($D276,'START - AWARD DETAILS'!$C$21:$F$40,2,0),"")</f>
        <v/>
      </c>
      <c r="F276" s="274" t="str">
        <f>IFERROR(VLOOKUP($D276,'START - AWARD DETAILS'!$C$21:$F$40,3,0),"")</f>
        <v/>
      </c>
      <c r="G276" s="274" t="str">
        <f>IFERROR(VLOOKUP($D276,'START - AWARD DETAILS'!$C$21:$G$40,4,0),"")</f>
        <v/>
      </c>
      <c r="H276" s="274" t="str">
        <f>IFERROR(VLOOKUP($D276,'START - AWARD DETAILS'!$C$21:$G$40,5,0),"")</f>
        <v/>
      </c>
      <c r="I276" s="477"/>
      <c r="J276" s="230"/>
      <c r="K276" s="230"/>
      <c r="L276" s="283"/>
      <c r="M276" s="279"/>
      <c r="N276" s="320">
        <f t="shared" si="10"/>
        <v>0</v>
      </c>
      <c r="O276" s="321">
        <f t="shared" si="9"/>
        <v>1</v>
      </c>
      <c r="P276" s="252"/>
      <c r="Q276" s="143"/>
      <c r="T276" s="352">
        <f>IF(COUNTIF(D$11:D276,D276)=1,T275+1,T275)</f>
        <v>6</v>
      </c>
      <c r="U276" s="99">
        <f>IF(COUNTIF(J$11:J276,J276)=1,U275+1,U275)</f>
        <v>11</v>
      </c>
      <c r="V276" s="99">
        <f>IF(COUNTIF(H$11:H276,H276)=1,V275+1,V275)</f>
        <v>4</v>
      </c>
      <c r="W276" s="99">
        <f>IF(COUNTIF(H$11:H276,H276)=1,W275+1,W275)</f>
        <v>4</v>
      </c>
      <c r="X276" s="503">
        <f>IF(COUNTIF(J$11:J276,J276)=1,X275+1,X275)</f>
        <v>11</v>
      </c>
      <c r="Y276" s="352">
        <f>IF(AND(COUNTIF(J$11:J276,J276)=1,J276&lt;&gt;"UK"),Y275+1,Y275)</f>
        <v>11</v>
      </c>
    </row>
    <row r="277" spans="2:25" s="99" customFormat="1" x14ac:dyDescent="0.25">
      <c r="B277" s="109"/>
      <c r="C277" s="300"/>
      <c r="D277" s="230"/>
      <c r="E277" s="523" t="str">
        <f>IFERROR(VLOOKUP($D277,'START - AWARD DETAILS'!$C$21:$F$40,2,0),"")</f>
        <v/>
      </c>
      <c r="F277" s="274" t="str">
        <f>IFERROR(VLOOKUP($D277,'START - AWARD DETAILS'!$C$21:$F$40,3,0),"")</f>
        <v/>
      </c>
      <c r="G277" s="274" t="str">
        <f>IFERROR(VLOOKUP($D277,'START - AWARD DETAILS'!$C$21:$G$40,4,0),"")</f>
        <v/>
      </c>
      <c r="H277" s="274" t="str">
        <f>IFERROR(VLOOKUP($D277,'START - AWARD DETAILS'!$C$21:$G$40,5,0),"")</f>
        <v/>
      </c>
      <c r="I277" s="477"/>
      <c r="J277" s="230"/>
      <c r="K277" s="230"/>
      <c r="L277" s="283"/>
      <c r="M277" s="279"/>
      <c r="N277" s="320">
        <f t="shared" si="10"/>
        <v>0</v>
      </c>
      <c r="O277" s="321">
        <f t="shared" si="9"/>
        <v>1</v>
      </c>
      <c r="P277" s="252"/>
      <c r="Q277" s="143"/>
      <c r="T277" s="352">
        <f>IF(COUNTIF(D$11:D277,D277)=1,T276+1,T276)</f>
        <v>6</v>
      </c>
      <c r="U277" s="99">
        <f>IF(COUNTIF(J$11:J277,J277)=1,U276+1,U276)</f>
        <v>11</v>
      </c>
      <c r="V277" s="99">
        <f>IF(COUNTIF(H$11:H277,H277)=1,V276+1,V276)</f>
        <v>4</v>
      </c>
      <c r="W277" s="99">
        <f>IF(COUNTIF(H$11:H277,H277)=1,W276+1,W276)</f>
        <v>4</v>
      </c>
      <c r="X277" s="503">
        <f>IF(COUNTIF(J$11:J277,J277)=1,X276+1,X276)</f>
        <v>11</v>
      </c>
      <c r="Y277" s="352">
        <f>IF(AND(COUNTIF(J$11:J277,J277)=1,J277&lt;&gt;"UK"),Y276+1,Y276)</f>
        <v>11</v>
      </c>
    </row>
    <row r="278" spans="2:25" s="99" customFormat="1" x14ac:dyDescent="0.25">
      <c r="B278" s="109"/>
      <c r="C278" s="300"/>
      <c r="D278" s="230"/>
      <c r="E278" s="523" t="str">
        <f>IFERROR(VLOOKUP($D278,'START - AWARD DETAILS'!$C$21:$F$40,2,0),"")</f>
        <v/>
      </c>
      <c r="F278" s="274" t="str">
        <f>IFERROR(VLOOKUP($D278,'START - AWARD DETAILS'!$C$21:$F$40,3,0),"")</f>
        <v/>
      </c>
      <c r="G278" s="274" t="str">
        <f>IFERROR(VLOOKUP($D278,'START - AWARD DETAILS'!$C$21:$G$40,4,0),"")</f>
        <v/>
      </c>
      <c r="H278" s="274" t="str">
        <f>IFERROR(VLOOKUP($D278,'START - AWARD DETAILS'!$C$21:$G$40,5,0),"")</f>
        <v/>
      </c>
      <c r="I278" s="477"/>
      <c r="J278" s="230"/>
      <c r="K278" s="230"/>
      <c r="L278" s="283"/>
      <c r="M278" s="279"/>
      <c r="N278" s="320">
        <f t="shared" si="10"/>
        <v>0</v>
      </c>
      <c r="O278" s="321">
        <f t="shared" si="9"/>
        <v>1</v>
      </c>
      <c r="P278" s="252"/>
      <c r="Q278" s="143"/>
      <c r="T278" s="352">
        <f>IF(COUNTIF(D$11:D278,D278)=1,T277+1,T277)</f>
        <v>6</v>
      </c>
      <c r="U278" s="99">
        <f>IF(COUNTIF(J$11:J278,J278)=1,U277+1,U277)</f>
        <v>11</v>
      </c>
      <c r="V278" s="99">
        <f>IF(COUNTIF(H$11:H278,H278)=1,V277+1,V277)</f>
        <v>4</v>
      </c>
      <c r="W278" s="99">
        <f>IF(COUNTIF(H$11:H278,H278)=1,W277+1,W277)</f>
        <v>4</v>
      </c>
      <c r="X278" s="503">
        <f>IF(COUNTIF(J$11:J278,J278)=1,X277+1,X277)</f>
        <v>11</v>
      </c>
      <c r="Y278" s="352">
        <f>IF(AND(COUNTIF(J$11:J278,J278)=1,J278&lt;&gt;"UK"),Y277+1,Y277)</f>
        <v>11</v>
      </c>
    </row>
    <row r="279" spans="2:25" s="99" customFormat="1" x14ac:dyDescent="0.25">
      <c r="B279" s="109"/>
      <c r="C279" s="300"/>
      <c r="D279" s="230"/>
      <c r="E279" s="523" t="str">
        <f>IFERROR(VLOOKUP($D279,'START - AWARD DETAILS'!$C$21:$F$40,2,0),"")</f>
        <v/>
      </c>
      <c r="F279" s="274" t="str">
        <f>IFERROR(VLOOKUP($D279,'START - AWARD DETAILS'!$C$21:$F$40,3,0),"")</f>
        <v/>
      </c>
      <c r="G279" s="274" t="str">
        <f>IFERROR(VLOOKUP($D279,'START - AWARD DETAILS'!$C$21:$G$40,4,0),"")</f>
        <v/>
      </c>
      <c r="H279" s="274" t="str">
        <f>IFERROR(VLOOKUP($D279,'START - AWARD DETAILS'!$C$21:$G$40,5,0),"")</f>
        <v/>
      </c>
      <c r="I279" s="477"/>
      <c r="J279" s="230"/>
      <c r="K279" s="230"/>
      <c r="L279" s="283"/>
      <c r="M279" s="279"/>
      <c r="N279" s="320">
        <f t="shared" si="10"/>
        <v>0</v>
      </c>
      <c r="O279" s="321">
        <f t="shared" si="9"/>
        <v>1</v>
      </c>
      <c r="P279" s="252"/>
      <c r="Q279" s="143"/>
      <c r="T279" s="352">
        <f>IF(COUNTIF(D$11:D279,D279)=1,T278+1,T278)</f>
        <v>6</v>
      </c>
      <c r="U279" s="99">
        <f>IF(COUNTIF(J$11:J279,J279)=1,U278+1,U278)</f>
        <v>11</v>
      </c>
      <c r="V279" s="99">
        <f>IF(COUNTIF(H$11:H279,H279)=1,V278+1,V278)</f>
        <v>4</v>
      </c>
      <c r="W279" s="99">
        <f>IF(COUNTIF(H$11:H279,H279)=1,W278+1,W278)</f>
        <v>4</v>
      </c>
      <c r="X279" s="503">
        <f>IF(COUNTIF(J$11:J279,J279)=1,X278+1,X278)</f>
        <v>11</v>
      </c>
      <c r="Y279" s="352">
        <f>IF(AND(COUNTIF(J$11:J279,J279)=1,J279&lt;&gt;"UK"),Y278+1,Y278)</f>
        <v>11</v>
      </c>
    </row>
    <row r="280" spans="2:25" s="99" customFormat="1" x14ac:dyDescent="0.25">
      <c r="B280" s="109"/>
      <c r="C280" s="300"/>
      <c r="D280" s="230"/>
      <c r="E280" s="523" t="str">
        <f>IFERROR(VLOOKUP($D280,'START - AWARD DETAILS'!$C$21:$F$40,2,0),"")</f>
        <v/>
      </c>
      <c r="F280" s="274" t="str">
        <f>IFERROR(VLOOKUP($D280,'START - AWARD DETAILS'!$C$21:$F$40,3,0),"")</f>
        <v/>
      </c>
      <c r="G280" s="274" t="str">
        <f>IFERROR(VLOOKUP($D280,'START - AWARD DETAILS'!$C$21:$G$40,4,0),"")</f>
        <v/>
      </c>
      <c r="H280" s="274" t="str">
        <f>IFERROR(VLOOKUP($D280,'START - AWARD DETAILS'!$C$21:$G$40,5,0),"")</f>
        <v/>
      </c>
      <c r="I280" s="477"/>
      <c r="J280" s="230"/>
      <c r="K280" s="230"/>
      <c r="L280" s="283"/>
      <c r="M280" s="279"/>
      <c r="N280" s="320">
        <f t="shared" si="10"/>
        <v>0</v>
      </c>
      <c r="O280" s="321">
        <f t="shared" si="9"/>
        <v>1</v>
      </c>
      <c r="P280" s="252"/>
      <c r="Q280" s="143"/>
      <c r="T280" s="352">
        <f>IF(COUNTIF(D$11:D280,D280)=1,T279+1,T279)</f>
        <v>6</v>
      </c>
      <c r="U280" s="99">
        <f>IF(COUNTIF(J$11:J280,J280)=1,U279+1,U279)</f>
        <v>11</v>
      </c>
      <c r="V280" s="99">
        <f>IF(COUNTIF(H$11:H280,H280)=1,V279+1,V279)</f>
        <v>4</v>
      </c>
      <c r="W280" s="99">
        <f>IF(COUNTIF(H$11:H280,H280)=1,W279+1,W279)</f>
        <v>4</v>
      </c>
      <c r="X280" s="503">
        <f>IF(COUNTIF(J$11:J280,J280)=1,X279+1,X279)</f>
        <v>11</v>
      </c>
      <c r="Y280" s="352">
        <f>IF(AND(COUNTIF(J$11:J280,J280)=1,J280&lt;&gt;"UK"),Y279+1,Y279)</f>
        <v>11</v>
      </c>
    </row>
    <row r="281" spans="2:25" s="99" customFormat="1" x14ac:dyDescent="0.25">
      <c r="B281" s="109"/>
      <c r="C281" s="300"/>
      <c r="D281" s="230"/>
      <c r="E281" s="523" t="str">
        <f>IFERROR(VLOOKUP($D281,'START - AWARD DETAILS'!$C$21:$F$40,2,0),"")</f>
        <v/>
      </c>
      <c r="F281" s="274" t="str">
        <f>IFERROR(VLOOKUP($D281,'START - AWARD DETAILS'!$C$21:$F$40,3,0),"")</f>
        <v/>
      </c>
      <c r="G281" s="274" t="str">
        <f>IFERROR(VLOOKUP($D281,'START - AWARD DETAILS'!$C$21:$G$40,4,0),"")</f>
        <v/>
      </c>
      <c r="H281" s="274" t="str">
        <f>IFERROR(VLOOKUP($D281,'START - AWARD DETAILS'!$C$21:$G$40,5,0),"")</f>
        <v/>
      </c>
      <c r="I281" s="477"/>
      <c r="J281" s="230"/>
      <c r="K281" s="230"/>
      <c r="L281" s="283"/>
      <c r="M281" s="279"/>
      <c r="N281" s="320">
        <f t="shared" si="10"/>
        <v>0</v>
      </c>
      <c r="O281" s="321">
        <f t="shared" si="9"/>
        <v>1</v>
      </c>
      <c r="P281" s="252"/>
      <c r="Q281" s="143"/>
      <c r="T281" s="352">
        <f>IF(COUNTIF(D$11:D281,D281)=1,T280+1,T280)</f>
        <v>6</v>
      </c>
      <c r="U281" s="99">
        <f>IF(COUNTIF(J$11:J281,J281)=1,U280+1,U280)</f>
        <v>11</v>
      </c>
      <c r="V281" s="99">
        <f>IF(COUNTIF(H$11:H281,H281)=1,V280+1,V280)</f>
        <v>4</v>
      </c>
      <c r="W281" s="99">
        <f>IF(COUNTIF(H$11:H281,H281)=1,W280+1,W280)</f>
        <v>4</v>
      </c>
      <c r="X281" s="503">
        <f>IF(COUNTIF(J$11:J281,J281)=1,X280+1,X280)</f>
        <v>11</v>
      </c>
      <c r="Y281" s="352">
        <f>IF(AND(COUNTIF(J$11:J281,J281)=1,J281&lt;&gt;"UK"),Y280+1,Y280)</f>
        <v>11</v>
      </c>
    </row>
    <row r="282" spans="2:25" s="99" customFormat="1" x14ac:dyDescent="0.25">
      <c r="B282" s="109"/>
      <c r="C282" s="300"/>
      <c r="D282" s="230"/>
      <c r="E282" s="523" t="str">
        <f>IFERROR(VLOOKUP($D282,'START - AWARD DETAILS'!$C$21:$F$40,2,0),"")</f>
        <v/>
      </c>
      <c r="F282" s="274" t="str">
        <f>IFERROR(VLOOKUP($D282,'START - AWARD DETAILS'!$C$21:$F$40,3,0),"")</f>
        <v/>
      </c>
      <c r="G282" s="274" t="str">
        <f>IFERROR(VLOOKUP($D282,'START - AWARD DETAILS'!$C$21:$G$40,4,0),"")</f>
        <v/>
      </c>
      <c r="H282" s="274" t="str">
        <f>IFERROR(VLOOKUP($D282,'START - AWARD DETAILS'!$C$21:$G$40,5,0),"")</f>
        <v/>
      </c>
      <c r="I282" s="477"/>
      <c r="J282" s="230"/>
      <c r="K282" s="230"/>
      <c r="L282" s="283"/>
      <c r="M282" s="279"/>
      <c r="N282" s="320">
        <f t="shared" si="10"/>
        <v>0</v>
      </c>
      <c r="O282" s="321">
        <f t="shared" si="9"/>
        <v>1</v>
      </c>
      <c r="P282" s="252"/>
      <c r="Q282" s="143"/>
      <c r="T282" s="352">
        <f>IF(COUNTIF(D$11:D282,D282)=1,T281+1,T281)</f>
        <v>6</v>
      </c>
      <c r="U282" s="99">
        <f>IF(COUNTIF(J$11:J282,J282)=1,U281+1,U281)</f>
        <v>11</v>
      </c>
      <c r="V282" s="99">
        <f>IF(COUNTIF(H$11:H282,H282)=1,V281+1,V281)</f>
        <v>4</v>
      </c>
      <c r="W282" s="99">
        <f>IF(COUNTIF(H$11:H282,H282)=1,W281+1,W281)</f>
        <v>4</v>
      </c>
      <c r="X282" s="503">
        <f>IF(COUNTIF(J$11:J282,J282)=1,X281+1,X281)</f>
        <v>11</v>
      </c>
      <c r="Y282" s="352">
        <f>IF(AND(COUNTIF(J$11:J282,J282)=1,J282&lt;&gt;"UK"),Y281+1,Y281)</f>
        <v>11</v>
      </c>
    </row>
    <row r="283" spans="2:25" s="99" customFormat="1" x14ac:dyDescent="0.25">
      <c r="B283" s="109"/>
      <c r="C283" s="300"/>
      <c r="D283" s="230"/>
      <c r="E283" s="523" t="str">
        <f>IFERROR(VLOOKUP($D283,'START - AWARD DETAILS'!$C$21:$F$40,2,0),"")</f>
        <v/>
      </c>
      <c r="F283" s="274" t="str">
        <f>IFERROR(VLOOKUP($D283,'START - AWARD DETAILS'!$C$21:$F$40,3,0),"")</f>
        <v/>
      </c>
      <c r="G283" s="274" t="str">
        <f>IFERROR(VLOOKUP($D283,'START - AWARD DETAILS'!$C$21:$G$40,4,0),"")</f>
        <v/>
      </c>
      <c r="H283" s="274" t="str">
        <f>IFERROR(VLOOKUP($D283,'START - AWARD DETAILS'!$C$21:$G$40,5,0),"")</f>
        <v/>
      </c>
      <c r="I283" s="477"/>
      <c r="J283" s="230"/>
      <c r="K283" s="230"/>
      <c r="L283" s="283"/>
      <c r="M283" s="279"/>
      <c r="N283" s="320">
        <f t="shared" si="10"/>
        <v>0</v>
      </c>
      <c r="O283" s="321">
        <f t="shared" si="9"/>
        <v>1</v>
      </c>
      <c r="P283" s="252"/>
      <c r="Q283" s="143"/>
      <c r="T283" s="352">
        <f>IF(COUNTIF(D$11:D283,D283)=1,T282+1,T282)</f>
        <v>6</v>
      </c>
      <c r="U283" s="99">
        <f>IF(COUNTIF(J$11:J283,J283)=1,U282+1,U282)</f>
        <v>11</v>
      </c>
      <c r="V283" s="99">
        <f>IF(COUNTIF(H$11:H283,H283)=1,V282+1,V282)</f>
        <v>4</v>
      </c>
      <c r="W283" s="99">
        <f>IF(COUNTIF(H$11:H283,H283)=1,W282+1,W282)</f>
        <v>4</v>
      </c>
      <c r="X283" s="503">
        <f>IF(COUNTIF(J$11:J283,J283)=1,X282+1,X282)</f>
        <v>11</v>
      </c>
      <c r="Y283" s="352">
        <f>IF(AND(COUNTIF(J$11:J283,J283)=1,J283&lt;&gt;"UK"),Y282+1,Y282)</f>
        <v>11</v>
      </c>
    </row>
    <row r="284" spans="2:25" s="99" customFormat="1" x14ac:dyDescent="0.25">
      <c r="B284" s="109"/>
      <c r="C284" s="300"/>
      <c r="D284" s="230"/>
      <c r="E284" s="523" t="str">
        <f>IFERROR(VLOOKUP($D284,'START - AWARD DETAILS'!$C$21:$F$40,2,0),"")</f>
        <v/>
      </c>
      <c r="F284" s="274" t="str">
        <f>IFERROR(VLOOKUP($D284,'START - AWARD DETAILS'!$C$21:$F$40,3,0),"")</f>
        <v/>
      </c>
      <c r="G284" s="274" t="str">
        <f>IFERROR(VLOOKUP($D284,'START - AWARD DETAILS'!$C$21:$G$40,4,0),"")</f>
        <v/>
      </c>
      <c r="H284" s="274" t="str">
        <f>IFERROR(VLOOKUP($D284,'START - AWARD DETAILS'!$C$21:$G$40,5,0),"")</f>
        <v/>
      </c>
      <c r="I284" s="477"/>
      <c r="J284" s="230"/>
      <c r="K284" s="230"/>
      <c r="L284" s="283"/>
      <c r="M284" s="279"/>
      <c r="N284" s="320">
        <f t="shared" si="10"/>
        <v>0</v>
      </c>
      <c r="O284" s="321">
        <f t="shared" si="9"/>
        <v>1</v>
      </c>
      <c r="P284" s="252"/>
      <c r="Q284" s="143"/>
      <c r="T284" s="352">
        <f>IF(COUNTIF(D$11:D284,D284)=1,T283+1,T283)</f>
        <v>6</v>
      </c>
      <c r="U284" s="99">
        <f>IF(COUNTIF(J$11:J284,J284)=1,U283+1,U283)</f>
        <v>11</v>
      </c>
      <c r="V284" s="99">
        <f>IF(COUNTIF(H$11:H284,H284)=1,V283+1,V283)</f>
        <v>4</v>
      </c>
      <c r="W284" s="99">
        <f>IF(COUNTIF(H$11:H284,H284)=1,W283+1,W283)</f>
        <v>4</v>
      </c>
      <c r="X284" s="503">
        <f>IF(COUNTIF(J$11:J284,J284)=1,X283+1,X283)</f>
        <v>11</v>
      </c>
      <c r="Y284" s="352">
        <f>IF(AND(COUNTIF(J$11:J284,J284)=1,J284&lt;&gt;"UK"),Y283+1,Y283)</f>
        <v>11</v>
      </c>
    </row>
    <row r="285" spans="2:25" s="99" customFormat="1" x14ac:dyDescent="0.25">
      <c r="B285" s="109"/>
      <c r="C285" s="300"/>
      <c r="D285" s="230"/>
      <c r="E285" s="523" t="str">
        <f>IFERROR(VLOOKUP($D285,'START - AWARD DETAILS'!$C$21:$F$40,2,0),"")</f>
        <v/>
      </c>
      <c r="F285" s="274" t="str">
        <f>IFERROR(VLOOKUP($D285,'START - AWARD DETAILS'!$C$21:$F$40,3,0),"")</f>
        <v/>
      </c>
      <c r="G285" s="274" t="str">
        <f>IFERROR(VLOOKUP($D285,'START - AWARD DETAILS'!$C$21:$G$40,4,0),"")</f>
        <v/>
      </c>
      <c r="H285" s="274" t="str">
        <f>IFERROR(VLOOKUP($D285,'START - AWARD DETAILS'!$C$21:$G$40,5,0),"")</f>
        <v/>
      </c>
      <c r="I285" s="477"/>
      <c r="J285" s="230"/>
      <c r="K285" s="230"/>
      <c r="L285" s="283"/>
      <c r="M285" s="279"/>
      <c r="N285" s="320">
        <f t="shared" si="10"/>
        <v>0</v>
      </c>
      <c r="O285" s="321">
        <f t="shared" si="9"/>
        <v>1</v>
      </c>
      <c r="P285" s="252"/>
      <c r="Q285" s="143"/>
      <c r="T285" s="352">
        <f>IF(COUNTIF(D$11:D285,D285)=1,T284+1,T284)</f>
        <v>6</v>
      </c>
      <c r="U285" s="99">
        <f>IF(COUNTIF(J$11:J285,J285)=1,U284+1,U284)</f>
        <v>11</v>
      </c>
      <c r="V285" s="99">
        <f>IF(COUNTIF(H$11:H285,H285)=1,V284+1,V284)</f>
        <v>4</v>
      </c>
      <c r="W285" s="99">
        <f>IF(COUNTIF(H$11:H285,H285)=1,W284+1,W284)</f>
        <v>4</v>
      </c>
      <c r="X285" s="503">
        <f>IF(COUNTIF(J$11:J285,J285)=1,X284+1,X284)</f>
        <v>11</v>
      </c>
      <c r="Y285" s="352">
        <f>IF(AND(COUNTIF(J$11:J285,J285)=1,J285&lt;&gt;"UK"),Y284+1,Y284)</f>
        <v>11</v>
      </c>
    </row>
    <row r="286" spans="2:25" s="99" customFormat="1" x14ac:dyDescent="0.25">
      <c r="B286" s="109"/>
      <c r="C286" s="300"/>
      <c r="D286" s="230"/>
      <c r="E286" s="523" t="str">
        <f>IFERROR(VLOOKUP($D286,'START - AWARD DETAILS'!$C$21:$F$40,2,0),"")</f>
        <v/>
      </c>
      <c r="F286" s="274" t="str">
        <f>IFERROR(VLOOKUP($D286,'START - AWARD DETAILS'!$C$21:$F$40,3,0),"")</f>
        <v/>
      </c>
      <c r="G286" s="274" t="str">
        <f>IFERROR(VLOOKUP($D286,'START - AWARD DETAILS'!$C$21:$G$40,4,0),"")</f>
        <v/>
      </c>
      <c r="H286" s="274" t="str">
        <f>IFERROR(VLOOKUP($D286,'START - AWARD DETAILS'!$C$21:$G$40,5,0),"")</f>
        <v/>
      </c>
      <c r="I286" s="477"/>
      <c r="J286" s="230"/>
      <c r="K286" s="230"/>
      <c r="L286" s="283"/>
      <c r="M286" s="279"/>
      <c r="N286" s="320">
        <f t="shared" si="10"/>
        <v>0</v>
      </c>
      <c r="O286" s="321">
        <f t="shared" si="9"/>
        <v>1</v>
      </c>
      <c r="P286" s="252"/>
      <c r="Q286" s="143"/>
      <c r="T286" s="352">
        <f>IF(COUNTIF(D$11:D286,D286)=1,T285+1,T285)</f>
        <v>6</v>
      </c>
      <c r="U286" s="99">
        <f>IF(COUNTIF(J$11:J286,J286)=1,U285+1,U285)</f>
        <v>11</v>
      </c>
      <c r="V286" s="99">
        <f>IF(COUNTIF(H$11:H286,H286)=1,V285+1,V285)</f>
        <v>4</v>
      </c>
      <c r="W286" s="99">
        <f>IF(COUNTIF(H$11:H286,H286)=1,W285+1,W285)</f>
        <v>4</v>
      </c>
      <c r="X286" s="503">
        <f>IF(COUNTIF(J$11:J286,J286)=1,X285+1,X285)</f>
        <v>11</v>
      </c>
      <c r="Y286" s="352">
        <f>IF(AND(COUNTIF(J$11:J286,J286)=1,J286&lt;&gt;"UK"),Y285+1,Y285)</f>
        <v>11</v>
      </c>
    </row>
    <row r="287" spans="2:25" s="99" customFormat="1" x14ac:dyDescent="0.25">
      <c r="B287" s="109"/>
      <c r="C287" s="300"/>
      <c r="D287" s="230"/>
      <c r="E287" s="523" t="str">
        <f>IFERROR(VLOOKUP($D287,'START - AWARD DETAILS'!$C$21:$F$40,2,0),"")</f>
        <v/>
      </c>
      <c r="F287" s="274" t="str">
        <f>IFERROR(VLOOKUP($D287,'START - AWARD DETAILS'!$C$21:$F$40,3,0),"")</f>
        <v/>
      </c>
      <c r="G287" s="274" t="str">
        <f>IFERROR(VLOOKUP($D287,'START - AWARD DETAILS'!$C$21:$G$40,4,0),"")</f>
        <v/>
      </c>
      <c r="H287" s="274" t="str">
        <f>IFERROR(VLOOKUP($D287,'START - AWARD DETAILS'!$C$21:$G$40,5,0),"")</f>
        <v/>
      </c>
      <c r="I287" s="477"/>
      <c r="J287" s="230"/>
      <c r="K287" s="230"/>
      <c r="L287" s="283"/>
      <c r="M287" s="279"/>
      <c r="N287" s="320">
        <f t="shared" si="10"/>
        <v>0</v>
      </c>
      <c r="O287" s="321">
        <f t="shared" si="9"/>
        <v>1</v>
      </c>
      <c r="P287" s="252"/>
      <c r="Q287" s="143"/>
      <c r="T287" s="352">
        <f>IF(COUNTIF(D$11:D287,D287)=1,T286+1,T286)</f>
        <v>6</v>
      </c>
      <c r="U287" s="99">
        <f>IF(COUNTIF(J$11:J287,J287)=1,U286+1,U286)</f>
        <v>11</v>
      </c>
      <c r="V287" s="99">
        <f>IF(COUNTIF(H$11:H287,H287)=1,V286+1,V286)</f>
        <v>4</v>
      </c>
      <c r="W287" s="99">
        <f>IF(COUNTIF(H$11:H287,H287)=1,W286+1,W286)</f>
        <v>4</v>
      </c>
      <c r="X287" s="503">
        <f>IF(COUNTIF(J$11:J287,J287)=1,X286+1,X286)</f>
        <v>11</v>
      </c>
      <c r="Y287" s="352">
        <f>IF(AND(COUNTIF(J$11:J287,J287)=1,J287&lt;&gt;"UK"),Y286+1,Y286)</f>
        <v>11</v>
      </c>
    </row>
    <row r="288" spans="2:25" s="99" customFormat="1" x14ac:dyDescent="0.25">
      <c r="B288" s="109"/>
      <c r="C288" s="300"/>
      <c r="D288" s="230"/>
      <c r="E288" s="523" t="str">
        <f>IFERROR(VLOOKUP($D288,'START - AWARD DETAILS'!$C$21:$F$40,2,0),"")</f>
        <v/>
      </c>
      <c r="F288" s="274" t="str">
        <f>IFERROR(VLOOKUP($D288,'START - AWARD DETAILS'!$C$21:$F$40,3,0),"")</f>
        <v/>
      </c>
      <c r="G288" s="274" t="str">
        <f>IFERROR(VLOOKUP($D288,'START - AWARD DETAILS'!$C$21:$G$40,4,0),"")</f>
        <v/>
      </c>
      <c r="H288" s="274" t="str">
        <f>IFERROR(VLOOKUP($D288,'START - AWARD DETAILS'!$C$21:$G$40,5,0),"")</f>
        <v/>
      </c>
      <c r="I288" s="477"/>
      <c r="J288" s="230"/>
      <c r="K288" s="230"/>
      <c r="L288" s="283"/>
      <c r="M288" s="279"/>
      <c r="N288" s="320">
        <f t="shared" si="10"/>
        <v>0</v>
      </c>
      <c r="O288" s="321">
        <f t="shared" si="9"/>
        <v>1</v>
      </c>
      <c r="P288" s="252"/>
      <c r="Q288" s="143"/>
      <c r="T288" s="352">
        <f>IF(COUNTIF(D$11:D288,D288)=1,T287+1,T287)</f>
        <v>6</v>
      </c>
      <c r="U288" s="99">
        <f>IF(COUNTIF(J$11:J288,J288)=1,U287+1,U287)</f>
        <v>11</v>
      </c>
      <c r="V288" s="99">
        <f>IF(COUNTIF(H$11:H288,H288)=1,V287+1,V287)</f>
        <v>4</v>
      </c>
      <c r="W288" s="99">
        <f>IF(COUNTIF(H$11:H288,H288)=1,W287+1,W287)</f>
        <v>4</v>
      </c>
      <c r="X288" s="503">
        <f>IF(COUNTIF(J$11:J288,J288)=1,X287+1,X287)</f>
        <v>11</v>
      </c>
      <c r="Y288" s="352">
        <f>IF(AND(COUNTIF(J$11:J288,J288)=1,J288&lt;&gt;"UK"),Y287+1,Y287)</f>
        <v>11</v>
      </c>
    </row>
    <row r="289" spans="2:25" s="99" customFormat="1" x14ac:dyDescent="0.25">
      <c r="B289" s="109"/>
      <c r="C289" s="300"/>
      <c r="D289" s="230"/>
      <c r="E289" s="523" t="str">
        <f>IFERROR(VLOOKUP($D289,'START - AWARD DETAILS'!$C$21:$F$40,2,0),"")</f>
        <v/>
      </c>
      <c r="F289" s="274" t="str">
        <f>IFERROR(VLOOKUP($D289,'START - AWARD DETAILS'!$C$21:$F$40,3,0),"")</f>
        <v/>
      </c>
      <c r="G289" s="274" t="str">
        <f>IFERROR(VLOOKUP($D289,'START - AWARD DETAILS'!$C$21:$G$40,4,0),"")</f>
        <v/>
      </c>
      <c r="H289" s="274" t="str">
        <f>IFERROR(VLOOKUP($D289,'START - AWARD DETAILS'!$C$21:$G$40,5,0),"")</f>
        <v/>
      </c>
      <c r="I289" s="477"/>
      <c r="J289" s="230"/>
      <c r="K289" s="230"/>
      <c r="L289" s="283"/>
      <c r="M289" s="279"/>
      <c r="N289" s="320">
        <f t="shared" si="10"/>
        <v>0</v>
      </c>
      <c r="O289" s="321">
        <f t="shared" si="9"/>
        <v>1</v>
      </c>
      <c r="P289" s="252"/>
      <c r="Q289" s="143"/>
      <c r="T289" s="352">
        <f>IF(COUNTIF(D$11:D289,D289)=1,T288+1,T288)</f>
        <v>6</v>
      </c>
      <c r="U289" s="99">
        <f>IF(COUNTIF(J$11:J289,J289)=1,U288+1,U288)</f>
        <v>11</v>
      </c>
      <c r="V289" s="99">
        <f>IF(COUNTIF(H$11:H289,H289)=1,V288+1,V288)</f>
        <v>4</v>
      </c>
      <c r="W289" s="99">
        <f>IF(COUNTIF(H$11:H289,H289)=1,W288+1,W288)</f>
        <v>4</v>
      </c>
      <c r="X289" s="503">
        <f>IF(COUNTIF(J$11:J289,J289)=1,X288+1,X288)</f>
        <v>11</v>
      </c>
      <c r="Y289" s="352">
        <f>IF(AND(COUNTIF(J$11:J289,J289)=1,J289&lt;&gt;"UK"),Y288+1,Y288)</f>
        <v>11</v>
      </c>
    </row>
    <row r="290" spans="2:25" s="99" customFormat="1" x14ac:dyDescent="0.25">
      <c r="B290" s="109"/>
      <c r="C290" s="300"/>
      <c r="D290" s="230"/>
      <c r="E290" s="523" t="str">
        <f>IFERROR(VLOOKUP($D290,'START - AWARD DETAILS'!$C$21:$F$40,2,0),"")</f>
        <v/>
      </c>
      <c r="F290" s="274" t="str">
        <f>IFERROR(VLOOKUP($D290,'START - AWARD DETAILS'!$C$21:$F$40,3,0),"")</f>
        <v/>
      </c>
      <c r="G290" s="274" t="str">
        <f>IFERROR(VLOOKUP($D290,'START - AWARD DETAILS'!$C$21:$G$40,4,0),"")</f>
        <v/>
      </c>
      <c r="H290" s="274" t="str">
        <f>IFERROR(VLOOKUP($D290,'START - AWARD DETAILS'!$C$21:$G$40,5,0),"")</f>
        <v/>
      </c>
      <c r="I290" s="477"/>
      <c r="J290" s="230"/>
      <c r="K290" s="230"/>
      <c r="L290" s="283"/>
      <c r="M290" s="279"/>
      <c r="N290" s="320">
        <f t="shared" si="10"/>
        <v>0</v>
      </c>
      <c r="O290" s="321">
        <f t="shared" si="9"/>
        <v>1</v>
      </c>
      <c r="P290" s="252"/>
      <c r="Q290" s="143"/>
      <c r="T290" s="352">
        <f>IF(COUNTIF(D$11:D290,D290)=1,T289+1,T289)</f>
        <v>6</v>
      </c>
      <c r="U290" s="99">
        <f>IF(COUNTIF(J$11:J290,J290)=1,U289+1,U289)</f>
        <v>11</v>
      </c>
      <c r="V290" s="99">
        <f>IF(COUNTIF(H$11:H290,H290)=1,V289+1,V289)</f>
        <v>4</v>
      </c>
      <c r="W290" s="99">
        <f>IF(COUNTIF(H$11:H290,H290)=1,W289+1,W289)</f>
        <v>4</v>
      </c>
      <c r="X290" s="503">
        <f>IF(COUNTIF(J$11:J290,J290)=1,X289+1,X289)</f>
        <v>11</v>
      </c>
      <c r="Y290" s="352">
        <f>IF(AND(COUNTIF(J$11:J290,J290)=1,J290&lt;&gt;"UK"),Y289+1,Y289)</f>
        <v>11</v>
      </c>
    </row>
    <row r="291" spans="2:25" s="99" customFormat="1" x14ac:dyDescent="0.25">
      <c r="B291" s="109"/>
      <c r="C291" s="300"/>
      <c r="D291" s="230"/>
      <c r="E291" s="523" t="str">
        <f>IFERROR(VLOOKUP($D291,'START - AWARD DETAILS'!$C$21:$F$40,2,0),"")</f>
        <v/>
      </c>
      <c r="F291" s="274" t="str">
        <f>IFERROR(VLOOKUP($D291,'START - AWARD DETAILS'!$C$21:$F$40,3,0),"")</f>
        <v/>
      </c>
      <c r="G291" s="274" t="str">
        <f>IFERROR(VLOOKUP($D291,'START - AWARD DETAILS'!$C$21:$G$40,4,0),"")</f>
        <v/>
      </c>
      <c r="H291" s="274" t="str">
        <f>IFERROR(VLOOKUP($D291,'START - AWARD DETAILS'!$C$21:$G$40,5,0),"")</f>
        <v/>
      </c>
      <c r="I291" s="477"/>
      <c r="J291" s="230"/>
      <c r="K291" s="230"/>
      <c r="L291" s="283"/>
      <c r="M291" s="279"/>
      <c r="N291" s="320">
        <f t="shared" si="10"/>
        <v>0</v>
      </c>
      <c r="O291" s="321">
        <f t="shared" si="9"/>
        <v>1</v>
      </c>
      <c r="P291" s="252"/>
      <c r="Q291" s="143"/>
      <c r="T291" s="352">
        <f>IF(COUNTIF(D$11:D291,D291)=1,T290+1,T290)</f>
        <v>6</v>
      </c>
      <c r="U291" s="99">
        <f>IF(COUNTIF(J$11:J291,J291)=1,U290+1,U290)</f>
        <v>11</v>
      </c>
      <c r="V291" s="99">
        <f>IF(COUNTIF(H$11:H291,H291)=1,V290+1,V290)</f>
        <v>4</v>
      </c>
      <c r="W291" s="99">
        <f>IF(COUNTIF(H$11:H291,H291)=1,W290+1,W290)</f>
        <v>4</v>
      </c>
      <c r="X291" s="503">
        <f>IF(COUNTIF(J$11:J291,J291)=1,X290+1,X290)</f>
        <v>11</v>
      </c>
      <c r="Y291" s="352">
        <f>IF(AND(COUNTIF(J$11:J291,J291)=1,J291&lt;&gt;"UK"),Y290+1,Y290)</f>
        <v>11</v>
      </c>
    </row>
    <row r="292" spans="2:25" s="99" customFormat="1" x14ac:dyDescent="0.25">
      <c r="B292" s="109"/>
      <c r="C292" s="300"/>
      <c r="D292" s="230"/>
      <c r="E292" s="523" t="str">
        <f>IFERROR(VLOOKUP($D292,'START - AWARD DETAILS'!$C$21:$F$40,2,0),"")</f>
        <v/>
      </c>
      <c r="F292" s="274" t="str">
        <f>IFERROR(VLOOKUP($D292,'START - AWARD DETAILS'!$C$21:$F$40,3,0),"")</f>
        <v/>
      </c>
      <c r="G292" s="274" t="str">
        <f>IFERROR(VLOOKUP($D292,'START - AWARD DETAILS'!$C$21:$G$40,4,0),"")</f>
        <v/>
      </c>
      <c r="H292" s="274" t="str">
        <f>IFERROR(VLOOKUP($D292,'START - AWARD DETAILS'!$C$21:$G$40,5,0),"")</f>
        <v/>
      </c>
      <c r="I292" s="477"/>
      <c r="J292" s="230"/>
      <c r="K292" s="230"/>
      <c r="L292" s="283"/>
      <c r="M292" s="279"/>
      <c r="N292" s="320">
        <f t="shared" si="10"/>
        <v>0</v>
      </c>
      <c r="O292" s="321">
        <f t="shared" si="9"/>
        <v>1</v>
      </c>
      <c r="P292" s="252"/>
      <c r="Q292" s="143"/>
      <c r="T292" s="352">
        <f>IF(COUNTIF(D$11:D292,D292)=1,T291+1,T291)</f>
        <v>6</v>
      </c>
      <c r="U292" s="99">
        <f>IF(COUNTIF(J$11:J292,J292)=1,U291+1,U291)</f>
        <v>11</v>
      </c>
      <c r="V292" s="99">
        <f>IF(COUNTIF(H$11:H292,H292)=1,V291+1,V291)</f>
        <v>4</v>
      </c>
      <c r="W292" s="99">
        <f>IF(COUNTIF(H$11:H292,H292)=1,W291+1,W291)</f>
        <v>4</v>
      </c>
      <c r="X292" s="503">
        <f>IF(COUNTIF(J$11:J292,J292)=1,X291+1,X291)</f>
        <v>11</v>
      </c>
      <c r="Y292" s="352">
        <f>IF(AND(COUNTIF(J$11:J292,J292)=1,J292&lt;&gt;"UK"),Y291+1,Y291)</f>
        <v>11</v>
      </c>
    </row>
    <row r="293" spans="2:25" s="99" customFormat="1" x14ac:dyDescent="0.25">
      <c r="B293" s="109"/>
      <c r="C293" s="300"/>
      <c r="D293" s="230"/>
      <c r="E293" s="523" t="str">
        <f>IFERROR(VLOOKUP($D293,'START - AWARD DETAILS'!$C$21:$F$40,2,0),"")</f>
        <v/>
      </c>
      <c r="F293" s="274" t="str">
        <f>IFERROR(VLOOKUP($D293,'START - AWARD DETAILS'!$C$21:$F$40,3,0),"")</f>
        <v/>
      </c>
      <c r="G293" s="274" t="str">
        <f>IFERROR(VLOOKUP($D293,'START - AWARD DETAILS'!$C$21:$G$40,4,0),"")</f>
        <v/>
      </c>
      <c r="H293" s="274" t="str">
        <f>IFERROR(VLOOKUP($D293,'START - AWARD DETAILS'!$C$21:$G$40,5,0),"")</f>
        <v/>
      </c>
      <c r="I293" s="477"/>
      <c r="J293" s="230"/>
      <c r="K293" s="230"/>
      <c r="L293" s="283"/>
      <c r="M293" s="279"/>
      <c r="N293" s="320">
        <f t="shared" si="10"/>
        <v>0</v>
      </c>
      <c r="O293" s="321">
        <f t="shared" si="9"/>
        <v>1</v>
      </c>
      <c r="P293" s="252"/>
      <c r="Q293" s="143"/>
      <c r="T293" s="352">
        <f>IF(COUNTIF(D$11:D293,D293)=1,T292+1,T292)</f>
        <v>6</v>
      </c>
      <c r="U293" s="99">
        <f>IF(COUNTIF(J$11:J293,J293)=1,U292+1,U292)</f>
        <v>11</v>
      </c>
      <c r="V293" s="99">
        <f>IF(COUNTIF(H$11:H293,H293)=1,V292+1,V292)</f>
        <v>4</v>
      </c>
      <c r="W293" s="99">
        <f>IF(COUNTIF(H$11:H293,H293)=1,W292+1,W292)</f>
        <v>4</v>
      </c>
      <c r="X293" s="503">
        <f>IF(COUNTIF(J$11:J293,J293)=1,X292+1,X292)</f>
        <v>11</v>
      </c>
      <c r="Y293" s="352">
        <f>IF(AND(COUNTIF(J$11:J293,J293)=1,J293&lt;&gt;"UK"),Y292+1,Y292)</f>
        <v>11</v>
      </c>
    </row>
    <row r="294" spans="2:25" s="99" customFormat="1" x14ac:dyDescent="0.25">
      <c r="B294" s="109"/>
      <c r="C294" s="300"/>
      <c r="D294" s="230"/>
      <c r="E294" s="523" t="str">
        <f>IFERROR(VLOOKUP($D294,'START - AWARD DETAILS'!$C$21:$F$40,2,0),"")</f>
        <v/>
      </c>
      <c r="F294" s="274" t="str">
        <f>IFERROR(VLOOKUP($D294,'START - AWARD DETAILS'!$C$21:$F$40,3,0),"")</f>
        <v/>
      </c>
      <c r="G294" s="274" t="str">
        <f>IFERROR(VLOOKUP($D294,'START - AWARD DETAILS'!$C$21:$G$40,4,0),"")</f>
        <v/>
      </c>
      <c r="H294" s="274" t="str">
        <f>IFERROR(VLOOKUP($D294,'START - AWARD DETAILS'!$C$21:$G$40,5,0),"")</f>
        <v/>
      </c>
      <c r="I294" s="477"/>
      <c r="J294" s="230"/>
      <c r="K294" s="230"/>
      <c r="L294" s="283"/>
      <c r="M294" s="279"/>
      <c r="N294" s="320">
        <f t="shared" si="10"/>
        <v>0</v>
      </c>
      <c r="O294" s="321">
        <f t="shared" si="9"/>
        <v>1</v>
      </c>
      <c r="P294" s="252"/>
      <c r="Q294" s="143"/>
      <c r="T294" s="352">
        <f>IF(COUNTIF(D$11:D294,D294)=1,T293+1,T293)</f>
        <v>6</v>
      </c>
      <c r="U294" s="99">
        <f>IF(COUNTIF(J$11:J294,J294)=1,U293+1,U293)</f>
        <v>11</v>
      </c>
      <c r="V294" s="99">
        <f>IF(COUNTIF(H$11:H294,H294)=1,V293+1,V293)</f>
        <v>4</v>
      </c>
      <c r="W294" s="99">
        <f>IF(COUNTIF(H$11:H294,H294)=1,W293+1,W293)</f>
        <v>4</v>
      </c>
      <c r="X294" s="503">
        <f>IF(COUNTIF(J$11:J294,J294)=1,X293+1,X293)</f>
        <v>11</v>
      </c>
      <c r="Y294" s="352">
        <f>IF(AND(COUNTIF(J$11:J294,J294)=1,J294&lt;&gt;"UK"),Y293+1,Y293)</f>
        <v>11</v>
      </c>
    </row>
    <row r="295" spans="2:25" s="99" customFormat="1" x14ac:dyDescent="0.25">
      <c r="B295" s="109"/>
      <c r="C295" s="300"/>
      <c r="D295" s="230"/>
      <c r="E295" s="523" t="str">
        <f>IFERROR(VLOOKUP($D295,'START - AWARD DETAILS'!$C$21:$F$40,2,0),"")</f>
        <v/>
      </c>
      <c r="F295" s="274" t="str">
        <f>IFERROR(VLOOKUP($D295,'START - AWARD DETAILS'!$C$21:$F$40,3,0),"")</f>
        <v/>
      </c>
      <c r="G295" s="274" t="str">
        <f>IFERROR(VLOOKUP($D295,'START - AWARD DETAILS'!$C$21:$G$40,4,0),"")</f>
        <v/>
      </c>
      <c r="H295" s="274" t="str">
        <f>IFERROR(VLOOKUP($D295,'START - AWARD DETAILS'!$C$21:$G$40,5,0),"")</f>
        <v/>
      </c>
      <c r="I295" s="477"/>
      <c r="J295" s="230"/>
      <c r="K295" s="230"/>
      <c r="L295" s="283"/>
      <c r="M295" s="279"/>
      <c r="N295" s="320">
        <f t="shared" si="10"/>
        <v>0</v>
      </c>
      <c r="O295" s="321">
        <f t="shared" si="9"/>
        <v>1</v>
      </c>
      <c r="P295" s="252"/>
      <c r="Q295" s="143"/>
      <c r="T295" s="352">
        <f>IF(COUNTIF(D$11:D295,D295)=1,T294+1,T294)</f>
        <v>6</v>
      </c>
      <c r="U295" s="99">
        <f>IF(COUNTIF(J$11:J295,J295)=1,U294+1,U294)</f>
        <v>11</v>
      </c>
      <c r="V295" s="99">
        <f>IF(COUNTIF(H$11:H295,H295)=1,V294+1,V294)</f>
        <v>4</v>
      </c>
      <c r="W295" s="99">
        <f>IF(COUNTIF(H$11:H295,H295)=1,W294+1,W294)</f>
        <v>4</v>
      </c>
      <c r="X295" s="503">
        <f>IF(COUNTIF(J$11:J295,J295)=1,X294+1,X294)</f>
        <v>11</v>
      </c>
      <c r="Y295" s="352">
        <f>IF(AND(COUNTIF(J$11:J295,J295)=1,J295&lt;&gt;"UK"),Y294+1,Y294)</f>
        <v>11</v>
      </c>
    </row>
    <row r="296" spans="2:25" s="99" customFormat="1" x14ac:dyDescent="0.25">
      <c r="B296" s="109"/>
      <c r="C296" s="300"/>
      <c r="D296" s="230"/>
      <c r="E296" s="523" t="str">
        <f>IFERROR(VLOOKUP($D296,'START - AWARD DETAILS'!$C$21:$F$40,2,0),"")</f>
        <v/>
      </c>
      <c r="F296" s="274" t="str">
        <f>IFERROR(VLOOKUP($D296,'START - AWARD DETAILS'!$C$21:$F$40,3,0),"")</f>
        <v/>
      </c>
      <c r="G296" s="274" t="str">
        <f>IFERROR(VLOOKUP($D296,'START - AWARD DETAILS'!$C$21:$G$40,4,0),"")</f>
        <v/>
      </c>
      <c r="H296" s="274" t="str">
        <f>IFERROR(VLOOKUP($D296,'START - AWARD DETAILS'!$C$21:$G$40,5,0),"")</f>
        <v/>
      </c>
      <c r="I296" s="477"/>
      <c r="J296" s="230"/>
      <c r="K296" s="230"/>
      <c r="L296" s="283"/>
      <c r="M296" s="279"/>
      <c r="N296" s="320">
        <f t="shared" si="10"/>
        <v>0</v>
      </c>
      <c r="O296" s="321">
        <f t="shared" si="9"/>
        <v>1</v>
      </c>
      <c r="P296" s="252"/>
      <c r="Q296" s="143"/>
      <c r="T296" s="352">
        <f>IF(COUNTIF(D$11:D296,D296)=1,T295+1,T295)</f>
        <v>6</v>
      </c>
      <c r="U296" s="99">
        <f>IF(COUNTIF(J$11:J296,J296)=1,U295+1,U295)</f>
        <v>11</v>
      </c>
      <c r="V296" s="99">
        <f>IF(COUNTIF(H$11:H296,H296)=1,V295+1,V295)</f>
        <v>4</v>
      </c>
      <c r="W296" s="99">
        <f>IF(COUNTIF(H$11:H296,H296)=1,W295+1,W295)</f>
        <v>4</v>
      </c>
      <c r="X296" s="503">
        <f>IF(COUNTIF(J$11:J296,J296)=1,X295+1,X295)</f>
        <v>11</v>
      </c>
      <c r="Y296" s="352">
        <f>IF(AND(COUNTIF(J$11:J296,J296)=1,J296&lt;&gt;"UK"),Y295+1,Y295)</f>
        <v>11</v>
      </c>
    </row>
    <row r="297" spans="2:25" s="99" customFormat="1" x14ac:dyDescent="0.25">
      <c r="B297" s="109"/>
      <c r="C297" s="300"/>
      <c r="D297" s="230"/>
      <c r="E297" s="523" t="str">
        <f>IFERROR(VLOOKUP($D297,'START - AWARD DETAILS'!$C$21:$F$40,2,0),"")</f>
        <v/>
      </c>
      <c r="F297" s="274" t="str">
        <f>IFERROR(VLOOKUP($D297,'START - AWARD DETAILS'!$C$21:$F$40,3,0),"")</f>
        <v/>
      </c>
      <c r="G297" s="274" t="str">
        <f>IFERROR(VLOOKUP($D297,'START - AWARD DETAILS'!$C$21:$G$40,4,0),"")</f>
        <v/>
      </c>
      <c r="H297" s="274" t="str">
        <f>IFERROR(VLOOKUP($D297,'START - AWARD DETAILS'!$C$21:$G$40,5,0),"")</f>
        <v/>
      </c>
      <c r="I297" s="477"/>
      <c r="J297" s="230"/>
      <c r="K297" s="230"/>
      <c r="L297" s="283"/>
      <c r="M297" s="279"/>
      <c r="N297" s="320">
        <f t="shared" si="10"/>
        <v>0</v>
      </c>
      <c r="O297" s="321">
        <f t="shared" si="9"/>
        <v>1</v>
      </c>
      <c r="P297" s="252"/>
      <c r="Q297" s="143"/>
      <c r="T297" s="352">
        <f>IF(COUNTIF(D$11:D297,D297)=1,T296+1,T296)</f>
        <v>6</v>
      </c>
      <c r="U297" s="99">
        <f>IF(COUNTIF(J$11:J297,J297)=1,U296+1,U296)</f>
        <v>11</v>
      </c>
      <c r="V297" s="99">
        <f>IF(COUNTIF(H$11:H297,H297)=1,V296+1,V296)</f>
        <v>4</v>
      </c>
      <c r="W297" s="99">
        <f>IF(COUNTIF(H$11:H297,H297)=1,W296+1,W296)</f>
        <v>4</v>
      </c>
      <c r="X297" s="503">
        <f>IF(COUNTIF(J$11:J297,J297)=1,X296+1,X296)</f>
        <v>11</v>
      </c>
      <c r="Y297" s="352">
        <f>IF(AND(COUNTIF(J$11:J297,J297)=1,J297&lt;&gt;"UK"),Y296+1,Y296)</f>
        <v>11</v>
      </c>
    </row>
    <row r="298" spans="2:25" s="99" customFormat="1" x14ac:dyDescent="0.25">
      <c r="B298" s="109"/>
      <c r="C298" s="300"/>
      <c r="D298" s="230"/>
      <c r="E298" s="523" t="str">
        <f>IFERROR(VLOOKUP($D298,'START - AWARD DETAILS'!$C$21:$F$40,2,0),"")</f>
        <v/>
      </c>
      <c r="F298" s="274" t="str">
        <f>IFERROR(VLOOKUP($D298,'START - AWARD DETAILS'!$C$21:$F$40,3,0),"")</f>
        <v/>
      </c>
      <c r="G298" s="274" t="str">
        <f>IFERROR(VLOOKUP($D298,'START - AWARD DETAILS'!$C$21:$G$40,4,0),"")</f>
        <v/>
      </c>
      <c r="H298" s="274" t="str">
        <f>IFERROR(VLOOKUP($D298,'START - AWARD DETAILS'!$C$21:$G$40,5,0),"")</f>
        <v/>
      </c>
      <c r="I298" s="477"/>
      <c r="J298" s="230"/>
      <c r="K298" s="230"/>
      <c r="L298" s="283"/>
      <c r="M298" s="279"/>
      <c r="N298" s="320">
        <f t="shared" si="10"/>
        <v>0</v>
      </c>
      <c r="O298" s="321">
        <f t="shared" si="9"/>
        <v>1</v>
      </c>
      <c r="P298" s="252"/>
      <c r="Q298" s="143"/>
      <c r="T298" s="352">
        <f>IF(COUNTIF(D$11:D298,D298)=1,T297+1,T297)</f>
        <v>6</v>
      </c>
      <c r="U298" s="99">
        <f>IF(COUNTIF(J$11:J298,J298)=1,U297+1,U297)</f>
        <v>11</v>
      </c>
      <c r="V298" s="99">
        <f>IF(COUNTIF(H$11:H298,H298)=1,V297+1,V297)</f>
        <v>4</v>
      </c>
      <c r="W298" s="99">
        <f>IF(COUNTIF(H$11:H298,H298)=1,W297+1,W297)</f>
        <v>4</v>
      </c>
      <c r="X298" s="503">
        <f>IF(COUNTIF(J$11:J298,J298)=1,X297+1,X297)</f>
        <v>11</v>
      </c>
      <c r="Y298" s="352">
        <f>IF(AND(COUNTIF(J$11:J298,J298)=1,J298&lt;&gt;"UK"),Y297+1,Y297)</f>
        <v>11</v>
      </c>
    </row>
    <row r="299" spans="2:25" s="99" customFormat="1" x14ac:dyDescent="0.25">
      <c r="B299" s="109"/>
      <c r="C299" s="300"/>
      <c r="D299" s="230"/>
      <c r="E299" s="523" t="str">
        <f>IFERROR(VLOOKUP($D299,'START - AWARD DETAILS'!$C$21:$F$40,2,0),"")</f>
        <v/>
      </c>
      <c r="F299" s="274" t="str">
        <f>IFERROR(VLOOKUP($D299,'START - AWARD DETAILS'!$C$21:$F$40,3,0),"")</f>
        <v/>
      </c>
      <c r="G299" s="274" t="str">
        <f>IFERROR(VLOOKUP($D299,'START - AWARD DETAILS'!$C$21:$G$40,4,0),"")</f>
        <v/>
      </c>
      <c r="H299" s="274" t="str">
        <f>IFERROR(VLOOKUP($D299,'START - AWARD DETAILS'!$C$21:$G$40,5,0),"")</f>
        <v/>
      </c>
      <c r="I299" s="477"/>
      <c r="J299" s="230"/>
      <c r="K299" s="230"/>
      <c r="L299" s="283"/>
      <c r="M299" s="279"/>
      <c r="N299" s="320">
        <f t="shared" si="10"/>
        <v>0</v>
      </c>
      <c r="O299" s="321">
        <f t="shared" si="9"/>
        <v>1</v>
      </c>
      <c r="P299" s="252"/>
      <c r="Q299" s="143"/>
      <c r="T299" s="352">
        <f>IF(COUNTIF(D$11:D299,D299)=1,T298+1,T298)</f>
        <v>6</v>
      </c>
      <c r="U299" s="99">
        <f>IF(COUNTIF(J$11:J299,J299)=1,U298+1,U298)</f>
        <v>11</v>
      </c>
      <c r="V299" s="99">
        <f>IF(COUNTIF(H$11:H299,H299)=1,V298+1,V298)</f>
        <v>4</v>
      </c>
      <c r="W299" s="99">
        <f>IF(COUNTIF(H$11:H299,H299)=1,W298+1,W298)</f>
        <v>4</v>
      </c>
      <c r="X299" s="503">
        <f>IF(COUNTIF(J$11:J299,J299)=1,X298+1,X298)</f>
        <v>11</v>
      </c>
      <c r="Y299" s="352">
        <f>IF(AND(COUNTIF(J$11:J299,J299)=1,J299&lt;&gt;"UK"),Y298+1,Y298)</f>
        <v>11</v>
      </c>
    </row>
    <row r="300" spans="2:25" s="99" customFormat="1" x14ac:dyDescent="0.25">
      <c r="B300" s="109"/>
      <c r="C300" s="300"/>
      <c r="D300" s="230"/>
      <c r="E300" s="523" t="str">
        <f>IFERROR(VLOOKUP($D300,'START - AWARD DETAILS'!$C$21:$F$40,2,0),"")</f>
        <v/>
      </c>
      <c r="F300" s="274" t="str">
        <f>IFERROR(VLOOKUP($D300,'START - AWARD DETAILS'!$C$21:$F$40,3,0),"")</f>
        <v/>
      </c>
      <c r="G300" s="274" t="str">
        <f>IFERROR(VLOOKUP($D300,'START - AWARD DETAILS'!$C$21:$G$40,4,0),"")</f>
        <v/>
      </c>
      <c r="H300" s="274" t="str">
        <f>IFERROR(VLOOKUP($D300,'START - AWARD DETAILS'!$C$21:$G$40,5,0),"")</f>
        <v/>
      </c>
      <c r="I300" s="477"/>
      <c r="J300" s="230"/>
      <c r="K300" s="230"/>
      <c r="L300" s="283"/>
      <c r="M300" s="279"/>
      <c r="N300" s="320">
        <f t="shared" si="10"/>
        <v>0</v>
      </c>
      <c r="O300" s="321">
        <f t="shared" si="9"/>
        <v>1</v>
      </c>
      <c r="P300" s="252"/>
      <c r="Q300" s="143"/>
      <c r="T300" s="352">
        <f>IF(COUNTIF(D$11:D300,D300)=1,T299+1,T299)</f>
        <v>6</v>
      </c>
      <c r="U300" s="99">
        <f>IF(COUNTIF(J$11:J300,J300)=1,U299+1,U299)</f>
        <v>11</v>
      </c>
      <c r="V300" s="99">
        <f>IF(COUNTIF(H$11:H300,H300)=1,V299+1,V299)</f>
        <v>4</v>
      </c>
      <c r="W300" s="99">
        <f>IF(COUNTIF(H$11:H300,H300)=1,W299+1,W299)</f>
        <v>4</v>
      </c>
      <c r="X300" s="503">
        <f>IF(COUNTIF(J$11:J300,J300)=1,X299+1,X299)</f>
        <v>11</v>
      </c>
      <c r="Y300" s="352">
        <f>IF(AND(COUNTIF(J$11:J300,J300)=1,J300&lt;&gt;"UK"),Y299+1,Y299)</f>
        <v>11</v>
      </c>
    </row>
    <row r="301" spans="2:25" s="99" customFormat="1" x14ac:dyDescent="0.25">
      <c r="B301" s="109"/>
      <c r="C301" s="300"/>
      <c r="D301" s="230"/>
      <c r="E301" s="523" t="str">
        <f>IFERROR(VLOOKUP($D301,'START - AWARD DETAILS'!$C$21:$F$40,2,0),"")</f>
        <v/>
      </c>
      <c r="F301" s="274" t="str">
        <f>IFERROR(VLOOKUP($D301,'START - AWARD DETAILS'!$C$21:$F$40,3,0),"")</f>
        <v/>
      </c>
      <c r="G301" s="274" t="str">
        <f>IFERROR(VLOOKUP($D301,'START - AWARD DETAILS'!$C$21:$G$40,4,0),"")</f>
        <v/>
      </c>
      <c r="H301" s="274" t="str">
        <f>IFERROR(VLOOKUP($D301,'START - AWARD DETAILS'!$C$21:$G$40,5,0),"")</f>
        <v/>
      </c>
      <c r="I301" s="477"/>
      <c r="J301" s="230"/>
      <c r="K301" s="230"/>
      <c r="L301" s="283"/>
      <c r="M301" s="279"/>
      <c r="N301" s="320">
        <f t="shared" si="10"/>
        <v>0</v>
      </c>
      <c r="O301" s="321">
        <f t="shared" si="9"/>
        <v>1</v>
      </c>
      <c r="P301" s="252"/>
      <c r="Q301" s="143"/>
      <c r="T301" s="352">
        <f>IF(COUNTIF(D$11:D301,D301)=1,T300+1,T300)</f>
        <v>6</v>
      </c>
      <c r="U301" s="99">
        <f>IF(COUNTIF(J$11:J301,J301)=1,U300+1,U300)</f>
        <v>11</v>
      </c>
      <c r="V301" s="99">
        <f>IF(COUNTIF(H$11:H301,H301)=1,V300+1,V300)</f>
        <v>4</v>
      </c>
      <c r="W301" s="99">
        <f>IF(COUNTIF(H$11:H301,H301)=1,W300+1,W300)</f>
        <v>4</v>
      </c>
      <c r="X301" s="503">
        <f>IF(COUNTIF(J$11:J301,J301)=1,X300+1,X300)</f>
        <v>11</v>
      </c>
      <c r="Y301" s="352">
        <f>IF(AND(COUNTIF(J$11:J301,J301)=1,J301&lt;&gt;"UK"),Y300+1,Y300)</f>
        <v>11</v>
      </c>
    </row>
    <row r="302" spans="2:25" s="99" customFormat="1" x14ac:dyDescent="0.25">
      <c r="B302" s="109"/>
      <c r="C302" s="300"/>
      <c r="D302" s="230"/>
      <c r="E302" s="523" t="str">
        <f>IFERROR(VLOOKUP($D302,'START - AWARD DETAILS'!$C$21:$F$40,2,0),"")</f>
        <v/>
      </c>
      <c r="F302" s="274" t="str">
        <f>IFERROR(VLOOKUP($D302,'START - AWARD DETAILS'!$C$21:$F$40,3,0),"")</f>
        <v/>
      </c>
      <c r="G302" s="274" t="str">
        <f>IFERROR(VLOOKUP($D302,'START - AWARD DETAILS'!$C$21:$G$40,4,0),"")</f>
        <v/>
      </c>
      <c r="H302" s="274" t="str">
        <f>IFERROR(VLOOKUP($D302,'START - AWARD DETAILS'!$C$21:$G$40,5,0),"")</f>
        <v/>
      </c>
      <c r="I302" s="477"/>
      <c r="J302" s="230"/>
      <c r="K302" s="230"/>
      <c r="L302" s="283"/>
      <c r="M302" s="279"/>
      <c r="N302" s="320">
        <f t="shared" si="10"/>
        <v>0</v>
      </c>
      <c r="O302" s="321">
        <f t="shared" si="9"/>
        <v>1</v>
      </c>
      <c r="P302" s="252"/>
      <c r="Q302" s="143"/>
      <c r="T302" s="352">
        <f>IF(COUNTIF(D$11:D302,D302)=1,T301+1,T301)</f>
        <v>6</v>
      </c>
      <c r="U302" s="99">
        <f>IF(COUNTIF(J$11:J302,J302)=1,U301+1,U301)</f>
        <v>11</v>
      </c>
      <c r="V302" s="99">
        <f>IF(COUNTIF(H$11:H302,H302)=1,V301+1,V301)</f>
        <v>4</v>
      </c>
      <c r="W302" s="99">
        <f>IF(COUNTIF(H$11:H302,H302)=1,W301+1,W301)</f>
        <v>4</v>
      </c>
      <c r="X302" s="503">
        <f>IF(COUNTIF(J$11:J302,J302)=1,X301+1,X301)</f>
        <v>11</v>
      </c>
      <c r="Y302" s="352">
        <f>IF(AND(COUNTIF(J$11:J302,J302)=1,J302&lt;&gt;"UK"),Y301+1,Y301)</f>
        <v>11</v>
      </c>
    </row>
    <row r="303" spans="2:25" s="99" customFormat="1" x14ac:dyDescent="0.25">
      <c r="B303" s="109"/>
      <c r="C303" s="300"/>
      <c r="D303" s="230"/>
      <c r="E303" s="523" t="str">
        <f>IFERROR(VLOOKUP($D303,'START - AWARD DETAILS'!$C$21:$F$40,2,0),"")</f>
        <v/>
      </c>
      <c r="F303" s="274" t="str">
        <f>IFERROR(VLOOKUP($D303,'START - AWARD DETAILS'!$C$21:$F$40,3,0),"")</f>
        <v/>
      </c>
      <c r="G303" s="274" t="str">
        <f>IFERROR(VLOOKUP($D303,'START - AWARD DETAILS'!$C$21:$G$40,4,0),"")</f>
        <v/>
      </c>
      <c r="H303" s="274" t="str">
        <f>IFERROR(VLOOKUP($D303,'START - AWARD DETAILS'!$C$21:$G$40,5,0),"")</f>
        <v/>
      </c>
      <c r="I303" s="477"/>
      <c r="J303" s="230"/>
      <c r="K303" s="230"/>
      <c r="L303" s="283"/>
      <c r="M303" s="279"/>
      <c r="N303" s="320">
        <f t="shared" si="10"/>
        <v>0</v>
      </c>
      <c r="O303" s="321">
        <f t="shared" si="9"/>
        <v>1</v>
      </c>
      <c r="P303" s="252"/>
      <c r="Q303" s="143"/>
      <c r="T303" s="352">
        <f>IF(COUNTIF(D$11:D303,D303)=1,T302+1,T302)</f>
        <v>6</v>
      </c>
      <c r="U303" s="99">
        <f>IF(COUNTIF(J$11:J303,J303)=1,U302+1,U302)</f>
        <v>11</v>
      </c>
      <c r="V303" s="99">
        <f>IF(COUNTIF(H$11:H303,H303)=1,V302+1,V302)</f>
        <v>4</v>
      </c>
      <c r="W303" s="99">
        <f>IF(COUNTIF(H$11:H303,H303)=1,W302+1,W302)</f>
        <v>4</v>
      </c>
      <c r="X303" s="503">
        <f>IF(COUNTIF(J$11:J303,J303)=1,X302+1,X302)</f>
        <v>11</v>
      </c>
      <c r="Y303" s="352">
        <f>IF(AND(COUNTIF(J$11:J303,J303)=1,J303&lt;&gt;"UK"),Y302+1,Y302)</f>
        <v>11</v>
      </c>
    </row>
    <row r="304" spans="2:25" s="99" customFormat="1" x14ac:dyDescent="0.25">
      <c r="B304" s="109"/>
      <c r="C304" s="300"/>
      <c r="D304" s="230"/>
      <c r="E304" s="523" t="str">
        <f>IFERROR(VLOOKUP($D304,'START - AWARD DETAILS'!$C$21:$F$40,2,0),"")</f>
        <v/>
      </c>
      <c r="F304" s="274" t="str">
        <f>IFERROR(VLOOKUP($D304,'START - AWARD DETAILS'!$C$21:$F$40,3,0),"")</f>
        <v/>
      </c>
      <c r="G304" s="274" t="str">
        <f>IFERROR(VLOOKUP($D304,'START - AWARD DETAILS'!$C$21:$G$40,4,0),"")</f>
        <v/>
      </c>
      <c r="H304" s="274" t="str">
        <f>IFERROR(VLOOKUP($D304,'START - AWARD DETAILS'!$C$21:$G$40,5,0),"")</f>
        <v/>
      </c>
      <c r="I304" s="477"/>
      <c r="J304" s="230"/>
      <c r="K304" s="230"/>
      <c r="L304" s="283"/>
      <c r="M304" s="279"/>
      <c r="N304" s="320">
        <f t="shared" si="10"/>
        <v>0</v>
      </c>
      <c r="O304" s="321">
        <f t="shared" si="9"/>
        <v>1</v>
      </c>
      <c r="P304" s="252"/>
      <c r="Q304" s="143"/>
      <c r="T304" s="352">
        <f>IF(COUNTIF(D$11:D304,D304)=1,T303+1,T303)</f>
        <v>6</v>
      </c>
      <c r="U304" s="99">
        <f>IF(COUNTIF(J$11:J304,J304)=1,U303+1,U303)</f>
        <v>11</v>
      </c>
      <c r="V304" s="99">
        <f>IF(COUNTIF(H$11:H304,H304)=1,V303+1,V303)</f>
        <v>4</v>
      </c>
      <c r="W304" s="99">
        <f>IF(COUNTIF(H$11:H304,H304)=1,W303+1,W303)</f>
        <v>4</v>
      </c>
      <c r="X304" s="503">
        <f>IF(COUNTIF(J$11:J304,J304)=1,X303+1,X303)</f>
        <v>11</v>
      </c>
      <c r="Y304" s="352">
        <f>IF(AND(COUNTIF(J$11:J304,J304)=1,J304&lt;&gt;"UK"),Y303+1,Y303)</f>
        <v>11</v>
      </c>
    </row>
    <row r="305" spans="2:25" s="99" customFormat="1" x14ac:dyDescent="0.25">
      <c r="B305" s="109"/>
      <c r="C305" s="300"/>
      <c r="D305" s="230"/>
      <c r="E305" s="523" t="str">
        <f>IFERROR(VLOOKUP($D305,'START - AWARD DETAILS'!$C$21:$F$40,2,0),"")</f>
        <v/>
      </c>
      <c r="F305" s="274" t="str">
        <f>IFERROR(VLOOKUP($D305,'START - AWARD DETAILS'!$C$21:$F$40,3,0),"")</f>
        <v/>
      </c>
      <c r="G305" s="274" t="str">
        <f>IFERROR(VLOOKUP($D305,'START - AWARD DETAILS'!$C$21:$G$40,4,0),"")</f>
        <v/>
      </c>
      <c r="H305" s="274" t="str">
        <f>IFERROR(VLOOKUP($D305,'START - AWARD DETAILS'!$C$21:$G$40,5,0),"")</f>
        <v/>
      </c>
      <c r="I305" s="477"/>
      <c r="J305" s="230"/>
      <c r="K305" s="230"/>
      <c r="L305" s="283"/>
      <c r="M305" s="279"/>
      <c r="N305" s="320">
        <f t="shared" si="10"/>
        <v>0</v>
      </c>
      <c r="O305" s="321">
        <f t="shared" si="9"/>
        <v>1</v>
      </c>
      <c r="P305" s="252"/>
      <c r="Q305" s="143"/>
      <c r="T305" s="352">
        <f>IF(COUNTIF(D$11:D305,D305)=1,T304+1,T304)</f>
        <v>6</v>
      </c>
      <c r="U305" s="99">
        <f>IF(COUNTIF(J$11:J305,J305)=1,U304+1,U304)</f>
        <v>11</v>
      </c>
      <c r="V305" s="99">
        <f>IF(COUNTIF(H$11:H305,H305)=1,V304+1,V304)</f>
        <v>4</v>
      </c>
      <c r="W305" s="99">
        <f>IF(COUNTIF(H$11:H305,H305)=1,W304+1,W304)</f>
        <v>4</v>
      </c>
      <c r="X305" s="503">
        <f>IF(COUNTIF(J$11:J305,J305)=1,X304+1,X304)</f>
        <v>11</v>
      </c>
      <c r="Y305" s="352">
        <f>IF(AND(COUNTIF(J$11:J305,J305)=1,J305&lt;&gt;"UK"),Y304+1,Y304)</f>
        <v>11</v>
      </c>
    </row>
    <row r="306" spans="2:25" s="99" customFormat="1" x14ac:dyDescent="0.25">
      <c r="B306" s="109"/>
      <c r="C306" s="300"/>
      <c r="D306" s="230"/>
      <c r="E306" s="523" t="str">
        <f>IFERROR(VLOOKUP($D306,'START - AWARD DETAILS'!$C$21:$F$40,2,0),"")</f>
        <v/>
      </c>
      <c r="F306" s="274" t="str">
        <f>IFERROR(VLOOKUP($D306,'START - AWARD DETAILS'!$C$21:$F$40,3,0),"")</f>
        <v/>
      </c>
      <c r="G306" s="274" t="str">
        <f>IFERROR(VLOOKUP($D306,'START - AWARD DETAILS'!$C$21:$G$40,4,0),"")</f>
        <v/>
      </c>
      <c r="H306" s="274" t="str">
        <f>IFERROR(VLOOKUP($D306,'START - AWARD DETAILS'!$C$21:$G$40,5,0),"")</f>
        <v/>
      </c>
      <c r="I306" s="477"/>
      <c r="J306" s="230"/>
      <c r="K306" s="230"/>
      <c r="L306" s="283"/>
      <c r="M306" s="279"/>
      <c r="N306" s="320">
        <f t="shared" si="10"/>
        <v>0</v>
      </c>
      <c r="O306" s="321">
        <f t="shared" si="9"/>
        <v>1</v>
      </c>
      <c r="P306" s="252"/>
      <c r="Q306" s="143"/>
      <c r="T306" s="352">
        <f>IF(COUNTIF(D$11:D306,D306)=1,T305+1,T305)</f>
        <v>6</v>
      </c>
      <c r="U306" s="99">
        <f>IF(COUNTIF(J$11:J306,J306)=1,U305+1,U305)</f>
        <v>11</v>
      </c>
      <c r="V306" s="99">
        <f>IF(COUNTIF(H$11:H306,H306)=1,V305+1,V305)</f>
        <v>4</v>
      </c>
      <c r="W306" s="99">
        <f>IF(COUNTIF(H$11:H306,H306)=1,W305+1,W305)</f>
        <v>4</v>
      </c>
      <c r="X306" s="503">
        <f>IF(COUNTIF(J$11:J306,J306)=1,X305+1,X305)</f>
        <v>11</v>
      </c>
      <c r="Y306" s="352">
        <f>IF(AND(COUNTIF(J$11:J306,J306)=1,J306&lt;&gt;"UK"),Y305+1,Y305)</f>
        <v>11</v>
      </c>
    </row>
    <row r="307" spans="2:25" s="99" customFormat="1" x14ac:dyDescent="0.25">
      <c r="B307" s="109"/>
      <c r="C307" s="300"/>
      <c r="D307" s="230"/>
      <c r="E307" s="523" t="str">
        <f>IFERROR(VLOOKUP($D307,'START - AWARD DETAILS'!$C$21:$F$40,2,0),"")</f>
        <v/>
      </c>
      <c r="F307" s="274" t="str">
        <f>IFERROR(VLOOKUP($D307,'START - AWARD DETAILS'!$C$21:$F$40,3,0),"")</f>
        <v/>
      </c>
      <c r="G307" s="274" t="str">
        <f>IFERROR(VLOOKUP($D307,'START - AWARD DETAILS'!$C$21:$G$40,4,0),"")</f>
        <v/>
      </c>
      <c r="H307" s="274" t="str">
        <f>IFERROR(VLOOKUP($D307,'START - AWARD DETAILS'!$C$21:$G$40,5,0),"")</f>
        <v/>
      </c>
      <c r="I307" s="477"/>
      <c r="J307" s="230"/>
      <c r="K307" s="230"/>
      <c r="L307" s="283"/>
      <c r="M307" s="279"/>
      <c r="N307" s="320">
        <f t="shared" si="10"/>
        <v>0</v>
      </c>
      <c r="O307" s="321">
        <f t="shared" si="9"/>
        <v>1</v>
      </c>
      <c r="P307" s="252"/>
      <c r="Q307" s="143"/>
      <c r="T307" s="352">
        <f>IF(COUNTIF(D$11:D307,D307)=1,T306+1,T306)</f>
        <v>6</v>
      </c>
      <c r="U307" s="99">
        <f>IF(COUNTIF(J$11:J307,J307)=1,U306+1,U306)</f>
        <v>11</v>
      </c>
      <c r="V307" s="99">
        <f>IF(COUNTIF(H$11:H307,H307)=1,V306+1,V306)</f>
        <v>4</v>
      </c>
      <c r="W307" s="99">
        <f>IF(COUNTIF(H$11:H307,H307)=1,W306+1,W306)</f>
        <v>4</v>
      </c>
      <c r="X307" s="503">
        <f>IF(COUNTIF(J$11:J307,J307)=1,X306+1,X306)</f>
        <v>11</v>
      </c>
      <c r="Y307" s="352">
        <f>IF(AND(COUNTIF(J$11:J307,J307)=1,J307&lt;&gt;"UK"),Y306+1,Y306)</f>
        <v>11</v>
      </c>
    </row>
    <row r="308" spans="2:25" s="99" customFormat="1" x14ac:dyDescent="0.25">
      <c r="B308" s="109"/>
      <c r="C308" s="300"/>
      <c r="D308" s="230"/>
      <c r="E308" s="523" t="str">
        <f>IFERROR(VLOOKUP($D308,'START - AWARD DETAILS'!$C$21:$F$40,2,0),"")</f>
        <v/>
      </c>
      <c r="F308" s="274" t="str">
        <f>IFERROR(VLOOKUP($D308,'START - AWARD DETAILS'!$C$21:$F$40,3,0),"")</f>
        <v/>
      </c>
      <c r="G308" s="274" t="str">
        <f>IFERROR(VLOOKUP($D308,'START - AWARD DETAILS'!$C$21:$G$40,4,0),"")</f>
        <v/>
      </c>
      <c r="H308" s="274" t="str">
        <f>IFERROR(VLOOKUP($D308,'START - AWARD DETAILS'!$C$21:$G$40,5,0),"")</f>
        <v/>
      </c>
      <c r="I308" s="477"/>
      <c r="J308" s="230"/>
      <c r="K308" s="230"/>
      <c r="L308" s="283"/>
      <c r="M308" s="279"/>
      <c r="N308" s="320">
        <f t="shared" si="10"/>
        <v>0</v>
      </c>
      <c r="O308" s="321">
        <f t="shared" si="9"/>
        <v>1</v>
      </c>
      <c r="P308" s="252"/>
      <c r="Q308" s="143"/>
      <c r="T308" s="352">
        <f>IF(COUNTIF(D$11:D308,D308)=1,T307+1,T307)</f>
        <v>6</v>
      </c>
      <c r="U308" s="99">
        <f>IF(COUNTIF(J$11:J308,J308)=1,U307+1,U307)</f>
        <v>11</v>
      </c>
      <c r="V308" s="99">
        <f>IF(COUNTIF(H$11:H308,H308)=1,V307+1,V307)</f>
        <v>4</v>
      </c>
      <c r="W308" s="99">
        <f>IF(COUNTIF(H$11:H308,H308)=1,W307+1,W307)</f>
        <v>4</v>
      </c>
      <c r="X308" s="503">
        <f>IF(COUNTIF(J$11:J308,J308)=1,X307+1,X307)</f>
        <v>11</v>
      </c>
      <c r="Y308" s="352">
        <f>IF(AND(COUNTIF(J$11:J308,J308)=1,J308&lt;&gt;"UK"),Y307+1,Y307)</f>
        <v>11</v>
      </c>
    </row>
    <row r="309" spans="2:25" s="99" customFormat="1" x14ac:dyDescent="0.25">
      <c r="B309" s="109"/>
      <c r="C309" s="300"/>
      <c r="D309" s="230"/>
      <c r="E309" s="523" t="str">
        <f>IFERROR(VLOOKUP($D309,'START - AWARD DETAILS'!$C$21:$F$40,2,0),"")</f>
        <v/>
      </c>
      <c r="F309" s="274" t="str">
        <f>IFERROR(VLOOKUP($D309,'START - AWARD DETAILS'!$C$21:$F$40,3,0),"")</f>
        <v/>
      </c>
      <c r="G309" s="274" t="str">
        <f>IFERROR(VLOOKUP($D309,'START - AWARD DETAILS'!$C$21:$G$40,4,0),"")</f>
        <v/>
      </c>
      <c r="H309" s="274" t="str">
        <f>IFERROR(VLOOKUP($D309,'START - AWARD DETAILS'!$C$21:$G$40,5,0),"")</f>
        <v/>
      </c>
      <c r="I309" s="477"/>
      <c r="J309" s="230"/>
      <c r="K309" s="230"/>
      <c r="L309" s="283"/>
      <c r="M309" s="279"/>
      <c r="N309" s="320">
        <f t="shared" si="10"/>
        <v>0</v>
      </c>
      <c r="O309" s="321">
        <f t="shared" si="9"/>
        <v>1</v>
      </c>
      <c r="P309" s="252"/>
      <c r="Q309" s="143"/>
      <c r="T309" s="352">
        <f>IF(COUNTIF(D$11:D309,D309)=1,T308+1,T308)</f>
        <v>6</v>
      </c>
      <c r="U309" s="99">
        <f>IF(COUNTIF(J$11:J309,J309)=1,U308+1,U308)</f>
        <v>11</v>
      </c>
      <c r="V309" s="99">
        <f>IF(COUNTIF(H$11:H309,H309)=1,V308+1,V308)</f>
        <v>4</v>
      </c>
      <c r="W309" s="99">
        <f>IF(COUNTIF(H$11:H309,H309)=1,W308+1,W308)</f>
        <v>4</v>
      </c>
      <c r="X309" s="503">
        <f>IF(COUNTIF(J$11:J309,J309)=1,X308+1,X308)</f>
        <v>11</v>
      </c>
      <c r="Y309" s="352">
        <f>IF(AND(COUNTIF(J$11:J309,J309)=1,J309&lt;&gt;"UK"),Y308+1,Y308)</f>
        <v>11</v>
      </c>
    </row>
    <row r="310" spans="2:25" s="99" customFormat="1" ht="15.75" thickBot="1" x14ac:dyDescent="0.3">
      <c r="B310" s="109"/>
      <c r="C310" s="665"/>
      <c r="D310" s="230"/>
      <c r="E310" s="524" t="str">
        <f>IFERROR(VLOOKUP($D310,'START - AWARD DETAILS'!$C$21:$F$40,2,0),"")</f>
        <v/>
      </c>
      <c r="F310" s="350" t="str">
        <f>IFERROR(VLOOKUP($D310,'START - AWARD DETAILS'!$C$21:$F$40,3,0),"")</f>
        <v/>
      </c>
      <c r="G310" s="350" t="str">
        <f>IFERROR(VLOOKUP($D310,'START - AWARD DETAILS'!$C$21:$G$40,4,0),"")</f>
        <v/>
      </c>
      <c r="H310" s="350" t="str">
        <f>IFERROR(VLOOKUP($D310,'START - AWARD DETAILS'!$C$21:$G$40,5,0),"")</f>
        <v/>
      </c>
      <c r="I310" s="478"/>
      <c r="J310" s="666"/>
      <c r="K310" s="284"/>
      <c r="L310" s="285"/>
      <c r="M310" s="286"/>
      <c r="N310" s="322">
        <f t="shared" si="10"/>
        <v>0</v>
      </c>
      <c r="O310" s="321">
        <f t="shared" si="9"/>
        <v>1</v>
      </c>
      <c r="P310" s="252"/>
      <c r="Q310" s="143"/>
      <c r="T310" s="352">
        <f>IF(COUNTIF(D$11:D310,D310)=1,T309+1,T309)</f>
        <v>6</v>
      </c>
      <c r="U310" s="99">
        <f>IF(COUNTIF(J$11:J310,J310)=1,U309+1,U309)</f>
        <v>11</v>
      </c>
      <c r="V310" s="99">
        <f>IF(COUNTIF(H$11:H310,H310)=1,V309+1,V309)</f>
        <v>4</v>
      </c>
      <c r="W310" s="99">
        <f>IF(COUNTIF(H$11:H310,H310)=1,W309+1,W309)</f>
        <v>4</v>
      </c>
      <c r="X310" s="503">
        <f>IF(COUNTIF(J$11:J310,J310)=1,X309+1,X309)</f>
        <v>11</v>
      </c>
      <c r="Y310" s="352">
        <f>IF(AND(COUNTIF(J$11:J310,J310)=1,J310&lt;&gt;"UK"),Y309+1,Y309)</f>
        <v>11</v>
      </c>
    </row>
    <row r="311" spans="2:25" ht="8.1" customHeight="1" x14ac:dyDescent="0.25">
      <c r="B311" s="11"/>
      <c r="C311" s="287"/>
      <c r="D311" s="288"/>
      <c r="E311" s="289"/>
      <c r="F311" s="289"/>
      <c r="G311" s="289"/>
      <c r="H311" s="290"/>
      <c r="I311" s="363"/>
      <c r="J311" s="288"/>
      <c r="K311" s="288"/>
      <c r="L311" s="288"/>
      <c r="M311" s="288"/>
      <c r="N311" s="288"/>
      <c r="O311" s="258"/>
      <c r="P311" s="258"/>
    </row>
    <row r="312" spans="2:25" ht="8.1" customHeight="1" x14ac:dyDescent="0.25"/>
    <row r="313" spans="2:25" ht="15.75" hidden="1" thickBot="1" x14ac:dyDescent="0.3"/>
    <row r="314" spans="2:25" ht="15.75" hidden="1" thickBot="1" x14ac:dyDescent="0.3">
      <c r="B314" s="211" t="s">
        <v>335</v>
      </c>
      <c r="C314" s="117" t="s">
        <v>18</v>
      </c>
      <c r="D314" s="9" t="s">
        <v>19</v>
      </c>
      <c r="E314" s="9" t="s">
        <v>370</v>
      </c>
      <c r="F314" s="265" t="s">
        <v>297</v>
      </c>
      <c r="G314" s="266" t="s">
        <v>298</v>
      </c>
      <c r="H314" s="267" t="s">
        <v>299</v>
      </c>
      <c r="I314" s="120" t="s">
        <v>300</v>
      </c>
      <c r="J314" s="120" t="str">
        <f>G318</f>
        <v>Research Support Staff</v>
      </c>
      <c r="K314" s="120" t="s">
        <v>301</v>
      </c>
      <c r="L314" s="120" t="s">
        <v>368</v>
      </c>
      <c r="M314" s="120"/>
    </row>
    <row r="315" spans="2:25" ht="15.75" hidden="1" thickBot="1" x14ac:dyDescent="0.3">
      <c r="C315" s="16" t="s">
        <v>25</v>
      </c>
      <c r="D315" t="s">
        <v>25</v>
      </c>
      <c r="G315" s="263" t="s">
        <v>25</v>
      </c>
      <c r="H315" s="263" t="s">
        <v>25</v>
      </c>
      <c r="I315" s="16" t="s">
        <v>360</v>
      </c>
      <c r="J315" s="16" t="s">
        <v>360</v>
      </c>
      <c r="K315" s="16" t="s">
        <v>25</v>
      </c>
      <c r="L315" s="248" t="s">
        <v>360</v>
      </c>
      <c r="M315" s="88"/>
    </row>
    <row r="316" spans="2:25" ht="17.25" hidden="1" thickBot="1" x14ac:dyDescent="0.3">
      <c r="B316" t="str">
        <f>IF('START - AWARD DETAILS'!C21="","",'START - AWARD DETAILS'!C21)</f>
        <v>University of Liverpool</v>
      </c>
      <c r="C316" s="16" t="s">
        <v>26</v>
      </c>
      <c r="D316" s="12" t="s">
        <v>85</v>
      </c>
      <c r="E316" s="268"/>
      <c r="F316" s="269" t="e">
        <f>IF('START - AWARD DETAILS'!#REF!=0,"",'START - AWARD DETAILS'!#REF!)</f>
        <v>#REF!</v>
      </c>
      <c r="G316" s="267" t="s">
        <v>427</v>
      </c>
      <c r="H316" s="125" t="s">
        <v>307</v>
      </c>
      <c r="I316" s="240"/>
      <c r="J316" s="122"/>
      <c r="K316" s="122" t="s">
        <v>302</v>
      </c>
      <c r="L316" s="89"/>
      <c r="M316" s="132"/>
    </row>
    <row r="317" spans="2:25" ht="16.5" hidden="1" x14ac:dyDescent="0.25">
      <c r="B317" s="107" t="str">
        <f>IF('START - AWARD DETAILS'!C22="","",'START - AWARD DETAILS'!C22)</f>
        <v>Liverpool School of Tropical Medicine</v>
      </c>
      <c r="C317" s="16" t="s">
        <v>27</v>
      </c>
      <c r="D317" s="12" t="s">
        <v>84</v>
      </c>
      <c r="E317" s="268"/>
      <c r="F317" s="270" t="e">
        <f>IF('START - AWARD DETAILS'!#REF!=0,"",'START - AWARD DETAILS'!#REF!)</f>
        <v>#REF!</v>
      </c>
      <c r="G317" s="267" t="s">
        <v>300</v>
      </c>
      <c r="H317" s="125" t="s">
        <v>357</v>
      </c>
      <c r="I317" s="241"/>
      <c r="J317" s="123"/>
      <c r="K317" s="123" t="s">
        <v>303</v>
      </c>
      <c r="L317" s="89"/>
      <c r="M317" s="132"/>
    </row>
    <row r="318" spans="2:25" ht="30" hidden="1" x14ac:dyDescent="0.25">
      <c r="B318" s="107" t="str">
        <f>IF('START - AWARD DETAILS'!C23="","",'START - AWARD DETAILS'!C23)</f>
        <v>Human Development Research Foundation</v>
      </c>
      <c r="C318" s="16" t="s">
        <v>308</v>
      </c>
      <c r="D318" s="63" t="s">
        <v>113</v>
      </c>
      <c r="E318" s="268"/>
      <c r="F318" s="270" t="e">
        <f>IF('START - AWARD DETAILS'!#REF!=0,"",'START - AWARD DETAILS'!#REF!)</f>
        <v>#REF!</v>
      </c>
      <c r="G318" s="267" t="s">
        <v>369</v>
      </c>
      <c r="H318" s="126" t="s">
        <v>299</v>
      </c>
      <c r="I318" s="242"/>
      <c r="J318" s="107"/>
      <c r="K318" s="122" t="s">
        <v>304</v>
      </c>
      <c r="L318" s="89"/>
      <c r="M318" s="132"/>
    </row>
    <row r="319" spans="2:25" ht="16.5" hidden="1" x14ac:dyDescent="0.25">
      <c r="B319" s="107" t="str">
        <f>IF('START - AWARD DETAILS'!C24="","",'START - AWARD DETAILS'!C24)</f>
        <v/>
      </c>
      <c r="C319" s="16" t="s">
        <v>309</v>
      </c>
      <c r="D319" s="63" t="s">
        <v>120</v>
      </c>
      <c r="E319" s="268"/>
      <c r="F319" s="270" t="e">
        <f>IF('START - AWARD DETAILS'!#REF!=0,"",'START - AWARD DETAILS'!#REF!)</f>
        <v>#REF!</v>
      </c>
      <c r="G319" s="263" t="str">
        <f>K314</f>
        <v>Research Trainees</v>
      </c>
      <c r="H319" s="125" t="s">
        <v>306</v>
      </c>
      <c r="I319" s="241"/>
      <c r="J319" s="123"/>
      <c r="K319" s="123" t="s">
        <v>305</v>
      </c>
      <c r="L319" s="89"/>
      <c r="M319" s="132"/>
    </row>
    <row r="320" spans="2:25" ht="30" hidden="1" x14ac:dyDescent="0.25">
      <c r="B320" s="107" t="str">
        <f>IF('START - AWARD DETAILS'!C25="","",'START - AWARD DETAILS'!C25)</f>
        <v>Transcultural Pschyological Organization (TPO)</v>
      </c>
      <c r="C320" s="16" t="s">
        <v>310</v>
      </c>
      <c r="D320" s="107" t="s">
        <v>125</v>
      </c>
      <c r="E320" s="268"/>
      <c r="F320" s="270" t="e">
        <f>IF('START - AWARD DETAILS'!#REF!=0,"",'START - AWARD DETAILS'!#REF!)</f>
        <v>#REF!</v>
      </c>
      <c r="G320" s="267" t="s">
        <v>428</v>
      </c>
      <c r="I320" s="242"/>
      <c r="J320" s="123"/>
      <c r="K320" s="247" t="s">
        <v>359</v>
      </c>
      <c r="L320" s="89"/>
      <c r="M320" s="132"/>
    </row>
    <row r="321" spans="2:13" ht="17.25" hidden="1" thickBot="1" x14ac:dyDescent="0.3">
      <c r="B321" s="107" t="str">
        <f>IF('START - AWARD DETAILS'!C26="","",'START - AWARD DETAILS'!C26)</f>
        <v>University of Liberal Arts (ULAB)</v>
      </c>
      <c r="C321" s="16" t="s">
        <v>28</v>
      </c>
      <c r="D321" s="107" t="s">
        <v>29</v>
      </c>
      <c r="E321" s="268"/>
      <c r="F321" s="270" t="e">
        <f>IF('START - AWARD DETAILS'!#REF!=0,"",'START - AWARD DETAILS'!#REF!)</f>
        <v>#REF!</v>
      </c>
      <c r="G321" s="267" t="s">
        <v>28</v>
      </c>
      <c r="I321" s="243"/>
      <c r="J321" s="107"/>
      <c r="K321" s="124" t="s">
        <v>28</v>
      </c>
      <c r="L321" s="89"/>
      <c r="M321" s="132"/>
    </row>
    <row r="322" spans="2:13" ht="16.5" hidden="1" x14ac:dyDescent="0.25">
      <c r="B322" s="107" t="str">
        <f>IF('START - AWARD DETAILS'!C27="","",'START - AWARD DETAILS'!C27)</f>
        <v>Institute of Reseach and Development (IRD)</v>
      </c>
      <c r="D322" s="63" t="s">
        <v>121</v>
      </c>
      <c r="E322" s="268"/>
      <c r="F322" s="270" t="e">
        <f>IF('START - AWARD DETAILS'!#REF!=0,"",'START - AWARD DETAILS'!#REF!)</f>
        <v>#REF!</v>
      </c>
      <c r="G322" s="271"/>
      <c r="I322" s="244"/>
      <c r="J322" s="122"/>
      <c r="L322" s="89"/>
      <c r="M322" s="132"/>
    </row>
    <row r="323" spans="2:13" ht="16.5" hidden="1" x14ac:dyDescent="0.25">
      <c r="B323" s="107" t="str">
        <f>IF('START - AWARD DETAILS'!C28="","",'START - AWARD DETAILS'!C28)</f>
        <v/>
      </c>
      <c r="D323" s="63" t="s">
        <v>122</v>
      </c>
      <c r="E323" s="268"/>
      <c r="F323" s="270" t="e">
        <f>IF('START - AWARD DETAILS'!#REF!=0,"",'START - AWARD DETAILS'!#REF!)</f>
        <v>#REF!</v>
      </c>
      <c r="G323" s="271"/>
      <c r="I323" s="241"/>
      <c r="J323" s="107"/>
      <c r="L323" s="89"/>
      <c r="M323" s="132"/>
    </row>
    <row r="324" spans="2:13" ht="16.5" hidden="1" x14ac:dyDescent="0.25">
      <c r="B324" s="107" t="str">
        <f>IF('START - AWARD DETAILS'!C29="","",'START - AWARD DETAILS'!C29)</f>
        <v/>
      </c>
      <c r="D324" s="107" t="s">
        <v>114</v>
      </c>
      <c r="E324" s="268"/>
      <c r="F324" s="270" t="e">
        <f>IF('START - AWARD DETAILS'!#REF!=0,"",'START - AWARD DETAILS'!#REF!)</f>
        <v>#REF!</v>
      </c>
      <c r="G324" s="271"/>
      <c r="I324" s="242"/>
      <c r="J324" s="123"/>
      <c r="L324" s="89"/>
      <c r="M324" s="132"/>
    </row>
    <row r="325" spans="2:13" ht="16.5" hidden="1" x14ac:dyDescent="0.25">
      <c r="B325" s="107" t="str">
        <f>IF('START - AWARD DETAILS'!C30="","",'START - AWARD DETAILS'!C30)</f>
        <v/>
      </c>
      <c r="D325" s="82" t="s">
        <v>109</v>
      </c>
      <c r="E325" s="268"/>
      <c r="F325" s="270" t="e">
        <f>IF('START - AWARD DETAILS'!#REF!=0,"",'START - AWARD DETAILS'!#REF!)</f>
        <v>#REF!</v>
      </c>
      <c r="G325" s="271"/>
      <c r="I325" s="241"/>
      <c r="J325" s="123"/>
      <c r="L325" s="89"/>
      <c r="M325" s="132"/>
    </row>
    <row r="326" spans="2:13" ht="17.25" hidden="1" thickBot="1" x14ac:dyDescent="0.3">
      <c r="B326" s="107" t="str">
        <f>IF('START - AWARD DETAILS'!C31="","",'START - AWARD DETAILS'!C31)</f>
        <v/>
      </c>
      <c r="D326" s="12" t="s">
        <v>112</v>
      </c>
      <c r="E326" s="268"/>
      <c r="F326" s="270" t="e">
        <f>IF('START - AWARD DETAILS'!#REF!=0,"",'START - AWARD DETAILS'!#REF!)</f>
        <v>#REF!</v>
      </c>
      <c r="G326" s="271"/>
      <c r="I326" s="242"/>
      <c r="J326" s="219"/>
      <c r="L326" s="89"/>
      <c r="M326" s="132"/>
    </row>
    <row r="327" spans="2:13" ht="16.5" hidden="1" x14ac:dyDescent="0.25">
      <c r="B327" s="107" t="str">
        <f>IF('START - AWARD DETAILS'!C32="","",'START - AWARD DETAILS'!C32)</f>
        <v/>
      </c>
      <c r="D327" s="107" t="s">
        <v>124</v>
      </c>
      <c r="E327" s="268"/>
      <c r="F327" s="270" t="e">
        <f>IF('START - AWARD DETAILS'!#REF!=0,"",'START - AWARD DETAILS'!#REF!)</f>
        <v>#REF!</v>
      </c>
      <c r="G327" s="271"/>
      <c r="I327" s="241"/>
      <c r="J327" s="131"/>
      <c r="L327" s="89"/>
      <c r="M327" s="132"/>
    </row>
    <row r="328" spans="2:13" ht="16.5" hidden="1" x14ac:dyDescent="0.25">
      <c r="B328" s="107" t="str">
        <f>IF('START - AWARD DETAILS'!C33="","",'START - AWARD DETAILS'!C33)</f>
        <v/>
      </c>
      <c r="D328" s="12" t="s">
        <v>30</v>
      </c>
      <c r="E328" s="268"/>
      <c r="F328" s="270" t="e">
        <f>IF('START - AWARD DETAILS'!#REF!=0,"",'START - AWARD DETAILS'!#REF!)</f>
        <v>#REF!</v>
      </c>
      <c r="G328" s="271"/>
      <c r="I328" s="244"/>
      <c r="J328" s="131"/>
      <c r="L328" s="89"/>
      <c r="M328" s="132"/>
    </row>
    <row r="329" spans="2:13" ht="16.5" hidden="1" x14ac:dyDescent="0.25">
      <c r="B329" s="107" t="str">
        <f>IF('START - AWARD DETAILS'!C34="","",'START - AWARD DETAILS'!C34)</f>
        <v/>
      </c>
      <c r="D329" s="82" t="s">
        <v>115</v>
      </c>
      <c r="E329" s="268"/>
      <c r="F329" s="270" t="e">
        <f>IF('START - AWARD DETAILS'!#REF!=0,"",'START - AWARD DETAILS'!#REF!)</f>
        <v>#REF!</v>
      </c>
      <c r="G329" s="271"/>
      <c r="I329" s="241"/>
      <c r="J329" s="122"/>
      <c r="K329" s="107"/>
      <c r="L329" s="89"/>
      <c r="M329" s="132"/>
    </row>
    <row r="330" spans="2:13" ht="16.5" hidden="1" x14ac:dyDescent="0.25">
      <c r="B330" s="107" t="str">
        <f>IF('START - AWARD DETAILS'!C35="","",'START - AWARD DETAILS'!C35)</f>
        <v/>
      </c>
      <c r="D330" s="82" t="s">
        <v>116</v>
      </c>
      <c r="E330" s="268"/>
      <c r="F330" s="270" t="e">
        <f>IF('START - AWARD DETAILS'!#REF!=0,"",'START - AWARD DETAILS'!#REF!)</f>
        <v>#REF!</v>
      </c>
      <c r="G330" s="271"/>
      <c r="I330" s="244"/>
      <c r="J330" s="122"/>
      <c r="L330" s="89"/>
      <c r="M330" s="132"/>
    </row>
    <row r="331" spans="2:13" ht="16.5" hidden="1" x14ac:dyDescent="0.25">
      <c r="B331" s="107" t="str">
        <f>IF('START - AWARD DETAILS'!C36="","",'START - AWARD DETAILS'!C36)</f>
        <v/>
      </c>
      <c r="D331" s="82" t="s">
        <v>130</v>
      </c>
      <c r="E331" s="268"/>
      <c r="F331" s="270" t="e">
        <f>IF('START - AWARD DETAILS'!#REF!=0,"",'START - AWARD DETAILS'!#REF!)</f>
        <v>#REF!</v>
      </c>
      <c r="G331" s="271"/>
      <c r="I331" s="241"/>
      <c r="L331" s="89"/>
      <c r="M331" s="132"/>
    </row>
    <row r="332" spans="2:13" ht="16.5" hidden="1" x14ac:dyDescent="0.25">
      <c r="B332" s="107" t="str">
        <f>IF('START - AWARD DETAILS'!C37="","",'START - AWARD DETAILS'!C37)</f>
        <v/>
      </c>
      <c r="D332" s="82" t="s">
        <v>123</v>
      </c>
      <c r="E332" s="268"/>
      <c r="F332" s="270" t="e">
        <f>IF('START - AWARD DETAILS'!#REF!=0,"",'START - AWARD DETAILS'!#REF!)</f>
        <v>#REF!</v>
      </c>
      <c r="G332" s="271"/>
      <c r="I332" s="244"/>
      <c r="J332" s="123"/>
      <c r="K332" s="107"/>
      <c r="L332" s="89"/>
      <c r="M332" s="132"/>
    </row>
    <row r="333" spans="2:13" ht="17.25" hidden="1" thickBot="1" x14ac:dyDescent="0.3">
      <c r="B333" s="107" t="str">
        <f>IF('START - AWARD DETAILS'!C38="","",'START - AWARD DETAILS'!C38)</f>
        <v/>
      </c>
      <c r="D333" s="82" t="s">
        <v>117</v>
      </c>
      <c r="E333" s="268"/>
      <c r="F333" s="270" t="e">
        <f>IF('START - AWARD DETAILS'!#REF!=0,"",'START - AWARD DETAILS'!#REF!)</f>
        <v>#REF!</v>
      </c>
      <c r="G333" s="271"/>
      <c r="I333" s="245"/>
      <c r="J333" s="122"/>
      <c r="K333" s="5"/>
      <c r="L333" s="89"/>
      <c r="M333" s="132"/>
    </row>
    <row r="334" spans="2:13" ht="16.5" hidden="1" x14ac:dyDescent="0.25">
      <c r="B334" s="107" t="str">
        <f>IF('START - AWARD DETAILS'!C39="","",'START - AWARD DETAILS'!C39)</f>
        <v/>
      </c>
      <c r="D334" s="107" t="s">
        <v>128</v>
      </c>
      <c r="E334" s="268"/>
      <c r="F334" s="270" t="e">
        <f>IF('START - AWARD DETAILS'!#REF!=0,"",'START - AWARD DETAILS'!#REF!)</f>
        <v>#REF!</v>
      </c>
      <c r="G334" s="271"/>
      <c r="I334" s="246"/>
      <c r="L334" s="89"/>
      <c r="M334" s="132"/>
    </row>
    <row r="335" spans="2:13" ht="17.25" hidden="1" thickBot="1" x14ac:dyDescent="0.3">
      <c r="B335" s="107" t="str">
        <f>IF('START - AWARD DETAILS'!C40="","",'START - AWARD DETAILS'!C40)</f>
        <v/>
      </c>
      <c r="D335" s="63" t="s">
        <v>108</v>
      </c>
      <c r="E335" s="268"/>
      <c r="F335" s="272" t="e">
        <f>IF('START - AWARD DETAILS'!#REF!=0,"",'START - AWARD DETAILS'!#REF!)</f>
        <v>#REF!</v>
      </c>
      <c r="G335" s="271"/>
      <c r="I335" s="246"/>
      <c r="J335" s="123"/>
      <c r="K335" s="107"/>
      <c r="L335" s="5"/>
      <c r="M335" s="5"/>
    </row>
    <row r="336" spans="2:13" ht="16.5" hidden="1" x14ac:dyDescent="0.25">
      <c r="D336" s="12" t="s">
        <v>129</v>
      </c>
      <c r="E336" s="268"/>
      <c r="F336" s="271" t="str">
        <f>IF('START - AWARD DETAILS'!D41=0,"",'START - AWARD DETAILS'!D41)</f>
        <v/>
      </c>
      <c r="G336" s="271"/>
      <c r="I336" s="246"/>
    </row>
    <row r="337" spans="4:10" ht="16.5" hidden="1" x14ac:dyDescent="0.25">
      <c r="D337" s="82" t="s">
        <v>118</v>
      </c>
      <c r="E337" s="268"/>
      <c r="F337" s="271" t="str">
        <f>IF('START - AWARD DETAILS'!D42=0,"",'START - AWARD DETAILS'!D42)</f>
        <v/>
      </c>
      <c r="G337" s="271"/>
      <c r="I337" s="246"/>
    </row>
    <row r="338" spans="4:10" ht="16.5" hidden="1" x14ac:dyDescent="0.25">
      <c r="D338" t="s">
        <v>127</v>
      </c>
      <c r="E338" s="268"/>
      <c r="F338" s="271" t="str">
        <f>IF('START - AWARD DETAILS'!D43=0,"",'START - AWARD DETAILS'!D43)</f>
        <v/>
      </c>
      <c r="G338" s="271"/>
      <c r="I338" s="246"/>
    </row>
    <row r="339" spans="4:10" ht="16.5" hidden="1" x14ac:dyDescent="0.25">
      <c r="D339" s="63" t="s">
        <v>126</v>
      </c>
      <c r="E339" s="268"/>
      <c r="F339" s="271"/>
      <c r="G339" s="271"/>
    </row>
    <row r="340" spans="4:10" ht="17.25" hidden="1" thickBot="1" x14ac:dyDescent="0.3">
      <c r="D340" t="s">
        <v>110</v>
      </c>
      <c r="E340" s="268"/>
      <c r="F340" s="271"/>
      <c r="G340" s="271"/>
    </row>
    <row r="341" spans="4:10" ht="18" hidden="1" thickBot="1" x14ac:dyDescent="0.3">
      <c r="D341" s="82" t="s">
        <v>119</v>
      </c>
      <c r="E341" s="268"/>
      <c r="F341" s="271"/>
      <c r="G341" s="271"/>
      <c r="H341" s="121"/>
      <c r="I341" s="121"/>
      <c r="J341" s="121"/>
    </row>
    <row r="342" spans="4:10" ht="16.5" hidden="1" x14ac:dyDescent="0.25">
      <c r="D342" t="s">
        <v>111</v>
      </c>
      <c r="E342" s="268"/>
      <c r="F342" s="271"/>
      <c r="G342" s="271"/>
    </row>
    <row r="343" spans="4:10" ht="16.5" hidden="1" x14ac:dyDescent="0.25">
      <c r="D343" t="s">
        <v>131</v>
      </c>
      <c r="E343" s="268"/>
      <c r="F343" s="271"/>
      <c r="G343" s="271"/>
    </row>
    <row r="344" spans="4:10" ht="16.5" hidden="1" x14ac:dyDescent="0.25">
      <c r="E344" s="268"/>
      <c r="F344" s="271"/>
      <c r="G344" s="271"/>
    </row>
    <row r="345" spans="4:10" ht="16.5" hidden="1" x14ac:dyDescent="0.25">
      <c r="E345" s="268"/>
      <c r="F345" s="622" t="s">
        <v>370</v>
      </c>
      <c r="G345" s="622" t="s">
        <v>371</v>
      </c>
    </row>
    <row r="346" spans="4:10" ht="30" hidden="1" x14ac:dyDescent="0.25">
      <c r="E346" s="268"/>
      <c r="F346" s="622" t="s">
        <v>151</v>
      </c>
      <c r="G346" s="622" t="s">
        <v>372</v>
      </c>
    </row>
    <row r="347" spans="4:10" ht="45" hidden="1" x14ac:dyDescent="0.25">
      <c r="E347" s="268"/>
      <c r="F347" s="622" t="s">
        <v>152</v>
      </c>
      <c r="G347" s="622" t="s">
        <v>373</v>
      </c>
    </row>
    <row r="348" spans="4:10" ht="45" hidden="1" x14ac:dyDescent="0.25">
      <c r="E348" s="268"/>
      <c r="F348" s="622" t="s">
        <v>153</v>
      </c>
      <c r="G348" s="622" t="s">
        <v>373</v>
      </c>
    </row>
    <row r="349" spans="4:10" ht="30" hidden="1" x14ac:dyDescent="0.25">
      <c r="E349" s="268"/>
      <c r="F349" s="622" t="s">
        <v>374</v>
      </c>
      <c r="G349" s="622" t="s">
        <v>372</v>
      </c>
    </row>
    <row r="350" spans="4:10" ht="45" hidden="1" x14ac:dyDescent="0.25">
      <c r="E350" s="268"/>
      <c r="F350" s="622" t="s">
        <v>375</v>
      </c>
      <c r="G350" s="622" t="s">
        <v>373</v>
      </c>
    </row>
    <row r="351" spans="4:10" ht="45" hidden="1" x14ac:dyDescent="0.25">
      <c r="E351" s="268"/>
      <c r="F351" s="622" t="s">
        <v>154</v>
      </c>
      <c r="G351" s="622" t="s">
        <v>373</v>
      </c>
    </row>
    <row r="352" spans="4:10" ht="45" hidden="1" x14ac:dyDescent="0.25">
      <c r="E352" s="268"/>
      <c r="F352" s="622" t="s">
        <v>155</v>
      </c>
      <c r="G352" s="622" t="s">
        <v>376</v>
      </c>
    </row>
    <row r="353" spans="5:7" ht="45" hidden="1" x14ac:dyDescent="0.25">
      <c r="E353" s="268"/>
      <c r="F353" s="622" t="s">
        <v>156</v>
      </c>
      <c r="G353" s="622" t="s">
        <v>373</v>
      </c>
    </row>
    <row r="354" spans="5:7" ht="30" hidden="1" x14ac:dyDescent="0.25">
      <c r="E354" s="268"/>
      <c r="F354" s="622" t="s">
        <v>157</v>
      </c>
      <c r="G354" s="622" t="s">
        <v>372</v>
      </c>
    </row>
    <row r="355" spans="5:7" ht="45" hidden="1" x14ac:dyDescent="0.25">
      <c r="E355" s="273"/>
      <c r="F355" s="622" t="s">
        <v>158</v>
      </c>
      <c r="G355" s="622" t="s">
        <v>373</v>
      </c>
    </row>
    <row r="356" spans="5:7" ht="45" hidden="1" x14ac:dyDescent="0.25">
      <c r="E356" s="273"/>
      <c r="F356" s="622" t="s">
        <v>159</v>
      </c>
      <c r="G356" s="622" t="s">
        <v>373</v>
      </c>
    </row>
    <row r="357" spans="5:7" ht="30" hidden="1" x14ac:dyDescent="0.25">
      <c r="E357" s="268"/>
      <c r="F357" s="622" t="s">
        <v>160</v>
      </c>
      <c r="G357" s="622" t="s">
        <v>372</v>
      </c>
    </row>
    <row r="358" spans="5:7" ht="30" hidden="1" x14ac:dyDescent="0.25">
      <c r="E358" s="268"/>
      <c r="F358" s="622" t="s">
        <v>161</v>
      </c>
      <c r="G358" s="622" t="s">
        <v>372</v>
      </c>
    </row>
    <row r="359" spans="5:7" ht="45" hidden="1" x14ac:dyDescent="0.25">
      <c r="E359" s="268"/>
      <c r="F359" s="622" t="s">
        <v>162</v>
      </c>
      <c r="G359" s="622" t="s">
        <v>376</v>
      </c>
    </row>
    <row r="360" spans="5:7" ht="45" hidden="1" x14ac:dyDescent="0.25">
      <c r="E360" s="268"/>
      <c r="F360" s="622" t="s">
        <v>163</v>
      </c>
      <c r="G360" s="622" t="s">
        <v>373</v>
      </c>
    </row>
    <row r="361" spans="5:7" ht="45" hidden="1" x14ac:dyDescent="0.25">
      <c r="E361" s="268"/>
      <c r="F361" s="622" t="s">
        <v>164</v>
      </c>
      <c r="G361" s="622" t="s">
        <v>373</v>
      </c>
    </row>
    <row r="362" spans="5:7" ht="45" hidden="1" x14ac:dyDescent="0.25">
      <c r="E362" s="268"/>
      <c r="F362" s="622" t="s">
        <v>165</v>
      </c>
      <c r="G362" s="622" t="s">
        <v>373</v>
      </c>
    </row>
    <row r="363" spans="5:7" ht="30" hidden="1" x14ac:dyDescent="0.25">
      <c r="E363" s="268"/>
      <c r="F363" s="622" t="s">
        <v>166</v>
      </c>
      <c r="G363" s="622" t="s">
        <v>372</v>
      </c>
    </row>
    <row r="364" spans="5:7" ht="30" hidden="1" x14ac:dyDescent="0.25">
      <c r="E364" s="268"/>
      <c r="F364" s="622" t="s">
        <v>167</v>
      </c>
      <c r="G364" s="622" t="s">
        <v>372</v>
      </c>
    </row>
    <row r="365" spans="5:7" ht="45" hidden="1" x14ac:dyDescent="0.25">
      <c r="E365" s="268"/>
      <c r="F365" s="622" t="s">
        <v>168</v>
      </c>
      <c r="G365" s="622" t="s">
        <v>376</v>
      </c>
    </row>
    <row r="366" spans="5:7" ht="30" hidden="1" x14ac:dyDescent="0.25">
      <c r="E366" s="268"/>
      <c r="F366" s="622" t="s">
        <v>169</v>
      </c>
      <c r="G366" s="622" t="s">
        <v>372</v>
      </c>
    </row>
    <row r="367" spans="5:7" ht="45" hidden="1" x14ac:dyDescent="0.25">
      <c r="E367" s="268"/>
      <c r="F367" s="622" t="s">
        <v>170</v>
      </c>
      <c r="G367" s="622" t="s">
        <v>376</v>
      </c>
    </row>
    <row r="368" spans="5:7" ht="30" hidden="1" x14ac:dyDescent="0.25">
      <c r="E368" s="268"/>
      <c r="F368" s="622" t="s">
        <v>377</v>
      </c>
      <c r="G368" s="622" t="s">
        <v>372</v>
      </c>
    </row>
    <row r="369" spans="5:7" ht="30" hidden="1" x14ac:dyDescent="0.25">
      <c r="E369" s="268"/>
      <c r="F369" s="622" t="s">
        <v>171</v>
      </c>
      <c r="G369" s="622" t="s">
        <v>372</v>
      </c>
    </row>
    <row r="370" spans="5:7" ht="45" hidden="1" x14ac:dyDescent="0.25">
      <c r="E370" s="268"/>
      <c r="F370" s="622" t="s">
        <v>378</v>
      </c>
      <c r="G370" s="622" t="s">
        <v>373</v>
      </c>
    </row>
    <row r="371" spans="5:7" ht="45" hidden="1" x14ac:dyDescent="0.25">
      <c r="E371" s="268"/>
      <c r="F371" s="622" t="s">
        <v>379</v>
      </c>
      <c r="G371" s="622" t="s">
        <v>373</v>
      </c>
    </row>
    <row r="372" spans="5:7" ht="45" hidden="1" x14ac:dyDescent="0.25">
      <c r="E372" s="268"/>
      <c r="F372" s="622" t="s">
        <v>172</v>
      </c>
      <c r="G372" s="622" t="s">
        <v>373</v>
      </c>
    </row>
    <row r="373" spans="5:7" ht="30" hidden="1" x14ac:dyDescent="0.25">
      <c r="E373" s="268"/>
      <c r="F373" s="622" t="s">
        <v>173</v>
      </c>
      <c r="G373" s="622" t="s">
        <v>372</v>
      </c>
    </row>
    <row r="374" spans="5:7" ht="45" hidden="1" x14ac:dyDescent="0.25">
      <c r="E374" s="268"/>
      <c r="F374" s="622" t="s">
        <v>380</v>
      </c>
      <c r="G374" s="622" t="s">
        <v>376</v>
      </c>
    </row>
    <row r="375" spans="5:7" ht="45" hidden="1" x14ac:dyDescent="0.25">
      <c r="E375" s="268"/>
      <c r="F375" s="622" t="s">
        <v>381</v>
      </c>
      <c r="G375" s="622" t="s">
        <v>373</v>
      </c>
    </row>
    <row r="376" spans="5:7" ht="45" hidden="1" x14ac:dyDescent="0.25">
      <c r="E376" s="268"/>
      <c r="F376" s="622" t="s">
        <v>174</v>
      </c>
      <c r="G376" s="622" t="s">
        <v>373</v>
      </c>
    </row>
    <row r="377" spans="5:7" ht="45" hidden="1" x14ac:dyDescent="0.25">
      <c r="E377" s="268"/>
      <c r="F377" s="622" t="s">
        <v>382</v>
      </c>
      <c r="G377" s="622" t="s">
        <v>376</v>
      </c>
    </row>
    <row r="378" spans="5:7" ht="45" hidden="1" x14ac:dyDescent="0.25">
      <c r="E378" s="268"/>
      <c r="F378" s="622" t="s">
        <v>175</v>
      </c>
      <c r="G378" s="622" t="s">
        <v>373</v>
      </c>
    </row>
    <row r="379" spans="5:7" ht="30" hidden="1" x14ac:dyDescent="0.25">
      <c r="E379" s="268"/>
      <c r="F379" s="622" t="s">
        <v>383</v>
      </c>
      <c r="G379" s="622" t="s">
        <v>384</v>
      </c>
    </row>
    <row r="380" spans="5:7" ht="30" hidden="1" x14ac:dyDescent="0.25">
      <c r="E380" s="268"/>
      <c r="F380" s="622" t="s">
        <v>385</v>
      </c>
      <c r="G380" s="622" t="s">
        <v>372</v>
      </c>
    </row>
    <row r="381" spans="5:7" ht="30" hidden="1" x14ac:dyDescent="0.25">
      <c r="E381" s="268"/>
      <c r="F381" s="622" t="s">
        <v>176</v>
      </c>
      <c r="G381" s="622" t="s">
        <v>372</v>
      </c>
    </row>
    <row r="382" spans="5:7" ht="45" hidden="1" x14ac:dyDescent="0.25">
      <c r="E382" s="268"/>
      <c r="F382" s="622" t="s">
        <v>177</v>
      </c>
      <c r="G382" s="622" t="s">
        <v>373</v>
      </c>
    </row>
    <row r="383" spans="5:7" ht="45" hidden="1" x14ac:dyDescent="0.25">
      <c r="E383" s="268"/>
      <c r="F383" s="622" t="s">
        <v>178</v>
      </c>
      <c r="G383" s="622" t="s">
        <v>373</v>
      </c>
    </row>
    <row r="384" spans="5:7" ht="45" hidden="1" x14ac:dyDescent="0.25">
      <c r="E384" s="268"/>
      <c r="F384" s="622" t="s">
        <v>179</v>
      </c>
      <c r="G384" s="622" t="s">
        <v>373</v>
      </c>
    </row>
    <row r="385" spans="5:7" ht="45" hidden="1" x14ac:dyDescent="0.25">
      <c r="E385" s="268"/>
      <c r="F385" s="622" t="s">
        <v>180</v>
      </c>
      <c r="G385" s="622" t="s">
        <v>376</v>
      </c>
    </row>
    <row r="386" spans="5:7" ht="45" hidden="1" x14ac:dyDescent="0.25">
      <c r="E386" s="268"/>
      <c r="F386" s="622" t="s">
        <v>181</v>
      </c>
      <c r="G386" s="622" t="s">
        <v>376</v>
      </c>
    </row>
    <row r="387" spans="5:7" ht="30" hidden="1" x14ac:dyDescent="0.25">
      <c r="E387" s="268"/>
      <c r="F387" s="622" t="s">
        <v>386</v>
      </c>
      <c r="G387" s="622" t="s">
        <v>372</v>
      </c>
    </row>
    <row r="388" spans="5:7" ht="30" hidden="1" x14ac:dyDescent="0.25">
      <c r="E388" s="268"/>
      <c r="F388" s="622" t="s">
        <v>182</v>
      </c>
      <c r="G388" s="622" t="s">
        <v>372</v>
      </c>
    </row>
    <row r="389" spans="5:7" ht="30" hidden="1" x14ac:dyDescent="0.25">
      <c r="E389" s="268"/>
      <c r="F389" s="622" t="s">
        <v>183</v>
      </c>
      <c r="G389" s="622" t="s">
        <v>372</v>
      </c>
    </row>
    <row r="390" spans="5:7" ht="45" hidden="1" x14ac:dyDescent="0.25">
      <c r="E390" s="268"/>
      <c r="F390" s="622" t="s">
        <v>184</v>
      </c>
      <c r="G390" s="622" t="s">
        <v>373</v>
      </c>
    </row>
    <row r="391" spans="5:7" ht="45" hidden="1" x14ac:dyDescent="0.25">
      <c r="E391" s="268"/>
      <c r="F391" s="622" t="s">
        <v>387</v>
      </c>
      <c r="G391" s="622" t="s">
        <v>373</v>
      </c>
    </row>
    <row r="392" spans="5:7" ht="45" hidden="1" x14ac:dyDescent="0.25">
      <c r="E392" s="268"/>
      <c r="F392" s="622" t="s">
        <v>185</v>
      </c>
      <c r="G392" s="622" t="s">
        <v>373</v>
      </c>
    </row>
    <row r="393" spans="5:7" ht="30" hidden="1" x14ac:dyDescent="0.25">
      <c r="E393" s="268"/>
      <c r="F393" s="622" t="s">
        <v>186</v>
      </c>
      <c r="G393" s="622" t="s">
        <v>372</v>
      </c>
    </row>
    <row r="394" spans="5:7" ht="45" hidden="1" x14ac:dyDescent="0.25">
      <c r="E394" s="268"/>
      <c r="F394" s="622" t="s">
        <v>187</v>
      </c>
      <c r="G394" s="622" t="s">
        <v>376</v>
      </c>
    </row>
    <row r="395" spans="5:7" ht="45" hidden="1" x14ac:dyDescent="0.25">
      <c r="E395" s="268"/>
      <c r="F395" s="622" t="s">
        <v>188</v>
      </c>
      <c r="G395" s="622" t="s">
        <v>376</v>
      </c>
    </row>
    <row r="396" spans="5:7" ht="45" hidden="1" x14ac:dyDescent="0.25">
      <c r="E396" s="268"/>
      <c r="F396" s="622" t="s">
        <v>189</v>
      </c>
      <c r="G396" s="622" t="s">
        <v>373</v>
      </c>
    </row>
    <row r="397" spans="5:7" ht="45" hidden="1" x14ac:dyDescent="0.25">
      <c r="E397" s="268"/>
      <c r="F397" s="622" t="s">
        <v>190</v>
      </c>
      <c r="G397" s="622" t="s">
        <v>376</v>
      </c>
    </row>
    <row r="398" spans="5:7" ht="30" hidden="1" x14ac:dyDescent="0.25">
      <c r="E398" s="268"/>
      <c r="F398" s="622" t="s">
        <v>191</v>
      </c>
      <c r="G398" s="622" t="s">
        <v>372</v>
      </c>
    </row>
    <row r="399" spans="5:7" ht="30" hidden="1" x14ac:dyDescent="0.25">
      <c r="E399" s="268"/>
      <c r="F399" s="622" t="s">
        <v>192</v>
      </c>
      <c r="G399" s="622" t="s">
        <v>372</v>
      </c>
    </row>
    <row r="400" spans="5:7" ht="45" hidden="1" x14ac:dyDescent="0.25">
      <c r="E400" s="268"/>
      <c r="F400" s="622" t="s">
        <v>193</v>
      </c>
      <c r="G400" s="622" t="s">
        <v>376</v>
      </c>
    </row>
    <row r="401" spans="5:7" ht="30" hidden="1" x14ac:dyDescent="0.25">
      <c r="E401" s="268"/>
      <c r="F401" s="622" t="s">
        <v>194</v>
      </c>
      <c r="G401" s="622" t="s">
        <v>372</v>
      </c>
    </row>
    <row r="402" spans="5:7" ht="45" hidden="1" x14ac:dyDescent="0.25">
      <c r="E402" s="268"/>
      <c r="F402" s="622" t="s">
        <v>195</v>
      </c>
      <c r="G402" s="622" t="s">
        <v>376</v>
      </c>
    </row>
    <row r="403" spans="5:7" ht="45" hidden="1" x14ac:dyDescent="0.25">
      <c r="E403" s="268"/>
      <c r="F403" s="622" t="s">
        <v>196</v>
      </c>
      <c r="G403" s="622" t="s">
        <v>376</v>
      </c>
    </row>
    <row r="404" spans="5:7" ht="45" hidden="1" x14ac:dyDescent="0.25">
      <c r="E404" s="268"/>
      <c r="F404" s="622" t="s">
        <v>197</v>
      </c>
      <c r="G404" s="622" t="s">
        <v>376</v>
      </c>
    </row>
    <row r="405" spans="5:7" ht="45" hidden="1" x14ac:dyDescent="0.25">
      <c r="E405" s="268"/>
      <c r="F405" s="622" t="s">
        <v>198</v>
      </c>
      <c r="G405" s="622" t="s">
        <v>373</v>
      </c>
    </row>
    <row r="406" spans="5:7" ht="45" hidden="1" x14ac:dyDescent="0.25">
      <c r="E406" s="268"/>
      <c r="F406" s="622" t="s">
        <v>199</v>
      </c>
      <c r="G406" s="622" t="s">
        <v>373</v>
      </c>
    </row>
    <row r="407" spans="5:7" ht="45" hidden="1" x14ac:dyDescent="0.25">
      <c r="E407" s="268"/>
      <c r="F407" s="622" t="s">
        <v>200</v>
      </c>
      <c r="G407" s="622" t="s">
        <v>373</v>
      </c>
    </row>
    <row r="408" spans="5:7" ht="45" hidden="1" x14ac:dyDescent="0.25">
      <c r="E408" s="268"/>
      <c r="F408" s="622" t="s">
        <v>201</v>
      </c>
      <c r="G408" s="622" t="s">
        <v>373</v>
      </c>
    </row>
    <row r="409" spans="5:7" ht="45" hidden="1" x14ac:dyDescent="0.25">
      <c r="E409" s="268"/>
      <c r="F409" s="622" t="s">
        <v>202</v>
      </c>
      <c r="G409" s="622" t="s">
        <v>373</v>
      </c>
    </row>
    <row r="410" spans="5:7" ht="30" hidden="1" x14ac:dyDescent="0.25">
      <c r="E410" s="268"/>
      <c r="F410" s="622" t="s">
        <v>203</v>
      </c>
      <c r="G410" s="622" t="s">
        <v>384</v>
      </c>
    </row>
    <row r="411" spans="5:7" ht="30" hidden="1" x14ac:dyDescent="0.25">
      <c r="E411" s="268"/>
      <c r="F411" s="622" t="s">
        <v>204</v>
      </c>
      <c r="G411" s="622" t="s">
        <v>372</v>
      </c>
    </row>
    <row r="412" spans="5:7" ht="45" hidden="1" x14ac:dyDescent="0.25">
      <c r="E412" s="268"/>
      <c r="F412" s="622" t="s">
        <v>205</v>
      </c>
      <c r="G412" s="622" t="s">
        <v>376</v>
      </c>
    </row>
    <row r="413" spans="5:7" ht="45" hidden="1" x14ac:dyDescent="0.25">
      <c r="E413" s="268"/>
      <c r="F413" s="622" t="s">
        <v>206</v>
      </c>
      <c r="G413" s="622" t="s">
        <v>376</v>
      </c>
    </row>
    <row r="414" spans="5:7" ht="30" hidden="1" x14ac:dyDescent="0.25">
      <c r="E414" s="268"/>
      <c r="F414" s="622" t="s">
        <v>388</v>
      </c>
      <c r="G414" s="622" t="s">
        <v>372</v>
      </c>
    </row>
    <row r="415" spans="5:7" ht="45" hidden="1" x14ac:dyDescent="0.25">
      <c r="E415" s="268"/>
      <c r="F415" s="622" t="s">
        <v>207</v>
      </c>
      <c r="G415" s="622" t="s">
        <v>373</v>
      </c>
    </row>
    <row r="416" spans="5:7" ht="30" hidden="1" x14ac:dyDescent="0.25">
      <c r="E416" s="268"/>
      <c r="F416" s="622" t="s">
        <v>208</v>
      </c>
      <c r="G416" s="622" t="s">
        <v>372</v>
      </c>
    </row>
    <row r="417" spans="5:7" ht="30" hidden="1" x14ac:dyDescent="0.25">
      <c r="E417" s="268"/>
      <c r="F417" s="622" t="s">
        <v>209</v>
      </c>
      <c r="G417" s="622" t="s">
        <v>372</v>
      </c>
    </row>
    <row r="418" spans="5:7" ht="45" hidden="1" x14ac:dyDescent="0.25">
      <c r="E418" s="268"/>
      <c r="F418" s="622" t="s">
        <v>210</v>
      </c>
      <c r="G418" s="622" t="s">
        <v>373</v>
      </c>
    </row>
    <row r="419" spans="5:7" ht="30" hidden="1" x14ac:dyDescent="0.25">
      <c r="E419" s="268"/>
      <c r="F419" s="622" t="s">
        <v>211</v>
      </c>
      <c r="G419" s="622" t="s">
        <v>372</v>
      </c>
    </row>
    <row r="420" spans="5:7" ht="30" hidden="1" x14ac:dyDescent="0.25">
      <c r="E420" s="268"/>
      <c r="F420" s="622" t="s">
        <v>212</v>
      </c>
      <c r="G420" s="622" t="s">
        <v>372</v>
      </c>
    </row>
    <row r="421" spans="5:7" ht="45" hidden="1" x14ac:dyDescent="0.25">
      <c r="E421" s="268"/>
      <c r="F421" s="622" t="s">
        <v>213</v>
      </c>
      <c r="G421" s="622" t="s">
        <v>373</v>
      </c>
    </row>
    <row r="422" spans="5:7" ht="45" hidden="1" x14ac:dyDescent="0.25">
      <c r="E422" s="268"/>
      <c r="F422" s="622" t="s">
        <v>214</v>
      </c>
      <c r="G422" s="622" t="s">
        <v>373</v>
      </c>
    </row>
    <row r="423" spans="5:7" ht="30" hidden="1" x14ac:dyDescent="0.25">
      <c r="E423" s="268"/>
      <c r="F423" s="622" t="s">
        <v>215</v>
      </c>
      <c r="G423" s="622" t="s">
        <v>372</v>
      </c>
    </row>
    <row r="424" spans="5:7" ht="45" hidden="1" x14ac:dyDescent="0.25">
      <c r="E424" s="268"/>
      <c r="F424" s="622" t="s">
        <v>216</v>
      </c>
      <c r="G424" s="622" t="s">
        <v>373</v>
      </c>
    </row>
    <row r="425" spans="5:7" ht="30" hidden="1" x14ac:dyDescent="0.25">
      <c r="E425" s="268"/>
      <c r="F425" s="622" t="s">
        <v>217</v>
      </c>
      <c r="G425" s="622" t="s">
        <v>372</v>
      </c>
    </row>
    <row r="426" spans="5:7" ht="45" hidden="1" x14ac:dyDescent="0.25">
      <c r="E426" s="268"/>
      <c r="F426" s="622" t="s">
        <v>218</v>
      </c>
      <c r="G426" s="622" t="s">
        <v>373</v>
      </c>
    </row>
    <row r="427" spans="5:7" ht="45" hidden="1" x14ac:dyDescent="0.25">
      <c r="E427" s="268"/>
      <c r="F427" s="622" t="s">
        <v>219</v>
      </c>
      <c r="G427" s="622" t="s">
        <v>373</v>
      </c>
    </row>
    <row r="428" spans="5:7" ht="45" hidden="1" x14ac:dyDescent="0.25">
      <c r="E428" s="268"/>
      <c r="F428" s="622" t="s">
        <v>220</v>
      </c>
      <c r="G428" s="622" t="s">
        <v>376</v>
      </c>
    </row>
    <row r="429" spans="5:7" ht="45" hidden="1" x14ac:dyDescent="0.25">
      <c r="E429" s="268"/>
      <c r="F429" s="622" t="s">
        <v>221</v>
      </c>
      <c r="G429" s="622" t="s">
        <v>376</v>
      </c>
    </row>
    <row r="430" spans="5:7" ht="45" hidden="1" x14ac:dyDescent="0.25">
      <c r="E430" s="268"/>
      <c r="F430" s="622" t="s">
        <v>222</v>
      </c>
      <c r="G430" s="622" t="s">
        <v>376</v>
      </c>
    </row>
    <row r="431" spans="5:7" ht="45" hidden="1" x14ac:dyDescent="0.25">
      <c r="E431" s="268"/>
      <c r="F431" s="622" t="s">
        <v>223</v>
      </c>
      <c r="G431" s="622" t="s">
        <v>373</v>
      </c>
    </row>
    <row r="432" spans="5:7" ht="45" hidden="1" x14ac:dyDescent="0.25">
      <c r="E432" s="268"/>
      <c r="F432" s="622" t="s">
        <v>389</v>
      </c>
      <c r="G432" s="622" t="s">
        <v>373</v>
      </c>
    </row>
    <row r="433" spans="5:7" ht="45" hidden="1" x14ac:dyDescent="0.25">
      <c r="E433" s="268"/>
      <c r="F433" s="622" t="s">
        <v>224</v>
      </c>
      <c r="G433" s="622" t="s">
        <v>376</v>
      </c>
    </row>
    <row r="434" spans="5:7" ht="30" hidden="1" x14ac:dyDescent="0.25">
      <c r="E434" s="268"/>
      <c r="F434" s="622" t="s">
        <v>225</v>
      </c>
      <c r="G434" s="622" t="s">
        <v>372</v>
      </c>
    </row>
    <row r="435" spans="5:7" ht="30" hidden="1" x14ac:dyDescent="0.25">
      <c r="E435" s="268"/>
      <c r="F435" s="622" t="s">
        <v>390</v>
      </c>
      <c r="G435" s="622" t="s">
        <v>372</v>
      </c>
    </row>
    <row r="436" spans="5:7" ht="45" hidden="1" x14ac:dyDescent="0.25">
      <c r="E436" s="268"/>
      <c r="F436" s="622" t="s">
        <v>226</v>
      </c>
      <c r="G436" s="622" t="s">
        <v>373</v>
      </c>
    </row>
    <row r="437" spans="5:7" ht="45" hidden="1" x14ac:dyDescent="0.25">
      <c r="E437" s="268"/>
      <c r="F437" s="622" t="s">
        <v>227</v>
      </c>
      <c r="G437" s="622" t="s">
        <v>373</v>
      </c>
    </row>
    <row r="438" spans="5:7" ht="30" hidden="1" x14ac:dyDescent="0.25">
      <c r="E438" s="268"/>
      <c r="F438" s="622" t="s">
        <v>228</v>
      </c>
      <c r="G438" s="622" t="s">
        <v>372</v>
      </c>
    </row>
    <row r="439" spans="5:7" ht="45" hidden="1" x14ac:dyDescent="0.25">
      <c r="E439" s="268"/>
      <c r="F439" s="622" t="s">
        <v>229</v>
      </c>
      <c r="G439" s="622" t="s">
        <v>376</v>
      </c>
    </row>
    <row r="440" spans="5:7" ht="30" hidden="1" x14ac:dyDescent="0.25">
      <c r="E440" s="268"/>
      <c r="F440" s="622" t="s">
        <v>230</v>
      </c>
      <c r="G440" s="622" t="s">
        <v>372</v>
      </c>
    </row>
    <row r="441" spans="5:7" ht="45" hidden="1" x14ac:dyDescent="0.25">
      <c r="E441" s="268"/>
      <c r="F441" s="622" t="s">
        <v>231</v>
      </c>
      <c r="G441" s="622" t="s">
        <v>376</v>
      </c>
    </row>
    <row r="442" spans="5:7" ht="45" hidden="1" x14ac:dyDescent="0.25">
      <c r="E442" s="268"/>
      <c r="F442" s="622" t="s">
        <v>391</v>
      </c>
      <c r="G442" s="622" t="s">
        <v>373</v>
      </c>
    </row>
    <row r="443" spans="5:7" ht="45" hidden="1" x14ac:dyDescent="0.25">
      <c r="E443" s="268"/>
      <c r="F443" s="622" t="s">
        <v>232</v>
      </c>
      <c r="G443" s="622" t="s">
        <v>376</v>
      </c>
    </row>
    <row r="444" spans="5:7" ht="45" hidden="1" x14ac:dyDescent="0.25">
      <c r="E444" s="268"/>
      <c r="F444" s="622" t="s">
        <v>392</v>
      </c>
      <c r="G444" s="622" t="s">
        <v>373</v>
      </c>
    </row>
    <row r="445" spans="5:7" ht="45" hidden="1" x14ac:dyDescent="0.25">
      <c r="E445" s="268"/>
      <c r="F445" s="622" t="s">
        <v>233</v>
      </c>
      <c r="G445" s="622" t="s">
        <v>373</v>
      </c>
    </row>
    <row r="446" spans="5:7" ht="45" hidden="1" x14ac:dyDescent="0.25">
      <c r="E446" s="268"/>
      <c r="F446" s="622" t="s">
        <v>234</v>
      </c>
      <c r="G446" s="622" t="s">
        <v>376</v>
      </c>
    </row>
    <row r="447" spans="5:7" ht="45" hidden="1" x14ac:dyDescent="0.25">
      <c r="E447" s="268"/>
      <c r="F447" s="622" t="s">
        <v>235</v>
      </c>
      <c r="G447" s="622" t="s">
        <v>376</v>
      </c>
    </row>
    <row r="448" spans="5:7" ht="45" hidden="1" x14ac:dyDescent="0.25">
      <c r="E448" s="268"/>
      <c r="F448" s="622" t="s">
        <v>236</v>
      </c>
      <c r="G448" s="622" t="s">
        <v>373</v>
      </c>
    </row>
    <row r="449" spans="5:7" ht="45" hidden="1" x14ac:dyDescent="0.25">
      <c r="E449" s="268"/>
      <c r="F449" s="622" t="s">
        <v>237</v>
      </c>
      <c r="G449" s="622" t="s">
        <v>376</v>
      </c>
    </row>
    <row r="450" spans="5:7" ht="30" hidden="1" x14ac:dyDescent="0.25">
      <c r="E450" s="268"/>
      <c r="F450" s="622" t="s">
        <v>238</v>
      </c>
      <c r="G450" s="622" t="s">
        <v>372</v>
      </c>
    </row>
    <row r="451" spans="5:7" ht="45" hidden="1" x14ac:dyDescent="0.25">
      <c r="E451" s="268"/>
      <c r="F451" s="622" t="s">
        <v>393</v>
      </c>
      <c r="G451" s="622" t="s">
        <v>373</v>
      </c>
    </row>
    <row r="452" spans="5:7" ht="45" hidden="1" x14ac:dyDescent="0.25">
      <c r="E452" s="268"/>
      <c r="F452" s="622" t="s">
        <v>239</v>
      </c>
      <c r="G452" s="622" t="s">
        <v>373</v>
      </c>
    </row>
    <row r="453" spans="5:7" ht="45" hidden="1" x14ac:dyDescent="0.25">
      <c r="E453" s="268"/>
      <c r="F453" s="622" t="s">
        <v>240</v>
      </c>
      <c r="G453" s="622" t="s">
        <v>373</v>
      </c>
    </row>
    <row r="454" spans="5:7" ht="45" hidden="1" x14ac:dyDescent="0.25">
      <c r="E454" s="268"/>
      <c r="F454" s="622" t="s">
        <v>241</v>
      </c>
      <c r="G454" s="622" t="s">
        <v>376</v>
      </c>
    </row>
    <row r="455" spans="5:7" ht="30" hidden="1" x14ac:dyDescent="0.25">
      <c r="E455" s="268"/>
      <c r="F455" s="622" t="s">
        <v>242</v>
      </c>
      <c r="G455" s="622" t="s">
        <v>372</v>
      </c>
    </row>
    <row r="456" spans="5:7" ht="30" hidden="1" x14ac:dyDescent="0.25">
      <c r="E456" s="268"/>
      <c r="F456" s="622" t="s">
        <v>243</v>
      </c>
      <c r="G456" s="622" t="s">
        <v>372</v>
      </c>
    </row>
    <row r="457" spans="5:7" ht="45" hidden="1" x14ac:dyDescent="0.25">
      <c r="E457" s="268"/>
      <c r="F457" s="622" t="s">
        <v>244</v>
      </c>
      <c r="G457" s="622" t="s">
        <v>373</v>
      </c>
    </row>
    <row r="458" spans="5:7" ht="45" hidden="1" x14ac:dyDescent="0.25">
      <c r="E458" s="268"/>
      <c r="F458" s="622" t="s">
        <v>394</v>
      </c>
      <c r="G458" s="622" t="s">
        <v>373</v>
      </c>
    </row>
    <row r="459" spans="5:7" ht="30" hidden="1" x14ac:dyDescent="0.25">
      <c r="E459" s="268"/>
      <c r="F459" s="622" t="s">
        <v>245</v>
      </c>
      <c r="G459" s="622" t="s">
        <v>372</v>
      </c>
    </row>
    <row r="460" spans="5:7" ht="30" hidden="1" x14ac:dyDescent="0.25">
      <c r="E460" s="268"/>
      <c r="F460" s="622" t="s">
        <v>246</v>
      </c>
      <c r="G460" s="622" t="s">
        <v>372</v>
      </c>
    </row>
    <row r="461" spans="5:7" ht="30" hidden="1" x14ac:dyDescent="0.25">
      <c r="E461" s="268"/>
      <c r="F461" s="622" t="s">
        <v>247</v>
      </c>
      <c r="G461" s="622" t="s">
        <v>372</v>
      </c>
    </row>
    <row r="462" spans="5:7" ht="30" hidden="1" x14ac:dyDescent="0.25">
      <c r="E462" s="268"/>
      <c r="F462" s="622" t="s">
        <v>248</v>
      </c>
      <c r="G462" s="622" t="s">
        <v>372</v>
      </c>
    </row>
    <row r="463" spans="5:7" ht="30" hidden="1" x14ac:dyDescent="0.25">
      <c r="E463" s="268"/>
      <c r="F463" s="622" t="s">
        <v>249</v>
      </c>
      <c r="G463" s="622" t="s">
        <v>372</v>
      </c>
    </row>
    <row r="464" spans="5:7" ht="45" hidden="1" x14ac:dyDescent="0.25">
      <c r="E464" s="268"/>
      <c r="F464" s="622" t="s">
        <v>250</v>
      </c>
      <c r="G464" s="622" t="s">
        <v>376</v>
      </c>
    </row>
    <row r="465" spans="5:7" ht="30" hidden="1" x14ac:dyDescent="0.25">
      <c r="E465" s="268"/>
      <c r="F465" s="622" t="s">
        <v>251</v>
      </c>
      <c r="G465" s="622" t="s">
        <v>372</v>
      </c>
    </row>
    <row r="466" spans="5:7" ht="45" hidden="1" x14ac:dyDescent="0.25">
      <c r="E466" s="268"/>
      <c r="F466" s="622" t="s">
        <v>252</v>
      </c>
      <c r="G466" s="622" t="s">
        <v>373</v>
      </c>
    </row>
    <row r="467" spans="5:7" ht="45" hidden="1" x14ac:dyDescent="0.25">
      <c r="E467" s="268"/>
      <c r="F467" s="622" t="s">
        <v>253</v>
      </c>
      <c r="G467" s="622" t="s">
        <v>376</v>
      </c>
    </row>
    <row r="468" spans="5:7" ht="45" hidden="1" x14ac:dyDescent="0.25">
      <c r="E468" s="268"/>
      <c r="F468" s="622" t="s">
        <v>395</v>
      </c>
      <c r="G468" s="622" t="s">
        <v>376</v>
      </c>
    </row>
    <row r="469" spans="5:7" ht="30" hidden="1" x14ac:dyDescent="0.25">
      <c r="E469" s="268"/>
      <c r="F469" s="622" t="s">
        <v>254</v>
      </c>
      <c r="G469" s="622" t="s">
        <v>384</v>
      </c>
    </row>
    <row r="470" spans="5:7" ht="30" hidden="1" x14ac:dyDescent="0.25">
      <c r="E470" s="268"/>
      <c r="F470" s="622" t="s">
        <v>255</v>
      </c>
      <c r="G470" s="622" t="s">
        <v>372</v>
      </c>
    </row>
    <row r="471" spans="5:7" ht="30" hidden="1" x14ac:dyDescent="0.25">
      <c r="E471" s="268"/>
      <c r="F471" s="622" t="s">
        <v>256</v>
      </c>
      <c r="G471" s="622" t="s">
        <v>372</v>
      </c>
    </row>
    <row r="472" spans="5:7" ht="30" hidden="1" x14ac:dyDescent="0.25">
      <c r="E472" s="268"/>
      <c r="F472" s="622" t="s">
        <v>257</v>
      </c>
      <c r="G472" s="622" t="s">
        <v>372</v>
      </c>
    </row>
    <row r="473" spans="5:7" ht="30" hidden="1" x14ac:dyDescent="0.25">
      <c r="E473" s="268"/>
      <c r="F473" s="622" t="s">
        <v>258</v>
      </c>
      <c r="G473" s="622" t="s">
        <v>372</v>
      </c>
    </row>
    <row r="474" spans="5:7" ht="45" hidden="1" x14ac:dyDescent="0.25">
      <c r="E474" s="268"/>
      <c r="F474" s="622" t="s">
        <v>396</v>
      </c>
      <c r="G474" s="622" t="s">
        <v>376</v>
      </c>
    </row>
    <row r="475" spans="5:7" ht="45" hidden="1" x14ac:dyDescent="0.25">
      <c r="E475" s="268"/>
      <c r="F475" s="622" t="s">
        <v>259</v>
      </c>
      <c r="G475" s="622" t="s">
        <v>373</v>
      </c>
    </row>
    <row r="476" spans="5:7" ht="30" hidden="1" x14ac:dyDescent="0.25">
      <c r="E476" s="268"/>
      <c r="F476" s="622" t="s">
        <v>260</v>
      </c>
      <c r="G476" s="622" t="s">
        <v>372</v>
      </c>
    </row>
    <row r="477" spans="5:7" ht="45" hidden="1" x14ac:dyDescent="0.25">
      <c r="E477" s="268"/>
      <c r="F477" s="622" t="s">
        <v>261</v>
      </c>
      <c r="G477" s="622" t="s">
        <v>373</v>
      </c>
    </row>
    <row r="478" spans="5:7" ht="30" hidden="1" x14ac:dyDescent="0.25">
      <c r="E478" s="268"/>
      <c r="F478" s="622" t="s">
        <v>262</v>
      </c>
      <c r="G478" s="622" t="s">
        <v>372</v>
      </c>
    </row>
    <row r="479" spans="5:7" ht="30" hidden="1" x14ac:dyDescent="0.25">
      <c r="E479" s="268"/>
      <c r="F479" s="622" t="s">
        <v>263</v>
      </c>
      <c r="G479" s="622" t="s">
        <v>372</v>
      </c>
    </row>
    <row r="480" spans="5:7" ht="30" hidden="1" x14ac:dyDescent="0.25">
      <c r="E480" s="268"/>
      <c r="F480" s="622" t="s">
        <v>264</v>
      </c>
      <c r="G480" s="622" t="s">
        <v>372</v>
      </c>
    </row>
    <row r="481" spans="5:7" ht="45" hidden="1" x14ac:dyDescent="0.25">
      <c r="E481" s="268"/>
      <c r="F481" s="622" t="s">
        <v>265</v>
      </c>
      <c r="G481" s="622" t="s">
        <v>376</v>
      </c>
    </row>
    <row r="482" spans="5:7" ht="45" hidden="1" x14ac:dyDescent="0.25">
      <c r="E482" s="268"/>
      <c r="F482" s="622" t="s">
        <v>397</v>
      </c>
      <c r="G482" s="622" t="s">
        <v>373</v>
      </c>
    </row>
    <row r="483" spans="5:7" ht="45" hidden="1" x14ac:dyDescent="0.25">
      <c r="E483" s="268"/>
      <c r="F483" s="622" t="s">
        <v>266</v>
      </c>
      <c r="G483" s="622" t="s">
        <v>376</v>
      </c>
    </row>
    <row r="484" spans="5:7" ht="30" hidden="1" x14ac:dyDescent="0.25">
      <c r="E484" s="268"/>
      <c r="F484" s="622" t="s">
        <v>398</v>
      </c>
      <c r="G484" s="622" t="s">
        <v>372</v>
      </c>
    </row>
    <row r="485" spans="5:7" ht="30" hidden="1" x14ac:dyDescent="0.25">
      <c r="E485" s="268"/>
      <c r="F485" s="622" t="s">
        <v>267</v>
      </c>
      <c r="G485" s="622" t="s">
        <v>372</v>
      </c>
    </row>
    <row r="486" spans="5:7" ht="45" hidden="1" x14ac:dyDescent="0.25">
      <c r="E486" s="268"/>
      <c r="F486" s="622" t="s">
        <v>399</v>
      </c>
      <c r="G486" s="622" t="s">
        <v>376</v>
      </c>
    </row>
    <row r="487" spans="5:7" ht="45" hidden="1" x14ac:dyDescent="0.25">
      <c r="E487" s="268"/>
      <c r="F487" s="622" t="s">
        <v>400</v>
      </c>
      <c r="G487" s="622" t="s">
        <v>373</v>
      </c>
    </row>
    <row r="488" spans="5:7" ht="45" hidden="1" x14ac:dyDescent="0.25">
      <c r="E488" s="268"/>
      <c r="F488" s="622" t="s">
        <v>401</v>
      </c>
      <c r="G488" s="622" t="s">
        <v>376</v>
      </c>
    </row>
    <row r="489" spans="5:7" ht="30" hidden="1" x14ac:dyDescent="0.25">
      <c r="E489" s="268"/>
      <c r="F489" s="622" t="s">
        <v>268</v>
      </c>
      <c r="G489" s="622" t="s">
        <v>372</v>
      </c>
    </row>
    <row r="490" spans="5:7" ht="30" hidden="1" x14ac:dyDescent="0.25">
      <c r="E490" s="268"/>
      <c r="F490" s="622" t="s">
        <v>269</v>
      </c>
      <c r="G490" s="622" t="s">
        <v>372</v>
      </c>
    </row>
    <row r="491" spans="5:7" ht="30" hidden="1" x14ac:dyDescent="0.25">
      <c r="E491" s="268"/>
      <c r="F491" s="622" t="s">
        <v>270</v>
      </c>
      <c r="G491" s="622" t="s">
        <v>384</v>
      </c>
    </row>
    <row r="492" spans="5:7" ht="16.5" hidden="1" x14ac:dyDescent="0.25">
      <c r="E492" s="268"/>
    </row>
    <row r="493" spans="5:7" ht="16.5" hidden="1" x14ac:dyDescent="0.25">
      <c r="E493" s="268"/>
    </row>
    <row r="494" spans="5:7" ht="16.5" hidden="1" x14ac:dyDescent="0.25">
      <c r="E494" s="268"/>
    </row>
    <row r="495" spans="5:7" ht="16.5" hidden="1" x14ac:dyDescent="0.25">
      <c r="E495" s="268"/>
    </row>
    <row r="496" spans="5:7" ht="16.5" hidden="1" x14ac:dyDescent="0.25">
      <c r="E496" s="268"/>
    </row>
    <row r="497" spans="5:5" ht="16.5" hidden="1" x14ac:dyDescent="0.25">
      <c r="E497" s="268"/>
    </row>
    <row r="498" spans="5:5" ht="16.5" hidden="1" x14ac:dyDescent="0.25">
      <c r="E498" s="268"/>
    </row>
    <row r="499" spans="5:5" ht="16.5" hidden="1" x14ac:dyDescent="0.25">
      <c r="E499" s="268"/>
    </row>
    <row r="500" spans="5:5" ht="16.5" hidden="1" x14ac:dyDescent="0.25">
      <c r="E500" s="268"/>
    </row>
    <row r="501" spans="5:5" ht="16.5" hidden="1" x14ac:dyDescent="0.25">
      <c r="E501" s="268"/>
    </row>
    <row r="502" spans="5:5" ht="16.5" hidden="1" x14ac:dyDescent="0.25">
      <c r="E502" s="268"/>
    </row>
    <row r="503" spans="5:5" ht="16.5" hidden="1" x14ac:dyDescent="0.25">
      <c r="E503" s="268"/>
    </row>
    <row r="504" spans="5:5" ht="16.5" hidden="1" x14ac:dyDescent="0.25">
      <c r="E504" s="268"/>
    </row>
    <row r="505" spans="5:5" ht="16.5" hidden="1" x14ac:dyDescent="0.25">
      <c r="E505" s="268"/>
    </row>
    <row r="506" spans="5:5" ht="16.5" hidden="1" x14ac:dyDescent="0.25">
      <c r="E506" s="268"/>
    </row>
    <row r="507" spans="5:5" ht="16.5" hidden="1" x14ac:dyDescent="0.25">
      <c r="E507" s="268"/>
    </row>
    <row r="508" spans="5:5" ht="16.5" hidden="1" x14ac:dyDescent="0.25">
      <c r="E508" s="268"/>
    </row>
    <row r="509" spans="5:5" ht="16.5" hidden="1" x14ac:dyDescent="0.25">
      <c r="E509" s="268"/>
    </row>
    <row r="510" spans="5:5" ht="16.5" hidden="1" x14ac:dyDescent="0.25">
      <c r="E510" s="268"/>
    </row>
    <row r="511" spans="5:5" ht="16.5" hidden="1" x14ac:dyDescent="0.25">
      <c r="E511" s="268"/>
    </row>
    <row r="512" spans="5:5" ht="16.5" hidden="1" x14ac:dyDescent="0.25">
      <c r="E512" s="268"/>
    </row>
  </sheetData>
  <sheetProtection algorithmName="SHA-512" hashValue="gQ8nwWvjkHO76/JKUPyvgxwKv+vzdHftGuXB1F879SLlUrYyjQNV0+myL4L6E7MmX4WoE4hav+Ruip8VSsbmkg==" saltValue="41i9Up7ruj5Xqpsq/3f44Q==" spinCount="100000" sheet="1" selectLockedCells="1" autoFilter="0"/>
  <autoFilter ref="C11:O310"/>
  <mergeCells count="4">
    <mergeCell ref="C3:L3"/>
    <mergeCell ref="C9:M9"/>
    <mergeCell ref="D7:L7"/>
    <mergeCell ref="D5:L5"/>
  </mergeCells>
  <conditionalFormatting sqref="O12:O310">
    <cfRule type="expression" dxfId="36" priority="3" stopIfTrue="1">
      <formula>O12&gt;IF($G12="HEI",INDIRECT("'AWARD DETAILS - RULES'!$G$12"),INDIRECT("'AWARD DETAILS - RULES'!$G$13"))</formula>
    </cfRule>
  </conditionalFormatting>
  <conditionalFormatting sqref="C12:M310">
    <cfRule type="expression" dxfId="35" priority="15" stopIfTrue="1">
      <formula>AND(C12="",$N12&lt;&gt;0)</formula>
    </cfRule>
  </conditionalFormatting>
  <conditionalFormatting sqref="F12:F310">
    <cfRule type="expression" dxfId="34" priority="2" stopIfTrue="1">
      <formula>AND(F12="",$N12&lt;&gt;0)</formula>
    </cfRule>
  </conditionalFormatting>
  <conditionalFormatting sqref="E12">
    <cfRule type="expression" dxfId="33" priority="1" stopIfTrue="1">
      <formula>AND(E12="",$N12&lt;&gt;0)</formula>
    </cfRule>
  </conditionalFormatting>
  <dataValidations count="3">
    <dataValidation type="decimal" operator="greaterThanOrEqual" allowBlank="1" showInputMessage="1" showErrorMessage="1" errorTitle="Direct costs - staff posts" error="Please enter a full numeric value in £'s only." sqref="M40:M46 L12:L103 M12:M30">
      <formula1>0</formula1>
    </dataValidation>
    <dataValidation type="list" allowBlank="1" showInputMessage="1" showErrorMessage="1" sqref="D12:D310">
      <formula1>$B$315:$B$335</formula1>
    </dataValidation>
    <dataValidation type="list" allowBlank="1" showInputMessage="1" showErrorMessage="1" sqref="I12:I310">
      <formula1>$G$315:$G$321</formula1>
    </dataValidation>
  </dataValidations>
  <pageMargins left="0.7" right="0.7" top="0.75" bottom="0.75" header="0.3" footer="0.3"/>
  <pageSetup paperSize="9" scale="47" orientation="portrait" r:id="rId1"/>
  <ignoredErrors>
    <ignoredError sqref="E13:E310 O12:O310" unlockedFormula="1"/>
  </ignoredError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B1:IU425"/>
  <sheetViews>
    <sheetView showGridLines="0" topLeftCell="I34" zoomScale="70" zoomScaleNormal="70" workbookViewId="0">
      <selection activeCell="L51" sqref="L51"/>
    </sheetView>
  </sheetViews>
  <sheetFormatPr defaultColWidth="0" defaultRowHeight="15" x14ac:dyDescent="0.25"/>
  <cols>
    <col min="1" max="2" width="1.7109375" customWidth="1"/>
    <col min="3" max="6" width="20.7109375" customWidth="1"/>
    <col min="7" max="7" width="20.7109375" style="16" customWidth="1"/>
    <col min="8" max="8" width="20.7109375" customWidth="1"/>
    <col min="9" max="9" width="24.140625" style="185" customWidth="1"/>
    <col min="10" max="10" width="20.7109375" style="189" customWidth="1"/>
    <col min="11" max="11" width="20.7109375" customWidth="1"/>
    <col min="12" max="12" width="11.28515625" customWidth="1"/>
    <col min="13" max="14" width="11.28515625" style="185" customWidth="1"/>
    <col min="15" max="15" width="11.28515625" style="189" customWidth="1"/>
    <col min="16" max="17" width="11.28515625" customWidth="1"/>
    <col min="18" max="19" width="11.28515625" style="185" customWidth="1"/>
    <col min="20" max="20" width="11.28515625" style="189" customWidth="1"/>
    <col min="21" max="22" width="11.28515625" customWidth="1"/>
    <col min="23" max="24" width="11.28515625" style="185" customWidth="1"/>
    <col min="25" max="25" width="11.28515625" style="189" customWidth="1"/>
    <col min="26" max="27" width="11.28515625" customWidth="1"/>
    <col min="28" max="29" width="11.28515625" style="185" customWidth="1"/>
    <col min="30" max="30" width="11.28515625" style="189" customWidth="1"/>
    <col min="31" max="31" width="11.28515625" customWidth="1"/>
    <col min="32" max="32" width="11.28515625" style="63" customWidth="1"/>
    <col min="33" max="35" width="11.28515625" customWidth="1"/>
    <col min="36" max="36" width="14.5703125" customWidth="1"/>
    <col min="37" max="37" width="11.28515625" bestFit="1" customWidth="1"/>
    <col min="38" max="39" width="1.7109375" customWidth="1"/>
    <col min="40" max="40" width="17.5703125" hidden="1" customWidth="1"/>
    <col min="41" max="255" width="3.140625" hidden="1" customWidth="1"/>
  </cols>
  <sheetData>
    <row r="1" spans="2:40" ht="8.1" customHeight="1" x14ac:dyDescent="0.25">
      <c r="AD1" s="191"/>
      <c r="AE1" s="5"/>
      <c r="AF1" s="5"/>
    </row>
    <row r="2" spans="2:40" ht="8.1" customHeight="1" thickBot="1" x14ac:dyDescent="0.3">
      <c r="B2" s="13"/>
      <c r="C2" s="13"/>
      <c r="D2" s="13"/>
      <c r="E2" s="13"/>
      <c r="F2" s="13"/>
      <c r="G2" s="17"/>
      <c r="H2" s="13"/>
      <c r="I2" s="186"/>
      <c r="J2" s="188"/>
      <c r="K2" s="13"/>
      <c r="L2" s="13"/>
      <c r="M2" s="186"/>
      <c r="N2" s="186"/>
      <c r="O2" s="188"/>
      <c r="P2" s="13"/>
      <c r="Q2" s="13"/>
      <c r="R2" s="186"/>
      <c r="S2" s="186"/>
      <c r="T2" s="188"/>
      <c r="U2" s="13"/>
      <c r="V2" s="13"/>
      <c r="W2" s="186"/>
      <c r="X2" s="186"/>
      <c r="Y2" s="188"/>
      <c r="Z2" s="13"/>
      <c r="AA2" s="13"/>
      <c r="AB2" s="186"/>
      <c r="AC2" s="186"/>
      <c r="AD2" s="188"/>
      <c r="AE2" s="64"/>
      <c r="AF2" s="64"/>
      <c r="AG2" s="64"/>
      <c r="AH2" s="64"/>
      <c r="AI2" s="64"/>
      <c r="AJ2" s="258"/>
      <c r="AK2" s="258"/>
      <c r="AL2" s="258"/>
    </row>
    <row r="3" spans="2:40" ht="16.5" thickBot="1" x14ac:dyDescent="0.3">
      <c r="B3" s="13"/>
      <c r="C3" s="697" t="s">
        <v>512</v>
      </c>
      <c r="D3" s="698"/>
      <c r="E3" s="698"/>
      <c r="F3" s="698"/>
      <c r="G3" s="698"/>
      <c r="H3" s="698"/>
      <c r="I3" s="698"/>
      <c r="J3" s="734"/>
      <c r="K3" s="734"/>
      <c r="L3" s="734"/>
      <c r="M3" s="734"/>
      <c r="N3" s="734"/>
      <c r="O3" s="735"/>
      <c r="P3" s="13"/>
      <c r="Q3" s="13"/>
      <c r="R3" s="186"/>
      <c r="S3" s="186"/>
      <c r="T3" s="188"/>
      <c r="U3" s="13"/>
      <c r="V3" s="13"/>
      <c r="W3" s="186"/>
      <c r="X3" s="186"/>
      <c r="Y3" s="188"/>
      <c r="Z3" s="13"/>
      <c r="AA3" s="13"/>
      <c r="AB3" s="186"/>
      <c r="AC3" s="186"/>
      <c r="AD3" s="188"/>
      <c r="AE3" s="64"/>
      <c r="AF3" s="64"/>
      <c r="AG3" s="64"/>
      <c r="AH3" s="64"/>
      <c r="AI3" s="64"/>
      <c r="AJ3" s="298"/>
      <c r="AK3" s="258"/>
      <c r="AL3" s="258"/>
    </row>
    <row r="4" spans="2:40" ht="8.1" customHeight="1" thickBot="1" x14ac:dyDescent="0.3">
      <c r="B4" s="13"/>
      <c r="C4" s="13"/>
      <c r="D4" s="13"/>
      <c r="E4" s="13"/>
      <c r="F4" s="13"/>
      <c r="G4" s="17"/>
      <c r="H4" s="13"/>
      <c r="I4" s="186"/>
      <c r="J4" s="188"/>
      <c r="K4" s="13"/>
      <c r="L4" s="13"/>
      <c r="M4" s="186"/>
      <c r="N4" s="186"/>
      <c r="O4" s="188"/>
      <c r="P4" s="13"/>
      <c r="Q4" s="13"/>
      <c r="R4" s="186"/>
      <c r="S4" s="186"/>
      <c r="T4" s="188"/>
      <c r="U4" s="13"/>
      <c r="V4" s="13"/>
      <c r="W4" s="186"/>
      <c r="X4" s="186"/>
      <c r="Y4" s="188"/>
      <c r="Z4" s="13"/>
      <c r="AA4" s="13"/>
      <c r="AB4" s="186"/>
      <c r="AC4" s="186"/>
      <c r="AD4" s="188"/>
      <c r="AE4" s="64"/>
      <c r="AF4" s="64"/>
      <c r="AG4" s="64"/>
      <c r="AH4" s="64"/>
      <c r="AI4" s="64"/>
      <c r="AJ4" s="298"/>
      <c r="AK4" s="258"/>
      <c r="AL4" s="258"/>
    </row>
    <row r="5" spans="2:40" ht="15.75" thickBot="1" x14ac:dyDescent="0.3">
      <c r="B5" s="13"/>
      <c r="C5" s="7" t="s">
        <v>107</v>
      </c>
      <c r="D5" s="728" t="str">
        <f>IF('START - AWARD DETAILS'!$D$13="","",'START - AWARD DETAILS'!$D$13)</f>
        <v>ENHANCE: Scaling-up Care for Perinatal Depression through Technological Enhancements to the 'Thinking Healthy Programme'</v>
      </c>
      <c r="E5" s="729"/>
      <c r="F5" s="729"/>
      <c r="G5" s="729"/>
      <c r="H5" s="729"/>
      <c r="I5" s="729"/>
      <c r="J5" s="729"/>
      <c r="K5" s="729"/>
      <c r="L5" s="729"/>
      <c r="M5" s="729"/>
      <c r="N5" s="729"/>
      <c r="O5" s="730"/>
      <c r="P5" s="13"/>
      <c r="Q5" s="13"/>
      <c r="R5" s="186"/>
      <c r="S5" s="186"/>
      <c r="T5" s="188"/>
      <c r="U5" s="13"/>
      <c r="V5" s="13"/>
      <c r="W5" s="186"/>
      <c r="X5" s="186"/>
      <c r="Y5" s="188"/>
      <c r="Z5" s="13"/>
      <c r="AA5" s="13"/>
      <c r="AB5" s="186"/>
      <c r="AC5" s="186"/>
      <c r="AD5" s="188"/>
      <c r="AE5" s="64"/>
      <c r="AF5" s="64"/>
      <c r="AG5" s="64"/>
      <c r="AH5" s="64"/>
      <c r="AI5" s="64"/>
      <c r="AJ5" s="298"/>
      <c r="AK5" s="258"/>
      <c r="AL5" s="258"/>
    </row>
    <row r="6" spans="2:40" ht="8.1" customHeight="1" thickBot="1" x14ac:dyDescent="0.3">
      <c r="B6" s="13"/>
      <c r="C6" s="13"/>
      <c r="D6" s="13"/>
      <c r="E6" s="13"/>
      <c r="F6" s="13"/>
      <c r="G6" s="17"/>
      <c r="H6" s="13"/>
      <c r="I6" s="186"/>
      <c r="J6" s="188"/>
      <c r="K6" s="13"/>
      <c r="L6" s="13"/>
      <c r="M6" s="186"/>
      <c r="N6" s="186"/>
      <c r="O6" s="188"/>
      <c r="P6" s="13"/>
      <c r="Q6" s="13"/>
      <c r="R6" s="186"/>
      <c r="S6" s="186"/>
      <c r="T6" s="188"/>
      <c r="U6" s="13"/>
      <c r="V6" s="13"/>
      <c r="W6" s="186"/>
      <c r="X6" s="186"/>
      <c r="Y6" s="188"/>
      <c r="Z6" s="13"/>
      <c r="AA6" s="13"/>
      <c r="AB6" s="186"/>
      <c r="AC6" s="186"/>
      <c r="AD6" s="188"/>
      <c r="AE6" s="64"/>
      <c r="AF6" s="64"/>
      <c r="AG6" s="64"/>
      <c r="AH6" s="64"/>
      <c r="AI6" s="64"/>
      <c r="AJ6" s="298"/>
      <c r="AK6" s="258"/>
      <c r="AL6" s="258"/>
    </row>
    <row r="7" spans="2:40" ht="15.75" thickBot="1" x14ac:dyDescent="0.3">
      <c r="B7" s="13"/>
      <c r="C7" s="7" t="s">
        <v>0</v>
      </c>
      <c r="D7" s="739" t="str">
        <f>IF('START - AWARD DETAILS'!$D$14="","",'START - AWARD DETAILS'!$D$14)</f>
        <v>NIHR200817</v>
      </c>
      <c r="E7" s="740"/>
      <c r="F7" s="740"/>
      <c r="G7" s="740"/>
      <c r="H7" s="740"/>
      <c r="I7" s="740"/>
      <c r="J7" s="740"/>
      <c r="K7" s="740"/>
      <c r="L7" s="740"/>
      <c r="M7" s="740"/>
      <c r="N7" s="740"/>
      <c r="O7" s="741"/>
      <c r="P7" s="13"/>
      <c r="Q7" s="13"/>
      <c r="R7" s="186"/>
      <c r="S7" s="186"/>
      <c r="T7" s="188"/>
      <c r="U7" s="13"/>
      <c r="V7" s="13"/>
      <c r="W7" s="186"/>
      <c r="X7" s="186"/>
      <c r="Y7" s="188"/>
      <c r="Z7" s="13"/>
      <c r="AA7" s="13"/>
      <c r="AB7" s="186"/>
      <c r="AC7" s="186"/>
      <c r="AD7" s="188"/>
      <c r="AE7" s="64"/>
      <c r="AF7" s="64"/>
      <c r="AG7" s="64"/>
      <c r="AH7" s="64"/>
      <c r="AI7" s="64"/>
      <c r="AJ7" s="298"/>
      <c r="AK7" s="258"/>
      <c r="AL7" s="258"/>
    </row>
    <row r="8" spans="2:40" ht="8.1" customHeight="1" thickBot="1" x14ac:dyDescent="0.3">
      <c r="B8" s="13"/>
      <c r="C8" s="13"/>
      <c r="D8" s="13"/>
      <c r="E8" s="13"/>
      <c r="F8" s="13"/>
      <c r="G8" s="17"/>
      <c r="H8" s="13"/>
      <c r="I8" s="186"/>
      <c r="J8" s="188"/>
      <c r="K8" s="13"/>
      <c r="L8" s="13"/>
      <c r="M8" s="186"/>
      <c r="N8" s="186"/>
      <c r="O8" s="188"/>
      <c r="P8" s="13"/>
      <c r="Q8" s="13"/>
      <c r="R8" s="186"/>
      <c r="S8" s="186"/>
      <c r="T8" s="188"/>
      <c r="U8" s="13"/>
      <c r="V8" s="13"/>
      <c r="W8" s="186"/>
      <c r="X8" s="186"/>
      <c r="Y8" s="188"/>
      <c r="Z8" s="13"/>
      <c r="AA8" s="13"/>
      <c r="AB8" s="186"/>
      <c r="AC8" s="186"/>
      <c r="AD8" s="188"/>
      <c r="AE8" s="64"/>
      <c r="AF8" s="64"/>
      <c r="AG8" s="64"/>
      <c r="AH8" s="64"/>
      <c r="AI8" s="64"/>
      <c r="AJ8" s="298"/>
      <c r="AK8" s="258"/>
      <c r="AL8" s="258"/>
    </row>
    <row r="9" spans="2:40" ht="300" customHeight="1" thickBot="1" x14ac:dyDescent="0.3">
      <c r="B9" s="13"/>
      <c r="C9" s="736" t="s">
        <v>517</v>
      </c>
      <c r="D9" s="737"/>
      <c r="E9" s="737"/>
      <c r="F9" s="737"/>
      <c r="G9" s="737"/>
      <c r="H9" s="737"/>
      <c r="I9" s="737"/>
      <c r="J9" s="737"/>
      <c r="K9" s="737"/>
      <c r="L9" s="737"/>
      <c r="M9" s="737"/>
      <c r="N9" s="737"/>
      <c r="O9" s="738"/>
      <c r="P9" s="13"/>
      <c r="Q9" s="13"/>
      <c r="R9" s="186"/>
      <c r="S9" s="186"/>
      <c r="T9" s="188"/>
      <c r="U9" s="13"/>
      <c r="V9" s="13"/>
      <c r="W9" s="186"/>
      <c r="X9" s="186"/>
      <c r="Y9" s="188"/>
      <c r="Z9" s="13"/>
      <c r="AA9" s="13"/>
      <c r="AB9" s="186"/>
      <c r="AC9" s="186"/>
      <c r="AD9" s="188"/>
      <c r="AE9" s="64"/>
      <c r="AF9" s="64"/>
      <c r="AG9" s="64"/>
      <c r="AH9" s="64"/>
      <c r="AI9" s="64"/>
      <c r="AJ9" s="298"/>
      <c r="AK9" s="258"/>
      <c r="AL9" s="258"/>
    </row>
    <row r="10" spans="2:40" ht="8.1" customHeight="1" x14ac:dyDescent="0.25">
      <c r="B10" s="13"/>
      <c r="C10" s="13"/>
      <c r="D10" s="13"/>
      <c r="E10" s="13"/>
      <c r="F10" s="13"/>
      <c r="G10" s="17"/>
      <c r="H10" s="13"/>
      <c r="I10" s="186"/>
      <c r="J10" s="188"/>
      <c r="K10" s="13"/>
      <c r="L10" s="13"/>
      <c r="M10" s="186"/>
      <c r="N10" s="186"/>
      <c r="O10" s="188"/>
      <c r="P10" s="13"/>
      <c r="Q10" s="13"/>
      <c r="R10" s="186"/>
      <c r="S10" s="186"/>
      <c r="T10" s="188"/>
      <c r="U10" s="13"/>
      <c r="V10" s="13"/>
      <c r="W10" s="186"/>
      <c r="X10" s="186"/>
      <c r="Y10" s="188"/>
      <c r="Z10" s="13"/>
      <c r="AA10" s="13"/>
      <c r="AB10" s="186"/>
      <c r="AC10" s="186"/>
      <c r="AD10" s="188"/>
      <c r="AE10" s="64"/>
      <c r="AF10" s="64"/>
      <c r="AG10" s="64"/>
      <c r="AH10" s="64"/>
      <c r="AI10" s="64"/>
      <c r="AJ10" s="298"/>
      <c r="AK10" s="258"/>
      <c r="AL10" s="258"/>
    </row>
    <row r="11" spans="2:40" ht="8.1" customHeight="1" thickBot="1" x14ac:dyDescent="0.3">
      <c r="B11" s="13"/>
      <c r="C11" s="13"/>
      <c r="D11" s="13"/>
      <c r="E11" s="13"/>
      <c r="F11" s="13"/>
      <c r="G11" s="17"/>
      <c r="H11" s="13"/>
      <c r="I11" s="186"/>
      <c r="J11" s="188"/>
      <c r="K11" s="13"/>
      <c r="L11" s="13"/>
      <c r="M11" s="186"/>
      <c r="N11" s="186"/>
      <c r="O11" s="188"/>
      <c r="P11" s="13"/>
      <c r="Q11" s="13"/>
      <c r="R11" s="186"/>
      <c r="S11" s="186"/>
      <c r="T11" s="188"/>
      <c r="U11" s="13"/>
      <c r="V11" s="13"/>
      <c r="W11" s="186"/>
      <c r="X11" s="186"/>
      <c r="Y11" s="188"/>
      <c r="Z11" s="13"/>
      <c r="AA11" s="13"/>
      <c r="AB11" s="186"/>
      <c r="AC11" s="186"/>
      <c r="AD11" s="188"/>
      <c r="AE11" s="64"/>
      <c r="AF11" s="64"/>
      <c r="AG11" s="64"/>
      <c r="AH11" s="64"/>
      <c r="AI11" s="64"/>
      <c r="AJ11" s="298"/>
      <c r="AK11" s="258"/>
      <c r="AL11" s="258"/>
    </row>
    <row r="12" spans="2:40" s="99" customFormat="1" ht="50.1" customHeight="1" thickBot="1" x14ac:dyDescent="0.3">
      <c r="B12" s="109"/>
      <c r="C12" s="464" t="s">
        <v>402</v>
      </c>
      <c r="D12" s="146" t="s">
        <v>417</v>
      </c>
      <c r="E12" s="146" t="s">
        <v>404</v>
      </c>
      <c r="F12" s="465" t="s">
        <v>403</v>
      </c>
      <c r="G12" s="146" t="s">
        <v>409</v>
      </c>
      <c r="H12" s="146" t="s">
        <v>408</v>
      </c>
      <c r="I12" s="146" t="s">
        <v>426</v>
      </c>
      <c r="J12" s="146" t="s">
        <v>19</v>
      </c>
      <c r="K12" s="466" t="s">
        <v>316</v>
      </c>
      <c r="L12" s="467" t="s">
        <v>341</v>
      </c>
      <c r="M12" s="468" t="s">
        <v>31</v>
      </c>
      <c r="N12" s="469" t="s">
        <v>32</v>
      </c>
      <c r="O12" s="469" t="s">
        <v>362</v>
      </c>
      <c r="P12" s="470" t="s">
        <v>347</v>
      </c>
      <c r="Q12" s="470" t="s">
        <v>342</v>
      </c>
      <c r="R12" s="468" t="s">
        <v>34</v>
      </c>
      <c r="S12" s="469" t="s">
        <v>35</v>
      </c>
      <c r="T12" s="469" t="s">
        <v>366</v>
      </c>
      <c r="U12" s="470" t="s">
        <v>36</v>
      </c>
      <c r="V12" s="470" t="s">
        <v>343</v>
      </c>
      <c r="W12" s="471" t="s">
        <v>37</v>
      </c>
      <c r="X12" s="469" t="s">
        <v>38</v>
      </c>
      <c r="Y12" s="469" t="s">
        <v>363</v>
      </c>
      <c r="Z12" s="470" t="s">
        <v>346</v>
      </c>
      <c r="AA12" s="472" t="s">
        <v>344</v>
      </c>
      <c r="AB12" s="468" t="s">
        <v>39</v>
      </c>
      <c r="AC12" s="469" t="s">
        <v>40</v>
      </c>
      <c r="AD12" s="469" t="s">
        <v>364</v>
      </c>
      <c r="AE12" s="470" t="s">
        <v>41</v>
      </c>
      <c r="AF12" s="470" t="s">
        <v>345</v>
      </c>
      <c r="AG12" s="473" t="s">
        <v>42</v>
      </c>
      <c r="AH12" s="469" t="s">
        <v>43</v>
      </c>
      <c r="AI12" s="474" t="s">
        <v>365</v>
      </c>
      <c r="AJ12" s="475" t="s">
        <v>49</v>
      </c>
      <c r="AK12" s="476" t="s">
        <v>325</v>
      </c>
      <c r="AL12" s="252"/>
      <c r="AN12" s="99">
        <v>0</v>
      </c>
    </row>
    <row r="13" spans="2:40" s="99" customFormat="1" ht="26.25" x14ac:dyDescent="0.25">
      <c r="B13" s="109"/>
      <c r="C13" s="452" t="str">
        <f>IF('1. Staff Posts and Salaries'!C12="","",'1. Staff Posts and Salaries'!C12)</f>
        <v>Duolao Wang</v>
      </c>
      <c r="D13" s="453" t="str">
        <f>IF('1. Staff Posts and Salaries'!D12="","",'1. Staff Posts and Salaries'!D12)</f>
        <v>Liverpool School of Tropical Medicine</v>
      </c>
      <c r="E13" s="454" t="str">
        <f>IF('1. Staff Posts and Salaries'!E12="","",'1. Staff Posts and Salaries'!E12)</f>
        <v>HEI (UK)</v>
      </c>
      <c r="F13" s="454" t="str">
        <f>IF('1. Staff Posts and Salaries'!F12="","",'1. Staff Posts and Salaries'!F12)</f>
        <v>United Kingdom</v>
      </c>
      <c r="G13" s="454" t="str">
        <f>IF('1. Staff Posts and Salaries'!G12="","",'1. Staff Posts and Salaries'!G12)</f>
        <v>No</v>
      </c>
      <c r="H13" s="454" t="str">
        <f>IF('1. Staff Posts and Salaries'!H12="","",'1. Staff Posts and Salaries'!H12)</f>
        <v>N/A</v>
      </c>
      <c r="I13" s="454" t="str">
        <f>IF('1. Staff Posts and Salaries'!I12="","",'1. Staff Posts and Salaries'!I12)</f>
        <v>Research Staff</v>
      </c>
      <c r="J13" s="454" t="str">
        <f>IF('1. Staff Posts and Salaries'!J12="","",'1. Staff Posts and Salaries'!J12)</f>
        <v>Co-Investigator</v>
      </c>
      <c r="K13" s="455">
        <f>IF('1. Staff Posts and Salaries'!O12="","",'1. Staff Posts and Salaries'!O12)</f>
        <v>0.8</v>
      </c>
      <c r="L13" s="456">
        <v>0.2</v>
      </c>
      <c r="M13" s="457">
        <v>12</v>
      </c>
      <c r="N13" s="458">
        <f t="shared" ref="N13:N29" si="0">IFERROR(L13*M13/12,0)</f>
        <v>0.20000000000000004</v>
      </c>
      <c r="O13" s="459">
        <f>IFERROR('1. Staff Posts and Salaries'!N12/12*'2. Annual Costs of Staff Posts'!L13*'2. Annual Costs of Staff Posts'!M13*K13,0)</f>
        <v>16835.040000000005</v>
      </c>
      <c r="P13" s="623">
        <v>0</v>
      </c>
      <c r="Q13" s="456">
        <v>0.2</v>
      </c>
      <c r="R13" s="457">
        <v>12</v>
      </c>
      <c r="S13" s="458">
        <f t="shared" ref="S13:S18" si="1">IFERROR(Q13*R13/12,0)</f>
        <v>0.20000000000000004</v>
      </c>
      <c r="T13" s="459">
        <f>IFERROR('1. Staff Posts and Salaries'!N12*(1+SUM(P13))/12*'2. Annual Costs of Staff Posts'!Q13*'2. Annual Costs of Staff Posts'!R13*K13,0)</f>
        <v>16835.040000000005</v>
      </c>
      <c r="U13" s="460">
        <v>0</v>
      </c>
      <c r="V13" s="456">
        <v>0.2</v>
      </c>
      <c r="W13" s="457">
        <v>12</v>
      </c>
      <c r="X13" s="458">
        <f>IFERROR(V13*W13/12,0)</f>
        <v>0.20000000000000004</v>
      </c>
      <c r="Y13" s="459">
        <f>IFERROR('1. Staff Posts and Salaries'!N12*(1+SUM(P13))*(1+SUM(U13))/12*'2. Annual Costs of Staff Posts'!V13*'2. Annual Costs of Staff Posts'!W13*K13,0)</f>
        <v>16835.040000000005</v>
      </c>
      <c r="Z13" s="460">
        <v>0</v>
      </c>
      <c r="AA13" s="456">
        <v>0.2</v>
      </c>
      <c r="AB13" s="457">
        <v>12</v>
      </c>
      <c r="AC13" s="458">
        <f>IFERROR(AA13*AB13/12,0)</f>
        <v>0.20000000000000004</v>
      </c>
      <c r="AD13" s="459">
        <f>IFERROR('1. Staff Posts and Salaries'!N12*(1+SUM(P13))*(1+SUM(U13))*(1+SUM(Z13))/12*'2. Annual Costs of Staff Posts'!AA13*'2. Annual Costs of Staff Posts'!AB13*K13,0)</f>
        <v>16835.040000000005</v>
      </c>
      <c r="AE13" s="460">
        <v>0</v>
      </c>
      <c r="AF13" s="456">
        <v>0</v>
      </c>
      <c r="AG13" s="457">
        <v>0</v>
      </c>
      <c r="AH13" s="458">
        <f>IFERROR(AF13*AG13/12,0)</f>
        <v>0</v>
      </c>
      <c r="AI13" s="461">
        <f>IFERROR('1. Staff Posts and Salaries'!N12*(1+SUM(P13))*(1+SUM(U13))*(1+SUM(Z13))*(1+SUM(AE13))/12*'2. Annual Costs of Staff Posts'!AF13*'2. Annual Costs of Staff Posts'!AG13*K13,0)</f>
        <v>0</v>
      </c>
      <c r="AJ13" s="462">
        <f t="shared" ref="AJ13:AK15" si="2">AH13+AC13+X13+S13+N13</f>
        <v>0.80000000000000016</v>
      </c>
      <c r="AK13" s="463">
        <f>AI13+AD13+Y13+T13+O13</f>
        <v>67340.160000000018</v>
      </c>
      <c r="AL13" s="252"/>
      <c r="AN13" s="361">
        <f>IF(COUNTIF(I$12:I13,I13)=1,AN12+1,AN12)</f>
        <v>1</v>
      </c>
    </row>
    <row r="14" spans="2:40" s="99" customFormat="1" ht="26.25" x14ac:dyDescent="0.25">
      <c r="B14" s="109"/>
      <c r="C14" s="232" t="str">
        <f>IF('1. Staff Posts and Salaries'!C13="","",'1. Staff Posts and Salaries'!C13)</f>
        <v>Jahangir Khan</v>
      </c>
      <c r="D14" s="410" t="str">
        <f>IF('1. Staff Posts and Salaries'!D13="","",'1. Staff Posts and Salaries'!D13)</f>
        <v>Liverpool School of Tropical Medicine</v>
      </c>
      <c r="E14" s="100" t="str">
        <f>IF('1. Staff Posts and Salaries'!E13="","",'1. Staff Posts and Salaries'!E13)</f>
        <v>HEI (UK)</v>
      </c>
      <c r="F14" s="100" t="str">
        <f>IF('1. Staff Posts and Salaries'!F13="","",'1. Staff Posts and Salaries'!F13)</f>
        <v>United Kingdom</v>
      </c>
      <c r="G14" s="100" t="str">
        <f>IF('1. Staff Posts and Salaries'!G13="","",'1. Staff Posts and Salaries'!G13)</f>
        <v>No</v>
      </c>
      <c r="H14" s="100" t="str">
        <f>IF('1. Staff Posts and Salaries'!H13="","",'1. Staff Posts and Salaries'!H13)</f>
        <v>N/A</v>
      </c>
      <c r="I14" s="100" t="str">
        <f>IF('1. Staff Posts and Salaries'!I13="","",'1. Staff Posts and Salaries'!I13)</f>
        <v>Research Staff</v>
      </c>
      <c r="J14" s="100" t="str">
        <f>IF('1. Staff Posts and Salaries'!J13="","",'1. Staff Posts and Salaries'!J13)</f>
        <v>Co-Investigator</v>
      </c>
      <c r="K14" s="227">
        <f>IF('1. Staff Posts and Salaries'!O13="","",'1. Staff Posts and Salaries'!O13)</f>
        <v>0.8</v>
      </c>
      <c r="L14" s="314">
        <v>0.1</v>
      </c>
      <c r="M14" s="315">
        <v>12</v>
      </c>
      <c r="N14" s="316">
        <f t="shared" si="0"/>
        <v>0.10000000000000002</v>
      </c>
      <c r="O14" s="317">
        <f>IFERROR('1. Staff Posts and Salaries'!N13/12*'2. Annual Costs of Staff Posts'!L14*'2. Annual Costs of Staff Posts'!M14*K14,0)</f>
        <v>5597.04</v>
      </c>
      <c r="P14" s="460">
        <v>0</v>
      </c>
      <c r="Q14" s="314">
        <v>0.1</v>
      </c>
      <c r="R14" s="315">
        <v>12</v>
      </c>
      <c r="S14" s="316">
        <f t="shared" si="1"/>
        <v>0.10000000000000002</v>
      </c>
      <c r="T14" s="317">
        <f>IFERROR('1. Staff Posts and Salaries'!N13*(1+SUM(P14))/12*'2. Annual Costs of Staff Posts'!Q14*'2. Annual Costs of Staff Posts'!R14*K14,0)</f>
        <v>5597.04</v>
      </c>
      <c r="U14" s="318">
        <v>0</v>
      </c>
      <c r="V14" s="314">
        <v>0.1</v>
      </c>
      <c r="W14" s="315">
        <v>12</v>
      </c>
      <c r="X14" s="316">
        <f>IFERROR(V14*W14/12,0)</f>
        <v>0.10000000000000002</v>
      </c>
      <c r="Y14" s="317">
        <f>IFERROR('1. Staff Posts and Salaries'!N13*(1+SUM(P14))*(1+SUM(U14))/12*'2. Annual Costs of Staff Posts'!V14*'2. Annual Costs of Staff Posts'!W14*K14,0)</f>
        <v>5597.04</v>
      </c>
      <c r="Z14" s="318">
        <v>0</v>
      </c>
      <c r="AA14" s="314">
        <v>0.1</v>
      </c>
      <c r="AB14" s="315">
        <v>12</v>
      </c>
      <c r="AC14" s="316">
        <f>IFERROR(AA14*AB14/12,0)</f>
        <v>0.10000000000000002</v>
      </c>
      <c r="AD14" s="317">
        <f>IFERROR('1. Staff Posts and Salaries'!N13*(1+SUM(P14))*(1+SUM(U14))*(1+SUM(Z14))/12*'2. Annual Costs of Staff Posts'!AA14*'2. Annual Costs of Staff Posts'!AB14*K14,0)</f>
        <v>5597.04</v>
      </c>
      <c r="AE14" s="318">
        <v>0</v>
      </c>
      <c r="AF14" s="314">
        <v>0</v>
      </c>
      <c r="AG14" s="315">
        <v>0</v>
      </c>
      <c r="AH14" s="316">
        <f>IFERROR(AF14*AG14/12,0)</f>
        <v>0</v>
      </c>
      <c r="AI14" s="446">
        <f>IFERROR('1. Staff Posts and Salaries'!N13*(1+SUM(P14))*(1+SUM(U14))*(1+SUM(Z14))*(1+SUM(AE14))/12*'2. Annual Costs of Staff Posts'!AF14*'2. Annual Costs of Staff Posts'!AG14*K14,0)</f>
        <v>0</v>
      </c>
      <c r="AJ14" s="450">
        <f t="shared" si="2"/>
        <v>0.40000000000000008</v>
      </c>
      <c r="AK14" s="448">
        <f t="shared" si="2"/>
        <v>22388.16</v>
      </c>
      <c r="AL14" s="252"/>
      <c r="AN14" s="361">
        <f>IF(COUNTIF(I$12:I14,I14)=1,AN13+1,AN13)</f>
        <v>1</v>
      </c>
    </row>
    <row r="15" spans="2:40" s="99" customFormat="1" ht="39" x14ac:dyDescent="0.25">
      <c r="B15" s="109"/>
      <c r="C15" s="232" t="str">
        <f>IF('1. Staff Posts and Salaries'!C14="","",'1. Staff Posts and Salaries'!C14)</f>
        <v>Abid Malik</v>
      </c>
      <c r="D15" s="410" t="str">
        <f>IF('1. Staff Posts and Salaries'!D14="","",'1. Staff Posts and Salaries'!D14)</f>
        <v>Human Development Research Foundation</v>
      </c>
      <c r="E15" s="100" t="str">
        <f>IF('1. Staff Posts and Salaries'!E14="","",'1. Staff Posts and Salaries'!E14)</f>
        <v>Research institute (ODA Eligible)</v>
      </c>
      <c r="F15" s="100" t="str">
        <f>IF('1. Staff Posts and Salaries'!F14="","",'1. Staff Posts and Salaries'!F14)</f>
        <v>Pakistan</v>
      </c>
      <c r="G15" s="100" t="str">
        <f>IF('1. Staff Posts and Salaries'!G14="","",'1. Staff Posts and Salaries'!G14)</f>
        <v>Yes</v>
      </c>
      <c r="H15" s="100" t="str">
        <f>IF('1. Staff Posts and Salaries'!H14="","",'1. Staff Posts and Salaries'!H14)</f>
        <v>Lower Middle Income Countries and Territories</v>
      </c>
      <c r="I15" s="100" t="str">
        <f>IF('1. Staff Posts and Salaries'!I14="","",'1. Staff Posts and Salaries'!I14)</f>
        <v>Research Staff</v>
      </c>
      <c r="J15" s="100" t="str">
        <f>IF('1. Staff Posts and Salaries'!J14="","",'1. Staff Posts and Salaries'!J14)</f>
        <v>Co-Investigator</v>
      </c>
      <c r="K15" s="227">
        <f>IF('1. Staff Posts and Salaries'!O14="","",'1. Staff Posts and Salaries'!O14)</f>
        <v>1</v>
      </c>
      <c r="L15" s="314">
        <v>0.5</v>
      </c>
      <c r="M15" s="315">
        <v>12</v>
      </c>
      <c r="N15" s="316">
        <f t="shared" si="0"/>
        <v>0.5</v>
      </c>
      <c r="O15" s="317">
        <f>IFERROR('1. Staff Posts and Salaries'!N14/12*'2. Annual Costs of Staff Posts'!L15*'2. Annual Costs of Staff Posts'!M15*K15,0)</f>
        <v>18000</v>
      </c>
      <c r="P15" s="460">
        <v>0</v>
      </c>
      <c r="Q15" s="314">
        <v>0.5</v>
      </c>
      <c r="R15" s="315">
        <v>12</v>
      </c>
      <c r="S15" s="316">
        <f t="shared" si="1"/>
        <v>0.5</v>
      </c>
      <c r="T15" s="317">
        <f>IFERROR('1. Staff Posts and Salaries'!N14*(1+SUM(P15))/12*'2. Annual Costs of Staff Posts'!Q15*'2. Annual Costs of Staff Posts'!R15*K15,0)</f>
        <v>18000</v>
      </c>
      <c r="U15" s="318">
        <v>0</v>
      </c>
      <c r="V15" s="314">
        <v>0.5</v>
      </c>
      <c r="W15" s="315">
        <v>12</v>
      </c>
      <c r="X15" s="316">
        <f>IFERROR(V15*W15/12,0)</f>
        <v>0.5</v>
      </c>
      <c r="Y15" s="317">
        <f>IFERROR('1. Staff Posts and Salaries'!N14*(1+SUM(P15))*(1+SUM(U15))/12*'2. Annual Costs of Staff Posts'!V15*'2. Annual Costs of Staff Posts'!W15*K15,0)</f>
        <v>18000</v>
      </c>
      <c r="Z15" s="318">
        <v>0</v>
      </c>
      <c r="AA15" s="314">
        <v>0.5</v>
      </c>
      <c r="AB15" s="315">
        <v>12</v>
      </c>
      <c r="AC15" s="316">
        <f>IFERROR(AA15*AB15/12,0)</f>
        <v>0.5</v>
      </c>
      <c r="AD15" s="317">
        <f>IFERROR('1. Staff Posts and Salaries'!N14*(1+SUM(P15))*(1+SUM(U15))*(1+SUM(Z15))/12*'2. Annual Costs of Staff Posts'!AA15*'2. Annual Costs of Staff Posts'!AB15*K15,0)</f>
        <v>18000</v>
      </c>
      <c r="AE15" s="318">
        <v>0</v>
      </c>
      <c r="AF15" s="314">
        <v>0</v>
      </c>
      <c r="AG15" s="315">
        <v>0</v>
      </c>
      <c r="AH15" s="316">
        <f>IFERROR(AF15*AG15/12,0)</f>
        <v>0</v>
      </c>
      <c r="AI15" s="446">
        <f>IFERROR('1. Staff Posts and Salaries'!N14*(1+SUM(P15))*(1+SUM(U15))*(1+SUM(Z15))*(1+SUM(AE15))/12*'2. Annual Costs of Staff Posts'!AF15*'2. Annual Costs of Staff Posts'!AG15*K15,0)</f>
        <v>0</v>
      </c>
      <c r="AJ15" s="450">
        <f t="shared" si="2"/>
        <v>2</v>
      </c>
      <c r="AK15" s="448">
        <f t="shared" si="2"/>
        <v>72000</v>
      </c>
      <c r="AL15" s="252"/>
      <c r="AN15" s="361">
        <f>IF(COUNTIF(I$12:I15,I15)=1,AN14+1,AN14)</f>
        <v>1</v>
      </c>
    </row>
    <row r="16" spans="2:40" s="143" customFormat="1" ht="39" x14ac:dyDescent="0.25">
      <c r="B16" s="252"/>
      <c r="C16" s="628" t="str">
        <f>IF('1. Staff Posts and Salaries'!C15="","",'1. Staff Posts and Salaries'!C15)</f>
        <v>Najia Atif</v>
      </c>
      <c r="D16" s="629" t="str">
        <f>IF('1. Staff Posts and Salaries'!D15="","",'1. Staff Posts and Salaries'!D15)</f>
        <v>Human Development Research Foundation</v>
      </c>
      <c r="E16" s="630" t="str">
        <f>IF('1. Staff Posts and Salaries'!E15="","",'1. Staff Posts and Salaries'!E15)</f>
        <v>Research institute (ODA Eligible)</v>
      </c>
      <c r="F16" s="630" t="str">
        <f>IF('1. Staff Posts and Salaries'!F15="","",'1. Staff Posts and Salaries'!F15)</f>
        <v>Pakistan</v>
      </c>
      <c r="G16" s="630" t="str">
        <f>IF('1. Staff Posts and Salaries'!G15="","",'1. Staff Posts and Salaries'!G15)</f>
        <v>Yes</v>
      </c>
      <c r="H16" s="630" t="str">
        <f>IF('1. Staff Posts and Salaries'!H15="","",'1. Staff Posts and Salaries'!H15)</f>
        <v>Lower Middle Income Countries and Territories</v>
      </c>
      <c r="I16" s="630" t="str">
        <f>IF('1. Staff Posts and Salaries'!I15="","",'1. Staff Posts and Salaries'!I15)</f>
        <v>Research Staff</v>
      </c>
      <c r="J16" s="630" t="str">
        <f>IF('1. Staff Posts and Salaries'!J15="","",'1. Staff Posts and Salaries'!J15)</f>
        <v>Co-Investigator</v>
      </c>
      <c r="K16" s="631">
        <f>IF('1. Staff Posts and Salaries'!O15="","",'1. Staff Posts and Salaries'!O15)</f>
        <v>1</v>
      </c>
      <c r="L16" s="624">
        <v>0.5</v>
      </c>
      <c r="M16" s="625">
        <v>12</v>
      </c>
      <c r="N16" s="632">
        <f t="shared" si="0"/>
        <v>0.5</v>
      </c>
      <c r="O16" s="633">
        <f>IFERROR('1. Staff Posts and Salaries'!N15/12*'2. Annual Costs of Staff Posts'!L16*'2. Annual Costs of Staff Posts'!M16*K16,0)</f>
        <v>18000</v>
      </c>
      <c r="P16" s="626">
        <v>0</v>
      </c>
      <c r="Q16" s="624">
        <v>0.5</v>
      </c>
      <c r="R16" s="625">
        <v>12</v>
      </c>
      <c r="S16" s="632">
        <f t="shared" si="1"/>
        <v>0.5</v>
      </c>
      <c r="T16" s="633">
        <f>IFERROR('1. Staff Posts and Salaries'!N15*(1+SUM(P16))/12*'2. Annual Costs of Staff Posts'!Q16*'2. Annual Costs of Staff Posts'!R16*K16,0)</f>
        <v>18000</v>
      </c>
      <c r="U16" s="627">
        <v>0</v>
      </c>
      <c r="V16" s="624">
        <v>0.5</v>
      </c>
      <c r="W16" s="625">
        <v>12</v>
      </c>
      <c r="X16" s="632">
        <f t="shared" ref="X16:X114" si="3">IFERROR(V16*W16/12,0)</f>
        <v>0.5</v>
      </c>
      <c r="Y16" s="633">
        <f>IFERROR('1. Staff Posts and Salaries'!N15*(1+SUM(P16))*(1+SUM(U16))/12*'2. Annual Costs of Staff Posts'!V16*'2. Annual Costs of Staff Posts'!W16*K16,0)</f>
        <v>18000</v>
      </c>
      <c r="Z16" s="627">
        <v>0</v>
      </c>
      <c r="AA16" s="624">
        <v>0.5</v>
      </c>
      <c r="AB16" s="625">
        <v>12</v>
      </c>
      <c r="AC16" s="632">
        <f t="shared" ref="AC16:AC114" si="4">IFERROR(AA16*AB16/12,0)</f>
        <v>0.5</v>
      </c>
      <c r="AD16" s="633">
        <f>IFERROR('1. Staff Posts and Salaries'!N15*(1+SUM(P16))*(1+SUM(U16))*(1+SUM(Z16))/12*'2. Annual Costs of Staff Posts'!AA16*'2. Annual Costs of Staff Posts'!AB16*K16,0)</f>
        <v>18000</v>
      </c>
      <c r="AE16" s="627">
        <v>0</v>
      </c>
      <c r="AF16" s="624">
        <v>0</v>
      </c>
      <c r="AG16" s="625">
        <v>0</v>
      </c>
      <c r="AH16" s="632">
        <f t="shared" ref="AH16:AH114" si="5">IFERROR(AF16*AG16/12,0)</f>
        <v>0</v>
      </c>
      <c r="AI16" s="634">
        <f>IFERROR('1. Staff Posts and Salaries'!N15*(1+SUM(P16))*(1+SUM(U16))*(1+SUM(Z16))*(1+SUM(AE16))/12*'2. Annual Costs of Staff Posts'!AF16*'2. Annual Costs of Staff Posts'!AG16*K16,0)</f>
        <v>0</v>
      </c>
      <c r="AJ16" s="635">
        <f t="shared" ref="AJ16:AJ114" si="6">AH16+AC16+X16+S16+N16</f>
        <v>2</v>
      </c>
      <c r="AK16" s="636">
        <f t="shared" ref="AK16:AK114" si="7">AI16+AD16+Y16+T16+O16</f>
        <v>72000</v>
      </c>
      <c r="AL16" s="252"/>
    </row>
    <row r="17" spans="2:38" s="99" customFormat="1" ht="39" x14ac:dyDescent="0.25">
      <c r="B17" s="109"/>
      <c r="C17" s="232" t="str">
        <f>IF('1. Staff Posts and Salaries'!C16="","",'1. Staff Posts and Salaries'!C16)</f>
        <v>Siham Sikander</v>
      </c>
      <c r="D17" s="410" t="str">
        <f>IF('1. Staff Posts and Salaries'!D16="","",'1. Staff Posts and Salaries'!D16)</f>
        <v>Human Development Research Foundation</v>
      </c>
      <c r="E17" s="100" t="str">
        <f>IF('1. Staff Posts and Salaries'!E16="","",'1. Staff Posts and Salaries'!E16)</f>
        <v>Research institute (ODA Eligible)</v>
      </c>
      <c r="F17" s="100" t="str">
        <f>IF('1. Staff Posts and Salaries'!F16="","",'1. Staff Posts and Salaries'!F16)</f>
        <v>Pakistan</v>
      </c>
      <c r="G17" s="100" t="str">
        <f>IF('1. Staff Posts and Salaries'!G16="","",'1. Staff Posts and Salaries'!G16)</f>
        <v>Yes</v>
      </c>
      <c r="H17" s="100" t="str">
        <f>IF('1. Staff Posts and Salaries'!H16="","",'1. Staff Posts and Salaries'!H16)</f>
        <v>Lower Middle Income Countries and Territories</v>
      </c>
      <c r="I17" s="100" t="str">
        <f>IF('1. Staff Posts and Salaries'!I16="","",'1. Staff Posts and Salaries'!I16)</f>
        <v>Research Staff</v>
      </c>
      <c r="J17" s="100" t="str">
        <f>IF('1. Staff Posts and Salaries'!J16="","",'1. Staff Posts and Salaries'!J16)</f>
        <v>Co-Investigator</v>
      </c>
      <c r="K17" s="227">
        <f>IF('1. Staff Posts and Salaries'!O16="","",'1. Staff Posts and Salaries'!O16)</f>
        <v>1</v>
      </c>
      <c r="L17" s="314">
        <v>0.1</v>
      </c>
      <c r="M17" s="315">
        <v>12</v>
      </c>
      <c r="N17" s="316">
        <f t="shared" si="0"/>
        <v>0.10000000000000002</v>
      </c>
      <c r="O17" s="317">
        <f>IFERROR('1. Staff Posts and Salaries'!N16/12*'2. Annual Costs of Staff Posts'!L17*'2. Annual Costs of Staff Posts'!M17*K17,0)</f>
        <v>3600</v>
      </c>
      <c r="P17" s="460">
        <v>0</v>
      </c>
      <c r="Q17" s="314">
        <v>0.1</v>
      </c>
      <c r="R17" s="315">
        <v>12</v>
      </c>
      <c r="S17" s="316">
        <f t="shared" si="1"/>
        <v>0.10000000000000002</v>
      </c>
      <c r="T17" s="317">
        <f>IFERROR('1. Staff Posts and Salaries'!N16*(1+SUM(P17))/12*'2. Annual Costs of Staff Posts'!Q17*'2. Annual Costs of Staff Posts'!R17*K17,0)</f>
        <v>3600</v>
      </c>
      <c r="U17" s="318">
        <v>0</v>
      </c>
      <c r="V17" s="314">
        <v>0.1</v>
      </c>
      <c r="W17" s="315">
        <v>12</v>
      </c>
      <c r="X17" s="316">
        <f t="shared" ref="X17:X64" si="8">IFERROR(V17*W17/12,0)</f>
        <v>0.10000000000000002</v>
      </c>
      <c r="Y17" s="317">
        <f>IFERROR('1. Staff Posts and Salaries'!N16*(1+SUM(P17))*(1+SUM(U17))/12*'2. Annual Costs of Staff Posts'!V17*'2. Annual Costs of Staff Posts'!W17*K17,0)</f>
        <v>3600</v>
      </c>
      <c r="Z17" s="318">
        <v>0</v>
      </c>
      <c r="AA17" s="314">
        <v>0.1</v>
      </c>
      <c r="AB17" s="315">
        <v>12</v>
      </c>
      <c r="AC17" s="316">
        <f t="shared" ref="AC17:AC64" si="9">IFERROR(AA17*AB17/12,0)</f>
        <v>0.10000000000000002</v>
      </c>
      <c r="AD17" s="317">
        <f>IFERROR('1. Staff Posts and Salaries'!N16*(1+SUM(P17))*(1+SUM(U17))*(1+SUM(Z17))/12*'2. Annual Costs of Staff Posts'!AA17*'2. Annual Costs of Staff Posts'!AB17*K17,0)</f>
        <v>3600</v>
      </c>
      <c r="AE17" s="318">
        <v>0</v>
      </c>
      <c r="AF17" s="314">
        <v>0</v>
      </c>
      <c r="AG17" s="315">
        <v>0</v>
      </c>
      <c r="AH17" s="316">
        <f t="shared" ref="AH17:AH64" si="10">IFERROR(AF17*AG17/12,0)</f>
        <v>0</v>
      </c>
      <c r="AI17" s="446">
        <f>IFERROR('1. Staff Posts and Salaries'!N16*(1+SUM(P17))*(1+SUM(U17))*(1+SUM(Z17))*(1+SUM(AE17))/12*'2. Annual Costs of Staff Posts'!AF17*'2. Annual Costs of Staff Posts'!AG17*K17,0)</f>
        <v>0</v>
      </c>
      <c r="AJ17" s="450">
        <f t="shared" ref="AJ17:AJ64" si="11">AH17+AC17+X17+S17+N17</f>
        <v>0.40000000000000008</v>
      </c>
      <c r="AK17" s="448">
        <f t="shared" ref="AK17:AK64" si="12">AI17+AD17+Y17+T17+O17</f>
        <v>14400</v>
      </c>
      <c r="AL17" s="252"/>
    </row>
    <row r="18" spans="2:38" s="99" customFormat="1" ht="39" x14ac:dyDescent="0.25">
      <c r="B18" s="109"/>
      <c r="C18" s="232" t="str">
        <f>IF('1. Staff Posts and Salaries'!C17="","",'1. Staff Posts and Salaries'!C17)</f>
        <v>TBC 1</v>
      </c>
      <c r="D18" s="410" t="str">
        <f>IF('1. Staff Posts and Salaries'!D17="","",'1. Staff Posts and Salaries'!D17)</f>
        <v>Human Development Research Foundation</v>
      </c>
      <c r="E18" s="100" t="str">
        <f>IF('1. Staff Posts and Salaries'!E17="","",'1. Staff Posts and Salaries'!E17)</f>
        <v>Research institute (ODA Eligible)</v>
      </c>
      <c r="F18" s="100" t="str">
        <f>IF('1. Staff Posts and Salaries'!F17="","",'1. Staff Posts and Salaries'!F17)</f>
        <v>Pakistan</v>
      </c>
      <c r="G18" s="100" t="str">
        <f>IF('1. Staff Posts and Salaries'!G17="","",'1. Staff Posts and Salaries'!G17)</f>
        <v>Yes</v>
      </c>
      <c r="H18" s="100" t="str">
        <f>IF('1. Staff Posts and Salaries'!H17="","",'1. Staff Posts and Salaries'!H17)</f>
        <v>Lower Middle Income Countries and Territories</v>
      </c>
      <c r="I18" s="100" t="str">
        <f>IF('1. Staff Posts and Salaries'!I17="","",'1. Staff Posts and Salaries'!I17)</f>
        <v>Research Support Staff</v>
      </c>
      <c r="J18" s="100" t="str">
        <f>IF('1. Staff Posts and Salaries'!J17="","",'1. Staff Posts and Salaries'!J17)</f>
        <v>Research Associate (Interventions)</v>
      </c>
      <c r="K18" s="227">
        <f>IF('1. Staff Posts and Salaries'!O17="","",'1. Staff Posts and Salaries'!O17)</f>
        <v>1</v>
      </c>
      <c r="L18" s="314">
        <v>1</v>
      </c>
      <c r="M18" s="315">
        <v>12</v>
      </c>
      <c r="N18" s="316">
        <f t="shared" si="0"/>
        <v>1</v>
      </c>
      <c r="O18" s="317">
        <f>IFERROR('1. Staff Posts and Salaries'!N17/12*'2. Annual Costs of Staff Posts'!L18*'2. Annual Costs of Staff Posts'!M18*K18,0)</f>
        <v>9600</v>
      </c>
      <c r="P18" s="460">
        <v>0</v>
      </c>
      <c r="Q18" s="314">
        <v>1</v>
      </c>
      <c r="R18" s="315">
        <v>12</v>
      </c>
      <c r="S18" s="316">
        <f t="shared" si="1"/>
        <v>1</v>
      </c>
      <c r="T18" s="317">
        <f>IFERROR('1. Staff Posts and Salaries'!N17*(1+SUM(P18))/12*'2. Annual Costs of Staff Posts'!Q18*'2. Annual Costs of Staff Posts'!R18*K18,0)</f>
        <v>9600</v>
      </c>
      <c r="U18" s="318">
        <v>0</v>
      </c>
      <c r="V18" s="314">
        <v>0</v>
      </c>
      <c r="W18" s="315">
        <v>0</v>
      </c>
      <c r="X18" s="316">
        <f t="shared" si="8"/>
        <v>0</v>
      </c>
      <c r="Y18" s="317">
        <f>IFERROR('1. Staff Posts and Salaries'!N17*(1+SUM(P18))*(1+SUM(U18))/12*'2. Annual Costs of Staff Posts'!V18*'2. Annual Costs of Staff Posts'!W18*K18,0)</f>
        <v>0</v>
      </c>
      <c r="Z18" s="318">
        <v>0</v>
      </c>
      <c r="AA18" s="314">
        <v>0</v>
      </c>
      <c r="AB18" s="315">
        <v>0</v>
      </c>
      <c r="AC18" s="316">
        <f t="shared" si="9"/>
        <v>0</v>
      </c>
      <c r="AD18" s="317">
        <f>IFERROR('1. Staff Posts and Salaries'!N17*(1+SUM(P18))*(1+SUM(U18))*(1+SUM(Z18))/12*'2. Annual Costs of Staff Posts'!AA18*'2. Annual Costs of Staff Posts'!AB18*K18,0)</f>
        <v>0</v>
      </c>
      <c r="AE18" s="318">
        <v>0</v>
      </c>
      <c r="AF18" s="314">
        <v>0</v>
      </c>
      <c r="AG18" s="315">
        <v>0</v>
      </c>
      <c r="AH18" s="316">
        <f t="shared" si="10"/>
        <v>0</v>
      </c>
      <c r="AI18" s="446">
        <f>IFERROR('1. Staff Posts and Salaries'!N17*(1+SUM(P18))*(1+SUM(U18))*(1+SUM(Z18))*(1+SUM(AE18))/12*'2. Annual Costs of Staff Posts'!AF18*'2. Annual Costs of Staff Posts'!AG18*K18,0)</f>
        <v>0</v>
      </c>
      <c r="AJ18" s="450">
        <f t="shared" si="11"/>
        <v>2</v>
      </c>
      <c r="AK18" s="448">
        <f t="shared" si="12"/>
        <v>19200</v>
      </c>
      <c r="AL18" s="252"/>
    </row>
    <row r="19" spans="2:38" s="99" customFormat="1" ht="39" x14ac:dyDescent="0.25">
      <c r="B19" s="109"/>
      <c r="C19" s="232" t="str">
        <f>IF('1. Staff Posts and Salaries'!C18="","",'1. Staff Posts and Salaries'!C18)</f>
        <v>TBC 2</v>
      </c>
      <c r="D19" s="410" t="str">
        <f>IF('1. Staff Posts and Salaries'!D18="","",'1. Staff Posts and Salaries'!D18)</f>
        <v>Human Development Research Foundation</v>
      </c>
      <c r="E19" s="100" t="str">
        <f>IF('1. Staff Posts and Salaries'!E18="","",'1. Staff Posts and Salaries'!E18)</f>
        <v>Research institute (ODA Eligible)</v>
      </c>
      <c r="F19" s="100" t="str">
        <f>IF('1. Staff Posts and Salaries'!F18="","",'1. Staff Posts and Salaries'!F18)</f>
        <v>Pakistan</v>
      </c>
      <c r="G19" s="100" t="str">
        <f>IF('1. Staff Posts and Salaries'!G18="","",'1. Staff Posts and Salaries'!G18)</f>
        <v>Yes</v>
      </c>
      <c r="H19" s="100" t="str">
        <f>IF('1. Staff Posts and Salaries'!H18="","",'1. Staff Posts and Salaries'!H18)</f>
        <v>Lower Middle Income Countries and Territories</v>
      </c>
      <c r="I19" s="100" t="str">
        <f>IF('1. Staff Posts and Salaries'!I18="","",'1. Staff Posts and Salaries'!I18)</f>
        <v>Research Support Staff</v>
      </c>
      <c r="J19" s="100" t="str">
        <f>IF('1. Staff Posts and Salaries'!J18="","",'1. Staff Posts and Salaries'!J18)</f>
        <v>Research Associate (Interventions)</v>
      </c>
      <c r="K19" s="227">
        <f>IF('1. Staff Posts and Salaries'!O18="","",'1. Staff Posts and Salaries'!O18)</f>
        <v>1</v>
      </c>
      <c r="L19" s="314">
        <v>1</v>
      </c>
      <c r="M19" s="315">
        <v>12</v>
      </c>
      <c r="N19" s="316">
        <f t="shared" si="0"/>
        <v>1</v>
      </c>
      <c r="O19" s="317">
        <f>IFERROR('1. Staff Posts and Salaries'!N18/12*'2. Annual Costs of Staff Posts'!L19*'2. Annual Costs of Staff Posts'!M19*K19,0)</f>
        <v>9600</v>
      </c>
      <c r="P19" s="318">
        <v>0</v>
      </c>
      <c r="Q19" s="314">
        <v>1</v>
      </c>
      <c r="R19" s="315">
        <v>12</v>
      </c>
      <c r="S19" s="316">
        <f t="shared" ref="S19:S64" si="13">IFERROR(Q19*R19/12,0)</f>
        <v>1</v>
      </c>
      <c r="T19" s="317">
        <f>IFERROR('1. Staff Posts and Salaries'!N18*(1+SUM(P19))/12*'2. Annual Costs of Staff Posts'!Q19*'2. Annual Costs of Staff Posts'!R19*K19,0)</f>
        <v>9600</v>
      </c>
      <c r="U19" s="318">
        <v>0</v>
      </c>
      <c r="V19" s="314">
        <v>0</v>
      </c>
      <c r="W19" s="315">
        <v>0</v>
      </c>
      <c r="X19" s="316">
        <f t="shared" si="8"/>
        <v>0</v>
      </c>
      <c r="Y19" s="317">
        <f>IFERROR('1. Staff Posts and Salaries'!N18*(1+SUM(P19))*(1+SUM(U19))/12*'2. Annual Costs of Staff Posts'!V19*'2. Annual Costs of Staff Posts'!W19*K19,0)</f>
        <v>0</v>
      </c>
      <c r="Z19" s="318">
        <v>0</v>
      </c>
      <c r="AA19" s="314">
        <v>0</v>
      </c>
      <c r="AB19" s="315">
        <v>0</v>
      </c>
      <c r="AC19" s="316">
        <f t="shared" si="9"/>
        <v>0</v>
      </c>
      <c r="AD19" s="317">
        <f>IFERROR('1. Staff Posts and Salaries'!N18*(1+SUM(P19))*(1+SUM(U19))*(1+SUM(Z19))/12*'2. Annual Costs of Staff Posts'!AA19*'2. Annual Costs of Staff Posts'!AB19*K19,0)</f>
        <v>0</v>
      </c>
      <c r="AE19" s="318">
        <v>0</v>
      </c>
      <c r="AF19" s="314">
        <v>0</v>
      </c>
      <c r="AG19" s="315">
        <v>0</v>
      </c>
      <c r="AH19" s="316">
        <f t="shared" si="10"/>
        <v>0</v>
      </c>
      <c r="AI19" s="446">
        <f>IFERROR('1. Staff Posts and Salaries'!N18*(1+SUM(P19))*(1+SUM(U19))*(1+SUM(Z19))*(1+SUM(AE19))/12*'2. Annual Costs of Staff Posts'!AF19*'2. Annual Costs of Staff Posts'!AG19*K19,0)</f>
        <v>0</v>
      </c>
      <c r="AJ19" s="450">
        <f t="shared" si="11"/>
        <v>2</v>
      </c>
      <c r="AK19" s="448">
        <f t="shared" si="12"/>
        <v>19200</v>
      </c>
      <c r="AL19" s="252"/>
    </row>
    <row r="20" spans="2:38" s="99" customFormat="1" ht="39" x14ac:dyDescent="0.25">
      <c r="B20" s="109"/>
      <c r="C20" s="232" t="str">
        <f>IF('1. Staff Posts and Salaries'!C19="","",'1. Staff Posts and Salaries'!C19)</f>
        <v>TBC 3</v>
      </c>
      <c r="D20" s="410" t="str">
        <f>IF('1. Staff Posts and Salaries'!D19="","",'1. Staff Posts and Salaries'!D19)</f>
        <v>Human Development Research Foundation</v>
      </c>
      <c r="E20" s="100" t="str">
        <f>IF('1. Staff Posts and Salaries'!E19="","",'1. Staff Posts and Salaries'!E19)</f>
        <v>Research institute (ODA Eligible)</v>
      </c>
      <c r="F20" s="100" t="str">
        <f>IF('1. Staff Posts and Salaries'!F19="","",'1. Staff Posts and Salaries'!F19)</f>
        <v>Pakistan</v>
      </c>
      <c r="G20" s="100" t="str">
        <f>IF('1. Staff Posts and Salaries'!G19="","",'1. Staff Posts and Salaries'!G19)</f>
        <v>Yes</v>
      </c>
      <c r="H20" s="100" t="str">
        <f>IF('1. Staff Posts and Salaries'!H19="","",'1. Staff Posts and Salaries'!H19)</f>
        <v>Lower Middle Income Countries and Territories</v>
      </c>
      <c r="I20" s="100" t="str">
        <f>IF('1. Staff Posts and Salaries'!I19="","",'1. Staff Posts and Salaries'!I19)</f>
        <v>Research Support Staff</v>
      </c>
      <c r="J20" s="100" t="str">
        <f>IF('1. Staff Posts and Salaries'!J19="","",'1. Staff Posts and Salaries'!J19)</f>
        <v>Research Associate (Interventions)</v>
      </c>
      <c r="K20" s="227">
        <f>IF('1. Staff Posts and Salaries'!O19="","",'1. Staff Posts and Salaries'!O19)</f>
        <v>1</v>
      </c>
      <c r="L20" s="314">
        <v>1</v>
      </c>
      <c r="M20" s="315">
        <v>12</v>
      </c>
      <c r="N20" s="316">
        <f t="shared" si="0"/>
        <v>1</v>
      </c>
      <c r="O20" s="317">
        <f>IFERROR('1. Staff Posts and Salaries'!N19/12*'2. Annual Costs of Staff Posts'!L20*'2. Annual Costs of Staff Posts'!M20*K20,0)</f>
        <v>9600</v>
      </c>
      <c r="P20" s="318">
        <v>0</v>
      </c>
      <c r="Q20" s="314">
        <v>1</v>
      </c>
      <c r="R20" s="315">
        <v>12</v>
      </c>
      <c r="S20" s="316">
        <f t="shared" si="13"/>
        <v>1</v>
      </c>
      <c r="T20" s="317">
        <f>IFERROR('1. Staff Posts and Salaries'!N19*(1+SUM(P20))/12*'2. Annual Costs of Staff Posts'!Q20*'2. Annual Costs of Staff Posts'!R20*K20,0)</f>
        <v>9600</v>
      </c>
      <c r="U20" s="318">
        <v>0</v>
      </c>
      <c r="V20" s="314">
        <v>0</v>
      </c>
      <c r="W20" s="315">
        <v>0</v>
      </c>
      <c r="X20" s="316">
        <f t="shared" si="8"/>
        <v>0</v>
      </c>
      <c r="Y20" s="317">
        <f>IFERROR('1. Staff Posts and Salaries'!N19*(1+SUM(P20))*(1+SUM(U20))/12*'2. Annual Costs of Staff Posts'!V20*'2. Annual Costs of Staff Posts'!W20*K20,0)</f>
        <v>0</v>
      </c>
      <c r="Z20" s="318">
        <v>0</v>
      </c>
      <c r="AA20" s="314">
        <v>0</v>
      </c>
      <c r="AB20" s="315">
        <v>0</v>
      </c>
      <c r="AC20" s="316">
        <f t="shared" si="9"/>
        <v>0</v>
      </c>
      <c r="AD20" s="317">
        <f>IFERROR('1. Staff Posts and Salaries'!N19*(1+SUM(P20))*(1+SUM(U20))*(1+SUM(Z20))/12*'2. Annual Costs of Staff Posts'!AA20*'2. Annual Costs of Staff Posts'!AB20*K20,0)</f>
        <v>0</v>
      </c>
      <c r="AE20" s="318">
        <v>0</v>
      </c>
      <c r="AF20" s="314">
        <v>0</v>
      </c>
      <c r="AG20" s="315">
        <v>0</v>
      </c>
      <c r="AH20" s="316">
        <f t="shared" si="10"/>
        <v>0</v>
      </c>
      <c r="AI20" s="446">
        <f>IFERROR('1. Staff Posts and Salaries'!N19*(1+SUM(P20))*(1+SUM(U20))*(1+SUM(Z20))*(1+SUM(AE20))/12*'2. Annual Costs of Staff Posts'!AF20*'2. Annual Costs of Staff Posts'!AG20*K20,0)</f>
        <v>0</v>
      </c>
      <c r="AJ20" s="450">
        <f t="shared" si="11"/>
        <v>2</v>
      </c>
      <c r="AK20" s="448">
        <f t="shared" si="12"/>
        <v>19200</v>
      </c>
      <c r="AL20" s="252"/>
    </row>
    <row r="21" spans="2:38" s="99" customFormat="1" ht="39" x14ac:dyDescent="0.25">
      <c r="B21" s="109"/>
      <c r="C21" s="232" t="str">
        <f>IF('1. Staff Posts and Salaries'!C20="","",'1. Staff Posts and Salaries'!C20)</f>
        <v>TBC 4</v>
      </c>
      <c r="D21" s="410" t="str">
        <f>IF('1. Staff Posts and Salaries'!D20="","",'1. Staff Posts and Salaries'!D20)</f>
        <v>Human Development Research Foundation</v>
      </c>
      <c r="E21" s="100" t="str">
        <f>IF('1. Staff Posts and Salaries'!E20="","",'1. Staff Posts and Salaries'!E20)</f>
        <v>Research institute (ODA Eligible)</v>
      </c>
      <c r="F21" s="100" t="str">
        <f>IF('1. Staff Posts and Salaries'!F20="","",'1. Staff Posts and Salaries'!F20)</f>
        <v>Pakistan</v>
      </c>
      <c r="G21" s="100" t="str">
        <f>IF('1. Staff Posts and Salaries'!G20="","",'1. Staff Posts and Salaries'!G20)</f>
        <v>Yes</v>
      </c>
      <c r="H21" s="100" t="str">
        <f>IF('1. Staff Posts and Salaries'!H20="","",'1. Staff Posts and Salaries'!H20)</f>
        <v>Lower Middle Income Countries and Territories</v>
      </c>
      <c r="I21" s="100" t="str">
        <f>IF('1. Staff Posts and Salaries'!I20="","",'1. Staff Posts and Salaries'!I20)</f>
        <v>Research Support Staff</v>
      </c>
      <c r="J21" s="100" t="str">
        <f>IF('1. Staff Posts and Salaries'!J20="","",'1. Staff Posts and Salaries'!J20)</f>
        <v>Research Associate (Interventions)</v>
      </c>
      <c r="K21" s="227">
        <f>IF('1. Staff Posts and Salaries'!O20="","",'1. Staff Posts and Salaries'!O20)</f>
        <v>1</v>
      </c>
      <c r="L21" s="314">
        <v>1</v>
      </c>
      <c r="M21" s="315">
        <v>12</v>
      </c>
      <c r="N21" s="316">
        <f t="shared" si="0"/>
        <v>1</v>
      </c>
      <c r="O21" s="317">
        <f>IFERROR('1. Staff Posts and Salaries'!N20/12*'2. Annual Costs of Staff Posts'!L21*'2. Annual Costs of Staff Posts'!M21*K21,0)</f>
        <v>9600</v>
      </c>
      <c r="P21" s="318">
        <v>0</v>
      </c>
      <c r="Q21" s="314">
        <v>1</v>
      </c>
      <c r="R21" s="315">
        <v>12</v>
      </c>
      <c r="S21" s="316">
        <f t="shared" si="13"/>
        <v>1</v>
      </c>
      <c r="T21" s="317">
        <f>IFERROR('1. Staff Posts and Salaries'!N20*(1+SUM(P21))/12*'2. Annual Costs of Staff Posts'!Q21*'2. Annual Costs of Staff Posts'!R21*K21,0)</f>
        <v>9600</v>
      </c>
      <c r="U21" s="318">
        <v>0</v>
      </c>
      <c r="V21" s="314">
        <v>0</v>
      </c>
      <c r="W21" s="315">
        <v>0</v>
      </c>
      <c r="X21" s="316">
        <f t="shared" si="8"/>
        <v>0</v>
      </c>
      <c r="Y21" s="317">
        <f>IFERROR('1. Staff Posts and Salaries'!N20*(1+SUM(P21))*(1+SUM(U21))/12*'2. Annual Costs of Staff Posts'!V21*'2. Annual Costs of Staff Posts'!W21*K21,0)</f>
        <v>0</v>
      </c>
      <c r="Z21" s="318">
        <v>0</v>
      </c>
      <c r="AA21" s="314">
        <v>0</v>
      </c>
      <c r="AB21" s="315">
        <v>0</v>
      </c>
      <c r="AC21" s="316">
        <f t="shared" si="9"/>
        <v>0</v>
      </c>
      <c r="AD21" s="317">
        <f>IFERROR('1. Staff Posts and Salaries'!N20*(1+SUM(P21))*(1+SUM(U21))*(1+SUM(Z21))/12*'2. Annual Costs of Staff Posts'!AA21*'2. Annual Costs of Staff Posts'!AB21*K21,0)</f>
        <v>0</v>
      </c>
      <c r="AE21" s="318">
        <v>0</v>
      </c>
      <c r="AF21" s="314">
        <v>0</v>
      </c>
      <c r="AG21" s="315">
        <v>0</v>
      </c>
      <c r="AH21" s="316">
        <f t="shared" si="10"/>
        <v>0</v>
      </c>
      <c r="AI21" s="446">
        <f>IFERROR('1. Staff Posts and Salaries'!N20*(1+SUM(P21))*(1+SUM(U21))*(1+SUM(Z21))*(1+SUM(AE21))/12*'2. Annual Costs of Staff Posts'!AF21*'2. Annual Costs of Staff Posts'!AG21*K21,0)</f>
        <v>0</v>
      </c>
      <c r="AJ21" s="450">
        <f t="shared" si="11"/>
        <v>2</v>
      </c>
      <c r="AK21" s="448">
        <f t="shared" si="12"/>
        <v>19200</v>
      </c>
      <c r="AL21" s="252"/>
    </row>
    <row r="22" spans="2:38" s="99" customFormat="1" ht="39" x14ac:dyDescent="0.25">
      <c r="B22" s="109"/>
      <c r="C22" s="232" t="str">
        <f>IF('1. Staff Posts and Salaries'!C21="","",'1. Staff Posts and Salaries'!C21)</f>
        <v>TBC 5</v>
      </c>
      <c r="D22" s="410" t="str">
        <f>IF('1. Staff Posts and Salaries'!D21="","",'1. Staff Posts and Salaries'!D21)</f>
        <v>Human Development Research Foundation</v>
      </c>
      <c r="E22" s="100" t="str">
        <f>IF('1. Staff Posts and Salaries'!E21="","",'1. Staff Posts and Salaries'!E21)</f>
        <v>Research institute (ODA Eligible)</v>
      </c>
      <c r="F22" s="100" t="str">
        <f>IF('1. Staff Posts and Salaries'!F21="","",'1. Staff Posts and Salaries'!F21)</f>
        <v>Pakistan</v>
      </c>
      <c r="G22" s="100" t="str">
        <f>IF('1. Staff Posts and Salaries'!G21="","",'1. Staff Posts and Salaries'!G21)</f>
        <v>Yes</v>
      </c>
      <c r="H22" s="100" t="str">
        <f>IF('1. Staff Posts and Salaries'!H21="","",'1. Staff Posts and Salaries'!H21)</f>
        <v>Lower Middle Income Countries and Territories</v>
      </c>
      <c r="I22" s="100" t="str">
        <f>IF('1. Staff Posts and Salaries'!I21="","",'1. Staff Posts and Salaries'!I21)</f>
        <v>Research Support Staff</v>
      </c>
      <c r="J22" s="100" t="str">
        <f>IF('1. Staff Posts and Salaries'!J21="","",'1. Staff Posts and Salaries'!J21)</f>
        <v>Research Associate (Interventions)</v>
      </c>
      <c r="K22" s="227">
        <f>IF('1. Staff Posts and Salaries'!O21="","",'1. Staff Posts and Salaries'!O21)</f>
        <v>1</v>
      </c>
      <c r="L22" s="314">
        <v>1</v>
      </c>
      <c r="M22" s="315">
        <v>12</v>
      </c>
      <c r="N22" s="316">
        <f t="shared" si="0"/>
        <v>1</v>
      </c>
      <c r="O22" s="317">
        <f>IFERROR('1. Staff Posts and Salaries'!N21/12*'2. Annual Costs of Staff Posts'!L22*'2. Annual Costs of Staff Posts'!M22*K22,0)</f>
        <v>9600</v>
      </c>
      <c r="P22" s="318">
        <v>0</v>
      </c>
      <c r="Q22" s="314">
        <v>1</v>
      </c>
      <c r="R22" s="315">
        <v>12</v>
      </c>
      <c r="S22" s="316">
        <f t="shared" si="13"/>
        <v>1</v>
      </c>
      <c r="T22" s="317">
        <f>IFERROR('1. Staff Posts and Salaries'!N21*(1+SUM(P22))/12*'2. Annual Costs of Staff Posts'!Q22*'2. Annual Costs of Staff Posts'!R22*K22,0)</f>
        <v>9600</v>
      </c>
      <c r="U22" s="318">
        <v>0</v>
      </c>
      <c r="V22" s="314">
        <v>0</v>
      </c>
      <c r="W22" s="315">
        <v>0</v>
      </c>
      <c r="X22" s="316">
        <f t="shared" si="8"/>
        <v>0</v>
      </c>
      <c r="Y22" s="317">
        <f>IFERROR('1. Staff Posts and Salaries'!N21*(1+SUM(P22))*(1+SUM(U22))/12*'2. Annual Costs of Staff Posts'!V22*'2. Annual Costs of Staff Posts'!W22*K22,0)</f>
        <v>0</v>
      </c>
      <c r="Z22" s="318">
        <v>0</v>
      </c>
      <c r="AA22" s="314">
        <v>0</v>
      </c>
      <c r="AB22" s="315">
        <v>0</v>
      </c>
      <c r="AC22" s="316">
        <f t="shared" si="9"/>
        <v>0</v>
      </c>
      <c r="AD22" s="317">
        <f>IFERROR('1. Staff Posts and Salaries'!N21*(1+SUM(P22))*(1+SUM(U22))*(1+SUM(Z22))/12*'2. Annual Costs of Staff Posts'!AA22*'2. Annual Costs of Staff Posts'!AB22*K22,0)</f>
        <v>0</v>
      </c>
      <c r="AE22" s="318">
        <v>0</v>
      </c>
      <c r="AF22" s="314">
        <v>0</v>
      </c>
      <c r="AG22" s="315">
        <v>0</v>
      </c>
      <c r="AH22" s="316">
        <f t="shared" si="10"/>
        <v>0</v>
      </c>
      <c r="AI22" s="446">
        <f>IFERROR('1. Staff Posts and Salaries'!N21*(1+SUM(P22))*(1+SUM(U22))*(1+SUM(Z22))*(1+SUM(AE22))/12*'2. Annual Costs of Staff Posts'!AF22*'2. Annual Costs of Staff Posts'!AG22*K22,0)</f>
        <v>0</v>
      </c>
      <c r="AJ22" s="450">
        <f t="shared" si="11"/>
        <v>2</v>
      </c>
      <c r="AK22" s="448">
        <f t="shared" si="12"/>
        <v>19200</v>
      </c>
      <c r="AL22" s="252"/>
    </row>
    <row r="23" spans="2:38" s="99" customFormat="1" ht="39" x14ac:dyDescent="0.25">
      <c r="B23" s="109"/>
      <c r="C23" s="232" t="str">
        <f>IF('1. Staff Posts and Salaries'!C22="","",'1. Staff Posts and Salaries'!C22)</f>
        <v>TBC 6</v>
      </c>
      <c r="D23" s="410" t="str">
        <f>IF('1. Staff Posts and Salaries'!D22="","",'1. Staff Posts and Salaries'!D22)</f>
        <v>Human Development Research Foundation</v>
      </c>
      <c r="E23" s="100" t="str">
        <f>IF('1. Staff Posts and Salaries'!E22="","",'1. Staff Posts and Salaries'!E22)</f>
        <v>Research institute (ODA Eligible)</v>
      </c>
      <c r="F23" s="100" t="str">
        <f>IF('1. Staff Posts and Salaries'!F22="","",'1. Staff Posts and Salaries'!F22)</f>
        <v>Pakistan</v>
      </c>
      <c r="G23" s="100" t="str">
        <f>IF('1. Staff Posts and Salaries'!G22="","",'1. Staff Posts and Salaries'!G22)</f>
        <v>Yes</v>
      </c>
      <c r="H23" s="100" t="str">
        <f>IF('1. Staff Posts and Salaries'!H22="","",'1. Staff Posts and Salaries'!H22)</f>
        <v>Lower Middle Income Countries and Territories</v>
      </c>
      <c r="I23" s="100" t="str">
        <f>IF('1. Staff Posts and Salaries'!I22="","",'1. Staff Posts and Salaries'!I22)</f>
        <v>Research Support Staff</v>
      </c>
      <c r="J23" s="100" t="str">
        <f>IF('1. Staff Posts and Salaries'!J22="","",'1. Staff Posts and Salaries'!J22)</f>
        <v>Field Co-ordinators (Interventions)</v>
      </c>
      <c r="K23" s="227">
        <f>IF('1. Staff Posts and Salaries'!O22="","",'1. Staff Posts and Salaries'!O22)</f>
        <v>1</v>
      </c>
      <c r="L23" s="314">
        <v>1</v>
      </c>
      <c r="M23" s="315">
        <v>12</v>
      </c>
      <c r="N23" s="316">
        <f t="shared" si="0"/>
        <v>1</v>
      </c>
      <c r="O23" s="317">
        <f>IFERROR('1. Staff Posts and Salaries'!N22/12*'2. Annual Costs of Staff Posts'!L23*'2. Annual Costs of Staff Posts'!M23*K23,0)</f>
        <v>4800</v>
      </c>
      <c r="P23" s="318">
        <v>0</v>
      </c>
      <c r="Q23" s="314">
        <v>1</v>
      </c>
      <c r="R23" s="315">
        <v>12</v>
      </c>
      <c r="S23" s="316">
        <f t="shared" si="13"/>
        <v>1</v>
      </c>
      <c r="T23" s="317">
        <f>IFERROR('1. Staff Posts and Salaries'!N22*(1+SUM(P23))/12*'2. Annual Costs of Staff Posts'!Q23*'2. Annual Costs of Staff Posts'!R23*K23,0)</f>
        <v>4800</v>
      </c>
      <c r="U23" s="318">
        <v>0</v>
      </c>
      <c r="V23" s="314">
        <v>0</v>
      </c>
      <c r="W23" s="315">
        <v>0</v>
      </c>
      <c r="X23" s="316">
        <f t="shared" si="8"/>
        <v>0</v>
      </c>
      <c r="Y23" s="317">
        <f>IFERROR('1. Staff Posts and Salaries'!N22*(1+SUM(P23))*(1+SUM(U23))/12*'2. Annual Costs of Staff Posts'!V23*'2. Annual Costs of Staff Posts'!W23*K23,0)</f>
        <v>0</v>
      </c>
      <c r="Z23" s="318">
        <v>0</v>
      </c>
      <c r="AA23" s="314">
        <v>0</v>
      </c>
      <c r="AB23" s="315">
        <v>0</v>
      </c>
      <c r="AC23" s="316">
        <f t="shared" si="9"/>
        <v>0</v>
      </c>
      <c r="AD23" s="317">
        <f>IFERROR('1. Staff Posts and Salaries'!N22*(1+SUM(P23))*(1+SUM(U23))*(1+SUM(Z23))/12*'2. Annual Costs of Staff Posts'!AA23*'2. Annual Costs of Staff Posts'!AB23*K23,0)</f>
        <v>0</v>
      </c>
      <c r="AE23" s="318">
        <v>0</v>
      </c>
      <c r="AF23" s="314">
        <v>0</v>
      </c>
      <c r="AG23" s="315">
        <v>0</v>
      </c>
      <c r="AH23" s="316">
        <f t="shared" si="10"/>
        <v>0</v>
      </c>
      <c r="AI23" s="446">
        <f>IFERROR('1. Staff Posts and Salaries'!N22*(1+SUM(P23))*(1+SUM(U23))*(1+SUM(Z23))*(1+SUM(AE23))/12*'2. Annual Costs of Staff Posts'!AF23*'2. Annual Costs of Staff Posts'!AG23*K23,0)</f>
        <v>0</v>
      </c>
      <c r="AJ23" s="450">
        <f t="shared" si="11"/>
        <v>2</v>
      </c>
      <c r="AK23" s="448">
        <f t="shared" si="12"/>
        <v>9600</v>
      </c>
      <c r="AL23" s="252"/>
    </row>
    <row r="24" spans="2:38" s="99" customFormat="1" ht="39" x14ac:dyDescent="0.25">
      <c r="B24" s="109"/>
      <c r="C24" s="232" t="str">
        <f>IF('1. Staff Posts and Salaries'!C23="","",'1. Staff Posts and Salaries'!C23)</f>
        <v>TBC 7</v>
      </c>
      <c r="D24" s="410" t="str">
        <f>IF('1. Staff Posts and Salaries'!D23="","",'1. Staff Posts and Salaries'!D23)</f>
        <v>Human Development Research Foundation</v>
      </c>
      <c r="E24" s="100" t="str">
        <f>IF('1. Staff Posts and Salaries'!E23="","",'1. Staff Posts and Salaries'!E23)</f>
        <v>Research institute (ODA Eligible)</v>
      </c>
      <c r="F24" s="100" t="str">
        <f>IF('1. Staff Posts and Salaries'!F23="","",'1. Staff Posts and Salaries'!F23)</f>
        <v>Pakistan</v>
      </c>
      <c r="G24" s="100" t="str">
        <f>IF('1. Staff Posts and Salaries'!G23="","",'1. Staff Posts and Salaries'!G23)</f>
        <v>Yes</v>
      </c>
      <c r="H24" s="100" t="str">
        <f>IF('1. Staff Posts and Salaries'!H23="","",'1. Staff Posts and Salaries'!H23)</f>
        <v>Lower Middle Income Countries and Territories</v>
      </c>
      <c r="I24" s="100" t="str">
        <f>IF('1. Staff Posts and Salaries'!I23="","",'1. Staff Posts and Salaries'!I23)</f>
        <v>Research Support Staff</v>
      </c>
      <c r="J24" s="100" t="str">
        <f>IF('1. Staff Posts and Salaries'!J23="","",'1. Staff Posts and Salaries'!J23)</f>
        <v>Field Co-ordinators (Interventions)</v>
      </c>
      <c r="K24" s="227">
        <f>IF('1. Staff Posts and Salaries'!O23="","",'1. Staff Posts and Salaries'!O23)</f>
        <v>1</v>
      </c>
      <c r="L24" s="314">
        <v>1</v>
      </c>
      <c r="M24" s="315">
        <v>12</v>
      </c>
      <c r="N24" s="316">
        <f t="shared" si="0"/>
        <v>1</v>
      </c>
      <c r="O24" s="317">
        <f>IFERROR('1. Staff Posts and Salaries'!N23/12*'2. Annual Costs of Staff Posts'!L24*'2. Annual Costs of Staff Posts'!M24*K24,0)</f>
        <v>4800</v>
      </c>
      <c r="P24" s="318">
        <v>0</v>
      </c>
      <c r="Q24" s="314">
        <v>1</v>
      </c>
      <c r="R24" s="315">
        <v>12</v>
      </c>
      <c r="S24" s="316">
        <f t="shared" si="13"/>
        <v>1</v>
      </c>
      <c r="T24" s="317">
        <f>IFERROR('1. Staff Posts and Salaries'!N23*(1+SUM(P24))/12*'2. Annual Costs of Staff Posts'!Q24*'2. Annual Costs of Staff Posts'!R24*K24,0)</f>
        <v>4800</v>
      </c>
      <c r="U24" s="318">
        <v>0</v>
      </c>
      <c r="V24" s="314">
        <v>0</v>
      </c>
      <c r="W24" s="315">
        <v>0</v>
      </c>
      <c r="X24" s="316">
        <f t="shared" si="8"/>
        <v>0</v>
      </c>
      <c r="Y24" s="317">
        <f>IFERROR('1. Staff Posts and Salaries'!N23*(1+SUM(P24))*(1+SUM(U24))/12*'2. Annual Costs of Staff Posts'!V24*'2. Annual Costs of Staff Posts'!W24*K24,0)</f>
        <v>0</v>
      </c>
      <c r="Z24" s="318">
        <v>0</v>
      </c>
      <c r="AA24" s="314">
        <v>0</v>
      </c>
      <c r="AB24" s="315">
        <v>0</v>
      </c>
      <c r="AC24" s="316">
        <f t="shared" si="9"/>
        <v>0</v>
      </c>
      <c r="AD24" s="317">
        <f>IFERROR('1. Staff Posts and Salaries'!N23*(1+SUM(P24))*(1+SUM(U24))*(1+SUM(Z24))/12*'2. Annual Costs of Staff Posts'!AA24*'2. Annual Costs of Staff Posts'!AB24*K24,0)</f>
        <v>0</v>
      </c>
      <c r="AE24" s="318">
        <v>0</v>
      </c>
      <c r="AF24" s="314">
        <v>0</v>
      </c>
      <c r="AG24" s="315">
        <v>0</v>
      </c>
      <c r="AH24" s="316">
        <f t="shared" si="10"/>
        <v>0</v>
      </c>
      <c r="AI24" s="446">
        <f>IFERROR('1. Staff Posts and Salaries'!N23*(1+SUM(P24))*(1+SUM(U24))*(1+SUM(Z24))*(1+SUM(AE24))/12*'2. Annual Costs of Staff Posts'!AF24*'2. Annual Costs of Staff Posts'!AG24*K24,0)</f>
        <v>0</v>
      </c>
      <c r="AJ24" s="450">
        <f t="shared" si="11"/>
        <v>2</v>
      </c>
      <c r="AK24" s="448">
        <f t="shared" si="12"/>
        <v>9600</v>
      </c>
      <c r="AL24" s="252"/>
    </row>
    <row r="25" spans="2:38" s="99" customFormat="1" ht="39" x14ac:dyDescent="0.25">
      <c r="B25" s="109"/>
      <c r="C25" s="232" t="str">
        <f>IF('1. Staff Posts and Salaries'!C24="","",'1. Staff Posts and Salaries'!C24)</f>
        <v xml:space="preserve">TBC 8 </v>
      </c>
      <c r="D25" s="410" t="str">
        <f>IF('1. Staff Posts and Salaries'!D24="","",'1. Staff Posts and Salaries'!D24)</f>
        <v>Human Development Research Foundation</v>
      </c>
      <c r="E25" s="100" t="str">
        <f>IF('1. Staff Posts and Salaries'!E24="","",'1. Staff Posts and Salaries'!E24)</f>
        <v>Research institute (ODA Eligible)</v>
      </c>
      <c r="F25" s="100" t="str">
        <f>IF('1. Staff Posts and Salaries'!F24="","",'1. Staff Posts and Salaries'!F24)</f>
        <v>Pakistan</v>
      </c>
      <c r="G25" s="100" t="str">
        <f>IF('1. Staff Posts and Salaries'!G24="","",'1. Staff Posts and Salaries'!G24)</f>
        <v>Yes</v>
      </c>
      <c r="H25" s="100" t="str">
        <f>IF('1. Staff Posts and Salaries'!H24="","",'1. Staff Posts and Salaries'!H24)</f>
        <v>Lower Middle Income Countries and Territories</v>
      </c>
      <c r="I25" s="100" t="str">
        <f>IF('1. Staff Posts and Salaries'!I24="","",'1. Staff Posts and Salaries'!I24)</f>
        <v>Research Support Staff</v>
      </c>
      <c r="J25" s="100" t="str">
        <f>IF('1. Staff Posts and Salaries'!J24="","",'1. Staff Posts and Salaries'!J24)</f>
        <v>Field Co-ordinators (Interventions)</v>
      </c>
      <c r="K25" s="227">
        <f>IF('1. Staff Posts and Salaries'!O24="","",'1. Staff Posts and Salaries'!O24)</f>
        <v>1</v>
      </c>
      <c r="L25" s="314">
        <v>1</v>
      </c>
      <c r="M25" s="315">
        <v>12</v>
      </c>
      <c r="N25" s="316">
        <f t="shared" si="0"/>
        <v>1</v>
      </c>
      <c r="O25" s="317">
        <f>IFERROR('1. Staff Posts and Salaries'!N24/12*'2. Annual Costs of Staff Posts'!L25*'2. Annual Costs of Staff Posts'!M25*K25,0)</f>
        <v>4800</v>
      </c>
      <c r="P25" s="318">
        <v>0</v>
      </c>
      <c r="Q25" s="314">
        <v>1</v>
      </c>
      <c r="R25" s="315">
        <v>12</v>
      </c>
      <c r="S25" s="316">
        <f t="shared" si="13"/>
        <v>1</v>
      </c>
      <c r="T25" s="317">
        <f>IFERROR('1. Staff Posts and Salaries'!N24*(1+SUM(P25))/12*'2. Annual Costs of Staff Posts'!Q25*'2. Annual Costs of Staff Posts'!R25*K25,0)</f>
        <v>4800</v>
      </c>
      <c r="U25" s="318">
        <v>0</v>
      </c>
      <c r="V25" s="314">
        <v>0</v>
      </c>
      <c r="W25" s="315">
        <v>0</v>
      </c>
      <c r="X25" s="316">
        <f t="shared" si="8"/>
        <v>0</v>
      </c>
      <c r="Y25" s="317">
        <f>IFERROR('1. Staff Posts and Salaries'!N24*(1+SUM(P25))*(1+SUM(U25))/12*'2. Annual Costs of Staff Posts'!V25*'2. Annual Costs of Staff Posts'!W25*K25,0)</f>
        <v>0</v>
      </c>
      <c r="Z25" s="318">
        <v>0</v>
      </c>
      <c r="AA25" s="314">
        <v>0</v>
      </c>
      <c r="AB25" s="315">
        <v>0</v>
      </c>
      <c r="AC25" s="316">
        <f t="shared" si="9"/>
        <v>0</v>
      </c>
      <c r="AD25" s="317">
        <f>IFERROR('1. Staff Posts and Salaries'!N24*(1+SUM(P25))*(1+SUM(U25))*(1+SUM(Z25))/12*'2. Annual Costs of Staff Posts'!AA25*'2. Annual Costs of Staff Posts'!AB25*K25,0)</f>
        <v>0</v>
      </c>
      <c r="AE25" s="318">
        <v>0</v>
      </c>
      <c r="AF25" s="314">
        <v>0</v>
      </c>
      <c r="AG25" s="315">
        <v>0</v>
      </c>
      <c r="AH25" s="316">
        <f t="shared" si="10"/>
        <v>0</v>
      </c>
      <c r="AI25" s="446">
        <f>IFERROR('1. Staff Posts and Salaries'!N24*(1+SUM(P25))*(1+SUM(U25))*(1+SUM(Z25))*(1+SUM(AE25))/12*'2. Annual Costs of Staff Posts'!AF25*'2. Annual Costs of Staff Posts'!AG25*K25,0)</f>
        <v>0</v>
      </c>
      <c r="AJ25" s="450">
        <f t="shared" si="11"/>
        <v>2</v>
      </c>
      <c r="AK25" s="448">
        <f t="shared" si="12"/>
        <v>9600</v>
      </c>
      <c r="AL25" s="252"/>
    </row>
    <row r="26" spans="2:38" s="99" customFormat="1" ht="39" x14ac:dyDescent="0.25">
      <c r="B26" s="109"/>
      <c r="C26" s="232" t="str">
        <f>IF('1. Staff Posts and Salaries'!C25="","",'1. Staff Posts and Salaries'!C25)</f>
        <v>TBC 9</v>
      </c>
      <c r="D26" s="410" t="str">
        <f>IF('1. Staff Posts and Salaries'!D25="","",'1. Staff Posts and Salaries'!D25)</f>
        <v>Human Development Research Foundation</v>
      </c>
      <c r="E26" s="100" t="str">
        <f>IF('1. Staff Posts and Salaries'!E25="","",'1. Staff Posts and Salaries'!E25)</f>
        <v>Research institute (ODA Eligible)</v>
      </c>
      <c r="F26" s="100" t="str">
        <f>IF('1. Staff Posts and Salaries'!F25="","",'1. Staff Posts and Salaries'!F25)</f>
        <v>Pakistan</v>
      </c>
      <c r="G26" s="100" t="str">
        <f>IF('1. Staff Posts and Salaries'!G25="","",'1. Staff Posts and Salaries'!G25)</f>
        <v>Yes</v>
      </c>
      <c r="H26" s="100" t="str">
        <f>IF('1. Staff Posts and Salaries'!H25="","",'1. Staff Posts and Salaries'!H25)</f>
        <v>Lower Middle Income Countries and Territories</v>
      </c>
      <c r="I26" s="100" t="str">
        <f>IF('1. Staff Posts and Salaries'!I25="","",'1. Staff Posts and Salaries'!I25)</f>
        <v>Research Support Staff</v>
      </c>
      <c r="J26" s="100" t="str">
        <f>IF('1. Staff Posts and Salaries'!J25="","",'1. Staff Posts and Salaries'!J25)</f>
        <v>Field Co-ordinators (Interventions)</v>
      </c>
      <c r="K26" s="227">
        <f>IF('1. Staff Posts and Salaries'!O25="","",'1. Staff Posts and Salaries'!O25)</f>
        <v>1</v>
      </c>
      <c r="L26" s="314">
        <v>1</v>
      </c>
      <c r="M26" s="315">
        <v>12</v>
      </c>
      <c r="N26" s="316">
        <f t="shared" si="0"/>
        <v>1</v>
      </c>
      <c r="O26" s="317">
        <f>IFERROR('1. Staff Posts and Salaries'!N25/12*'2. Annual Costs of Staff Posts'!L26*'2. Annual Costs of Staff Posts'!M26*K26,0)</f>
        <v>4800</v>
      </c>
      <c r="P26" s="318">
        <v>0</v>
      </c>
      <c r="Q26" s="314">
        <v>1</v>
      </c>
      <c r="R26" s="315">
        <v>12</v>
      </c>
      <c r="S26" s="316">
        <f t="shared" si="13"/>
        <v>1</v>
      </c>
      <c r="T26" s="317">
        <f>IFERROR('1. Staff Posts and Salaries'!N25*(1+SUM(P26))/12*'2. Annual Costs of Staff Posts'!Q26*'2. Annual Costs of Staff Posts'!R26*K26,0)</f>
        <v>4800</v>
      </c>
      <c r="U26" s="318">
        <v>0</v>
      </c>
      <c r="V26" s="314">
        <v>0</v>
      </c>
      <c r="W26" s="315">
        <v>0</v>
      </c>
      <c r="X26" s="316">
        <f t="shared" si="8"/>
        <v>0</v>
      </c>
      <c r="Y26" s="317">
        <f>IFERROR('1. Staff Posts and Salaries'!N25*(1+SUM(P26))*(1+SUM(U26))/12*'2. Annual Costs of Staff Posts'!V26*'2. Annual Costs of Staff Posts'!W26*K26,0)</f>
        <v>0</v>
      </c>
      <c r="Z26" s="318">
        <v>0</v>
      </c>
      <c r="AA26" s="314">
        <v>0</v>
      </c>
      <c r="AB26" s="315">
        <v>0</v>
      </c>
      <c r="AC26" s="316">
        <f t="shared" si="9"/>
        <v>0</v>
      </c>
      <c r="AD26" s="317">
        <f>IFERROR('1. Staff Posts and Salaries'!N25*(1+SUM(P26))*(1+SUM(U26))*(1+SUM(Z26))/12*'2. Annual Costs of Staff Posts'!AA26*'2. Annual Costs of Staff Posts'!AB26*K26,0)</f>
        <v>0</v>
      </c>
      <c r="AE26" s="318">
        <v>0</v>
      </c>
      <c r="AF26" s="314">
        <v>0</v>
      </c>
      <c r="AG26" s="315">
        <v>0</v>
      </c>
      <c r="AH26" s="316">
        <f t="shared" si="10"/>
        <v>0</v>
      </c>
      <c r="AI26" s="446">
        <f>IFERROR('1. Staff Posts and Salaries'!N25*(1+SUM(P26))*(1+SUM(U26))*(1+SUM(Z26))*(1+SUM(AE26))/12*'2. Annual Costs of Staff Posts'!AF26*'2. Annual Costs of Staff Posts'!AG26*K26,0)</f>
        <v>0</v>
      </c>
      <c r="AJ26" s="450">
        <f t="shared" si="11"/>
        <v>2</v>
      </c>
      <c r="AK26" s="448">
        <f t="shared" si="12"/>
        <v>9600</v>
      </c>
      <c r="AL26" s="252"/>
    </row>
    <row r="27" spans="2:38" s="99" customFormat="1" ht="39" x14ac:dyDescent="0.25">
      <c r="B27" s="109"/>
      <c r="C27" s="232" t="str">
        <f>IF('1. Staff Posts and Salaries'!C26="","",'1. Staff Posts and Salaries'!C26)</f>
        <v>TBC 10</v>
      </c>
      <c r="D27" s="410" t="str">
        <f>IF('1. Staff Posts and Salaries'!D26="","",'1. Staff Posts and Salaries'!D26)</f>
        <v>Human Development Research Foundation</v>
      </c>
      <c r="E27" s="100" t="str">
        <f>IF('1. Staff Posts and Salaries'!E26="","",'1. Staff Posts and Salaries'!E26)</f>
        <v>Research institute (ODA Eligible)</v>
      </c>
      <c r="F27" s="100" t="str">
        <f>IF('1. Staff Posts and Salaries'!F26="","",'1. Staff Posts and Salaries'!F26)</f>
        <v>Pakistan</v>
      </c>
      <c r="G27" s="100" t="str">
        <f>IF('1. Staff Posts and Salaries'!G26="","",'1. Staff Posts and Salaries'!G26)</f>
        <v>Yes</v>
      </c>
      <c r="H27" s="100" t="str">
        <f>IF('1. Staff Posts and Salaries'!H26="","",'1. Staff Posts and Salaries'!H26)</f>
        <v>Lower Middle Income Countries and Territories</v>
      </c>
      <c r="I27" s="100" t="str">
        <f>IF('1. Staff Posts and Salaries'!I26="","",'1. Staff Posts and Salaries'!I26)</f>
        <v>Research Support Staff</v>
      </c>
      <c r="J27" s="100" t="str">
        <f>IF('1. Staff Posts and Salaries'!J26="","",'1. Staff Posts and Salaries'!J26)</f>
        <v>Field Co-ordinators (Interventions)</v>
      </c>
      <c r="K27" s="227">
        <f>IF('1. Staff Posts and Salaries'!O26="","",'1. Staff Posts and Salaries'!O26)</f>
        <v>1</v>
      </c>
      <c r="L27" s="314">
        <v>1</v>
      </c>
      <c r="M27" s="315">
        <v>12</v>
      </c>
      <c r="N27" s="316">
        <f t="shared" si="0"/>
        <v>1</v>
      </c>
      <c r="O27" s="317">
        <f>IFERROR('1. Staff Posts and Salaries'!N26/12*'2. Annual Costs of Staff Posts'!L27*'2. Annual Costs of Staff Posts'!M27*K27,0)</f>
        <v>4800</v>
      </c>
      <c r="P27" s="318">
        <v>0</v>
      </c>
      <c r="Q27" s="314">
        <v>1</v>
      </c>
      <c r="R27" s="315">
        <v>12</v>
      </c>
      <c r="S27" s="316">
        <f t="shared" si="13"/>
        <v>1</v>
      </c>
      <c r="T27" s="317">
        <f>IFERROR('1. Staff Posts and Salaries'!N26*(1+SUM(P27))/12*'2. Annual Costs of Staff Posts'!Q27*'2. Annual Costs of Staff Posts'!R27*K27,0)</f>
        <v>4800</v>
      </c>
      <c r="U27" s="318">
        <v>0</v>
      </c>
      <c r="V27" s="314">
        <v>0</v>
      </c>
      <c r="W27" s="315">
        <v>0</v>
      </c>
      <c r="X27" s="316">
        <f t="shared" si="8"/>
        <v>0</v>
      </c>
      <c r="Y27" s="317">
        <f>IFERROR('1. Staff Posts and Salaries'!N26*(1+SUM(P27))*(1+SUM(U27))/12*'2. Annual Costs of Staff Posts'!V27*'2. Annual Costs of Staff Posts'!W27*K27,0)</f>
        <v>0</v>
      </c>
      <c r="Z27" s="318">
        <v>0</v>
      </c>
      <c r="AA27" s="314">
        <v>0</v>
      </c>
      <c r="AB27" s="315">
        <v>0</v>
      </c>
      <c r="AC27" s="316">
        <f t="shared" si="9"/>
        <v>0</v>
      </c>
      <c r="AD27" s="317">
        <f>IFERROR('1. Staff Posts and Salaries'!N26*(1+SUM(P27))*(1+SUM(U27))*(1+SUM(Z27))/12*'2. Annual Costs of Staff Posts'!AA27*'2. Annual Costs of Staff Posts'!AB27*K27,0)</f>
        <v>0</v>
      </c>
      <c r="AE27" s="318">
        <v>0</v>
      </c>
      <c r="AF27" s="314">
        <v>0</v>
      </c>
      <c r="AG27" s="315">
        <v>0</v>
      </c>
      <c r="AH27" s="316">
        <f t="shared" si="10"/>
        <v>0</v>
      </c>
      <c r="AI27" s="446">
        <f>IFERROR('1. Staff Posts and Salaries'!N26*(1+SUM(P27))*(1+SUM(U27))*(1+SUM(Z27))*(1+SUM(AE27))/12*'2. Annual Costs of Staff Posts'!AF27*'2. Annual Costs of Staff Posts'!AG27*K27,0)</f>
        <v>0</v>
      </c>
      <c r="AJ27" s="450">
        <f t="shared" si="11"/>
        <v>2</v>
      </c>
      <c r="AK27" s="448">
        <f t="shared" si="12"/>
        <v>9600</v>
      </c>
      <c r="AL27" s="252"/>
    </row>
    <row r="28" spans="2:38" s="99" customFormat="1" ht="39" x14ac:dyDescent="0.25">
      <c r="B28" s="109"/>
      <c r="C28" s="232" t="str">
        <f>IF('1. Staff Posts and Salaries'!C27="","",'1. Staff Posts and Salaries'!C27)</f>
        <v>TBC 11</v>
      </c>
      <c r="D28" s="410" t="str">
        <f>IF('1. Staff Posts and Salaries'!D27="","",'1. Staff Posts and Salaries'!D27)</f>
        <v>Human Development Research Foundation</v>
      </c>
      <c r="E28" s="100" t="str">
        <f>IF('1. Staff Posts and Salaries'!E27="","",'1. Staff Posts and Salaries'!E27)</f>
        <v>Research institute (ODA Eligible)</v>
      </c>
      <c r="F28" s="100" t="str">
        <f>IF('1. Staff Posts and Salaries'!F27="","",'1. Staff Posts and Salaries'!F27)</f>
        <v>Pakistan</v>
      </c>
      <c r="G28" s="100" t="str">
        <f>IF('1. Staff Posts and Salaries'!G27="","",'1. Staff Posts and Salaries'!G27)</f>
        <v>Yes</v>
      </c>
      <c r="H28" s="100" t="str">
        <f>IF('1. Staff Posts and Salaries'!H27="","",'1. Staff Posts and Salaries'!H27)</f>
        <v>Lower Middle Income Countries and Territories</v>
      </c>
      <c r="I28" s="100" t="str">
        <f>IF('1. Staff Posts and Salaries'!I27="","",'1. Staff Posts and Salaries'!I27)</f>
        <v>Research Support Staff</v>
      </c>
      <c r="J28" s="100" t="str">
        <f>IF('1. Staff Posts and Salaries'!J27="","",'1. Staff Posts and Salaries'!J27)</f>
        <v>Research Associate (Assessment)</v>
      </c>
      <c r="K28" s="227">
        <f>IF('1. Staff Posts and Salaries'!O27="","",'1. Staff Posts and Salaries'!O27)</f>
        <v>1</v>
      </c>
      <c r="L28" s="314">
        <v>0</v>
      </c>
      <c r="M28" s="315">
        <v>0</v>
      </c>
      <c r="N28" s="316">
        <f t="shared" si="0"/>
        <v>0</v>
      </c>
      <c r="O28" s="317">
        <f>IFERROR('1. Staff Posts and Salaries'!N27/12*'2. Annual Costs of Staff Posts'!L28*'2. Annual Costs of Staff Posts'!M28*K28,0)</f>
        <v>0</v>
      </c>
      <c r="P28" s="318">
        <v>0</v>
      </c>
      <c r="Q28" s="314">
        <v>1</v>
      </c>
      <c r="R28" s="315">
        <v>12</v>
      </c>
      <c r="S28" s="316">
        <f t="shared" si="13"/>
        <v>1</v>
      </c>
      <c r="T28" s="317">
        <f>IFERROR('1. Staff Posts and Salaries'!N27*(1+SUM(P28))/12*'2. Annual Costs of Staff Posts'!Q28*'2. Annual Costs of Staff Posts'!R28*K28,0)</f>
        <v>9600</v>
      </c>
      <c r="U28" s="318">
        <v>0</v>
      </c>
      <c r="V28" s="314">
        <v>1</v>
      </c>
      <c r="W28" s="315">
        <v>12</v>
      </c>
      <c r="X28" s="316">
        <f t="shared" si="8"/>
        <v>1</v>
      </c>
      <c r="Y28" s="317">
        <f>IFERROR('1. Staff Posts and Salaries'!N27*(1+SUM(P28))*(1+SUM(U28))/12*'2. Annual Costs of Staff Posts'!V28*'2. Annual Costs of Staff Posts'!W28*K28,0)</f>
        <v>9600</v>
      </c>
      <c r="Z28" s="318">
        <v>0</v>
      </c>
      <c r="AA28" s="314">
        <v>1</v>
      </c>
      <c r="AB28" s="315">
        <v>12</v>
      </c>
      <c r="AC28" s="316">
        <f t="shared" si="9"/>
        <v>1</v>
      </c>
      <c r="AD28" s="317">
        <f>IFERROR('1. Staff Posts and Salaries'!N27*(1+SUM(P28))*(1+SUM(U28))*(1+SUM(Z28))/12*'2. Annual Costs of Staff Posts'!AA28*'2. Annual Costs of Staff Posts'!AB28*K28,0)</f>
        <v>9600</v>
      </c>
      <c r="AE28" s="318">
        <v>0</v>
      </c>
      <c r="AF28" s="314">
        <v>0</v>
      </c>
      <c r="AG28" s="315">
        <v>0</v>
      </c>
      <c r="AH28" s="316">
        <f t="shared" si="10"/>
        <v>0</v>
      </c>
      <c r="AI28" s="446">
        <f>IFERROR('1. Staff Posts and Salaries'!N27*(1+SUM(P28))*(1+SUM(U28))*(1+SUM(Z28))*(1+SUM(AE28))/12*'2. Annual Costs of Staff Posts'!AF28*'2. Annual Costs of Staff Posts'!AG28*K28,0)</f>
        <v>0</v>
      </c>
      <c r="AJ28" s="450">
        <f t="shared" si="11"/>
        <v>3</v>
      </c>
      <c r="AK28" s="448">
        <f t="shared" si="12"/>
        <v>28800</v>
      </c>
      <c r="AL28" s="252"/>
    </row>
    <row r="29" spans="2:38" s="99" customFormat="1" ht="39" x14ac:dyDescent="0.25">
      <c r="B29" s="109"/>
      <c r="C29" s="232" t="str">
        <f>IF('1. Staff Posts and Salaries'!C28="","",'1. Staff Posts and Salaries'!C28)</f>
        <v>TBC 12</v>
      </c>
      <c r="D29" s="410" t="str">
        <f>IF('1. Staff Posts and Salaries'!D28="","",'1. Staff Posts and Salaries'!D28)</f>
        <v>Human Development Research Foundation</v>
      </c>
      <c r="E29" s="100" t="str">
        <f>IF('1. Staff Posts and Salaries'!E28="","",'1. Staff Posts and Salaries'!E28)</f>
        <v>Research institute (ODA Eligible)</v>
      </c>
      <c r="F29" s="100" t="str">
        <f>IF('1. Staff Posts and Salaries'!F28="","",'1. Staff Posts and Salaries'!F28)</f>
        <v>Pakistan</v>
      </c>
      <c r="G29" s="100" t="str">
        <f>IF('1. Staff Posts and Salaries'!G28="","",'1. Staff Posts and Salaries'!G28)</f>
        <v>Yes</v>
      </c>
      <c r="H29" s="100" t="str">
        <f>IF('1. Staff Posts and Salaries'!H28="","",'1. Staff Posts and Salaries'!H28)</f>
        <v>Lower Middle Income Countries and Territories</v>
      </c>
      <c r="I29" s="100" t="str">
        <f>IF('1. Staff Posts and Salaries'!I28="","",'1. Staff Posts and Salaries'!I28)</f>
        <v>Research Support Staff</v>
      </c>
      <c r="J29" s="100" t="str">
        <f>IF('1. Staff Posts and Salaries'!J28="","",'1. Staff Posts and Salaries'!J28)</f>
        <v>Research Associate (Assessment)</v>
      </c>
      <c r="K29" s="227">
        <f>IF('1. Staff Posts and Salaries'!O28="","",'1. Staff Posts and Salaries'!O28)</f>
        <v>1</v>
      </c>
      <c r="L29" s="314">
        <v>0</v>
      </c>
      <c r="M29" s="315">
        <v>0</v>
      </c>
      <c r="N29" s="316">
        <f t="shared" si="0"/>
        <v>0</v>
      </c>
      <c r="O29" s="317">
        <f>IFERROR('1. Staff Posts and Salaries'!N28/12*'2. Annual Costs of Staff Posts'!L29*'2. Annual Costs of Staff Posts'!M29*K29,0)</f>
        <v>0</v>
      </c>
      <c r="P29" s="318">
        <v>0</v>
      </c>
      <c r="Q29" s="314">
        <v>1</v>
      </c>
      <c r="R29" s="315">
        <v>12</v>
      </c>
      <c r="S29" s="316">
        <f t="shared" si="13"/>
        <v>1</v>
      </c>
      <c r="T29" s="317">
        <f>IFERROR('1. Staff Posts and Salaries'!N28*(1+SUM(P29))/12*'2. Annual Costs of Staff Posts'!Q29*'2. Annual Costs of Staff Posts'!R29*K29,0)</f>
        <v>9600</v>
      </c>
      <c r="U29" s="318">
        <v>0</v>
      </c>
      <c r="V29" s="314">
        <v>1</v>
      </c>
      <c r="W29" s="315">
        <v>12</v>
      </c>
      <c r="X29" s="316">
        <f t="shared" si="8"/>
        <v>1</v>
      </c>
      <c r="Y29" s="317">
        <f>IFERROR('1. Staff Posts and Salaries'!N28*(1+SUM(P29))*(1+SUM(U29))/12*'2. Annual Costs of Staff Posts'!V29*'2. Annual Costs of Staff Posts'!W29*K29,0)</f>
        <v>9600</v>
      </c>
      <c r="Z29" s="318">
        <v>0</v>
      </c>
      <c r="AA29" s="314">
        <v>1</v>
      </c>
      <c r="AB29" s="315">
        <v>12</v>
      </c>
      <c r="AC29" s="316">
        <f t="shared" si="9"/>
        <v>1</v>
      </c>
      <c r="AD29" s="317">
        <f>IFERROR('1. Staff Posts and Salaries'!N28*(1+SUM(P29))*(1+SUM(U29))*(1+SUM(Z29))/12*'2. Annual Costs of Staff Posts'!AA29*'2. Annual Costs of Staff Posts'!AB29*K29,0)</f>
        <v>9600</v>
      </c>
      <c r="AE29" s="318">
        <v>0</v>
      </c>
      <c r="AF29" s="314">
        <v>0</v>
      </c>
      <c r="AG29" s="315">
        <v>0</v>
      </c>
      <c r="AH29" s="316">
        <f t="shared" si="10"/>
        <v>0</v>
      </c>
      <c r="AI29" s="446">
        <f>IFERROR('1. Staff Posts and Salaries'!N28*(1+SUM(P29))*(1+SUM(U29))*(1+SUM(Z29))*(1+SUM(AE29))/12*'2. Annual Costs of Staff Posts'!AF29*'2. Annual Costs of Staff Posts'!AG29*K29,0)</f>
        <v>0</v>
      </c>
      <c r="AJ29" s="450">
        <f t="shared" si="11"/>
        <v>3</v>
      </c>
      <c r="AK29" s="448">
        <f t="shared" si="12"/>
        <v>28800</v>
      </c>
      <c r="AL29" s="252"/>
    </row>
    <row r="30" spans="2:38" s="99" customFormat="1" ht="39" x14ac:dyDescent="0.25">
      <c r="B30" s="109"/>
      <c r="C30" s="232" t="str">
        <f>IF('1. Staff Posts and Salaries'!C29="","",'1. Staff Posts and Salaries'!C29)</f>
        <v>TBC 13</v>
      </c>
      <c r="D30" s="410" t="str">
        <f>IF('1. Staff Posts and Salaries'!D29="","",'1. Staff Posts and Salaries'!D29)</f>
        <v>Human Development Research Foundation</v>
      </c>
      <c r="E30" s="100" t="str">
        <f>IF('1. Staff Posts and Salaries'!E29="","",'1. Staff Posts and Salaries'!E29)</f>
        <v>Research institute (ODA Eligible)</v>
      </c>
      <c r="F30" s="100" t="str">
        <f>IF('1. Staff Posts and Salaries'!F29="","",'1. Staff Posts and Salaries'!F29)</f>
        <v>Pakistan</v>
      </c>
      <c r="G30" s="100" t="str">
        <f>IF('1. Staff Posts and Salaries'!G29="","",'1. Staff Posts and Salaries'!G29)</f>
        <v>Yes</v>
      </c>
      <c r="H30" s="100" t="str">
        <f>IF('1. Staff Posts and Salaries'!H29="","",'1. Staff Posts and Salaries'!H29)</f>
        <v>Lower Middle Income Countries and Territories</v>
      </c>
      <c r="I30" s="100" t="str">
        <f>IF('1. Staff Posts and Salaries'!I29="","",'1. Staff Posts and Salaries'!I29)</f>
        <v>Research Support Staff</v>
      </c>
      <c r="J30" s="100" t="str">
        <f>IF('1. Staff Posts and Salaries'!J29="","",'1. Staff Posts and Salaries'!J29)</f>
        <v>Research Associate (Assessment)</v>
      </c>
      <c r="K30" s="227">
        <f>IF('1. Staff Posts and Salaries'!O29="","",'1. Staff Posts and Salaries'!O29)</f>
        <v>1</v>
      </c>
      <c r="L30" s="314">
        <v>0</v>
      </c>
      <c r="M30" s="315">
        <v>0</v>
      </c>
      <c r="N30" s="316">
        <f t="shared" ref="N30:N64" si="14">IFERROR(L30*M30/12,0)</f>
        <v>0</v>
      </c>
      <c r="O30" s="317">
        <f>IFERROR('1. Staff Posts and Salaries'!N29/12*'2. Annual Costs of Staff Posts'!L30*'2. Annual Costs of Staff Posts'!M30*K30,0)</f>
        <v>0</v>
      </c>
      <c r="P30" s="318">
        <v>0</v>
      </c>
      <c r="Q30" s="314">
        <v>1</v>
      </c>
      <c r="R30" s="315">
        <v>12</v>
      </c>
      <c r="S30" s="316">
        <f t="shared" si="13"/>
        <v>1</v>
      </c>
      <c r="T30" s="317">
        <f>IFERROR('1. Staff Posts and Salaries'!N29*(1+SUM(P30))/12*'2. Annual Costs of Staff Posts'!Q30*'2. Annual Costs of Staff Posts'!R30*K30,0)</f>
        <v>9600</v>
      </c>
      <c r="U30" s="318">
        <v>0</v>
      </c>
      <c r="V30" s="314">
        <v>1</v>
      </c>
      <c r="W30" s="315">
        <v>12</v>
      </c>
      <c r="X30" s="316">
        <f t="shared" si="8"/>
        <v>1</v>
      </c>
      <c r="Y30" s="317">
        <f>IFERROR('1. Staff Posts and Salaries'!N29*(1+SUM(P30))*(1+SUM(U30))/12*'2. Annual Costs of Staff Posts'!V30*'2. Annual Costs of Staff Posts'!W30*K30,0)</f>
        <v>9600</v>
      </c>
      <c r="Z30" s="318">
        <v>0</v>
      </c>
      <c r="AA30" s="314">
        <v>1</v>
      </c>
      <c r="AB30" s="315">
        <v>12</v>
      </c>
      <c r="AC30" s="316">
        <f t="shared" si="9"/>
        <v>1</v>
      </c>
      <c r="AD30" s="317">
        <f>IFERROR('1. Staff Posts and Salaries'!N29*(1+SUM(P30))*(1+SUM(U30))*(1+SUM(Z30))/12*'2. Annual Costs of Staff Posts'!AA30*'2. Annual Costs of Staff Posts'!AB30*K30,0)</f>
        <v>9600</v>
      </c>
      <c r="AE30" s="318">
        <v>0</v>
      </c>
      <c r="AF30" s="314">
        <v>0</v>
      </c>
      <c r="AG30" s="315">
        <v>0</v>
      </c>
      <c r="AH30" s="316">
        <f t="shared" si="10"/>
        <v>0</v>
      </c>
      <c r="AI30" s="446">
        <f>IFERROR('1. Staff Posts and Salaries'!N29*(1+SUM(P30))*(1+SUM(U30))*(1+SUM(Z30))*(1+SUM(AE30))/12*'2. Annual Costs of Staff Posts'!AF30*'2. Annual Costs of Staff Posts'!AG30*K30,0)</f>
        <v>0</v>
      </c>
      <c r="AJ30" s="450">
        <f t="shared" si="11"/>
        <v>3</v>
      </c>
      <c r="AK30" s="448">
        <f t="shared" si="12"/>
        <v>28800</v>
      </c>
      <c r="AL30" s="252"/>
    </row>
    <row r="31" spans="2:38" s="99" customFormat="1" ht="39" x14ac:dyDescent="0.25">
      <c r="B31" s="109"/>
      <c r="C31" s="232" t="str">
        <f>IF('1. Staff Posts and Salaries'!C30="","",'1. Staff Posts and Salaries'!C30)</f>
        <v>TBC 14</v>
      </c>
      <c r="D31" s="410" t="str">
        <f>IF('1. Staff Posts and Salaries'!D30="","",'1. Staff Posts and Salaries'!D30)</f>
        <v>Human Development Research Foundation</v>
      </c>
      <c r="E31" s="100" t="str">
        <f>IF('1. Staff Posts and Salaries'!E30="","",'1. Staff Posts and Salaries'!E30)</f>
        <v>Research institute (ODA Eligible)</v>
      </c>
      <c r="F31" s="100" t="str">
        <f>IF('1. Staff Posts and Salaries'!F30="","",'1. Staff Posts and Salaries'!F30)</f>
        <v>Pakistan</v>
      </c>
      <c r="G31" s="100" t="str">
        <f>IF('1. Staff Posts and Salaries'!G30="","",'1. Staff Posts and Salaries'!G30)</f>
        <v>Yes</v>
      </c>
      <c r="H31" s="100" t="str">
        <f>IF('1. Staff Posts and Salaries'!H30="","",'1. Staff Posts and Salaries'!H30)</f>
        <v>Lower Middle Income Countries and Territories</v>
      </c>
      <c r="I31" s="100" t="str">
        <f>IF('1. Staff Posts and Salaries'!I30="","",'1. Staff Posts and Salaries'!I30)</f>
        <v>Research Support Staff</v>
      </c>
      <c r="J31" s="100" t="str">
        <f>IF('1. Staff Posts and Salaries'!J30="","",'1. Staff Posts and Salaries'!J30)</f>
        <v>Research Associate (Assessment)</v>
      </c>
      <c r="K31" s="227">
        <f>IF('1. Staff Posts and Salaries'!O30="","",'1. Staff Posts and Salaries'!O30)</f>
        <v>1</v>
      </c>
      <c r="L31" s="314">
        <v>0</v>
      </c>
      <c r="M31" s="315">
        <v>0</v>
      </c>
      <c r="N31" s="316">
        <f t="shared" ref="N31:N37" si="15">IFERROR(L31*M31/12,0)</f>
        <v>0</v>
      </c>
      <c r="O31" s="317">
        <f>IFERROR('1. Staff Posts and Salaries'!N30/12*'2. Annual Costs of Staff Posts'!L31*'2. Annual Costs of Staff Posts'!M31*K31,0)</f>
        <v>0</v>
      </c>
      <c r="P31" s="318">
        <v>0</v>
      </c>
      <c r="Q31" s="314">
        <v>1</v>
      </c>
      <c r="R31" s="315">
        <v>12</v>
      </c>
      <c r="S31" s="316">
        <f t="shared" si="13"/>
        <v>1</v>
      </c>
      <c r="T31" s="317">
        <f>IFERROR('1. Staff Posts and Salaries'!N30*(1+SUM(P31))/12*'2. Annual Costs of Staff Posts'!Q31*'2. Annual Costs of Staff Posts'!R31*K31,0)</f>
        <v>9600</v>
      </c>
      <c r="U31" s="318">
        <v>0</v>
      </c>
      <c r="V31" s="314">
        <v>1</v>
      </c>
      <c r="W31" s="315">
        <v>12</v>
      </c>
      <c r="X31" s="316">
        <f t="shared" si="8"/>
        <v>1</v>
      </c>
      <c r="Y31" s="317">
        <f>IFERROR('1. Staff Posts and Salaries'!N30*(1+SUM(P31))*(1+SUM(U31))/12*'2. Annual Costs of Staff Posts'!V31*'2. Annual Costs of Staff Posts'!W31*K31,0)</f>
        <v>9600</v>
      </c>
      <c r="Z31" s="318">
        <v>0</v>
      </c>
      <c r="AA31" s="314">
        <v>1</v>
      </c>
      <c r="AB31" s="315">
        <v>12</v>
      </c>
      <c r="AC31" s="316">
        <f t="shared" si="9"/>
        <v>1</v>
      </c>
      <c r="AD31" s="317">
        <f>IFERROR('1. Staff Posts and Salaries'!N30*(1+SUM(P31))*(1+SUM(U31))*(1+SUM(Z31))/12*'2. Annual Costs of Staff Posts'!AA31*'2. Annual Costs of Staff Posts'!AB31*K31,0)</f>
        <v>9600</v>
      </c>
      <c r="AE31" s="318">
        <v>0</v>
      </c>
      <c r="AF31" s="314">
        <v>0</v>
      </c>
      <c r="AG31" s="315">
        <v>0</v>
      </c>
      <c r="AH31" s="316">
        <f t="shared" si="10"/>
        <v>0</v>
      </c>
      <c r="AI31" s="446">
        <f>IFERROR('1. Staff Posts and Salaries'!N30*(1+SUM(P31))*(1+SUM(U31))*(1+SUM(Z31))*(1+SUM(AE31))/12*'2. Annual Costs of Staff Posts'!AF31*'2. Annual Costs of Staff Posts'!AG31*K31,0)</f>
        <v>0</v>
      </c>
      <c r="AJ31" s="450">
        <f t="shared" si="11"/>
        <v>3</v>
      </c>
      <c r="AK31" s="448">
        <f t="shared" si="12"/>
        <v>28800</v>
      </c>
      <c r="AL31" s="252"/>
    </row>
    <row r="32" spans="2:38" s="99" customFormat="1" ht="39" x14ac:dyDescent="0.25">
      <c r="B32" s="109"/>
      <c r="C32" s="232" t="str">
        <f>IF('1. Staff Posts and Salaries'!C31="","",'1. Staff Posts and Salaries'!C31)</f>
        <v>TBC 15</v>
      </c>
      <c r="D32" s="410" t="str">
        <f>IF('1. Staff Posts and Salaries'!D31="","",'1. Staff Posts and Salaries'!D31)</f>
        <v>Human Development Research Foundation</v>
      </c>
      <c r="E32" s="100" t="str">
        <f>IF('1. Staff Posts and Salaries'!E31="","",'1. Staff Posts and Salaries'!E31)</f>
        <v>Research institute (ODA Eligible)</v>
      </c>
      <c r="F32" s="100" t="str">
        <f>IF('1. Staff Posts and Salaries'!F31="","",'1. Staff Posts and Salaries'!F31)</f>
        <v>Pakistan</v>
      </c>
      <c r="G32" s="100" t="str">
        <f>IF('1. Staff Posts and Salaries'!G31="","",'1. Staff Posts and Salaries'!G31)</f>
        <v>Yes</v>
      </c>
      <c r="H32" s="100" t="str">
        <f>IF('1. Staff Posts and Salaries'!H31="","",'1. Staff Posts and Salaries'!H31)</f>
        <v>Lower Middle Income Countries and Territories</v>
      </c>
      <c r="I32" s="100" t="str">
        <f>IF('1. Staff Posts and Salaries'!I31="","",'1. Staff Posts and Salaries'!I31)</f>
        <v>Research Support Staff</v>
      </c>
      <c r="J32" s="100" t="str">
        <f>IF('1. Staff Posts and Salaries'!J31="","",'1. Staff Posts and Salaries'!J31)</f>
        <v>Research Associate (Assessment)</v>
      </c>
      <c r="K32" s="227">
        <f>IF('1. Staff Posts and Salaries'!O31="","",'1. Staff Posts and Salaries'!O31)</f>
        <v>1</v>
      </c>
      <c r="L32" s="314">
        <v>0</v>
      </c>
      <c r="M32" s="315">
        <v>0</v>
      </c>
      <c r="N32" s="316">
        <f t="shared" si="15"/>
        <v>0</v>
      </c>
      <c r="O32" s="317">
        <f>IFERROR('1. Staff Posts and Salaries'!N31/12*'2. Annual Costs of Staff Posts'!L32*'2. Annual Costs of Staff Posts'!M32*K32,0)</f>
        <v>0</v>
      </c>
      <c r="P32" s="318">
        <v>0</v>
      </c>
      <c r="Q32" s="314">
        <v>1</v>
      </c>
      <c r="R32" s="315">
        <v>12</v>
      </c>
      <c r="S32" s="316">
        <f t="shared" si="13"/>
        <v>1</v>
      </c>
      <c r="T32" s="317">
        <f>IFERROR('1. Staff Posts and Salaries'!N31*(1+SUM(P32))/12*'2. Annual Costs of Staff Posts'!Q32*'2. Annual Costs of Staff Posts'!R32*K32,0)</f>
        <v>9600</v>
      </c>
      <c r="U32" s="318">
        <v>0</v>
      </c>
      <c r="V32" s="314">
        <v>1</v>
      </c>
      <c r="W32" s="315">
        <v>12</v>
      </c>
      <c r="X32" s="316">
        <f t="shared" si="8"/>
        <v>1</v>
      </c>
      <c r="Y32" s="317">
        <f>IFERROR('1. Staff Posts and Salaries'!N31*(1+SUM(P32))*(1+SUM(U32))/12*'2. Annual Costs of Staff Posts'!V32*'2. Annual Costs of Staff Posts'!W32*K32,0)</f>
        <v>9600</v>
      </c>
      <c r="Z32" s="318">
        <v>0</v>
      </c>
      <c r="AA32" s="314">
        <v>1</v>
      </c>
      <c r="AB32" s="315">
        <v>12</v>
      </c>
      <c r="AC32" s="316">
        <f t="shared" si="9"/>
        <v>1</v>
      </c>
      <c r="AD32" s="317">
        <f>IFERROR('1. Staff Posts and Salaries'!N31*(1+SUM(P32))*(1+SUM(U32))*(1+SUM(Z32))/12*'2. Annual Costs of Staff Posts'!AA32*'2. Annual Costs of Staff Posts'!AB32*K32,0)</f>
        <v>9600</v>
      </c>
      <c r="AE32" s="318">
        <v>0</v>
      </c>
      <c r="AF32" s="314">
        <v>0</v>
      </c>
      <c r="AG32" s="315">
        <v>0</v>
      </c>
      <c r="AH32" s="316">
        <f t="shared" si="10"/>
        <v>0</v>
      </c>
      <c r="AI32" s="446">
        <f>IFERROR('1. Staff Posts and Salaries'!N31*(1+SUM(P32))*(1+SUM(U32))*(1+SUM(Z32))*(1+SUM(AE32))/12*'2. Annual Costs of Staff Posts'!AF32*'2. Annual Costs of Staff Posts'!AG32*K32,0)</f>
        <v>0</v>
      </c>
      <c r="AJ32" s="450">
        <f t="shared" si="11"/>
        <v>3</v>
      </c>
      <c r="AK32" s="448">
        <f t="shared" si="12"/>
        <v>28800</v>
      </c>
      <c r="AL32" s="252"/>
    </row>
    <row r="33" spans="2:38" s="99" customFormat="1" ht="39" x14ac:dyDescent="0.25">
      <c r="B33" s="109"/>
      <c r="C33" s="232" t="str">
        <f>IF('1. Staff Posts and Salaries'!C32="","",'1. Staff Posts and Salaries'!C32)</f>
        <v>TBC 16</v>
      </c>
      <c r="D33" s="410" t="str">
        <f>IF('1. Staff Posts and Salaries'!D32="","",'1. Staff Posts and Salaries'!D32)</f>
        <v>Human Development Research Foundation</v>
      </c>
      <c r="E33" s="100" t="str">
        <f>IF('1. Staff Posts and Salaries'!E32="","",'1. Staff Posts and Salaries'!E32)</f>
        <v>Research institute (ODA Eligible)</v>
      </c>
      <c r="F33" s="100" t="str">
        <f>IF('1. Staff Posts and Salaries'!F32="","",'1. Staff Posts and Salaries'!F32)</f>
        <v>Pakistan</v>
      </c>
      <c r="G33" s="100" t="str">
        <f>IF('1. Staff Posts and Salaries'!G32="","",'1. Staff Posts and Salaries'!G32)</f>
        <v>Yes</v>
      </c>
      <c r="H33" s="100" t="str">
        <f>IF('1. Staff Posts and Salaries'!H32="","",'1. Staff Posts and Salaries'!H32)</f>
        <v>Lower Middle Income Countries and Territories</v>
      </c>
      <c r="I33" s="100" t="str">
        <f>IF('1. Staff Posts and Salaries'!I32="","",'1. Staff Posts and Salaries'!I32)</f>
        <v>Research Support Staff</v>
      </c>
      <c r="J33" s="100" t="str">
        <f>IF('1. Staff Posts and Salaries'!J32="","",'1. Staff Posts and Salaries'!J32)</f>
        <v>Field Co-ordinators (Interventions)</v>
      </c>
      <c r="K33" s="227">
        <f>IF('1. Staff Posts and Salaries'!O32="","",'1. Staff Posts and Salaries'!O32)</f>
        <v>1</v>
      </c>
      <c r="L33" s="314">
        <v>0</v>
      </c>
      <c r="M33" s="315">
        <v>0</v>
      </c>
      <c r="N33" s="316">
        <f t="shared" si="15"/>
        <v>0</v>
      </c>
      <c r="O33" s="317">
        <f>IFERROR('1. Staff Posts and Salaries'!N32/12*'2. Annual Costs of Staff Posts'!L33*'2. Annual Costs of Staff Posts'!M33*K33,0)</f>
        <v>0</v>
      </c>
      <c r="P33" s="318">
        <v>0</v>
      </c>
      <c r="Q33" s="314">
        <v>1</v>
      </c>
      <c r="R33" s="315">
        <v>12</v>
      </c>
      <c r="S33" s="316">
        <f t="shared" si="13"/>
        <v>1</v>
      </c>
      <c r="T33" s="317">
        <f>IFERROR('1. Staff Posts and Salaries'!N32*(1+SUM(P33))/12*'2. Annual Costs of Staff Posts'!Q33*'2. Annual Costs of Staff Posts'!R33*K33,0)</f>
        <v>4800</v>
      </c>
      <c r="U33" s="318">
        <v>0</v>
      </c>
      <c r="V33" s="314">
        <v>1</v>
      </c>
      <c r="W33" s="315">
        <v>12</v>
      </c>
      <c r="X33" s="316">
        <f t="shared" si="8"/>
        <v>1</v>
      </c>
      <c r="Y33" s="317">
        <f>IFERROR('1. Staff Posts and Salaries'!N32*(1+SUM(P33))*(1+SUM(U33))/12*'2. Annual Costs of Staff Posts'!V33*'2. Annual Costs of Staff Posts'!W33*K33,0)</f>
        <v>4800</v>
      </c>
      <c r="Z33" s="318">
        <v>0</v>
      </c>
      <c r="AA33" s="314">
        <v>1</v>
      </c>
      <c r="AB33" s="315">
        <v>12</v>
      </c>
      <c r="AC33" s="316">
        <f t="shared" si="9"/>
        <v>1</v>
      </c>
      <c r="AD33" s="317">
        <f>IFERROR('1. Staff Posts and Salaries'!N32*(1+SUM(P33))*(1+SUM(U33))*(1+SUM(Z33))/12*'2. Annual Costs of Staff Posts'!AA33*'2. Annual Costs of Staff Posts'!AB33*K33,0)</f>
        <v>4800</v>
      </c>
      <c r="AE33" s="318">
        <v>0</v>
      </c>
      <c r="AF33" s="314">
        <v>0</v>
      </c>
      <c r="AG33" s="315">
        <v>0</v>
      </c>
      <c r="AH33" s="316">
        <f t="shared" si="10"/>
        <v>0</v>
      </c>
      <c r="AI33" s="446">
        <f>IFERROR('1. Staff Posts and Salaries'!N32*(1+SUM(P33))*(1+SUM(U33))*(1+SUM(Z33))*(1+SUM(AE33))/12*'2. Annual Costs of Staff Posts'!AF33*'2. Annual Costs of Staff Posts'!AG33*K33,0)</f>
        <v>0</v>
      </c>
      <c r="AJ33" s="450">
        <f t="shared" si="11"/>
        <v>3</v>
      </c>
      <c r="AK33" s="448">
        <f t="shared" si="12"/>
        <v>14400</v>
      </c>
      <c r="AL33" s="252"/>
    </row>
    <row r="34" spans="2:38" s="99" customFormat="1" ht="39" x14ac:dyDescent="0.25">
      <c r="B34" s="109"/>
      <c r="C34" s="232" t="str">
        <f>IF('1. Staff Posts and Salaries'!C33="","",'1. Staff Posts and Salaries'!C33)</f>
        <v>TBC 17</v>
      </c>
      <c r="D34" s="410" t="str">
        <f>IF('1. Staff Posts and Salaries'!D33="","",'1. Staff Posts and Salaries'!D33)</f>
        <v>Human Development Research Foundation</v>
      </c>
      <c r="E34" s="100" t="str">
        <f>IF('1. Staff Posts and Salaries'!E33="","",'1. Staff Posts and Salaries'!E33)</f>
        <v>Research institute (ODA Eligible)</v>
      </c>
      <c r="F34" s="100" t="str">
        <f>IF('1. Staff Posts and Salaries'!F33="","",'1. Staff Posts and Salaries'!F33)</f>
        <v>Pakistan</v>
      </c>
      <c r="G34" s="100" t="str">
        <f>IF('1. Staff Posts and Salaries'!G33="","",'1. Staff Posts and Salaries'!G33)</f>
        <v>Yes</v>
      </c>
      <c r="H34" s="100" t="str">
        <f>IF('1. Staff Posts and Salaries'!H33="","",'1. Staff Posts and Salaries'!H33)</f>
        <v>Lower Middle Income Countries and Territories</v>
      </c>
      <c r="I34" s="100" t="str">
        <f>IF('1. Staff Posts and Salaries'!I33="","",'1. Staff Posts and Salaries'!I33)</f>
        <v>Research Support Staff</v>
      </c>
      <c r="J34" s="100" t="str">
        <f>IF('1. Staff Posts and Salaries'!J33="","",'1. Staff Posts and Salaries'!J33)</f>
        <v>Field Co-ordinators (Interventions)</v>
      </c>
      <c r="K34" s="227">
        <f>IF('1. Staff Posts and Salaries'!O33="","",'1. Staff Posts and Salaries'!O33)</f>
        <v>1</v>
      </c>
      <c r="L34" s="314">
        <v>0</v>
      </c>
      <c r="M34" s="315">
        <v>0</v>
      </c>
      <c r="N34" s="316">
        <f t="shared" si="15"/>
        <v>0</v>
      </c>
      <c r="O34" s="317">
        <f>IFERROR('1. Staff Posts and Salaries'!N33/12*'2. Annual Costs of Staff Posts'!L34*'2. Annual Costs of Staff Posts'!M34*K34,0)</f>
        <v>0</v>
      </c>
      <c r="P34" s="318">
        <v>0</v>
      </c>
      <c r="Q34" s="314">
        <v>1</v>
      </c>
      <c r="R34" s="315">
        <v>12</v>
      </c>
      <c r="S34" s="316">
        <f t="shared" si="13"/>
        <v>1</v>
      </c>
      <c r="T34" s="317">
        <f>IFERROR('1. Staff Posts and Salaries'!N33*(1+SUM(P34))/12*'2. Annual Costs of Staff Posts'!Q34*'2. Annual Costs of Staff Posts'!R34*K34,0)</f>
        <v>4800</v>
      </c>
      <c r="U34" s="318">
        <v>0</v>
      </c>
      <c r="V34" s="314">
        <v>1</v>
      </c>
      <c r="W34" s="315">
        <v>12</v>
      </c>
      <c r="X34" s="316">
        <f t="shared" si="8"/>
        <v>1</v>
      </c>
      <c r="Y34" s="317">
        <f>IFERROR('1. Staff Posts and Salaries'!N33*(1+SUM(P34))*(1+SUM(U34))/12*'2. Annual Costs of Staff Posts'!V34*'2. Annual Costs of Staff Posts'!W34*K34,0)</f>
        <v>4800</v>
      </c>
      <c r="Z34" s="318">
        <v>0</v>
      </c>
      <c r="AA34" s="314">
        <v>1</v>
      </c>
      <c r="AB34" s="315">
        <v>12</v>
      </c>
      <c r="AC34" s="316">
        <f t="shared" si="9"/>
        <v>1</v>
      </c>
      <c r="AD34" s="317">
        <f>IFERROR('1. Staff Posts and Salaries'!N33*(1+SUM(P34))*(1+SUM(U34))*(1+SUM(Z34))/12*'2. Annual Costs of Staff Posts'!AA34*'2. Annual Costs of Staff Posts'!AB34*K34,0)</f>
        <v>4800</v>
      </c>
      <c r="AE34" s="318">
        <v>0</v>
      </c>
      <c r="AF34" s="314">
        <v>0</v>
      </c>
      <c r="AG34" s="315">
        <v>0</v>
      </c>
      <c r="AH34" s="316">
        <f t="shared" si="10"/>
        <v>0</v>
      </c>
      <c r="AI34" s="446">
        <f>IFERROR('1. Staff Posts and Salaries'!N33*(1+SUM(P34))*(1+SUM(U34))*(1+SUM(Z34))*(1+SUM(AE34))/12*'2. Annual Costs of Staff Posts'!AF34*'2. Annual Costs of Staff Posts'!AG34*K34,0)</f>
        <v>0</v>
      </c>
      <c r="AJ34" s="450">
        <f t="shared" si="11"/>
        <v>3</v>
      </c>
      <c r="AK34" s="448">
        <f t="shared" si="12"/>
        <v>14400</v>
      </c>
      <c r="AL34" s="252"/>
    </row>
    <row r="35" spans="2:38" s="99" customFormat="1" ht="39" x14ac:dyDescent="0.25">
      <c r="B35" s="109"/>
      <c r="C35" s="232" t="str">
        <f>IF('1. Staff Posts and Salaries'!C34="","",'1. Staff Posts and Salaries'!C34)</f>
        <v>TBC 18</v>
      </c>
      <c r="D35" s="410" t="str">
        <f>IF('1. Staff Posts and Salaries'!D34="","",'1. Staff Posts and Salaries'!D34)</f>
        <v>Human Development Research Foundation</v>
      </c>
      <c r="E35" s="100" t="str">
        <f>IF('1. Staff Posts and Salaries'!E34="","",'1. Staff Posts and Salaries'!E34)</f>
        <v>Research institute (ODA Eligible)</v>
      </c>
      <c r="F35" s="100" t="str">
        <f>IF('1. Staff Posts and Salaries'!F34="","",'1. Staff Posts and Salaries'!F34)</f>
        <v>Pakistan</v>
      </c>
      <c r="G35" s="100" t="str">
        <f>IF('1. Staff Posts and Salaries'!G34="","",'1. Staff Posts and Salaries'!G34)</f>
        <v>Yes</v>
      </c>
      <c r="H35" s="100" t="str">
        <f>IF('1. Staff Posts and Salaries'!H34="","",'1. Staff Posts and Salaries'!H34)</f>
        <v>Lower Middle Income Countries and Territories</v>
      </c>
      <c r="I35" s="100" t="str">
        <f>IF('1. Staff Posts and Salaries'!I34="","",'1. Staff Posts and Salaries'!I34)</f>
        <v>Research Support Staff</v>
      </c>
      <c r="J35" s="100" t="str">
        <f>IF('1. Staff Posts and Salaries'!J34="","",'1. Staff Posts and Salaries'!J34)</f>
        <v>Field Co-ordinators (Interventions)</v>
      </c>
      <c r="K35" s="227">
        <f>IF('1. Staff Posts and Salaries'!O34="","",'1. Staff Posts and Salaries'!O34)</f>
        <v>1</v>
      </c>
      <c r="L35" s="314">
        <v>0</v>
      </c>
      <c r="M35" s="315">
        <v>0</v>
      </c>
      <c r="N35" s="316">
        <f t="shared" si="15"/>
        <v>0</v>
      </c>
      <c r="O35" s="317">
        <f>IFERROR('1. Staff Posts and Salaries'!N34/12*'2. Annual Costs of Staff Posts'!L35*'2. Annual Costs of Staff Posts'!M35*K35,0)</f>
        <v>0</v>
      </c>
      <c r="P35" s="318">
        <v>0</v>
      </c>
      <c r="Q35" s="314">
        <v>1</v>
      </c>
      <c r="R35" s="315">
        <v>12</v>
      </c>
      <c r="S35" s="316">
        <f t="shared" si="13"/>
        <v>1</v>
      </c>
      <c r="T35" s="317">
        <f>IFERROR('1. Staff Posts and Salaries'!N34*(1+SUM(P35))/12*'2. Annual Costs of Staff Posts'!Q35*'2. Annual Costs of Staff Posts'!R35*K35,0)</f>
        <v>4800</v>
      </c>
      <c r="U35" s="318">
        <v>0</v>
      </c>
      <c r="V35" s="314">
        <v>1</v>
      </c>
      <c r="W35" s="315">
        <v>12</v>
      </c>
      <c r="X35" s="316">
        <f t="shared" si="8"/>
        <v>1</v>
      </c>
      <c r="Y35" s="317">
        <f>IFERROR('1. Staff Posts and Salaries'!N34*(1+SUM(P35))*(1+SUM(U35))/12*'2. Annual Costs of Staff Posts'!V35*'2. Annual Costs of Staff Posts'!W35*K35,0)</f>
        <v>4800</v>
      </c>
      <c r="Z35" s="318">
        <v>0</v>
      </c>
      <c r="AA35" s="314">
        <v>1</v>
      </c>
      <c r="AB35" s="315">
        <v>12</v>
      </c>
      <c r="AC35" s="316">
        <f t="shared" si="9"/>
        <v>1</v>
      </c>
      <c r="AD35" s="317">
        <f>IFERROR('1. Staff Posts and Salaries'!N34*(1+SUM(P35))*(1+SUM(U35))*(1+SUM(Z35))/12*'2. Annual Costs of Staff Posts'!AA35*'2. Annual Costs of Staff Posts'!AB35*K35,0)</f>
        <v>4800</v>
      </c>
      <c r="AE35" s="318">
        <v>0</v>
      </c>
      <c r="AF35" s="314">
        <v>0</v>
      </c>
      <c r="AG35" s="315">
        <v>0</v>
      </c>
      <c r="AH35" s="316">
        <f t="shared" si="10"/>
        <v>0</v>
      </c>
      <c r="AI35" s="446">
        <f>IFERROR('1. Staff Posts and Salaries'!N34*(1+SUM(P35))*(1+SUM(U35))*(1+SUM(Z35))*(1+SUM(AE35))/12*'2. Annual Costs of Staff Posts'!AF35*'2. Annual Costs of Staff Posts'!AG35*K35,0)</f>
        <v>0</v>
      </c>
      <c r="AJ35" s="450">
        <f t="shared" si="11"/>
        <v>3</v>
      </c>
      <c r="AK35" s="448">
        <f t="shared" si="12"/>
        <v>14400</v>
      </c>
      <c r="AL35" s="252"/>
    </row>
    <row r="36" spans="2:38" s="99" customFormat="1" ht="39" x14ac:dyDescent="0.25">
      <c r="B36" s="109"/>
      <c r="C36" s="232" t="str">
        <f>IF('1. Staff Posts and Salaries'!C35="","",'1. Staff Posts and Salaries'!C35)</f>
        <v>TBC 19</v>
      </c>
      <c r="D36" s="410" t="str">
        <f>IF('1. Staff Posts and Salaries'!D35="","",'1. Staff Posts and Salaries'!D35)</f>
        <v>Human Development Research Foundation</v>
      </c>
      <c r="E36" s="100" t="str">
        <f>IF('1. Staff Posts and Salaries'!E35="","",'1. Staff Posts and Salaries'!E35)</f>
        <v>Research institute (ODA Eligible)</v>
      </c>
      <c r="F36" s="100" t="str">
        <f>IF('1. Staff Posts and Salaries'!F35="","",'1. Staff Posts and Salaries'!F35)</f>
        <v>Pakistan</v>
      </c>
      <c r="G36" s="100" t="str">
        <f>IF('1. Staff Posts and Salaries'!G35="","",'1. Staff Posts and Salaries'!G35)</f>
        <v>Yes</v>
      </c>
      <c r="H36" s="100" t="str">
        <f>IF('1. Staff Posts and Salaries'!H35="","",'1. Staff Posts and Salaries'!H35)</f>
        <v>Lower Middle Income Countries and Territories</v>
      </c>
      <c r="I36" s="100" t="str">
        <f>IF('1. Staff Posts and Salaries'!I35="","",'1. Staff Posts and Salaries'!I35)</f>
        <v>Research Support Staff</v>
      </c>
      <c r="J36" s="100" t="str">
        <f>IF('1. Staff Posts and Salaries'!J35="","",'1. Staff Posts and Salaries'!J35)</f>
        <v>Field Co-ordinators (Interventions)</v>
      </c>
      <c r="K36" s="227">
        <f>IF('1. Staff Posts and Salaries'!O35="","",'1. Staff Posts and Salaries'!O35)</f>
        <v>1</v>
      </c>
      <c r="L36" s="314">
        <v>0</v>
      </c>
      <c r="M36" s="315">
        <v>0</v>
      </c>
      <c r="N36" s="316">
        <f t="shared" si="15"/>
        <v>0</v>
      </c>
      <c r="O36" s="317">
        <f>IFERROR('1. Staff Posts and Salaries'!N35/12*'2. Annual Costs of Staff Posts'!L36*'2. Annual Costs of Staff Posts'!M36*K36,0)</f>
        <v>0</v>
      </c>
      <c r="P36" s="318">
        <v>0</v>
      </c>
      <c r="Q36" s="314">
        <v>1</v>
      </c>
      <c r="R36" s="315">
        <v>12</v>
      </c>
      <c r="S36" s="316">
        <f t="shared" si="13"/>
        <v>1</v>
      </c>
      <c r="T36" s="317">
        <f>IFERROR('1. Staff Posts and Salaries'!N35*(1+SUM(P36))/12*'2. Annual Costs of Staff Posts'!Q36*'2. Annual Costs of Staff Posts'!R36*K36,0)</f>
        <v>4800</v>
      </c>
      <c r="U36" s="318">
        <v>0</v>
      </c>
      <c r="V36" s="314">
        <v>1</v>
      </c>
      <c r="W36" s="315">
        <v>12</v>
      </c>
      <c r="X36" s="316">
        <f t="shared" si="8"/>
        <v>1</v>
      </c>
      <c r="Y36" s="317">
        <f>IFERROR('1. Staff Posts and Salaries'!N35*(1+SUM(P36))*(1+SUM(U36))/12*'2. Annual Costs of Staff Posts'!V36*'2. Annual Costs of Staff Posts'!W36*K36,0)</f>
        <v>4800</v>
      </c>
      <c r="Z36" s="318">
        <v>0</v>
      </c>
      <c r="AA36" s="314">
        <v>1</v>
      </c>
      <c r="AB36" s="315">
        <v>12</v>
      </c>
      <c r="AC36" s="316">
        <f t="shared" si="9"/>
        <v>1</v>
      </c>
      <c r="AD36" s="317">
        <f>IFERROR('1. Staff Posts and Salaries'!N35*(1+SUM(P36))*(1+SUM(U36))*(1+SUM(Z36))/12*'2. Annual Costs of Staff Posts'!AA36*'2. Annual Costs of Staff Posts'!AB36*K36,0)</f>
        <v>4800</v>
      </c>
      <c r="AE36" s="318">
        <v>0</v>
      </c>
      <c r="AF36" s="314">
        <v>0</v>
      </c>
      <c r="AG36" s="315">
        <v>0</v>
      </c>
      <c r="AH36" s="316">
        <f t="shared" si="10"/>
        <v>0</v>
      </c>
      <c r="AI36" s="446">
        <f>IFERROR('1. Staff Posts and Salaries'!N35*(1+SUM(P36))*(1+SUM(U36))*(1+SUM(Z36))*(1+SUM(AE36))/12*'2. Annual Costs of Staff Posts'!AF36*'2. Annual Costs of Staff Posts'!AG36*K36,0)</f>
        <v>0</v>
      </c>
      <c r="AJ36" s="450">
        <f t="shared" si="11"/>
        <v>3</v>
      </c>
      <c r="AK36" s="448">
        <f t="shared" si="12"/>
        <v>14400</v>
      </c>
      <c r="AL36" s="252"/>
    </row>
    <row r="37" spans="2:38" s="99" customFormat="1" ht="39" x14ac:dyDescent="0.25">
      <c r="B37" s="109"/>
      <c r="C37" s="232" t="str">
        <f>IF('1. Staff Posts and Salaries'!C36="","",'1. Staff Posts and Salaries'!C36)</f>
        <v>TBC 20</v>
      </c>
      <c r="D37" s="410" t="str">
        <f>IF('1. Staff Posts and Salaries'!D36="","",'1. Staff Posts and Salaries'!D36)</f>
        <v>Human Development Research Foundation</v>
      </c>
      <c r="E37" s="100" t="str">
        <f>IF('1. Staff Posts and Salaries'!E36="","",'1. Staff Posts and Salaries'!E36)</f>
        <v>Research institute (ODA Eligible)</v>
      </c>
      <c r="F37" s="100" t="str">
        <f>IF('1. Staff Posts and Salaries'!F36="","",'1. Staff Posts and Salaries'!F36)</f>
        <v>Pakistan</v>
      </c>
      <c r="G37" s="100" t="str">
        <f>IF('1. Staff Posts and Salaries'!G36="","",'1. Staff Posts and Salaries'!G36)</f>
        <v>Yes</v>
      </c>
      <c r="H37" s="100" t="str">
        <f>IF('1. Staff Posts and Salaries'!H36="","",'1. Staff Posts and Salaries'!H36)</f>
        <v>Lower Middle Income Countries and Territories</v>
      </c>
      <c r="I37" s="100" t="str">
        <f>IF('1. Staff Posts and Salaries'!I36="","",'1. Staff Posts and Salaries'!I36)</f>
        <v>Research Support Staff</v>
      </c>
      <c r="J37" s="100" t="str">
        <f>IF('1. Staff Posts and Salaries'!J36="","",'1. Staff Posts and Salaries'!J36)</f>
        <v>Field Co-ordinators (Interventions)</v>
      </c>
      <c r="K37" s="227">
        <f>IF('1. Staff Posts and Salaries'!O36="","",'1. Staff Posts and Salaries'!O36)</f>
        <v>1</v>
      </c>
      <c r="L37" s="314">
        <v>0</v>
      </c>
      <c r="M37" s="315">
        <v>0</v>
      </c>
      <c r="N37" s="316">
        <f t="shared" si="15"/>
        <v>0</v>
      </c>
      <c r="O37" s="317">
        <f>IFERROR('1. Staff Posts and Salaries'!N36/12*'2. Annual Costs of Staff Posts'!L37*'2. Annual Costs of Staff Posts'!M37*K37,0)</f>
        <v>0</v>
      </c>
      <c r="P37" s="318">
        <v>0</v>
      </c>
      <c r="Q37" s="314">
        <v>1</v>
      </c>
      <c r="R37" s="315">
        <v>12</v>
      </c>
      <c r="S37" s="316">
        <f t="shared" si="13"/>
        <v>1</v>
      </c>
      <c r="T37" s="317">
        <f>IFERROR('1. Staff Posts and Salaries'!N36*(1+SUM(P37))/12*'2. Annual Costs of Staff Posts'!Q37*'2. Annual Costs of Staff Posts'!R37*K37,0)</f>
        <v>4800</v>
      </c>
      <c r="U37" s="318">
        <v>0</v>
      </c>
      <c r="V37" s="314">
        <v>1</v>
      </c>
      <c r="W37" s="315">
        <v>12</v>
      </c>
      <c r="X37" s="316">
        <f t="shared" si="8"/>
        <v>1</v>
      </c>
      <c r="Y37" s="317">
        <f>IFERROR('1. Staff Posts and Salaries'!N36*(1+SUM(P37))*(1+SUM(U37))/12*'2. Annual Costs of Staff Posts'!V37*'2. Annual Costs of Staff Posts'!W37*K37,0)</f>
        <v>4800</v>
      </c>
      <c r="Z37" s="318">
        <v>0</v>
      </c>
      <c r="AA37" s="314">
        <v>1</v>
      </c>
      <c r="AB37" s="315">
        <v>12</v>
      </c>
      <c r="AC37" s="316">
        <f t="shared" si="9"/>
        <v>1</v>
      </c>
      <c r="AD37" s="317">
        <f>IFERROR('1. Staff Posts and Salaries'!N36*(1+SUM(P37))*(1+SUM(U37))*(1+SUM(Z37))/12*'2. Annual Costs of Staff Posts'!AA37*'2. Annual Costs of Staff Posts'!AB37*K37,0)</f>
        <v>4800</v>
      </c>
      <c r="AE37" s="318">
        <v>0</v>
      </c>
      <c r="AF37" s="314">
        <v>0</v>
      </c>
      <c r="AG37" s="315">
        <v>0</v>
      </c>
      <c r="AH37" s="316">
        <f t="shared" si="10"/>
        <v>0</v>
      </c>
      <c r="AI37" s="446">
        <f>IFERROR('1. Staff Posts and Salaries'!N36*(1+SUM(P37))*(1+SUM(U37))*(1+SUM(Z37))*(1+SUM(AE37))/12*'2. Annual Costs of Staff Posts'!AF37*'2. Annual Costs of Staff Posts'!AG37*K37,0)</f>
        <v>0</v>
      </c>
      <c r="AJ37" s="450">
        <f t="shared" si="11"/>
        <v>3</v>
      </c>
      <c r="AK37" s="448">
        <f t="shared" si="12"/>
        <v>14400</v>
      </c>
      <c r="AL37" s="252"/>
    </row>
    <row r="38" spans="2:38" s="99" customFormat="1" ht="39" x14ac:dyDescent="0.25">
      <c r="B38" s="109"/>
      <c r="C38" s="232" t="str">
        <f>IF('1. Staff Posts and Salaries'!C37="","",'1. Staff Posts and Salaries'!C37)</f>
        <v>TBC 21</v>
      </c>
      <c r="D38" s="410" t="str">
        <f>IF('1. Staff Posts and Salaries'!D37="","",'1. Staff Posts and Salaries'!D37)</f>
        <v>Human Development Research Foundation</v>
      </c>
      <c r="E38" s="100" t="str">
        <f>IF('1. Staff Posts and Salaries'!E37="","",'1. Staff Posts and Salaries'!E37)</f>
        <v>Research institute (ODA Eligible)</v>
      </c>
      <c r="F38" s="100" t="str">
        <f>IF('1. Staff Posts and Salaries'!F37="","",'1. Staff Posts and Salaries'!F37)</f>
        <v>Pakistan</v>
      </c>
      <c r="G38" s="100" t="str">
        <f>IF('1. Staff Posts and Salaries'!G37="","",'1. Staff Posts and Salaries'!G37)</f>
        <v>Yes</v>
      </c>
      <c r="H38" s="100" t="str">
        <f>IF('1. Staff Posts and Salaries'!H37="","",'1. Staff Posts and Salaries'!H37)</f>
        <v>Lower Middle Income Countries and Territories</v>
      </c>
      <c r="I38" s="100" t="str">
        <f>IF('1. Staff Posts and Salaries'!I37="","",'1. Staff Posts and Salaries'!I37)</f>
        <v>Other</v>
      </c>
      <c r="J38" s="100" t="str">
        <f>IF('1. Staff Posts and Salaries'!J37="","",'1. Staff Posts and Salaries'!J37)</f>
        <v>Data Entry Assistant</v>
      </c>
      <c r="K38" s="227">
        <f>IF('1. Staff Posts and Salaries'!O37="","",'1. Staff Posts and Salaries'!O37)</f>
        <v>1</v>
      </c>
      <c r="L38" s="314">
        <v>0</v>
      </c>
      <c r="M38" s="315">
        <v>0</v>
      </c>
      <c r="N38" s="316">
        <f t="shared" si="14"/>
        <v>0</v>
      </c>
      <c r="O38" s="317">
        <f>IFERROR('1. Staff Posts and Salaries'!N37/12*'2. Annual Costs of Staff Posts'!L38*'2. Annual Costs of Staff Posts'!M38*K38,0)</f>
        <v>0</v>
      </c>
      <c r="P38" s="318">
        <v>0</v>
      </c>
      <c r="Q38" s="314">
        <v>1</v>
      </c>
      <c r="R38" s="315">
        <v>12</v>
      </c>
      <c r="S38" s="316">
        <f t="shared" si="13"/>
        <v>1</v>
      </c>
      <c r="T38" s="317">
        <f>IFERROR('1. Staff Posts and Salaries'!N37*(1+SUM(P38))/12*'2. Annual Costs of Staff Posts'!Q38*'2. Annual Costs of Staff Posts'!R38*K38,0)</f>
        <v>7200</v>
      </c>
      <c r="U38" s="318">
        <v>0</v>
      </c>
      <c r="V38" s="314">
        <v>1</v>
      </c>
      <c r="W38" s="315">
        <v>12</v>
      </c>
      <c r="X38" s="316">
        <f t="shared" si="8"/>
        <v>1</v>
      </c>
      <c r="Y38" s="317">
        <f>IFERROR('1. Staff Posts and Salaries'!N37*(1+SUM(P38))*(1+SUM(U38))/12*'2. Annual Costs of Staff Posts'!V38*'2. Annual Costs of Staff Posts'!W38*K38,0)</f>
        <v>7200</v>
      </c>
      <c r="Z38" s="318">
        <v>0</v>
      </c>
      <c r="AA38" s="314">
        <v>1</v>
      </c>
      <c r="AB38" s="315">
        <v>12</v>
      </c>
      <c r="AC38" s="316">
        <f t="shared" si="9"/>
        <v>1</v>
      </c>
      <c r="AD38" s="317">
        <f>IFERROR('1. Staff Posts and Salaries'!N37*(1+SUM(P38))*(1+SUM(U38))*(1+SUM(Z38))/12*'2. Annual Costs of Staff Posts'!AA38*'2. Annual Costs of Staff Posts'!AB38*K38,0)</f>
        <v>7200</v>
      </c>
      <c r="AE38" s="318">
        <v>0</v>
      </c>
      <c r="AF38" s="314">
        <v>0</v>
      </c>
      <c r="AG38" s="315">
        <v>0</v>
      </c>
      <c r="AH38" s="316">
        <f t="shared" si="10"/>
        <v>0</v>
      </c>
      <c r="AI38" s="446">
        <f>IFERROR('1. Staff Posts and Salaries'!N37*(1+SUM(P38))*(1+SUM(U38))*(1+SUM(Z38))*(1+SUM(AE38))/12*'2. Annual Costs of Staff Posts'!AF38*'2. Annual Costs of Staff Posts'!AG38*K38,0)</f>
        <v>0</v>
      </c>
      <c r="AJ38" s="450">
        <f t="shared" si="11"/>
        <v>3</v>
      </c>
      <c r="AK38" s="448">
        <f t="shared" si="12"/>
        <v>21600</v>
      </c>
      <c r="AL38" s="252"/>
    </row>
    <row r="39" spans="2:38" s="99" customFormat="1" ht="39" x14ac:dyDescent="0.25">
      <c r="B39" s="109"/>
      <c r="C39" s="232" t="str">
        <f>IF('1. Staff Posts and Salaries'!C38="","",'1. Staff Posts and Salaries'!C38)</f>
        <v>TBC 22</v>
      </c>
      <c r="D39" s="410" t="str">
        <f>IF('1. Staff Posts and Salaries'!D38="","",'1. Staff Posts and Salaries'!D38)</f>
        <v>Human Development Research Foundation</v>
      </c>
      <c r="E39" s="100" t="str">
        <f>IF('1. Staff Posts and Salaries'!E38="","",'1. Staff Posts and Salaries'!E38)</f>
        <v>Research institute (ODA Eligible)</v>
      </c>
      <c r="F39" s="100" t="str">
        <f>IF('1. Staff Posts and Salaries'!F38="","",'1. Staff Posts and Salaries'!F38)</f>
        <v>Pakistan</v>
      </c>
      <c r="G39" s="100" t="str">
        <f>IF('1. Staff Posts and Salaries'!G38="","",'1. Staff Posts and Salaries'!G38)</f>
        <v>Yes</v>
      </c>
      <c r="H39" s="100" t="str">
        <f>IF('1. Staff Posts and Salaries'!H38="","",'1. Staff Posts and Salaries'!H38)</f>
        <v>Lower Middle Income Countries and Territories</v>
      </c>
      <c r="I39" s="100" t="str">
        <f>IF('1. Staff Posts and Salaries'!I38="","",'1. Staff Posts and Salaries'!I38)</f>
        <v>Other</v>
      </c>
      <c r="J39" s="100" t="str">
        <f>IF('1. Staff Posts and Salaries'!J38="","",'1. Staff Posts and Salaries'!J38)</f>
        <v>Data Entry Assistant</v>
      </c>
      <c r="K39" s="227">
        <f>IF('1. Staff Posts and Salaries'!O38="","",'1. Staff Posts and Salaries'!O38)</f>
        <v>1</v>
      </c>
      <c r="L39" s="314">
        <v>0</v>
      </c>
      <c r="M39" s="315">
        <v>0</v>
      </c>
      <c r="N39" s="316">
        <f t="shared" si="14"/>
        <v>0</v>
      </c>
      <c r="O39" s="317">
        <f>IFERROR('1. Staff Posts and Salaries'!N38/12*'2. Annual Costs of Staff Posts'!L39*'2. Annual Costs of Staff Posts'!M39*K39,0)</f>
        <v>0</v>
      </c>
      <c r="P39" s="318">
        <v>0</v>
      </c>
      <c r="Q39" s="314">
        <v>1</v>
      </c>
      <c r="R39" s="315">
        <v>12</v>
      </c>
      <c r="S39" s="316">
        <f t="shared" si="13"/>
        <v>1</v>
      </c>
      <c r="T39" s="317">
        <f>IFERROR('1. Staff Posts and Salaries'!N38*(1+SUM(P39))/12*'2. Annual Costs of Staff Posts'!Q39*'2. Annual Costs of Staff Posts'!R39*K39,0)</f>
        <v>7200</v>
      </c>
      <c r="U39" s="318">
        <v>0</v>
      </c>
      <c r="V39" s="314">
        <v>1</v>
      </c>
      <c r="W39" s="315">
        <v>12</v>
      </c>
      <c r="X39" s="316">
        <f t="shared" si="8"/>
        <v>1</v>
      </c>
      <c r="Y39" s="317">
        <f>IFERROR('1. Staff Posts and Salaries'!N38*(1+SUM(P39))*(1+SUM(U39))/12*'2. Annual Costs of Staff Posts'!V39*'2. Annual Costs of Staff Posts'!W39*K39,0)</f>
        <v>7200</v>
      </c>
      <c r="Z39" s="318">
        <v>0</v>
      </c>
      <c r="AA39" s="314">
        <v>1</v>
      </c>
      <c r="AB39" s="315">
        <v>12</v>
      </c>
      <c r="AC39" s="316">
        <f t="shared" si="9"/>
        <v>1</v>
      </c>
      <c r="AD39" s="317">
        <f>IFERROR('1. Staff Posts and Salaries'!N38*(1+SUM(P39))*(1+SUM(U39))*(1+SUM(Z39))/12*'2. Annual Costs of Staff Posts'!AA39*'2. Annual Costs of Staff Posts'!AB39*K39,0)</f>
        <v>7200</v>
      </c>
      <c r="AE39" s="318">
        <v>0</v>
      </c>
      <c r="AF39" s="314">
        <v>0</v>
      </c>
      <c r="AG39" s="315">
        <v>0</v>
      </c>
      <c r="AH39" s="316">
        <f t="shared" si="10"/>
        <v>0</v>
      </c>
      <c r="AI39" s="446">
        <f>IFERROR('1. Staff Posts and Salaries'!N38*(1+SUM(P39))*(1+SUM(U39))*(1+SUM(Z39))*(1+SUM(AE39))/12*'2. Annual Costs of Staff Posts'!AF39*'2. Annual Costs of Staff Posts'!AG39*K39,0)</f>
        <v>0</v>
      </c>
      <c r="AJ39" s="450">
        <f t="shared" si="11"/>
        <v>3</v>
      </c>
      <c r="AK39" s="448">
        <f t="shared" si="12"/>
        <v>21600</v>
      </c>
      <c r="AL39" s="252"/>
    </row>
    <row r="40" spans="2:38" s="99" customFormat="1" ht="39" x14ac:dyDescent="0.25">
      <c r="B40" s="109"/>
      <c r="C40" s="232" t="str">
        <f>IF('1. Staff Posts and Salaries'!C39="","",'1. Staff Posts and Salaries'!C39)</f>
        <v xml:space="preserve">TBC 23 </v>
      </c>
      <c r="D40" s="410" t="str">
        <f>IF('1. Staff Posts and Salaries'!D39="","",'1. Staff Posts and Salaries'!D39)</f>
        <v>Human Development Research Foundation</v>
      </c>
      <c r="E40" s="100" t="str">
        <f>IF('1. Staff Posts and Salaries'!E39="","",'1. Staff Posts and Salaries'!E39)</f>
        <v>Research institute (ODA Eligible)</v>
      </c>
      <c r="F40" s="100" t="str">
        <f>IF('1. Staff Posts and Salaries'!F39="","",'1. Staff Posts and Salaries'!F39)</f>
        <v>Pakistan</v>
      </c>
      <c r="G40" s="100" t="str">
        <f>IF('1. Staff Posts and Salaries'!G39="","",'1. Staff Posts and Salaries'!G39)</f>
        <v>Yes</v>
      </c>
      <c r="H40" s="100" t="str">
        <f>IF('1. Staff Posts and Salaries'!H39="","",'1. Staff Posts and Salaries'!H39)</f>
        <v>Lower Middle Income Countries and Territories</v>
      </c>
      <c r="I40" s="100" t="str">
        <f>IF('1. Staff Posts and Salaries'!I39="","",'1. Staff Posts and Salaries'!I39)</f>
        <v>Research Staff</v>
      </c>
      <c r="J40" s="100" t="str">
        <f>IF('1. Staff Posts and Salaries'!J39="","",'1. Staff Posts and Salaries'!J39)</f>
        <v>Project Co-ordinator</v>
      </c>
      <c r="K40" s="227">
        <f>IF('1. Staff Posts and Salaries'!O39="","",'1. Staff Posts and Salaries'!O39)</f>
        <v>1</v>
      </c>
      <c r="L40" s="314">
        <v>1</v>
      </c>
      <c r="M40" s="315">
        <v>12</v>
      </c>
      <c r="N40" s="316">
        <f t="shared" si="14"/>
        <v>1</v>
      </c>
      <c r="O40" s="317">
        <f>IFERROR('1. Staff Posts and Salaries'!N39/12*'2. Annual Costs of Staff Posts'!L40*'2. Annual Costs of Staff Posts'!M40*K40,0)</f>
        <v>18000</v>
      </c>
      <c r="P40" s="318">
        <v>0</v>
      </c>
      <c r="Q40" s="314">
        <v>1</v>
      </c>
      <c r="R40" s="315">
        <v>12</v>
      </c>
      <c r="S40" s="316">
        <f t="shared" si="13"/>
        <v>1</v>
      </c>
      <c r="T40" s="317">
        <f>IFERROR('1. Staff Posts and Salaries'!N39*(1+SUM(P40))/12*'2. Annual Costs of Staff Posts'!Q40*'2. Annual Costs of Staff Posts'!R40*K40,0)</f>
        <v>18000</v>
      </c>
      <c r="U40" s="318">
        <v>0</v>
      </c>
      <c r="V40" s="314">
        <v>1</v>
      </c>
      <c r="W40" s="315">
        <v>12</v>
      </c>
      <c r="X40" s="316">
        <f t="shared" si="8"/>
        <v>1</v>
      </c>
      <c r="Y40" s="317">
        <f>IFERROR('1. Staff Posts and Salaries'!N39*(1+SUM(P40))*(1+SUM(U40))/12*'2. Annual Costs of Staff Posts'!V40*'2. Annual Costs of Staff Posts'!W40*K40,0)</f>
        <v>18000</v>
      </c>
      <c r="Z40" s="318">
        <v>0</v>
      </c>
      <c r="AA40" s="314">
        <v>1</v>
      </c>
      <c r="AB40" s="315">
        <v>12</v>
      </c>
      <c r="AC40" s="316">
        <f t="shared" si="9"/>
        <v>1</v>
      </c>
      <c r="AD40" s="317">
        <f>IFERROR('1. Staff Posts and Salaries'!N39*(1+SUM(P40))*(1+SUM(U40))*(1+SUM(Z40))/12*'2. Annual Costs of Staff Posts'!AA40*'2. Annual Costs of Staff Posts'!AB40*K40,0)</f>
        <v>18000</v>
      </c>
      <c r="AE40" s="318">
        <v>0</v>
      </c>
      <c r="AF40" s="314">
        <v>0</v>
      </c>
      <c r="AG40" s="315">
        <v>0</v>
      </c>
      <c r="AH40" s="316">
        <f t="shared" si="10"/>
        <v>0</v>
      </c>
      <c r="AI40" s="446">
        <f>IFERROR('1. Staff Posts and Salaries'!N39*(1+SUM(P40))*(1+SUM(U40))*(1+SUM(Z40))*(1+SUM(AE40))/12*'2. Annual Costs of Staff Posts'!AF40*'2. Annual Costs of Staff Posts'!AG40*K40,0)</f>
        <v>0</v>
      </c>
      <c r="AJ40" s="450">
        <f t="shared" si="11"/>
        <v>4</v>
      </c>
      <c r="AK40" s="448">
        <f t="shared" si="12"/>
        <v>72000</v>
      </c>
      <c r="AL40" s="252"/>
    </row>
    <row r="41" spans="2:38" s="99" customFormat="1" ht="39" x14ac:dyDescent="0.25">
      <c r="B41" s="109"/>
      <c r="C41" s="232" t="str">
        <f>IF('1. Staff Posts and Salaries'!C40="","",'1. Staff Posts and Salaries'!C40)</f>
        <v>TBC 24</v>
      </c>
      <c r="D41" s="410" t="str">
        <f>IF('1. Staff Posts and Salaries'!D40="","",'1. Staff Posts and Salaries'!D40)</f>
        <v>Human Development Research Foundation</v>
      </c>
      <c r="E41" s="100" t="str">
        <f>IF('1. Staff Posts and Salaries'!E40="","",'1. Staff Posts and Salaries'!E40)</f>
        <v>Research institute (ODA Eligible)</v>
      </c>
      <c r="F41" s="100" t="str">
        <f>IF('1. Staff Posts and Salaries'!F40="","",'1. Staff Posts and Salaries'!F40)</f>
        <v>Pakistan</v>
      </c>
      <c r="G41" s="100" t="str">
        <f>IF('1. Staff Posts and Salaries'!G40="","",'1. Staff Posts and Salaries'!G40)</f>
        <v>Yes</v>
      </c>
      <c r="H41" s="100" t="str">
        <f>IF('1. Staff Posts and Salaries'!H40="","",'1. Staff Posts and Salaries'!H40)</f>
        <v>Lower Middle Income Countries and Territories</v>
      </c>
      <c r="I41" s="100" t="str">
        <f>IF('1. Staff Posts and Salaries'!I40="","",'1. Staff Posts and Salaries'!I40)</f>
        <v>Other</v>
      </c>
      <c r="J41" s="100" t="str">
        <f>IF('1. Staff Posts and Salaries'!J40="","",'1. Staff Posts and Salaries'!J40)</f>
        <v>Field Assistant</v>
      </c>
      <c r="K41" s="227">
        <f>IF('1. Staff Posts and Salaries'!O40="","",'1. Staff Posts and Salaries'!O40)</f>
        <v>1</v>
      </c>
      <c r="L41" s="314">
        <v>1</v>
      </c>
      <c r="M41" s="315">
        <v>12</v>
      </c>
      <c r="N41" s="316">
        <f t="shared" si="14"/>
        <v>1</v>
      </c>
      <c r="O41" s="317">
        <f>IFERROR('1. Staff Posts and Salaries'!N40/12*'2. Annual Costs of Staff Posts'!L41*'2. Annual Costs of Staff Posts'!M41*K41,0)</f>
        <v>3000</v>
      </c>
      <c r="P41" s="318">
        <v>0</v>
      </c>
      <c r="Q41" s="314">
        <v>1</v>
      </c>
      <c r="R41" s="315">
        <v>12</v>
      </c>
      <c r="S41" s="316">
        <f t="shared" si="13"/>
        <v>1</v>
      </c>
      <c r="T41" s="317">
        <f>IFERROR('1. Staff Posts and Salaries'!N40*(1+SUM(P41))/12*'2. Annual Costs of Staff Posts'!Q41*'2. Annual Costs of Staff Posts'!R41*K41,0)</f>
        <v>3000</v>
      </c>
      <c r="U41" s="318">
        <v>0</v>
      </c>
      <c r="V41" s="314">
        <v>1</v>
      </c>
      <c r="W41" s="315">
        <v>12</v>
      </c>
      <c r="X41" s="316">
        <f t="shared" si="8"/>
        <v>1</v>
      </c>
      <c r="Y41" s="317">
        <f>IFERROR('1. Staff Posts and Salaries'!N40*(1+SUM(P41))*(1+SUM(U41))/12*'2. Annual Costs of Staff Posts'!V41*'2. Annual Costs of Staff Posts'!W41*K41,0)</f>
        <v>3000</v>
      </c>
      <c r="Z41" s="318">
        <v>0</v>
      </c>
      <c r="AA41" s="314">
        <v>1</v>
      </c>
      <c r="AB41" s="315">
        <v>12</v>
      </c>
      <c r="AC41" s="316">
        <f t="shared" si="9"/>
        <v>1</v>
      </c>
      <c r="AD41" s="317">
        <f>IFERROR('1. Staff Posts and Salaries'!N40*(1+SUM(P41))*(1+SUM(U41))*(1+SUM(Z41))/12*'2. Annual Costs of Staff Posts'!AA41*'2. Annual Costs of Staff Posts'!AB41*K41,0)</f>
        <v>3000</v>
      </c>
      <c r="AE41" s="318">
        <v>0</v>
      </c>
      <c r="AF41" s="314">
        <v>0</v>
      </c>
      <c r="AG41" s="315">
        <v>0</v>
      </c>
      <c r="AH41" s="316">
        <f t="shared" si="10"/>
        <v>0</v>
      </c>
      <c r="AI41" s="446">
        <f>IFERROR('1. Staff Posts and Salaries'!N40*(1+SUM(P41))*(1+SUM(U41))*(1+SUM(Z41))*(1+SUM(AE41))/12*'2. Annual Costs of Staff Posts'!AF41*'2. Annual Costs of Staff Posts'!AG41*K41,0)</f>
        <v>0</v>
      </c>
      <c r="AJ41" s="450">
        <f t="shared" si="11"/>
        <v>4</v>
      </c>
      <c r="AK41" s="448">
        <f t="shared" si="12"/>
        <v>12000</v>
      </c>
      <c r="AL41" s="252"/>
    </row>
    <row r="42" spans="2:38" s="99" customFormat="1" ht="39" x14ac:dyDescent="0.25">
      <c r="B42" s="109"/>
      <c r="C42" s="232" t="str">
        <f>IF('1. Staff Posts and Salaries'!C41="","",'1. Staff Posts and Salaries'!C41)</f>
        <v>TBC 25</v>
      </c>
      <c r="D42" s="410" t="str">
        <f>IF('1. Staff Posts and Salaries'!D41="","",'1. Staff Posts and Salaries'!D41)</f>
        <v>Human Development Research Foundation</v>
      </c>
      <c r="E42" s="100" t="str">
        <f>IF('1. Staff Posts and Salaries'!E41="","",'1. Staff Posts and Salaries'!E41)</f>
        <v>Research institute (ODA Eligible)</v>
      </c>
      <c r="F42" s="100" t="str">
        <f>IF('1. Staff Posts and Salaries'!F41="","",'1. Staff Posts and Salaries'!F41)</f>
        <v>Pakistan</v>
      </c>
      <c r="G42" s="100" t="str">
        <f>IF('1. Staff Posts and Salaries'!G41="","",'1. Staff Posts and Salaries'!G41)</f>
        <v>Yes</v>
      </c>
      <c r="H42" s="100" t="str">
        <f>IF('1. Staff Posts and Salaries'!H41="","",'1. Staff Posts and Salaries'!H41)</f>
        <v>Lower Middle Income Countries and Territories</v>
      </c>
      <c r="I42" s="100" t="str">
        <f>IF('1. Staff Posts and Salaries'!I41="","",'1. Staff Posts and Salaries'!I41)</f>
        <v>Other</v>
      </c>
      <c r="J42" s="100" t="str">
        <f>IF('1. Staff Posts and Salaries'!J41="","",'1. Staff Posts and Salaries'!J41)</f>
        <v>Field Assistant</v>
      </c>
      <c r="K42" s="227">
        <f>IF('1. Staff Posts and Salaries'!O41="","",'1. Staff Posts and Salaries'!O41)</f>
        <v>1</v>
      </c>
      <c r="L42" s="314">
        <v>1</v>
      </c>
      <c r="M42" s="315">
        <v>12</v>
      </c>
      <c r="N42" s="316">
        <f t="shared" si="14"/>
        <v>1</v>
      </c>
      <c r="O42" s="317">
        <f>IFERROR('1. Staff Posts and Salaries'!N41/12*'2. Annual Costs of Staff Posts'!L42*'2. Annual Costs of Staff Posts'!M42*K42,0)</f>
        <v>3000</v>
      </c>
      <c r="P42" s="318">
        <v>0</v>
      </c>
      <c r="Q42" s="314">
        <v>1</v>
      </c>
      <c r="R42" s="315">
        <v>12</v>
      </c>
      <c r="S42" s="316">
        <f t="shared" si="13"/>
        <v>1</v>
      </c>
      <c r="T42" s="317">
        <f>IFERROR('1. Staff Posts and Salaries'!N41*(1+SUM(P42))/12*'2. Annual Costs of Staff Posts'!Q42*'2. Annual Costs of Staff Posts'!R42*K42,0)</f>
        <v>3000</v>
      </c>
      <c r="U42" s="318">
        <v>0</v>
      </c>
      <c r="V42" s="314">
        <v>1</v>
      </c>
      <c r="W42" s="315">
        <v>12</v>
      </c>
      <c r="X42" s="316">
        <f t="shared" si="8"/>
        <v>1</v>
      </c>
      <c r="Y42" s="317">
        <f>IFERROR('1. Staff Posts and Salaries'!N41*(1+SUM(P42))*(1+SUM(U42))/12*'2. Annual Costs of Staff Posts'!V42*'2. Annual Costs of Staff Posts'!W42*K42,0)</f>
        <v>3000</v>
      </c>
      <c r="Z42" s="318">
        <v>0</v>
      </c>
      <c r="AA42" s="314">
        <v>1</v>
      </c>
      <c r="AB42" s="315">
        <v>12</v>
      </c>
      <c r="AC42" s="316">
        <f t="shared" si="9"/>
        <v>1</v>
      </c>
      <c r="AD42" s="317">
        <f>IFERROR('1. Staff Posts and Salaries'!N41*(1+SUM(P42))*(1+SUM(U42))*(1+SUM(Z42))/12*'2. Annual Costs of Staff Posts'!AA42*'2. Annual Costs of Staff Posts'!AB42*K42,0)</f>
        <v>3000</v>
      </c>
      <c r="AE42" s="318">
        <v>0</v>
      </c>
      <c r="AF42" s="314">
        <v>0</v>
      </c>
      <c r="AG42" s="315">
        <v>0</v>
      </c>
      <c r="AH42" s="316">
        <f t="shared" si="10"/>
        <v>0</v>
      </c>
      <c r="AI42" s="446">
        <f>IFERROR('1. Staff Posts and Salaries'!N41*(1+SUM(P42))*(1+SUM(U42))*(1+SUM(Z42))*(1+SUM(AE42))/12*'2. Annual Costs of Staff Posts'!AF42*'2. Annual Costs of Staff Posts'!AG42*K42,0)</f>
        <v>0</v>
      </c>
      <c r="AJ42" s="450">
        <f t="shared" si="11"/>
        <v>4</v>
      </c>
      <c r="AK42" s="448">
        <f t="shared" si="12"/>
        <v>12000</v>
      </c>
      <c r="AL42" s="252"/>
    </row>
    <row r="43" spans="2:38" s="99" customFormat="1" ht="39" x14ac:dyDescent="0.25">
      <c r="B43" s="109"/>
      <c r="C43" s="232" t="str">
        <f>IF('1. Staff Posts and Salaries'!C42="","",'1. Staff Posts and Salaries'!C42)</f>
        <v>TBC 26</v>
      </c>
      <c r="D43" s="410" t="str">
        <f>IF('1. Staff Posts and Salaries'!D42="","",'1. Staff Posts and Salaries'!D42)</f>
        <v>Human Development Research Foundation</v>
      </c>
      <c r="E43" s="100" t="str">
        <f>IF('1. Staff Posts and Salaries'!E42="","",'1. Staff Posts and Salaries'!E42)</f>
        <v>Research institute (ODA Eligible)</v>
      </c>
      <c r="F43" s="100" t="str">
        <f>IF('1. Staff Posts and Salaries'!F42="","",'1. Staff Posts and Salaries'!F42)</f>
        <v>Pakistan</v>
      </c>
      <c r="G43" s="100" t="str">
        <f>IF('1. Staff Posts and Salaries'!G42="","",'1. Staff Posts and Salaries'!G42)</f>
        <v>Yes</v>
      </c>
      <c r="H43" s="100" t="str">
        <f>IF('1. Staff Posts and Salaries'!H42="","",'1. Staff Posts and Salaries'!H42)</f>
        <v>Lower Middle Income Countries and Territories</v>
      </c>
      <c r="I43" s="100" t="str">
        <f>IF('1. Staff Posts and Salaries'!I42="","",'1. Staff Posts and Salaries'!I42)</f>
        <v>Other</v>
      </c>
      <c r="J43" s="100" t="str">
        <f>IF('1. Staff Posts and Salaries'!J42="","",'1. Staff Posts and Salaries'!J42)</f>
        <v>Field Assistant</v>
      </c>
      <c r="K43" s="227">
        <f>IF('1. Staff Posts and Salaries'!O42="","",'1. Staff Posts and Salaries'!O42)</f>
        <v>1</v>
      </c>
      <c r="L43" s="314">
        <v>1</v>
      </c>
      <c r="M43" s="315">
        <v>12</v>
      </c>
      <c r="N43" s="316">
        <f t="shared" si="14"/>
        <v>1</v>
      </c>
      <c r="O43" s="317">
        <f>IFERROR('1. Staff Posts and Salaries'!N42/12*'2. Annual Costs of Staff Posts'!L43*'2. Annual Costs of Staff Posts'!M43*K43,0)</f>
        <v>3000</v>
      </c>
      <c r="P43" s="318">
        <v>0</v>
      </c>
      <c r="Q43" s="314">
        <v>1</v>
      </c>
      <c r="R43" s="315">
        <v>12</v>
      </c>
      <c r="S43" s="316">
        <f t="shared" si="13"/>
        <v>1</v>
      </c>
      <c r="T43" s="317">
        <f>IFERROR('1. Staff Posts and Salaries'!N42*(1+SUM(P43))/12*'2. Annual Costs of Staff Posts'!Q43*'2. Annual Costs of Staff Posts'!R43*K43,0)</f>
        <v>3000</v>
      </c>
      <c r="U43" s="318">
        <v>0</v>
      </c>
      <c r="V43" s="314">
        <v>1</v>
      </c>
      <c r="W43" s="315">
        <v>12</v>
      </c>
      <c r="X43" s="316">
        <f t="shared" si="8"/>
        <v>1</v>
      </c>
      <c r="Y43" s="317">
        <f>IFERROR('1. Staff Posts and Salaries'!N42*(1+SUM(P43))*(1+SUM(U43))/12*'2. Annual Costs of Staff Posts'!V43*'2. Annual Costs of Staff Posts'!W43*K43,0)</f>
        <v>3000</v>
      </c>
      <c r="Z43" s="318">
        <v>0</v>
      </c>
      <c r="AA43" s="314">
        <v>1</v>
      </c>
      <c r="AB43" s="315">
        <v>12</v>
      </c>
      <c r="AC43" s="316">
        <f t="shared" si="9"/>
        <v>1</v>
      </c>
      <c r="AD43" s="317">
        <f>IFERROR('1. Staff Posts and Salaries'!N42*(1+SUM(P43))*(1+SUM(U43))*(1+SUM(Z43))/12*'2. Annual Costs of Staff Posts'!AA43*'2. Annual Costs of Staff Posts'!AB43*K43,0)</f>
        <v>3000</v>
      </c>
      <c r="AE43" s="318">
        <v>0</v>
      </c>
      <c r="AF43" s="314">
        <v>0</v>
      </c>
      <c r="AG43" s="315">
        <v>0</v>
      </c>
      <c r="AH43" s="316">
        <f t="shared" si="10"/>
        <v>0</v>
      </c>
      <c r="AI43" s="446">
        <f>IFERROR('1. Staff Posts and Salaries'!N42*(1+SUM(P43))*(1+SUM(U43))*(1+SUM(Z43))*(1+SUM(AE43))/12*'2. Annual Costs of Staff Posts'!AF43*'2. Annual Costs of Staff Posts'!AG43*K43,0)</f>
        <v>0</v>
      </c>
      <c r="AJ43" s="450">
        <f t="shared" si="11"/>
        <v>4</v>
      </c>
      <c r="AK43" s="448">
        <f t="shared" si="12"/>
        <v>12000</v>
      </c>
      <c r="AL43" s="252"/>
    </row>
    <row r="44" spans="2:38" s="99" customFormat="1" ht="39" x14ac:dyDescent="0.25">
      <c r="B44" s="109"/>
      <c r="C44" s="232" t="str">
        <f>IF('1. Staff Posts and Salaries'!C43="","",'1. Staff Posts and Salaries'!C43)</f>
        <v>TBC 27</v>
      </c>
      <c r="D44" s="410" t="str">
        <f>IF('1. Staff Posts and Salaries'!D43="","",'1. Staff Posts and Salaries'!D43)</f>
        <v>Transcultural Pschyological Organization (TPO)</v>
      </c>
      <c r="E44" s="100" t="str">
        <f>IF('1. Staff Posts and Salaries'!E43="","",'1. Staff Posts and Salaries'!E43)</f>
        <v>Community - based organisation (ODA Eligible)</v>
      </c>
      <c r="F44" s="100" t="str">
        <f>IF('1. Staff Posts and Salaries'!F43="","",'1. Staff Posts and Salaries'!F43)</f>
        <v>Nepal</v>
      </c>
      <c r="G44" s="100" t="str">
        <f>IF('1. Staff Posts and Salaries'!G43="","",'1. Staff Posts and Salaries'!G43)</f>
        <v>Yes</v>
      </c>
      <c r="H44" s="100" t="str">
        <f>IF('1. Staff Posts and Salaries'!H43="","",'1. Staff Posts and Salaries'!H43)</f>
        <v>Least Developed Countries</v>
      </c>
      <c r="I44" s="100" t="str">
        <f>IF('1. Staff Posts and Salaries'!I43="","",'1. Staff Posts and Salaries'!I43)</f>
        <v>Research Trainees</v>
      </c>
      <c r="J44" s="100" t="str">
        <f>IF('1. Staff Posts and Salaries'!J43="","",'1. Staff Posts and Salaries'!J43)</f>
        <v>Research Fellow</v>
      </c>
      <c r="K44" s="227">
        <f>IF('1. Staff Posts and Salaries'!O43="","",'1. Staff Posts and Salaries'!O43)</f>
        <v>1</v>
      </c>
      <c r="L44" s="314">
        <v>0.5</v>
      </c>
      <c r="M44" s="315">
        <v>12</v>
      </c>
      <c r="N44" s="316">
        <f t="shared" si="14"/>
        <v>0.5</v>
      </c>
      <c r="O44" s="317">
        <f>IFERROR('1. Staff Posts and Salaries'!N43/12*'2. Annual Costs of Staff Posts'!L44*'2. Annual Costs of Staff Posts'!M44*K44,0)</f>
        <v>4200</v>
      </c>
      <c r="P44" s="318">
        <v>0</v>
      </c>
      <c r="Q44" s="314">
        <v>1</v>
      </c>
      <c r="R44" s="315">
        <v>12</v>
      </c>
      <c r="S44" s="316">
        <f t="shared" si="13"/>
        <v>1</v>
      </c>
      <c r="T44" s="317">
        <f>IFERROR('1. Staff Posts and Salaries'!N43*(1+SUM(P44))/12*'2. Annual Costs of Staff Posts'!Q44*'2. Annual Costs of Staff Posts'!R44*K44,0)</f>
        <v>8400</v>
      </c>
      <c r="U44" s="318">
        <v>0</v>
      </c>
      <c r="V44" s="314">
        <v>1</v>
      </c>
      <c r="W44" s="315">
        <v>12</v>
      </c>
      <c r="X44" s="316">
        <f t="shared" si="8"/>
        <v>1</v>
      </c>
      <c r="Y44" s="317">
        <f>IFERROR('1. Staff Posts and Salaries'!N43*(1+SUM(P44))*(1+SUM(U44))/12*'2. Annual Costs of Staff Posts'!V44*'2. Annual Costs of Staff Posts'!W44*K44,0)</f>
        <v>8400</v>
      </c>
      <c r="Z44" s="318">
        <v>0</v>
      </c>
      <c r="AA44" s="314">
        <v>0.5</v>
      </c>
      <c r="AB44" s="315">
        <v>12</v>
      </c>
      <c r="AC44" s="316">
        <f t="shared" si="9"/>
        <v>0.5</v>
      </c>
      <c r="AD44" s="317">
        <f>IFERROR('1. Staff Posts and Salaries'!N43*(1+SUM(P44))*(1+SUM(U44))*(1+SUM(Z44))/12*'2. Annual Costs of Staff Posts'!AA44*'2. Annual Costs of Staff Posts'!AB44*K44,0)</f>
        <v>4200</v>
      </c>
      <c r="AE44" s="318">
        <v>0</v>
      </c>
      <c r="AF44" s="314">
        <v>0</v>
      </c>
      <c r="AG44" s="315">
        <v>0</v>
      </c>
      <c r="AH44" s="316">
        <f t="shared" si="10"/>
        <v>0</v>
      </c>
      <c r="AI44" s="446">
        <f>IFERROR('1. Staff Posts and Salaries'!N43*(1+SUM(P44))*(1+SUM(U44))*(1+SUM(Z44))*(1+SUM(AE44))/12*'2. Annual Costs of Staff Posts'!AF44*'2. Annual Costs of Staff Posts'!AG44*K44,0)</f>
        <v>0</v>
      </c>
      <c r="AJ44" s="450">
        <f t="shared" si="11"/>
        <v>3</v>
      </c>
      <c r="AK44" s="448">
        <f t="shared" si="12"/>
        <v>25200</v>
      </c>
      <c r="AL44" s="252"/>
    </row>
    <row r="45" spans="2:38" s="99" customFormat="1" ht="39" x14ac:dyDescent="0.25">
      <c r="B45" s="109"/>
      <c r="C45" s="232" t="str">
        <f>IF('1. Staff Posts and Salaries'!C44="","",'1. Staff Posts and Salaries'!C44)</f>
        <v>TBC 28</v>
      </c>
      <c r="D45" s="410" t="str">
        <f>IF('1. Staff Posts and Salaries'!D44="","",'1. Staff Posts and Salaries'!D44)</f>
        <v>Transcultural Pschyological Organization (TPO)</v>
      </c>
      <c r="E45" s="100" t="str">
        <f>IF('1. Staff Posts and Salaries'!E44="","",'1. Staff Posts and Salaries'!E44)</f>
        <v>Community - based organisation (ODA Eligible)</v>
      </c>
      <c r="F45" s="100" t="str">
        <f>IF('1. Staff Posts and Salaries'!F44="","",'1. Staff Posts and Salaries'!F44)</f>
        <v>Nepal</v>
      </c>
      <c r="G45" s="100" t="str">
        <f>IF('1. Staff Posts and Salaries'!G44="","",'1. Staff Posts and Salaries'!G44)</f>
        <v>Yes</v>
      </c>
      <c r="H45" s="100" t="str">
        <f>IF('1. Staff Posts and Salaries'!H44="","",'1. Staff Posts and Salaries'!H44)</f>
        <v>Least Developed Countries</v>
      </c>
      <c r="I45" s="100" t="str">
        <f>IF('1. Staff Posts and Salaries'!I44="","",'1. Staff Posts and Salaries'!I44)</f>
        <v>Research Trainees</v>
      </c>
      <c r="J45" s="100" t="str">
        <f>IF('1. Staff Posts and Salaries'!J44="","",'1. Staff Posts and Salaries'!J44)</f>
        <v>Research Fellow</v>
      </c>
      <c r="K45" s="227">
        <f>IF('1. Staff Posts and Salaries'!O44="","",'1. Staff Posts and Salaries'!O44)</f>
        <v>1</v>
      </c>
      <c r="L45" s="314">
        <v>0.5</v>
      </c>
      <c r="M45" s="315">
        <v>12</v>
      </c>
      <c r="N45" s="316">
        <f t="shared" si="14"/>
        <v>0.5</v>
      </c>
      <c r="O45" s="317">
        <f>IFERROR('1. Staff Posts and Salaries'!N44/12*'2. Annual Costs of Staff Posts'!L45*'2. Annual Costs of Staff Posts'!M45*K45,0)</f>
        <v>4200</v>
      </c>
      <c r="P45" s="696">
        <v>0</v>
      </c>
      <c r="Q45" s="314">
        <v>1</v>
      </c>
      <c r="R45" s="315">
        <v>12</v>
      </c>
      <c r="S45" s="316">
        <f t="shared" si="13"/>
        <v>1</v>
      </c>
      <c r="T45" s="317">
        <f>IFERROR('1. Staff Posts and Salaries'!N44*(1+SUM(P45))/12*'2. Annual Costs of Staff Posts'!Q45*'2. Annual Costs of Staff Posts'!R45*K45,0)</f>
        <v>8400</v>
      </c>
      <c r="U45" s="318">
        <v>0</v>
      </c>
      <c r="V45" s="314">
        <v>1</v>
      </c>
      <c r="W45" s="315">
        <v>12</v>
      </c>
      <c r="X45" s="316">
        <f t="shared" si="8"/>
        <v>1</v>
      </c>
      <c r="Y45" s="317">
        <f>IFERROR('1. Staff Posts and Salaries'!N44*(1+SUM(P45))*(1+SUM(U45))/12*'2. Annual Costs of Staff Posts'!V45*'2. Annual Costs of Staff Posts'!W45*K45,0)</f>
        <v>8400</v>
      </c>
      <c r="Z45" s="318">
        <v>0</v>
      </c>
      <c r="AA45" s="314">
        <v>0.5</v>
      </c>
      <c r="AB45" s="315">
        <v>12</v>
      </c>
      <c r="AC45" s="316">
        <f t="shared" si="9"/>
        <v>0.5</v>
      </c>
      <c r="AD45" s="317">
        <f>IFERROR('1. Staff Posts and Salaries'!N44*(1+SUM(P45))*(1+SUM(U45))*(1+SUM(Z45))/12*'2. Annual Costs of Staff Posts'!AA45*'2. Annual Costs of Staff Posts'!AB45*K45,0)</f>
        <v>4200</v>
      </c>
      <c r="AE45" s="318">
        <v>0</v>
      </c>
      <c r="AF45" s="314">
        <v>0</v>
      </c>
      <c r="AG45" s="315">
        <v>0</v>
      </c>
      <c r="AH45" s="316">
        <f t="shared" si="10"/>
        <v>0</v>
      </c>
      <c r="AI45" s="446">
        <f>IFERROR('1. Staff Posts and Salaries'!N44*(1+SUM(P45))*(1+SUM(U45))*(1+SUM(Z45))*(1+SUM(AE45))/12*'2. Annual Costs of Staff Posts'!AF45*'2. Annual Costs of Staff Posts'!AG45*K45,0)</f>
        <v>0</v>
      </c>
      <c r="AJ45" s="450">
        <f t="shared" si="11"/>
        <v>3</v>
      </c>
      <c r="AK45" s="448">
        <f t="shared" si="12"/>
        <v>25200</v>
      </c>
      <c r="AL45" s="252"/>
    </row>
    <row r="46" spans="2:38" s="99" customFormat="1" ht="26.25" x14ac:dyDescent="0.25">
      <c r="B46" s="109"/>
      <c r="C46" s="232" t="str">
        <f>IF('1. Staff Posts and Salaries'!C45="","",'1. Staff Posts and Salaries'!C45)</f>
        <v>TBC 29</v>
      </c>
      <c r="D46" s="410" t="str">
        <f>IF('1. Staff Posts and Salaries'!D45="","",'1. Staff Posts and Salaries'!D45)</f>
        <v>University of Liberal Arts (ULAB)</v>
      </c>
      <c r="E46" s="100" t="str">
        <f>IF('1. Staff Posts and Salaries'!E45="","",'1. Staff Posts and Salaries'!E45)</f>
        <v>Charity (ODA Eligible)</v>
      </c>
      <c r="F46" s="100" t="str">
        <f>IF('1. Staff Posts and Salaries'!F45="","",'1. Staff Posts and Salaries'!F45)</f>
        <v>Bangladesh</v>
      </c>
      <c r="G46" s="100" t="str">
        <f>IF('1. Staff Posts and Salaries'!G45="","",'1. Staff Posts and Salaries'!G45)</f>
        <v>Yes</v>
      </c>
      <c r="H46" s="100" t="str">
        <f>IF('1. Staff Posts and Salaries'!H45="","",'1. Staff Posts and Salaries'!H45)</f>
        <v>Least Developed Countries</v>
      </c>
      <c r="I46" s="100" t="str">
        <f>IF('1. Staff Posts and Salaries'!I45="","",'1. Staff Posts and Salaries'!I45)</f>
        <v>Research Trainees</v>
      </c>
      <c r="J46" s="100" t="str">
        <f>IF('1. Staff Posts and Salaries'!J45="","",'1. Staff Posts and Salaries'!J45)</f>
        <v>Research Fellow</v>
      </c>
      <c r="K46" s="227">
        <f>IF('1. Staff Posts and Salaries'!O45="","",'1. Staff Posts and Salaries'!O45)</f>
        <v>1</v>
      </c>
      <c r="L46" s="314">
        <v>0.5</v>
      </c>
      <c r="M46" s="315">
        <v>12</v>
      </c>
      <c r="N46" s="316">
        <f t="shared" si="14"/>
        <v>0.5</v>
      </c>
      <c r="O46" s="317">
        <f>IFERROR('1. Staff Posts and Salaries'!N45/12*'2. Annual Costs of Staff Posts'!L46*'2. Annual Costs of Staff Posts'!M46*K46,0)</f>
        <v>4200</v>
      </c>
      <c r="P46" s="318">
        <v>0</v>
      </c>
      <c r="Q46" s="314">
        <v>1</v>
      </c>
      <c r="R46" s="315">
        <v>12</v>
      </c>
      <c r="S46" s="316">
        <f t="shared" si="13"/>
        <v>1</v>
      </c>
      <c r="T46" s="317">
        <f>IFERROR('1. Staff Posts and Salaries'!N45*(1+SUM(P46))/12*'2. Annual Costs of Staff Posts'!Q46*'2. Annual Costs of Staff Posts'!R46*K46,0)</f>
        <v>8400</v>
      </c>
      <c r="U46" s="318">
        <v>0</v>
      </c>
      <c r="V46" s="314">
        <v>1</v>
      </c>
      <c r="W46" s="315">
        <v>12</v>
      </c>
      <c r="X46" s="316">
        <f t="shared" si="8"/>
        <v>1</v>
      </c>
      <c r="Y46" s="317">
        <f>IFERROR('1. Staff Posts and Salaries'!N45*(1+SUM(P46))*(1+SUM(U46))/12*'2. Annual Costs of Staff Posts'!V46*'2. Annual Costs of Staff Posts'!W46*K46,0)</f>
        <v>8400</v>
      </c>
      <c r="Z46" s="318">
        <v>0</v>
      </c>
      <c r="AA46" s="314">
        <v>0.5</v>
      </c>
      <c r="AB46" s="315">
        <v>12</v>
      </c>
      <c r="AC46" s="316">
        <f t="shared" si="9"/>
        <v>0.5</v>
      </c>
      <c r="AD46" s="317">
        <f>IFERROR('1. Staff Posts and Salaries'!N45*(1+SUM(P46))*(1+SUM(U46))*(1+SUM(Z46))/12*'2. Annual Costs of Staff Posts'!AA46*'2. Annual Costs of Staff Posts'!AB46*K46,0)</f>
        <v>4200</v>
      </c>
      <c r="AE46" s="318">
        <v>0</v>
      </c>
      <c r="AF46" s="314">
        <v>0</v>
      </c>
      <c r="AG46" s="315">
        <v>0</v>
      </c>
      <c r="AH46" s="316">
        <f t="shared" si="10"/>
        <v>0</v>
      </c>
      <c r="AI46" s="446">
        <f>IFERROR('1. Staff Posts and Salaries'!N45*(1+SUM(P46))*(1+SUM(U46))*(1+SUM(Z46))*(1+SUM(AE46))/12*'2. Annual Costs of Staff Posts'!AF46*'2. Annual Costs of Staff Posts'!AG46*K46,0)</f>
        <v>0</v>
      </c>
      <c r="AJ46" s="450">
        <f t="shared" si="11"/>
        <v>3</v>
      </c>
      <c r="AK46" s="448">
        <f t="shared" si="12"/>
        <v>25200</v>
      </c>
      <c r="AL46" s="252"/>
    </row>
    <row r="47" spans="2:38" s="99" customFormat="1" ht="26.25" x14ac:dyDescent="0.25">
      <c r="B47" s="109"/>
      <c r="C47" s="232" t="str">
        <f>IF('1. Staff Posts and Salaries'!C46="","",'1. Staff Posts and Salaries'!C46)</f>
        <v>TBC 30</v>
      </c>
      <c r="D47" s="410" t="str">
        <f>IF('1. Staff Posts and Salaries'!D46="","",'1. Staff Posts and Salaries'!D46)</f>
        <v>University of Liberal Arts (ULAB)</v>
      </c>
      <c r="E47" s="100" t="str">
        <f>IF('1. Staff Posts and Salaries'!E46="","",'1. Staff Posts and Salaries'!E46)</f>
        <v>Charity (ODA Eligible)</v>
      </c>
      <c r="F47" s="100" t="str">
        <f>IF('1. Staff Posts and Salaries'!F46="","",'1. Staff Posts and Salaries'!F46)</f>
        <v>Bangladesh</v>
      </c>
      <c r="G47" s="100" t="str">
        <f>IF('1. Staff Posts and Salaries'!G46="","",'1. Staff Posts and Salaries'!G46)</f>
        <v>Yes</v>
      </c>
      <c r="H47" s="100" t="str">
        <f>IF('1. Staff Posts and Salaries'!H46="","",'1. Staff Posts and Salaries'!H46)</f>
        <v>Least Developed Countries</v>
      </c>
      <c r="I47" s="100" t="str">
        <f>IF('1. Staff Posts and Salaries'!I46="","",'1. Staff Posts and Salaries'!I46)</f>
        <v>Research Trainees</v>
      </c>
      <c r="J47" s="100" t="str">
        <f>IF('1. Staff Posts and Salaries'!J46="","",'1. Staff Posts and Salaries'!J46)</f>
        <v>Research Fellow</v>
      </c>
      <c r="K47" s="227">
        <f>IF('1. Staff Posts and Salaries'!O46="","",'1. Staff Posts and Salaries'!O46)</f>
        <v>1</v>
      </c>
      <c r="L47" s="314">
        <v>0.5</v>
      </c>
      <c r="M47" s="315">
        <v>12</v>
      </c>
      <c r="N47" s="316">
        <f t="shared" si="14"/>
        <v>0.5</v>
      </c>
      <c r="O47" s="317">
        <f>IFERROR('1. Staff Posts and Salaries'!N46/12*'2. Annual Costs of Staff Posts'!L47*'2. Annual Costs of Staff Posts'!M47*K47,0)</f>
        <v>4200</v>
      </c>
      <c r="P47" s="318">
        <v>0</v>
      </c>
      <c r="Q47" s="314">
        <v>1</v>
      </c>
      <c r="R47" s="315">
        <v>12</v>
      </c>
      <c r="S47" s="316">
        <f t="shared" si="13"/>
        <v>1</v>
      </c>
      <c r="T47" s="317">
        <f>IFERROR('1. Staff Posts and Salaries'!N46*(1+SUM(P47))/12*'2. Annual Costs of Staff Posts'!Q47*'2. Annual Costs of Staff Posts'!R47*K47,0)</f>
        <v>8400</v>
      </c>
      <c r="U47" s="318">
        <v>0</v>
      </c>
      <c r="V47" s="314">
        <v>1</v>
      </c>
      <c r="W47" s="315">
        <v>12</v>
      </c>
      <c r="X47" s="316">
        <f t="shared" si="8"/>
        <v>1</v>
      </c>
      <c r="Y47" s="317">
        <f>IFERROR('1. Staff Posts and Salaries'!N46*(1+SUM(P47))*(1+SUM(U47))/12*'2. Annual Costs of Staff Posts'!V47*'2. Annual Costs of Staff Posts'!W47*K47,0)</f>
        <v>8400</v>
      </c>
      <c r="Z47" s="318">
        <v>0</v>
      </c>
      <c r="AA47" s="314">
        <v>0.5</v>
      </c>
      <c r="AB47" s="315">
        <v>12</v>
      </c>
      <c r="AC47" s="316">
        <f t="shared" si="9"/>
        <v>0.5</v>
      </c>
      <c r="AD47" s="317">
        <f>IFERROR('1. Staff Posts and Salaries'!N46*(1+SUM(P47))*(1+SUM(U47))*(1+SUM(Z47))/12*'2. Annual Costs of Staff Posts'!AA47*'2. Annual Costs of Staff Posts'!AB47*K47,0)</f>
        <v>4200</v>
      </c>
      <c r="AE47" s="318">
        <v>0</v>
      </c>
      <c r="AF47" s="314">
        <v>0</v>
      </c>
      <c r="AG47" s="315">
        <v>0</v>
      </c>
      <c r="AH47" s="316">
        <f t="shared" si="10"/>
        <v>0</v>
      </c>
      <c r="AI47" s="446">
        <f>IFERROR('1. Staff Posts and Salaries'!N46*(1+SUM(P47))*(1+SUM(U47))*(1+SUM(Z47))*(1+SUM(AE47))/12*'2. Annual Costs of Staff Posts'!AF47*'2. Annual Costs of Staff Posts'!AG47*K47,0)</f>
        <v>0</v>
      </c>
      <c r="AJ47" s="450">
        <f t="shared" si="11"/>
        <v>3</v>
      </c>
      <c r="AK47" s="448">
        <f t="shared" si="12"/>
        <v>25200</v>
      </c>
      <c r="AL47" s="252"/>
    </row>
    <row r="48" spans="2:38" s="99" customFormat="1" ht="39" x14ac:dyDescent="0.25">
      <c r="B48" s="109"/>
      <c r="C48" s="232" t="str">
        <f>IF('1. Staff Posts and Salaries'!C47="","",'1. Staff Posts and Salaries'!C47)</f>
        <v>TBC 31</v>
      </c>
      <c r="D48" s="410" t="str">
        <f>IF('1. Staff Posts and Salaries'!D47="","",'1. Staff Posts and Salaries'!D47)</f>
        <v>Institute of Reseach and Development (IRD)</v>
      </c>
      <c r="E48" s="100" t="str">
        <f>IF('1. Staff Posts and Salaries'!E47="","",'1. Staff Posts and Salaries'!E47)</f>
        <v>Research institute (ODA Eligible)</v>
      </c>
      <c r="F48" s="100" t="str">
        <f>IF('1. Staff Posts and Salaries'!F47="","",'1. Staff Posts and Salaries'!F47)</f>
        <v>Sri Lanka</v>
      </c>
      <c r="G48" s="100" t="str">
        <f>IF('1. Staff Posts and Salaries'!G47="","",'1. Staff Posts and Salaries'!G47)</f>
        <v>Yes</v>
      </c>
      <c r="H48" s="100" t="str">
        <f>IF('1. Staff Posts and Salaries'!H47="","",'1. Staff Posts and Salaries'!H47)</f>
        <v>Lower Middle Income Countries and Territories</v>
      </c>
      <c r="I48" s="100" t="str">
        <f>IF('1. Staff Posts and Salaries'!I47="","",'1. Staff Posts and Salaries'!I47)</f>
        <v>Research Trainees</v>
      </c>
      <c r="J48" s="100" t="str">
        <f>IF('1. Staff Posts and Salaries'!J47="","",'1. Staff Posts and Salaries'!J47)</f>
        <v>Research Fellow</v>
      </c>
      <c r="K48" s="227">
        <f>IF('1. Staff Posts and Salaries'!O47="","",'1. Staff Posts and Salaries'!O47)</f>
        <v>1</v>
      </c>
      <c r="L48" s="314">
        <v>0.5</v>
      </c>
      <c r="M48" s="315">
        <v>12</v>
      </c>
      <c r="N48" s="316">
        <f t="shared" si="14"/>
        <v>0.5</v>
      </c>
      <c r="O48" s="317">
        <f>IFERROR('1. Staff Posts and Salaries'!N47/12*'2. Annual Costs of Staff Posts'!L48*'2. Annual Costs of Staff Posts'!M48*K48,0)</f>
        <v>4200</v>
      </c>
      <c r="P48" s="318">
        <v>0</v>
      </c>
      <c r="Q48" s="314">
        <v>1</v>
      </c>
      <c r="R48" s="315">
        <v>12</v>
      </c>
      <c r="S48" s="316">
        <f t="shared" si="13"/>
        <v>1</v>
      </c>
      <c r="T48" s="317">
        <f>IFERROR('1. Staff Posts and Salaries'!N47*(1+SUM(P48))/12*'2. Annual Costs of Staff Posts'!Q48*'2. Annual Costs of Staff Posts'!R48*K48,0)</f>
        <v>8400</v>
      </c>
      <c r="U48" s="318">
        <v>0</v>
      </c>
      <c r="V48" s="314">
        <v>1</v>
      </c>
      <c r="W48" s="315">
        <v>12</v>
      </c>
      <c r="X48" s="316">
        <f t="shared" si="8"/>
        <v>1</v>
      </c>
      <c r="Y48" s="317">
        <f>IFERROR('1. Staff Posts and Salaries'!N47*(1+SUM(P48))*(1+SUM(U48))/12*'2. Annual Costs of Staff Posts'!V48*'2. Annual Costs of Staff Posts'!W48*K48,0)</f>
        <v>8400</v>
      </c>
      <c r="Z48" s="318">
        <v>0</v>
      </c>
      <c r="AA48" s="314">
        <v>0.5</v>
      </c>
      <c r="AB48" s="315">
        <v>12</v>
      </c>
      <c r="AC48" s="316">
        <f t="shared" si="9"/>
        <v>0.5</v>
      </c>
      <c r="AD48" s="317">
        <f>IFERROR('1. Staff Posts and Salaries'!N47*(1+SUM(P48))*(1+SUM(U48))*(1+SUM(Z48))/12*'2. Annual Costs of Staff Posts'!AA48*'2. Annual Costs of Staff Posts'!AB48*K48,0)</f>
        <v>4200</v>
      </c>
      <c r="AE48" s="318">
        <v>0</v>
      </c>
      <c r="AF48" s="314">
        <v>0</v>
      </c>
      <c r="AG48" s="315">
        <v>0</v>
      </c>
      <c r="AH48" s="316">
        <f t="shared" si="10"/>
        <v>0</v>
      </c>
      <c r="AI48" s="446">
        <f>IFERROR('1. Staff Posts and Salaries'!N47*(1+SUM(P48))*(1+SUM(U48))*(1+SUM(Z48))*(1+SUM(AE48))/12*'2. Annual Costs of Staff Posts'!AF48*'2. Annual Costs of Staff Posts'!AG48*K48,0)</f>
        <v>0</v>
      </c>
      <c r="AJ48" s="450">
        <f t="shared" si="11"/>
        <v>3</v>
      </c>
      <c r="AK48" s="448">
        <f t="shared" si="12"/>
        <v>25200</v>
      </c>
      <c r="AL48" s="252"/>
    </row>
    <row r="49" spans="2:38" s="99" customFormat="1" ht="39" x14ac:dyDescent="0.25">
      <c r="B49" s="109"/>
      <c r="C49" s="232" t="str">
        <f>IF('1. Staff Posts and Salaries'!C48="","",'1. Staff Posts and Salaries'!C48)</f>
        <v>TBC 32</v>
      </c>
      <c r="D49" s="410" t="str">
        <f>IF('1. Staff Posts and Salaries'!D48="","",'1. Staff Posts and Salaries'!D48)</f>
        <v>Institute of Reseach and Development (IRD)</v>
      </c>
      <c r="E49" s="100" t="str">
        <f>IF('1. Staff Posts and Salaries'!E48="","",'1. Staff Posts and Salaries'!E48)</f>
        <v>Research institute (ODA Eligible)</v>
      </c>
      <c r="F49" s="100" t="str">
        <f>IF('1. Staff Posts and Salaries'!F48="","",'1. Staff Posts and Salaries'!F48)</f>
        <v>Sri Lanka</v>
      </c>
      <c r="G49" s="100" t="str">
        <f>IF('1. Staff Posts and Salaries'!G48="","",'1. Staff Posts and Salaries'!G48)</f>
        <v>Yes</v>
      </c>
      <c r="H49" s="100" t="str">
        <f>IF('1. Staff Posts and Salaries'!H48="","",'1. Staff Posts and Salaries'!H48)</f>
        <v>Lower Middle Income Countries and Territories</v>
      </c>
      <c r="I49" s="100" t="str">
        <f>IF('1. Staff Posts and Salaries'!I48="","",'1. Staff Posts and Salaries'!I48)</f>
        <v>Research Trainees</v>
      </c>
      <c r="J49" s="100" t="str">
        <f>IF('1. Staff Posts and Salaries'!J48="","",'1. Staff Posts and Salaries'!J48)</f>
        <v>Research Fellow</v>
      </c>
      <c r="K49" s="227">
        <f>IF('1. Staff Posts and Salaries'!O48="","",'1. Staff Posts and Salaries'!O48)</f>
        <v>1</v>
      </c>
      <c r="L49" s="314">
        <v>0.5</v>
      </c>
      <c r="M49" s="315">
        <v>12</v>
      </c>
      <c r="N49" s="316">
        <f t="shared" si="14"/>
        <v>0.5</v>
      </c>
      <c r="O49" s="317">
        <f>IFERROR('1. Staff Posts and Salaries'!N48/12*'2. Annual Costs of Staff Posts'!L49*'2. Annual Costs of Staff Posts'!M49*K49,0)</f>
        <v>4200</v>
      </c>
      <c r="P49" s="318">
        <v>0</v>
      </c>
      <c r="Q49" s="314">
        <v>1</v>
      </c>
      <c r="R49" s="315">
        <v>12</v>
      </c>
      <c r="S49" s="316">
        <f t="shared" si="13"/>
        <v>1</v>
      </c>
      <c r="T49" s="317">
        <f>IFERROR('1. Staff Posts and Salaries'!N48*(1+SUM(P49))/12*'2. Annual Costs of Staff Posts'!Q49*'2. Annual Costs of Staff Posts'!R49*K49,0)</f>
        <v>8400</v>
      </c>
      <c r="U49" s="318">
        <v>0</v>
      </c>
      <c r="V49" s="314">
        <v>1</v>
      </c>
      <c r="W49" s="315">
        <v>12</v>
      </c>
      <c r="X49" s="316">
        <f t="shared" si="8"/>
        <v>1</v>
      </c>
      <c r="Y49" s="317">
        <f>IFERROR('1. Staff Posts and Salaries'!N48*(1+SUM(P49))*(1+SUM(U49))/12*'2. Annual Costs of Staff Posts'!V49*'2. Annual Costs of Staff Posts'!W49*K49,0)</f>
        <v>8400</v>
      </c>
      <c r="Z49" s="318">
        <v>0</v>
      </c>
      <c r="AA49" s="314">
        <v>0.5</v>
      </c>
      <c r="AB49" s="315">
        <v>12</v>
      </c>
      <c r="AC49" s="316">
        <f t="shared" si="9"/>
        <v>0.5</v>
      </c>
      <c r="AD49" s="317">
        <f>IFERROR('1. Staff Posts and Salaries'!N48*(1+SUM(P49))*(1+SUM(U49))*(1+SUM(Z49))/12*'2. Annual Costs of Staff Posts'!AA49*'2. Annual Costs of Staff Posts'!AB49*K49,0)</f>
        <v>4200</v>
      </c>
      <c r="AE49" s="318">
        <v>0</v>
      </c>
      <c r="AF49" s="314">
        <v>0</v>
      </c>
      <c r="AG49" s="315">
        <v>0</v>
      </c>
      <c r="AH49" s="316">
        <f t="shared" si="10"/>
        <v>0</v>
      </c>
      <c r="AI49" s="446">
        <f>IFERROR('1. Staff Posts and Salaries'!N48*(1+SUM(P49))*(1+SUM(U49))*(1+SUM(Z49))*(1+SUM(AE49))/12*'2. Annual Costs of Staff Posts'!AF49*'2. Annual Costs of Staff Posts'!AG49*K49,0)</f>
        <v>0</v>
      </c>
      <c r="AJ49" s="450">
        <f t="shared" si="11"/>
        <v>3</v>
      </c>
      <c r="AK49" s="448">
        <f t="shared" si="12"/>
        <v>25200</v>
      </c>
      <c r="AL49" s="252"/>
    </row>
    <row r="50" spans="2:38" s="99" customFormat="1" x14ac:dyDescent="0.25">
      <c r="B50" s="109"/>
      <c r="C50" s="232" t="str">
        <f>IF('1. Staff Posts and Salaries'!C49="","",'1. Staff Posts and Salaries'!C49)</f>
        <v>TBC 33</v>
      </c>
      <c r="D50" s="410" t="str">
        <f>IF('1. Staff Posts and Salaries'!D49="","",'1. Staff Posts and Salaries'!D49)</f>
        <v>University of Liverpool</v>
      </c>
      <c r="E50" s="100" t="str">
        <f>IF('1. Staff Posts and Salaries'!E49="","",'1. Staff Posts and Salaries'!E49)</f>
        <v>HEI (UK)</v>
      </c>
      <c r="F50" s="100" t="str">
        <f>IF('1. Staff Posts and Salaries'!F49="","",'1. Staff Posts and Salaries'!F49)</f>
        <v>United Kingdom</v>
      </c>
      <c r="G50" s="100" t="str">
        <f>IF('1. Staff Posts and Salaries'!G49="","",'1. Staff Posts and Salaries'!G49)</f>
        <v>No</v>
      </c>
      <c r="H50" s="100" t="str">
        <f>IF('1. Staff Posts and Salaries'!H49="","",'1. Staff Posts and Salaries'!H49)</f>
        <v>N/A</v>
      </c>
      <c r="I50" s="100" t="str">
        <f>IF('1. Staff Posts and Salaries'!I49="","",'1. Staff Posts and Salaries'!I49)</f>
        <v>Research Support Staff</v>
      </c>
      <c r="J50" s="100" t="str">
        <f>IF('1. Staff Posts and Salaries'!J49="","",'1. Staff Posts and Salaries'!J49)</f>
        <v>Clinical Lecturer</v>
      </c>
      <c r="K50" s="227">
        <f>IF('1. Staff Posts and Salaries'!O49="","",'1. Staff Posts and Salaries'!O49)</f>
        <v>0.8</v>
      </c>
      <c r="L50" s="314">
        <v>1</v>
      </c>
      <c r="M50" s="315">
        <v>12</v>
      </c>
      <c r="N50" s="316">
        <f t="shared" si="14"/>
        <v>1</v>
      </c>
      <c r="O50" s="317">
        <f>IFERROR('1. Staff Posts and Salaries'!N49/12*'2. Annual Costs of Staff Posts'!L50*'2. Annual Costs of Staff Posts'!M50*K50,0)</f>
        <v>35317.599999999999</v>
      </c>
      <c r="P50" s="318">
        <v>8.6166670439999996E-2</v>
      </c>
      <c r="Q50" s="314">
        <v>1</v>
      </c>
      <c r="R50" s="315">
        <v>12</v>
      </c>
      <c r="S50" s="316">
        <f t="shared" si="13"/>
        <v>1</v>
      </c>
      <c r="T50" s="317">
        <f>IFERROR('1. Staff Posts and Salaries'!N49*(1+SUM(P50))/12*'2. Annual Costs of Staff Posts'!Q50*'2. Annual Costs of Staff Posts'!R50*K50,0)</f>
        <v>38360.79999993174</v>
      </c>
      <c r="U50" s="318">
        <v>4.6172134050000001E-2</v>
      </c>
      <c r="V50" s="314">
        <v>1</v>
      </c>
      <c r="W50" s="315">
        <v>12</v>
      </c>
      <c r="X50" s="316">
        <f t="shared" si="8"/>
        <v>1</v>
      </c>
      <c r="Y50" s="317">
        <f>IFERROR('1. Staff Posts and Salaries'!N49*(1+SUM(P50))*(1+SUM(U50))/12*'2. Annual Costs of Staff Posts'!V50*'2. Annual Costs of Staff Posts'!W50*K50,0)</f>
        <v>40131.999999793836</v>
      </c>
      <c r="Z50" s="318">
        <v>5.326422804E-2</v>
      </c>
      <c r="AA50" s="314">
        <v>1</v>
      </c>
      <c r="AB50" s="315">
        <v>12</v>
      </c>
      <c r="AC50" s="316">
        <f t="shared" si="9"/>
        <v>1</v>
      </c>
      <c r="AD50" s="317">
        <f>IFERROR('1. Staff Posts and Salaries'!N49*(1+SUM(P50))*(1+SUM(U50))*(1+SUM(Z50))/12*'2. Annual Costs of Staff Posts'!AA50*'2. Annual Costs of Staff Posts'!AB50*K50,0)</f>
        <v>42269.59999948414</v>
      </c>
      <c r="AE50" s="318">
        <v>0</v>
      </c>
      <c r="AF50" s="314">
        <v>0</v>
      </c>
      <c r="AG50" s="315">
        <v>0</v>
      </c>
      <c r="AH50" s="316">
        <f t="shared" si="10"/>
        <v>0</v>
      </c>
      <c r="AI50" s="446">
        <f>IFERROR('1. Staff Posts and Salaries'!N49*(1+SUM(P50))*(1+SUM(U50))*(1+SUM(Z50))*(1+SUM(AE50))/12*'2. Annual Costs of Staff Posts'!AF50*'2. Annual Costs of Staff Posts'!AG50*K50,0)</f>
        <v>0</v>
      </c>
      <c r="AJ50" s="450">
        <f t="shared" si="11"/>
        <v>4</v>
      </c>
      <c r="AK50" s="448">
        <f t="shared" si="12"/>
        <v>156079.99999920971</v>
      </c>
      <c r="AL50" s="252"/>
    </row>
    <row r="51" spans="2:38" s="99" customFormat="1" x14ac:dyDescent="0.25">
      <c r="B51" s="109"/>
      <c r="C51" s="232" t="str">
        <f>IF('1. Staff Posts and Salaries'!C50="","",'1. Staff Posts and Salaries'!C50)</f>
        <v>TBC 34</v>
      </c>
      <c r="D51" s="410" t="str">
        <f>IF('1. Staff Posts and Salaries'!D50="","",'1. Staff Posts and Salaries'!D50)</f>
        <v>University of Liverpool</v>
      </c>
      <c r="E51" s="100" t="str">
        <f>IF('1. Staff Posts and Salaries'!E50="","",'1. Staff Posts and Salaries'!E50)</f>
        <v>HEI (UK)</v>
      </c>
      <c r="F51" s="100" t="str">
        <f>IF('1. Staff Posts and Salaries'!F50="","",'1. Staff Posts and Salaries'!F50)</f>
        <v>United Kingdom</v>
      </c>
      <c r="G51" s="100" t="str">
        <f>IF('1. Staff Posts and Salaries'!G50="","",'1. Staff Posts and Salaries'!G50)</f>
        <v>No</v>
      </c>
      <c r="H51" s="100" t="str">
        <f>IF('1. Staff Posts and Salaries'!H50="","",'1. Staff Posts and Salaries'!H50)</f>
        <v>N/A</v>
      </c>
      <c r="I51" s="100" t="str">
        <f>IF('1. Staff Posts and Salaries'!I50="","",'1. Staff Posts and Salaries'!I50)</f>
        <v>Research Support Staff</v>
      </c>
      <c r="J51" s="100" t="str">
        <f>IF('1. Staff Posts and Salaries'!J50="","",'1. Staff Posts and Salaries'!J50)</f>
        <v>Research Assistant</v>
      </c>
      <c r="K51" s="227">
        <f>IF('1. Staff Posts and Salaries'!O50="","",'1. Staff Posts and Salaries'!O50)</f>
        <v>0.8</v>
      </c>
      <c r="L51" s="314">
        <v>1</v>
      </c>
      <c r="M51" s="315">
        <v>12</v>
      </c>
      <c r="N51" s="316">
        <f t="shared" si="14"/>
        <v>1</v>
      </c>
      <c r="O51" s="317">
        <f>IFERROR('1. Staff Posts and Salaries'!N50/12*'2. Annual Costs of Staff Posts'!L51*'2. Annual Costs of Staff Posts'!M51*K51,0)</f>
        <v>32925.599999999999</v>
      </c>
      <c r="P51" s="318">
        <v>3.4021611989999999E-2</v>
      </c>
      <c r="Q51" s="314">
        <v>1</v>
      </c>
      <c r="R51" s="315">
        <v>12</v>
      </c>
      <c r="S51" s="316">
        <f t="shared" si="13"/>
        <v>1</v>
      </c>
      <c r="T51" s="317">
        <f>IFERROR('1. Staff Posts and Salaries'!N50*(1+SUM(P51))/12*'2. Annual Costs of Staff Posts'!Q51*'2. Annual Costs of Staff Posts'!R51*K51,0)</f>
        <v>34045.781987737944</v>
      </c>
      <c r="U51" s="318">
        <v>3.0664755500000002E-2</v>
      </c>
      <c r="V51" s="314">
        <v>1</v>
      </c>
      <c r="W51" s="315">
        <v>12</v>
      </c>
      <c r="X51" s="316">
        <f t="shared" si="8"/>
        <v>1</v>
      </c>
      <c r="Y51" s="317">
        <f>IFERROR('1. Staff Posts and Salaries'!N50*(1+SUM(P51))*(1+SUM(U51))/12*'2. Annual Costs of Staff Posts'!V51*'2. Annual Costs of Staff Posts'!W51*K51,0)</f>
        <v>35089.787568198233</v>
      </c>
      <c r="Z51" s="318">
        <v>3.068715516E-2</v>
      </c>
      <c r="AA51" s="314">
        <v>1</v>
      </c>
      <c r="AB51" s="315">
        <v>12</v>
      </c>
      <c r="AC51" s="316">
        <f t="shared" si="9"/>
        <v>1</v>
      </c>
      <c r="AD51" s="317">
        <f>IFERROR('1. Staff Posts and Salaries'!N50*(1+SUM(P51))*(1+SUM(U51))*(1+SUM(Z51))/12*'2. Annual Costs of Staff Posts'!AA51*'2. Annual Costs of Staff Posts'!AB51*K51,0)</f>
        <v>36166.593323834975</v>
      </c>
      <c r="AE51" s="318">
        <v>0</v>
      </c>
      <c r="AF51" s="314">
        <v>0</v>
      </c>
      <c r="AG51" s="315">
        <v>0</v>
      </c>
      <c r="AH51" s="316">
        <f t="shared" si="10"/>
        <v>0</v>
      </c>
      <c r="AI51" s="446">
        <f>IFERROR('1. Staff Posts and Salaries'!N50*(1+SUM(P51))*(1+SUM(U51))*(1+SUM(Z51))*(1+SUM(AE51))/12*'2. Annual Costs of Staff Posts'!AF51*'2. Annual Costs of Staff Posts'!AG51*K51,0)</f>
        <v>0</v>
      </c>
      <c r="AJ51" s="450">
        <f t="shared" si="11"/>
        <v>4</v>
      </c>
      <c r="AK51" s="448">
        <f t="shared" si="12"/>
        <v>138227.76287977115</v>
      </c>
      <c r="AL51" s="252"/>
    </row>
    <row r="52" spans="2:38" s="99" customFormat="1" x14ac:dyDescent="0.25">
      <c r="B52" s="109"/>
      <c r="C52" s="232" t="str">
        <f>IF('1. Staff Posts and Salaries'!C51="","",'1. Staff Posts and Salaries'!C51)</f>
        <v>Atif Rahman</v>
      </c>
      <c r="D52" s="410" t="str">
        <f>IF('1. Staff Posts and Salaries'!D51="","",'1. Staff Posts and Salaries'!D51)</f>
        <v>University of Liverpool</v>
      </c>
      <c r="E52" s="100" t="str">
        <f>IF('1. Staff Posts and Salaries'!E51="","",'1. Staff Posts and Salaries'!E51)</f>
        <v>HEI (UK)</v>
      </c>
      <c r="F52" s="100" t="str">
        <f>IF('1. Staff Posts and Salaries'!F51="","",'1. Staff Posts and Salaries'!F51)</f>
        <v>United Kingdom</v>
      </c>
      <c r="G52" s="100" t="str">
        <f>IF('1. Staff Posts and Salaries'!G51="","",'1. Staff Posts and Salaries'!G51)</f>
        <v>No</v>
      </c>
      <c r="H52" s="100" t="str">
        <f>IF('1. Staff Posts and Salaries'!H51="","",'1. Staff Posts and Salaries'!H51)</f>
        <v>N/A</v>
      </c>
      <c r="I52" s="100" t="str">
        <f>IF('1. Staff Posts and Salaries'!I51="","",'1. Staff Posts and Salaries'!I51)</f>
        <v>Lead</v>
      </c>
      <c r="J52" s="100" t="str">
        <f>IF('1. Staff Posts and Salaries'!J51="","",'1. Staff Posts and Salaries'!J51)</f>
        <v>Lead Investigator</v>
      </c>
      <c r="K52" s="227">
        <f>IF('1. Staff Posts and Salaries'!O51="","",'1. Staff Posts and Salaries'!O51)</f>
        <v>0.8</v>
      </c>
      <c r="L52" s="314">
        <v>0.4</v>
      </c>
      <c r="M52" s="315">
        <v>12</v>
      </c>
      <c r="N52" s="316">
        <f t="shared" si="14"/>
        <v>0.40000000000000008</v>
      </c>
      <c r="O52" s="317">
        <f>IFERROR('1. Staff Posts and Salaries'!N51/12*'2. Annual Costs of Staff Posts'!L52*'2. Annual Costs of Staff Posts'!M52*K52,0)</f>
        <v>40569.600000000006</v>
      </c>
      <c r="P52" s="318">
        <v>0</v>
      </c>
      <c r="Q52" s="314">
        <v>0.4</v>
      </c>
      <c r="R52" s="315">
        <v>12</v>
      </c>
      <c r="S52" s="316">
        <f t="shared" si="13"/>
        <v>0.40000000000000008</v>
      </c>
      <c r="T52" s="317">
        <f>IFERROR('1. Staff Posts and Salaries'!N51*(1+SUM(P52))/12*'2. Annual Costs of Staff Posts'!Q52*'2. Annual Costs of Staff Posts'!R52*K52,0)</f>
        <v>40569.600000000006</v>
      </c>
      <c r="U52" s="318">
        <v>0</v>
      </c>
      <c r="V52" s="314">
        <v>0.4</v>
      </c>
      <c r="W52" s="315">
        <v>12</v>
      </c>
      <c r="X52" s="316">
        <f t="shared" si="8"/>
        <v>0.40000000000000008</v>
      </c>
      <c r="Y52" s="317">
        <f>IFERROR('1. Staff Posts and Salaries'!N51*(1+SUM(P52))*(1+SUM(U52))/12*'2. Annual Costs of Staff Posts'!V52*'2. Annual Costs of Staff Posts'!W52*K52,0)</f>
        <v>40569.600000000006</v>
      </c>
      <c r="Z52" s="318">
        <v>0</v>
      </c>
      <c r="AA52" s="314">
        <v>0.4</v>
      </c>
      <c r="AB52" s="315">
        <v>12</v>
      </c>
      <c r="AC52" s="316">
        <f t="shared" si="9"/>
        <v>0.40000000000000008</v>
      </c>
      <c r="AD52" s="317">
        <f>IFERROR('1. Staff Posts and Salaries'!N51*(1+SUM(P52))*(1+SUM(U52))*(1+SUM(Z52))/12*'2. Annual Costs of Staff Posts'!AA52*'2. Annual Costs of Staff Posts'!AB52*K52,0)</f>
        <v>40569.600000000006</v>
      </c>
      <c r="AE52" s="318">
        <v>0</v>
      </c>
      <c r="AF52" s="314">
        <v>0</v>
      </c>
      <c r="AG52" s="315">
        <v>0</v>
      </c>
      <c r="AH52" s="316">
        <f t="shared" si="10"/>
        <v>0</v>
      </c>
      <c r="AI52" s="446">
        <f>IFERROR('1. Staff Posts and Salaries'!N51*(1+SUM(P52))*(1+SUM(U52))*(1+SUM(Z52))*(1+SUM(AE52))/12*'2. Annual Costs of Staff Posts'!AF52*'2. Annual Costs of Staff Posts'!AG52*K52,0)</f>
        <v>0</v>
      </c>
      <c r="AJ52" s="450">
        <f t="shared" si="11"/>
        <v>1.6000000000000003</v>
      </c>
      <c r="AK52" s="448">
        <f t="shared" si="12"/>
        <v>162278.40000000002</v>
      </c>
      <c r="AL52" s="252"/>
    </row>
    <row r="53" spans="2:38" s="99" customFormat="1" x14ac:dyDescent="0.25">
      <c r="B53" s="109"/>
      <c r="C53" s="232" t="str">
        <f>IF('1. Staff Posts and Salaries'!C52="","",'1. Staff Posts and Salaries'!C52)</f>
        <v/>
      </c>
      <c r="D53" s="410" t="str">
        <f>IF('1. Staff Posts and Salaries'!D52="","",'1. Staff Posts and Salaries'!D52)</f>
        <v/>
      </c>
      <c r="E53" s="100" t="str">
        <f>IF('1. Staff Posts and Salaries'!E52="","",'1. Staff Posts and Salaries'!E52)</f>
        <v/>
      </c>
      <c r="F53" s="100" t="str">
        <f>IF('1. Staff Posts and Salaries'!F52="","",'1. Staff Posts and Salaries'!F52)</f>
        <v/>
      </c>
      <c r="G53" s="100" t="str">
        <f>IF('1. Staff Posts and Salaries'!G52="","",'1. Staff Posts and Salaries'!G52)</f>
        <v/>
      </c>
      <c r="H53" s="100" t="str">
        <f>IF('1. Staff Posts and Salaries'!H52="","",'1. Staff Posts and Salaries'!H52)</f>
        <v/>
      </c>
      <c r="I53" s="100" t="str">
        <f>IF('1. Staff Posts and Salaries'!I52="","",'1. Staff Posts and Salaries'!I52)</f>
        <v/>
      </c>
      <c r="J53" s="100" t="str">
        <f>IF('1. Staff Posts and Salaries'!J52="","",'1. Staff Posts and Salaries'!J52)</f>
        <v/>
      </c>
      <c r="K53" s="227">
        <f>IF('1. Staff Posts and Salaries'!O52="","",'1. Staff Posts and Salaries'!O52)</f>
        <v>1</v>
      </c>
      <c r="L53" s="314"/>
      <c r="M53" s="315"/>
      <c r="N53" s="316">
        <f t="shared" si="14"/>
        <v>0</v>
      </c>
      <c r="O53" s="317">
        <f>IFERROR('1. Staff Posts and Salaries'!N52/12*'2. Annual Costs of Staff Posts'!L53*'2. Annual Costs of Staff Posts'!M53*K53,0)</f>
        <v>0</v>
      </c>
      <c r="P53" s="318"/>
      <c r="Q53" s="314"/>
      <c r="R53" s="315"/>
      <c r="S53" s="316">
        <f t="shared" si="13"/>
        <v>0</v>
      </c>
      <c r="T53" s="317">
        <f>IFERROR('1. Staff Posts and Salaries'!N52*(1+SUM(P53))/12*'2. Annual Costs of Staff Posts'!Q53*'2. Annual Costs of Staff Posts'!R53*K53,0)</f>
        <v>0</v>
      </c>
      <c r="U53" s="318"/>
      <c r="V53" s="314"/>
      <c r="W53" s="315"/>
      <c r="X53" s="316">
        <f t="shared" si="8"/>
        <v>0</v>
      </c>
      <c r="Y53" s="317">
        <f>IFERROR('1. Staff Posts and Salaries'!N52*(1+SUM(P53))*(1+SUM(U53))/12*'2. Annual Costs of Staff Posts'!V53*'2. Annual Costs of Staff Posts'!W53*K53,0)</f>
        <v>0</v>
      </c>
      <c r="Z53" s="318"/>
      <c r="AA53" s="314"/>
      <c r="AB53" s="315"/>
      <c r="AC53" s="316">
        <f t="shared" si="9"/>
        <v>0</v>
      </c>
      <c r="AD53" s="317">
        <f>IFERROR('1. Staff Posts and Salaries'!N52*(1+SUM(P53))*(1+SUM(U53))*(1+SUM(Z53))/12*'2. Annual Costs of Staff Posts'!AA53*'2. Annual Costs of Staff Posts'!AB53*K53,0)</f>
        <v>0</v>
      </c>
      <c r="AE53" s="318"/>
      <c r="AF53" s="314"/>
      <c r="AG53" s="315"/>
      <c r="AH53" s="316">
        <f t="shared" si="10"/>
        <v>0</v>
      </c>
      <c r="AI53" s="446">
        <f>IFERROR('1. Staff Posts and Salaries'!N52*(1+SUM(P53))*(1+SUM(U53))*(1+SUM(Z53))*(1+SUM(AE53))/12*'2. Annual Costs of Staff Posts'!AF53*'2. Annual Costs of Staff Posts'!AG53*K53,0)</f>
        <v>0</v>
      </c>
      <c r="AJ53" s="450">
        <f t="shared" si="11"/>
        <v>0</v>
      </c>
      <c r="AK53" s="448">
        <f t="shared" si="12"/>
        <v>0</v>
      </c>
      <c r="AL53" s="252"/>
    </row>
    <row r="54" spans="2:38" s="99" customFormat="1" x14ac:dyDescent="0.25">
      <c r="B54" s="109"/>
      <c r="C54" s="232" t="str">
        <f>IF('1. Staff Posts and Salaries'!C53="","",'1. Staff Posts and Salaries'!C53)</f>
        <v/>
      </c>
      <c r="D54" s="410" t="str">
        <f>IF('1. Staff Posts and Salaries'!D53="","",'1. Staff Posts and Salaries'!D53)</f>
        <v/>
      </c>
      <c r="E54" s="100" t="str">
        <f>IF('1. Staff Posts and Salaries'!E53="","",'1. Staff Posts and Salaries'!E53)</f>
        <v/>
      </c>
      <c r="F54" s="100" t="str">
        <f>IF('1. Staff Posts and Salaries'!F53="","",'1. Staff Posts and Salaries'!F53)</f>
        <v/>
      </c>
      <c r="G54" s="100" t="str">
        <f>IF('1. Staff Posts and Salaries'!G53="","",'1. Staff Posts and Salaries'!G53)</f>
        <v/>
      </c>
      <c r="H54" s="100" t="str">
        <f>IF('1. Staff Posts and Salaries'!H53="","",'1. Staff Posts and Salaries'!H53)</f>
        <v/>
      </c>
      <c r="I54" s="100" t="str">
        <f>IF('1. Staff Posts and Salaries'!I53="","",'1. Staff Posts and Salaries'!I53)</f>
        <v/>
      </c>
      <c r="J54" s="100" t="str">
        <f>IF('1. Staff Posts and Salaries'!J53="","",'1. Staff Posts and Salaries'!J53)</f>
        <v/>
      </c>
      <c r="K54" s="227">
        <f>IF('1. Staff Posts and Salaries'!O53="","",'1. Staff Posts and Salaries'!O53)</f>
        <v>1</v>
      </c>
      <c r="L54" s="314"/>
      <c r="M54" s="315"/>
      <c r="N54" s="316">
        <f t="shared" si="14"/>
        <v>0</v>
      </c>
      <c r="O54" s="317">
        <f>IFERROR('1. Staff Posts and Salaries'!N53/12*'2. Annual Costs of Staff Posts'!L54*'2. Annual Costs of Staff Posts'!M54*K54,0)</f>
        <v>0</v>
      </c>
      <c r="P54" s="318"/>
      <c r="Q54" s="314"/>
      <c r="R54" s="315"/>
      <c r="S54" s="316">
        <f t="shared" si="13"/>
        <v>0</v>
      </c>
      <c r="T54" s="317">
        <f>IFERROR('1. Staff Posts and Salaries'!N53*(1+SUM(P54))/12*'2. Annual Costs of Staff Posts'!Q54*'2. Annual Costs of Staff Posts'!R54*K54,0)</f>
        <v>0</v>
      </c>
      <c r="U54" s="318"/>
      <c r="V54" s="314"/>
      <c r="W54" s="315"/>
      <c r="X54" s="316">
        <f t="shared" si="8"/>
        <v>0</v>
      </c>
      <c r="Y54" s="317">
        <f>IFERROR('1. Staff Posts and Salaries'!N53*(1+SUM(P54))*(1+SUM(U54))/12*'2. Annual Costs of Staff Posts'!V54*'2. Annual Costs of Staff Posts'!W54*K54,0)</f>
        <v>0</v>
      </c>
      <c r="Z54" s="318"/>
      <c r="AA54" s="314"/>
      <c r="AB54" s="315"/>
      <c r="AC54" s="316">
        <f t="shared" si="9"/>
        <v>0</v>
      </c>
      <c r="AD54" s="317">
        <f>IFERROR('1. Staff Posts and Salaries'!N53*(1+SUM(P54))*(1+SUM(U54))*(1+SUM(Z54))/12*'2. Annual Costs of Staff Posts'!AA54*'2. Annual Costs of Staff Posts'!AB54*K54,0)</f>
        <v>0</v>
      </c>
      <c r="AE54" s="318"/>
      <c r="AF54" s="314"/>
      <c r="AG54" s="315"/>
      <c r="AH54" s="316">
        <f t="shared" si="10"/>
        <v>0</v>
      </c>
      <c r="AI54" s="446">
        <f>IFERROR('1. Staff Posts and Salaries'!N53*(1+SUM(P54))*(1+SUM(U54))*(1+SUM(Z54))*(1+SUM(AE54))/12*'2. Annual Costs of Staff Posts'!AF54*'2. Annual Costs of Staff Posts'!AG54*K54,0)</f>
        <v>0</v>
      </c>
      <c r="AJ54" s="450">
        <f t="shared" si="11"/>
        <v>0</v>
      </c>
      <c r="AK54" s="448">
        <f t="shared" si="12"/>
        <v>0</v>
      </c>
      <c r="AL54" s="252"/>
    </row>
    <row r="55" spans="2:38" s="99" customFormat="1" x14ac:dyDescent="0.25">
      <c r="B55" s="109"/>
      <c r="C55" s="232" t="str">
        <f>IF('1. Staff Posts and Salaries'!C54="","",'1. Staff Posts and Salaries'!C54)</f>
        <v/>
      </c>
      <c r="D55" s="410" t="str">
        <f>IF('1. Staff Posts and Salaries'!D54="","",'1. Staff Posts and Salaries'!D54)</f>
        <v/>
      </c>
      <c r="E55" s="100" t="str">
        <f>IF('1. Staff Posts and Salaries'!E54="","",'1. Staff Posts and Salaries'!E54)</f>
        <v/>
      </c>
      <c r="F55" s="100" t="str">
        <f>IF('1. Staff Posts and Salaries'!F54="","",'1. Staff Posts and Salaries'!F54)</f>
        <v/>
      </c>
      <c r="G55" s="100" t="str">
        <f>IF('1. Staff Posts and Salaries'!G54="","",'1. Staff Posts and Salaries'!G54)</f>
        <v/>
      </c>
      <c r="H55" s="100" t="str">
        <f>IF('1. Staff Posts and Salaries'!H54="","",'1. Staff Posts and Salaries'!H54)</f>
        <v/>
      </c>
      <c r="I55" s="100" t="str">
        <f>IF('1. Staff Posts and Salaries'!I54="","",'1. Staff Posts and Salaries'!I54)</f>
        <v/>
      </c>
      <c r="J55" s="100" t="str">
        <f>IF('1. Staff Posts and Salaries'!J54="","",'1. Staff Posts and Salaries'!J54)</f>
        <v/>
      </c>
      <c r="K55" s="227">
        <f>IF('1. Staff Posts and Salaries'!O54="","",'1. Staff Posts and Salaries'!O54)</f>
        <v>1</v>
      </c>
      <c r="L55" s="314"/>
      <c r="M55" s="315"/>
      <c r="N55" s="316">
        <f t="shared" si="14"/>
        <v>0</v>
      </c>
      <c r="O55" s="317">
        <f>IFERROR('1. Staff Posts and Salaries'!N54/12*'2. Annual Costs of Staff Posts'!L55*'2. Annual Costs of Staff Posts'!M55*K55,0)</f>
        <v>0</v>
      </c>
      <c r="P55" s="318"/>
      <c r="Q55" s="314"/>
      <c r="R55" s="315"/>
      <c r="S55" s="316">
        <f t="shared" si="13"/>
        <v>0</v>
      </c>
      <c r="T55" s="317">
        <f>IFERROR('1. Staff Posts and Salaries'!N54*(1+SUM(P55))/12*'2. Annual Costs of Staff Posts'!Q55*'2. Annual Costs of Staff Posts'!R55*K55,0)</f>
        <v>0</v>
      </c>
      <c r="U55" s="318"/>
      <c r="V55" s="314"/>
      <c r="W55" s="315"/>
      <c r="X55" s="316">
        <f t="shared" si="8"/>
        <v>0</v>
      </c>
      <c r="Y55" s="317">
        <f>IFERROR('1. Staff Posts and Salaries'!N54*(1+SUM(P55))*(1+SUM(U55))/12*'2. Annual Costs of Staff Posts'!V55*'2. Annual Costs of Staff Posts'!W55*K55,0)</f>
        <v>0</v>
      </c>
      <c r="Z55" s="318"/>
      <c r="AA55" s="314"/>
      <c r="AB55" s="315"/>
      <c r="AC55" s="316">
        <f t="shared" si="9"/>
        <v>0</v>
      </c>
      <c r="AD55" s="317">
        <f>IFERROR('1. Staff Posts and Salaries'!N54*(1+SUM(P55))*(1+SUM(U55))*(1+SUM(Z55))/12*'2. Annual Costs of Staff Posts'!AA55*'2. Annual Costs of Staff Posts'!AB55*K55,0)</f>
        <v>0</v>
      </c>
      <c r="AE55" s="318"/>
      <c r="AF55" s="314"/>
      <c r="AG55" s="315"/>
      <c r="AH55" s="316">
        <f t="shared" si="10"/>
        <v>0</v>
      </c>
      <c r="AI55" s="446">
        <f>IFERROR('1. Staff Posts and Salaries'!N54*(1+SUM(P55))*(1+SUM(U55))*(1+SUM(Z55))*(1+SUM(AE55))/12*'2. Annual Costs of Staff Posts'!AF55*'2. Annual Costs of Staff Posts'!AG55*K55,0)</f>
        <v>0</v>
      </c>
      <c r="AJ55" s="450">
        <f t="shared" si="11"/>
        <v>0</v>
      </c>
      <c r="AK55" s="448">
        <f t="shared" si="12"/>
        <v>0</v>
      </c>
      <c r="AL55" s="252"/>
    </row>
    <row r="56" spans="2:38" s="99" customFormat="1" x14ac:dyDescent="0.25">
      <c r="B56" s="109"/>
      <c r="C56" s="232" t="str">
        <f>IF('1. Staff Posts and Salaries'!C55="","",'1. Staff Posts and Salaries'!C55)</f>
        <v/>
      </c>
      <c r="D56" s="410" t="str">
        <f>IF('1. Staff Posts and Salaries'!D55="","",'1. Staff Posts and Salaries'!D55)</f>
        <v/>
      </c>
      <c r="E56" s="100" t="str">
        <f>IF('1. Staff Posts and Salaries'!E55="","",'1. Staff Posts and Salaries'!E55)</f>
        <v/>
      </c>
      <c r="F56" s="100" t="str">
        <f>IF('1. Staff Posts and Salaries'!F55="","",'1. Staff Posts and Salaries'!F55)</f>
        <v/>
      </c>
      <c r="G56" s="100" t="str">
        <f>IF('1. Staff Posts and Salaries'!G55="","",'1. Staff Posts and Salaries'!G55)</f>
        <v/>
      </c>
      <c r="H56" s="100" t="str">
        <f>IF('1. Staff Posts and Salaries'!H55="","",'1. Staff Posts and Salaries'!H55)</f>
        <v/>
      </c>
      <c r="I56" s="100" t="str">
        <f>IF('1. Staff Posts and Salaries'!I55="","",'1. Staff Posts and Salaries'!I55)</f>
        <v/>
      </c>
      <c r="J56" s="100" t="str">
        <f>IF('1. Staff Posts and Salaries'!J55="","",'1. Staff Posts and Salaries'!J55)</f>
        <v/>
      </c>
      <c r="K56" s="227">
        <f>IF('1. Staff Posts and Salaries'!O55="","",'1. Staff Posts and Salaries'!O55)</f>
        <v>1</v>
      </c>
      <c r="L56" s="314"/>
      <c r="M56" s="315"/>
      <c r="N56" s="316">
        <f t="shared" si="14"/>
        <v>0</v>
      </c>
      <c r="O56" s="317">
        <f>IFERROR('1. Staff Posts and Salaries'!N55/12*'2. Annual Costs of Staff Posts'!L56*'2. Annual Costs of Staff Posts'!M56*K56,0)</f>
        <v>0</v>
      </c>
      <c r="P56" s="318"/>
      <c r="Q56" s="314"/>
      <c r="R56" s="315"/>
      <c r="S56" s="316">
        <f t="shared" si="13"/>
        <v>0</v>
      </c>
      <c r="T56" s="317">
        <f>IFERROR('1. Staff Posts and Salaries'!N55*(1+SUM(P56))/12*'2. Annual Costs of Staff Posts'!Q56*'2. Annual Costs of Staff Posts'!R56*K56,0)</f>
        <v>0</v>
      </c>
      <c r="U56" s="318"/>
      <c r="V56" s="314"/>
      <c r="W56" s="315"/>
      <c r="X56" s="316">
        <f t="shared" si="8"/>
        <v>0</v>
      </c>
      <c r="Y56" s="317">
        <f>IFERROR('1. Staff Posts and Salaries'!N55*(1+SUM(P56))*(1+SUM(U56))/12*'2. Annual Costs of Staff Posts'!V56*'2. Annual Costs of Staff Posts'!W56*K56,0)</f>
        <v>0</v>
      </c>
      <c r="Z56" s="318"/>
      <c r="AA56" s="314"/>
      <c r="AB56" s="315"/>
      <c r="AC56" s="316">
        <f t="shared" si="9"/>
        <v>0</v>
      </c>
      <c r="AD56" s="317">
        <f>IFERROR('1. Staff Posts and Salaries'!N55*(1+SUM(P56))*(1+SUM(U56))*(1+SUM(Z56))/12*'2. Annual Costs of Staff Posts'!AA56*'2. Annual Costs of Staff Posts'!AB56*K56,0)</f>
        <v>0</v>
      </c>
      <c r="AE56" s="318"/>
      <c r="AF56" s="314"/>
      <c r="AG56" s="315"/>
      <c r="AH56" s="316">
        <f t="shared" si="10"/>
        <v>0</v>
      </c>
      <c r="AI56" s="446">
        <f>IFERROR('1. Staff Posts and Salaries'!N55*(1+SUM(P56))*(1+SUM(U56))*(1+SUM(Z56))*(1+SUM(AE56))/12*'2. Annual Costs of Staff Posts'!AF56*'2. Annual Costs of Staff Posts'!AG56*K56,0)</f>
        <v>0</v>
      </c>
      <c r="AJ56" s="450">
        <f t="shared" si="11"/>
        <v>0</v>
      </c>
      <c r="AK56" s="448">
        <f t="shared" si="12"/>
        <v>0</v>
      </c>
      <c r="AL56" s="252"/>
    </row>
    <row r="57" spans="2:38" s="99" customFormat="1" x14ac:dyDescent="0.25">
      <c r="B57" s="109"/>
      <c r="C57" s="232" t="str">
        <f>IF('1. Staff Posts and Salaries'!C56="","",'1. Staff Posts and Salaries'!C56)</f>
        <v/>
      </c>
      <c r="D57" s="410" t="str">
        <f>IF('1. Staff Posts and Salaries'!D56="","",'1. Staff Posts and Salaries'!D56)</f>
        <v/>
      </c>
      <c r="E57" s="100" t="str">
        <f>IF('1. Staff Posts and Salaries'!E56="","",'1. Staff Posts and Salaries'!E56)</f>
        <v/>
      </c>
      <c r="F57" s="100" t="str">
        <f>IF('1. Staff Posts and Salaries'!F56="","",'1. Staff Posts and Salaries'!F56)</f>
        <v/>
      </c>
      <c r="G57" s="100" t="str">
        <f>IF('1. Staff Posts and Salaries'!G56="","",'1. Staff Posts and Salaries'!G56)</f>
        <v/>
      </c>
      <c r="H57" s="100" t="str">
        <f>IF('1. Staff Posts and Salaries'!H56="","",'1. Staff Posts and Salaries'!H56)</f>
        <v/>
      </c>
      <c r="I57" s="100" t="str">
        <f>IF('1. Staff Posts and Salaries'!I56="","",'1. Staff Posts and Salaries'!I56)</f>
        <v/>
      </c>
      <c r="J57" s="100" t="str">
        <f>IF('1. Staff Posts and Salaries'!J56="","",'1. Staff Posts and Salaries'!J56)</f>
        <v/>
      </c>
      <c r="K57" s="227">
        <f>IF('1. Staff Posts and Salaries'!O56="","",'1. Staff Posts and Salaries'!O56)</f>
        <v>1</v>
      </c>
      <c r="L57" s="314"/>
      <c r="M57" s="315"/>
      <c r="N57" s="316">
        <f t="shared" si="14"/>
        <v>0</v>
      </c>
      <c r="O57" s="317">
        <f>IFERROR('1. Staff Posts and Salaries'!N56/12*'2. Annual Costs of Staff Posts'!L57*'2. Annual Costs of Staff Posts'!M57*K57,0)</f>
        <v>0</v>
      </c>
      <c r="P57" s="318"/>
      <c r="Q57" s="314"/>
      <c r="R57" s="315"/>
      <c r="S57" s="316">
        <f t="shared" si="13"/>
        <v>0</v>
      </c>
      <c r="T57" s="317">
        <f>IFERROR('1. Staff Posts and Salaries'!N56*(1+SUM(P57))/12*'2. Annual Costs of Staff Posts'!Q57*'2. Annual Costs of Staff Posts'!R57*K57,0)</f>
        <v>0</v>
      </c>
      <c r="U57" s="318"/>
      <c r="V57" s="314"/>
      <c r="W57" s="315"/>
      <c r="X57" s="316">
        <f t="shared" si="8"/>
        <v>0</v>
      </c>
      <c r="Y57" s="317">
        <f>IFERROR('1. Staff Posts and Salaries'!N56*(1+SUM(P57))*(1+SUM(U57))/12*'2. Annual Costs of Staff Posts'!V57*'2. Annual Costs of Staff Posts'!W57*K57,0)</f>
        <v>0</v>
      </c>
      <c r="Z57" s="318"/>
      <c r="AA57" s="314"/>
      <c r="AB57" s="315"/>
      <c r="AC57" s="316">
        <f t="shared" si="9"/>
        <v>0</v>
      </c>
      <c r="AD57" s="317">
        <f>IFERROR('1. Staff Posts and Salaries'!N56*(1+SUM(P57))*(1+SUM(U57))*(1+SUM(Z57))/12*'2. Annual Costs of Staff Posts'!AA57*'2. Annual Costs of Staff Posts'!AB57*K57,0)</f>
        <v>0</v>
      </c>
      <c r="AE57" s="318"/>
      <c r="AF57" s="314"/>
      <c r="AG57" s="315"/>
      <c r="AH57" s="316">
        <f t="shared" si="10"/>
        <v>0</v>
      </c>
      <c r="AI57" s="446">
        <f>IFERROR('1. Staff Posts and Salaries'!N56*(1+SUM(P57))*(1+SUM(U57))*(1+SUM(Z57))*(1+SUM(AE57))/12*'2. Annual Costs of Staff Posts'!AF57*'2. Annual Costs of Staff Posts'!AG57*K57,0)</f>
        <v>0</v>
      </c>
      <c r="AJ57" s="450">
        <f t="shared" si="11"/>
        <v>0</v>
      </c>
      <c r="AK57" s="448">
        <f t="shared" si="12"/>
        <v>0</v>
      </c>
      <c r="AL57" s="252"/>
    </row>
    <row r="58" spans="2:38" s="99" customFormat="1" x14ac:dyDescent="0.25">
      <c r="B58" s="109"/>
      <c r="C58" s="232" t="str">
        <f>IF('1. Staff Posts and Salaries'!C57="","",'1. Staff Posts and Salaries'!C57)</f>
        <v/>
      </c>
      <c r="D58" s="410" t="str">
        <f>IF('1. Staff Posts and Salaries'!D57="","",'1. Staff Posts and Salaries'!D57)</f>
        <v/>
      </c>
      <c r="E58" s="100" t="str">
        <f>IF('1. Staff Posts and Salaries'!E57="","",'1. Staff Posts and Salaries'!E57)</f>
        <v/>
      </c>
      <c r="F58" s="100" t="str">
        <f>IF('1. Staff Posts and Salaries'!F57="","",'1. Staff Posts and Salaries'!F57)</f>
        <v/>
      </c>
      <c r="G58" s="100" t="str">
        <f>IF('1. Staff Posts and Salaries'!G57="","",'1. Staff Posts and Salaries'!G57)</f>
        <v/>
      </c>
      <c r="H58" s="100" t="str">
        <f>IF('1. Staff Posts and Salaries'!H57="","",'1. Staff Posts and Salaries'!H57)</f>
        <v/>
      </c>
      <c r="I58" s="100" t="str">
        <f>IF('1. Staff Posts and Salaries'!I57="","",'1. Staff Posts and Salaries'!I57)</f>
        <v/>
      </c>
      <c r="J58" s="100" t="str">
        <f>IF('1. Staff Posts and Salaries'!J57="","",'1. Staff Posts and Salaries'!J57)</f>
        <v/>
      </c>
      <c r="K58" s="227">
        <f>IF('1. Staff Posts and Salaries'!O57="","",'1. Staff Posts and Salaries'!O57)</f>
        <v>1</v>
      </c>
      <c r="L58" s="314"/>
      <c r="M58" s="315"/>
      <c r="N58" s="316">
        <f t="shared" si="14"/>
        <v>0</v>
      </c>
      <c r="O58" s="317">
        <f>IFERROR('1. Staff Posts and Salaries'!N57/12*'2. Annual Costs of Staff Posts'!L58*'2. Annual Costs of Staff Posts'!M58*K58,0)</f>
        <v>0</v>
      </c>
      <c r="P58" s="318"/>
      <c r="Q58" s="314"/>
      <c r="R58" s="315"/>
      <c r="S58" s="316">
        <f t="shared" si="13"/>
        <v>0</v>
      </c>
      <c r="T58" s="317">
        <f>IFERROR('1. Staff Posts and Salaries'!N57*(1+SUM(P58))/12*'2. Annual Costs of Staff Posts'!Q58*'2. Annual Costs of Staff Posts'!R58*K58,0)</f>
        <v>0</v>
      </c>
      <c r="U58" s="318"/>
      <c r="V58" s="314"/>
      <c r="W58" s="315"/>
      <c r="X58" s="316">
        <f t="shared" si="8"/>
        <v>0</v>
      </c>
      <c r="Y58" s="317">
        <f>IFERROR('1. Staff Posts and Salaries'!N57*(1+SUM(P58))*(1+SUM(U58))/12*'2. Annual Costs of Staff Posts'!V58*'2. Annual Costs of Staff Posts'!W58*K58,0)</f>
        <v>0</v>
      </c>
      <c r="Z58" s="318"/>
      <c r="AA58" s="314"/>
      <c r="AB58" s="315"/>
      <c r="AC58" s="316">
        <f t="shared" si="9"/>
        <v>0</v>
      </c>
      <c r="AD58" s="317">
        <f>IFERROR('1. Staff Posts and Salaries'!N57*(1+SUM(P58))*(1+SUM(U58))*(1+SUM(Z58))/12*'2. Annual Costs of Staff Posts'!AA58*'2. Annual Costs of Staff Posts'!AB58*K58,0)</f>
        <v>0</v>
      </c>
      <c r="AE58" s="318"/>
      <c r="AF58" s="314"/>
      <c r="AG58" s="315"/>
      <c r="AH58" s="316">
        <f t="shared" si="10"/>
        <v>0</v>
      </c>
      <c r="AI58" s="446">
        <f>IFERROR('1. Staff Posts and Salaries'!N57*(1+SUM(P58))*(1+SUM(U58))*(1+SUM(Z58))*(1+SUM(AE58))/12*'2. Annual Costs of Staff Posts'!AF58*'2. Annual Costs of Staff Posts'!AG58*K58,0)</f>
        <v>0</v>
      </c>
      <c r="AJ58" s="450">
        <f t="shared" si="11"/>
        <v>0</v>
      </c>
      <c r="AK58" s="448">
        <f t="shared" si="12"/>
        <v>0</v>
      </c>
      <c r="AL58" s="252"/>
    </row>
    <row r="59" spans="2:38" s="99" customFormat="1" x14ac:dyDescent="0.25">
      <c r="B59" s="109"/>
      <c r="C59" s="232" t="str">
        <f>IF('1. Staff Posts and Salaries'!C58="","",'1. Staff Posts and Salaries'!C58)</f>
        <v/>
      </c>
      <c r="D59" s="410" t="str">
        <f>IF('1. Staff Posts and Salaries'!D58="","",'1. Staff Posts and Salaries'!D58)</f>
        <v/>
      </c>
      <c r="E59" s="100" t="str">
        <f>IF('1. Staff Posts and Salaries'!E58="","",'1. Staff Posts and Salaries'!E58)</f>
        <v/>
      </c>
      <c r="F59" s="100" t="str">
        <f>IF('1. Staff Posts and Salaries'!F58="","",'1. Staff Posts and Salaries'!F58)</f>
        <v/>
      </c>
      <c r="G59" s="100" t="str">
        <f>IF('1. Staff Posts and Salaries'!G58="","",'1. Staff Posts and Salaries'!G58)</f>
        <v/>
      </c>
      <c r="H59" s="100" t="str">
        <f>IF('1. Staff Posts and Salaries'!H58="","",'1. Staff Posts and Salaries'!H58)</f>
        <v/>
      </c>
      <c r="I59" s="100" t="str">
        <f>IF('1. Staff Posts and Salaries'!I58="","",'1. Staff Posts and Salaries'!I58)</f>
        <v/>
      </c>
      <c r="J59" s="100" t="str">
        <f>IF('1. Staff Posts and Salaries'!J58="","",'1. Staff Posts and Salaries'!J58)</f>
        <v/>
      </c>
      <c r="K59" s="227">
        <f>IF('1. Staff Posts and Salaries'!O58="","",'1. Staff Posts and Salaries'!O58)</f>
        <v>1</v>
      </c>
      <c r="L59" s="314"/>
      <c r="M59" s="315"/>
      <c r="N59" s="316">
        <f t="shared" si="14"/>
        <v>0</v>
      </c>
      <c r="O59" s="317">
        <f>IFERROR('1. Staff Posts and Salaries'!N58/12*'2. Annual Costs of Staff Posts'!L59*'2. Annual Costs of Staff Posts'!M59*K59,0)</f>
        <v>0</v>
      </c>
      <c r="P59" s="318"/>
      <c r="Q59" s="314"/>
      <c r="R59" s="315"/>
      <c r="S59" s="316">
        <f t="shared" si="13"/>
        <v>0</v>
      </c>
      <c r="T59" s="317">
        <f>IFERROR('1. Staff Posts and Salaries'!N58*(1+SUM(P59))/12*'2. Annual Costs of Staff Posts'!Q59*'2. Annual Costs of Staff Posts'!R59*K59,0)</f>
        <v>0</v>
      </c>
      <c r="U59" s="318"/>
      <c r="V59" s="314"/>
      <c r="W59" s="315"/>
      <c r="X59" s="316">
        <f t="shared" si="8"/>
        <v>0</v>
      </c>
      <c r="Y59" s="317">
        <f>IFERROR('1. Staff Posts and Salaries'!N58*(1+SUM(P59))*(1+SUM(U59))/12*'2. Annual Costs of Staff Posts'!V59*'2. Annual Costs of Staff Posts'!W59*K59,0)</f>
        <v>0</v>
      </c>
      <c r="Z59" s="318"/>
      <c r="AA59" s="314"/>
      <c r="AB59" s="315"/>
      <c r="AC59" s="316">
        <f t="shared" si="9"/>
        <v>0</v>
      </c>
      <c r="AD59" s="317">
        <f>IFERROR('1. Staff Posts and Salaries'!N58*(1+SUM(P59))*(1+SUM(U59))*(1+SUM(Z59))/12*'2. Annual Costs of Staff Posts'!AA59*'2. Annual Costs of Staff Posts'!AB59*K59,0)</f>
        <v>0</v>
      </c>
      <c r="AE59" s="318"/>
      <c r="AF59" s="314"/>
      <c r="AG59" s="315"/>
      <c r="AH59" s="316">
        <f t="shared" si="10"/>
        <v>0</v>
      </c>
      <c r="AI59" s="446">
        <f>IFERROR('1. Staff Posts and Salaries'!N58*(1+SUM(P59))*(1+SUM(U59))*(1+SUM(Z59))*(1+SUM(AE59))/12*'2. Annual Costs of Staff Posts'!AF59*'2. Annual Costs of Staff Posts'!AG59*K59,0)</f>
        <v>0</v>
      </c>
      <c r="AJ59" s="450">
        <f t="shared" si="11"/>
        <v>0</v>
      </c>
      <c r="AK59" s="448">
        <f t="shared" si="12"/>
        <v>0</v>
      </c>
      <c r="AL59" s="252"/>
    </row>
    <row r="60" spans="2:38" s="99" customFormat="1" x14ac:dyDescent="0.25">
      <c r="B60" s="109"/>
      <c r="C60" s="232" t="str">
        <f>IF('1. Staff Posts and Salaries'!C59="","",'1. Staff Posts and Salaries'!C59)</f>
        <v/>
      </c>
      <c r="D60" s="410" t="str">
        <f>IF('1. Staff Posts and Salaries'!D59="","",'1. Staff Posts and Salaries'!D59)</f>
        <v/>
      </c>
      <c r="E60" s="100" t="str">
        <f>IF('1. Staff Posts and Salaries'!E59="","",'1. Staff Posts and Salaries'!E59)</f>
        <v/>
      </c>
      <c r="F60" s="100" t="str">
        <f>IF('1. Staff Posts and Salaries'!F59="","",'1. Staff Posts and Salaries'!F59)</f>
        <v/>
      </c>
      <c r="G60" s="100" t="str">
        <f>IF('1. Staff Posts and Salaries'!G59="","",'1. Staff Posts and Salaries'!G59)</f>
        <v/>
      </c>
      <c r="H60" s="100" t="str">
        <f>IF('1. Staff Posts and Salaries'!H59="","",'1. Staff Posts and Salaries'!H59)</f>
        <v/>
      </c>
      <c r="I60" s="100" t="str">
        <f>IF('1. Staff Posts and Salaries'!I59="","",'1. Staff Posts and Salaries'!I59)</f>
        <v/>
      </c>
      <c r="J60" s="100" t="str">
        <f>IF('1. Staff Posts and Salaries'!J59="","",'1. Staff Posts and Salaries'!J59)</f>
        <v/>
      </c>
      <c r="K60" s="227">
        <f>IF('1. Staff Posts and Salaries'!O59="","",'1. Staff Posts and Salaries'!O59)</f>
        <v>1</v>
      </c>
      <c r="L60" s="314"/>
      <c r="M60" s="315"/>
      <c r="N60" s="316">
        <f t="shared" si="14"/>
        <v>0</v>
      </c>
      <c r="O60" s="317">
        <f>IFERROR('1. Staff Posts and Salaries'!N59/12*'2. Annual Costs of Staff Posts'!L60*'2. Annual Costs of Staff Posts'!M60*K60,0)</f>
        <v>0</v>
      </c>
      <c r="P60" s="318"/>
      <c r="Q60" s="314"/>
      <c r="R60" s="315"/>
      <c r="S60" s="316">
        <f t="shared" si="13"/>
        <v>0</v>
      </c>
      <c r="T60" s="317">
        <f>IFERROR('1. Staff Posts and Salaries'!N59*(1+SUM(P60))/12*'2. Annual Costs of Staff Posts'!Q60*'2. Annual Costs of Staff Posts'!R60*K60,0)</f>
        <v>0</v>
      </c>
      <c r="U60" s="318"/>
      <c r="V60" s="314"/>
      <c r="W60" s="315"/>
      <c r="X60" s="316">
        <f t="shared" si="8"/>
        <v>0</v>
      </c>
      <c r="Y60" s="317">
        <f>IFERROR('1. Staff Posts and Salaries'!N59*(1+SUM(P60))*(1+SUM(U60))/12*'2. Annual Costs of Staff Posts'!V60*'2. Annual Costs of Staff Posts'!W60*K60,0)</f>
        <v>0</v>
      </c>
      <c r="Z60" s="318"/>
      <c r="AA60" s="314"/>
      <c r="AB60" s="315"/>
      <c r="AC60" s="316">
        <f t="shared" si="9"/>
        <v>0</v>
      </c>
      <c r="AD60" s="317">
        <f>IFERROR('1. Staff Posts and Salaries'!N59*(1+SUM(P60))*(1+SUM(U60))*(1+SUM(Z60))/12*'2. Annual Costs of Staff Posts'!AA60*'2. Annual Costs of Staff Posts'!AB60*K60,0)</f>
        <v>0</v>
      </c>
      <c r="AE60" s="318"/>
      <c r="AF60" s="314"/>
      <c r="AG60" s="315"/>
      <c r="AH60" s="316">
        <f t="shared" si="10"/>
        <v>0</v>
      </c>
      <c r="AI60" s="446">
        <f>IFERROR('1. Staff Posts and Salaries'!N59*(1+SUM(P60))*(1+SUM(U60))*(1+SUM(Z60))*(1+SUM(AE60))/12*'2. Annual Costs of Staff Posts'!AF60*'2. Annual Costs of Staff Posts'!AG60*K60,0)</f>
        <v>0</v>
      </c>
      <c r="AJ60" s="450">
        <f t="shared" si="11"/>
        <v>0</v>
      </c>
      <c r="AK60" s="448">
        <f t="shared" si="12"/>
        <v>0</v>
      </c>
      <c r="AL60" s="252"/>
    </row>
    <row r="61" spans="2:38" s="99" customFormat="1" x14ac:dyDescent="0.25">
      <c r="B61" s="109"/>
      <c r="C61" s="232" t="str">
        <f>IF('1. Staff Posts and Salaries'!C60="","",'1. Staff Posts and Salaries'!C60)</f>
        <v/>
      </c>
      <c r="D61" s="410" t="str">
        <f>IF('1. Staff Posts and Salaries'!D60="","",'1. Staff Posts and Salaries'!D60)</f>
        <v/>
      </c>
      <c r="E61" s="100" t="str">
        <f>IF('1. Staff Posts and Salaries'!E60="","",'1. Staff Posts and Salaries'!E60)</f>
        <v/>
      </c>
      <c r="F61" s="100" t="str">
        <f>IF('1. Staff Posts and Salaries'!F60="","",'1. Staff Posts and Salaries'!F60)</f>
        <v/>
      </c>
      <c r="G61" s="100" t="str">
        <f>IF('1. Staff Posts and Salaries'!G60="","",'1. Staff Posts and Salaries'!G60)</f>
        <v/>
      </c>
      <c r="H61" s="100" t="str">
        <f>IF('1. Staff Posts and Salaries'!H60="","",'1. Staff Posts and Salaries'!H60)</f>
        <v/>
      </c>
      <c r="I61" s="100" t="str">
        <f>IF('1. Staff Posts and Salaries'!I60="","",'1. Staff Posts and Salaries'!I60)</f>
        <v/>
      </c>
      <c r="J61" s="100" t="str">
        <f>IF('1. Staff Posts and Salaries'!J60="","",'1. Staff Posts and Salaries'!J60)</f>
        <v/>
      </c>
      <c r="K61" s="227">
        <f>IF('1. Staff Posts and Salaries'!O60="","",'1. Staff Posts and Salaries'!O60)</f>
        <v>1</v>
      </c>
      <c r="L61" s="314"/>
      <c r="M61" s="315"/>
      <c r="N61" s="316">
        <f t="shared" si="14"/>
        <v>0</v>
      </c>
      <c r="O61" s="317">
        <f>IFERROR('1. Staff Posts and Salaries'!N60/12*'2. Annual Costs of Staff Posts'!L61*'2. Annual Costs of Staff Posts'!M61*K61,0)</f>
        <v>0</v>
      </c>
      <c r="P61" s="318"/>
      <c r="Q61" s="314"/>
      <c r="R61" s="315"/>
      <c r="S61" s="316">
        <f t="shared" si="13"/>
        <v>0</v>
      </c>
      <c r="T61" s="317">
        <f>IFERROR('1. Staff Posts and Salaries'!N60*(1+SUM(P61))/12*'2. Annual Costs of Staff Posts'!Q61*'2. Annual Costs of Staff Posts'!R61*K61,0)</f>
        <v>0</v>
      </c>
      <c r="U61" s="318"/>
      <c r="V61" s="314"/>
      <c r="W61" s="315"/>
      <c r="X61" s="316">
        <f t="shared" si="8"/>
        <v>0</v>
      </c>
      <c r="Y61" s="317">
        <f>IFERROR('1. Staff Posts and Salaries'!N60*(1+SUM(P61))*(1+SUM(U61))/12*'2. Annual Costs of Staff Posts'!V61*'2. Annual Costs of Staff Posts'!W61*K61,0)</f>
        <v>0</v>
      </c>
      <c r="Z61" s="318"/>
      <c r="AA61" s="314"/>
      <c r="AB61" s="315"/>
      <c r="AC61" s="316">
        <f t="shared" si="9"/>
        <v>0</v>
      </c>
      <c r="AD61" s="317">
        <f>IFERROR('1. Staff Posts and Salaries'!N60*(1+SUM(P61))*(1+SUM(U61))*(1+SUM(Z61))/12*'2. Annual Costs of Staff Posts'!AA61*'2. Annual Costs of Staff Posts'!AB61*K61,0)</f>
        <v>0</v>
      </c>
      <c r="AE61" s="318"/>
      <c r="AF61" s="314"/>
      <c r="AG61" s="315"/>
      <c r="AH61" s="316">
        <f t="shared" si="10"/>
        <v>0</v>
      </c>
      <c r="AI61" s="446">
        <f>IFERROR('1. Staff Posts and Salaries'!N60*(1+SUM(P61))*(1+SUM(U61))*(1+SUM(Z61))*(1+SUM(AE61))/12*'2. Annual Costs of Staff Posts'!AF61*'2. Annual Costs of Staff Posts'!AG61*K61,0)</f>
        <v>0</v>
      </c>
      <c r="AJ61" s="450">
        <f t="shared" si="11"/>
        <v>0</v>
      </c>
      <c r="AK61" s="448">
        <f t="shared" si="12"/>
        <v>0</v>
      </c>
      <c r="AL61" s="252"/>
    </row>
    <row r="62" spans="2:38" s="99" customFormat="1" x14ac:dyDescent="0.25">
      <c r="B62" s="109"/>
      <c r="C62" s="232" t="str">
        <f>IF('1. Staff Posts and Salaries'!C61="","",'1. Staff Posts and Salaries'!C61)</f>
        <v/>
      </c>
      <c r="D62" s="410" t="str">
        <f>IF('1. Staff Posts and Salaries'!D61="","",'1. Staff Posts and Salaries'!D61)</f>
        <v/>
      </c>
      <c r="E62" s="100" t="str">
        <f>IF('1. Staff Posts and Salaries'!E61="","",'1. Staff Posts and Salaries'!E61)</f>
        <v/>
      </c>
      <c r="F62" s="100" t="str">
        <f>IF('1. Staff Posts and Salaries'!F61="","",'1. Staff Posts and Salaries'!F61)</f>
        <v/>
      </c>
      <c r="G62" s="100" t="str">
        <f>IF('1. Staff Posts and Salaries'!G61="","",'1. Staff Posts and Salaries'!G61)</f>
        <v/>
      </c>
      <c r="H62" s="100" t="str">
        <f>IF('1. Staff Posts and Salaries'!H61="","",'1. Staff Posts and Salaries'!H61)</f>
        <v/>
      </c>
      <c r="I62" s="100" t="str">
        <f>IF('1. Staff Posts and Salaries'!I61="","",'1. Staff Posts and Salaries'!I61)</f>
        <v/>
      </c>
      <c r="J62" s="100" t="str">
        <f>IF('1. Staff Posts and Salaries'!J61="","",'1. Staff Posts and Salaries'!J61)</f>
        <v/>
      </c>
      <c r="K62" s="227">
        <f>IF('1. Staff Posts and Salaries'!O61="","",'1. Staff Posts and Salaries'!O61)</f>
        <v>1</v>
      </c>
      <c r="L62" s="314"/>
      <c r="M62" s="315"/>
      <c r="N62" s="316">
        <f t="shared" si="14"/>
        <v>0</v>
      </c>
      <c r="O62" s="317">
        <f>IFERROR('1. Staff Posts and Salaries'!N61/12*'2. Annual Costs of Staff Posts'!L62*'2. Annual Costs of Staff Posts'!M62*K62,0)</f>
        <v>0</v>
      </c>
      <c r="P62" s="318"/>
      <c r="Q62" s="314"/>
      <c r="R62" s="315"/>
      <c r="S62" s="316">
        <f t="shared" si="13"/>
        <v>0</v>
      </c>
      <c r="T62" s="317">
        <f>IFERROR('1. Staff Posts and Salaries'!N61*(1+SUM(P62))/12*'2. Annual Costs of Staff Posts'!Q62*'2. Annual Costs of Staff Posts'!R62*K62,0)</f>
        <v>0</v>
      </c>
      <c r="U62" s="318"/>
      <c r="V62" s="314"/>
      <c r="W62" s="315"/>
      <c r="X62" s="316">
        <f t="shared" si="8"/>
        <v>0</v>
      </c>
      <c r="Y62" s="317">
        <f>IFERROR('1. Staff Posts and Salaries'!N61*(1+SUM(P62))*(1+SUM(U62))/12*'2. Annual Costs of Staff Posts'!V62*'2. Annual Costs of Staff Posts'!W62*K62,0)</f>
        <v>0</v>
      </c>
      <c r="Z62" s="318"/>
      <c r="AA62" s="314"/>
      <c r="AB62" s="315"/>
      <c r="AC62" s="316">
        <f t="shared" si="9"/>
        <v>0</v>
      </c>
      <c r="AD62" s="317">
        <f>IFERROR('1. Staff Posts and Salaries'!N61*(1+SUM(P62))*(1+SUM(U62))*(1+SUM(Z62))/12*'2. Annual Costs of Staff Posts'!AA62*'2. Annual Costs of Staff Posts'!AB62*K62,0)</f>
        <v>0</v>
      </c>
      <c r="AE62" s="318"/>
      <c r="AF62" s="314"/>
      <c r="AG62" s="315"/>
      <c r="AH62" s="316">
        <f t="shared" si="10"/>
        <v>0</v>
      </c>
      <c r="AI62" s="446">
        <f>IFERROR('1. Staff Posts and Salaries'!N61*(1+SUM(P62))*(1+SUM(U62))*(1+SUM(Z62))*(1+SUM(AE62))/12*'2. Annual Costs of Staff Posts'!AF62*'2. Annual Costs of Staff Posts'!AG62*K62,0)</f>
        <v>0</v>
      </c>
      <c r="AJ62" s="450">
        <f t="shared" si="11"/>
        <v>0</v>
      </c>
      <c r="AK62" s="448">
        <f t="shared" si="12"/>
        <v>0</v>
      </c>
      <c r="AL62" s="252"/>
    </row>
    <row r="63" spans="2:38" s="99" customFormat="1" x14ac:dyDescent="0.25">
      <c r="B63" s="109"/>
      <c r="C63" s="232" t="str">
        <f>IF('1. Staff Posts and Salaries'!C62="","",'1. Staff Posts and Salaries'!C62)</f>
        <v/>
      </c>
      <c r="D63" s="410" t="str">
        <f>IF('1. Staff Posts and Salaries'!D62="","",'1. Staff Posts and Salaries'!D62)</f>
        <v/>
      </c>
      <c r="E63" s="100" t="str">
        <f>IF('1. Staff Posts and Salaries'!E62="","",'1. Staff Posts and Salaries'!E62)</f>
        <v/>
      </c>
      <c r="F63" s="100" t="str">
        <f>IF('1. Staff Posts and Salaries'!F62="","",'1. Staff Posts and Salaries'!F62)</f>
        <v/>
      </c>
      <c r="G63" s="100" t="str">
        <f>IF('1. Staff Posts and Salaries'!G62="","",'1. Staff Posts and Salaries'!G62)</f>
        <v/>
      </c>
      <c r="H63" s="100" t="str">
        <f>IF('1. Staff Posts and Salaries'!H62="","",'1. Staff Posts and Salaries'!H62)</f>
        <v/>
      </c>
      <c r="I63" s="100" t="str">
        <f>IF('1. Staff Posts and Salaries'!I62="","",'1. Staff Posts and Salaries'!I62)</f>
        <v/>
      </c>
      <c r="J63" s="100" t="str">
        <f>IF('1. Staff Posts and Salaries'!J62="","",'1. Staff Posts and Salaries'!J62)</f>
        <v/>
      </c>
      <c r="K63" s="227">
        <f>IF('1. Staff Posts and Salaries'!O62="","",'1. Staff Posts and Salaries'!O62)</f>
        <v>1</v>
      </c>
      <c r="L63" s="314"/>
      <c r="M63" s="315"/>
      <c r="N63" s="316">
        <f t="shared" si="14"/>
        <v>0</v>
      </c>
      <c r="O63" s="317">
        <f>IFERROR('1. Staff Posts and Salaries'!N62/12*'2. Annual Costs of Staff Posts'!L63*'2. Annual Costs of Staff Posts'!M63*K63,0)</f>
        <v>0</v>
      </c>
      <c r="P63" s="318"/>
      <c r="Q63" s="314"/>
      <c r="R63" s="315"/>
      <c r="S63" s="316">
        <f t="shared" si="13"/>
        <v>0</v>
      </c>
      <c r="T63" s="317">
        <f>IFERROR('1. Staff Posts and Salaries'!N62*(1+SUM(P63))/12*'2. Annual Costs of Staff Posts'!Q63*'2. Annual Costs of Staff Posts'!R63*K63,0)</f>
        <v>0</v>
      </c>
      <c r="U63" s="318"/>
      <c r="V63" s="314"/>
      <c r="W63" s="315"/>
      <c r="X63" s="316">
        <f t="shared" si="8"/>
        <v>0</v>
      </c>
      <c r="Y63" s="317">
        <f>IFERROR('1. Staff Posts and Salaries'!N62*(1+SUM(P63))*(1+SUM(U63))/12*'2. Annual Costs of Staff Posts'!V63*'2. Annual Costs of Staff Posts'!W63*K63,0)</f>
        <v>0</v>
      </c>
      <c r="Z63" s="318"/>
      <c r="AA63" s="314"/>
      <c r="AB63" s="315"/>
      <c r="AC63" s="316">
        <f t="shared" si="9"/>
        <v>0</v>
      </c>
      <c r="AD63" s="317">
        <f>IFERROR('1. Staff Posts and Salaries'!N62*(1+SUM(P63))*(1+SUM(U63))*(1+SUM(Z63))/12*'2. Annual Costs of Staff Posts'!AA63*'2. Annual Costs of Staff Posts'!AB63*K63,0)</f>
        <v>0</v>
      </c>
      <c r="AE63" s="318"/>
      <c r="AF63" s="314"/>
      <c r="AG63" s="315"/>
      <c r="AH63" s="316">
        <f t="shared" si="10"/>
        <v>0</v>
      </c>
      <c r="AI63" s="446">
        <f>IFERROR('1. Staff Posts and Salaries'!N62*(1+SUM(P63))*(1+SUM(U63))*(1+SUM(Z63))*(1+SUM(AE63))/12*'2. Annual Costs of Staff Posts'!AF63*'2. Annual Costs of Staff Posts'!AG63*K63,0)</f>
        <v>0</v>
      </c>
      <c r="AJ63" s="450">
        <f t="shared" si="11"/>
        <v>0</v>
      </c>
      <c r="AK63" s="448">
        <f t="shared" si="12"/>
        <v>0</v>
      </c>
      <c r="AL63" s="252"/>
    </row>
    <row r="64" spans="2:38" s="99" customFormat="1" x14ac:dyDescent="0.25">
      <c r="B64" s="109"/>
      <c r="C64" s="232" t="str">
        <f>IF('1. Staff Posts and Salaries'!C63="","",'1. Staff Posts and Salaries'!C63)</f>
        <v/>
      </c>
      <c r="D64" s="410" t="str">
        <f>IF('1. Staff Posts and Salaries'!D63="","",'1. Staff Posts and Salaries'!D63)</f>
        <v/>
      </c>
      <c r="E64" s="100" t="str">
        <f>IF('1. Staff Posts and Salaries'!E63="","",'1. Staff Posts and Salaries'!E63)</f>
        <v/>
      </c>
      <c r="F64" s="100" t="str">
        <f>IF('1. Staff Posts and Salaries'!F63="","",'1. Staff Posts and Salaries'!F63)</f>
        <v/>
      </c>
      <c r="G64" s="100" t="str">
        <f>IF('1. Staff Posts and Salaries'!G63="","",'1. Staff Posts and Salaries'!G63)</f>
        <v/>
      </c>
      <c r="H64" s="100" t="str">
        <f>IF('1. Staff Posts and Salaries'!H63="","",'1. Staff Posts and Salaries'!H63)</f>
        <v/>
      </c>
      <c r="I64" s="100" t="str">
        <f>IF('1. Staff Posts and Salaries'!I63="","",'1. Staff Posts and Salaries'!I63)</f>
        <v/>
      </c>
      <c r="J64" s="100" t="str">
        <f>IF('1. Staff Posts and Salaries'!J63="","",'1. Staff Posts and Salaries'!J63)</f>
        <v/>
      </c>
      <c r="K64" s="227">
        <f>IF('1. Staff Posts and Salaries'!O63="","",'1. Staff Posts and Salaries'!O63)</f>
        <v>1</v>
      </c>
      <c r="L64" s="314"/>
      <c r="M64" s="315"/>
      <c r="N64" s="316">
        <f t="shared" si="14"/>
        <v>0</v>
      </c>
      <c r="O64" s="317">
        <f>IFERROR('1. Staff Posts and Salaries'!N63/12*'2. Annual Costs of Staff Posts'!L64*'2. Annual Costs of Staff Posts'!M64*K64,0)</f>
        <v>0</v>
      </c>
      <c r="P64" s="318"/>
      <c r="Q64" s="314"/>
      <c r="R64" s="315"/>
      <c r="S64" s="316">
        <f t="shared" si="13"/>
        <v>0</v>
      </c>
      <c r="T64" s="317">
        <f>IFERROR('1. Staff Posts and Salaries'!N63*(1+SUM(P64))/12*'2. Annual Costs of Staff Posts'!Q64*'2. Annual Costs of Staff Posts'!R64*K64,0)</f>
        <v>0</v>
      </c>
      <c r="U64" s="318"/>
      <c r="V64" s="314"/>
      <c r="W64" s="315"/>
      <c r="X64" s="316">
        <f t="shared" si="8"/>
        <v>0</v>
      </c>
      <c r="Y64" s="317">
        <f>IFERROR('1. Staff Posts and Salaries'!N63*(1+SUM(P64))*(1+SUM(U64))/12*'2. Annual Costs of Staff Posts'!V64*'2. Annual Costs of Staff Posts'!W64*K64,0)</f>
        <v>0</v>
      </c>
      <c r="Z64" s="318"/>
      <c r="AA64" s="314"/>
      <c r="AB64" s="315"/>
      <c r="AC64" s="316">
        <f t="shared" si="9"/>
        <v>0</v>
      </c>
      <c r="AD64" s="317">
        <f>IFERROR('1. Staff Posts and Salaries'!N63*(1+SUM(P64))*(1+SUM(U64))*(1+SUM(Z64))/12*'2. Annual Costs of Staff Posts'!AA64*'2. Annual Costs of Staff Posts'!AB64*K64,0)</f>
        <v>0</v>
      </c>
      <c r="AE64" s="318"/>
      <c r="AF64" s="314"/>
      <c r="AG64" s="315"/>
      <c r="AH64" s="316">
        <f t="shared" si="10"/>
        <v>0</v>
      </c>
      <c r="AI64" s="446">
        <f>IFERROR('1. Staff Posts and Salaries'!N63*(1+SUM(P64))*(1+SUM(U64))*(1+SUM(Z64))*(1+SUM(AE64))/12*'2. Annual Costs of Staff Posts'!AF64*'2. Annual Costs of Staff Posts'!AG64*K64,0)</f>
        <v>0</v>
      </c>
      <c r="AJ64" s="450">
        <f t="shared" si="11"/>
        <v>0</v>
      </c>
      <c r="AK64" s="448">
        <f t="shared" si="12"/>
        <v>0</v>
      </c>
      <c r="AL64" s="252"/>
    </row>
    <row r="65" spans="2:38" s="99" customFormat="1" x14ac:dyDescent="0.25">
      <c r="B65" s="109"/>
      <c r="C65" s="232" t="str">
        <f>IF('1. Staff Posts and Salaries'!C64="","",'1. Staff Posts and Salaries'!C64)</f>
        <v/>
      </c>
      <c r="D65" s="410" t="str">
        <f>IF('1. Staff Posts and Salaries'!D64="","",'1. Staff Posts and Salaries'!D64)</f>
        <v/>
      </c>
      <c r="E65" s="100" t="str">
        <f>IF('1. Staff Posts and Salaries'!E64="","",'1. Staff Posts and Salaries'!E64)</f>
        <v/>
      </c>
      <c r="F65" s="100" t="str">
        <f>IF('1. Staff Posts and Salaries'!F64="","",'1. Staff Posts and Salaries'!F64)</f>
        <v/>
      </c>
      <c r="G65" s="100" t="str">
        <f>IF('1. Staff Posts and Salaries'!G64="","",'1. Staff Posts and Salaries'!G64)</f>
        <v/>
      </c>
      <c r="H65" s="100" t="str">
        <f>IF('1. Staff Posts and Salaries'!H64="","",'1. Staff Posts and Salaries'!H64)</f>
        <v/>
      </c>
      <c r="I65" s="100" t="str">
        <f>IF('1. Staff Posts and Salaries'!I64="","",'1. Staff Posts and Salaries'!I64)</f>
        <v/>
      </c>
      <c r="J65" s="100" t="str">
        <f>IF('1. Staff Posts and Salaries'!J64="","",'1. Staff Posts and Salaries'!J64)</f>
        <v/>
      </c>
      <c r="K65" s="227">
        <f>IF('1. Staff Posts and Salaries'!O64="","",'1. Staff Posts and Salaries'!O64)</f>
        <v>1</v>
      </c>
      <c r="L65" s="314"/>
      <c r="M65" s="315"/>
      <c r="N65" s="316">
        <f t="shared" ref="N65:N114" si="16">IFERROR(L65*M65/12,0)</f>
        <v>0</v>
      </c>
      <c r="O65" s="317">
        <f>IFERROR('1. Staff Posts and Salaries'!N64/12*'2. Annual Costs of Staff Posts'!L65*'2. Annual Costs of Staff Posts'!M65*K65,0)</f>
        <v>0</v>
      </c>
      <c r="P65" s="318"/>
      <c r="Q65" s="314"/>
      <c r="R65" s="315"/>
      <c r="S65" s="316">
        <f t="shared" ref="S65:S114" si="17">IFERROR(Q65*R65/12,0)</f>
        <v>0</v>
      </c>
      <c r="T65" s="317">
        <f>IFERROR('1. Staff Posts and Salaries'!N64*(1+SUM(P65))/12*'2. Annual Costs of Staff Posts'!Q65*'2. Annual Costs of Staff Posts'!R65*K65,0)</f>
        <v>0</v>
      </c>
      <c r="U65" s="318"/>
      <c r="V65" s="314"/>
      <c r="W65" s="315"/>
      <c r="X65" s="316">
        <f t="shared" si="3"/>
        <v>0</v>
      </c>
      <c r="Y65" s="317">
        <f>IFERROR('1. Staff Posts and Salaries'!N64*(1+SUM(P65))*(1+SUM(U65))/12*'2. Annual Costs of Staff Posts'!V65*'2. Annual Costs of Staff Posts'!W65*K65,0)</f>
        <v>0</v>
      </c>
      <c r="Z65" s="318"/>
      <c r="AA65" s="314"/>
      <c r="AB65" s="315"/>
      <c r="AC65" s="316">
        <f t="shared" si="4"/>
        <v>0</v>
      </c>
      <c r="AD65" s="317">
        <f>IFERROR('1. Staff Posts and Salaries'!N64*(1+SUM(P65))*(1+SUM(U65))*(1+SUM(Z65))/12*'2. Annual Costs of Staff Posts'!AA65*'2. Annual Costs of Staff Posts'!AB65*K65,0)</f>
        <v>0</v>
      </c>
      <c r="AE65" s="318"/>
      <c r="AF65" s="314"/>
      <c r="AG65" s="315"/>
      <c r="AH65" s="316">
        <f t="shared" si="5"/>
        <v>0</v>
      </c>
      <c r="AI65" s="446">
        <f>IFERROR('1. Staff Posts and Salaries'!N64*(1+SUM(P65))*(1+SUM(U65))*(1+SUM(Z65))*(1+SUM(AE65))/12*'2. Annual Costs of Staff Posts'!AF65*'2. Annual Costs of Staff Posts'!AG65*K65,0)</f>
        <v>0</v>
      </c>
      <c r="AJ65" s="450">
        <f t="shared" si="6"/>
        <v>0</v>
      </c>
      <c r="AK65" s="448">
        <f t="shared" si="7"/>
        <v>0</v>
      </c>
      <c r="AL65" s="252"/>
    </row>
    <row r="66" spans="2:38" s="99" customFormat="1" x14ac:dyDescent="0.25">
      <c r="B66" s="109"/>
      <c r="C66" s="232" t="str">
        <f>IF('1. Staff Posts and Salaries'!C65="","",'1. Staff Posts and Salaries'!C65)</f>
        <v/>
      </c>
      <c r="D66" s="410" t="str">
        <f>IF('1. Staff Posts and Salaries'!D65="","",'1. Staff Posts and Salaries'!D65)</f>
        <v/>
      </c>
      <c r="E66" s="100" t="str">
        <f>IF('1. Staff Posts and Salaries'!E65="","",'1. Staff Posts and Salaries'!E65)</f>
        <v/>
      </c>
      <c r="F66" s="100" t="str">
        <f>IF('1. Staff Posts and Salaries'!F65="","",'1. Staff Posts and Salaries'!F65)</f>
        <v/>
      </c>
      <c r="G66" s="100" t="str">
        <f>IF('1. Staff Posts and Salaries'!G65="","",'1. Staff Posts and Salaries'!G65)</f>
        <v/>
      </c>
      <c r="H66" s="100" t="str">
        <f>IF('1. Staff Posts and Salaries'!H65="","",'1. Staff Posts and Salaries'!H65)</f>
        <v/>
      </c>
      <c r="I66" s="100" t="str">
        <f>IF('1. Staff Posts and Salaries'!I65="","",'1. Staff Posts and Salaries'!I65)</f>
        <v/>
      </c>
      <c r="J66" s="100" t="str">
        <f>IF('1. Staff Posts and Salaries'!J65="","",'1. Staff Posts and Salaries'!J65)</f>
        <v/>
      </c>
      <c r="K66" s="227">
        <f>IF('1. Staff Posts and Salaries'!O65="","",'1. Staff Posts and Salaries'!O65)</f>
        <v>1</v>
      </c>
      <c r="L66" s="314"/>
      <c r="M66" s="315"/>
      <c r="N66" s="316">
        <f t="shared" si="16"/>
        <v>0</v>
      </c>
      <c r="O66" s="317">
        <f>IFERROR('1. Staff Posts and Salaries'!N65/12*'2. Annual Costs of Staff Posts'!L66*'2. Annual Costs of Staff Posts'!M66*K66,0)</f>
        <v>0</v>
      </c>
      <c r="P66" s="318"/>
      <c r="Q66" s="314"/>
      <c r="R66" s="315"/>
      <c r="S66" s="316">
        <f t="shared" si="17"/>
        <v>0</v>
      </c>
      <c r="T66" s="317">
        <f>IFERROR('1. Staff Posts and Salaries'!N65*(1+SUM(P66))/12*'2. Annual Costs of Staff Posts'!Q66*'2. Annual Costs of Staff Posts'!R66*K66,0)</f>
        <v>0</v>
      </c>
      <c r="U66" s="318"/>
      <c r="V66" s="314"/>
      <c r="W66" s="315"/>
      <c r="X66" s="316">
        <f t="shared" si="3"/>
        <v>0</v>
      </c>
      <c r="Y66" s="317">
        <f>IFERROR('1. Staff Posts and Salaries'!N65*(1+SUM(P66))*(1+SUM(U66))/12*'2. Annual Costs of Staff Posts'!V66*'2. Annual Costs of Staff Posts'!W66*K66,0)</f>
        <v>0</v>
      </c>
      <c r="Z66" s="318"/>
      <c r="AA66" s="314"/>
      <c r="AB66" s="315"/>
      <c r="AC66" s="316">
        <f t="shared" si="4"/>
        <v>0</v>
      </c>
      <c r="AD66" s="317">
        <f>IFERROR('1. Staff Posts and Salaries'!N65*(1+SUM(P66))*(1+SUM(U66))*(1+SUM(Z66))/12*'2. Annual Costs of Staff Posts'!AA66*'2. Annual Costs of Staff Posts'!AB66*K66,0)</f>
        <v>0</v>
      </c>
      <c r="AE66" s="318"/>
      <c r="AF66" s="314"/>
      <c r="AG66" s="315"/>
      <c r="AH66" s="316">
        <f t="shared" si="5"/>
        <v>0</v>
      </c>
      <c r="AI66" s="446">
        <f>IFERROR('1. Staff Posts and Salaries'!N65*(1+SUM(P66))*(1+SUM(U66))*(1+SUM(Z66))*(1+SUM(AE66))/12*'2. Annual Costs of Staff Posts'!AF66*'2. Annual Costs of Staff Posts'!AG66*K66,0)</f>
        <v>0</v>
      </c>
      <c r="AJ66" s="450">
        <f t="shared" si="6"/>
        <v>0</v>
      </c>
      <c r="AK66" s="448">
        <f t="shared" si="7"/>
        <v>0</v>
      </c>
      <c r="AL66" s="252"/>
    </row>
    <row r="67" spans="2:38" s="99" customFormat="1" x14ac:dyDescent="0.25">
      <c r="B67" s="109"/>
      <c r="C67" s="232" t="str">
        <f>IF('1. Staff Posts and Salaries'!C66="","",'1. Staff Posts and Salaries'!C66)</f>
        <v/>
      </c>
      <c r="D67" s="410" t="str">
        <f>IF('1. Staff Posts and Salaries'!D66="","",'1. Staff Posts and Salaries'!D66)</f>
        <v/>
      </c>
      <c r="E67" s="100" t="str">
        <f>IF('1. Staff Posts and Salaries'!E66="","",'1. Staff Posts and Salaries'!E66)</f>
        <v/>
      </c>
      <c r="F67" s="100" t="str">
        <f>IF('1. Staff Posts and Salaries'!F66="","",'1. Staff Posts and Salaries'!F66)</f>
        <v/>
      </c>
      <c r="G67" s="100" t="str">
        <f>IF('1. Staff Posts and Salaries'!G66="","",'1. Staff Posts and Salaries'!G66)</f>
        <v/>
      </c>
      <c r="H67" s="100" t="str">
        <f>IF('1. Staff Posts and Salaries'!H66="","",'1. Staff Posts and Salaries'!H66)</f>
        <v/>
      </c>
      <c r="I67" s="100" t="str">
        <f>IF('1. Staff Posts and Salaries'!I66="","",'1. Staff Posts and Salaries'!I66)</f>
        <v/>
      </c>
      <c r="J67" s="100" t="str">
        <f>IF('1. Staff Posts and Salaries'!J66="","",'1. Staff Posts and Salaries'!J66)</f>
        <v/>
      </c>
      <c r="K67" s="227">
        <f>IF('1. Staff Posts and Salaries'!O66="","",'1. Staff Posts and Salaries'!O66)</f>
        <v>1</v>
      </c>
      <c r="L67" s="314"/>
      <c r="M67" s="315"/>
      <c r="N67" s="316">
        <f t="shared" si="16"/>
        <v>0</v>
      </c>
      <c r="O67" s="317">
        <f>IFERROR('1. Staff Posts and Salaries'!N66/12*'2. Annual Costs of Staff Posts'!L67*'2. Annual Costs of Staff Posts'!M67*K67,0)</f>
        <v>0</v>
      </c>
      <c r="P67" s="318"/>
      <c r="Q67" s="314"/>
      <c r="R67" s="315"/>
      <c r="S67" s="316">
        <f t="shared" si="17"/>
        <v>0</v>
      </c>
      <c r="T67" s="317">
        <f>IFERROR('1. Staff Posts and Salaries'!N66*(1+SUM(P67))/12*'2. Annual Costs of Staff Posts'!Q67*'2. Annual Costs of Staff Posts'!R67*K67,0)</f>
        <v>0</v>
      </c>
      <c r="U67" s="318"/>
      <c r="V67" s="314"/>
      <c r="W67" s="315"/>
      <c r="X67" s="316">
        <f t="shared" si="3"/>
        <v>0</v>
      </c>
      <c r="Y67" s="317">
        <f>IFERROR('1. Staff Posts and Salaries'!N66*(1+SUM(P67))*(1+SUM(U67))/12*'2. Annual Costs of Staff Posts'!V67*'2. Annual Costs of Staff Posts'!W67*K67,0)</f>
        <v>0</v>
      </c>
      <c r="Z67" s="318"/>
      <c r="AA67" s="314"/>
      <c r="AB67" s="315"/>
      <c r="AC67" s="316">
        <f t="shared" si="4"/>
        <v>0</v>
      </c>
      <c r="AD67" s="317">
        <f>IFERROR('1. Staff Posts and Salaries'!N66*(1+SUM(P67))*(1+SUM(U67))*(1+SUM(Z67))/12*'2. Annual Costs of Staff Posts'!AA67*'2. Annual Costs of Staff Posts'!AB67*K67,0)</f>
        <v>0</v>
      </c>
      <c r="AE67" s="318"/>
      <c r="AF67" s="314"/>
      <c r="AG67" s="315"/>
      <c r="AH67" s="316">
        <f t="shared" si="5"/>
        <v>0</v>
      </c>
      <c r="AI67" s="446">
        <f>IFERROR('1. Staff Posts and Salaries'!N66*(1+SUM(P67))*(1+SUM(U67))*(1+SUM(Z67))*(1+SUM(AE67))/12*'2. Annual Costs of Staff Posts'!AF67*'2. Annual Costs of Staff Posts'!AG67*K67,0)</f>
        <v>0</v>
      </c>
      <c r="AJ67" s="450">
        <f t="shared" si="6"/>
        <v>0</v>
      </c>
      <c r="AK67" s="448">
        <f t="shared" si="7"/>
        <v>0</v>
      </c>
      <c r="AL67" s="252"/>
    </row>
    <row r="68" spans="2:38" s="99" customFormat="1" x14ac:dyDescent="0.25">
      <c r="B68" s="109"/>
      <c r="C68" s="232" t="str">
        <f>IF('1. Staff Posts and Salaries'!C67="","",'1. Staff Posts and Salaries'!C67)</f>
        <v/>
      </c>
      <c r="D68" s="410" t="str">
        <f>IF('1. Staff Posts and Salaries'!D67="","",'1. Staff Posts and Salaries'!D67)</f>
        <v/>
      </c>
      <c r="E68" s="100" t="str">
        <f>IF('1. Staff Posts and Salaries'!E67="","",'1. Staff Posts and Salaries'!E67)</f>
        <v/>
      </c>
      <c r="F68" s="100" t="str">
        <f>IF('1. Staff Posts and Salaries'!F67="","",'1. Staff Posts and Salaries'!F67)</f>
        <v/>
      </c>
      <c r="G68" s="100" t="str">
        <f>IF('1. Staff Posts and Salaries'!G67="","",'1. Staff Posts and Salaries'!G67)</f>
        <v/>
      </c>
      <c r="H68" s="100" t="str">
        <f>IF('1. Staff Posts and Salaries'!H67="","",'1. Staff Posts and Salaries'!H67)</f>
        <v/>
      </c>
      <c r="I68" s="100" t="str">
        <f>IF('1. Staff Posts and Salaries'!I67="","",'1. Staff Posts and Salaries'!I67)</f>
        <v/>
      </c>
      <c r="J68" s="100" t="str">
        <f>IF('1. Staff Posts and Salaries'!J67="","",'1. Staff Posts and Salaries'!J67)</f>
        <v/>
      </c>
      <c r="K68" s="227">
        <f>IF('1. Staff Posts and Salaries'!O67="","",'1. Staff Posts and Salaries'!O67)</f>
        <v>1</v>
      </c>
      <c r="L68" s="314"/>
      <c r="M68" s="315"/>
      <c r="N68" s="316">
        <f t="shared" si="16"/>
        <v>0</v>
      </c>
      <c r="O68" s="317">
        <f>IFERROR('1. Staff Posts and Salaries'!N67/12*'2. Annual Costs of Staff Posts'!L68*'2. Annual Costs of Staff Posts'!M68*K68,0)</f>
        <v>0</v>
      </c>
      <c r="P68" s="318"/>
      <c r="Q68" s="314"/>
      <c r="R68" s="315"/>
      <c r="S68" s="316">
        <f t="shared" si="17"/>
        <v>0</v>
      </c>
      <c r="T68" s="317">
        <f>IFERROR('1. Staff Posts and Salaries'!N67*(1+SUM(P68))/12*'2. Annual Costs of Staff Posts'!Q68*'2. Annual Costs of Staff Posts'!R68*K68,0)</f>
        <v>0</v>
      </c>
      <c r="U68" s="318"/>
      <c r="V68" s="314"/>
      <c r="W68" s="315"/>
      <c r="X68" s="316">
        <f t="shared" si="3"/>
        <v>0</v>
      </c>
      <c r="Y68" s="317">
        <f>IFERROR('1. Staff Posts and Salaries'!N67*(1+SUM(P68))*(1+SUM(U68))/12*'2. Annual Costs of Staff Posts'!V68*'2. Annual Costs of Staff Posts'!W68*K68,0)</f>
        <v>0</v>
      </c>
      <c r="Z68" s="318"/>
      <c r="AA68" s="314"/>
      <c r="AB68" s="315"/>
      <c r="AC68" s="316">
        <f t="shared" si="4"/>
        <v>0</v>
      </c>
      <c r="AD68" s="317">
        <f>IFERROR('1. Staff Posts and Salaries'!N67*(1+SUM(P68))*(1+SUM(U68))*(1+SUM(Z68))/12*'2. Annual Costs of Staff Posts'!AA68*'2. Annual Costs of Staff Posts'!AB68*K68,0)</f>
        <v>0</v>
      </c>
      <c r="AE68" s="318"/>
      <c r="AF68" s="314"/>
      <c r="AG68" s="315"/>
      <c r="AH68" s="316">
        <f t="shared" si="5"/>
        <v>0</v>
      </c>
      <c r="AI68" s="446">
        <f>IFERROR('1. Staff Posts and Salaries'!N67*(1+SUM(P68))*(1+SUM(U68))*(1+SUM(Z68))*(1+SUM(AE68))/12*'2. Annual Costs of Staff Posts'!AF68*'2. Annual Costs of Staff Posts'!AG68*K68,0)</f>
        <v>0</v>
      </c>
      <c r="AJ68" s="450">
        <f t="shared" si="6"/>
        <v>0</v>
      </c>
      <c r="AK68" s="448">
        <f t="shared" si="7"/>
        <v>0</v>
      </c>
      <c r="AL68" s="252"/>
    </row>
    <row r="69" spans="2:38" s="99" customFormat="1" x14ac:dyDescent="0.25">
      <c r="B69" s="109"/>
      <c r="C69" s="232" t="str">
        <f>IF('1. Staff Posts and Salaries'!C68="","",'1. Staff Posts and Salaries'!C68)</f>
        <v/>
      </c>
      <c r="D69" s="410" t="str">
        <f>IF('1. Staff Posts and Salaries'!D68="","",'1. Staff Posts and Salaries'!D68)</f>
        <v/>
      </c>
      <c r="E69" s="100" t="str">
        <f>IF('1. Staff Posts and Salaries'!E68="","",'1. Staff Posts and Salaries'!E68)</f>
        <v/>
      </c>
      <c r="F69" s="100" t="str">
        <f>IF('1. Staff Posts and Salaries'!F68="","",'1. Staff Posts and Salaries'!F68)</f>
        <v/>
      </c>
      <c r="G69" s="100" t="str">
        <f>IF('1. Staff Posts and Salaries'!G68="","",'1. Staff Posts and Salaries'!G68)</f>
        <v/>
      </c>
      <c r="H69" s="100" t="str">
        <f>IF('1. Staff Posts and Salaries'!H68="","",'1. Staff Posts and Salaries'!H68)</f>
        <v/>
      </c>
      <c r="I69" s="100" t="str">
        <f>IF('1. Staff Posts and Salaries'!I68="","",'1. Staff Posts and Salaries'!I68)</f>
        <v/>
      </c>
      <c r="J69" s="100" t="str">
        <f>IF('1. Staff Posts and Salaries'!J68="","",'1. Staff Posts and Salaries'!J68)</f>
        <v/>
      </c>
      <c r="K69" s="227">
        <f>IF('1. Staff Posts and Salaries'!O68="","",'1. Staff Posts and Salaries'!O68)</f>
        <v>1</v>
      </c>
      <c r="L69" s="314"/>
      <c r="M69" s="315"/>
      <c r="N69" s="316">
        <f t="shared" si="16"/>
        <v>0</v>
      </c>
      <c r="O69" s="317">
        <f>IFERROR('1. Staff Posts and Salaries'!N68/12*'2. Annual Costs of Staff Posts'!L69*'2. Annual Costs of Staff Posts'!M69*K69,0)</f>
        <v>0</v>
      </c>
      <c r="P69" s="318"/>
      <c r="Q69" s="314"/>
      <c r="R69" s="315"/>
      <c r="S69" s="316">
        <f t="shared" si="17"/>
        <v>0</v>
      </c>
      <c r="T69" s="317">
        <f>IFERROR('1. Staff Posts and Salaries'!N68*(1+SUM(P69))/12*'2. Annual Costs of Staff Posts'!Q69*'2. Annual Costs of Staff Posts'!R69*K69,0)</f>
        <v>0</v>
      </c>
      <c r="U69" s="318"/>
      <c r="V69" s="314"/>
      <c r="W69" s="315"/>
      <c r="X69" s="316">
        <f t="shared" si="3"/>
        <v>0</v>
      </c>
      <c r="Y69" s="317">
        <f>IFERROR('1. Staff Posts and Salaries'!N68*(1+SUM(P69))*(1+SUM(U69))/12*'2. Annual Costs of Staff Posts'!V69*'2. Annual Costs of Staff Posts'!W69*K69,0)</f>
        <v>0</v>
      </c>
      <c r="Z69" s="318"/>
      <c r="AA69" s="314"/>
      <c r="AB69" s="315"/>
      <c r="AC69" s="316">
        <f t="shared" si="4"/>
        <v>0</v>
      </c>
      <c r="AD69" s="317">
        <f>IFERROR('1. Staff Posts and Salaries'!N68*(1+SUM(P69))*(1+SUM(U69))*(1+SUM(Z69))/12*'2. Annual Costs of Staff Posts'!AA69*'2. Annual Costs of Staff Posts'!AB69*K69,0)</f>
        <v>0</v>
      </c>
      <c r="AE69" s="318"/>
      <c r="AF69" s="314"/>
      <c r="AG69" s="315"/>
      <c r="AH69" s="316">
        <f t="shared" si="5"/>
        <v>0</v>
      </c>
      <c r="AI69" s="446">
        <f>IFERROR('1. Staff Posts and Salaries'!N68*(1+SUM(P69))*(1+SUM(U69))*(1+SUM(Z69))*(1+SUM(AE69))/12*'2. Annual Costs of Staff Posts'!AF69*'2. Annual Costs of Staff Posts'!AG69*K69,0)</f>
        <v>0</v>
      </c>
      <c r="AJ69" s="450">
        <f t="shared" si="6"/>
        <v>0</v>
      </c>
      <c r="AK69" s="448">
        <f t="shared" si="7"/>
        <v>0</v>
      </c>
      <c r="AL69" s="252"/>
    </row>
    <row r="70" spans="2:38" s="99" customFormat="1" x14ac:dyDescent="0.25">
      <c r="B70" s="109"/>
      <c r="C70" s="232" t="str">
        <f>IF('1. Staff Posts and Salaries'!C69="","",'1. Staff Posts and Salaries'!C69)</f>
        <v/>
      </c>
      <c r="D70" s="410" t="str">
        <f>IF('1. Staff Posts and Salaries'!D69="","",'1. Staff Posts and Salaries'!D69)</f>
        <v/>
      </c>
      <c r="E70" s="100" t="str">
        <f>IF('1. Staff Posts and Salaries'!E69="","",'1. Staff Posts and Salaries'!E69)</f>
        <v/>
      </c>
      <c r="F70" s="100" t="str">
        <f>IF('1. Staff Posts and Salaries'!F69="","",'1. Staff Posts and Salaries'!F69)</f>
        <v/>
      </c>
      <c r="G70" s="100" t="str">
        <f>IF('1. Staff Posts and Salaries'!G69="","",'1. Staff Posts and Salaries'!G69)</f>
        <v/>
      </c>
      <c r="H70" s="100" t="str">
        <f>IF('1. Staff Posts and Salaries'!H69="","",'1. Staff Posts and Salaries'!H69)</f>
        <v/>
      </c>
      <c r="I70" s="100" t="str">
        <f>IF('1. Staff Posts and Salaries'!I69="","",'1. Staff Posts and Salaries'!I69)</f>
        <v/>
      </c>
      <c r="J70" s="100" t="str">
        <f>IF('1. Staff Posts and Salaries'!J69="","",'1. Staff Posts and Salaries'!J69)</f>
        <v/>
      </c>
      <c r="K70" s="227">
        <f>IF('1. Staff Posts and Salaries'!O69="","",'1. Staff Posts and Salaries'!O69)</f>
        <v>1</v>
      </c>
      <c r="L70" s="314"/>
      <c r="M70" s="315"/>
      <c r="N70" s="316">
        <f t="shared" si="16"/>
        <v>0</v>
      </c>
      <c r="O70" s="317">
        <f>IFERROR('1. Staff Posts and Salaries'!N69/12*'2. Annual Costs of Staff Posts'!L70*'2. Annual Costs of Staff Posts'!M70*K70,0)</f>
        <v>0</v>
      </c>
      <c r="P70" s="318"/>
      <c r="Q70" s="314"/>
      <c r="R70" s="315"/>
      <c r="S70" s="316">
        <f t="shared" si="17"/>
        <v>0</v>
      </c>
      <c r="T70" s="317">
        <f>IFERROR('1. Staff Posts and Salaries'!N69*(1+SUM(P70))/12*'2. Annual Costs of Staff Posts'!Q70*'2. Annual Costs of Staff Posts'!R70*K70,0)</f>
        <v>0</v>
      </c>
      <c r="U70" s="318"/>
      <c r="V70" s="314"/>
      <c r="W70" s="315"/>
      <c r="X70" s="316">
        <f t="shared" si="3"/>
        <v>0</v>
      </c>
      <c r="Y70" s="317">
        <f>IFERROR('1. Staff Posts and Salaries'!N69*(1+SUM(P70))*(1+SUM(U70))/12*'2. Annual Costs of Staff Posts'!V70*'2. Annual Costs of Staff Posts'!W70*K70,0)</f>
        <v>0</v>
      </c>
      <c r="Z70" s="318"/>
      <c r="AA70" s="314"/>
      <c r="AB70" s="315"/>
      <c r="AC70" s="316">
        <f t="shared" si="4"/>
        <v>0</v>
      </c>
      <c r="AD70" s="317">
        <f>IFERROR('1. Staff Posts and Salaries'!N69*(1+SUM(P70))*(1+SUM(U70))*(1+SUM(Z70))/12*'2. Annual Costs of Staff Posts'!AA70*'2. Annual Costs of Staff Posts'!AB70*K70,0)</f>
        <v>0</v>
      </c>
      <c r="AE70" s="318"/>
      <c r="AF70" s="314"/>
      <c r="AG70" s="315"/>
      <c r="AH70" s="316">
        <f t="shared" si="5"/>
        <v>0</v>
      </c>
      <c r="AI70" s="446">
        <f>IFERROR('1. Staff Posts and Salaries'!N69*(1+SUM(P70))*(1+SUM(U70))*(1+SUM(Z70))*(1+SUM(AE70))/12*'2. Annual Costs of Staff Posts'!AF70*'2. Annual Costs of Staff Posts'!AG70*K70,0)</f>
        <v>0</v>
      </c>
      <c r="AJ70" s="450">
        <f t="shared" si="6"/>
        <v>0</v>
      </c>
      <c r="AK70" s="448">
        <f t="shared" si="7"/>
        <v>0</v>
      </c>
      <c r="AL70" s="252"/>
    </row>
    <row r="71" spans="2:38" s="99" customFormat="1" x14ac:dyDescent="0.25">
      <c r="B71" s="109"/>
      <c r="C71" s="232" t="str">
        <f>IF('1. Staff Posts and Salaries'!C70="","",'1. Staff Posts and Salaries'!C70)</f>
        <v/>
      </c>
      <c r="D71" s="410" t="str">
        <f>IF('1. Staff Posts and Salaries'!D70="","",'1. Staff Posts and Salaries'!D70)</f>
        <v/>
      </c>
      <c r="E71" s="100" t="str">
        <f>IF('1. Staff Posts and Salaries'!E70="","",'1. Staff Posts and Salaries'!E70)</f>
        <v/>
      </c>
      <c r="F71" s="100" t="str">
        <f>IF('1. Staff Posts and Salaries'!F70="","",'1. Staff Posts and Salaries'!F70)</f>
        <v/>
      </c>
      <c r="G71" s="100" t="str">
        <f>IF('1. Staff Posts and Salaries'!G70="","",'1. Staff Posts and Salaries'!G70)</f>
        <v/>
      </c>
      <c r="H71" s="100" t="str">
        <f>IF('1. Staff Posts and Salaries'!H70="","",'1. Staff Posts and Salaries'!H70)</f>
        <v/>
      </c>
      <c r="I71" s="100" t="str">
        <f>IF('1. Staff Posts and Salaries'!I70="","",'1. Staff Posts and Salaries'!I70)</f>
        <v/>
      </c>
      <c r="J71" s="100" t="str">
        <f>IF('1. Staff Posts and Salaries'!J70="","",'1. Staff Posts and Salaries'!J70)</f>
        <v/>
      </c>
      <c r="K71" s="227">
        <f>IF('1. Staff Posts and Salaries'!O70="","",'1. Staff Posts and Salaries'!O70)</f>
        <v>1</v>
      </c>
      <c r="L71" s="314"/>
      <c r="M71" s="315"/>
      <c r="N71" s="316">
        <f t="shared" si="16"/>
        <v>0</v>
      </c>
      <c r="O71" s="317">
        <f>IFERROR('1. Staff Posts and Salaries'!N70/12*'2. Annual Costs of Staff Posts'!L71*'2. Annual Costs of Staff Posts'!M71*K71,0)</f>
        <v>0</v>
      </c>
      <c r="P71" s="318"/>
      <c r="Q71" s="314"/>
      <c r="R71" s="315"/>
      <c r="S71" s="316">
        <f t="shared" si="17"/>
        <v>0</v>
      </c>
      <c r="T71" s="317">
        <f>IFERROR('1. Staff Posts and Salaries'!N70*(1+SUM(P71))/12*'2. Annual Costs of Staff Posts'!Q71*'2. Annual Costs of Staff Posts'!R71*K71,0)</f>
        <v>0</v>
      </c>
      <c r="U71" s="318"/>
      <c r="V71" s="314"/>
      <c r="W71" s="315"/>
      <c r="X71" s="316">
        <f t="shared" si="3"/>
        <v>0</v>
      </c>
      <c r="Y71" s="317">
        <f>IFERROR('1. Staff Posts and Salaries'!N70*(1+SUM(P71))*(1+SUM(U71))/12*'2. Annual Costs of Staff Posts'!V71*'2. Annual Costs of Staff Posts'!W71*K71,0)</f>
        <v>0</v>
      </c>
      <c r="Z71" s="318"/>
      <c r="AA71" s="314"/>
      <c r="AB71" s="315"/>
      <c r="AC71" s="316">
        <f t="shared" si="4"/>
        <v>0</v>
      </c>
      <c r="AD71" s="317">
        <f>IFERROR('1. Staff Posts and Salaries'!N70*(1+SUM(P71))*(1+SUM(U71))*(1+SUM(Z71))/12*'2. Annual Costs of Staff Posts'!AA71*'2. Annual Costs of Staff Posts'!AB71*K71,0)</f>
        <v>0</v>
      </c>
      <c r="AE71" s="318"/>
      <c r="AF71" s="314"/>
      <c r="AG71" s="315"/>
      <c r="AH71" s="316">
        <f t="shared" si="5"/>
        <v>0</v>
      </c>
      <c r="AI71" s="446">
        <f>IFERROR('1. Staff Posts and Salaries'!N70*(1+SUM(P71))*(1+SUM(U71))*(1+SUM(Z71))*(1+SUM(AE71))/12*'2. Annual Costs of Staff Posts'!AF71*'2. Annual Costs of Staff Posts'!AG71*K71,0)</f>
        <v>0</v>
      </c>
      <c r="AJ71" s="450">
        <f t="shared" si="6"/>
        <v>0</v>
      </c>
      <c r="AK71" s="448">
        <f t="shared" si="7"/>
        <v>0</v>
      </c>
      <c r="AL71" s="252"/>
    </row>
    <row r="72" spans="2:38" s="99" customFormat="1" x14ac:dyDescent="0.25">
      <c r="B72" s="109"/>
      <c r="C72" s="232" t="str">
        <f>IF('1. Staff Posts and Salaries'!C71="","",'1. Staff Posts and Salaries'!C71)</f>
        <v/>
      </c>
      <c r="D72" s="410" t="str">
        <f>IF('1. Staff Posts and Salaries'!D71="","",'1. Staff Posts and Salaries'!D71)</f>
        <v/>
      </c>
      <c r="E72" s="100" t="str">
        <f>IF('1. Staff Posts and Salaries'!E71="","",'1. Staff Posts and Salaries'!E71)</f>
        <v/>
      </c>
      <c r="F72" s="100" t="str">
        <f>IF('1. Staff Posts and Salaries'!F71="","",'1. Staff Posts and Salaries'!F71)</f>
        <v/>
      </c>
      <c r="G72" s="100" t="str">
        <f>IF('1. Staff Posts and Salaries'!G71="","",'1. Staff Posts and Salaries'!G71)</f>
        <v/>
      </c>
      <c r="H72" s="100" t="str">
        <f>IF('1. Staff Posts and Salaries'!H71="","",'1. Staff Posts and Salaries'!H71)</f>
        <v/>
      </c>
      <c r="I72" s="100" t="str">
        <f>IF('1. Staff Posts and Salaries'!I71="","",'1. Staff Posts and Salaries'!I71)</f>
        <v/>
      </c>
      <c r="J72" s="100" t="str">
        <f>IF('1. Staff Posts and Salaries'!J71="","",'1. Staff Posts and Salaries'!J71)</f>
        <v/>
      </c>
      <c r="K72" s="227">
        <f>IF('1. Staff Posts and Salaries'!O71="","",'1. Staff Posts and Salaries'!O71)</f>
        <v>1</v>
      </c>
      <c r="L72" s="314"/>
      <c r="M72" s="315"/>
      <c r="N72" s="316">
        <f t="shared" si="16"/>
        <v>0</v>
      </c>
      <c r="O72" s="317">
        <f>IFERROR('1. Staff Posts and Salaries'!N71/12*'2. Annual Costs of Staff Posts'!L72*'2. Annual Costs of Staff Posts'!M72*K72,0)</f>
        <v>0</v>
      </c>
      <c r="P72" s="318"/>
      <c r="Q72" s="314"/>
      <c r="R72" s="315"/>
      <c r="S72" s="316">
        <f t="shared" si="17"/>
        <v>0</v>
      </c>
      <c r="T72" s="317">
        <f>IFERROR('1. Staff Posts and Salaries'!N71*(1+SUM(P72))/12*'2. Annual Costs of Staff Posts'!Q72*'2. Annual Costs of Staff Posts'!R72*K72,0)</f>
        <v>0</v>
      </c>
      <c r="U72" s="318"/>
      <c r="V72" s="314"/>
      <c r="W72" s="315"/>
      <c r="X72" s="316">
        <f t="shared" si="3"/>
        <v>0</v>
      </c>
      <c r="Y72" s="317">
        <f>IFERROR('1. Staff Posts and Salaries'!N71*(1+SUM(P72))*(1+SUM(U72))/12*'2. Annual Costs of Staff Posts'!V72*'2. Annual Costs of Staff Posts'!W72*K72,0)</f>
        <v>0</v>
      </c>
      <c r="Z72" s="318"/>
      <c r="AA72" s="314"/>
      <c r="AB72" s="315"/>
      <c r="AC72" s="316">
        <f t="shared" si="4"/>
        <v>0</v>
      </c>
      <c r="AD72" s="317">
        <f>IFERROR('1. Staff Posts and Salaries'!N71*(1+SUM(P72))*(1+SUM(U72))*(1+SUM(Z72))/12*'2. Annual Costs of Staff Posts'!AA72*'2. Annual Costs of Staff Posts'!AB72*K72,0)</f>
        <v>0</v>
      </c>
      <c r="AE72" s="318"/>
      <c r="AF72" s="314"/>
      <c r="AG72" s="315"/>
      <c r="AH72" s="316">
        <f t="shared" si="5"/>
        <v>0</v>
      </c>
      <c r="AI72" s="446">
        <f>IFERROR('1. Staff Posts and Salaries'!N71*(1+SUM(P72))*(1+SUM(U72))*(1+SUM(Z72))*(1+SUM(AE72))/12*'2. Annual Costs of Staff Posts'!AF72*'2. Annual Costs of Staff Posts'!AG72*K72,0)</f>
        <v>0</v>
      </c>
      <c r="AJ72" s="450">
        <f t="shared" si="6"/>
        <v>0</v>
      </c>
      <c r="AK72" s="448">
        <f t="shared" si="7"/>
        <v>0</v>
      </c>
      <c r="AL72" s="252"/>
    </row>
    <row r="73" spans="2:38" s="99" customFormat="1" x14ac:dyDescent="0.25">
      <c r="B73" s="109"/>
      <c r="C73" s="232" t="str">
        <f>IF('1. Staff Posts and Salaries'!C72="","",'1. Staff Posts and Salaries'!C72)</f>
        <v/>
      </c>
      <c r="D73" s="410" t="str">
        <f>IF('1. Staff Posts and Salaries'!D72="","",'1. Staff Posts and Salaries'!D72)</f>
        <v/>
      </c>
      <c r="E73" s="100" t="str">
        <f>IF('1. Staff Posts and Salaries'!E72="","",'1. Staff Posts and Salaries'!E72)</f>
        <v/>
      </c>
      <c r="F73" s="100" t="str">
        <f>IF('1. Staff Posts and Salaries'!F72="","",'1. Staff Posts and Salaries'!F72)</f>
        <v/>
      </c>
      <c r="G73" s="100" t="str">
        <f>IF('1. Staff Posts and Salaries'!G72="","",'1. Staff Posts and Salaries'!G72)</f>
        <v/>
      </c>
      <c r="H73" s="100" t="str">
        <f>IF('1. Staff Posts and Salaries'!H72="","",'1. Staff Posts and Salaries'!H72)</f>
        <v/>
      </c>
      <c r="I73" s="100" t="str">
        <f>IF('1. Staff Posts and Salaries'!I72="","",'1. Staff Posts and Salaries'!I72)</f>
        <v/>
      </c>
      <c r="J73" s="100" t="str">
        <f>IF('1. Staff Posts and Salaries'!J72="","",'1. Staff Posts and Salaries'!J72)</f>
        <v/>
      </c>
      <c r="K73" s="227">
        <f>IF('1. Staff Posts and Salaries'!O72="","",'1. Staff Posts and Salaries'!O72)</f>
        <v>1</v>
      </c>
      <c r="L73" s="314"/>
      <c r="M73" s="315"/>
      <c r="N73" s="316">
        <f t="shared" si="16"/>
        <v>0</v>
      </c>
      <c r="O73" s="317">
        <f>IFERROR('1. Staff Posts and Salaries'!N72/12*'2. Annual Costs of Staff Posts'!L73*'2. Annual Costs of Staff Posts'!M73*K73,0)</f>
        <v>0</v>
      </c>
      <c r="P73" s="318"/>
      <c r="Q73" s="314"/>
      <c r="R73" s="315"/>
      <c r="S73" s="316">
        <f t="shared" si="17"/>
        <v>0</v>
      </c>
      <c r="T73" s="317">
        <f>IFERROR('1. Staff Posts and Salaries'!N72*(1+SUM(P73))/12*'2. Annual Costs of Staff Posts'!Q73*'2. Annual Costs of Staff Posts'!R73*K73,0)</f>
        <v>0</v>
      </c>
      <c r="U73" s="318"/>
      <c r="V73" s="314"/>
      <c r="W73" s="315"/>
      <c r="X73" s="316">
        <f t="shared" si="3"/>
        <v>0</v>
      </c>
      <c r="Y73" s="317">
        <f>IFERROR('1. Staff Posts and Salaries'!N72*(1+SUM(P73))*(1+SUM(U73))/12*'2. Annual Costs of Staff Posts'!V73*'2. Annual Costs of Staff Posts'!W73*K73,0)</f>
        <v>0</v>
      </c>
      <c r="Z73" s="318"/>
      <c r="AA73" s="314"/>
      <c r="AB73" s="315"/>
      <c r="AC73" s="316">
        <f t="shared" si="4"/>
        <v>0</v>
      </c>
      <c r="AD73" s="317">
        <f>IFERROR('1. Staff Posts and Salaries'!N72*(1+SUM(P73))*(1+SUM(U73))*(1+SUM(Z73))/12*'2. Annual Costs of Staff Posts'!AA73*'2. Annual Costs of Staff Posts'!AB73*K73,0)</f>
        <v>0</v>
      </c>
      <c r="AE73" s="318"/>
      <c r="AF73" s="314"/>
      <c r="AG73" s="315"/>
      <c r="AH73" s="316">
        <f t="shared" si="5"/>
        <v>0</v>
      </c>
      <c r="AI73" s="446">
        <f>IFERROR('1. Staff Posts and Salaries'!N72*(1+SUM(P73))*(1+SUM(U73))*(1+SUM(Z73))*(1+SUM(AE73))/12*'2. Annual Costs of Staff Posts'!AF73*'2. Annual Costs of Staff Posts'!AG73*K73,0)</f>
        <v>0</v>
      </c>
      <c r="AJ73" s="450">
        <f t="shared" si="6"/>
        <v>0</v>
      </c>
      <c r="AK73" s="448">
        <f t="shared" si="7"/>
        <v>0</v>
      </c>
      <c r="AL73" s="252"/>
    </row>
    <row r="74" spans="2:38" s="99" customFormat="1" x14ac:dyDescent="0.25">
      <c r="B74" s="109"/>
      <c r="C74" s="232" t="str">
        <f>IF('1. Staff Posts and Salaries'!C73="","",'1. Staff Posts and Salaries'!C73)</f>
        <v/>
      </c>
      <c r="D74" s="410" t="str">
        <f>IF('1. Staff Posts and Salaries'!D73="","",'1. Staff Posts and Salaries'!D73)</f>
        <v/>
      </c>
      <c r="E74" s="100" t="str">
        <f>IF('1. Staff Posts and Salaries'!E73="","",'1. Staff Posts and Salaries'!E73)</f>
        <v/>
      </c>
      <c r="F74" s="100" t="str">
        <f>IF('1. Staff Posts and Salaries'!F73="","",'1. Staff Posts and Salaries'!F73)</f>
        <v/>
      </c>
      <c r="G74" s="100" t="str">
        <f>IF('1. Staff Posts and Salaries'!G73="","",'1. Staff Posts and Salaries'!G73)</f>
        <v/>
      </c>
      <c r="H74" s="100" t="str">
        <f>IF('1. Staff Posts and Salaries'!H73="","",'1. Staff Posts and Salaries'!H73)</f>
        <v/>
      </c>
      <c r="I74" s="100" t="str">
        <f>IF('1. Staff Posts and Salaries'!I73="","",'1. Staff Posts and Salaries'!I73)</f>
        <v/>
      </c>
      <c r="J74" s="100" t="str">
        <f>IF('1. Staff Posts and Salaries'!J73="","",'1. Staff Posts and Salaries'!J73)</f>
        <v/>
      </c>
      <c r="K74" s="227">
        <f>IF('1. Staff Posts and Salaries'!O73="","",'1. Staff Posts and Salaries'!O73)</f>
        <v>1</v>
      </c>
      <c r="L74" s="314"/>
      <c r="M74" s="315"/>
      <c r="N74" s="316">
        <f t="shared" si="16"/>
        <v>0</v>
      </c>
      <c r="O74" s="317">
        <f>IFERROR('1. Staff Posts and Salaries'!N73/12*'2. Annual Costs of Staff Posts'!L74*'2. Annual Costs of Staff Posts'!M74*K74,0)</f>
        <v>0</v>
      </c>
      <c r="P74" s="318"/>
      <c r="Q74" s="314"/>
      <c r="R74" s="315"/>
      <c r="S74" s="316">
        <f t="shared" si="17"/>
        <v>0</v>
      </c>
      <c r="T74" s="317">
        <f>IFERROR('1. Staff Posts and Salaries'!N73*(1+SUM(P74))/12*'2. Annual Costs of Staff Posts'!Q74*'2. Annual Costs of Staff Posts'!R74*K74,0)</f>
        <v>0</v>
      </c>
      <c r="U74" s="318"/>
      <c r="V74" s="314"/>
      <c r="W74" s="315"/>
      <c r="X74" s="316">
        <f t="shared" si="3"/>
        <v>0</v>
      </c>
      <c r="Y74" s="317">
        <f>IFERROR('1. Staff Posts and Salaries'!N73*(1+SUM(P74))*(1+SUM(U74))/12*'2. Annual Costs of Staff Posts'!V74*'2. Annual Costs of Staff Posts'!W74*K74,0)</f>
        <v>0</v>
      </c>
      <c r="Z74" s="318"/>
      <c r="AA74" s="314"/>
      <c r="AB74" s="315"/>
      <c r="AC74" s="316">
        <f t="shared" si="4"/>
        <v>0</v>
      </c>
      <c r="AD74" s="317">
        <f>IFERROR('1. Staff Posts and Salaries'!N73*(1+SUM(P74))*(1+SUM(U74))*(1+SUM(Z74))/12*'2. Annual Costs of Staff Posts'!AA74*'2. Annual Costs of Staff Posts'!AB74*K74,0)</f>
        <v>0</v>
      </c>
      <c r="AE74" s="318"/>
      <c r="AF74" s="314"/>
      <c r="AG74" s="315"/>
      <c r="AH74" s="316">
        <f t="shared" si="5"/>
        <v>0</v>
      </c>
      <c r="AI74" s="446">
        <f>IFERROR('1. Staff Posts and Salaries'!N73*(1+SUM(P74))*(1+SUM(U74))*(1+SUM(Z74))*(1+SUM(AE74))/12*'2. Annual Costs of Staff Posts'!AF74*'2. Annual Costs of Staff Posts'!AG74*K74,0)</f>
        <v>0</v>
      </c>
      <c r="AJ74" s="450">
        <f t="shared" si="6"/>
        <v>0</v>
      </c>
      <c r="AK74" s="448">
        <f t="shared" si="7"/>
        <v>0</v>
      </c>
      <c r="AL74" s="252"/>
    </row>
    <row r="75" spans="2:38" s="99" customFormat="1" x14ac:dyDescent="0.25">
      <c r="B75" s="109"/>
      <c r="C75" s="232" t="str">
        <f>IF('1. Staff Posts and Salaries'!C74="","",'1. Staff Posts and Salaries'!C74)</f>
        <v/>
      </c>
      <c r="D75" s="410" t="str">
        <f>IF('1. Staff Posts and Salaries'!D74="","",'1. Staff Posts and Salaries'!D74)</f>
        <v/>
      </c>
      <c r="E75" s="100" t="str">
        <f>IF('1. Staff Posts and Salaries'!E74="","",'1. Staff Posts and Salaries'!E74)</f>
        <v/>
      </c>
      <c r="F75" s="100" t="str">
        <f>IF('1. Staff Posts and Salaries'!F74="","",'1. Staff Posts and Salaries'!F74)</f>
        <v/>
      </c>
      <c r="G75" s="100" t="str">
        <f>IF('1. Staff Posts and Salaries'!G74="","",'1. Staff Posts and Salaries'!G74)</f>
        <v/>
      </c>
      <c r="H75" s="100" t="str">
        <f>IF('1. Staff Posts and Salaries'!H74="","",'1. Staff Posts and Salaries'!H74)</f>
        <v/>
      </c>
      <c r="I75" s="100" t="str">
        <f>IF('1. Staff Posts and Salaries'!I74="","",'1. Staff Posts and Salaries'!I74)</f>
        <v/>
      </c>
      <c r="J75" s="100" t="str">
        <f>IF('1. Staff Posts and Salaries'!J74="","",'1. Staff Posts and Salaries'!J74)</f>
        <v/>
      </c>
      <c r="K75" s="227">
        <f>IF('1. Staff Posts and Salaries'!O74="","",'1. Staff Posts and Salaries'!O74)</f>
        <v>1</v>
      </c>
      <c r="L75" s="314"/>
      <c r="M75" s="315"/>
      <c r="N75" s="316">
        <f t="shared" si="16"/>
        <v>0</v>
      </c>
      <c r="O75" s="317">
        <f>IFERROR('1. Staff Posts and Salaries'!N74/12*'2. Annual Costs of Staff Posts'!L75*'2. Annual Costs of Staff Posts'!M75*K75,0)</f>
        <v>0</v>
      </c>
      <c r="P75" s="318"/>
      <c r="Q75" s="314"/>
      <c r="R75" s="315"/>
      <c r="S75" s="316">
        <f t="shared" si="17"/>
        <v>0</v>
      </c>
      <c r="T75" s="317">
        <f>IFERROR('1. Staff Posts and Salaries'!N74*(1+SUM(P75))/12*'2. Annual Costs of Staff Posts'!Q75*'2. Annual Costs of Staff Posts'!R75*K75,0)</f>
        <v>0</v>
      </c>
      <c r="U75" s="318"/>
      <c r="V75" s="314"/>
      <c r="W75" s="315"/>
      <c r="X75" s="316">
        <f t="shared" si="3"/>
        <v>0</v>
      </c>
      <c r="Y75" s="317">
        <f>IFERROR('1. Staff Posts and Salaries'!N74*(1+SUM(P75))*(1+SUM(U75))/12*'2. Annual Costs of Staff Posts'!V75*'2. Annual Costs of Staff Posts'!W75*K75,0)</f>
        <v>0</v>
      </c>
      <c r="Z75" s="318"/>
      <c r="AA75" s="314"/>
      <c r="AB75" s="315"/>
      <c r="AC75" s="316">
        <f t="shared" si="4"/>
        <v>0</v>
      </c>
      <c r="AD75" s="317">
        <f>IFERROR('1. Staff Posts and Salaries'!N74*(1+SUM(P75))*(1+SUM(U75))*(1+SUM(Z75))/12*'2. Annual Costs of Staff Posts'!AA75*'2. Annual Costs of Staff Posts'!AB75*K75,0)</f>
        <v>0</v>
      </c>
      <c r="AE75" s="318"/>
      <c r="AF75" s="314"/>
      <c r="AG75" s="315"/>
      <c r="AH75" s="316">
        <f t="shared" si="5"/>
        <v>0</v>
      </c>
      <c r="AI75" s="446">
        <f>IFERROR('1. Staff Posts and Salaries'!N74*(1+SUM(P75))*(1+SUM(U75))*(1+SUM(Z75))*(1+SUM(AE75))/12*'2. Annual Costs of Staff Posts'!AF75*'2. Annual Costs of Staff Posts'!AG75*K75,0)</f>
        <v>0</v>
      </c>
      <c r="AJ75" s="450">
        <f t="shared" si="6"/>
        <v>0</v>
      </c>
      <c r="AK75" s="448">
        <f t="shared" si="7"/>
        <v>0</v>
      </c>
      <c r="AL75" s="252"/>
    </row>
    <row r="76" spans="2:38" s="99" customFormat="1" x14ac:dyDescent="0.25">
      <c r="B76" s="109"/>
      <c r="C76" s="232" t="str">
        <f>IF('1. Staff Posts and Salaries'!C75="","",'1. Staff Posts and Salaries'!C75)</f>
        <v/>
      </c>
      <c r="D76" s="410" t="str">
        <f>IF('1. Staff Posts and Salaries'!D75="","",'1. Staff Posts and Salaries'!D75)</f>
        <v/>
      </c>
      <c r="E76" s="100" t="str">
        <f>IF('1. Staff Posts and Salaries'!E75="","",'1. Staff Posts and Salaries'!E75)</f>
        <v/>
      </c>
      <c r="F76" s="100" t="str">
        <f>IF('1. Staff Posts and Salaries'!F75="","",'1. Staff Posts and Salaries'!F75)</f>
        <v/>
      </c>
      <c r="G76" s="100" t="str">
        <f>IF('1. Staff Posts and Salaries'!G75="","",'1. Staff Posts and Salaries'!G75)</f>
        <v/>
      </c>
      <c r="H76" s="100" t="str">
        <f>IF('1. Staff Posts and Salaries'!H75="","",'1. Staff Posts and Salaries'!H75)</f>
        <v/>
      </c>
      <c r="I76" s="100" t="str">
        <f>IF('1. Staff Posts and Salaries'!I75="","",'1. Staff Posts and Salaries'!I75)</f>
        <v/>
      </c>
      <c r="J76" s="100" t="str">
        <f>IF('1. Staff Posts and Salaries'!J75="","",'1. Staff Posts and Salaries'!J75)</f>
        <v/>
      </c>
      <c r="K76" s="227">
        <f>IF('1. Staff Posts and Salaries'!O75="","",'1. Staff Posts and Salaries'!O75)</f>
        <v>1</v>
      </c>
      <c r="L76" s="314"/>
      <c r="M76" s="315"/>
      <c r="N76" s="316">
        <f t="shared" si="16"/>
        <v>0</v>
      </c>
      <c r="O76" s="317">
        <f>IFERROR('1. Staff Posts and Salaries'!N75/12*'2. Annual Costs of Staff Posts'!L76*'2. Annual Costs of Staff Posts'!M76*K76,0)</f>
        <v>0</v>
      </c>
      <c r="P76" s="318"/>
      <c r="Q76" s="314"/>
      <c r="R76" s="315"/>
      <c r="S76" s="316">
        <f t="shared" si="17"/>
        <v>0</v>
      </c>
      <c r="T76" s="317">
        <f>IFERROR('1. Staff Posts and Salaries'!N75*(1+SUM(P76))/12*'2. Annual Costs of Staff Posts'!Q76*'2. Annual Costs of Staff Posts'!R76*K76,0)</f>
        <v>0</v>
      </c>
      <c r="U76" s="318"/>
      <c r="V76" s="314"/>
      <c r="W76" s="315"/>
      <c r="X76" s="316">
        <f t="shared" si="3"/>
        <v>0</v>
      </c>
      <c r="Y76" s="317">
        <f>IFERROR('1. Staff Posts and Salaries'!N75*(1+SUM(P76))*(1+SUM(U76))/12*'2. Annual Costs of Staff Posts'!V76*'2. Annual Costs of Staff Posts'!W76*K76,0)</f>
        <v>0</v>
      </c>
      <c r="Z76" s="318"/>
      <c r="AA76" s="314"/>
      <c r="AB76" s="315"/>
      <c r="AC76" s="316">
        <f t="shared" si="4"/>
        <v>0</v>
      </c>
      <c r="AD76" s="317">
        <f>IFERROR('1. Staff Posts and Salaries'!N75*(1+SUM(P76))*(1+SUM(U76))*(1+SUM(Z76))/12*'2. Annual Costs of Staff Posts'!AA76*'2. Annual Costs of Staff Posts'!AB76*K76,0)</f>
        <v>0</v>
      </c>
      <c r="AE76" s="318"/>
      <c r="AF76" s="314"/>
      <c r="AG76" s="315"/>
      <c r="AH76" s="316">
        <f t="shared" si="5"/>
        <v>0</v>
      </c>
      <c r="AI76" s="446">
        <f>IFERROR('1. Staff Posts and Salaries'!N75*(1+SUM(P76))*(1+SUM(U76))*(1+SUM(Z76))*(1+SUM(AE76))/12*'2. Annual Costs of Staff Posts'!AF76*'2. Annual Costs of Staff Posts'!AG76*K76,0)</f>
        <v>0</v>
      </c>
      <c r="AJ76" s="450">
        <f t="shared" si="6"/>
        <v>0</v>
      </c>
      <c r="AK76" s="448">
        <f t="shared" si="7"/>
        <v>0</v>
      </c>
      <c r="AL76" s="252"/>
    </row>
    <row r="77" spans="2:38" s="99" customFormat="1" x14ac:dyDescent="0.25">
      <c r="B77" s="109"/>
      <c r="C77" s="232" t="str">
        <f>IF('1. Staff Posts and Salaries'!C76="","",'1. Staff Posts and Salaries'!C76)</f>
        <v/>
      </c>
      <c r="D77" s="410" t="str">
        <f>IF('1. Staff Posts and Salaries'!D76="","",'1. Staff Posts and Salaries'!D76)</f>
        <v/>
      </c>
      <c r="E77" s="100" t="str">
        <f>IF('1. Staff Posts and Salaries'!E76="","",'1. Staff Posts and Salaries'!E76)</f>
        <v/>
      </c>
      <c r="F77" s="100" t="str">
        <f>IF('1. Staff Posts and Salaries'!F76="","",'1. Staff Posts and Salaries'!F76)</f>
        <v/>
      </c>
      <c r="G77" s="100" t="str">
        <f>IF('1. Staff Posts and Salaries'!G76="","",'1. Staff Posts and Salaries'!G76)</f>
        <v/>
      </c>
      <c r="H77" s="100" t="str">
        <f>IF('1. Staff Posts and Salaries'!H76="","",'1. Staff Posts and Salaries'!H76)</f>
        <v/>
      </c>
      <c r="I77" s="100" t="str">
        <f>IF('1. Staff Posts and Salaries'!I76="","",'1. Staff Posts and Salaries'!I76)</f>
        <v/>
      </c>
      <c r="J77" s="100" t="str">
        <f>IF('1. Staff Posts and Salaries'!J76="","",'1. Staff Posts and Salaries'!J76)</f>
        <v/>
      </c>
      <c r="K77" s="227">
        <f>IF('1. Staff Posts and Salaries'!O76="","",'1. Staff Posts and Salaries'!O76)</f>
        <v>1</v>
      </c>
      <c r="L77" s="314"/>
      <c r="M77" s="315"/>
      <c r="N77" s="316">
        <f t="shared" si="16"/>
        <v>0</v>
      </c>
      <c r="O77" s="317">
        <f>IFERROR('1. Staff Posts and Salaries'!N76/12*'2. Annual Costs of Staff Posts'!L77*'2. Annual Costs of Staff Posts'!M77*K77,0)</f>
        <v>0</v>
      </c>
      <c r="P77" s="318"/>
      <c r="Q77" s="314"/>
      <c r="R77" s="315"/>
      <c r="S77" s="316">
        <f t="shared" si="17"/>
        <v>0</v>
      </c>
      <c r="T77" s="317">
        <f>IFERROR('1. Staff Posts and Salaries'!N76*(1+SUM(P77))/12*'2. Annual Costs of Staff Posts'!Q77*'2. Annual Costs of Staff Posts'!R77*K77,0)</f>
        <v>0</v>
      </c>
      <c r="U77" s="318"/>
      <c r="V77" s="314"/>
      <c r="W77" s="315"/>
      <c r="X77" s="316">
        <f t="shared" si="3"/>
        <v>0</v>
      </c>
      <c r="Y77" s="317">
        <f>IFERROR('1. Staff Posts and Salaries'!N76*(1+SUM(P77))*(1+SUM(U77))/12*'2. Annual Costs of Staff Posts'!V77*'2. Annual Costs of Staff Posts'!W77*K77,0)</f>
        <v>0</v>
      </c>
      <c r="Z77" s="318"/>
      <c r="AA77" s="314"/>
      <c r="AB77" s="315"/>
      <c r="AC77" s="316">
        <f t="shared" si="4"/>
        <v>0</v>
      </c>
      <c r="AD77" s="317">
        <f>IFERROR('1. Staff Posts and Salaries'!N76*(1+SUM(P77))*(1+SUM(U77))*(1+SUM(Z77))/12*'2. Annual Costs of Staff Posts'!AA77*'2. Annual Costs of Staff Posts'!AB77*K77,0)</f>
        <v>0</v>
      </c>
      <c r="AE77" s="318"/>
      <c r="AF77" s="314"/>
      <c r="AG77" s="315"/>
      <c r="AH77" s="316">
        <f t="shared" si="5"/>
        <v>0</v>
      </c>
      <c r="AI77" s="446">
        <f>IFERROR('1. Staff Posts and Salaries'!N76*(1+SUM(P77))*(1+SUM(U77))*(1+SUM(Z77))*(1+SUM(AE77))/12*'2. Annual Costs of Staff Posts'!AF77*'2. Annual Costs of Staff Posts'!AG77*K77,0)</f>
        <v>0</v>
      </c>
      <c r="AJ77" s="450">
        <f t="shared" si="6"/>
        <v>0</v>
      </c>
      <c r="AK77" s="448">
        <f t="shared" si="7"/>
        <v>0</v>
      </c>
      <c r="AL77" s="252"/>
    </row>
    <row r="78" spans="2:38" s="99" customFormat="1" x14ac:dyDescent="0.25">
      <c r="B78" s="109"/>
      <c r="C78" s="232" t="str">
        <f>IF('1. Staff Posts and Salaries'!C77="","",'1. Staff Posts and Salaries'!C77)</f>
        <v/>
      </c>
      <c r="D78" s="410" t="str">
        <f>IF('1. Staff Posts and Salaries'!D77="","",'1. Staff Posts and Salaries'!D77)</f>
        <v/>
      </c>
      <c r="E78" s="100" t="str">
        <f>IF('1. Staff Posts and Salaries'!E77="","",'1. Staff Posts and Salaries'!E77)</f>
        <v/>
      </c>
      <c r="F78" s="100" t="str">
        <f>IF('1. Staff Posts and Salaries'!F77="","",'1. Staff Posts and Salaries'!F77)</f>
        <v/>
      </c>
      <c r="G78" s="100" t="str">
        <f>IF('1. Staff Posts and Salaries'!G77="","",'1. Staff Posts and Salaries'!G77)</f>
        <v/>
      </c>
      <c r="H78" s="100" t="str">
        <f>IF('1. Staff Posts and Salaries'!H77="","",'1. Staff Posts and Salaries'!H77)</f>
        <v/>
      </c>
      <c r="I78" s="100" t="str">
        <f>IF('1. Staff Posts and Salaries'!I77="","",'1. Staff Posts and Salaries'!I77)</f>
        <v/>
      </c>
      <c r="J78" s="100" t="str">
        <f>IF('1. Staff Posts and Salaries'!J77="","",'1. Staff Posts and Salaries'!J77)</f>
        <v/>
      </c>
      <c r="K78" s="227">
        <f>IF('1. Staff Posts and Salaries'!O77="","",'1. Staff Posts and Salaries'!O77)</f>
        <v>1</v>
      </c>
      <c r="L78" s="314"/>
      <c r="M78" s="315"/>
      <c r="N78" s="316">
        <f t="shared" si="16"/>
        <v>0</v>
      </c>
      <c r="O78" s="317">
        <f>IFERROR('1. Staff Posts and Salaries'!N77/12*'2. Annual Costs of Staff Posts'!L78*'2. Annual Costs of Staff Posts'!M78*K78,0)</f>
        <v>0</v>
      </c>
      <c r="P78" s="318"/>
      <c r="Q78" s="314"/>
      <c r="R78" s="315"/>
      <c r="S78" s="316">
        <f t="shared" si="17"/>
        <v>0</v>
      </c>
      <c r="T78" s="317">
        <f>IFERROR('1. Staff Posts and Salaries'!N77*(1+SUM(P78))/12*'2. Annual Costs of Staff Posts'!Q78*'2. Annual Costs of Staff Posts'!R78*K78,0)</f>
        <v>0</v>
      </c>
      <c r="U78" s="318"/>
      <c r="V78" s="314"/>
      <c r="W78" s="315"/>
      <c r="X78" s="316">
        <f t="shared" si="3"/>
        <v>0</v>
      </c>
      <c r="Y78" s="317">
        <f>IFERROR('1. Staff Posts and Salaries'!N77*(1+SUM(P78))*(1+SUM(U78))/12*'2. Annual Costs of Staff Posts'!V78*'2. Annual Costs of Staff Posts'!W78*K78,0)</f>
        <v>0</v>
      </c>
      <c r="Z78" s="318"/>
      <c r="AA78" s="314"/>
      <c r="AB78" s="315"/>
      <c r="AC78" s="316">
        <f t="shared" si="4"/>
        <v>0</v>
      </c>
      <c r="AD78" s="317">
        <f>IFERROR('1. Staff Posts and Salaries'!N77*(1+SUM(P78))*(1+SUM(U78))*(1+SUM(Z78))/12*'2. Annual Costs of Staff Posts'!AA78*'2. Annual Costs of Staff Posts'!AB78*K78,0)</f>
        <v>0</v>
      </c>
      <c r="AE78" s="318"/>
      <c r="AF78" s="314"/>
      <c r="AG78" s="315"/>
      <c r="AH78" s="316">
        <f t="shared" si="5"/>
        <v>0</v>
      </c>
      <c r="AI78" s="446">
        <f>IFERROR('1. Staff Posts and Salaries'!N77*(1+SUM(P78))*(1+SUM(U78))*(1+SUM(Z78))*(1+SUM(AE78))/12*'2. Annual Costs of Staff Posts'!AF78*'2. Annual Costs of Staff Posts'!AG78*K78,0)</f>
        <v>0</v>
      </c>
      <c r="AJ78" s="450">
        <f t="shared" si="6"/>
        <v>0</v>
      </c>
      <c r="AK78" s="448">
        <f t="shared" si="7"/>
        <v>0</v>
      </c>
      <c r="AL78" s="252"/>
    </row>
    <row r="79" spans="2:38" s="99" customFormat="1" x14ac:dyDescent="0.25">
      <c r="B79" s="109"/>
      <c r="C79" s="232" t="str">
        <f>IF('1. Staff Posts and Salaries'!C78="","",'1. Staff Posts and Salaries'!C78)</f>
        <v/>
      </c>
      <c r="D79" s="410" t="str">
        <f>IF('1. Staff Posts and Salaries'!D78="","",'1. Staff Posts and Salaries'!D78)</f>
        <v/>
      </c>
      <c r="E79" s="100" t="str">
        <f>IF('1. Staff Posts and Salaries'!E78="","",'1. Staff Posts and Salaries'!E78)</f>
        <v/>
      </c>
      <c r="F79" s="100" t="str">
        <f>IF('1. Staff Posts and Salaries'!F78="","",'1. Staff Posts and Salaries'!F78)</f>
        <v/>
      </c>
      <c r="G79" s="100" t="str">
        <f>IF('1. Staff Posts and Salaries'!G78="","",'1. Staff Posts and Salaries'!G78)</f>
        <v/>
      </c>
      <c r="H79" s="100" t="str">
        <f>IF('1. Staff Posts and Salaries'!H78="","",'1. Staff Posts and Salaries'!H78)</f>
        <v/>
      </c>
      <c r="I79" s="100" t="str">
        <f>IF('1. Staff Posts and Salaries'!I78="","",'1. Staff Posts and Salaries'!I78)</f>
        <v/>
      </c>
      <c r="J79" s="100" t="str">
        <f>IF('1. Staff Posts and Salaries'!J78="","",'1. Staff Posts and Salaries'!J78)</f>
        <v/>
      </c>
      <c r="K79" s="227">
        <f>IF('1. Staff Posts and Salaries'!O78="","",'1. Staff Posts and Salaries'!O78)</f>
        <v>1</v>
      </c>
      <c r="L79" s="314"/>
      <c r="M79" s="315"/>
      <c r="N79" s="316">
        <f t="shared" si="16"/>
        <v>0</v>
      </c>
      <c r="O79" s="317">
        <f>IFERROR('1. Staff Posts and Salaries'!N78/12*'2. Annual Costs of Staff Posts'!L79*'2. Annual Costs of Staff Posts'!M79*K79,0)</f>
        <v>0</v>
      </c>
      <c r="P79" s="318"/>
      <c r="Q79" s="314"/>
      <c r="R79" s="315"/>
      <c r="S79" s="316">
        <f t="shared" si="17"/>
        <v>0</v>
      </c>
      <c r="T79" s="317">
        <f>IFERROR('1. Staff Posts and Salaries'!N78*(1+SUM(P79))/12*'2. Annual Costs of Staff Posts'!Q79*'2. Annual Costs of Staff Posts'!R79*K79,0)</f>
        <v>0</v>
      </c>
      <c r="U79" s="318"/>
      <c r="V79" s="314"/>
      <c r="W79" s="315"/>
      <c r="X79" s="316">
        <f t="shared" si="3"/>
        <v>0</v>
      </c>
      <c r="Y79" s="317">
        <f>IFERROR('1. Staff Posts and Salaries'!N78*(1+SUM(P79))*(1+SUM(U79))/12*'2. Annual Costs of Staff Posts'!V79*'2. Annual Costs of Staff Posts'!W79*K79,0)</f>
        <v>0</v>
      </c>
      <c r="Z79" s="318"/>
      <c r="AA79" s="314"/>
      <c r="AB79" s="315"/>
      <c r="AC79" s="316">
        <f t="shared" si="4"/>
        <v>0</v>
      </c>
      <c r="AD79" s="317">
        <f>IFERROR('1. Staff Posts and Salaries'!N78*(1+SUM(P79))*(1+SUM(U79))*(1+SUM(Z79))/12*'2. Annual Costs of Staff Posts'!AA79*'2. Annual Costs of Staff Posts'!AB79*K79,0)</f>
        <v>0</v>
      </c>
      <c r="AE79" s="318"/>
      <c r="AF79" s="314"/>
      <c r="AG79" s="315"/>
      <c r="AH79" s="316">
        <f t="shared" si="5"/>
        <v>0</v>
      </c>
      <c r="AI79" s="446">
        <f>IFERROR('1. Staff Posts and Salaries'!N78*(1+SUM(P79))*(1+SUM(U79))*(1+SUM(Z79))*(1+SUM(AE79))/12*'2. Annual Costs of Staff Posts'!AF79*'2. Annual Costs of Staff Posts'!AG79*K79,0)</f>
        <v>0</v>
      </c>
      <c r="AJ79" s="450">
        <f t="shared" si="6"/>
        <v>0</v>
      </c>
      <c r="AK79" s="448">
        <f t="shared" si="7"/>
        <v>0</v>
      </c>
      <c r="AL79" s="252"/>
    </row>
    <row r="80" spans="2:38" s="99" customFormat="1" x14ac:dyDescent="0.25">
      <c r="B80" s="109"/>
      <c r="C80" s="232" t="str">
        <f>IF('1. Staff Posts and Salaries'!C79="","",'1. Staff Posts and Salaries'!C79)</f>
        <v/>
      </c>
      <c r="D80" s="410" t="str">
        <f>IF('1. Staff Posts and Salaries'!D79="","",'1. Staff Posts and Salaries'!D79)</f>
        <v/>
      </c>
      <c r="E80" s="100" t="str">
        <f>IF('1. Staff Posts and Salaries'!E79="","",'1. Staff Posts and Salaries'!E79)</f>
        <v/>
      </c>
      <c r="F80" s="100" t="str">
        <f>IF('1. Staff Posts and Salaries'!F79="","",'1. Staff Posts and Salaries'!F79)</f>
        <v/>
      </c>
      <c r="G80" s="100" t="str">
        <f>IF('1. Staff Posts and Salaries'!G79="","",'1. Staff Posts and Salaries'!G79)</f>
        <v/>
      </c>
      <c r="H80" s="100" t="str">
        <f>IF('1. Staff Posts and Salaries'!H79="","",'1. Staff Posts and Salaries'!H79)</f>
        <v/>
      </c>
      <c r="I80" s="100" t="str">
        <f>IF('1. Staff Posts and Salaries'!I79="","",'1. Staff Posts and Salaries'!I79)</f>
        <v/>
      </c>
      <c r="J80" s="100" t="str">
        <f>IF('1. Staff Posts and Salaries'!J79="","",'1. Staff Posts and Salaries'!J79)</f>
        <v/>
      </c>
      <c r="K80" s="227">
        <f>IF('1. Staff Posts and Salaries'!O79="","",'1. Staff Posts and Salaries'!O79)</f>
        <v>1</v>
      </c>
      <c r="L80" s="314"/>
      <c r="M80" s="315"/>
      <c r="N80" s="316">
        <f t="shared" si="16"/>
        <v>0</v>
      </c>
      <c r="O80" s="317">
        <f>IFERROR('1. Staff Posts and Salaries'!N79/12*'2. Annual Costs of Staff Posts'!L80*'2. Annual Costs of Staff Posts'!M80*K80,0)</f>
        <v>0</v>
      </c>
      <c r="P80" s="318"/>
      <c r="Q80" s="314"/>
      <c r="R80" s="315"/>
      <c r="S80" s="316">
        <f t="shared" si="17"/>
        <v>0</v>
      </c>
      <c r="T80" s="317">
        <f>IFERROR('1. Staff Posts and Salaries'!N79*(1+SUM(P80))/12*'2. Annual Costs of Staff Posts'!Q80*'2. Annual Costs of Staff Posts'!R80*K80,0)</f>
        <v>0</v>
      </c>
      <c r="U80" s="318"/>
      <c r="V80" s="314"/>
      <c r="W80" s="315"/>
      <c r="X80" s="316">
        <f t="shared" si="3"/>
        <v>0</v>
      </c>
      <c r="Y80" s="317">
        <f>IFERROR('1. Staff Posts and Salaries'!N79*(1+SUM(P80))*(1+SUM(U80))/12*'2. Annual Costs of Staff Posts'!V80*'2. Annual Costs of Staff Posts'!W80*K80,0)</f>
        <v>0</v>
      </c>
      <c r="Z80" s="318"/>
      <c r="AA80" s="314"/>
      <c r="AB80" s="315"/>
      <c r="AC80" s="316">
        <f t="shared" si="4"/>
        <v>0</v>
      </c>
      <c r="AD80" s="317">
        <f>IFERROR('1. Staff Posts and Salaries'!N79*(1+SUM(P80))*(1+SUM(U80))*(1+SUM(Z80))/12*'2. Annual Costs of Staff Posts'!AA80*'2. Annual Costs of Staff Posts'!AB80*K80,0)</f>
        <v>0</v>
      </c>
      <c r="AE80" s="318"/>
      <c r="AF80" s="314"/>
      <c r="AG80" s="315"/>
      <c r="AH80" s="316">
        <f t="shared" si="5"/>
        <v>0</v>
      </c>
      <c r="AI80" s="446">
        <f>IFERROR('1. Staff Posts and Salaries'!N79*(1+SUM(P80))*(1+SUM(U80))*(1+SUM(Z80))*(1+SUM(AE80))/12*'2. Annual Costs of Staff Posts'!AF80*'2. Annual Costs of Staff Posts'!AG80*K80,0)</f>
        <v>0</v>
      </c>
      <c r="AJ80" s="450">
        <f t="shared" si="6"/>
        <v>0</v>
      </c>
      <c r="AK80" s="448">
        <f t="shared" si="7"/>
        <v>0</v>
      </c>
      <c r="AL80" s="252"/>
    </row>
    <row r="81" spans="2:38" s="99" customFormat="1" x14ac:dyDescent="0.25">
      <c r="B81" s="109"/>
      <c r="C81" s="232" t="str">
        <f>IF('1. Staff Posts and Salaries'!C80="","",'1. Staff Posts and Salaries'!C80)</f>
        <v/>
      </c>
      <c r="D81" s="410" t="str">
        <f>IF('1. Staff Posts and Salaries'!D80="","",'1. Staff Posts and Salaries'!D80)</f>
        <v/>
      </c>
      <c r="E81" s="100" t="str">
        <f>IF('1. Staff Posts and Salaries'!E80="","",'1. Staff Posts and Salaries'!E80)</f>
        <v/>
      </c>
      <c r="F81" s="100" t="str">
        <f>IF('1. Staff Posts and Salaries'!F80="","",'1. Staff Posts and Salaries'!F80)</f>
        <v/>
      </c>
      <c r="G81" s="100" t="str">
        <f>IF('1. Staff Posts and Salaries'!G80="","",'1. Staff Posts and Salaries'!G80)</f>
        <v/>
      </c>
      <c r="H81" s="100" t="str">
        <f>IF('1. Staff Posts and Salaries'!H80="","",'1. Staff Posts and Salaries'!H80)</f>
        <v/>
      </c>
      <c r="I81" s="100" t="str">
        <f>IF('1. Staff Posts and Salaries'!I80="","",'1. Staff Posts and Salaries'!I80)</f>
        <v/>
      </c>
      <c r="J81" s="100" t="str">
        <f>IF('1. Staff Posts and Salaries'!J80="","",'1. Staff Posts and Salaries'!J80)</f>
        <v/>
      </c>
      <c r="K81" s="227">
        <f>IF('1. Staff Posts and Salaries'!O80="","",'1. Staff Posts and Salaries'!O80)</f>
        <v>1</v>
      </c>
      <c r="L81" s="314"/>
      <c r="M81" s="315"/>
      <c r="N81" s="316">
        <f t="shared" si="16"/>
        <v>0</v>
      </c>
      <c r="O81" s="317">
        <f>IFERROR('1. Staff Posts and Salaries'!N80/12*'2. Annual Costs of Staff Posts'!L81*'2. Annual Costs of Staff Posts'!M81*K81,0)</f>
        <v>0</v>
      </c>
      <c r="P81" s="318"/>
      <c r="Q81" s="314"/>
      <c r="R81" s="315"/>
      <c r="S81" s="316">
        <f t="shared" si="17"/>
        <v>0</v>
      </c>
      <c r="T81" s="317">
        <f>IFERROR('1. Staff Posts and Salaries'!N80*(1+SUM(P81))/12*'2. Annual Costs of Staff Posts'!Q81*'2. Annual Costs of Staff Posts'!R81*K81,0)</f>
        <v>0</v>
      </c>
      <c r="U81" s="318"/>
      <c r="V81" s="314"/>
      <c r="W81" s="315"/>
      <c r="X81" s="316">
        <f t="shared" si="3"/>
        <v>0</v>
      </c>
      <c r="Y81" s="317">
        <f>IFERROR('1. Staff Posts and Salaries'!N80*(1+SUM(P81))*(1+SUM(U81))/12*'2. Annual Costs of Staff Posts'!V81*'2. Annual Costs of Staff Posts'!W81*K81,0)</f>
        <v>0</v>
      </c>
      <c r="Z81" s="318"/>
      <c r="AA81" s="314"/>
      <c r="AB81" s="315"/>
      <c r="AC81" s="316">
        <f t="shared" si="4"/>
        <v>0</v>
      </c>
      <c r="AD81" s="317">
        <f>IFERROR('1. Staff Posts and Salaries'!N80*(1+SUM(P81))*(1+SUM(U81))*(1+SUM(Z81))/12*'2. Annual Costs of Staff Posts'!AA81*'2. Annual Costs of Staff Posts'!AB81*K81,0)</f>
        <v>0</v>
      </c>
      <c r="AE81" s="318"/>
      <c r="AF81" s="314"/>
      <c r="AG81" s="315"/>
      <c r="AH81" s="316">
        <f t="shared" si="5"/>
        <v>0</v>
      </c>
      <c r="AI81" s="446">
        <f>IFERROR('1. Staff Posts and Salaries'!N80*(1+SUM(P81))*(1+SUM(U81))*(1+SUM(Z81))*(1+SUM(AE81))/12*'2. Annual Costs of Staff Posts'!AF81*'2. Annual Costs of Staff Posts'!AG81*K81,0)</f>
        <v>0</v>
      </c>
      <c r="AJ81" s="450">
        <f t="shared" si="6"/>
        <v>0</v>
      </c>
      <c r="AK81" s="448">
        <f t="shared" si="7"/>
        <v>0</v>
      </c>
      <c r="AL81" s="252"/>
    </row>
    <row r="82" spans="2:38" s="99" customFormat="1" x14ac:dyDescent="0.25">
      <c r="B82" s="109"/>
      <c r="C82" s="232" t="str">
        <f>IF('1. Staff Posts and Salaries'!C81="","",'1. Staff Posts and Salaries'!C81)</f>
        <v/>
      </c>
      <c r="D82" s="410" t="str">
        <f>IF('1. Staff Posts and Salaries'!D81="","",'1. Staff Posts and Salaries'!D81)</f>
        <v/>
      </c>
      <c r="E82" s="100" t="str">
        <f>IF('1. Staff Posts and Salaries'!E81="","",'1. Staff Posts and Salaries'!E81)</f>
        <v/>
      </c>
      <c r="F82" s="100" t="str">
        <f>IF('1. Staff Posts and Salaries'!F81="","",'1. Staff Posts and Salaries'!F81)</f>
        <v/>
      </c>
      <c r="G82" s="100" t="str">
        <f>IF('1. Staff Posts and Salaries'!G81="","",'1. Staff Posts and Salaries'!G81)</f>
        <v/>
      </c>
      <c r="H82" s="100" t="str">
        <f>IF('1. Staff Posts and Salaries'!H81="","",'1. Staff Posts and Salaries'!H81)</f>
        <v/>
      </c>
      <c r="I82" s="100" t="str">
        <f>IF('1. Staff Posts and Salaries'!I81="","",'1. Staff Posts and Salaries'!I81)</f>
        <v/>
      </c>
      <c r="J82" s="100" t="str">
        <f>IF('1. Staff Posts and Salaries'!J81="","",'1. Staff Posts and Salaries'!J81)</f>
        <v/>
      </c>
      <c r="K82" s="227">
        <f>IF('1. Staff Posts and Salaries'!O81="","",'1. Staff Posts and Salaries'!O81)</f>
        <v>1</v>
      </c>
      <c r="L82" s="314"/>
      <c r="M82" s="315"/>
      <c r="N82" s="316">
        <f t="shared" si="16"/>
        <v>0</v>
      </c>
      <c r="O82" s="317">
        <f>IFERROR('1. Staff Posts and Salaries'!N81/12*'2. Annual Costs of Staff Posts'!L82*'2. Annual Costs of Staff Posts'!M82*K82,0)</f>
        <v>0</v>
      </c>
      <c r="P82" s="318"/>
      <c r="Q82" s="314"/>
      <c r="R82" s="315"/>
      <c r="S82" s="316">
        <f t="shared" si="17"/>
        <v>0</v>
      </c>
      <c r="T82" s="317">
        <f>IFERROR('1. Staff Posts and Salaries'!N81*(1+SUM(P82))/12*'2. Annual Costs of Staff Posts'!Q82*'2. Annual Costs of Staff Posts'!R82*K82,0)</f>
        <v>0</v>
      </c>
      <c r="U82" s="318"/>
      <c r="V82" s="314"/>
      <c r="W82" s="315"/>
      <c r="X82" s="316">
        <f t="shared" si="3"/>
        <v>0</v>
      </c>
      <c r="Y82" s="317">
        <f>IFERROR('1. Staff Posts and Salaries'!N81*(1+SUM(P82))*(1+SUM(U82))/12*'2. Annual Costs of Staff Posts'!V82*'2. Annual Costs of Staff Posts'!W82*K82,0)</f>
        <v>0</v>
      </c>
      <c r="Z82" s="318"/>
      <c r="AA82" s="314"/>
      <c r="AB82" s="315"/>
      <c r="AC82" s="316">
        <f t="shared" si="4"/>
        <v>0</v>
      </c>
      <c r="AD82" s="317">
        <f>IFERROR('1. Staff Posts and Salaries'!N81*(1+SUM(P82))*(1+SUM(U82))*(1+SUM(Z82))/12*'2. Annual Costs of Staff Posts'!AA82*'2. Annual Costs of Staff Posts'!AB82*K82,0)</f>
        <v>0</v>
      </c>
      <c r="AE82" s="318"/>
      <c r="AF82" s="314"/>
      <c r="AG82" s="315"/>
      <c r="AH82" s="316">
        <f t="shared" si="5"/>
        <v>0</v>
      </c>
      <c r="AI82" s="446">
        <f>IFERROR('1. Staff Posts and Salaries'!N81*(1+SUM(P82))*(1+SUM(U82))*(1+SUM(Z82))*(1+SUM(AE82))/12*'2. Annual Costs of Staff Posts'!AF82*'2. Annual Costs of Staff Posts'!AG82*K82,0)</f>
        <v>0</v>
      </c>
      <c r="AJ82" s="450">
        <f t="shared" si="6"/>
        <v>0</v>
      </c>
      <c r="AK82" s="448">
        <f t="shared" si="7"/>
        <v>0</v>
      </c>
      <c r="AL82" s="252"/>
    </row>
    <row r="83" spans="2:38" s="99" customFormat="1" x14ac:dyDescent="0.25">
      <c r="B83" s="109"/>
      <c r="C83" s="232" t="str">
        <f>IF('1. Staff Posts and Salaries'!C82="","",'1. Staff Posts and Salaries'!C82)</f>
        <v/>
      </c>
      <c r="D83" s="410" t="str">
        <f>IF('1. Staff Posts and Salaries'!D82="","",'1. Staff Posts and Salaries'!D82)</f>
        <v/>
      </c>
      <c r="E83" s="100" t="str">
        <f>IF('1. Staff Posts and Salaries'!E82="","",'1. Staff Posts and Salaries'!E82)</f>
        <v/>
      </c>
      <c r="F83" s="100" t="str">
        <f>IF('1. Staff Posts and Salaries'!F82="","",'1. Staff Posts and Salaries'!F82)</f>
        <v/>
      </c>
      <c r="G83" s="100" t="str">
        <f>IF('1. Staff Posts and Salaries'!G82="","",'1. Staff Posts and Salaries'!G82)</f>
        <v/>
      </c>
      <c r="H83" s="100" t="str">
        <f>IF('1. Staff Posts and Salaries'!H82="","",'1. Staff Posts and Salaries'!H82)</f>
        <v/>
      </c>
      <c r="I83" s="100" t="str">
        <f>IF('1. Staff Posts and Salaries'!I82="","",'1. Staff Posts and Salaries'!I82)</f>
        <v/>
      </c>
      <c r="J83" s="100" t="str">
        <f>IF('1. Staff Posts and Salaries'!J82="","",'1. Staff Posts and Salaries'!J82)</f>
        <v/>
      </c>
      <c r="K83" s="227">
        <f>IF('1. Staff Posts and Salaries'!O82="","",'1. Staff Posts and Salaries'!O82)</f>
        <v>1</v>
      </c>
      <c r="L83" s="314"/>
      <c r="M83" s="315"/>
      <c r="N83" s="316">
        <f t="shared" si="16"/>
        <v>0</v>
      </c>
      <c r="O83" s="317">
        <f>IFERROR('1. Staff Posts and Salaries'!N82/12*'2. Annual Costs of Staff Posts'!L83*'2. Annual Costs of Staff Posts'!M83*K83,0)</f>
        <v>0</v>
      </c>
      <c r="P83" s="318"/>
      <c r="Q83" s="314"/>
      <c r="R83" s="315"/>
      <c r="S83" s="316">
        <f t="shared" si="17"/>
        <v>0</v>
      </c>
      <c r="T83" s="317">
        <f>IFERROR('1. Staff Posts and Salaries'!N82*(1+SUM(P83))/12*'2. Annual Costs of Staff Posts'!Q83*'2. Annual Costs of Staff Posts'!R83*K83,0)</f>
        <v>0</v>
      </c>
      <c r="U83" s="318"/>
      <c r="V83" s="314"/>
      <c r="W83" s="315"/>
      <c r="X83" s="316">
        <f t="shared" si="3"/>
        <v>0</v>
      </c>
      <c r="Y83" s="317">
        <f>IFERROR('1. Staff Posts and Salaries'!N82*(1+SUM(P83))*(1+SUM(U83))/12*'2. Annual Costs of Staff Posts'!V83*'2. Annual Costs of Staff Posts'!W83*K83,0)</f>
        <v>0</v>
      </c>
      <c r="Z83" s="318"/>
      <c r="AA83" s="314"/>
      <c r="AB83" s="315"/>
      <c r="AC83" s="316">
        <f t="shared" si="4"/>
        <v>0</v>
      </c>
      <c r="AD83" s="317">
        <f>IFERROR('1. Staff Posts and Salaries'!N82*(1+SUM(P83))*(1+SUM(U83))*(1+SUM(Z83))/12*'2. Annual Costs of Staff Posts'!AA83*'2. Annual Costs of Staff Posts'!AB83*K83,0)</f>
        <v>0</v>
      </c>
      <c r="AE83" s="318"/>
      <c r="AF83" s="314"/>
      <c r="AG83" s="315"/>
      <c r="AH83" s="316">
        <f t="shared" si="5"/>
        <v>0</v>
      </c>
      <c r="AI83" s="446">
        <f>IFERROR('1. Staff Posts and Salaries'!N82*(1+SUM(P83))*(1+SUM(U83))*(1+SUM(Z83))*(1+SUM(AE83))/12*'2. Annual Costs of Staff Posts'!AF83*'2. Annual Costs of Staff Posts'!AG83*K83,0)</f>
        <v>0</v>
      </c>
      <c r="AJ83" s="450">
        <f t="shared" si="6"/>
        <v>0</v>
      </c>
      <c r="AK83" s="448">
        <f t="shared" si="7"/>
        <v>0</v>
      </c>
      <c r="AL83" s="252"/>
    </row>
    <row r="84" spans="2:38" s="99" customFormat="1" x14ac:dyDescent="0.25">
      <c r="B84" s="109"/>
      <c r="C84" s="232" t="str">
        <f>IF('1. Staff Posts and Salaries'!C83="","",'1. Staff Posts and Salaries'!C83)</f>
        <v/>
      </c>
      <c r="D84" s="410" t="str">
        <f>IF('1. Staff Posts and Salaries'!D83="","",'1. Staff Posts and Salaries'!D83)</f>
        <v/>
      </c>
      <c r="E84" s="100" t="str">
        <f>IF('1. Staff Posts and Salaries'!E83="","",'1. Staff Posts and Salaries'!E83)</f>
        <v/>
      </c>
      <c r="F84" s="100" t="str">
        <f>IF('1. Staff Posts and Salaries'!F83="","",'1. Staff Posts and Salaries'!F83)</f>
        <v/>
      </c>
      <c r="G84" s="100" t="str">
        <f>IF('1. Staff Posts and Salaries'!G83="","",'1. Staff Posts and Salaries'!G83)</f>
        <v/>
      </c>
      <c r="H84" s="100" t="str">
        <f>IF('1. Staff Posts and Salaries'!H83="","",'1. Staff Posts and Salaries'!H83)</f>
        <v/>
      </c>
      <c r="I84" s="100" t="str">
        <f>IF('1. Staff Posts and Salaries'!I83="","",'1. Staff Posts and Salaries'!I83)</f>
        <v/>
      </c>
      <c r="J84" s="100" t="str">
        <f>IF('1. Staff Posts and Salaries'!J83="","",'1. Staff Posts and Salaries'!J83)</f>
        <v/>
      </c>
      <c r="K84" s="227">
        <f>IF('1. Staff Posts and Salaries'!O83="","",'1. Staff Posts and Salaries'!O83)</f>
        <v>1</v>
      </c>
      <c r="L84" s="314"/>
      <c r="M84" s="315"/>
      <c r="N84" s="316">
        <f t="shared" si="16"/>
        <v>0</v>
      </c>
      <c r="O84" s="317">
        <f>IFERROR('1. Staff Posts and Salaries'!N83/12*'2. Annual Costs of Staff Posts'!L84*'2. Annual Costs of Staff Posts'!M84*K84,0)</f>
        <v>0</v>
      </c>
      <c r="P84" s="318"/>
      <c r="Q84" s="314"/>
      <c r="R84" s="315"/>
      <c r="S84" s="316">
        <f t="shared" si="17"/>
        <v>0</v>
      </c>
      <c r="T84" s="317">
        <f>IFERROR('1. Staff Posts and Salaries'!N83*(1+SUM(P84))/12*'2. Annual Costs of Staff Posts'!Q84*'2. Annual Costs of Staff Posts'!R84*K84,0)</f>
        <v>0</v>
      </c>
      <c r="U84" s="318"/>
      <c r="V84" s="314"/>
      <c r="W84" s="315"/>
      <c r="X84" s="316">
        <f t="shared" si="3"/>
        <v>0</v>
      </c>
      <c r="Y84" s="317">
        <f>IFERROR('1. Staff Posts and Salaries'!N83*(1+SUM(P84))*(1+SUM(U84))/12*'2. Annual Costs of Staff Posts'!V84*'2. Annual Costs of Staff Posts'!W84*K84,0)</f>
        <v>0</v>
      </c>
      <c r="Z84" s="318"/>
      <c r="AA84" s="314"/>
      <c r="AB84" s="315"/>
      <c r="AC84" s="316">
        <f t="shared" si="4"/>
        <v>0</v>
      </c>
      <c r="AD84" s="317">
        <f>IFERROR('1. Staff Posts and Salaries'!N83*(1+SUM(P84))*(1+SUM(U84))*(1+SUM(Z84))/12*'2. Annual Costs of Staff Posts'!AA84*'2. Annual Costs of Staff Posts'!AB84*K84,0)</f>
        <v>0</v>
      </c>
      <c r="AE84" s="318"/>
      <c r="AF84" s="314"/>
      <c r="AG84" s="315"/>
      <c r="AH84" s="316">
        <f t="shared" si="5"/>
        <v>0</v>
      </c>
      <c r="AI84" s="446">
        <f>IFERROR('1. Staff Posts and Salaries'!N83*(1+SUM(P84))*(1+SUM(U84))*(1+SUM(Z84))*(1+SUM(AE84))/12*'2. Annual Costs of Staff Posts'!AF84*'2. Annual Costs of Staff Posts'!AG84*K84,0)</f>
        <v>0</v>
      </c>
      <c r="AJ84" s="450">
        <f t="shared" si="6"/>
        <v>0</v>
      </c>
      <c r="AK84" s="448">
        <f t="shared" si="7"/>
        <v>0</v>
      </c>
      <c r="AL84" s="252"/>
    </row>
    <row r="85" spans="2:38" s="99" customFormat="1" x14ac:dyDescent="0.25">
      <c r="B85" s="109"/>
      <c r="C85" s="232" t="str">
        <f>IF('1. Staff Posts and Salaries'!C84="","",'1. Staff Posts and Salaries'!C84)</f>
        <v/>
      </c>
      <c r="D85" s="410" t="str">
        <f>IF('1. Staff Posts and Salaries'!D84="","",'1. Staff Posts and Salaries'!D84)</f>
        <v/>
      </c>
      <c r="E85" s="100" t="str">
        <f>IF('1. Staff Posts and Salaries'!E84="","",'1. Staff Posts and Salaries'!E84)</f>
        <v/>
      </c>
      <c r="F85" s="100" t="str">
        <f>IF('1. Staff Posts and Salaries'!F84="","",'1. Staff Posts and Salaries'!F84)</f>
        <v/>
      </c>
      <c r="G85" s="100" t="str">
        <f>IF('1. Staff Posts and Salaries'!G84="","",'1. Staff Posts and Salaries'!G84)</f>
        <v/>
      </c>
      <c r="H85" s="100" t="str">
        <f>IF('1. Staff Posts and Salaries'!H84="","",'1. Staff Posts and Salaries'!H84)</f>
        <v/>
      </c>
      <c r="I85" s="100" t="str">
        <f>IF('1. Staff Posts and Salaries'!I84="","",'1. Staff Posts and Salaries'!I84)</f>
        <v/>
      </c>
      <c r="J85" s="100" t="str">
        <f>IF('1. Staff Posts and Salaries'!J84="","",'1. Staff Posts and Salaries'!J84)</f>
        <v/>
      </c>
      <c r="K85" s="227">
        <f>IF('1. Staff Posts and Salaries'!O84="","",'1. Staff Posts and Salaries'!O84)</f>
        <v>1</v>
      </c>
      <c r="L85" s="314"/>
      <c r="M85" s="315"/>
      <c r="N85" s="316">
        <f t="shared" si="16"/>
        <v>0</v>
      </c>
      <c r="O85" s="317">
        <f>IFERROR('1. Staff Posts and Salaries'!N84/12*'2. Annual Costs of Staff Posts'!L85*'2. Annual Costs of Staff Posts'!M85*K85,0)</f>
        <v>0</v>
      </c>
      <c r="P85" s="318"/>
      <c r="Q85" s="314"/>
      <c r="R85" s="315"/>
      <c r="S85" s="316">
        <f t="shared" si="17"/>
        <v>0</v>
      </c>
      <c r="T85" s="317">
        <f>IFERROR('1. Staff Posts and Salaries'!N84*(1+SUM(P85))/12*'2. Annual Costs of Staff Posts'!Q85*'2. Annual Costs of Staff Posts'!R85*K85,0)</f>
        <v>0</v>
      </c>
      <c r="U85" s="318"/>
      <c r="V85" s="314"/>
      <c r="W85" s="315"/>
      <c r="X85" s="316">
        <f t="shared" si="3"/>
        <v>0</v>
      </c>
      <c r="Y85" s="317">
        <f>IFERROR('1. Staff Posts and Salaries'!N84*(1+SUM(P85))*(1+SUM(U85))/12*'2. Annual Costs of Staff Posts'!V85*'2. Annual Costs of Staff Posts'!W85*K85,0)</f>
        <v>0</v>
      </c>
      <c r="Z85" s="318"/>
      <c r="AA85" s="314"/>
      <c r="AB85" s="315"/>
      <c r="AC85" s="316">
        <f t="shared" si="4"/>
        <v>0</v>
      </c>
      <c r="AD85" s="317">
        <f>IFERROR('1. Staff Posts and Salaries'!N84*(1+SUM(P85))*(1+SUM(U85))*(1+SUM(Z85))/12*'2. Annual Costs of Staff Posts'!AA85*'2. Annual Costs of Staff Posts'!AB85*K85,0)</f>
        <v>0</v>
      </c>
      <c r="AE85" s="318"/>
      <c r="AF85" s="314"/>
      <c r="AG85" s="315"/>
      <c r="AH85" s="316">
        <f t="shared" si="5"/>
        <v>0</v>
      </c>
      <c r="AI85" s="446">
        <f>IFERROR('1. Staff Posts and Salaries'!N84*(1+SUM(P85))*(1+SUM(U85))*(1+SUM(Z85))*(1+SUM(AE85))/12*'2. Annual Costs of Staff Posts'!AF85*'2. Annual Costs of Staff Posts'!AG85*K85,0)</f>
        <v>0</v>
      </c>
      <c r="AJ85" s="450">
        <f t="shared" si="6"/>
        <v>0</v>
      </c>
      <c r="AK85" s="448">
        <f t="shared" si="7"/>
        <v>0</v>
      </c>
      <c r="AL85" s="252"/>
    </row>
    <row r="86" spans="2:38" s="99" customFormat="1" x14ac:dyDescent="0.25">
      <c r="B86" s="109"/>
      <c r="C86" s="232" t="str">
        <f>IF('1. Staff Posts and Salaries'!C85="","",'1. Staff Posts and Salaries'!C85)</f>
        <v/>
      </c>
      <c r="D86" s="410" t="str">
        <f>IF('1. Staff Posts and Salaries'!D85="","",'1. Staff Posts and Salaries'!D85)</f>
        <v/>
      </c>
      <c r="E86" s="100" t="str">
        <f>IF('1. Staff Posts and Salaries'!E85="","",'1. Staff Posts and Salaries'!E85)</f>
        <v/>
      </c>
      <c r="F86" s="100" t="str">
        <f>IF('1. Staff Posts and Salaries'!F85="","",'1. Staff Posts and Salaries'!F85)</f>
        <v/>
      </c>
      <c r="G86" s="100" t="str">
        <f>IF('1. Staff Posts and Salaries'!G85="","",'1. Staff Posts and Salaries'!G85)</f>
        <v/>
      </c>
      <c r="H86" s="100" t="str">
        <f>IF('1. Staff Posts and Salaries'!H85="","",'1. Staff Posts and Salaries'!H85)</f>
        <v/>
      </c>
      <c r="I86" s="100" t="str">
        <f>IF('1. Staff Posts and Salaries'!I85="","",'1. Staff Posts and Salaries'!I85)</f>
        <v/>
      </c>
      <c r="J86" s="100" t="str">
        <f>IF('1. Staff Posts and Salaries'!J85="","",'1. Staff Posts and Salaries'!J85)</f>
        <v/>
      </c>
      <c r="K86" s="227">
        <f>IF('1. Staff Posts and Salaries'!O85="","",'1. Staff Posts and Salaries'!O85)</f>
        <v>1</v>
      </c>
      <c r="L86" s="314"/>
      <c r="M86" s="315"/>
      <c r="N86" s="316">
        <f t="shared" si="16"/>
        <v>0</v>
      </c>
      <c r="O86" s="317">
        <f>IFERROR('1. Staff Posts and Salaries'!N85/12*'2. Annual Costs of Staff Posts'!L86*'2. Annual Costs of Staff Posts'!M86*K86,0)</f>
        <v>0</v>
      </c>
      <c r="P86" s="318"/>
      <c r="Q86" s="314"/>
      <c r="R86" s="315"/>
      <c r="S86" s="316">
        <f t="shared" si="17"/>
        <v>0</v>
      </c>
      <c r="T86" s="317">
        <f>IFERROR('1. Staff Posts and Salaries'!N85*(1+SUM(P86))/12*'2. Annual Costs of Staff Posts'!Q86*'2. Annual Costs of Staff Posts'!R86*K86,0)</f>
        <v>0</v>
      </c>
      <c r="U86" s="318"/>
      <c r="V86" s="314"/>
      <c r="W86" s="315"/>
      <c r="X86" s="316">
        <f t="shared" si="3"/>
        <v>0</v>
      </c>
      <c r="Y86" s="317">
        <f>IFERROR('1. Staff Posts and Salaries'!N85*(1+SUM(P86))*(1+SUM(U86))/12*'2. Annual Costs of Staff Posts'!V86*'2. Annual Costs of Staff Posts'!W86*K86,0)</f>
        <v>0</v>
      </c>
      <c r="Z86" s="318"/>
      <c r="AA86" s="314"/>
      <c r="AB86" s="315"/>
      <c r="AC86" s="316">
        <f t="shared" si="4"/>
        <v>0</v>
      </c>
      <c r="AD86" s="317">
        <f>IFERROR('1. Staff Posts and Salaries'!N85*(1+SUM(P86))*(1+SUM(U86))*(1+SUM(Z86))/12*'2. Annual Costs of Staff Posts'!AA86*'2. Annual Costs of Staff Posts'!AB86*K86,0)</f>
        <v>0</v>
      </c>
      <c r="AE86" s="318"/>
      <c r="AF86" s="314"/>
      <c r="AG86" s="315"/>
      <c r="AH86" s="316">
        <f t="shared" si="5"/>
        <v>0</v>
      </c>
      <c r="AI86" s="446">
        <f>IFERROR('1. Staff Posts and Salaries'!N85*(1+SUM(P86))*(1+SUM(U86))*(1+SUM(Z86))*(1+SUM(AE86))/12*'2. Annual Costs of Staff Posts'!AF86*'2. Annual Costs of Staff Posts'!AG86*K86,0)</f>
        <v>0</v>
      </c>
      <c r="AJ86" s="450">
        <f t="shared" si="6"/>
        <v>0</v>
      </c>
      <c r="AK86" s="448">
        <f t="shared" si="7"/>
        <v>0</v>
      </c>
      <c r="AL86" s="252"/>
    </row>
    <row r="87" spans="2:38" s="99" customFormat="1" x14ac:dyDescent="0.25">
      <c r="B87" s="109"/>
      <c r="C87" s="232" t="str">
        <f>IF('1. Staff Posts and Salaries'!C86="","",'1. Staff Posts and Salaries'!C86)</f>
        <v/>
      </c>
      <c r="D87" s="410" t="str">
        <f>IF('1. Staff Posts and Salaries'!D86="","",'1. Staff Posts and Salaries'!D86)</f>
        <v/>
      </c>
      <c r="E87" s="100" t="str">
        <f>IF('1. Staff Posts and Salaries'!E86="","",'1. Staff Posts and Salaries'!E86)</f>
        <v/>
      </c>
      <c r="F87" s="100" t="str">
        <f>IF('1. Staff Posts and Salaries'!F86="","",'1. Staff Posts and Salaries'!F86)</f>
        <v/>
      </c>
      <c r="G87" s="100" t="str">
        <f>IF('1. Staff Posts and Salaries'!G86="","",'1. Staff Posts and Salaries'!G86)</f>
        <v/>
      </c>
      <c r="H87" s="100" t="str">
        <f>IF('1. Staff Posts and Salaries'!H86="","",'1. Staff Posts and Salaries'!H86)</f>
        <v/>
      </c>
      <c r="I87" s="100" t="str">
        <f>IF('1. Staff Posts and Salaries'!I86="","",'1. Staff Posts and Salaries'!I86)</f>
        <v/>
      </c>
      <c r="J87" s="100" t="str">
        <f>IF('1. Staff Posts and Salaries'!J86="","",'1. Staff Posts and Salaries'!J86)</f>
        <v/>
      </c>
      <c r="K87" s="227">
        <f>IF('1. Staff Posts and Salaries'!O86="","",'1. Staff Posts and Salaries'!O86)</f>
        <v>1</v>
      </c>
      <c r="L87" s="314"/>
      <c r="M87" s="315"/>
      <c r="N87" s="316">
        <f t="shared" si="16"/>
        <v>0</v>
      </c>
      <c r="O87" s="317">
        <f>IFERROR('1. Staff Posts and Salaries'!N86/12*'2. Annual Costs of Staff Posts'!L87*'2. Annual Costs of Staff Posts'!M87*K87,0)</f>
        <v>0</v>
      </c>
      <c r="P87" s="318"/>
      <c r="Q87" s="314"/>
      <c r="R87" s="315"/>
      <c r="S87" s="316">
        <f t="shared" si="17"/>
        <v>0</v>
      </c>
      <c r="T87" s="317">
        <f>IFERROR('1. Staff Posts and Salaries'!N86*(1+SUM(P87))/12*'2. Annual Costs of Staff Posts'!Q87*'2. Annual Costs of Staff Posts'!R87*K87,0)</f>
        <v>0</v>
      </c>
      <c r="U87" s="318"/>
      <c r="V87" s="314"/>
      <c r="W87" s="315"/>
      <c r="X87" s="316">
        <f t="shared" si="3"/>
        <v>0</v>
      </c>
      <c r="Y87" s="317">
        <f>IFERROR('1. Staff Posts and Salaries'!N86*(1+SUM(P87))*(1+SUM(U87))/12*'2. Annual Costs of Staff Posts'!V87*'2. Annual Costs of Staff Posts'!W87*K87,0)</f>
        <v>0</v>
      </c>
      <c r="Z87" s="318"/>
      <c r="AA87" s="314"/>
      <c r="AB87" s="315"/>
      <c r="AC87" s="316">
        <f t="shared" si="4"/>
        <v>0</v>
      </c>
      <c r="AD87" s="317">
        <f>IFERROR('1. Staff Posts and Salaries'!N86*(1+SUM(P87))*(1+SUM(U87))*(1+SUM(Z87))/12*'2. Annual Costs of Staff Posts'!AA87*'2. Annual Costs of Staff Posts'!AB87*K87,0)</f>
        <v>0</v>
      </c>
      <c r="AE87" s="318"/>
      <c r="AF87" s="314"/>
      <c r="AG87" s="315"/>
      <c r="AH87" s="316">
        <f t="shared" si="5"/>
        <v>0</v>
      </c>
      <c r="AI87" s="446">
        <f>IFERROR('1. Staff Posts and Salaries'!N86*(1+SUM(P87))*(1+SUM(U87))*(1+SUM(Z87))*(1+SUM(AE87))/12*'2. Annual Costs of Staff Posts'!AF87*'2. Annual Costs of Staff Posts'!AG87*K87,0)</f>
        <v>0</v>
      </c>
      <c r="AJ87" s="450">
        <f t="shared" si="6"/>
        <v>0</v>
      </c>
      <c r="AK87" s="448">
        <f t="shared" si="7"/>
        <v>0</v>
      </c>
      <c r="AL87" s="252"/>
    </row>
    <row r="88" spans="2:38" s="99" customFormat="1" x14ac:dyDescent="0.25">
      <c r="B88" s="109"/>
      <c r="C88" s="232" t="str">
        <f>IF('1. Staff Posts and Salaries'!C87="","",'1. Staff Posts and Salaries'!C87)</f>
        <v/>
      </c>
      <c r="D88" s="410" t="str">
        <f>IF('1. Staff Posts and Salaries'!D87="","",'1. Staff Posts and Salaries'!D87)</f>
        <v/>
      </c>
      <c r="E88" s="100" t="str">
        <f>IF('1. Staff Posts and Salaries'!E87="","",'1. Staff Posts and Salaries'!E87)</f>
        <v/>
      </c>
      <c r="F88" s="100" t="str">
        <f>IF('1. Staff Posts and Salaries'!F87="","",'1. Staff Posts and Salaries'!F87)</f>
        <v/>
      </c>
      <c r="G88" s="100" t="str">
        <f>IF('1. Staff Posts and Salaries'!G87="","",'1. Staff Posts and Salaries'!G87)</f>
        <v/>
      </c>
      <c r="H88" s="100" t="str">
        <f>IF('1. Staff Posts and Salaries'!H87="","",'1. Staff Posts and Salaries'!H87)</f>
        <v/>
      </c>
      <c r="I88" s="100" t="str">
        <f>IF('1. Staff Posts and Salaries'!I87="","",'1. Staff Posts and Salaries'!I87)</f>
        <v/>
      </c>
      <c r="J88" s="100" t="str">
        <f>IF('1. Staff Posts and Salaries'!J87="","",'1. Staff Posts and Salaries'!J87)</f>
        <v/>
      </c>
      <c r="K88" s="227">
        <f>IF('1. Staff Posts and Salaries'!O87="","",'1. Staff Posts and Salaries'!O87)</f>
        <v>1</v>
      </c>
      <c r="L88" s="314"/>
      <c r="M88" s="315"/>
      <c r="N88" s="316">
        <f t="shared" si="16"/>
        <v>0</v>
      </c>
      <c r="O88" s="317">
        <f>IFERROR('1. Staff Posts and Salaries'!N87/12*'2. Annual Costs of Staff Posts'!L88*'2. Annual Costs of Staff Posts'!M88*K88,0)</f>
        <v>0</v>
      </c>
      <c r="P88" s="318"/>
      <c r="Q88" s="314"/>
      <c r="R88" s="315"/>
      <c r="S88" s="316">
        <f t="shared" si="17"/>
        <v>0</v>
      </c>
      <c r="T88" s="317">
        <f>IFERROR('1. Staff Posts and Salaries'!N87*(1+SUM(P88))/12*'2. Annual Costs of Staff Posts'!Q88*'2. Annual Costs of Staff Posts'!R88*K88,0)</f>
        <v>0</v>
      </c>
      <c r="U88" s="318"/>
      <c r="V88" s="314"/>
      <c r="W88" s="315"/>
      <c r="X88" s="316">
        <f t="shared" si="3"/>
        <v>0</v>
      </c>
      <c r="Y88" s="317">
        <f>IFERROR('1. Staff Posts and Salaries'!N87*(1+SUM(P88))*(1+SUM(U88))/12*'2. Annual Costs of Staff Posts'!V88*'2. Annual Costs of Staff Posts'!W88*K88,0)</f>
        <v>0</v>
      </c>
      <c r="Z88" s="318"/>
      <c r="AA88" s="314"/>
      <c r="AB88" s="315"/>
      <c r="AC88" s="316">
        <f t="shared" si="4"/>
        <v>0</v>
      </c>
      <c r="AD88" s="317">
        <f>IFERROR('1. Staff Posts and Salaries'!N87*(1+SUM(P88))*(1+SUM(U88))*(1+SUM(Z88))/12*'2. Annual Costs of Staff Posts'!AA88*'2. Annual Costs of Staff Posts'!AB88*K88,0)</f>
        <v>0</v>
      </c>
      <c r="AE88" s="318"/>
      <c r="AF88" s="314"/>
      <c r="AG88" s="315"/>
      <c r="AH88" s="316">
        <f t="shared" si="5"/>
        <v>0</v>
      </c>
      <c r="AI88" s="446">
        <f>IFERROR('1. Staff Posts and Salaries'!N87*(1+SUM(P88))*(1+SUM(U88))*(1+SUM(Z88))*(1+SUM(AE88))/12*'2. Annual Costs of Staff Posts'!AF88*'2. Annual Costs of Staff Posts'!AG88*K88,0)</f>
        <v>0</v>
      </c>
      <c r="AJ88" s="450">
        <f t="shared" si="6"/>
        <v>0</v>
      </c>
      <c r="AK88" s="448">
        <f t="shared" si="7"/>
        <v>0</v>
      </c>
      <c r="AL88" s="252"/>
    </row>
    <row r="89" spans="2:38" s="99" customFormat="1" x14ac:dyDescent="0.25">
      <c r="B89" s="109"/>
      <c r="C89" s="232" t="str">
        <f>IF('1. Staff Posts and Salaries'!C88="","",'1. Staff Posts and Salaries'!C88)</f>
        <v/>
      </c>
      <c r="D89" s="410" t="str">
        <f>IF('1. Staff Posts and Salaries'!D88="","",'1. Staff Posts and Salaries'!D88)</f>
        <v/>
      </c>
      <c r="E89" s="100" t="str">
        <f>IF('1. Staff Posts and Salaries'!E88="","",'1. Staff Posts and Salaries'!E88)</f>
        <v/>
      </c>
      <c r="F89" s="100" t="str">
        <f>IF('1. Staff Posts and Salaries'!F88="","",'1. Staff Posts and Salaries'!F88)</f>
        <v/>
      </c>
      <c r="G89" s="100" t="str">
        <f>IF('1. Staff Posts and Salaries'!G88="","",'1. Staff Posts and Salaries'!G88)</f>
        <v/>
      </c>
      <c r="H89" s="100" t="str">
        <f>IF('1. Staff Posts and Salaries'!H88="","",'1. Staff Posts and Salaries'!H88)</f>
        <v/>
      </c>
      <c r="I89" s="100" t="str">
        <f>IF('1. Staff Posts and Salaries'!I88="","",'1. Staff Posts and Salaries'!I88)</f>
        <v/>
      </c>
      <c r="J89" s="100" t="str">
        <f>IF('1. Staff Posts and Salaries'!J88="","",'1. Staff Posts and Salaries'!J88)</f>
        <v/>
      </c>
      <c r="K89" s="227">
        <f>IF('1. Staff Posts and Salaries'!O88="","",'1. Staff Posts and Salaries'!O88)</f>
        <v>1</v>
      </c>
      <c r="L89" s="314"/>
      <c r="M89" s="315"/>
      <c r="N89" s="316">
        <f t="shared" si="16"/>
        <v>0</v>
      </c>
      <c r="O89" s="317">
        <f>IFERROR('1. Staff Posts and Salaries'!N88/12*'2. Annual Costs of Staff Posts'!L89*'2. Annual Costs of Staff Posts'!M89*K89,0)</f>
        <v>0</v>
      </c>
      <c r="P89" s="318"/>
      <c r="Q89" s="314"/>
      <c r="R89" s="315"/>
      <c r="S89" s="316">
        <f t="shared" si="17"/>
        <v>0</v>
      </c>
      <c r="T89" s="317">
        <f>IFERROR('1. Staff Posts and Salaries'!N88*(1+SUM(P89))/12*'2. Annual Costs of Staff Posts'!Q89*'2. Annual Costs of Staff Posts'!R89*K89,0)</f>
        <v>0</v>
      </c>
      <c r="U89" s="318"/>
      <c r="V89" s="314"/>
      <c r="W89" s="315"/>
      <c r="X89" s="316">
        <f t="shared" si="3"/>
        <v>0</v>
      </c>
      <c r="Y89" s="317">
        <f>IFERROR('1. Staff Posts and Salaries'!N88*(1+SUM(P89))*(1+SUM(U89))/12*'2. Annual Costs of Staff Posts'!V89*'2. Annual Costs of Staff Posts'!W89*K89,0)</f>
        <v>0</v>
      </c>
      <c r="Z89" s="318"/>
      <c r="AA89" s="314"/>
      <c r="AB89" s="315"/>
      <c r="AC89" s="316">
        <f t="shared" si="4"/>
        <v>0</v>
      </c>
      <c r="AD89" s="317">
        <f>IFERROR('1. Staff Posts and Salaries'!N88*(1+SUM(P89))*(1+SUM(U89))*(1+SUM(Z89))/12*'2. Annual Costs of Staff Posts'!AA89*'2. Annual Costs of Staff Posts'!AB89*K89,0)</f>
        <v>0</v>
      </c>
      <c r="AE89" s="318"/>
      <c r="AF89" s="314"/>
      <c r="AG89" s="315"/>
      <c r="AH89" s="316">
        <f t="shared" si="5"/>
        <v>0</v>
      </c>
      <c r="AI89" s="446">
        <f>IFERROR('1. Staff Posts and Salaries'!N88*(1+SUM(P89))*(1+SUM(U89))*(1+SUM(Z89))*(1+SUM(AE89))/12*'2. Annual Costs of Staff Posts'!AF89*'2. Annual Costs of Staff Posts'!AG89*K89,0)</f>
        <v>0</v>
      </c>
      <c r="AJ89" s="450">
        <f t="shared" si="6"/>
        <v>0</v>
      </c>
      <c r="AK89" s="448">
        <f t="shared" si="7"/>
        <v>0</v>
      </c>
      <c r="AL89" s="252"/>
    </row>
    <row r="90" spans="2:38" s="99" customFormat="1" x14ac:dyDescent="0.25">
      <c r="B90" s="109"/>
      <c r="C90" s="232" t="str">
        <f>IF('1. Staff Posts and Salaries'!C89="","",'1. Staff Posts and Salaries'!C89)</f>
        <v/>
      </c>
      <c r="D90" s="410" t="str">
        <f>IF('1. Staff Posts and Salaries'!D89="","",'1. Staff Posts and Salaries'!D89)</f>
        <v/>
      </c>
      <c r="E90" s="100" t="str">
        <f>IF('1. Staff Posts and Salaries'!E89="","",'1. Staff Posts and Salaries'!E89)</f>
        <v/>
      </c>
      <c r="F90" s="100" t="str">
        <f>IF('1. Staff Posts and Salaries'!F89="","",'1. Staff Posts and Salaries'!F89)</f>
        <v/>
      </c>
      <c r="G90" s="100" t="str">
        <f>IF('1. Staff Posts and Salaries'!G89="","",'1. Staff Posts and Salaries'!G89)</f>
        <v/>
      </c>
      <c r="H90" s="100" t="str">
        <f>IF('1. Staff Posts and Salaries'!H89="","",'1. Staff Posts and Salaries'!H89)</f>
        <v/>
      </c>
      <c r="I90" s="100" t="str">
        <f>IF('1. Staff Posts and Salaries'!I89="","",'1. Staff Posts and Salaries'!I89)</f>
        <v/>
      </c>
      <c r="J90" s="100" t="str">
        <f>IF('1. Staff Posts and Salaries'!J89="","",'1. Staff Posts and Salaries'!J89)</f>
        <v/>
      </c>
      <c r="K90" s="227">
        <f>IF('1. Staff Posts and Salaries'!O89="","",'1. Staff Posts and Salaries'!O89)</f>
        <v>1</v>
      </c>
      <c r="L90" s="314"/>
      <c r="M90" s="315"/>
      <c r="N90" s="316">
        <f t="shared" si="16"/>
        <v>0</v>
      </c>
      <c r="O90" s="317">
        <f>IFERROR('1. Staff Posts and Salaries'!N89/12*'2. Annual Costs of Staff Posts'!L90*'2. Annual Costs of Staff Posts'!M90*K90,0)</f>
        <v>0</v>
      </c>
      <c r="P90" s="318"/>
      <c r="Q90" s="314"/>
      <c r="R90" s="315"/>
      <c r="S90" s="316">
        <f t="shared" si="17"/>
        <v>0</v>
      </c>
      <c r="T90" s="317">
        <f>IFERROR('1. Staff Posts and Salaries'!N89*(1+SUM(P90))/12*'2. Annual Costs of Staff Posts'!Q90*'2. Annual Costs of Staff Posts'!R90*K90,0)</f>
        <v>0</v>
      </c>
      <c r="U90" s="318"/>
      <c r="V90" s="314"/>
      <c r="W90" s="315"/>
      <c r="X90" s="316">
        <f t="shared" si="3"/>
        <v>0</v>
      </c>
      <c r="Y90" s="317">
        <f>IFERROR('1. Staff Posts and Salaries'!N89*(1+SUM(P90))*(1+SUM(U90))/12*'2. Annual Costs of Staff Posts'!V90*'2. Annual Costs of Staff Posts'!W90*K90,0)</f>
        <v>0</v>
      </c>
      <c r="Z90" s="318"/>
      <c r="AA90" s="314"/>
      <c r="AB90" s="315"/>
      <c r="AC90" s="316">
        <f t="shared" si="4"/>
        <v>0</v>
      </c>
      <c r="AD90" s="317">
        <f>IFERROR('1. Staff Posts and Salaries'!N89*(1+SUM(P90))*(1+SUM(U90))*(1+SUM(Z90))/12*'2. Annual Costs of Staff Posts'!AA90*'2. Annual Costs of Staff Posts'!AB90*K90,0)</f>
        <v>0</v>
      </c>
      <c r="AE90" s="318"/>
      <c r="AF90" s="314"/>
      <c r="AG90" s="315"/>
      <c r="AH90" s="316">
        <f t="shared" si="5"/>
        <v>0</v>
      </c>
      <c r="AI90" s="446">
        <f>IFERROR('1. Staff Posts and Salaries'!N89*(1+SUM(P90))*(1+SUM(U90))*(1+SUM(Z90))*(1+SUM(AE90))/12*'2. Annual Costs of Staff Posts'!AF90*'2. Annual Costs of Staff Posts'!AG90*K90,0)</f>
        <v>0</v>
      </c>
      <c r="AJ90" s="450">
        <f t="shared" si="6"/>
        <v>0</v>
      </c>
      <c r="AK90" s="448">
        <f t="shared" si="7"/>
        <v>0</v>
      </c>
      <c r="AL90" s="252"/>
    </row>
    <row r="91" spans="2:38" s="99" customFormat="1" x14ac:dyDescent="0.25">
      <c r="B91" s="109"/>
      <c r="C91" s="232" t="str">
        <f>IF('1. Staff Posts and Salaries'!C90="","",'1. Staff Posts and Salaries'!C90)</f>
        <v/>
      </c>
      <c r="D91" s="410" t="str">
        <f>IF('1. Staff Posts and Salaries'!D90="","",'1. Staff Posts and Salaries'!D90)</f>
        <v/>
      </c>
      <c r="E91" s="100" t="str">
        <f>IF('1. Staff Posts and Salaries'!E90="","",'1. Staff Posts and Salaries'!E90)</f>
        <v/>
      </c>
      <c r="F91" s="100" t="str">
        <f>IF('1. Staff Posts and Salaries'!F90="","",'1. Staff Posts and Salaries'!F90)</f>
        <v/>
      </c>
      <c r="G91" s="100" t="str">
        <f>IF('1. Staff Posts and Salaries'!G90="","",'1. Staff Posts and Salaries'!G90)</f>
        <v/>
      </c>
      <c r="H91" s="100" t="str">
        <f>IF('1. Staff Posts and Salaries'!H90="","",'1. Staff Posts and Salaries'!H90)</f>
        <v/>
      </c>
      <c r="I91" s="100" t="str">
        <f>IF('1. Staff Posts and Salaries'!I90="","",'1. Staff Posts and Salaries'!I90)</f>
        <v/>
      </c>
      <c r="J91" s="100" t="str">
        <f>IF('1. Staff Posts and Salaries'!J90="","",'1. Staff Posts and Salaries'!J90)</f>
        <v/>
      </c>
      <c r="K91" s="227">
        <f>IF('1. Staff Posts and Salaries'!O90="","",'1. Staff Posts and Salaries'!O90)</f>
        <v>1</v>
      </c>
      <c r="L91" s="314"/>
      <c r="M91" s="315"/>
      <c r="N91" s="316">
        <f t="shared" si="16"/>
        <v>0</v>
      </c>
      <c r="O91" s="317">
        <f>IFERROR('1. Staff Posts and Salaries'!N90/12*'2. Annual Costs of Staff Posts'!L91*'2. Annual Costs of Staff Posts'!M91*K91,0)</f>
        <v>0</v>
      </c>
      <c r="P91" s="318"/>
      <c r="Q91" s="314"/>
      <c r="R91" s="315"/>
      <c r="S91" s="316">
        <f t="shared" si="17"/>
        <v>0</v>
      </c>
      <c r="T91" s="317">
        <f>IFERROR('1. Staff Posts and Salaries'!N90*(1+SUM(P91))/12*'2. Annual Costs of Staff Posts'!Q91*'2. Annual Costs of Staff Posts'!R91*K91,0)</f>
        <v>0</v>
      </c>
      <c r="U91" s="318"/>
      <c r="V91" s="314"/>
      <c r="W91" s="315"/>
      <c r="X91" s="316">
        <f t="shared" si="3"/>
        <v>0</v>
      </c>
      <c r="Y91" s="317">
        <f>IFERROR('1. Staff Posts and Salaries'!N90*(1+SUM(P91))*(1+SUM(U91))/12*'2. Annual Costs of Staff Posts'!V91*'2. Annual Costs of Staff Posts'!W91*K91,0)</f>
        <v>0</v>
      </c>
      <c r="Z91" s="318"/>
      <c r="AA91" s="314"/>
      <c r="AB91" s="315"/>
      <c r="AC91" s="316">
        <f t="shared" si="4"/>
        <v>0</v>
      </c>
      <c r="AD91" s="317">
        <f>IFERROR('1. Staff Posts and Salaries'!N90*(1+SUM(P91))*(1+SUM(U91))*(1+SUM(Z91))/12*'2. Annual Costs of Staff Posts'!AA91*'2. Annual Costs of Staff Posts'!AB91*K91,0)</f>
        <v>0</v>
      </c>
      <c r="AE91" s="318"/>
      <c r="AF91" s="314"/>
      <c r="AG91" s="315"/>
      <c r="AH91" s="316">
        <f t="shared" si="5"/>
        <v>0</v>
      </c>
      <c r="AI91" s="446">
        <f>IFERROR('1. Staff Posts and Salaries'!N90*(1+SUM(P91))*(1+SUM(U91))*(1+SUM(Z91))*(1+SUM(AE91))/12*'2. Annual Costs of Staff Posts'!AF91*'2. Annual Costs of Staff Posts'!AG91*K91,0)</f>
        <v>0</v>
      </c>
      <c r="AJ91" s="450">
        <f t="shared" si="6"/>
        <v>0</v>
      </c>
      <c r="AK91" s="448">
        <f t="shared" si="7"/>
        <v>0</v>
      </c>
      <c r="AL91" s="252"/>
    </row>
    <row r="92" spans="2:38" s="99" customFormat="1" x14ac:dyDescent="0.25">
      <c r="B92" s="109"/>
      <c r="C92" s="232" t="str">
        <f>IF('1. Staff Posts and Salaries'!C91="","",'1. Staff Posts and Salaries'!C91)</f>
        <v/>
      </c>
      <c r="D92" s="410" t="str">
        <f>IF('1. Staff Posts and Salaries'!D91="","",'1. Staff Posts and Salaries'!D91)</f>
        <v/>
      </c>
      <c r="E92" s="100" t="str">
        <f>IF('1. Staff Posts and Salaries'!E91="","",'1. Staff Posts and Salaries'!E91)</f>
        <v/>
      </c>
      <c r="F92" s="100" t="str">
        <f>IF('1. Staff Posts and Salaries'!F91="","",'1. Staff Posts and Salaries'!F91)</f>
        <v/>
      </c>
      <c r="G92" s="100" t="str">
        <f>IF('1. Staff Posts and Salaries'!G91="","",'1. Staff Posts and Salaries'!G91)</f>
        <v/>
      </c>
      <c r="H92" s="100" t="str">
        <f>IF('1. Staff Posts and Salaries'!H91="","",'1. Staff Posts and Salaries'!H91)</f>
        <v/>
      </c>
      <c r="I92" s="100" t="str">
        <f>IF('1. Staff Posts and Salaries'!I91="","",'1. Staff Posts and Salaries'!I91)</f>
        <v/>
      </c>
      <c r="J92" s="100" t="str">
        <f>IF('1. Staff Posts and Salaries'!J91="","",'1. Staff Posts and Salaries'!J91)</f>
        <v/>
      </c>
      <c r="K92" s="227">
        <f>IF('1. Staff Posts and Salaries'!O91="","",'1. Staff Posts and Salaries'!O91)</f>
        <v>1</v>
      </c>
      <c r="L92" s="314"/>
      <c r="M92" s="315"/>
      <c r="N92" s="316">
        <f t="shared" si="16"/>
        <v>0</v>
      </c>
      <c r="O92" s="317">
        <f>IFERROR('1. Staff Posts and Salaries'!N91/12*'2. Annual Costs of Staff Posts'!L92*'2. Annual Costs of Staff Posts'!M92*K92,0)</f>
        <v>0</v>
      </c>
      <c r="P92" s="318"/>
      <c r="Q92" s="314"/>
      <c r="R92" s="315"/>
      <c r="S92" s="316">
        <f t="shared" si="17"/>
        <v>0</v>
      </c>
      <c r="T92" s="317">
        <f>IFERROR('1. Staff Posts and Salaries'!N91*(1+SUM(P92))/12*'2. Annual Costs of Staff Posts'!Q92*'2. Annual Costs of Staff Posts'!R92*K92,0)</f>
        <v>0</v>
      </c>
      <c r="U92" s="318"/>
      <c r="V92" s="314"/>
      <c r="W92" s="315"/>
      <c r="X92" s="316">
        <f t="shared" si="3"/>
        <v>0</v>
      </c>
      <c r="Y92" s="317">
        <f>IFERROR('1. Staff Posts and Salaries'!N91*(1+SUM(P92))*(1+SUM(U92))/12*'2. Annual Costs of Staff Posts'!V92*'2. Annual Costs of Staff Posts'!W92*K92,0)</f>
        <v>0</v>
      </c>
      <c r="Z92" s="318"/>
      <c r="AA92" s="314"/>
      <c r="AB92" s="315"/>
      <c r="AC92" s="316">
        <f t="shared" si="4"/>
        <v>0</v>
      </c>
      <c r="AD92" s="317">
        <f>IFERROR('1. Staff Posts and Salaries'!N91*(1+SUM(P92))*(1+SUM(U92))*(1+SUM(Z92))/12*'2. Annual Costs of Staff Posts'!AA92*'2. Annual Costs of Staff Posts'!AB92*K92,0)</f>
        <v>0</v>
      </c>
      <c r="AE92" s="318"/>
      <c r="AF92" s="314"/>
      <c r="AG92" s="315"/>
      <c r="AH92" s="316">
        <f t="shared" si="5"/>
        <v>0</v>
      </c>
      <c r="AI92" s="446">
        <f>IFERROR('1. Staff Posts and Salaries'!N91*(1+SUM(P92))*(1+SUM(U92))*(1+SUM(Z92))*(1+SUM(AE92))/12*'2. Annual Costs of Staff Posts'!AF92*'2. Annual Costs of Staff Posts'!AG92*K92,0)</f>
        <v>0</v>
      </c>
      <c r="AJ92" s="450">
        <f t="shared" si="6"/>
        <v>0</v>
      </c>
      <c r="AK92" s="448">
        <f t="shared" si="7"/>
        <v>0</v>
      </c>
      <c r="AL92" s="252"/>
    </row>
    <row r="93" spans="2:38" s="99" customFormat="1" x14ac:dyDescent="0.25">
      <c r="B93" s="109"/>
      <c r="C93" s="232" t="str">
        <f>IF('1. Staff Posts and Salaries'!C92="","",'1. Staff Posts and Salaries'!C92)</f>
        <v/>
      </c>
      <c r="D93" s="410" t="str">
        <f>IF('1. Staff Posts and Salaries'!D92="","",'1. Staff Posts and Salaries'!D92)</f>
        <v/>
      </c>
      <c r="E93" s="100" t="str">
        <f>IF('1. Staff Posts and Salaries'!E92="","",'1. Staff Posts and Salaries'!E92)</f>
        <v/>
      </c>
      <c r="F93" s="100" t="str">
        <f>IF('1. Staff Posts and Salaries'!F92="","",'1. Staff Posts and Salaries'!F92)</f>
        <v/>
      </c>
      <c r="G93" s="100" t="str">
        <f>IF('1. Staff Posts and Salaries'!G92="","",'1. Staff Posts and Salaries'!G92)</f>
        <v/>
      </c>
      <c r="H93" s="100" t="str">
        <f>IF('1. Staff Posts and Salaries'!H92="","",'1. Staff Posts and Salaries'!H92)</f>
        <v/>
      </c>
      <c r="I93" s="100" t="str">
        <f>IF('1. Staff Posts and Salaries'!I92="","",'1. Staff Posts and Salaries'!I92)</f>
        <v/>
      </c>
      <c r="J93" s="100" t="str">
        <f>IF('1. Staff Posts and Salaries'!J92="","",'1. Staff Posts and Salaries'!J92)</f>
        <v/>
      </c>
      <c r="K93" s="227">
        <f>IF('1. Staff Posts and Salaries'!O92="","",'1. Staff Posts and Salaries'!O92)</f>
        <v>1</v>
      </c>
      <c r="L93" s="314"/>
      <c r="M93" s="315"/>
      <c r="N93" s="316">
        <f t="shared" si="16"/>
        <v>0</v>
      </c>
      <c r="O93" s="317">
        <f>IFERROR('1. Staff Posts and Salaries'!N92/12*'2. Annual Costs of Staff Posts'!L93*'2. Annual Costs of Staff Posts'!M93*K93,0)</f>
        <v>0</v>
      </c>
      <c r="P93" s="318"/>
      <c r="Q93" s="314"/>
      <c r="R93" s="315"/>
      <c r="S93" s="316">
        <f t="shared" si="17"/>
        <v>0</v>
      </c>
      <c r="T93" s="317">
        <f>IFERROR('1. Staff Posts and Salaries'!N92*(1+SUM(P93))/12*'2. Annual Costs of Staff Posts'!Q93*'2. Annual Costs of Staff Posts'!R93*K93,0)</f>
        <v>0</v>
      </c>
      <c r="U93" s="318"/>
      <c r="V93" s="314"/>
      <c r="W93" s="315"/>
      <c r="X93" s="316">
        <f t="shared" si="3"/>
        <v>0</v>
      </c>
      <c r="Y93" s="317">
        <f>IFERROR('1. Staff Posts and Salaries'!N92*(1+SUM(P93))*(1+SUM(U93))/12*'2. Annual Costs of Staff Posts'!V93*'2. Annual Costs of Staff Posts'!W93*K93,0)</f>
        <v>0</v>
      </c>
      <c r="Z93" s="318"/>
      <c r="AA93" s="314"/>
      <c r="AB93" s="315"/>
      <c r="AC93" s="316">
        <f t="shared" si="4"/>
        <v>0</v>
      </c>
      <c r="AD93" s="317">
        <f>IFERROR('1. Staff Posts and Salaries'!N92*(1+SUM(P93))*(1+SUM(U93))*(1+SUM(Z93))/12*'2. Annual Costs of Staff Posts'!AA93*'2. Annual Costs of Staff Posts'!AB93*K93,0)</f>
        <v>0</v>
      </c>
      <c r="AE93" s="318"/>
      <c r="AF93" s="314"/>
      <c r="AG93" s="315"/>
      <c r="AH93" s="316">
        <f t="shared" si="5"/>
        <v>0</v>
      </c>
      <c r="AI93" s="446">
        <f>IFERROR('1. Staff Posts and Salaries'!N92*(1+SUM(P93))*(1+SUM(U93))*(1+SUM(Z93))*(1+SUM(AE93))/12*'2. Annual Costs of Staff Posts'!AF93*'2. Annual Costs of Staff Posts'!AG93*K93,0)</f>
        <v>0</v>
      </c>
      <c r="AJ93" s="450">
        <f t="shared" si="6"/>
        <v>0</v>
      </c>
      <c r="AK93" s="448">
        <f t="shared" si="7"/>
        <v>0</v>
      </c>
      <c r="AL93" s="252"/>
    </row>
    <row r="94" spans="2:38" s="99" customFormat="1" x14ac:dyDescent="0.25">
      <c r="B94" s="109"/>
      <c r="C94" s="232" t="str">
        <f>IF('1. Staff Posts and Salaries'!C93="","",'1. Staff Posts and Salaries'!C93)</f>
        <v/>
      </c>
      <c r="D94" s="410" t="str">
        <f>IF('1. Staff Posts and Salaries'!D93="","",'1. Staff Posts and Salaries'!D93)</f>
        <v/>
      </c>
      <c r="E94" s="100" t="str">
        <f>IF('1. Staff Posts and Salaries'!E93="","",'1. Staff Posts and Salaries'!E93)</f>
        <v/>
      </c>
      <c r="F94" s="100" t="str">
        <f>IF('1. Staff Posts and Salaries'!F93="","",'1. Staff Posts and Salaries'!F93)</f>
        <v/>
      </c>
      <c r="G94" s="100" t="str">
        <f>IF('1. Staff Posts and Salaries'!G93="","",'1. Staff Posts and Salaries'!G93)</f>
        <v/>
      </c>
      <c r="H94" s="100" t="str">
        <f>IF('1. Staff Posts and Salaries'!H93="","",'1. Staff Posts and Salaries'!H93)</f>
        <v/>
      </c>
      <c r="I94" s="100" t="str">
        <f>IF('1. Staff Posts and Salaries'!I93="","",'1. Staff Posts and Salaries'!I93)</f>
        <v/>
      </c>
      <c r="J94" s="100" t="str">
        <f>IF('1. Staff Posts and Salaries'!J93="","",'1. Staff Posts and Salaries'!J93)</f>
        <v/>
      </c>
      <c r="K94" s="227">
        <f>IF('1. Staff Posts and Salaries'!O93="","",'1. Staff Posts and Salaries'!O93)</f>
        <v>1</v>
      </c>
      <c r="L94" s="314"/>
      <c r="M94" s="315"/>
      <c r="N94" s="316">
        <f t="shared" si="16"/>
        <v>0</v>
      </c>
      <c r="O94" s="317">
        <f>IFERROR('1. Staff Posts and Salaries'!N93/12*'2. Annual Costs of Staff Posts'!L94*'2. Annual Costs of Staff Posts'!M94*K94,0)</f>
        <v>0</v>
      </c>
      <c r="P94" s="318"/>
      <c r="Q94" s="314"/>
      <c r="R94" s="315"/>
      <c r="S94" s="316">
        <f t="shared" si="17"/>
        <v>0</v>
      </c>
      <c r="T94" s="317">
        <f>IFERROR('1. Staff Posts and Salaries'!N93*(1+SUM(P94))/12*'2. Annual Costs of Staff Posts'!Q94*'2. Annual Costs of Staff Posts'!R94*K94,0)</f>
        <v>0</v>
      </c>
      <c r="U94" s="318"/>
      <c r="V94" s="314"/>
      <c r="W94" s="315"/>
      <c r="X94" s="316">
        <f t="shared" si="3"/>
        <v>0</v>
      </c>
      <c r="Y94" s="317">
        <f>IFERROR('1. Staff Posts and Salaries'!N93*(1+SUM(P94))*(1+SUM(U94))/12*'2. Annual Costs of Staff Posts'!V94*'2. Annual Costs of Staff Posts'!W94*K94,0)</f>
        <v>0</v>
      </c>
      <c r="Z94" s="318"/>
      <c r="AA94" s="314"/>
      <c r="AB94" s="315"/>
      <c r="AC94" s="316">
        <f t="shared" si="4"/>
        <v>0</v>
      </c>
      <c r="AD94" s="317">
        <f>IFERROR('1. Staff Posts and Salaries'!N93*(1+SUM(P94))*(1+SUM(U94))*(1+SUM(Z94))/12*'2. Annual Costs of Staff Posts'!AA94*'2. Annual Costs of Staff Posts'!AB94*K94,0)</f>
        <v>0</v>
      </c>
      <c r="AE94" s="318"/>
      <c r="AF94" s="314"/>
      <c r="AG94" s="315"/>
      <c r="AH94" s="316">
        <f t="shared" si="5"/>
        <v>0</v>
      </c>
      <c r="AI94" s="446">
        <f>IFERROR('1. Staff Posts and Salaries'!N93*(1+SUM(P94))*(1+SUM(U94))*(1+SUM(Z94))*(1+SUM(AE94))/12*'2. Annual Costs of Staff Posts'!AF94*'2. Annual Costs of Staff Posts'!AG94*K94,0)</f>
        <v>0</v>
      </c>
      <c r="AJ94" s="450">
        <f t="shared" si="6"/>
        <v>0</v>
      </c>
      <c r="AK94" s="448">
        <f t="shared" si="7"/>
        <v>0</v>
      </c>
      <c r="AL94" s="252"/>
    </row>
    <row r="95" spans="2:38" s="99" customFormat="1" x14ac:dyDescent="0.25">
      <c r="B95" s="109"/>
      <c r="C95" s="232" t="str">
        <f>IF('1. Staff Posts and Salaries'!C94="","",'1. Staff Posts and Salaries'!C94)</f>
        <v/>
      </c>
      <c r="D95" s="410" t="str">
        <f>IF('1. Staff Posts and Salaries'!D94="","",'1. Staff Posts and Salaries'!D94)</f>
        <v/>
      </c>
      <c r="E95" s="100" t="str">
        <f>IF('1. Staff Posts and Salaries'!E94="","",'1. Staff Posts and Salaries'!E94)</f>
        <v/>
      </c>
      <c r="F95" s="100" t="str">
        <f>IF('1. Staff Posts and Salaries'!F94="","",'1. Staff Posts and Salaries'!F94)</f>
        <v/>
      </c>
      <c r="G95" s="100" t="str">
        <f>IF('1. Staff Posts and Salaries'!G94="","",'1. Staff Posts and Salaries'!G94)</f>
        <v/>
      </c>
      <c r="H95" s="100" t="str">
        <f>IF('1. Staff Posts and Salaries'!H94="","",'1. Staff Posts and Salaries'!H94)</f>
        <v/>
      </c>
      <c r="I95" s="100" t="str">
        <f>IF('1. Staff Posts and Salaries'!I94="","",'1. Staff Posts and Salaries'!I94)</f>
        <v/>
      </c>
      <c r="J95" s="100" t="str">
        <f>IF('1. Staff Posts and Salaries'!J94="","",'1. Staff Posts and Salaries'!J94)</f>
        <v/>
      </c>
      <c r="K95" s="227">
        <f>IF('1. Staff Posts and Salaries'!O94="","",'1. Staff Posts and Salaries'!O94)</f>
        <v>1</v>
      </c>
      <c r="L95" s="314"/>
      <c r="M95" s="315"/>
      <c r="N95" s="316">
        <f t="shared" si="16"/>
        <v>0</v>
      </c>
      <c r="O95" s="317">
        <f>IFERROR('1. Staff Posts and Salaries'!N94/12*'2. Annual Costs of Staff Posts'!L95*'2. Annual Costs of Staff Posts'!M95*K95,0)</f>
        <v>0</v>
      </c>
      <c r="P95" s="318"/>
      <c r="Q95" s="314"/>
      <c r="R95" s="315"/>
      <c r="S95" s="316">
        <f t="shared" si="17"/>
        <v>0</v>
      </c>
      <c r="T95" s="317">
        <f>IFERROR('1. Staff Posts and Salaries'!N94*(1+SUM(P95))/12*'2. Annual Costs of Staff Posts'!Q95*'2. Annual Costs of Staff Posts'!R95*K95,0)</f>
        <v>0</v>
      </c>
      <c r="U95" s="318"/>
      <c r="V95" s="314"/>
      <c r="W95" s="315"/>
      <c r="X95" s="316">
        <f t="shared" si="3"/>
        <v>0</v>
      </c>
      <c r="Y95" s="317">
        <f>IFERROR('1. Staff Posts and Salaries'!N94*(1+SUM(P95))*(1+SUM(U95))/12*'2. Annual Costs of Staff Posts'!V95*'2. Annual Costs of Staff Posts'!W95*K95,0)</f>
        <v>0</v>
      </c>
      <c r="Z95" s="318"/>
      <c r="AA95" s="314"/>
      <c r="AB95" s="315"/>
      <c r="AC95" s="316">
        <f t="shared" si="4"/>
        <v>0</v>
      </c>
      <c r="AD95" s="317">
        <f>IFERROR('1. Staff Posts and Salaries'!N94*(1+SUM(P95))*(1+SUM(U95))*(1+SUM(Z95))/12*'2. Annual Costs of Staff Posts'!AA95*'2. Annual Costs of Staff Posts'!AB95*K95,0)</f>
        <v>0</v>
      </c>
      <c r="AE95" s="318"/>
      <c r="AF95" s="314"/>
      <c r="AG95" s="315"/>
      <c r="AH95" s="316">
        <f t="shared" si="5"/>
        <v>0</v>
      </c>
      <c r="AI95" s="446">
        <f>IFERROR('1. Staff Posts and Salaries'!N94*(1+SUM(P95))*(1+SUM(U95))*(1+SUM(Z95))*(1+SUM(AE95))/12*'2. Annual Costs of Staff Posts'!AF95*'2. Annual Costs of Staff Posts'!AG95*K95,0)</f>
        <v>0</v>
      </c>
      <c r="AJ95" s="450">
        <f t="shared" si="6"/>
        <v>0</v>
      </c>
      <c r="AK95" s="448">
        <f t="shared" si="7"/>
        <v>0</v>
      </c>
      <c r="AL95" s="252"/>
    </row>
    <row r="96" spans="2:38" s="99" customFormat="1" x14ac:dyDescent="0.25">
      <c r="B96" s="109"/>
      <c r="C96" s="232" t="str">
        <f>IF('1. Staff Posts and Salaries'!C95="","",'1. Staff Posts and Salaries'!C95)</f>
        <v/>
      </c>
      <c r="D96" s="410" t="str">
        <f>IF('1. Staff Posts and Salaries'!D95="","",'1. Staff Posts and Salaries'!D95)</f>
        <v/>
      </c>
      <c r="E96" s="100" t="str">
        <f>IF('1. Staff Posts and Salaries'!E95="","",'1. Staff Posts and Salaries'!E95)</f>
        <v/>
      </c>
      <c r="F96" s="100" t="str">
        <f>IF('1. Staff Posts and Salaries'!F95="","",'1. Staff Posts and Salaries'!F95)</f>
        <v/>
      </c>
      <c r="G96" s="100" t="str">
        <f>IF('1. Staff Posts and Salaries'!G95="","",'1. Staff Posts and Salaries'!G95)</f>
        <v/>
      </c>
      <c r="H96" s="100" t="str">
        <f>IF('1. Staff Posts and Salaries'!H95="","",'1. Staff Posts and Salaries'!H95)</f>
        <v/>
      </c>
      <c r="I96" s="100" t="str">
        <f>IF('1. Staff Posts and Salaries'!I95="","",'1. Staff Posts and Salaries'!I95)</f>
        <v/>
      </c>
      <c r="J96" s="100" t="str">
        <f>IF('1. Staff Posts and Salaries'!J95="","",'1. Staff Posts and Salaries'!J95)</f>
        <v/>
      </c>
      <c r="K96" s="227">
        <f>IF('1. Staff Posts and Salaries'!O95="","",'1. Staff Posts and Salaries'!O95)</f>
        <v>1</v>
      </c>
      <c r="L96" s="314"/>
      <c r="M96" s="315"/>
      <c r="N96" s="316">
        <f t="shared" si="16"/>
        <v>0</v>
      </c>
      <c r="O96" s="317">
        <f>IFERROR('1. Staff Posts and Salaries'!N95/12*'2. Annual Costs of Staff Posts'!L96*'2. Annual Costs of Staff Posts'!M96*K96,0)</f>
        <v>0</v>
      </c>
      <c r="P96" s="318"/>
      <c r="Q96" s="314"/>
      <c r="R96" s="315"/>
      <c r="S96" s="316">
        <f t="shared" si="17"/>
        <v>0</v>
      </c>
      <c r="T96" s="317">
        <f>IFERROR('1. Staff Posts and Salaries'!N95*(1+SUM(P96))/12*'2. Annual Costs of Staff Posts'!Q96*'2. Annual Costs of Staff Posts'!R96*K96,0)</f>
        <v>0</v>
      </c>
      <c r="U96" s="318"/>
      <c r="V96" s="314"/>
      <c r="W96" s="315"/>
      <c r="X96" s="316">
        <f t="shared" si="3"/>
        <v>0</v>
      </c>
      <c r="Y96" s="317">
        <f>IFERROR('1. Staff Posts and Salaries'!N95*(1+SUM(P96))*(1+SUM(U96))/12*'2. Annual Costs of Staff Posts'!V96*'2. Annual Costs of Staff Posts'!W96*K96,0)</f>
        <v>0</v>
      </c>
      <c r="Z96" s="318"/>
      <c r="AA96" s="314"/>
      <c r="AB96" s="315"/>
      <c r="AC96" s="316">
        <f t="shared" si="4"/>
        <v>0</v>
      </c>
      <c r="AD96" s="317">
        <f>IFERROR('1. Staff Posts and Salaries'!N95*(1+SUM(P96))*(1+SUM(U96))*(1+SUM(Z96))/12*'2. Annual Costs of Staff Posts'!AA96*'2. Annual Costs of Staff Posts'!AB96*K96,0)</f>
        <v>0</v>
      </c>
      <c r="AE96" s="318"/>
      <c r="AF96" s="314"/>
      <c r="AG96" s="315"/>
      <c r="AH96" s="316">
        <f t="shared" si="5"/>
        <v>0</v>
      </c>
      <c r="AI96" s="446">
        <f>IFERROR('1. Staff Posts and Salaries'!N95*(1+SUM(P96))*(1+SUM(U96))*(1+SUM(Z96))*(1+SUM(AE96))/12*'2. Annual Costs of Staff Posts'!AF96*'2. Annual Costs of Staff Posts'!AG96*K96,0)</f>
        <v>0</v>
      </c>
      <c r="AJ96" s="450">
        <f t="shared" si="6"/>
        <v>0</v>
      </c>
      <c r="AK96" s="448">
        <f t="shared" si="7"/>
        <v>0</v>
      </c>
      <c r="AL96" s="252"/>
    </row>
    <row r="97" spans="2:38" s="99" customFormat="1" x14ac:dyDescent="0.25">
      <c r="B97" s="109"/>
      <c r="C97" s="232" t="str">
        <f>IF('1. Staff Posts and Salaries'!C96="","",'1. Staff Posts and Salaries'!C96)</f>
        <v/>
      </c>
      <c r="D97" s="410" t="str">
        <f>IF('1. Staff Posts and Salaries'!D96="","",'1. Staff Posts and Salaries'!D96)</f>
        <v/>
      </c>
      <c r="E97" s="100" t="str">
        <f>IF('1. Staff Posts and Salaries'!E96="","",'1. Staff Posts and Salaries'!E96)</f>
        <v/>
      </c>
      <c r="F97" s="100" t="str">
        <f>IF('1. Staff Posts and Salaries'!F96="","",'1. Staff Posts and Salaries'!F96)</f>
        <v/>
      </c>
      <c r="G97" s="100" t="str">
        <f>IF('1. Staff Posts and Salaries'!G96="","",'1. Staff Posts and Salaries'!G96)</f>
        <v/>
      </c>
      <c r="H97" s="100" t="str">
        <f>IF('1. Staff Posts and Salaries'!H96="","",'1. Staff Posts and Salaries'!H96)</f>
        <v/>
      </c>
      <c r="I97" s="100" t="str">
        <f>IF('1. Staff Posts and Salaries'!I96="","",'1. Staff Posts and Salaries'!I96)</f>
        <v/>
      </c>
      <c r="J97" s="100" t="str">
        <f>IF('1. Staff Posts and Salaries'!J96="","",'1. Staff Posts and Salaries'!J96)</f>
        <v/>
      </c>
      <c r="K97" s="227">
        <f>IF('1. Staff Posts and Salaries'!O96="","",'1. Staff Posts and Salaries'!O96)</f>
        <v>1</v>
      </c>
      <c r="L97" s="314"/>
      <c r="M97" s="315"/>
      <c r="N97" s="316">
        <f t="shared" si="16"/>
        <v>0</v>
      </c>
      <c r="O97" s="317">
        <f>IFERROR('1. Staff Posts and Salaries'!N96/12*'2. Annual Costs of Staff Posts'!L97*'2. Annual Costs of Staff Posts'!M97*K97,0)</f>
        <v>0</v>
      </c>
      <c r="P97" s="318"/>
      <c r="Q97" s="314"/>
      <c r="R97" s="315"/>
      <c r="S97" s="316">
        <f t="shared" si="17"/>
        <v>0</v>
      </c>
      <c r="T97" s="317">
        <f>IFERROR('1. Staff Posts and Salaries'!N96*(1+SUM(P97))/12*'2. Annual Costs of Staff Posts'!Q97*'2. Annual Costs of Staff Posts'!R97*K97,0)</f>
        <v>0</v>
      </c>
      <c r="U97" s="318"/>
      <c r="V97" s="314"/>
      <c r="W97" s="315"/>
      <c r="X97" s="316">
        <f t="shared" si="3"/>
        <v>0</v>
      </c>
      <c r="Y97" s="317">
        <f>IFERROR('1. Staff Posts and Salaries'!N96*(1+SUM(P97))*(1+SUM(U97))/12*'2. Annual Costs of Staff Posts'!V97*'2. Annual Costs of Staff Posts'!W97*K97,0)</f>
        <v>0</v>
      </c>
      <c r="Z97" s="318"/>
      <c r="AA97" s="314"/>
      <c r="AB97" s="315"/>
      <c r="AC97" s="316">
        <f t="shared" si="4"/>
        <v>0</v>
      </c>
      <c r="AD97" s="317">
        <f>IFERROR('1. Staff Posts and Salaries'!N96*(1+SUM(P97))*(1+SUM(U97))*(1+SUM(Z97))/12*'2. Annual Costs of Staff Posts'!AA97*'2. Annual Costs of Staff Posts'!AB97*K97,0)</f>
        <v>0</v>
      </c>
      <c r="AE97" s="318"/>
      <c r="AF97" s="314"/>
      <c r="AG97" s="315"/>
      <c r="AH97" s="316">
        <f t="shared" si="5"/>
        <v>0</v>
      </c>
      <c r="AI97" s="446">
        <f>IFERROR('1. Staff Posts and Salaries'!N96*(1+SUM(P97))*(1+SUM(U97))*(1+SUM(Z97))*(1+SUM(AE97))/12*'2. Annual Costs of Staff Posts'!AF97*'2. Annual Costs of Staff Posts'!AG97*K97,0)</f>
        <v>0</v>
      </c>
      <c r="AJ97" s="450">
        <f t="shared" si="6"/>
        <v>0</v>
      </c>
      <c r="AK97" s="448">
        <f t="shared" si="7"/>
        <v>0</v>
      </c>
      <c r="AL97" s="252"/>
    </row>
    <row r="98" spans="2:38" s="99" customFormat="1" x14ac:dyDescent="0.25">
      <c r="B98" s="109"/>
      <c r="C98" s="232" t="str">
        <f>IF('1. Staff Posts and Salaries'!C97="","",'1. Staff Posts and Salaries'!C97)</f>
        <v/>
      </c>
      <c r="D98" s="410" t="str">
        <f>IF('1. Staff Posts and Salaries'!D97="","",'1. Staff Posts and Salaries'!D97)</f>
        <v/>
      </c>
      <c r="E98" s="100" t="str">
        <f>IF('1. Staff Posts and Salaries'!E97="","",'1. Staff Posts and Salaries'!E97)</f>
        <v/>
      </c>
      <c r="F98" s="100" t="str">
        <f>IF('1. Staff Posts and Salaries'!F97="","",'1. Staff Posts and Salaries'!F97)</f>
        <v/>
      </c>
      <c r="G98" s="100" t="str">
        <f>IF('1. Staff Posts and Salaries'!G97="","",'1. Staff Posts and Salaries'!G97)</f>
        <v/>
      </c>
      <c r="H98" s="100" t="str">
        <f>IF('1. Staff Posts and Salaries'!H97="","",'1. Staff Posts and Salaries'!H97)</f>
        <v/>
      </c>
      <c r="I98" s="100" t="str">
        <f>IF('1. Staff Posts and Salaries'!I97="","",'1. Staff Posts and Salaries'!I97)</f>
        <v/>
      </c>
      <c r="J98" s="100" t="str">
        <f>IF('1. Staff Posts and Salaries'!J97="","",'1. Staff Posts and Salaries'!J97)</f>
        <v/>
      </c>
      <c r="K98" s="227">
        <f>IF('1. Staff Posts and Salaries'!O97="","",'1. Staff Posts and Salaries'!O97)</f>
        <v>1</v>
      </c>
      <c r="L98" s="314"/>
      <c r="M98" s="315"/>
      <c r="N98" s="316">
        <f t="shared" si="16"/>
        <v>0</v>
      </c>
      <c r="O98" s="317">
        <f>IFERROR('1. Staff Posts and Salaries'!N97/12*'2. Annual Costs of Staff Posts'!L98*'2. Annual Costs of Staff Posts'!M98*K98,0)</f>
        <v>0</v>
      </c>
      <c r="P98" s="318"/>
      <c r="Q98" s="314"/>
      <c r="R98" s="315"/>
      <c r="S98" s="316">
        <f t="shared" si="17"/>
        <v>0</v>
      </c>
      <c r="T98" s="317">
        <f>IFERROR('1. Staff Posts and Salaries'!N97*(1+SUM(P98))/12*'2. Annual Costs of Staff Posts'!Q98*'2. Annual Costs of Staff Posts'!R98*K98,0)</f>
        <v>0</v>
      </c>
      <c r="U98" s="318"/>
      <c r="V98" s="314"/>
      <c r="W98" s="315"/>
      <c r="X98" s="316">
        <f t="shared" si="3"/>
        <v>0</v>
      </c>
      <c r="Y98" s="317">
        <f>IFERROR('1. Staff Posts and Salaries'!N97*(1+SUM(P98))*(1+SUM(U98))/12*'2. Annual Costs of Staff Posts'!V98*'2. Annual Costs of Staff Posts'!W98*K98,0)</f>
        <v>0</v>
      </c>
      <c r="Z98" s="318"/>
      <c r="AA98" s="314"/>
      <c r="AB98" s="315"/>
      <c r="AC98" s="316">
        <f t="shared" si="4"/>
        <v>0</v>
      </c>
      <c r="AD98" s="317">
        <f>IFERROR('1. Staff Posts and Salaries'!N97*(1+SUM(P98))*(1+SUM(U98))*(1+SUM(Z98))/12*'2. Annual Costs of Staff Posts'!AA98*'2. Annual Costs of Staff Posts'!AB98*K98,0)</f>
        <v>0</v>
      </c>
      <c r="AE98" s="318"/>
      <c r="AF98" s="314"/>
      <c r="AG98" s="315"/>
      <c r="AH98" s="316">
        <f t="shared" si="5"/>
        <v>0</v>
      </c>
      <c r="AI98" s="446">
        <f>IFERROR('1. Staff Posts and Salaries'!N97*(1+SUM(P98))*(1+SUM(U98))*(1+SUM(Z98))*(1+SUM(AE98))/12*'2. Annual Costs of Staff Posts'!AF98*'2. Annual Costs of Staff Posts'!AG98*K98,0)</f>
        <v>0</v>
      </c>
      <c r="AJ98" s="450">
        <f t="shared" si="6"/>
        <v>0</v>
      </c>
      <c r="AK98" s="448">
        <f t="shared" si="7"/>
        <v>0</v>
      </c>
      <c r="AL98" s="252"/>
    </row>
    <row r="99" spans="2:38" s="99" customFormat="1" x14ac:dyDescent="0.25">
      <c r="B99" s="109"/>
      <c r="C99" s="232" t="str">
        <f>IF('1. Staff Posts and Salaries'!C98="","",'1. Staff Posts and Salaries'!C98)</f>
        <v/>
      </c>
      <c r="D99" s="410" t="str">
        <f>IF('1. Staff Posts and Salaries'!D98="","",'1. Staff Posts and Salaries'!D98)</f>
        <v/>
      </c>
      <c r="E99" s="100" t="str">
        <f>IF('1. Staff Posts and Salaries'!E98="","",'1. Staff Posts and Salaries'!E98)</f>
        <v/>
      </c>
      <c r="F99" s="100" t="str">
        <f>IF('1. Staff Posts and Salaries'!F98="","",'1. Staff Posts and Salaries'!F98)</f>
        <v/>
      </c>
      <c r="G99" s="100" t="str">
        <f>IF('1. Staff Posts and Salaries'!G98="","",'1. Staff Posts and Salaries'!G98)</f>
        <v/>
      </c>
      <c r="H99" s="100" t="str">
        <f>IF('1. Staff Posts and Salaries'!H98="","",'1. Staff Posts and Salaries'!H98)</f>
        <v/>
      </c>
      <c r="I99" s="100" t="str">
        <f>IF('1. Staff Posts and Salaries'!I98="","",'1. Staff Posts and Salaries'!I98)</f>
        <v/>
      </c>
      <c r="J99" s="100" t="str">
        <f>IF('1. Staff Posts and Salaries'!J98="","",'1. Staff Posts and Salaries'!J98)</f>
        <v/>
      </c>
      <c r="K99" s="227">
        <f>IF('1. Staff Posts and Salaries'!O98="","",'1. Staff Posts and Salaries'!O98)</f>
        <v>1</v>
      </c>
      <c r="L99" s="314"/>
      <c r="M99" s="315"/>
      <c r="N99" s="316">
        <f t="shared" si="16"/>
        <v>0</v>
      </c>
      <c r="O99" s="317">
        <f>IFERROR('1. Staff Posts and Salaries'!N98/12*'2. Annual Costs of Staff Posts'!L99*'2. Annual Costs of Staff Posts'!M99*K99,0)</f>
        <v>0</v>
      </c>
      <c r="P99" s="318"/>
      <c r="Q99" s="314"/>
      <c r="R99" s="315"/>
      <c r="S99" s="316">
        <f t="shared" si="17"/>
        <v>0</v>
      </c>
      <c r="T99" s="317">
        <f>IFERROR('1. Staff Posts and Salaries'!N98*(1+SUM(P99))/12*'2. Annual Costs of Staff Posts'!Q99*'2. Annual Costs of Staff Posts'!R99*K99,0)</f>
        <v>0</v>
      </c>
      <c r="U99" s="318"/>
      <c r="V99" s="314"/>
      <c r="W99" s="315"/>
      <c r="X99" s="316">
        <f t="shared" si="3"/>
        <v>0</v>
      </c>
      <c r="Y99" s="317">
        <f>IFERROR('1. Staff Posts and Salaries'!N98*(1+SUM(P99))*(1+SUM(U99))/12*'2. Annual Costs of Staff Posts'!V99*'2. Annual Costs of Staff Posts'!W99*K99,0)</f>
        <v>0</v>
      </c>
      <c r="Z99" s="318"/>
      <c r="AA99" s="314"/>
      <c r="AB99" s="315"/>
      <c r="AC99" s="316">
        <f t="shared" si="4"/>
        <v>0</v>
      </c>
      <c r="AD99" s="317">
        <f>IFERROR('1. Staff Posts and Salaries'!N98*(1+SUM(P99))*(1+SUM(U99))*(1+SUM(Z99))/12*'2. Annual Costs of Staff Posts'!AA99*'2. Annual Costs of Staff Posts'!AB99*K99,0)</f>
        <v>0</v>
      </c>
      <c r="AE99" s="318"/>
      <c r="AF99" s="314"/>
      <c r="AG99" s="315"/>
      <c r="AH99" s="316">
        <f t="shared" si="5"/>
        <v>0</v>
      </c>
      <c r="AI99" s="446">
        <f>IFERROR('1. Staff Posts and Salaries'!N98*(1+SUM(P99))*(1+SUM(U99))*(1+SUM(Z99))*(1+SUM(AE99))/12*'2. Annual Costs of Staff Posts'!AF99*'2. Annual Costs of Staff Posts'!AG99*K99,0)</f>
        <v>0</v>
      </c>
      <c r="AJ99" s="450">
        <f t="shared" si="6"/>
        <v>0</v>
      </c>
      <c r="AK99" s="448">
        <f t="shared" si="7"/>
        <v>0</v>
      </c>
      <c r="AL99" s="252"/>
    </row>
    <row r="100" spans="2:38" s="99" customFormat="1" x14ac:dyDescent="0.25">
      <c r="B100" s="109"/>
      <c r="C100" s="232" t="str">
        <f>IF('1. Staff Posts and Salaries'!C99="","",'1. Staff Posts and Salaries'!C99)</f>
        <v/>
      </c>
      <c r="D100" s="410" t="str">
        <f>IF('1. Staff Posts and Salaries'!D99="","",'1. Staff Posts and Salaries'!D99)</f>
        <v/>
      </c>
      <c r="E100" s="100" t="str">
        <f>IF('1. Staff Posts and Salaries'!E99="","",'1. Staff Posts and Salaries'!E99)</f>
        <v/>
      </c>
      <c r="F100" s="100" t="str">
        <f>IF('1. Staff Posts and Salaries'!F99="","",'1. Staff Posts and Salaries'!F99)</f>
        <v/>
      </c>
      <c r="G100" s="100" t="str">
        <f>IF('1. Staff Posts and Salaries'!G99="","",'1. Staff Posts and Salaries'!G99)</f>
        <v/>
      </c>
      <c r="H100" s="100" t="str">
        <f>IF('1. Staff Posts and Salaries'!H99="","",'1. Staff Posts and Salaries'!H99)</f>
        <v/>
      </c>
      <c r="I100" s="100" t="str">
        <f>IF('1. Staff Posts and Salaries'!I99="","",'1. Staff Posts and Salaries'!I99)</f>
        <v/>
      </c>
      <c r="J100" s="100" t="str">
        <f>IF('1. Staff Posts and Salaries'!J99="","",'1. Staff Posts and Salaries'!J99)</f>
        <v/>
      </c>
      <c r="K100" s="227">
        <f>IF('1. Staff Posts and Salaries'!O99="","",'1. Staff Posts and Salaries'!O99)</f>
        <v>1</v>
      </c>
      <c r="L100" s="314"/>
      <c r="M100" s="315"/>
      <c r="N100" s="316">
        <f t="shared" si="16"/>
        <v>0</v>
      </c>
      <c r="O100" s="317">
        <f>IFERROR('1. Staff Posts and Salaries'!N99/12*'2. Annual Costs of Staff Posts'!L100*'2. Annual Costs of Staff Posts'!M100*K100,0)</f>
        <v>0</v>
      </c>
      <c r="P100" s="318"/>
      <c r="Q100" s="314"/>
      <c r="R100" s="315"/>
      <c r="S100" s="316">
        <f t="shared" si="17"/>
        <v>0</v>
      </c>
      <c r="T100" s="317">
        <f>IFERROR('1. Staff Posts and Salaries'!N99*(1+SUM(P100))/12*'2. Annual Costs of Staff Posts'!Q100*'2. Annual Costs of Staff Posts'!R100*K100,0)</f>
        <v>0</v>
      </c>
      <c r="U100" s="318"/>
      <c r="V100" s="314"/>
      <c r="W100" s="315"/>
      <c r="X100" s="316">
        <f t="shared" si="3"/>
        <v>0</v>
      </c>
      <c r="Y100" s="317">
        <f>IFERROR('1. Staff Posts and Salaries'!N99*(1+SUM(P100))*(1+SUM(U100))/12*'2. Annual Costs of Staff Posts'!V100*'2. Annual Costs of Staff Posts'!W100*K100,0)</f>
        <v>0</v>
      </c>
      <c r="Z100" s="318"/>
      <c r="AA100" s="314"/>
      <c r="AB100" s="315"/>
      <c r="AC100" s="316">
        <f t="shared" si="4"/>
        <v>0</v>
      </c>
      <c r="AD100" s="317">
        <f>IFERROR('1. Staff Posts and Salaries'!N99*(1+SUM(P100))*(1+SUM(U100))*(1+SUM(Z100))/12*'2. Annual Costs of Staff Posts'!AA100*'2. Annual Costs of Staff Posts'!AB100*K100,0)</f>
        <v>0</v>
      </c>
      <c r="AE100" s="318"/>
      <c r="AF100" s="314"/>
      <c r="AG100" s="315"/>
      <c r="AH100" s="316">
        <f t="shared" si="5"/>
        <v>0</v>
      </c>
      <c r="AI100" s="446">
        <f>IFERROR('1. Staff Posts and Salaries'!N99*(1+SUM(P100))*(1+SUM(U100))*(1+SUM(Z100))*(1+SUM(AE100))/12*'2. Annual Costs of Staff Posts'!AF100*'2. Annual Costs of Staff Posts'!AG100*K100,0)</f>
        <v>0</v>
      </c>
      <c r="AJ100" s="450">
        <f t="shared" si="6"/>
        <v>0</v>
      </c>
      <c r="AK100" s="448">
        <f t="shared" si="7"/>
        <v>0</v>
      </c>
      <c r="AL100" s="252"/>
    </row>
    <row r="101" spans="2:38" s="99" customFormat="1" x14ac:dyDescent="0.25">
      <c r="B101" s="109"/>
      <c r="C101" s="232" t="str">
        <f>IF('1. Staff Posts and Salaries'!C100="","",'1. Staff Posts and Salaries'!C100)</f>
        <v/>
      </c>
      <c r="D101" s="410" t="str">
        <f>IF('1. Staff Posts and Salaries'!D100="","",'1. Staff Posts and Salaries'!D100)</f>
        <v/>
      </c>
      <c r="E101" s="100" t="str">
        <f>IF('1. Staff Posts and Salaries'!E100="","",'1. Staff Posts and Salaries'!E100)</f>
        <v/>
      </c>
      <c r="F101" s="100" t="str">
        <f>IF('1. Staff Posts and Salaries'!F100="","",'1. Staff Posts and Salaries'!F100)</f>
        <v/>
      </c>
      <c r="G101" s="100" t="str">
        <f>IF('1. Staff Posts and Salaries'!G100="","",'1. Staff Posts and Salaries'!G100)</f>
        <v/>
      </c>
      <c r="H101" s="100" t="str">
        <f>IF('1. Staff Posts and Salaries'!H100="","",'1. Staff Posts and Salaries'!H100)</f>
        <v/>
      </c>
      <c r="I101" s="100" t="str">
        <f>IF('1. Staff Posts and Salaries'!I100="","",'1. Staff Posts and Salaries'!I100)</f>
        <v/>
      </c>
      <c r="J101" s="100" t="str">
        <f>IF('1. Staff Posts and Salaries'!J100="","",'1. Staff Posts and Salaries'!J100)</f>
        <v/>
      </c>
      <c r="K101" s="227">
        <f>IF('1. Staff Posts and Salaries'!O100="","",'1. Staff Posts and Salaries'!O100)</f>
        <v>1</v>
      </c>
      <c r="L101" s="314"/>
      <c r="M101" s="315"/>
      <c r="N101" s="316">
        <f t="shared" si="16"/>
        <v>0</v>
      </c>
      <c r="O101" s="317">
        <f>IFERROR('1. Staff Posts and Salaries'!N100/12*'2. Annual Costs of Staff Posts'!L101*'2. Annual Costs of Staff Posts'!M101*K101,0)</f>
        <v>0</v>
      </c>
      <c r="P101" s="318"/>
      <c r="Q101" s="314"/>
      <c r="R101" s="315"/>
      <c r="S101" s="316">
        <f t="shared" si="17"/>
        <v>0</v>
      </c>
      <c r="T101" s="317">
        <f>IFERROR('1. Staff Posts and Salaries'!N100*(1+SUM(P101))/12*'2. Annual Costs of Staff Posts'!Q101*'2. Annual Costs of Staff Posts'!R101*K101,0)</f>
        <v>0</v>
      </c>
      <c r="U101" s="318"/>
      <c r="V101" s="314"/>
      <c r="W101" s="315"/>
      <c r="X101" s="316">
        <f t="shared" si="3"/>
        <v>0</v>
      </c>
      <c r="Y101" s="317">
        <f>IFERROR('1. Staff Posts and Salaries'!N100*(1+SUM(P101))*(1+SUM(U101))/12*'2. Annual Costs of Staff Posts'!V101*'2. Annual Costs of Staff Posts'!W101*K101,0)</f>
        <v>0</v>
      </c>
      <c r="Z101" s="318"/>
      <c r="AA101" s="314"/>
      <c r="AB101" s="315"/>
      <c r="AC101" s="316">
        <f t="shared" si="4"/>
        <v>0</v>
      </c>
      <c r="AD101" s="317">
        <f>IFERROR('1. Staff Posts and Salaries'!N100*(1+SUM(P101))*(1+SUM(U101))*(1+SUM(Z101))/12*'2. Annual Costs of Staff Posts'!AA101*'2. Annual Costs of Staff Posts'!AB101*K101,0)</f>
        <v>0</v>
      </c>
      <c r="AE101" s="318"/>
      <c r="AF101" s="314"/>
      <c r="AG101" s="315"/>
      <c r="AH101" s="316">
        <f t="shared" si="5"/>
        <v>0</v>
      </c>
      <c r="AI101" s="446">
        <f>IFERROR('1. Staff Posts and Salaries'!N100*(1+SUM(P101))*(1+SUM(U101))*(1+SUM(Z101))*(1+SUM(AE101))/12*'2. Annual Costs of Staff Posts'!AF101*'2. Annual Costs of Staff Posts'!AG101*K101,0)</f>
        <v>0</v>
      </c>
      <c r="AJ101" s="450">
        <f t="shared" si="6"/>
        <v>0</v>
      </c>
      <c r="AK101" s="448">
        <f t="shared" si="7"/>
        <v>0</v>
      </c>
      <c r="AL101" s="252"/>
    </row>
    <row r="102" spans="2:38" s="99" customFormat="1" x14ac:dyDescent="0.25">
      <c r="B102" s="109"/>
      <c r="C102" s="232" t="str">
        <f>IF('1. Staff Posts and Salaries'!C101="","",'1. Staff Posts and Salaries'!C101)</f>
        <v/>
      </c>
      <c r="D102" s="410" t="str">
        <f>IF('1. Staff Posts and Salaries'!D101="","",'1. Staff Posts and Salaries'!D101)</f>
        <v/>
      </c>
      <c r="E102" s="100" t="str">
        <f>IF('1. Staff Posts and Salaries'!E101="","",'1. Staff Posts and Salaries'!E101)</f>
        <v/>
      </c>
      <c r="F102" s="100" t="str">
        <f>IF('1. Staff Posts and Salaries'!F101="","",'1. Staff Posts and Salaries'!F101)</f>
        <v/>
      </c>
      <c r="G102" s="100" t="str">
        <f>IF('1. Staff Posts and Salaries'!G101="","",'1. Staff Posts and Salaries'!G101)</f>
        <v/>
      </c>
      <c r="H102" s="100" t="str">
        <f>IF('1. Staff Posts and Salaries'!H101="","",'1. Staff Posts and Salaries'!H101)</f>
        <v/>
      </c>
      <c r="I102" s="100" t="str">
        <f>IF('1. Staff Posts and Salaries'!I101="","",'1. Staff Posts and Salaries'!I101)</f>
        <v/>
      </c>
      <c r="J102" s="100" t="str">
        <f>IF('1. Staff Posts and Salaries'!J101="","",'1. Staff Posts and Salaries'!J101)</f>
        <v/>
      </c>
      <c r="K102" s="227">
        <f>IF('1. Staff Posts and Salaries'!O101="","",'1. Staff Posts and Salaries'!O101)</f>
        <v>1</v>
      </c>
      <c r="L102" s="314"/>
      <c r="M102" s="315"/>
      <c r="N102" s="316">
        <f t="shared" si="16"/>
        <v>0</v>
      </c>
      <c r="O102" s="317">
        <f>IFERROR('1. Staff Posts and Salaries'!N101/12*'2. Annual Costs of Staff Posts'!L102*'2. Annual Costs of Staff Posts'!M102*K102,0)</f>
        <v>0</v>
      </c>
      <c r="P102" s="318"/>
      <c r="Q102" s="314"/>
      <c r="R102" s="315"/>
      <c r="S102" s="316">
        <f t="shared" si="17"/>
        <v>0</v>
      </c>
      <c r="T102" s="317">
        <f>IFERROR('1. Staff Posts and Salaries'!N101*(1+SUM(P102))/12*'2. Annual Costs of Staff Posts'!Q102*'2. Annual Costs of Staff Posts'!R102*K102,0)</f>
        <v>0</v>
      </c>
      <c r="U102" s="318"/>
      <c r="V102" s="314"/>
      <c r="W102" s="315"/>
      <c r="X102" s="316">
        <f t="shared" si="3"/>
        <v>0</v>
      </c>
      <c r="Y102" s="317">
        <f>IFERROR('1. Staff Posts and Salaries'!N101*(1+SUM(P102))*(1+SUM(U102))/12*'2. Annual Costs of Staff Posts'!V102*'2. Annual Costs of Staff Posts'!W102*K102,0)</f>
        <v>0</v>
      </c>
      <c r="Z102" s="318"/>
      <c r="AA102" s="314"/>
      <c r="AB102" s="315"/>
      <c r="AC102" s="316">
        <f t="shared" si="4"/>
        <v>0</v>
      </c>
      <c r="AD102" s="317">
        <f>IFERROR('1. Staff Posts and Salaries'!N101*(1+SUM(P102))*(1+SUM(U102))*(1+SUM(Z102))/12*'2. Annual Costs of Staff Posts'!AA102*'2. Annual Costs of Staff Posts'!AB102*K102,0)</f>
        <v>0</v>
      </c>
      <c r="AE102" s="318"/>
      <c r="AF102" s="314"/>
      <c r="AG102" s="315"/>
      <c r="AH102" s="316">
        <f t="shared" si="5"/>
        <v>0</v>
      </c>
      <c r="AI102" s="446">
        <f>IFERROR('1. Staff Posts and Salaries'!N101*(1+SUM(P102))*(1+SUM(U102))*(1+SUM(Z102))*(1+SUM(AE102))/12*'2. Annual Costs of Staff Posts'!AF102*'2. Annual Costs of Staff Posts'!AG102*K102,0)</f>
        <v>0</v>
      </c>
      <c r="AJ102" s="450">
        <f t="shared" si="6"/>
        <v>0</v>
      </c>
      <c r="AK102" s="448">
        <f t="shared" si="7"/>
        <v>0</v>
      </c>
      <c r="AL102" s="252"/>
    </row>
    <row r="103" spans="2:38" s="99" customFormat="1" x14ac:dyDescent="0.25">
      <c r="B103" s="109"/>
      <c r="C103" s="232" t="str">
        <f>IF('1. Staff Posts and Salaries'!C102="","",'1. Staff Posts and Salaries'!C102)</f>
        <v/>
      </c>
      <c r="D103" s="410" t="str">
        <f>IF('1. Staff Posts and Salaries'!D102="","",'1. Staff Posts and Salaries'!D102)</f>
        <v/>
      </c>
      <c r="E103" s="100" t="str">
        <f>IF('1. Staff Posts and Salaries'!E102="","",'1. Staff Posts and Salaries'!E102)</f>
        <v/>
      </c>
      <c r="F103" s="100" t="str">
        <f>IF('1. Staff Posts and Salaries'!F102="","",'1. Staff Posts and Salaries'!F102)</f>
        <v/>
      </c>
      <c r="G103" s="100" t="str">
        <f>IF('1. Staff Posts and Salaries'!G102="","",'1. Staff Posts and Salaries'!G102)</f>
        <v/>
      </c>
      <c r="H103" s="100" t="str">
        <f>IF('1. Staff Posts and Salaries'!H102="","",'1. Staff Posts and Salaries'!H102)</f>
        <v/>
      </c>
      <c r="I103" s="100" t="str">
        <f>IF('1. Staff Posts and Salaries'!I102="","",'1. Staff Posts and Salaries'!I102)</f>
        <v/>
      </c>
      <c r="J103" s="100" t="str">
        <f>IF('1. Staff Posts and Salaries'!J102="","",'1. Staff Posts and Salaries'!J102)</f>
        <v/>
      </c>
      <c r="K103" s="227">
        <f>IF('1. Staff Posts and Salaries'!O102="","",'1. Staff Posts and Salaries'!O102)</f>
        <v>1</v>
      </c>
      <c r="L103" s="314"/>
      <c r="M103" s="315"/>
      <c r="N103" s="316">
        <f t="shared" si="16"/>
        <v>0</v>
      </c>
      <c r="O103" s="317">
        <f>IFERROR('1. Staff Posts and Salaries'!N102/12*'2. Annual Costs of Staff Posts'!L103*'2. Annual Costs of Staff Posts'!M103*K103,0)</f>
        <v>0</v>
      </c>
      <c r="P103" s="318"/>
      <c r="Q103" s="314"/>
      <c r="R103" s="315"/>
      <c r="S103" s="316">
        <f t="shared" si="17"/>
        <v>0</v>
      </c>
      <c r="T103" s="317">
        <f>IFERROR('1. Staff Posts and Salaries'!N102*(1+SUM(P103))/12*'2. Annual Costs of Staff Posts'!Q103*'2. Annual Costs of Staff Posts'!R103*K103,0)</f>
        <v>0</v>
      </c>
      <c r="U103" s="318"/>
      <c r="V103" s="314"/>
      <c r="W103" s="315"/>
      <c r="X103" s="316">
        <f t="shared" si="3"/>
        <v>0</v>
      </c>
      <c r="Y103" s="317">
        <f>IFERROR('1. Staff Posts and Salaries'!N102*(1+SUM(P103))*(1+SUM(U103))/12*'2. Annual Costs of Staff Posts'!V103*'2. Annual Costs of Staff Posts'!W103*K103,0)</f>
        <v>0</v>
      </c>
      <c r="Z103" s="318"/>
      <c r="AA103" s="314"/>
      <c r="AB103" s="315"/>
      <c r="AC103" s="316">
        <f t="shared" si="4"/>
        <v>0</v>
      </c>
      <c r="AD103" s="317">
        <f>IFERROR('1. Staff Posts and Salaries'!N102*(1+SUM(P103))*(1+SUM(U103))*(1+SUM(Z103))/12*'2. Annual Costs of Staff Posts'!AA103*'2. Annual Costs of Staff Posts'!AB103*K103,0)</f>
        <v>0</v>
      </c>
      <c r="AE103" s="318"/>
      <c r="AF103" s="314"/>
      <c r="AG103" s="315"/>
      <c r="AH103" s="316">
        <f t="shared" si="5"/>
        <v>0</v>
      </c>
      <c r="AI103" s="446">
        <f>IFERROR('1. Staff Posts and Salaries'!N102*(1+SUM(P103))*(1+SUM(U103))*(1+SUM(Z103))*(1+SUM(AE103))/12*'2. Annual Costs of Staff Posts'!AF103*'2. Annual Costs of Staff Posts'!AG103*K103,0)</f>
        <v>0</v>
      </c>
      <c r="AJ103" s="450">
        <f t="shared" si="6"/>
        <v>0</v>
      </c>
      <c r="AK103" s="448">
        <f t="shared" si="7"/>
        <v>0</v>
      </c>
      <c r="AL103" s="252"/>
    </row>
    <row r="104" spans="2:38" s="99" customFormat="1" x14ac:dyDescent="0.25">
      <c r="B104" s="109"/>
      <c r="C104" s="232" t="str">
        <f>IF('1. Staff Posts and Salaries'!C103="","",'1. Staff Posts and Salaries'!C103)</f>
        <v/>
      </c>
      <c r="D104" s="410" t="str">
        <f>IF('1. Staff Posts and Salaries'!D103="","",'1. Staff Posts and Salaries'!D103)</f>
        <v/>
      </c>
      <c r="E104" s="100" t="str">
        <f>IF('1. Staff Posts and Salaries'!E103="","",'1. Staff Posts and Salaries'!E103)</f>
        <v/>
      </c>
      <c r="F104" s="100" t="str">
        <f>IF('1. Staff Posts and Salaries'!F103="","",'1. Staff Posts and Salaries'!F103)</f>
        <v/>
      </c>
      <c r="G104" s="100" t="str">
        <f>IF('1. Staff Posts and Salaries'!G103="","",'1. Staff Posts and Salaries'!G103)</f>
        <v/>
      </c>
      <c r="H104" s="100" t="str">
        <f>IF('1. Staff Posts and Salaries'!H103="","",'1. Staff Posts and Salaries'!H103)</f>
        <v/>
      </c>
      <c r="I104" s="100" t="str">
        <f>IF('1. Staff Posts and Salaries'!I103="","",'1. Staff Posts and Salaries'!I103)</f>
        <v/>
      </c>
      <c r="J104" s="100" t="str">
        <f>IF('1. Staff Posts and Salaries'!J103="","",'1. Staff Posts and Salaries'!J103)</f>
        <v/>
      </c>
      <c r="K104" s="227">
        <f>IF('1. Staff Posts and Salaries'!O103="","",'1. Staff Posts and Salaries'!O103)</f>
        <v>1</v>
      </c>
      <c r="L104" s="314"/>
      <c r="M104" s="315"/>
      <c r="N104" s="316">
        <f t="shared" si="16"/>
        <v>0</v>
      </c>
      <c r="O104" s="317">
        <f>IFERROR('1. Staff Posts and Salaries'!N103/12*'2. Annual Costs of Staff Posts'!L104*'2. Annual Costs of Staff Posts'!M104*K104,0)</f>
        <v>0</v>
      </c>
      <c r="P104" s="318"/>
      <c r="Q104" s="314"/>
      <c r="R104" s="315"/>
      <c r="S104" s="316">
        <f t="shared" si="17"/>
        <v>0</v>
      </c>
      <c r="T104" s="317">
        <f>IFERROR('1. Staff Posts and Salaries'!N103*(1+SUM(P104))/12*'2. Annual Costs of Staff Posts'!Q104*'2. Annual Costs of Staff Posts'!R104*K104,0)</f>
        <v>0</v>
      </c>
      <c r="U104" s="318"/>
      <c r="V104" s="314"/>
      <c r="W104" s="315"/>
      <c r="X104" s="316">
        <f t="shared" si="3"/>
        <v>0</v>
      </c>
      <c r="Y104" s="317">
        <f>IFERROR('1. Staff Posts and Salaries'!N103*(1+SUM(P104))*(1+SUM(U104))/12*'2. Annual Costs of Staff Posts'!V104*'2. Annual Costs of Staff Posts'!W104*K104,0)</f>
        <v>0</v>
      </c>
      <c r="Z104" s="318"/>
      <c r="AA104" s="314"/>
      <c r="AB104" s="315"/>
      <c r="AC104" s="316">
        <f t="shared" si="4"/>
        <v>0</v>
      </c>
      <c r="AD104" s="317">
        <f>IFERROR('1. Staff Posts and Salaries'!N103*(1+SUM(P104))*(1+SUM(U104))*(1+SUM(Z104))/12*'2. Annual Costs of Staff Posts'!AA104*'2. Annual Costs of Staff Posts'!AB104*K104,0)</f>
        <v>0</v>
      </c>
      <c r="AE104" s="318"/>
      <c r="AF104" s="314"/>
      <c r="AG104" s="315"/>
      <c r="AH104" s="316">
        <f t="shared" si="5"/>
        <v>0</v>
      </c>
      <c r="AI104" s="446">
        <f>IFERROR('1. Staff Posts and Salaries'!N103*(1+SUM(P104))*(1+SUM(U104))*(1+SUM(Z104))*(1+SUM(AE104))/12*'2. Annual Costs of Staff Posts'!AF104*'2. Annual Costs of Staff Posts'!AG104*K104,0)</f>
        <v>0</v>
      </c>
      <c r="AJ104" s="450">
        <f t="shared" si="6"/>
        <v>0</v>
      </c>
      <c r="AK104" s="448">
        <f t="shared" si="7"/>
        <v>0</v>
      </c>
      <c r="AL104" s="252"/>
    </row>
    <row r="105" spans="2:38" s="99" customFormat="1" x14ac:dyDescent="0.25">
      <c r="B105" s="109"/>
      <c r="C105" s="232" t="str">
        <f>IF('1. Staff Posts and Salaries'!C104="","",'1. Staff Posts and Salaries'!C104)</f>
        <v/>
      </c>
      <c r="D105" s="410" t="str">
        <f>IF('1. Staff Posts and Salaries'!D104="","",'1. Staff Posts and Salaries'!D104)</f>
        <v/>
      </c>
      <c r="E105" s="100" t="str">
        <f>IF('1. Staff Posts and Salaries'!E104="","",'1. Staff Posts and Salaries'!E104)</f>
        <v/>
      </c>
      <c r="F105" s="100" t="str">
        <f>IF('1. Staff Posts and Salaries'!F104="","",'1. Staff Posts and Salaries'!F104)</f>
        <v/>
      </c>
      <c r="G105" s="100" t="str">
        <f>IF('1. Staff Posts and Salaries'!G104="","",'1. Staff Posts and Salaries'!G104)</f>
        <v/>
      </c>
      <c r="H105" s="100" t="str">
        <f>IF('1. Staff Posts and Salaries'!H104="","",'1. Staff Posts and Salaries'!H104)</f>
        <v/>
      </c>
      <c r="I105" s="100" t="str">
        <f>IF('1. Staff Posts and Salaries'!I104="","",'1. Staff Posts and Salaries'!I104)</f>
        <v/>
      </c>
      <c r="J105" s="100" t="str">
        <f>IF('1. Staff Posts and Salaries'!J104="","",'1. Staff Posts and Salaries'!J104)</f>
        <v/>
      </c>
      <c r="K105" s="227">
        <f>IF('1. Staff Posts and Salaries'!O104="","",'1. Staff Posts and Salaries'!O104)</f>
        <v>1</v>
      </c>
      <c r="L105" s="314"/>
      <c r="M105" s="315"/>
      <c r="N105" s="316">
        <f t="shared" si="16"/>
        <v>0</v>
      </c>
      <c r="O105" s="317">
        <f>IFERROR('1. Staff Posts and Salaries'!N104/12*'2. Annual Costs of Staff Posts'!L105*'2. Annual Costs of Staff Posts'!M105*K105,0)</f>
        <v>0</v>
      </c>
      <c r="P105" s="318"/>
      <c r="Q105" s="314"/>
      <c r="R105" s="315"/>
      <c r="S105" s="316">
        <f t="shared" si="17"/>
        <v>0</v>
      </c>
      <c r="T105" s="317">
        <f>IFERROR('1. Staff Posts and Salaries'!N104*(1+SUM(P105))/12*'2. Annual Costs of Staff Posts'!Q105*'2. Annual Costs of Staff Posts'!R105*K105,0)</f>
        <v>0</v>
      </c>
      <c r="U105" s="318"/>
      <c r="V105" s="314"/>
      <c r="W105" s="315"/>
      <c r="X105" s="316">
        <f t="shared" si="3"/>
        <v>0</v>
      </c>
      <c r="Y105" s="317">
        <f>IFERROR('1. Staff Posts and Salaries'!N104*(1+SUM(P105))*(1+SUM(U105))/12*'2. Annual Costs of Staff Posts'!V105*'2. Annual Costs of Staff Posts'!W105*K105,0)</f>
        <v>0</v>
      </c>
      <c r="Z105" s="318"/>
      <c r="AA105" s="314"/>
      <c r="AB105" s="315"/>
      <c r="AC105" s="316">
        <f t="shared" si="4"/>
        <v>0</v>
      </c>
      <c r="AD105" s="317">
        <f>IFERROR('1. Staff Posts and Salaries'!N104*(1+SUM(P105))*(1+SUM(U105))*(1+SUM(Z105))/12*'2. Annual Costs of Staff Posts'!AA105*'2. Annual Costs of Staff Posts'!AB105*K105,0)</f>
        <v>0</v>
      </c>
      <c r="AE105" s="318"/>
      <c r="AF105" s="314"/>
      <c r="AG105" s="315"/>
      <c r="AH105" s="316">
        <f t="shared" si="5"/>
        <v>0</v>
      </c>
      <c r="AI105" s="446">
        <f>IFERROR('1. Staff Posts and Salaries'!N104*(1+SUM(P105))*(1+SUM(U105))*(1+SUM(Z105))*(1+SUM(AE105))/12*'2. Annual Costs of Staff Posts'!AF105*'2. Annual Costs of Staff Posts'!AG105*K105,0)</f>
        <v>0</v>
      </c>
      <c r="AJ105" s="450">
        <f t="shared" si="6"/>
        <v>0</v>
      </c>
      <c r="AK105" s="448">
        <f t="shared" si="7"/>
        <v>0</v>
      </c>
      <c r="AL105" s="252"/>
    </row>
    <row r="106" spans="2:38" s="99" customFormat="1" x14ac:dyDescent="0.25">
      <c r="B106" s="109"/>
      <c r="C106" s="232" t="str">
        <f>IF('1. Staff Posts and Salaries'!C105="","",'1. Staff Posts and Salaries'!C105)</f>
        <v/>
      </c>
      <c r="D106" s="410" t="str">
        <f>IF('1. Staff Posts and Salaries'!D105="","",'1. Staff Posts and Salaries'!D105)</f>
        <v/>
      </c>
      <c r="E106" s="100" t="str">
        <f>IF('1. Staff Posts and Salaries'!E105="","",'1. Staff Posts and Salaries'!E105)</f>
        <v/>
      </c>
      <c r="F106" s="100" t="str">
        <f>IF('1. Staff Posts and Salaries'!F105="","",'1. Staff Posts and Salaries'!F105)</f>
        <v/>
      </c>
      <c r="G106" s="100" t="str">
        <f>IF('1. Staff Posts and Salaries'!G105="","",'1. Staff Posts and Salaries'!G105)</f>
        <v/>
      </c>
      <c r="H106" s="100" t="str">
        <f>IF('1. Staff Posts and Salaries'!H105="","",'1. Staff Posts and Salaries'!H105)</f>
        <v/>
      </c>
      <c r="I106" s="100" t="str">
        <f>IF('1. Staff Posts and Salaries'!I105="","",'1. Staff Posts and Salaries'!I105)</f>
        <v/>
      </c>
      <c r="J106" s="100" t="str">
        <f>IF('1. Staff Posts and Salaries'!J105="","",'1. Staff Posts and Salaries'!J105)</f>
        <v/>
      </c>
      <c r="K106" s="227">
        <f>IF('1. Staff Posts and Salaries'!O105="","",'1. Staff Posts and Salaries'!O105)</f>
        <v>1</v>
      </c>
      <c r="L106" s="314"/>
      <c r="M106" s="315"/>
      <c r="N106" s="316">
        <f t="shared" si="16"/>
        <v>0</v>
      </c>
      <c r="O106" s="317">
        <f>IFERROR('1. Staff Posts and Salaries'!N105/12*'2. Annual Costs of Staff Posts'!L106*'2. Annual Costs of Staff Posts'!M106*K106,0)</f>
        <v>0</v>
      </c>
      <c r="P106" s="318"/>
      <c r="Q106" s="314"/>
      <c r="R106" s="315"/>
      <c r="S106" s="316">
        <f t="shared" si="17"/>
        <v>0</v>
      </c>
      <c r="T106" s="317">
        <f>IFERROR('1. Staff Posts and Salaries'!N105*(1+SUM(P106))/12*'2. Annual Costs of Staff Posts'!Q106*'2. Annual Costs of Staff Posts'!R106*K106,0)</f>
        <v>0</v>
      </c>
      <c r="U106" s="318"/>
      <c r="V106" s="314"/>
      <c r="W106" s="315"/>
      <c r="X106" s="316">
        <f t="shared" si="3"/>
        <v>0</v>
      </c>
      <c r="Y106" s="317">
        <f>IFERROR('1. Staff Posts and Salaries'!N105*(1+SUM(P106))*(1+SUM(U106))/12*'2. Annual Costs of Staff Posts'!V106*'2. Annual Costs of Staff Posts'!W106*K106,0)</f>
        <v>0</v>
      </c>
      <c r="Z106" s="318"/>
      <c r="AA106" s="314"/>
      <c r="AB106" s="315"/>
      <c r="AC106" s="316">
        <f t="shared" si="4"/>
        <v>0</v>
      </c>
      <c r="AD106" s="317">
        <f>IFERROR('1. Staff Posts and Salaries'!N105*(1+SUM(P106))*(1+SUM(U106))*(1+SUM(Z106))/12*'2. Annual Costs of Staff Posts'!AA106*'2. Annual Costs of Staff Posts'!AB106*K106,0)</f>
        <v>0</v>
      </c>
      <c r="AE106" s="318"/>
      <c r="AF106" s="314"/>
      <c r="AG106" s="315"/>
      <c r="AH106" s="316">
        <f t="shared" si="5"/>
        <v>0</v>
      </c>
      <c r="AI106" s="446">
        <f>IFERROR('1. Staff Posts and Salaries'!N105*(1+SUM(P106))*(1+SUM(U106))*(1+SUM(Z106))*(1+SUM(AE106))/12*'2. Annual Costs of Staff Posts'!AF106*'2. Annual Costs of Staff Posts'!AG106*K106,0)</f>
        <v>0</v>
      </c>
      <c r="AJ106" s="450">
        <f t="shared" si="6"/>
        <v>0</v>
      </c>
      <c r="AK106" s="448">
        <f t="shared" si="7"/>
        <v>0</v>
      </c>
      <c r="AL106" s="252"/>
    </row>
    <row r="107" spans="2:38" s="99" customFormat="1" x14ac:dyDescent="0.25">
      <c r="B107" s="109"/>
      <c r="C107" s="232" t="str">
        <f>IF('1. Staff Posts and Salaries'!C106="","",'1. Staff Posts and Salaries'!C106)</f>
        <v/>
      </c>
      <c r="D107" s="410" t="str">
        <f>IF('1. Staff Posts and Salaries'!D106="","",'1. Staff Posts and Salaries'!D106)</f>
        <v/>
      </c>
      <c r="E107" s="100" t="str">
        <f>IF('1. Staff Posts and Salaries'!E106="","",'1. Staff Posts and Salaries'!E106)</f>
        <v/>
      </c>
      <c r="F107" s="100" t="str">
        <f>IF('1. Staff Posts and Salaries'!F106="","",'1. Staff Posts and Salaries'!F106)</f>
        <v/>
      </c>
      <c r="G107" s="100" t="str">
        <f>IF('1. Staff Posts and Salaries'!G106="","",'1. Staff Posts and Salaries'!G106)</f>
        <v/>
      </c>
      <c r="H107" s="100" t="str">
        <f>IF('1. Staff Posts and Salaries'!H106="","",'1. Staff Posts and Salaries'!H106)</f>
        <v/>
      </c>
      <c r="I107" s="100" t="str">
        <f>IF('1. Staff Posts and Salaries'!I106="","",'1. Staff Posts and Salaries'!I106)</f>
        <v/>
      </c>
      <c r="J107" s="100" t="str">
        <f>IF('1. Staff Posts and Salaries'!J106="","",'1. Staff Posts and Salaries'!J106)</f>
        <v/>
      </c>
      <c r="K107" s="227">
        <f>IF('1. Staff Posts and Salaries'!O106="","",'1. Staff Posts and Salaries'!O106)</f>
        <v>1</v>
      </c>
      <c r="L107" s="314"/>
      <c r="M107" s="315"/>
      <c r="N107" s="316">
        <f t="shared" si="16"/>
        <v>0</v>
      </c>
      <c r="O107" s="317">
        <f>IFERROR('1. Staff Posts and Salaries'!N106/12*'2. Annual Costs of Staff Posts'!L107*'2. Annual Costs of Staff Posts'!M107*K107,0)</f>
        <v>0</v>
      </c>
      <c r="P107" s="318"/>
      <c r="Q107" s="314"/>
      <c r="R107" s="315"/>
      <c r="S107" s="316">
        <f t="shared" si="17"/>
        <v>0</v>
      </c>
      <c r="T107" s="317">
        <f>IFERROR('1. Staff Posts and Salaries'!N106*(1+SUM(P107))/12*'2. Annual Costs of Staff Posts'!Q107*'2. Annual Costs of Staff Posts'!R107*K107,0)</f>
        <v>0</v>
      </c>
      <c r="U107" s="318"/>
      <c r="V107" s="314"/>
      <c r="W107" s="315"/>
      <c r="X107" s="316">
        <f t="shared" si="3"/>
        <v>0</v>
      </c>
      <c r="Y107" s="317">
        <f>IFERROR('1. Staff Posts and Salaries'!N106*(1+SUM(P107))*(1+SUM(U107))/12*'2. Annual Costs of Staff Posts'!V107*'2. Annual Costs of Staff Posts'!W107*K107,0)</f>
        <v>0</v>
      </c>
      <c r="Z107" s="318"/>
      <c r="AA107" s="314"/>
      <c r="AB107" s="315"/>
      <c r="AC107" s="316">
        <f t="shared" si="4"/>
        <v>0</v>
      </c>
      <c r="AD107" s="317">
        <f>IFERROR('1. Staff Posts and Salaries'!N106*(1+SUM(P107))*(1+SUM(U107))*(1+SUM(Z107))/12*'2. Annual Costs of Staff Posts'!AA107*'2. Annual Costs of Staff Posts'!AB107*K107,0)</f>
        <v>0</v>
      </c>
      <c r="AE107" s="318"/>
      <c r="AF107" s="314"/>
      <c r="AG107" s="315"/>
      <c r="AH107" s="316">
        <f t="shared" si="5"/>
        <v>0</v>
      </c>
      <c r="AI107" s="446">
        <f>IFERROR('1. Staff Posts and Salaries'!N106*(1+SUM(P107))*(1+SUM(U107))*(1+SUM(Z107))*(1+SUM(AE107))/12*'2. Annual Costs of Staff Posts'!AF107*'2. Annual Costs of Staff Posts'!AG107*K107,0)</f>
        <v>0</v>
      </c>
      <c r="AJ107" s="450">
        <f t="shared" si="6"/>
        <v>0</v>
      </c>
      <c r="AK107" s="448">
        <f t="shared" si="7"/>
        <v>0</v>
      </c>
      <c r="AL107" s="252"/>
    </row>
    <row r="108" spans="2:38" s="99" customFormat="1" x14ac:dyDescent="0.25">
      <c r="B108" s="109"/>
      <c r="C108" s="232" t="str">
        <f>IF('1. Staff Posts and Salaries'!C107="","",'1. Staff Posts and Salaries'!C107)</f>
        <v/>
      </c>
      <c r="D108" s="410" t="str">
        <f>IF('1. Staff Posts and Salaries'!D107="","",'1. Staff Posts and Salaries'!D107)</f>
        <v/>
      </c>
      <c r="E108" s="100" t="str">
        <f>IF('1. Staff Posts and Salaries'!E107="","",'1. Staff Posts and Salaries'!E107)</f>
        <v/>
      </c>
      <c r="F108" s="100" t="str">
        <f>IF('1. Staff Posts and Salaries'!F107="","",'1. Staff Posts and Salaries'!F107)</f>
        <v/>
      </c>
      <c r="G108" s="100" t="str">
        <f>IF('1. Staff Posts and Salaries'!G107="","",'1. Staff Posts and Salaries'!G107)</f>
        <v/>
      </c>
      <c r="H108" s="100" t="str">
        <f>IF('1. Staff Posts and Salaries'!H107="","",'1. Staff Posts and Salaries'!H107)</f>
        <v/>
      </c>
      <c r="I108" s="100" t="str">
        <f>IF('1. Staff Posts and Salaries'!I107="","",'1. Staff Posts and Salaries'!I107)</f>
        <v/>
      </c>
      <c r="J108" s="100" t="str">
        <f>IF('1. Staff Posts and Salaries'!J107="","",'1. Staff Posts and Salaries'!J107)</f>
        <v/>
      </c>
      <c r="K108" s="227">
        <f>IF('1. Staff Posts and Salaries'!O107="","",'1. Staff Posts and Salaries'!O107)</f>
        <v>1</v>
      </c>
      <c r="L108" s="314"/>
      <c r="M108" s="315"/>
      <c r="N108" s="316">
        <f t="shared" si="16"/>
        <v>0</v>
      </c>
      <c r="O108" s="317">
        <f>IFERROR('1. Staff Posts and Salaries'!N107/12*'2. Annual Costs of Staff Posts'!L108*'2. Annual Costs of Staff Posts'!M108*K108,0)</f>
        <v>0</v>
      </c>
      <c r="P108" s="318"/>
      <c r="Q108" s="314"/>
      <c r="R108" s="315"/>
      <c r="S108" s="316">
        <f t="shared" si="17"/>
        <v>0</v>
      </c>
      <c r="T108" s="317">
        <f>IFERROR('1. Staff Posts and Salaries'!N107*(1+SUM(P108))/12*'2. Annual Costs of Staff Posts'!Q108*'2. Annual Costs of Staff Posts'!R108*K108,0)</f>
        <v>0</v>
      </c>
      <c r="U108" s="318"/>
      <c r="V108" s="314"/>
      <c r="W108" s="315"/>
      <c r="X108" s="316">
        <f t="shared" si="3"/>
        <v>0</v>
      </c>
      <c r="Y108" s="317">
        <f>IFERROR('1. Staff Posts and Salaries'!N107*(1+SUM(P108))*(1+SUM(U108))/12*'2. Annual Costs of Staff Posts'!V108*'2. Annual Costs of Staff Posts'!W108*K108,0)</f>
        <v>0</v>
      </c>
      <c r="Z108" s="318"/>
      <c r="AA108" s="314"/>
      <c r="AB108" s="315"/>
      <c r="AC108" s="316">
        <f t="shared" si="4"/>
        <v>0</v>
      </c>
      <c r="AD108" s="317">
        <f>IFERROR('1. Staff Posts and Salaries'!N107*(1+SUM(P108))*(1+SUM(U108))*(1+SUM(Z108))/12*'2. Annual Costs of Staff Posts'!AA108*'2. Annual Costs of Staff Posts'!AB108*K108,0)</f>
        <v>0</v>
      </c>
      <c r="AE108" s="318"/>
      <c r="AF108" s="314"/>
      <c r="AG108" s="315"/>
      <c r="AH108" s="316">
        <f t="shared" si="5"/>
        <v>0</v>
      </c>
      <c r="AI108" s="446">
        <f>IFERROR('1. Staff Posts and Salaries'!N107*(1+SUM(P108))*(1+SUM(U108))*(1+SUM(Z108))*(1+SUM(AE108))/12*'2. Annual Costs of Staff Posts'!AF108*'2. Annual Costs of Staff Posts'!AG108*K108,0)</f>
        <v>0</v>
      </c>
      <c r="AJ108" s="450">
        <f t="shared" si="6"/>
        <v>0</v>
      </c>
      <c r="AK108" s="448">
        <f t="shared" si="7"/>
        <v>0</v>
      </c>
      <c r="AL108" s="252"/>
    </row>
    <row r="109" spans="2:38" s="99" customFormat="1" x14ac:dyDescent="0.25">
      <c r="B109" s="109"/>
      <c r="C109" s="232" t="str">
        <f>IF('1. Staff Posts and Salaries'!C108="","",'1. Staff Posts and Salaries'!C108)</f>
        <v/>
      </c>
      <c r="D109" s="410" t="str">
        <f>IF('1. Staff Posts and Salaries'!D108="","",'1. Staff Posts and Salaries'!D108)</f>
        <v/>
      </c>
      <c r="E109" s="100" t="str">
        <f>IF('1. Staff Posts and Salaries'!E108="","",'1. Staff Posts and Salaries'!E108)</f>
        <v/>
      </c>
      <c r="F109" s="100" t="str">
        <f>IF('1. Staff Posts and Salaries'!F108="","",'1. Staff Posts and Salaries'!F108)</f>
        <v/>
      </c>
      <c r="G109" s="100" t="str">
        <f>IF('1. Staff Posts and Salaries'!G108="","",'1. Staff Posts and Salaries'!G108)</f>
        <v/>
      </c>
      <c r="H109" s="100" t="str">
        <f>IF('1. Staff Posts and Salaries'!H108="","",'1. Staff Posts and Salaries'!H108)</f>
        <v/>
      </c>
      <c r="I109" s="100" t="str">
        <f>IF('1. Staff Posts and Salaries'!I108="","",'1. Staff Posts and Salaries'!I108)</f>
        <v/>
      </c>
      <c r="J109" s="100" t="str">
        <f>IF('1. Staff Posts and Salaries'!J108="","",'1. Staff Posts and Salaries'!J108)</f>
        <v/>
      </c>
      <c r="K109" s="227">
        <f>IF('1. Staff Posts and Salaries'!O108="","",'1. Staff Posts and Salaries'!O108)</f>
        <v>1</v>
      </c>
      <c r="L109" s="314"/>
      <c r="M109" s="315"/>
      <c r="N109" s="316">
        <f t="shared" si="16"/>
        <v>0</v>
      </c>
      <c r="O109" s="317">
        <f>IFERROR('1. Staff Posts and Salaries'!N108/12*'2. Annual Costs of Staff Posts'!L109*'2. Annual Costs of Staff Posts'!M109*K109,0)</f>
        <v>0</v>
      </c>
      <c r="P109" s="318"/>
      <c r="Q109" s="314"/>
      <c r="R109" s="315"/>
      <c r="S109" s="316">
        <f t="shared" si="17"/>
        <v>0</v>
      </c>
      <c r="T109" s="317">
        <f>IFERROR('1. Staff Posts and Salaries'!N108*(1+SUM(P109))/12*'2. Annual Costs of Staff Posts'!Q109*'2. Annual Costs of Staff Posts'!R109*K109,0)</f>
        <v>0</v>
      </c>
      <c r="U109" s="318"/>
      <c r="V109" s="314"/>
      <c r="W109" s="315"/>
      <c r="X109" s="316">
        <f t="shared" si="3"/>
        <v>0</v>
      </c>
      <c r="Y109" s="317">
        <f>IFERROR('1. Staff Posts and Salaries'!N108*(1+SUM(P109))*(1+SUM(U109))/12*'2. Annual Costs of Staff Posts'!V109*'2. Annual Costs of Staff Posts'!W109*K109,0)</f>
        <v>0</v>
      </c>
      <c r="Z109" s="318"/>
      <c r="AA109" s="314"/>
      <c r="AB109" s="315"/>
      <c r="AC109" s="316">
        <f t="shared" si="4"/>
        <v>0</v>
      </c>
      <c r="AD109" s="317">
        <f>IFERROR('1. Staff Posts and Salaries'!N108*(1+SUM(P109))*(1+SUM(U109))*(1+SUM(Z109))/12*'2. Annual Costs of Staff Posts'!AA109*'2. Annual Costs of Staff Posts'!AB109*K109,0)</f>
        <v>0</v>
      </c>
      <c r="AE109" s="318"/>
      <c r="AF109" s="314"/>
      <c r="AG109" s="315"/>
      <c r="AH109" s="316">
        <f t="shared" si="5"/>
        <v>0</v>
      </c>
      <c r="AI109" s="446">
        <f>IFERROR('1. Staff Posts and Salaries'!N108*(1+SUM(P109))*(1+SUM(U109))*(1+SUM(Z109))*(1+SUM(AE109))/12*'2. Annual Costs of Staff Posts'!AF109*'2. Annual Costs of Staff Posts'!AG109*K109,0)</f>
        <v>0</v>
      </c>
      <c r="AJ109" s="450">
        <f t="shared" si="6"/>
        <v>0</v>
      </c>
      <c r="AK109" s="448">
        <f t="shared" si="7"/>
        <v>0</v>
      </c>
      <c r="AL109" s="252"/>
    </row>
    <row r="110" spans="2:38" s="99" customFormat="1" x14ac:dyDescent="0.25">
      <c r="B110" s="109"/>
      <c r="C110" s="232" t="str">
        <f>IF('1. Staff Posts and Salaries'!C109="","",'1. Staff Posts and Salaries'!C109)</f>
        <v/>
      </c>
      <c r="D110" s="410" t="str">
        <f>IF('1. Staff Posts and Salaries'!D109="","",'1. Staff Posts and Salaries'!D109)</f>
        <v/>
      </c>
      <c r="E110" s="100" t="str">
        <f>IF('1. Staff Posts and Salaries'!E109="","",'1. Staff Posts and Salaries'!E109)</f>
        <v/>
      </c>
      <c r="F110" s="100" t="str">
        <f>IF('1. Staff Posts and Salaries'!F109="","",'1. Staff Posts and Salaries'!F109)</f>
        <v/>
      </c>
      <c r="G110" s="100" t="str">
        <f>IF('1. Staff Posts and Salaries'!G109="","",'1. Staff Posts and Salaries'!G109)</f>
        <v/>
      </c>
      <c r="H110" s="100" t="str">
        <f>IF('1. Staff Posts and Salaries'!H109="","",'1. Staff Posts and Salaries'!H109)</f>
        <v/>
      </c>
      <c r="I110" s="100" t="str">
        <f>IF('1. Staff Posts and Salaries'!I109="","",'1. Staff Posts and Salaries'!I109)</f>
        <v/>
      </c>
      <c r="J110" s="100" t="str">
        <f>IF('1. Staff Posts and Salaries'!J109="","",'1. Staff Posts and Salaries'!J109)</f>
        <v/>
      </c>
      <c r="K110" s="227">
        <f>IF('1. Staff Posts and Salaries'!O109="","",'1. Staff Posts and Salaries'!O109)</f>
        <v>1</v>
      </c>
      <c r="L110" s="314"/>
      <c r="M110" s="315"/>
      <c r="N110" s="316">
        <f t="shared" si="16"/>
        <v>0</v>
      </c>
      <c r="O110" s="317">
        <f>IFERROR('1. Staff Posts and Salaries'!N109/12*'2. Annual Costs of Staff Posts'!L110*'2. Annual Costs of Staff Posts'!M110*K110,0)</f>
        <v>0</v>
      </c>
      <c r="P110" s="318"/>
      <c r="Q110" s="314"/>
      <c r="R110" s="315"/>
      <c r="S110" s="316">
        <f t="shared" si="17"/>
        <v>0</v>
      </c>
      <c r="T110" s="317">
        <f>IFERROR('1. Staff Posts and Salaries'!N109*(1+SUM(P110))/12*'2. Annual Costs of Staff Posts'!Q110*'2. Annual Costs of Staff Posts'!R110*K110,0)</f>
        <v>0</v>
      </c>
      <c r="U110" s="318"/>
      <c r="V110" s="314"/>
      <c r="W110" s="315"/>
      <c r="X110" s="316">
        <f t="shared" si="3"/>
        <v>0</v>
      </c>
      <c r="Y110" s="317">
        <f>IFERROR('1. Staff Posts and Salaries'!N109*(1+SUM(P110))*(1+SUM(U110))/12*'2. Annual Costs of Staff Posts'!V110*'2. Annual Costs of Staff Posts'!W110*K110,0)</f>
        <v>0</v>
      </c>
      <c r="Z110" s="318"/>
      <c r="AA110" s="314"/>
      <c r="AB110" s="315"/>
      <c r="AC110" s="316">
        <f t="shared" si="4"/>
        <v>0</v>
      </c>
      <c r="AD110" s="317">
        <f>IFERROR('1. Staff Posts and Salaries'!N109*(1+SUM(P110))*(1+SUM(U110))*(1+SUM(Z110))/12*'2. Annual Costs of Staff Posts'!AA110*'2. Annual Costs of Staff Posts'!AB110*K110,0)</f>
        <v>0</v>
      </c>
      <c r="AE110" s="318"/>
      <c r="AF110" s="314"/>
      <c r="AG110" s="315"/>
      <c r="AH110" s="316">
        <f t="shared" si="5"/>
        <v>0</v>
      </c>
      <c r="AI110" s="446">
        <f>IFERROR('1. Staff Posts and Salaries'!N109*(1+SUM(P110))*(1+SUM(U110))*(1+SUM(Z110))*(1+SUM(AE110))/12*'2. Annual Costs of Staff Posts'!AF110*'2. Annual Costs of Staff Posts'!AG110*K110,0)</f>
        <v>0</v>
      </c>
      <c r="AJ110" s="450">
        <f t="shared" si="6"/>
        <v>0</v>
      </c>
      <c r="AK110" s="448">
        <f t="shared" si="7"/>
        <v>0</v>
      </c>
      <c r="AL110" s="252"/>
    </row>
    <row r="111" spans="2:38" s="99" customFormat="1" x14ac:dyDescent="0.25">
      <c r="B111" s="109"/>
      <c r="C111" s="232" t="str">
        <f>IF('1. Staff Posts and Salaries'!C110="","",'1. Staff Posts and Salaries'!C110)</f>
        <v/>
      </c>
      <c r="D111" s="410" t="str">
        <f>IF('1. Staff Posts and Salaries'!D110="","",'1. Staff Posts and Salaries'!D110)</f>
        <v/>
      </c>
      <c r="E111" s="100" t="str">
        <f>IF('1. Staff Posts and Salaries'!E110="","",'1. Staff Posts and Salaries'!E110)</f>
        <v/>
      </c>
      <c r="F111" s="100" t="str">
        <f>IF('1. Staff Posts and Salaries'!F110="","",'1. Staff Posts and Salaries'!F110)</f>
        <v/>
      </c>
      <c r="G111" s="100" t="str">
        <f>IF('1. Staff Posts and Salaries'!G110="","",'1. Staff Posts and Salaries'!G110)</f>
        <v/>
      </c>
      <c r="H111" s="100" t="str">
        <f>IF('1. Staff Posts and Salaries'!H110="","",'1. Staff Posts and Salaries'!H110)</f>
        <v/>
      </c>
      <c r="I111" s="100" t="str">
        <f>IF('1. Staff Posts and Salaries'!I110="","",'1. Staff Posts and Salaries'!I110)</f>
        <v/>
      </c>
      <c r="J111" s="100" t="str">
        <f>IF('1. Staff Posts and Salaries'!J110="","",'1. Staff Posts and Salaries'!J110)</f>
        <v/>
      </c>
      <c r="K111" s="227">
        <f>IF('1. Staff Posts and Salaries'!O110="","",'1. Staff Posts and Salaries'!O110)</f>
        <v>1</v>
      </c>
      <c r="L111" s="314"/>
      <c r="M111" s="315"/>
      <c r="N111" s="316">
        <f t="shared" si="16"/>
        <v>0</v>
      </c>
      <c r="O111" s="317">
        <f>IFERROR('1. Staff Posts and Salaries'!N110/12*'2. Annual Costs of Staff Posts'!L111*'2. Annual Costs of Staff Posts'!M111*K111,0)</f>
        <v>0</v>
      </c>
      <c r="P111" s="318"/>
      <c r="Q111" s="314"/>
      <c r="R111" s="315"/>
      <c r="S111" s="316">
        <f t="shared" si="17"/>
        <v>0</v>
      </c>
      <c r="T111" s="317">
        <f>IFERROR('1. Staff Posts and Salaries'!N110*(1+SUM(P111))/12*'2. Annual Costs of Staff Posts'!Q111*'2. Annual Costs of Staff Posts'!R111*K111,0)</f>
        <v>0</v>
      </c>
      <c r="U111" s="318"/>
      <c r="V111" s="314"/>
      <c r="W111" s="315"/>
      <c r="X111" s="316">
        <f t="shared" si="3"/>
        <v>0</v>
      </c>
      <c r="Y111" s="317">
        <f>IFERROR('1. Staff Posts and Salaries'!N110*(1+SUM(P111))*(1+SUM(U111))/12*'2. Annual Costs of Staff Posts'!V111*'2. Annual Costs of Staff Posts'!W111*K111,0)</f>
        <v>0</v>
      </c>
      <c r="Z111" s="318"/>
      <c r="AA111" s="314"/>
      <c r="AB111" s="315"/>
      <c r="AC111" s="316">
        <f t="shared" si="4"/>
        <v>0</v>
      </c>
      <c r="AD111" s="317">
        <f>IFERROR('1. Staff Posts and Salaries'!N110*(1+SUM(P111))*(1+SUM(U111))*(1+SUM(Z111))/12*'2. Annual Costs of Staff Posts'!AA111*'2. Annual Costs of Staff Posts'!AB111*K111,0)</f>
        <v>0</v>
      </c>
      <c r="AE111" s="318"/>
      <c r="AF111" s="314"/>
      <c r="AG111" s="315"/>
      <c r="AH111" s="316">
        <f t="shared" si="5"/>
        <v>0</v>
      </c>
      <c r="AI111" s="446">
        <f>IFERROR('1. Staff Posts and Salaries'!N110*(1+SUM(P111))*(1+SUM(U111))*(1+SUM(Z111))*(1+SUM(AE111))/12*'2. Annual Costs of Staff Posts'!AF111*'2. Annual Costs of Staff Posts'!AG111*K111,0)</f>
        <v>0</v>
      </c>
      <c r="AJ111" s="450">
        <f t="shared" si="6"/>
        <v>0</v>
      </c>
      <c r="AK111" s="448">
        <f t="shared" si="7"/>
        <v>0</v>
      </c>
      <c r="AL111" s="252"/>
    </row>
    <row r="112" spans="2:38" s="99" customFormat="1" x14ac:dyDescent="0.25">
      <c r="B112" s="109"/>
      <c r="C112" s="232" t="str">
        <f>IF('1. Staff Posts and Salaries'!C111="","",'1. Staff Posts and Salaries'!C111)</f>
        <v/>
      </c>
      <c r="D112" s="410" t="str">
        <f>IF('1. Staff Posts and Salaries'!D111="","",'1. Staff Posts and Salaries'!D111)</f>
        <v/>
      </c>
      <c r="E112" s="100" t="str">
        <f>IF('1. Staff Posts and Salaries'!E111="","",'1. Staff Posts and Salaries'!E111)</f>
        <v/>
      </c>
      <c r="F112" s="100" t="str">
        <f>IF('1. Staff Posts and Salaries'!F111="","",'1. Staff Posts and Salaries'!F111)</f>
        <v/>
      </c>
      <c r="G112" s="100" t="str">
        <f>IF('1. Staff Posts and Salaries'!G111="","",'1. Staff Posts and Salaries'!G111)</f>
        <v/>
      </c>
      <c r="H112" s="100" t="str">
        <f>IF('1. Staff Posts and Salaries'!H111="","",'1. Staff Posts and Salaries'!H111)</f>
        <v/>
      </c>
      <c r="I112" s="100" t="str">
        <f>IF('1. Staff Posts and Salaries'!I111="","",'1. Staff Posts and Salaries'!I111)</f>
        <v/>
      </c>
      <c r="J112" s="100" t="str">
        <f>IF('1. Staff Posts and Salaries'!J111="","",'1. Staff Posts and Salaries'!J111)</f>
        <v/>
      </c>
      <c r="K112" s="227">
        <f>IF('1. Staff Posts and Salaries'!O111="","",'1. Staff Posts and Salaries'!O111)</f>
        <v>1</v>
      </c>
      <c r="L112" s="314"/>
      <c r="M112" s="315"/>
      <c r="N112" s="316">
        <f t="shared" si="16"/>
        <v>0</v>
      </c>
      <c r="O112" s="317">
        <f>IFERROR('1. Staff Posts and Salaries'!N111/12*'2. Annual Costs of Staff Posts'!L112*'2. Annual Costs of Staff Posts'!M112*K112,0)</f>
        <v>0</v>
      </c>
      <c r="P112" s="318"/>
      <c r="Q112" s="314"/>
      <c r="R112" s="315"/>
      <c r="S112" s="316">
        <f t="shared" si="17"/>
        <v>0</v>
      </c>
      <c r="T112" s="317">
        <f>IFERROR('1. Staff Posts and Salaries'!N111*(1+SUM(P112))/12*'2. Annual Costs of Staff Posts'!Q112*'2. Annual Costs of Staff Posts'!R112*K112,0)</f>
        <v>0</v>
      </c>
      <c r="U112" s="318"/>
      <c r="V112" s="314"/>
      <c r="W112" s="315"/>
      <c r="X112" s="316">
        <f t="shared" si="3"/>
        <v>0</v>
      </c>
      <c r="Y112" s="317">
        <f>IFERROR('1. Staff Posts and Salaries'!N111*(1+SUM(P112))*(1+SUM(U112))/12*'2. Annual Costs of Staff Posts'!V112*'2. Annual Costs of Staff Posts'!W112*K112,0)</f>
        <v>0</v>
      </c>
      <c r="Z112" s="318"/>
      <c r="AA112" s="314"/>
      <c r="AB112" s="315"/>
      <c r="AC112" s="316">
        <f t="shared" si="4"/>
        <v>0</v>
      </c>
      <c r="AD112" s="317">
        <f>IFERROR('1. Staff Posts and Salaries'!N111*(1+SUM(P112))*(1+SUM(U112))*(1+SUM(Z112))/12*'2. Annual Costs of Staff Posts'!AA112*'2. Annual Costs of Staff Posts'!AB112*K112,0)</f>
        <v>0</v>
      </c>
      <c r="AE112" s="318"/>
      <c r="AF112" s="314"/>
      <c r="AG112" s="315"/>
      <c r="AH112" s="316">
        <f t="shared" si="5"/>
        <v>0</v>
      </c>
      <c r="AI112" s="446">
        <f>IFERROR('1. Staff Posts and Salaries'!N111*(1+SUM(P112))*(1+SUM(U112))*(1+SUM(Z112))*(1+SUM(AE112))/12*'2. Annual Costs of Staff Posts'!AF112*'2. Annual Costs of Staff Posts'!AG112*K112,0)</f>
        <v>0</v>
      </c>
      <c r="AJ112" s="450">
        <f t="shared" si="6"/>
        <v>0</v>
      </c>
      <c r="AK112" s="448">
        <f t="shared" si="7"/>
        <v>0</v>
      </c>
      <c r="AL112" s="252"/>
    </row>
    <row r="113" spans="2:38" s="99" customFormat="1" x14ac:dyDescent="0.25">
      <c r="B113" s="109"/>
      <c r="C113" s="232" t="str">
        <f>IF('1. Staff Posts and Salaries'!C112="","",'1. Staff Posts and Salaries'!C112)</f>
        <v/>
      </c>
      <c r="D113" s="410" t="str">
        <f>IF('1. Staff Posts and Salaries'!D112="","",'1. Staff Posts and Salaries'!D112)</f>
        <v/>
      </c>
      <c r="E113" s="100" t="str">
        <f>IF('1. Staff Posts and Salaries'!E112="","",'1. Staff Posts and Salaries'!E112)</f>
        <v/>
      </c>
      <c r="F113" s="100" t="str">
        <f>IF('1. Staff Posts and Salaries'!F112="","",'1. Staff Posts and Salaries'!F112)</f>
        <v/>
      </c>
      <c r="G113" s="100" t="str">
        <f>IF('1. Staff Posts and Salaries'!G112="","",'1. Staff Posts and Salaries'!G112)</f>
        <v/>
      </c>
      <c r="H113" s="100" t="str">
        <f>IF('1. Staff Posts and Salaries'!H112="","",'1. Staff Posts and Salaries'!H112)</f>
        <v/>
      </c>
      <c r="I113" s="100" t="str">
        <f>IF('1. Staff Posts and Salaries'!I112="","",'1. Staff Posts and Salaries'!I112)</f>
        <v/>
      </c>
      <c r="J113" s="100" t="str">
        <f>IF('1. Staff Posts and Salaries'!J112="","",'1. Staff Posts and Salaries'!J112)</f>
        <v/>
      </c>
      <c r="K113" s="227">
        <f>IF('1. Staff Posts and Salaries'!O112="","",'1. Staff Posts and Salaries'!O112)</f>
        <v>1</v>
      </c>
      <c r="L113" s="314"/>
      <c r="M113" s="315"/>
      <c r="N113" s="316">
        <f t="shared" si="16"/>
        <v>0</v>
      </c>
      <c r="O113" s="317">
        <f>IFERROR('1. Staff Posts and Salaries'!N112/12*'2. Annual Costs of Staff Posts'!L113*'2. Annual Costs of Staff Posts'!M113*K113,0)</f>
        <v>0</v>
      </c>
      <c r="P113" s="318"/>
      <c r="Q113" s="314"/>
      <c r="R113" s="315"/>
      <c r="S113" s="316">
        <f t="shared" si="17"/>
        <v>0</v>
      </c>
      <c r="T113" s="317">
        <f>IFERROR('1. Staff Posts and Salaries'!N112*(1+SUM(P113))/12*'2. Annual Costs of Staff Posts'!Q113*'2. Annual Costs of Staff Posts'!R113*K113,0)</f>
        <v>0</v>
      </c>
      <c r="U113" s="318"/>
      <c r="V113" s="314"/>
      <c r="W113" s="315"/>
      <c r="X113" s="316">
        <f t="shared" si="3"/>
        <v>0</v>
      </c>
      <c r="Y113" s="317">
        <f>IFERROR('1. Staff Posts and Salaries'!N112*(1+SUM(P113))*(1+SUM(U113))/12*'2. Annual Costs of Staff Posts'!V113*'2. Annual Costs of Staff Posts'!W113*K113,0)</f>
        <v>0</v>
      </c>
      <c r="Z113" s="318"/>
      <c r="AA113" s="314"/>
      <c r="AB113" s="315"/>
      <c r="AC113" s="316">
        <f t="shared" si="4"/>
        <v>0</v>
      </c>
      <c r="AD113" s="317">
        <f>IFERROR('1. Staff Posts and Salaries'!N112*(1+SUM(P113))*(1+SUM(U113))*(1+SUM(Z113))/12*'2. Annual Costs of Staff Posts'!AA113*'2. Annual Costs of Staff Posts'!AB113*K113,0)</f>
        <v>0</v>
      </c>
      <c r="AE113" s="318"/>
      <c r="AF113" s="314"/>
      <c r="AG113" s="315"/>
      <c r="AH113" s="316">
        <f t="shared" si="5"/>
        <v>0</v>
      </c>
      <c r="AI113" s="446">
        <f>IFERROR('1. Staff Posts and Salaries'!N112*(1+SUM(P113))*(1+SUM(U113))*(1+SUM(Z113))*(1+SUM(AE113))/12*'2. Annual Costs of Staff Posts'!AF113*'2. Annual Costs of Staff Posts'!AG113*K113,0)</f>
        <v>0</v>
      </c>
      <c r="AJ113" s="450">
        <f t="shared" si="6"/>
        <v>0</v>
      </c>
      <c r="AK113" s="448">
        <f t="shared" si="7"/>
        <v>0</v>
      </c>
      <c r="AL113" s="252"/>
    </row>
    <row r="114" spans="2:38" s="99" customFormat="1" x14ac:dyDescent="0.25">
      <c r="B114" s="109"/>
      <c r="C114" s="232" t="str">
        <f>IF('1. Staff Posts and Salaries'!C113="","",'1. Staff Posts and Salaries'!C113)</f>
        <v/>
      </c>
      <c r="D114" s="410" t="str">
        <f>IF('1. Staff Posts and Salaries'!D113="","",'1. Staff Posts and Salaries'!D113)</f>
        <v/>
      </c>
      <c r="E114" s="100" t="str">
        <f>IF('1. Staff Posts and Salaries'!E113="","",'1. Staff Posts and Salaries'!E113)</f>
        <v/>
      </c>
      <c r="F114" s="100" t="str">
        <f>IF('1. Staff Posts and Salaries'!F113="","",'1. Staff Posts and Salaries'!F113)</f>
        <v/>
      </c>
      <c r="G114" s="100" t="str">
        <f>IF('1. Staff Posts and Salaries'!G113="","",'1. Staff Posts and Salaries'!G113)</f>
        <v/>
      </c>
      <c r="H114" s="100" t="str">
        <f>IF('1. Staff Posts and Salaries'!H113="","",'1. Staff Posts and Salaries'!H113)</f>
        <v/>
      </c>
      <c r="I114" s="100" t="str">
        <f>IF('1. Staff Posts and Salaries'!I113="","",'1. Staff Posts and Salaries'!I113)</f>
        <v/>
      </c>
      <c r="J114" s="100" t="str">
        <f>IF('1. Staff Posts and Salaries'!J113="","",'1. Staff Posts and Salaries'!J113)</f>
        <v/>
      </c>
      <c r="K114" s="227">
        <f>IF('1. Staff Posts and Salaries'!O113="","",'1. Staff Posts and Salaries'!O113)</f>
        <v>1</v>
      </c>
      <c r="L114" s="314"/>
      <c r="M114" s="315"/>
      <c r="N114" s="316">
        <f t="shared" si="16"/>
        <v>0</v>
      </c>
      <c r="O114" s="317">
        <f>IFERROR('1. Staff Posts and Salaries'!N113/12*'2. Annual Costs of Staff Posts'!L114*'2. Annual Costs of Staff Posts'!M114*K114,0)</f>
        <v>0</v>
      </c>
      <c r="P114" s="318"/>
      <c r="Q114" s="314"/>
      <c r="R114" s="315"/>
      <c r="S114" s="316">
        <f t="shared" si="17"/>
        <v>0</v>
      </c>
      <c r="T114" s="317">
        <f>IFERROR('1. Staff Posts and Salaries'!N113*(1+SUM(P114))/12*'2. Annual Costs of Staff Posts'!Q114*'2. Annual Costs of Staff Posts'!R114*K114,0)</f>
        <v>0</v>
      </c>
      <c r="U114" s="318"/>
      <c r="V114" s="314"/>
      <c r="W114" s="315"/>
      <c r="X114" s="316">
        <f t="shared" si="3"/>
        <v>0</v>
      </c>
      <c r="Y114" s="317">
        <f>IFERROR('1. Staff Posts and Salaries'!N113*(1+SUM(P114))*(1+SUM(U114))/12*'2. Annual Costs of Staff Posts'!V114*'2. Annual Costs of Staff Posts'!W114*K114,0)</f>
        <v>0</v>
      </c>
      <c r="Z114" s="318"/>
      <c r="AA114" s="314"/>
      <c r="AB114" s="315"/>
      <c r="AC114" s="316">
        <f t="shared" si="4"/>
        <v>0</v>
      </c>
      <c r="AD114" s="317">
        <f>IFERROR('1. Staff Posts and Salaries'!N113*(1+SUM(P114))*(1+SUM(U114))*(1+SUM(Z114))/12*'2. Annual Costs of Staff Posts'!AA114*'2. Annual Costs of Staff Posts'!AB114*K114,0)</f>
        <v>0</v>
      </c>
      <c r="AE114" s="318"/>
      <c r="AF114" s="314"/>
      <c r="AG114" s="315"/>
      <c r="AH114" s="316">
        <f t="shared" si="5"/>
        <v>0</v>
      </c>
      <c r="AI114" s="446">
        <f>IFERROR('1. Staff Posts and Salaries'!N113*(1+SUM(P114))*(1+SUM(U114))*(1+SUM(Z114))*(1+SUM(AE114))/12*'2. Annual Costs of Staff Posts'!AF114*'2. Annual Costs of Staff Posts'!AG114*K114,0)</f>
        <v>0</v>
      </c>
      <c r="AJ114" s="450">
        <f t="shared" si="6"/>
        <v>0</v>
      </c>
      <c r="AK114" s="448">
        <f t="shared" si="7"/>
        <v>0</v>
      </c>
      <c r="AL114" s="252"/>
    </row>
    <row r="115" spans="2:38" s="99" customFormat="1" x14ac:dyDescent="0.25">
      <c r="B115" s="109"/>
      <c r="C115" s="232" t="str">
        <f>IF('1. Staff Posts and Salaries'!C114="","",'1. Staff Posts and Salaries'!C114)</f>
        <v/>
      </c>
      <c r="D115" s="410" t="str">
        <f>IF('1. Staff Posts and Salaries'!D114="","",'1. Staff Posts and Salaries'!D114)</f>
        <v/>
      </c>
      <c r="E115" s="100" t="str">
        <f>IF('1. Staff Posts and Salaries'!E114="","",'1. Staff Posts and Salaries'!E114)</f>
        <v/>
      </c>
      <c r="F115" s="100" t="str">
        <f>IF('1. Staff Posts and Salaries'!F114="","",'1. Staff Posts and Salaries'!F114)</f>
        <v/>
      </c>
      <c r="G115" s="100" t="str">
        <f>IF('1. Staff Posts and Salaries'!G114="","",'1. Staff Posts and Salaries'!G114)</f>
        <v/>
      </c>
      <c r="H115" s="100" t="str">
        <f>IF('1. Staff Posts and Salaries'!H114="","",'1. Staff Posts and Salaries'!H114)</f>
        <v/>
      </c>
      <c r="I115" s="100" t="str">
        <f>IF('1. Staff Posts and Salaries'!I114="","",'1. Staff Posts and Salaries'!I114)</f>
        <v/>
      </c>
      <c r="J115" s="100" t="str">
        <f>IF('1. Staff Posts and Salaries'!J114="","",'1. Staff Posts and Salaries'!J114)</f>
        <v/>
      </c>
      <c r="K115" s="227">
        <f>IF('1. Staff Posts and Salaries'!O114="","",'1. Staff Posts and Salaries'!O114)</f>
        <v>1</v>
      </c>
      <c r="L115" s="314"/>
      <c r="M115" s="315"/>
      <c r="N115" s="316">
        <f t="shared" ref="N115:N178" si="18">IFERROR(L115*M115/12,0)</f>
        <v>0</v>
      </c>
      <c r="O115" s="317">
        <f>IFERROR('1. Staff Posts and Salaries'!N114/12*'2. Annual Costs of Staff Posts'!L115*'2. Annual Costs of Staff Posts'!M115*K115,0)</f>
        <v>0</v>
      </c>
      <c r="P115" s="318"/>
      <c r="Q115" s="314"/>
      <c r="R115" s="315"/>
      <c r="S115" s="316">
        <f t="shared" ref="S115:S178" si="19">IFERROR(Q115*R115/12,0)</f>
        <v>0</v>
      </c>
      <c r="T115" s="317">
        <f>IFERROR('1. Staff Posts and Salaries'!N114*(1+SUM(P115))/12*'2. Annual Costs of Staff Posts'!Q115*'2. Annual Costs of Staff Posts'!R115*K115,0)</f>
        <v>0</v>
      </c>
      <c r="U115" s="318"/>
      <c r="V115" s="314"/>
      <c r="W115" s="315"/>
      <c r="X115" s="316">
        <f t="shared" ref="X115:X178" si="20">IFERROR(V115*W115/12,0)</f>
        <v>0</v>
      </c>
      <c r="Y115" s="317">
        <f>IFERROR('1. Staff Posts and Salaries'!N114*(1+SUM(P115))*(1+SUM(U115))/12*'2. Annual Costs of Staff Posts'!V115*'2. Annual Costs of Staff Posts'!W115*K115,0)</f>
        <v>0</v>
      </c>
      <c r="Z115" s="318"/>
      <c r="AA115" s="314"/>
      <c r="AB115" s="315"/>
      <c r="AC115" s="316">
        <f t="shared" ref="AC115:AC178" si="21">IFERROR(AA115*AB115/12,0)</f>
        <v>0</v>
      </c>
      <c r="AD115" s="317">
        <f>IFERROR('1. Staff Posts and Salaries'!N114*(1+SUM(P115))*(1+SUM(U115))*(1+SUM(Z115))/12*'2. Annual Costs of Staff Posts'!AA115*'2. Annual Costs of Staff Posts'!AB115*K115,0)</f>
        <v>0</v>
      </c>
      <c r="AE115" s="318"/>
      <c r="AF115" s="314"/>
      <c r="AG115" s="315"/>
      <c r="AH115" s="316">
        <f t="shared" ref="AH115:AH178" si="22">IFERROR(AF115*AG115/12,0)</f>
        <v>0</v>
      </c>
      <c r="AI115" s="446">
        <f>IFERROR('1. Staff Posts and Salaries'!N114*(1+SUM(P115))*(1+SUM(U115))*(1+SUM(Z115))*(1+SUM(AE115))/12*'2. Annual Costs of Staff Posts'!AF115*'2. Annual Costs of Staff Posts'!AG115*K115,0)</f>
        <v>0</v>
      </c>
      <c r="AJ115" s="450">
        <f t="shared" ref="AJ115:AJ178" si="23">AH115+AC115+X115+S115+N115</f>
        <v>0</v>
      </c>
      <c r="AK115" s="448">
        <f t="shared" ref="AK115:AK178" si="24">AI115+AD115+Y115+T115+O115</f>
        <v>0</v>
      </c>
      <c r="AL115" s="252"/>
    </row>
    <row r="116" spans="2:38" s="99" customFormat="1" x14ac:dyDescent="0.25">
      <c r="B116" s="109"/>
      <c r="C116" s="232" t="str">
        <f>IF('1. Staff Posts and Salaries'!C115="","",'1. Staff Posts and Salaries'!C115)</f>
        <v/>
      </c>
      <c r="D116" s="410" t="str">
        <f>IF('1. Staff Posts and Salaries'!D115="","",'1. Staff Posts and Salaries'!D115)</f>
        <v/>
      </c>
      <c r="E116" s="100" t="str">
        <f>IF('1. Staff Posts and Salaries'!E115="","",'1. Staff Posts and Salaries'!E115)</f>
        <v/>
      </c>
      <c r="F116" s="100" t="str">
        <f>IF('1. Staff Posts and Salaries'!F115="","",'1. Staff Posts and Salaries'!F115)</f>
        <v/>
      </c>
      <c r="G116" s="100" t="str">
        <f>IF('1. Staff Posts and Salaries'!G115="","",'1. Staff Posts and Salaries'!G115)</f>
        <v/>
      </c>
      <c r="H116" s="100" t="str">
        <f>IF('1. Staff Posts and Salaries'!H115="","",'1. Staff Posts and Salaries'!H115)</f>
        <v/>
      </c>
      <c r="I116" s="100" t="str">
        <f>IF('1. Staff Posts and Salaries'!I115="","",'1. Staff Posts and Salaries'!I115)</f>
        <v/>
      </c>
      <c r="J116" s="100" t="str">
        <f>IF('1. Staff Posts and Salaries'!J115="","",'1. Staff Posts and Salaries'!J115)</f>
        <v/>
      </c>
      <c r="K116" s="227">
        <f>IF('1. Staff Posts and Salaries'!O115="","",'1. Staff Posts and Salaries'!O115)</f>
        <v>1</v>
      </c>
      <c r="L116" s="314"/>
      <c r="M116" s="315"/>
      <c r="N116" s="316">
        <f t="shared" si="18"/>
        <v>0</v>
      </c>
      <c r="O116" s="317">
        <f>IFERROR('1. Staff Posts and Salaries'!N115/12*'2. Annual Costs of Staff Posts'!L116*'2. Annual Costs of Staff Posts'!M116*K116,0)</f>
        <v>0</v>
      </c>
      <c r="P116" s="318"/>
      <c r="Q116" s="314"/>
      <c r="R116" s="315"/>
      <c r="S116" s="316">
        <f t="shared" si="19"/>
        <v>0</v>
      </c>
      <c r="T116" s="317">
        <f>IFERROR('1. Staff Posts and Salaries'!N115*(1+SUM(P116))/12*'2. Annual Costs of Staff Posts'!Q116*'2. Annual Costs of Staff Posts'!R116*K116,0)</f>
        <v>0</v>
      </c>
      <c r="U116" s="318"/>
      <c r="V116" s="314"/>
      <c r="W116" s="315"/>
      <c r="X116" s="316">
        <f t="shared" si="20"/>
        <v>0</v>
      </c>
      <c r="Y116" s="317">
        <f>IFERROR('1. Staff Posts and Salaries'!N115*(1+SUM(P116))*(1+SUM(U116))/12*'2. Annual Costs of Staff Posts'!V116*'2. Annual Costs of Staff Posts'!W116*K116,0)</f>
        <v>0</v>
      </c>
      <c r="Z116" s="318"/>
      <c r="AA116" s="314"/>
      <c r="AB116" s="315"/>
      <c r="AC116" s="316">
        <f t="shared" si="21"/>
        <v>0</v>
      </c>
      <c r="AD116" s="317">
        <f>IFERROR('1. Staff Posts and Salaries'!N115*(1+SUM(P116))*(1+SUM(U116))*(1+SUM(Z116))/12*'2. Annual Costs of Staff Posts'!AA116*'2. Annual Costs of Staff Posts'!AB116*K116,0)</f>
        <v>0</v>
      </c>
      <c r="AE116" s="318"/>
      <c r="AF116" s="314"/>
      <c r="AG116" s="315"/>
      <c r="AH116" s="316">
        <f t="shared" si="22"/>
        <v>0</v>
      </c>
      <c r="AI116" s="446">
        <f>IFERROR('1. Staff Posts and Salaries'!N115*(1+SUM(P116))*(1+SUM(U116))*(1+SUM(Z116))*(1+SUM(AE116))/12*'2. Annual Costs of Staff Posts'!AF116*'2. Annual Costs of Staff Posts'!AG116*K116,0)</f>
        <v>0</v>
      </c>
      <c r="AJ116" s="450">
        <f t="shared" si="23"/>
        <v>0</v>
      </c>
      <c r="AK116" s="448">
        <f t="shared" si="24"/>
        <v>0</v>
      </c>
      <c r="AL116" s="252"/>
    </row>
    <row r="117" spans="2:38" s="99" customFormat="1" x14ac:dyDescent="0.25">
      <c r="B117" s="109"/>
      <c r="C117" s="232" t="str">
        <f>IF('1. Staff Posts and Salaries'!C116="","",'1. Staff Posts and Salaries'!C116)</f>
        <v/>
      </c>
      <c r="D117" s="410" t="str">
        <f>IF('1. Staff Posts and Salaries'!D116="","",'1. Staff Posts and Salaries'!D116)</f>
        <v/>
      </c>
      <c r="E117" s="100" t="str">
        <f>IF('1. Staff Posts and Salaries'!E116="","",'1. Staff Posts and Salaries'!E116)</f>
        <v/>
      </c>
      <c r="F117" s="100" t="str">
        <f>IF('1. Staff Posts and Salaries'!F116="","",'1. Staff Posts and Salaries'!F116)</f>
        <v/>
      </c>
      <c r="G117" s="100" t="str">
        <f>IF('1. Staff Posts and Salaries'!G116="","",'1. Staff Posts and Salaries'!G116)</f>
        <v/>
      </c>
      <c r="H117" s="100" t="str">
        <f>IF('1. Staff Posts and Salaries'!H116="","",'1. Staff Posts and Salaries'!H116)</f>
        <v/>
      </c>
      <c r="I117" s="100" t="str">
        <f>IF('1. Staff Posts and Salaries'!I116="","",'1. Staff Posts and Salaries'!I116)</f>
        <v/>
      </c>
      <c r="J117" s="100" t="str">
        <f>IF('1. Staff Posts and Salaries'!J116="","",'1. Staff Posts and Salaries'!J116)</f>
        <v/>
      </c>
      <c r="K117" s="227">
        <f>IF('1. Staff Posts and Salaries'!O116="","",'1. Staff Posts and Salaries'!O116)</f>
        <v>1</v>
      </c>
      <c r="L117" s="314"/>
      <c r="M117" s="315"/>
      <c r="N117" s="316">
        <f t="shared" si="18"/>
        <v>0</v>
      </c>
      <c r="O117" s="317">
        <f>IFERROR('1. Staff Posts and Salaries'!N116/12*'2. Annual Costs of Staff Posts'!L117*'2. Annual Costs of Staff Posts'!M117*K117,0)</f>
        <v>0</v>
      </c>
      <c r="P117" s="318"/>
      <c r="Q117" s="314"/>
      <c r="R117" s="315"/>
      <c r="S117" s="316">
        <f t="shared" si="19"/>
        <v>0</v>
      </c>
      <c r="T117" s="317">
        <f>IFERROR('1. Staff Posts and Salaries'!N116*(1+SUM(P117))/12*'2. Annual Costs of Staff Posts'!Q117*'2. Annual Costs of Staff Posts'!R117*K117,0)</f>
        <v>0</v>
      </c>
      <c r="U117" s="318"/>
      <c r="V117" s="314"/>
      <c r="W117" s="315"/>
      <c r="X117" s="316">
        <f t="shared" si="20"/>
        <v>0</v>
      </c>
      <c r="Y117" s="317">
        <f>IFERROR('1. Staff Posts and Salaries'!N116*(1+SUM(P117))*(1+SUM(U117))/12*'2. Annual Costs of Staff Posts'!V117*'2. Annual Costs of Staff Posts'!W117*K117,0)</f>
        <v>0</v>
      </c>
      <c r="Z117" s="318"/>
      <c r="AA117" s="314"/>
      <c r="AB117" s="315"/>
      <c r="AC117" s="316">
        <f t="shared" si="21"/>
        <v>0</v>
      </c>
      <c r="AD117" s="317">
        <f>IFERROR('1. Staff Posts and Salaries'!N116*(1+SUM(P117))*(1+SUM(U117))*(1+SUM(Z117))/12*'2. Annual Costs of Staff Posts'!AA117*'2. Annual Costs of Staff Posts'!AB117*K117,0)</f>
        <v>0</v>
      </c>
      <c r="AE117" s="318"/>
      <c r="AF117" s="314"/>
      <c r="AG117" s="315"/>
      <c r="AH117" s="316">
        <f t="shared" si="22"/>
        <v>0</v>
      </c>
      <c r="AI117" s="446">
        <f>IFERROR('1. Staff Posts and Salaries'!N116*(1+SUM(P117))*(1+SUM(U117))*(1+SUM(Z117))*(1+SUM(AE117))/12*'2. Annual Costs of Staff Posts'!AF117*'2. Annual Costs of Staff Posts'!AG117*K117,0)</f>
        <v>0</v>
      </c>
      <c r="AJ117" s="450">
        <f t="shared" si="23"/>
        <v>0</v>
      </c>
      <c r="AK117" s="448">
        <f t="shared" si="24"/>
        <v>0</v>
      </c>
      <c r="AL117" s="252"/>
    </row>
    <row r="118" spans="2:38" s="99" customFormat="1" x14ac:dyDescent="0.25">
      <c r="B118" s="109"/>
      <c r="C118" s="232" t="str">
        <f>IF('1. Staff Posts and Salaries'!C117="","",'1. Staff Posts and Salaries'!C117)</f>
        <v/>
      </c>
      <c r="D118" s="410" t="str">
        <f>IF('1. Staff Posts and Salaries'!D117="","",'1. Staff Posts and Salaries'!D117)</f>
        <v/>
      </c>
      <c r="E118" s="100" t="str">
        <f>IF('1. Staff Posts and Salaries'!E117="","",'1. Staff Posts and Salaries'!E117)</f>
        <v/>
      </c>
      <c r="F118" s="100" t="str">
        <f>IF('1. Staff Posts and Salaries'!F117="","",'1. Staff Posts and Salaries'!F117)</f>
        <v/>
      </c>
      <c r="G118" s="100" t="str">
        <f>IF('1. Staff Posts and Salaries'!G117="","",'1. Staff Posts and Salaries'!G117)</f>
        <v/>
      </c>
      <c r="H118" s="100" t="str">
        <f>IF('1. Staff Posts and Salaries'!H117="","",'1. Staff Posts and Salaries'!H117)</f>
        <v/>
      </c>
      <c r="I118" s="100" t="str">
        <f>IF('1. Staff Posts and Salaries'!I117="","",'1. Staff Posts and Salaries'!I117)</f>
        <v/>
      </c>
      <c r="J118" s="100" t="str">
        <f>IF('1. Staff Posts and Salaries'!J117="","",'1. Staff Posts and Salaries'!J117)</f>
        <v/>
      </c>
      <c r="K118" s="227">
        <f>IF('1. Staff Posts and Salaries'!O117="","",'1. Staff Posts and Salaries'!O117)</f>
        <v>1</v>
      </c>
      <c r="L118" s="314"/>
      <c r="M118" s="315"/>
      <c r="N118" s="316">
        <f t="shared" si="18"/>
        <v>0</v>
      </c>
      <c r="O118" s="317">
        <f>IFERROR('1. Staff Posts and Salaries'!N117/12*'2. Annual Costs of Staff Posts'!L118*'2. Annual Costs of Staff Posts'!M118*K118,0)</f>
        <v>0</v>
      </c>
      <c r="P118" s="318"/>
      <c r="Q118" s="314"/>
      <c r="R118" s="315"/>
      <c r="S118" s="316">
        <f t="shared" si="19"/>
        <v>0</v>
      </c>
      <c r="T118" s="317">
        <f>IFERROR('1. Staff Posts and Salaries'!N117*(1+SUM(P118))/12*'2. Annual Costs of Staff Posts'!Q118*'2. Annual Costs of Staff Posts'!R118*K118,0)</f>
        <v>0</v>
      </c>
      <c r="U118" s="318"/>
      <c r="V118" s="314"/>
      <c r="W118" s="315"/>
      <c r="X118" s="316">
        <f t="shared" si="20"/>
        <v>0</v>
      </c>
      <c r="Y118" s="317">
        <f>IFERROR('1. Staff Posts and Salaries'!N117*(1+SUM(P118))*(1+SUM(U118))/12*'2. Annual Costs of Staff Posts'!V118*'2. Annual Costs of Staff Posts'!W118*K118,0)</f>
        <v>0</v>
      </c>
      <c r="Z118" s="318"/>
      <c r="AA118" s="314"/>
      <c r="AB118" s="315"/>
      <c r="AC118" s="316">
        <f t="shared" si="21"/>
        <v>0</v>
      </c>
      <c r="AD118" s="317">
        <f>IFERROR('1. Staff Posts and Salaries'!N117*(1+SUM(P118))*(1+SUM(U118))*(1+SUM(Z118))/12*'2. Annual Costs of Staff Posts'!AA118*'2. Annual Costs of Staff Posts'!AB118*K118,0)</f>
        <v>0</v>
      </c>
      <c r="AE118" s="318"/>
      <c r="AF118" s="314"/>
      <c r="AG118" s="315"/>
      <c r="AH118" s="316">
        <f t="shared" si="22"/>
        <v>0</v>
      </c>
      <c r="AI118" s="446">
        <f>IFERROR('1. Staff Posts and Salaries'!N117*(1+SUM(P118))*(1+SUM(U118))*(1+SUM(Z118))*(1+SUM(AE118))/12*'2. Annual Costs of Staff Posts'!AF118*'2. Annual Costs of Staff Posts'!AG118*K118,0)</f>
        <v>0</v>
      </c>
      <c r="AJ118" s="450">
        <f t="shared" si="23"/>
        <v>0</v>
      </c>
      <c r="AK118" s="448">
        <f t="shared" si="24"/>
        <v>0</v>
      </c>
      <c r="AL118" s="252"/>
    </row>
    <row r="119" spans="2:38" s="99" customFormat="1" x14ac:dyDescent="0.25">
      <c r="B119" s="109"/>
      <c r="C119" s="232" t="str">
        <f>IF('1. Staff Posts and Salaries'!C118="","",'1. Staff Posts and Salaries'!C118)</f>
        <v/>
      </c>
      <c r="D119" s="410" t="str">
        <f>IF('1. Staff Posts and Salaries'!D118="","",'1. Staff Posts and Salaries'!D118)</f>
        <v/>
      </c>
      <c r="E119" s="100" t="str">
        <f>IF('1. Staff Posts and Salaries'!E118="","",'1. Staff Posts and Salaries'!E118)</f>
        <v/>
      </c>
      <c r="F119" s="100" t="str">
        <f>IF('1. Staff Posts and Salaries'!F118="","",'1. Staff Posts and Salaries'!F118)</f>
        <v/>
      </c>
      <c r="G119" s="100" t="str">
        <f>IF('1. Staff Posts and Salaries'!G118="","",'1. Staff Posts and Salaries'!G118)</f>
        <v/>
      </c>
      <c r="H119" s="100" t="str">
        <f>IF('1. Staff Posts and Salaries'!H118="","",'1. Staff Posts and Salaries'!H118)</f>
        <v/>
      </c>
      <c r="I119" s="100" t="str">
        <f>IF('1. Staff Posts and Salaries'!I118="","",'1. Staff Posts and Salaries'!I118)</f>
        <v/>
      </c>
      <c r="J119" s="100" t="str">
        <f>IF('1. Staff Posts and Salaries'!J118="","",'1. Staff Posts and Salaries'!J118)</f>
        <v/>
      </c>
      <c r="K119" s="227">
        <f>IF('1. Staff Posts and Salaries'!O118="","",'1. Staff Posts and Salaries'!O118)</f>
        <v>1</v>
      </c>
      <c r="L119" s="314"/>
      <c r="M119" s="315"/>
      <c r="N119" s="316">
        <f t="shared" si="18"/>
        <v>0</v>
      </c>
      <c r="O119" s="317">
        <f>IFERROR('1. Staff Posts and Salaries'!N118/12*'2. Annual Costs of Staff Posts'!L119*'2. Annual Costs of Staff Posts'!M119*K119,0)</f>
        <v>0</v>
      </c>
      <c r="P119" s="318"/>
      <c r="Q119" s="314"/>
      <c r="R119" s="315"/>
      <c r="S119" s="316">
        <f t="shared" si="19"/>
        <v>0</v>
      </c>
      <c r="T119" s="317">
        <f>IFERROR('1. Staff Posts and Salaries'!N118*(1+SUM(P119))/12*'2. Annual Costs of Staff Posts'!Q119*'2. Annual Costs of Staff Posts'!R119*K119,0)</f>
        <v>0</v>
      </c>
      <c r="U119" s="318"/>
      <c r="V119" s="314"/>
      <c r="W119" s="315"/>
      <c r="X119" s="316">
        <f t="shared" si="20"/>
        <v>0</v>
      </c>
      <c r="Y119" s="317">
        <f>IFERROR('1. Staff Posts and Salaries'!N118*(1+SUM(P119))*(1+SUM(U119))/12*'2. Annual Costs of Staff Posts'!V119*'2. Annual Costs of Staff Posts'!W119*K119,0)</f>
        <v>0</v>
      </c>
      <c r="Z119" s="318"/>
      <c r="AA119" s="314"/>
      <c r="AB119" s="315"/>
      <c r="AC119" s="316">
        <f t="shared" si="21"/>
        <v>0</v>
      </c>
      <c r="AD119" s="317">
        <f>IFERROR('1. Staff Posts and Salaries'!N118*(1+SUM(P119))*(1+SUM(U119))*(1+SUM(Z119))/12*'2. Annual Costs of Staff Posts'!AA119*'2. Annual Costs of Staff Posts'!AB119*K119,0)</f>
        <v>0</v>
      </c>
      <c r="AE119" s="318"/>
      <c r="AF119" s="314"/>
      <c r="AG119" s="315"/>
      <c r="AH119" s="316">
        <f t="shared" si="22"/>
        <v>0</v>
      </c>
      <c r="AI119" s="446">
        <f>IFERROR('1. Staff Posts and Salaries'!N118*(1+SUM(P119))*(1+SUM(U119))*(1+SUM(Z119))*(1+SUM(AE119))/12*'2. Annual Costs of Staff Posts'!AF119*'2. Annual Costs of Staff Posts'!AG119*K119,0)</f>
        <v>0</v>
      </c>
      <c r="AJ119" s="450">
        <f t="shared" si="23"/>
        <v>0</v>
      </c>
      <c r="AK119" s="448">
        <f t="shared" si="24"/>
        <v>0</v>
      </c>
      <c r="AL119" s="252"/>
    </row>
    <row r="120" spans="2:38" s="99" customFormat="1" x14ac:dyDescent="0.25">
      <c r="B120" s="109"/>
      <c r="C120" s="232" t="str">
        <f>IF('1. Staff Posts and Salaries'!C119="","",'1. Staff Posts and Salaries'!C119)</f>
        <v/>
      </c>
      <c r="D120" s="410" t="str">
        <f>IF('1. Staff Posts and Salaries'!D119="","",'1. Staff Posts and Salaries'!D119)</f>
        <v/>
      </c>
      <c r="E120" s="100" t="str">
        <f>IF('1. Staff Posts and Salaries'!E119="","",'1. Staff Posts and Salaries'!E119)</f>
        <v/>
      </c>
      <c r="F120" s="100" t="str">
        <f>IF('1. Staff Posts and Salaries'!F119="","",'1. Staff Posts and Salaries'!F119)</f>
        <v/>
      </c>
      <c r="G120" s="100" t="str">
        <f>IF('1. Staff Posts and Salaries'!G119="","",'1. Staff Posts and Salaries'!G119)</f>
        <v/>
      </c>
      <c r="H120" s="100" t="str">
        <f>IF('1. Staff Posts and Salaries'!H119="","",'1. Staff Posts and Salaries'!H119)</f>
        <v/>
      </c>
      <c r="I120" s="100" t="str">
        <f>IF('1. Staff Posts and Salaries'!I119="","",'1. Staff Posts and Salaries'!I119)</f>
        <v/>
      </c>
      <c r="J120" s="100" t="str">
        <f>IF('1. Staff Posts and Salaries'!J119="","",'1. Staff Posts and Salaries'!J119)</f>
        <v/>
      </c>
      <c r="K120" s="227">
        <f>IF('1. Staff Posts and Salaries'!O119="","",'1. Staff Posts and Salaries'!O119)</f>
        <v>1</v>
      </c>
      <c r="L120" s="314"/>
      <c r="M120" s="315"/>
      <c r="N120" s="316">
        <f t="shared" si="18"/>
        <v>0</v>
      </c>
      <c r="O120" s="317">
        <f>IFERROR('1. Staff Posts and Salaries'!N119/12*'2. Annual Costs of Staff Posts'!L120*'2. Annual Costs of Staff Posts'!M120*K120,0)</f>
        <v>0</v>
      </c>
      <c r="P120" s="318"/>
      <c r="Q120" s="314"/>
      <c r="R120" s="315"/>
      <c r="S120" s="316">
        <f t="shared" si="19"/>
        <v>0</v>
      </c>
      <c r="T120" s="317">
        <f>IFERROR('1. Staff Posts and Salaries'!N119*(1+SUM(P120))/12*'2. Annual Costs of Staff Posts'!Q120*'2. Annual Costs of Staff Posts'!R120*K120,0)</f>
        <v>0</v>
      </c>
      <c r="U120" s="318"/>
      <c r="V120" s="314"/>
      <c r="W120" s="315"/>
      <c r="X120" s="316">
        <f t="shared" si="20"/>
        <v>0</v>
      </c>
      <c r="Y120" s="317">
        <f>IFERROR('1. Staff Posts and Salaries'!N119*(1+SUM(P120))*(1+SUM(U120))/12*'2. Annual Costs of Staff Posts'!V120*'2. Annual Costs of Staff Posts'!W120*K120,0)</f>
        <v>0</v>
      </c>
      <c r="Z120" s="318"/>
      <c r="AA120" s="314"/>
      <c r="AB120" s="315"/>
      <c r="AC120" s="316">
        <f t="shared" si="21"/>
        <v>0</v>
      </c>
      <c r="AD120" s="317">
        <f>IFERROR('1. Staff Posts and Salaries'!N119*(1+SUM(P120))*(1+SUM(U120))*(1+SUM(Z120))/12*'2. Annual Costs of Staff Posts'!AA120*'2. Annual Costs of Staff Posts'!AB120*K120,0)</f>
        <v>0</v>
      </c>
      <c r="AE120" s="318"/>
      <c r="AF120" s="314"/>
      <c r="AG120" s="315"/>
      <c r="AH120" s="316">
        <f t="shared" si="22"/>
        <v>0</v>
      </c>
      <c r="AI120" s="446">
        <f>IFERROR('1. Staff Posts and Salaries'!N119*(1+SUM(P120))*(1+SUM(U120))*(1+SUM(Z120))*(1+SUM(AE120))/12*'2. Annual Costs of Staff Posts'!AF120*'2. Annual Costs of Staff Posts'!AG120*K120,0)</f>
        <v>0</v>
      </c>
      <c r="AJ120" s="450">
        <f t="shared" si="23"/>
        <v>0</v>
      </c>
      <c r="AK120" s="448">
        <f t="shared" si="24"/>
        <v>0</v>
      </c>
      <c r="AL120" s="252"/>
    </row>
    <row r="121" spans="2:38" s="99" customFormat="1" x14ac:dyDescent="0.25">
      <c r="B121" s="109"/>
      <c r="C121" s="232" t="str">
        <f>IF('1. Staff Posts and Salaries'!C120="","",'1. Staff Posts and Salaries'!C120)</f>
        <v/>
      </c>
      <c r="D121" s="410" t="str">
        <f>IF('1. Staff Posts and Salaries'!D120="","",'1. Staff Posts and Salaries'!D120)</f>
        <v/>
      </c>
      <c r="E121" s="100" t="str">
        <f>IF('1. Staff Posts and Salaries'!E120="","",'1. Staff Posts and Salaries'!E120)</f>
        <v/>
      </c>
      <c r="F121" s="100" t="str">
        <f>IF('1. Staff Posts and Salaries'!F120="","",'1. Staff Posts and Salaries'!F120)</f>
        <v/>
      </c>
      <c r="G121" s="100" t="str">
        <f>IF('1. Staff Posts and Salaries'!G120="","",'1. Staff Posts and Salaries'!G120)</f>
        <v/>
      </c>
      <c r="H121" s="100" t="str">
        <f>IF('1. Staff Posts and Salaries'!H120="","",'1. Staff Posts and Salaries'!H120)</f>
        <v/>
      </c>
      <c r="I121" s="100" t="str">
        <f>IF('1. Staff Posts and Salaries'!I120="","",'1. Staff Posts and Salaries'!I120)</f>
        <v/>
      </c>
      <c r="J121" s="100" t="str">
        <f>IF('1. Staff Posts and Salaries'!J120="","",'1. Staff Posts and Salaries'!J120)</f>
        <v/>
      </c>
      <c r="K121" s="227">
        <f>IF('1. Staff Posts and Salaries'!O120="","",'1. Staff Posts and Salaries'!O120)</f>
        <v>1</v>
      </c>
      <c r="L121" s="314"/>
      <c r="M121" s="315"/>
      <c r="N121" s="316">
        <f t="shared" si="18"/>
        <v>0</v>
      </c>
      <c r="O121" s="317">
        <f>IFERROR('1. Staff Posts and Salaries'!N120/12*'2. Annual Costs of Staff Posts'!L121*'2. Annual Costs of Staff Posts'!M121*K121,0)</f>
        <v>0</v>
      </c>
      <c r="P121" s="318"/>
      <c r="Q121" s="314"/>
      <c r="R121" s="315"/>
      <c r="S121" s="316">
        <f t="shared" si="19"/>
        <v>0</v>
      </c>
      <c r="T121" s="317">
        <f>IFERROR('1. Staff Posts and Salaries'!N120*(1+SUM(P121))/12*'2. Annual Costs of Staff Posts'!Q121*'2. Annual Costs of Staff Posts'!R121*K121,0)</f>
        <v>0</v>
      </c>
      <c r="U121" s="318"/>
      <c r="V121" s="314"/>
      <c r="W121" s="315"/>
      <c r="X121" s="316">
        <f t="shared" si="20"/>
        <v>0</v>
      </c>
      <c r="Y121" s="317">
        <f>IFERROR('1. Staff Posts and Salaries'!N120*(1+SUM(P121))*(1+SUM(U121))/12*'2. Annual Costs of Staff Posts'!V121*'2. Annual Costs of Staff Posts'!W121*K121,0)</f>
        <v>0</v>
      </c>
      <c r="Z121" s="318"/>
      <c r="AA121" s="314"/>
      <c r="AB121" s="315"/>
      <c r="AC121" s="316">
        <f t="shared" si="21"/>
        <v>0</v>
      </c>
      <c r="AD121" s="317">
        <f>IFERROR('1. Staff Posts and Salaries'!N120*(1+SUM(P121))*(1+SUM(U121))*(1+SUM(Z121))/12*'2. Annual Costs of Staff Posts'!AA121*'2. Annual Costs of Staff Posts'!AB121*K121,0)</f>
        <v>0</v>
      </c>
      <c r="AE121" s="318"/>
      <c r="AF121" s="314"/>
      <c r="AG121" s="315"/>
      <c r="AH121" s="316">
        <f t="shared" si="22"/>
        <v>0</v>
      </c>
      <c r="AI121" s="446">
        <f>IFERROR('1. Staff Posts and Salaries'!N120*(1+SUM(P121))*(1+SUM(U121))*(1+SUM(Z121))*(1+SUM(AE121))/12*'2. Annual Costs of Staff Posts'!AF121*'2. Annual Costs of Staff Posts'!AG121*K121,0)</f>
        <v>0</v>
      </c>
      <c r="AJ121" s="450">
        <f t="shared" si="23"/>
        <v>0</v>
      </c>
      <c r="AK121" s="448">
        <f t="shared" si="24"/>
        <v>0</v>
      </c>
      <c r="AL121" s="252"/>
    </row>
    <row r="122" spans="2:38" s="99" customFormat="1" x14ac:dyDescent="0.25">
      <c r="B122" s="109"/>
      <c r="C122" s="232" t="str">
        <f>IF('1. Staff Posts and Salaries'!C121="","",'1. Staff Posts and Salaries'!C121)</f>
        <v/>
      </c>
      <c r="D122" s="410" t="str">
        <f>IF('1. Staff Posts and Salaries'!D121="","",'1. Staff Posts and Salaries'!D121)</f>
        <v/>
      </c>
      <c r="E122" s="100" t="str">
        <f>IF('1. Staff Posts and Salaries'!E121="","",'1. Staff Posts and Salaries'!E121)</f>
        <v/>
      </c>
      <c r="F122" s="100" t="str">
        <f>IF('1. Staff Posts and Salaries'!F121="","",'1. Staff Posts and Salaries'!F121)</f>
        <v/>
      </c>
      <c r="G122" s="100" t="str">
        <f>IF('1. Staff Posts and Salaries'!G121="","",'1. Staff Posts and Salaries'!G121)</f>
        <v/>
      </c>
      <c r="H122" s="100" t="str">
        <f>IF('1. Staff Posts and Salaries'!H121="","",'1. Staff Posts and Salaries'!H121)</f>
        <v/>
      </c>
      <c r="I122" s="100" t="str">
        <f>IF('1. Staff Posts and Salaries'!I121="","",'1. Staff Posts and Salaries'!I121)</f>
        <v/>
      </c>
      <c r="J122" s="100" t="str">
        <f>IF('1. Staff Posts and Salaries'!J121="","",'1. Staff Posts and Salaries'!J121)</f>
        <v/>
      </c>
      <c r="K122" s="227">
        <f>IF('1. Staff Posts and Salaries'!O121="","",'1. Staff Posts and Salaries'!O121)</f>
        <v>1</v>
      </c>
      <c r="L122" s="314"/>
      <c r="M122" s="315"/>
      <c r="N122" s="316">
        <f t="shared" si="18"/>
        <v>0</v>
      </c>
      <c r="O122" s="317">
        <f>IFERROR('1. Staff Posts and Salaries'!N121/12*'2. Annual Costs of Staff Posts'!L122*'2. Annual Costs of Staff Posts'!M122*K122,0)</f>
        <v>0</v>
      </c>
      <c r="P122" s="318"/>
      <c r="Q122" s="314"/>
      <c r="R122" s="315"/>
      <c r="S122" s="316">
        <f t="shared" si="19"/>
        <v>0</v>
      </c>
      <c r="T122" s="317">
        <f>IFERROR('1. Staff Posts and Salaries'!N121*(1+SUM(P122))/12*'2. Annual Costs of Staff Posts'!Q122*'2. Annual Costs of Staff Posts'!R122*K122,0)</f>
        <v>0</v>
      </c>
      <c r="U122" s="318"/>
      <c r="V122" s="314"/>
      <c r="W122" s="315"/>
      <c r="X122" s="316">
        <f t="shared" si="20"/>
        <v>0</v>
      </c>
      <c r="Y122" s="317">
        <f>IFERROR('1. Staff Posts and Salaries'!N121*(1+SUM(P122))*(1+SUM(U122))/12*'2. Annual Costs of Staff Posts'!V122*'2. Annual Costs of Staff Posts'!W122*K122,0)</f>
        <v>0</v>
      </c>
      <c r="Z122" s="318"/>
      <c r="AA122" s="314"/>
      <c r="AB122" s="315"/>
      <c r="AC122" s="316">
        <f t="shared" si="21"/>
        <v>0</v>
      </c>
      <c r="AD122" s="317">
        <f>IFERROR('1. Staff Posts and Salaries'!N121*(1+SUM(P122))*(1+SUM(U122))*(1+SUM(Z122))/12*'2. Annual Costs of Staff Posts'!AA122*'2. Annual Costs of Staff Posts'!AB122*K122,0)</f>
        <v>0</v>
      </c>
      <c r="AE122" s="318"/>
      <c r="AF122" s="314"/>
      <c r="AG122" s="315"/>
      <c r="AH122" s="316">
        <f t="shared" si="22"/>
        <v>0</v>
      </c>
      <c r="AI122" s="446">
        <f>IFERROR('1. Staff Posts and Salaries'!N121*(1+SUM(P122))*(1+SUM(U122))*(1+SUM(Z122))*(1+SUM(AE122))/12*'2. Annual Costs of Staff Posts'!AF122*'2. Annual Costs of Staff Posts'!AG122*K122,0)</f>
        <v>0</v>
      </c>
      <c r="AJ122" s="450">
        <f t="shared" si="23"/>
        <v>0</v>
      </c>
      <c r="AK122" s="448">
        <f t="shared" si="24"/>
        <v>0</v>
      </c>
      <c r="AL122" s="252"/>
    </row>
    <row r="123" spans="2:38" s="99" customFormat="1" x14ac:dyDescent="0.25">
      <c r="B123" s="109"/>
      <c r="C123" s="232" t="str">
        <f>IF('1. Staff Posts and Salaries'!C122="","",'1. Staff Posts and Salaries'!C122)</f>
        <v/>
      </c>
      <c r="D123" s="410" t="str">
        <f>IF('1. Staff Posts and Salaries'!D122="","",'1. Staff Posts and Salaries'!D122)</f>
        <v/>
      </c>
      <c r="E123" s="100" t="str">
        <f>IF('1. Staff Posts and Salaries'!E122="","",'1. Staff Posts and Salaries'!E122)</f>
        <v/>
      </c>
      <c r="F123" s="100" t="str">
        <f>IF('1. Staff Posts and Salaries'!F122="","",'1. Staff Posts and Salaries'!F122)</f>
        <v/>
      </c>
      <c r="G123" s="100" t="str">
        <f>IF('1. Staff Posts and Salaries'!G122="","",'1. Staff Posts and Salaries'!G122)</f>
        <v/>
      </c>
      <c r="H123" s="100" t="str">
        <f>IF('1. Staff Posts and Salaries'!H122="","",'1. Staff Posts and Salaries'!H122)</f>
        <v/>
      </c>
      <c r="I123" s="100" t="str">
        <f>IF('1. Staff Posts and Salaries'!I122="","",'1. Staff Posts and Salaries'!I122)</f>
        <v/>
      </c>
      <c r="J123" s="100" t="str">
        <f>IF('1. Staff Posts and Salaries'!J122="","",'1. Staff Posts and Salaries'!J122)</f>
        <v/>
      </c>
      <c r="K123" s="227">
        <f>IF('1. Staff Posts and Salaries'!O122="","",'1. Staff Posts and Salaries'!O122)</f>
        <v>1</v>
      </c>
      <c r="L123" s="314"/>
      <c r="M123" s="315"/>
      <c r="N123" s="316">
        <f t="shared" si="18"/>
        <v>0</v>
      </c>
      <c r="O123" s="317">
        <f>IFERROR('1. Staff Posts and Salaries'!N122/12*'2. Annual Costs of Staff Posts'!L123*'2. Annual Costs of Staff Posts'!M123*K123,0)</f>
        <v>0</v>
      </c>
      <c r="P123" s="318"/>
      <c r="Q123" s="314"/>
      <c r="R123" s="315"/>
      <c r="S123" s="316">
        <f t="shared" si="19"/>
        <v>0</v>
      </c>
      <c r="T123" s="317">
        <f>IFERROR('1. Staff Posts and Salaries'!N122*(1+SUM(P123))/12*'2. Annual Costs of Staff Posts'!Q123*'2. Annual Costs of Staff Posts'!R123*K123,0)</f>
        <v>0</v>
      </c>
      <c r="U123" s="318"/>
      <c r="V123" s="314"/>
      <c r="W123" s="315"/>
      <c r="X123" s="316">
        <f t="shared" si="20"/>
        <v>0</v>
      </c>
      <c r="Y123" s="317">
        <f>IFERROR('1. Staff Posts and Salaries'!N122*(1+SUM(P123))*(1+SUM(U123))/12*'2. Annual Costs of Staff Posts'!V123*'2. Annual Costs of Staff Posts'!W123*K123,0)</f>
        <v>0</v>
      </c>
      <c r="Z123" s="318"/>
      <c r="AA123" s="314"/>
      <c r="AB123" s="315"/>
      <c r="AC123" s="316">
        <f t="shared" si="21"/>
        <v>0</v>
      </c>
      <c r="AD123" s="317">
        <f>IFERROR('1. Staff Posts and Salaries'!N122*(1+SUM(P123))*(1+SUM(U123))*(1+SUM(Z123))/12*'2. Annual Costs of Staff Posts'!AA123*'2. Annual Costs of Staff Posts'!AB123*K123,0)</f>
        <v>0</v>
      </c>
      <c r="AE123" s="318"/>
      <c r="AF123" s="314"/>
      <c r="AG123" s="315"/>
      <c r="AH123" s="316">
        <f t="shared" si="22"/>
        <v>0</v>
      </c>
      <c r="AI123" s="446">
        <f>IFERROR('1. Staff Posts and Salaries'!N122*(1+SUM(P123))*(1+SUM(U123))*(1+SUM(Z123))*(1+SUM(AE123))/12*'2. Annual Costs of Staff Posts'!AF123*'2. Annual Costs of Staff Posts'!AG123*K123,0)</f>
        <v>0</v>
      </c>
      <c r="AJ123" s="450">
        <f t="shared" si="23"/>
        <v>0</v>
      </c>
      <c r="AK123" s="448">
        <f t="shared" si="24"/>
        <v>0</v>
      </c>
      <c r="AL123" s="252"/>
    </row>
    <row r="124" spans="2:38" s="99" customFormat="1" x14ac:dyDescent="0.25">
      <c r="B124" s="109"/>
      <c r="C124" s="232" t="str">
        <f>IF('1. Staff Posts and Salaries'!C123="","",'1. Staff Posts and Salaries'!C123)</f>
        <v/>
      </c>
      <c r="D124" s="410" t="str">
        <f>IF('1. Staff Posts and Salaries'!D123="","",'1. Staff Posts and Salaries'!D123)</f>
        <v/>
      </c>
      <c r="E124" s="100" t="str">
        <f>IF('1. Staff Posts and Salaries'!E123="","",'1. Staff Posts and Salaries'!E123)</f>
        <v/>
      </c>
      <c r="F124" s="100" t="str">
        <f>IF('1. Staff Posts and Salaries'!F123="","",'1. Staff Posts and Salaries'!F123)</f>
        <v/>
      </c>
      <c r="G124" s="100" t="str">
        <f>IF('1. Staff Posts and Salaries'!G123="","",'1. Staff Posts and Salaries'!G123)</f>
        <v/>
      </c>
      <c r="H124" s="100" t="str">
        <f>IF('1. Staff Posts and Salaries'!H123="","",'1. Staff Posts and Salaries'!H123)</f>
        <v/>
      </c>
      <c r="I124" s="100" t="str">
        <f>IF('1. Staff Posts and Salaries'!I123="","",'1. Staff Posts and Salaries'!I123)</f>
        <v/>
      </c>
      <c r="J124" s="100" t="str">
        <f>IF('1. Staff Posts and Salaries'!J123="","",'1. Staff Posts and Salaries'!J123)</f>
        <v/>
      </c>
      <c r="K124" s="227">
        <f>IF('1. Staff Posts and Salaries'!O123="","",'1. Staff Posts and Salaries'!O123)</f>
        <v>1</v>
      </c>
      <c r="L124" s="314"/>
      <c r="M124" s="315"/>
      <c r="N124" s="316">
        <f t="shared" si="18"/>
        <v>0</v>
      </c>
      <c r="O124" s="317">
        <f>IFERROR('1. Staff Posts and Salaries'!N123/12*'2. Annual Costs of Staff Posts'!L124*'2. Annual Costs of Staff Posts'!M124*K124,0)</f>
        <v>0</v>
      </c>
      <c r="P124" s="318"/>
      <c r="Q124" s="314"/>
      <c r="R124" s="315"/>
      <c r="S124" s="316">
        <f t="shared" si="19"/>
        <v>0</v>
      </c>
      <c r="T124" s="317">
        <f>IFERROR('1. Staff Posts and Salaries'!N123*(1+SUM(P124))/12*'2. Annual Costs of Staff Posts'!Q124*'2. Annual Costs of Staff Posts'!R124*K124,0)</f>
        <v>0</v>
      </c>
      <c r="U124" s="318"/>
      <c r="V124" s="314"/>
      <c r="W124" s="315"/>
      <c r="X124" s="316">
        <f t="shared" si="20"/>
        <v>0</v>
      </c>
      <c r="Y124" s="317">
        <f>IFERROR('1. Staff Posts and Salaries'!N123*(1+SUM(P124))*(1+SUM(U124))/12*'2. Annual Costs of Staff Posts'!V124*'2. Annual Costs of Staff Posts'!W124*K124,0)</f>
        <v>0</v>
      </c>
      <c r="Z124" s="318"/>
      <c r="AA124" s="314"/>
      <c r="AB124" s="315"/>
      <c r="AC124" s="316">
        <f t="shared" si="21"/>
        <v>0</v>
      </c>
      <c r="AD124" s="317">
        <f>IFERROR('1. Staff Posts and Salaries'!N123*(1+SUM(P124))*(1+SUM(U124))*(1+SUM(Z124))/12*'2. Annual Costs of Staff Posts'!AA124*'2. Annual Costs of Staff Posts'!AB124*K124,0)</f>
        <v>0</v>
      </c>
      <c r="AE124" s="318"/>
      <c r="AF124" s="314"/>
      <c r="AG124" s="315"/>
      <c r="AH124" s="316">
        <f t="shared" si="22"/>
        <v>0</v>
      </c>
      <c r="AI124" s="446">
        <f>IFERROR('1. Staff Posts and Salaries'!N123*(1+SUM(P124))*(1+SUM(U124))*(1+SUM(Z124))*(1+SUM(AE124))/12*'2. Annual Costs of Staff Posts'!AF124*'2. Annual Costs of Staff Posts'!AG124*K124,0)</f>
        <v>0</v>
      </c>
      <c r="AJ124" s="450">
        <f t="shared" si="23"/>
        <v>0</v>
      </c>
      <c r="AK124" s="448">
        <f t="shared" si="24"/>
        <v>0</v>
      </c>
      <c r="AL124" s="252"/>
    </row>
    <row r="125" spans="2:38" s="99" customFormat="1" x14ac:dyDescent="0.25">
      <c r="B125" s="109"/>
      <c r="C125" s="232" t="str">
        <f>IF('1. Staff Posts and Salaries'!C124="","",'1. Staff Posts and Salaries'!C124)</f>
        <v/>
      </c>
      <c r="D125" s="410" t="str">
        <f>IF('1. Staff Posts and Salaries'!D124="","",'1. Staff Posts and Salaries'!D124)</f>
        <v/>
      </c>
      <c r="E125" s="100" t="str">
        <f>IF('1. Staff Posts and Salaries'!E124="","",'1. Staff Posts and Salaries'!E124)</f>
        <v/>
      </c>
      <c r="F125" s="100" t="str">
        <f>IF('1. Staff Posts and Salaries'!F124="","",'1. Staff Posts and Salaries'!F124)</f>
        <v/>
      </c>
      <c r="G125" s="100" t="str">
        <f>IF('1. Staff Posts and Salaries'!G124="","",'1. Staff Posts and Salaries'!G124)</f>
        <v/>
      </c>
      <c r="H125" s="100" t="str">
        <f>IF('1. Staff Posts and Salaries'!H124="","",'1. Staff Posts and Salaries'!H124)</f>
        <v/>
      </c>
      <c r="I125" s="100" t="str">
        <f>IF('1. Staff Posts and Salaries'!I124="","",'1. Staff Posts and Salaries'!I124)</f>
        <v/>
      </c>
      <c r="J125" s="100" t="str">
        <f>IF('1. Staff Posts and Salaries'!J124="","",'1. Staff Posts and Salaries'!J124)</f>
        <v/>
      </c>
      <c r="K125" s="227">
        <f>IF('1. Staff Posts and Salaries'!O124="","",'1. Staff Posts and Salaries'!O124)</f>
        <v>1</v>
      </c>
      <c r="L125" s="314"/>
      <c r="M125" s="315"/>
      <c r="N125" s="316">
        <f t="shared" si="18"/>
        <v>0</v>
      </c>
      <c r="O125" s="317">
        <f>IFERROR('1. Staff Posts and Salaries'!N124/12*'2. Annual Costs of Staff Posts'!L125*'2. Annual Costs of Staff Posts'!M125*K125,0)</f>
        <v>0</v>
      </c>
      <c r="P125" s="318"/>
      <c r="Q125" s="314"/>
      <c r="R125" s="315"/>
      <c r="S125" s="316">
        <f t="shared" si="19"/>
        <v>0</v>
      </c>
      <c r="T125" s="317">
        <f>IFERROR('1. Staff Posts and Salaries'!N124*(1+SUM(P125))/12*'2. Annual Costs of Staff Posts'!Q125*'2. Annual Costs of Staff Posts'!R125*K125,0)</f>
        <v>0</v>
      </c>
      <c r="U125" s="318"/>
      <c r="V125" s="314"/>
      <c r="W125" s="315"/>
      <c r="X125" s="316">
        <f t="shared" si="20"/>
        <v>0</v>
      </c>
      <c r="Y125" s="317">
        <f>IFERROR('1. Staff Posts and Salaries'!N124*(1+SUM(P125))*(1+SUM(U125))/12*'2. Annual Costs of Staff Posts'!V125*'2. Annual Costs of Staff Posts'!W125*K125,0)</f>
        <v>0</v>
      </c>
      <c r="Z125" s="318"/>
      <c r="AA125" s="314"/>
      <c r="AB125" s="315"/>
      <c r="AC125" s="316">
        <f t="shared" si="21"/>
        <v>0</v>
      </c>
      <c r="AD125" s="317">
        <f>IFERROR('1. Staff Posts and Salaries'!N124*(1+SUM(P125))*(1+SUM(U125))*(1+SUM(Z125))/12*'2. Annual Costs of Staff Posts'!AA125*'2. Annual Costs of Staff Posts'!AB125*K125,0)</f>
        <v>0</v>
      </c>
      <c r="AE125" s="318"/>
      <c r="AF125" s="314"/>
      <c r="AG125" s="315"/>
      <c r="AH125" s="316">
        <f t="shared" si="22"/>
        <v>0</v>
      </c>
      <c r="AI125" s="446">
        <f>IFERROR('1. Staff Posts and Salaries'!N124*(1+SUM(P125))*(1+SUM(U125))*(1+SUM(Z125))*(1+SUM(AE125))/12*'2. Annual Costs of Staff Posts'!AF125*'2. Annual Costs of Staff Posts'!AG125*K125,0)</f>
        <v>0</v>
      </c>
      <c r="AJ125" s="450">
        <f t="shared" si="23"/>
        <v>0</v>
      </c>
      <c r="AK125" s="448">
        <f t="shared" si="24"/>
        <v>0</v>
      </c>
      <c r="AL125" s="252"/>
    </row>
    <row r="126" spans="2:38" s="99" customFormat="1" x14ac:dyDescent="0.25">
      <c r="B126" s="109"/>
      <c r="C126" s="232" t="str">
        <f>IF('1. Staff Posts and Salaries'!C125="","",'1. Staff Posts and Salaries'!C125)</f>
        <v/>
      </c>
      <c r="D126" s="410" t="str">
        <f>IF('1. Staff Posts and Salaries'!D125="","",'1. Staff Posts and Salaries'!D125)</f>
        <v/>
      </c>
      <c r="E126" s="100" t="str">
        <f>IF('1. Staff Posts and Salaries'!E125="","",'1. Staff Posts and Salaries'!E125)</f>
        <v/>
      </c>
      <c r="F126" s="100" t="str">
        <f>IF('1. Staff Posts and Salaries'!F125="","",'1. Staff Posts and Salaries'!F125)</f>
        <v/>
      </c>
      <c r="G126" s="100" t="str">
        <f>IF('1. Staff Posts and Salaries'!G125="","",'1. Staff Posts and Salaries'!G125)</f>
        <v/>
      </c>
      <c r="H126" s="100" t="str">
        <f>IF('1. Staff Posts and Salaries'!H125="","",'1. Staff Posts and Salaries'!H125)</f>
        <v/>
      </c>
      <c r="I126" s="100" t="str">
        <f>IF('1. Staff Posts and Salaries'!I125="","",'1. Staff Posts and Salaries'!I125)</f>
        <v/>
      </c>
      <c r="J126" s="100" t="str">
        <f>IF('1. Staff Posts and Salaries'!J125="","",'1. Staff Posts and Salaries'!J125)</f>
        <v/>
      </c>
      <c r="K126" s="227">
        <f>IF('1. Staff Posts and Salaries'!O125="","",'1. Staff Posts and Salaries'!O125)</f>
        <v>1</v>
      </c>
      <c r="L126" s="314"/>
      <c r="M126" s="315"/>
      <c r="N126" s="316">
        <f t="shared" si="18"/>
        <v>0</v>
      </c>
      <c r="O126" s="317">
        <f>IFERROR('1. Staff Posts and Salaries'!N125/12*'2. Annual Costs of Staff Posts'!L126*'2. Annual Costs of Staff Posts'!M126*K126,0)</f>
        <v>0</v>
      </c>
      <c r="P126" s="318"/>
      <c r="Q126" s="314"/>
      <c r="R126" s="315"/>
      <c r="S126" s="316">
        <f t="shared" si="19"/>
        <v>0</v>
      </c>
      <c r="T126" s="317">
        <f>IFERROR('1. Staff Posts and Salaries'!N125*(1+SUM(P126))/12*'2. Annual Costs of Staff Posts'!Q126*'2. Annual Costs of Staff Posts'!R126*K126,0)</f>
        <v>0</v>
      </c>
      <c r="U126" s="318"/>
      <c r="V126" s="314"/>
      <c r="W126" s="315"/>
      <c r="X126" s="316">
        <f t="shared" si="20"/>
        <v>0</v>
      </c>
      <c r="Y126" s="317">
        <f>IFERROR('1. Staff Posts and Salaries'!N125*(1+SUM(P126))*(1+SUM(U126))/12*'2. Annual Costs of Staff Posts'!V126*'2. Annual Costs of Staff Posts'!W126*K126,0)</f>
        <v>0</v>
      </c>
      <c r="Z126" s="318"/>
      <c r="AA126" s="314"/>
      <c r="AB126" s="315"/>
      <c r="AC126" s="316">
        <f t="shared" si="21"/>
        <v>0</v>
      </c>
      <c r="AD126" s="317">
        <f>IFERROR('1. Staff Posts and Salaries'!N125*(1+SUM(P126))*(1+SUM(U126))*(1+SUM(Z126))/12*'2. Annual Costs of Staff Posts'!AA126*'2. Annual Costs of Staff Posts'!AB126*K126,0)</f>
        <v>0</v>
      </c>
      <c r="AE126" s="318"/>
      <c r="AF126" s="314"/>
      <c r="AG126" s="315"/>
      <c r="AH126" s="316">
        <f t="shared" si="22"/>
        <v>0</v>
      </c>
      <c r="AI126" s="446">
        <f>IFERROR('1. Staff Posts and Salaries'!N125*(1+SUM(P126))*(1+SUM(U126))*(1+SUM(Z126))*(1+SUM(AE126))/12*'2. Annual Costs of Staff Posts'!AF126*'2. Annual Costs of Staff Posts'!AG126*K126,0)</f>
        <v>0</v>
      </c>
      <c r="AJ126" s="450">
        <f t="shared" si="23"/>
        <v>0</v>
      </c>
      <c r="AK126" s="448">
        <f t="shared" si="24"/>
        <v>0</v>
      </c>
      <c r="AL126" s="252"/>
    </row>
    <row r="127" spans="2:38" s="99" customFormat="1" x14ac:dyDescent="0.25">
      <c r="B127" s="109"/>
      <c r="C127" s="232" t="str">
        <f>IF('1. Staff Posts and Salaries'!C126="","",'1. Staff Posts and Salaries'!C126)</f>
        <v/>
      </c>
      <c r="D127" s="410" t="str">
        <f>IF('1. Staff Posts and Salaries'!D126="","",'1. Staff Posts and Salaries'!D126)</f>
        <v/>
      </c>
      <c r="E127" s="100" t="str">
        <f>IF('1. Staff Posts and Salaries'!E126="","",'1. Staff Posts and Salaries'!E126)</f>
        <v/>
      </c>
      <c r="F127" s="100" t="str">
        <f>IF('1. Staff Posts and Salaries'!F126="","",'1. Staff Posts and Salaries'!F126)</f>
        <v/>
      </c>
      <c r="G127" s="100" t="str">
        <f>IF('1. Staff Posts and Salaries'!G126="","",'1. Staff Posts and Salaries'!G126)</f>
        <v/>
      </c>
      <c r="H127" s="100" t="str">
        <f>IF('1. Staff Posts and Salaries'!H126="","",'1. Staff Posts and Salaries'!H126)</f>
        <v/>
      </c>
      <c r="I127" s="100" t="str">
        <f>IF('1. Staff Posts and Salaries'!I126="","",'1. Staff Posts and Salaries'!I126)</f>
        <v/>
      </c>
      <c r="J127" s="100" t="str">
        <f>IF('1. Staff Posts and Salaries'!J126="","",'1. Staff Posts and Salaries'!J126)</f>
        <v/>
      </c>
      <c r="K127" s="227">
        <f>IF('1. Staff Posts and Salaries'!O126="","",'1. Staff Posts and Salaries'!O126)</f>
        <v>1</v>
      </c>
      <c r="L127" s="314"/>
      <c r="M127" s="315"/>
      <c r="N127" s="316">
        <f t="shared" si="18"/>
        <v>0</v>
      </c>
      <c r="O127" s="317">
        <f>IFERROR('1. Staff Posts and Salaries'!N126/12*'2. Annual Costs of Staff Posts'!L127*'2. Annual Costs of Staff Posts'!M127*K127,0)</f>
        <v>0</v>
      </c>
      <c r="P127" s="318"/>
      <c r="Q127" s="314"/>
      <c r="R127" s="315"/>
      <c r="S127" s="316">
        <f t="shared" si="19"/>
        <v>0</v>
      </c>
      <c r="T127" s="317">
        <f>IFERROR('1. Staff Posts and Salaries'!N126*(1+SUM(P127))/12*'2. Annual Costs of Staff Posts'!Q127*'2. Annual Costs of Staff Posts'!R127*K127,0)</f>
        <v>0</v>
      </c>
      <c r="U127" s="318"/>
      <c r="V127" s="314"/>
      <c r="W127" s="315"/>
      <c r="X127" s="316">
        <f t="shared" si="20"/>
        <v>0</v>
      </c>
      <c r="Y127" s="317">
        <f>IFERROR('1. Staff Posts and Salaries'!N126*(1+SUM(P127))*(1+SUM(U127))/12*'2. Annual Costs of Staff Posts'!V127*'2. Annual Costs of Staff Posts'!W127*K127,0)</f>
        <v>0</v>
      </c>
      <c r="Z127" s="318"/>
      <c r="AA127" s="314"/>
      <c r="AB127" s="315"/>
      <c r="AC127" s="316">
        <f t="shared" si="21"/>
        <v>0</v>
      </c>
      <c r="AD127" s="317">
        <f>IFERROR('1. Staff Posts and Salaries'!N126*(1+SUM(P127))*(1+SUM(U127))*(1+SUM(Z127))/12*'2. Annual Costs of Staff Posts'!AA127*'2. Annual Costs of Staff Posts'!AB127*K127,0)</f>
        <v>0</v>
      </c>
      <c r="AE127" s="318"/>
      <c r="AF127" s="314"/>
      <c r="AG127" s="315"/>
      <c r="AH127" s="316">
        <f t="shared" si="22"/>
        <v>0</v>
      </c>
      <c r="AI127" s="446">
        <f>IFERROR('1. Staff Posts and Salaries'!N126*(1+SUM(P127))*(1+SUM(U127))*(1+SUM(Z127))*(1+SUM(AE127))/12*'2. Annual Costs of Staff Posts'!AF127*'2. Annual Costs of Staff Posts'!AG127*K127,0)</f>
        <v>0</v>
      </c>
      <c r="AJ127" s="450">
        <f t="shared" si="23"/>
        <v>0</v>
      </c>
      <c r="AK127" s="448">
        <f t="shared" si="24"/>
        <v>0</v>
      </c>
      <c r="AL127" s="252"/>
    </row>
    <row r="128" spans="2:38" s="99" customFormat="1" x14ac:dyDescent="0.25">
      <c r="B128" s="109"/>
      <c r="C128" s="232" t="str">
        <f>IF('1. Staff Posts and Salaries'!C127="","",'1. Staff Posts and Salaries'!C127)</f>
        <v/>
      </c>
      <c r="D128" s="410" t="str">
        <f>IF('1. Staff Posts and Salaries'!D127="","",'1. Staff Posts and Salaries'!D127)</f>
        <v/>
      </c>
      <c r="E128" s="100" t="str">
        <f>IF('1. Staff Posts and Salaries'!E127="","",'1. Staff Posts and Salaries'!E127)</f>
        <v/>
      </c>
      <c r="F128" s="100" t="str">
        <f>IF('1. Staff Posts and Salaries'!F127="","",'1. Staff Posts and Salaries'!F127)</f>
        <v/>
      </c>
      <c r="G128" s="100" t="str">
        <f>IF('1. Staff Posts and Salaries'!G127="","",'1. Staff Posts and Salaries'!G127)</f>
        <v/>
      </c>
      <c r="H128" s="100" t="str">
        <f>IF('1. Staff Posts and Salaries'!H127="","",'1. Staff Posts and Salaries'!H127)</f>
        <v/>
      </c>
      <c r="I128" s="100" t="str">
        <f>IF('1. Staff Posts and Salaries'!I127="","",'1. Staff Posts and Salaries'!I127)</f>
        <v/>
      </c>
      <c r="J128" s="100" t="str">
        <f>IF('1. Staff Posts and Salaries'!J127="","",'1. Staff Posts and Salaries'!J127)</f>
        <v/>
      </c>
      <c r="K128" s="227">
        <f>IF('1. Staff Posts and Salaries'!O127="","",'1. Staff Posts and Salaries'!O127)</f>
        <v>1</v>
      </c>
      <c r="L128" s="314"/>
      <c r="M128" s="315"/>
      <c r="N128" s="316">
        <f t="shared" si="18"/>
        <v>0</v>
      </c>
      <c r="O128" s="317">
        <f>IFERROR('1. Staff Posts and Salaries'!N127/12*'2. Annual Costs of Staff Posts'!L128*'2. Annual Costs of Staff Posts'!M128*K128,0)</f>
        <v>0</v>
      </c>
      <c r="P128" s="318"/>
      <c r="Q128" s="314"/>
      <c r="R128" s="315"/>
      <c r="S128" s="316">
        <f t="shared" si="19"/>
        <v>0</v>
      </c>
      <c r="T128" s="317">
        <f>IFERROR('1. Staff Posts and Salaries'!N127*(1+SUM(P128))/12*'2. Annual Costs of Staff Posts'!Q128*'2. Annual Costs of Staff Posts'!R128*K128,0)</f>
        <v>0</v>
      </c>
      <c r="U128" s="318"/>
      <c r="V128" s="314"/>
      <c r="W128" s="315"/>
      <c r="X128" s="316">
        <f t="shared" si="20"/>
        <v>0</v>
      </c>
      <c r="Y128" s="317">
        <f>IFERROR('1. Staff Posts and Salaries'!N127*(1+SUM(P128))*(1+SUM(U128))/12*'2. Annual Costs of Staff Posts'!V128*'2. Annual Costs of Staff Posts'!W128*K128,0)</f>
        <v>0</v>
      </c>
      <c r="Z128" s="318"/>
      <c r="AA128" s="314"/>
      <c r="AB128" s="315"/>
      <c r="AC128" s="316">
        <f t="shared" si="21"/>
        <v>0</v>
      </c>
      <c r="AD128" s="317">
        <f>IFERROR('1. Staff Posts and Salaries'!N127*(1+SUM(P128))*(1+SUM(U128))*(1+SUM(Z128))/12*'2. Annual Costs of Staff Posts'!AA128*'2. Annual Costs of Staff Posts'!AB128*K128,0)</f>
        <v>0</v>
      </c>
      <c r="AE128" s="318"/>
      <c r="AF128" s="314"/>
      <c r="AG128" s="315"/>
      <c r="AH128" s="316">
        <f t="shared" si="22"/>
        <v>0</v>
      </c>
      <c r="AI128" s="446">
        <f>IFERROR('1. Staff Posts and Salaries'!N127*(1+SUM(P128))*(1+SUM(U128))*(1+SUM(Z128))*(1+SUM(AE128))/12*'2. Annual Costs of Staff Posts'!AF128*'2. Annual Costs of Staff Posts'!AG128*K128,0)</f>
        <v>0</v>
      </c>
      <c r="AJ128" s="450">
        <f t="shared" si="23"/>
        <v>0</v>
      </c>
      <c r="AK128" s="448">
        <f t="shared" si="24"/>
        <v>0</v>
      </c>
      <c r="AL128" s="252"/>
    </row>
    <row r="129" spans="2:38" s="99" customFormat="1" x14ac:dyDescent="0.25">
      <c r="B129" s="109"/>
      <c r="C129" s="232" t="str">
        <f>IF('1. Staff Posts and Salaries'!C128="","",'1. Staff Posts and Salaries'!C128)</f>
        <v/>
      </c>
      <c r="D129" s="410" t="str">
        <f>IF('1. Staff Posts and Salaries'!D128="","",'1. Staff Posts and Salaries'!D128)</f>
        <v/>
      </c>
      <c r="E129" s="100" t="str">
        <f>IF('1. Staff Posts and Salaries'!E128="","",'1. Staff Posts and Salaries'!E128)</f>
        <v/>
      </c>
      <c r="F129" s="100" t="str">
        <f>IF('1. Staff Posts and Salaries'!F128="","",'1. Staff Posts and Salaries'!F128)</f>
        <v/>
      </c>
      <c r="G129" s="100" t="str">
        <f>IF('1. Staff Posts and Salaries'!G128="","",'1. Staff Posts and Salaries'!G128)</f>
        <v/>
      </c>
      <c r="H129" s="100" t="str">
        <f>IF('1. Staff Posts and Salaries'!H128="","",'1. Staff Posts and Salaries'!H128)</f>
        <v/>
      </c>
      <c r="I129" s="100" t="str">
        <f>IF('1. Staff Posts and Salaries'!I128="","",'1. Staff Posts and Salaries'!I128)</f>
        <v/>
      </c>
      <c r="J129" s="100" t="str">
        <f>IF('1. Staff Posts and Salaries'!J128="","",'1. Staff Posts and Salaries'!J128)</f>
        <v/>
      </c>
      <c r="K129" s="227">
        <f>IF('1. Staff Posts and Salaries'!O128="","",'1. Staff Posts and Salaries'!O128)</f>
        <v>1</v>
      </c>
      <c r="L129" s="314"/>
      <c r="M129" s="315"/>
      <c r="N129" s="316">
        <f t="shared" si="18"/>
        <v>0</v>
      </c>
      <c r="O129" s="317">
        <f>IFERROR('1. Staff Posts and Salaries'!N128/12*'2. Annual Costs of Staff Posts'!L129*'2. Annual Costs of Staff Posts'!M129*K129,0)</f>
        <v>0</v>
      </c>
      <c r="P129" s="318"/>
      <c r="Q129" s="314"/>
      <c r="R129" s="315"/>
      <c r="S129" s="316">
        <f t="shared" si="19"/>
        <v>0</v>
      </c>
      <c r="T129" s="317">
        <f>IFERROR('1. Staff Posts and Salaries'!N128*(1+SUM(P129))/12*'2. Annual Costs of Staff Posts'!Q129*'2. Annual Costs of Staff Posts'!R129*K129,0)</f>
        <v>0</v>
      </c>
      <c r="U129" s="318"/>
      <c r="V129" s="314"/>
      <c r="W129" s="315"/>
      <c r="X129" s="316">
        <f t="shared" si="20"/>
        <v>0</v>
      </c>
      <c r="Y129" s="317">
        <f>IFERROR('1. Staff Posts and Salaries'!N128*(1+SUM(P129))*(1+SUM(U129))/12*'2. Annual Costs of Staff Posts'!V129*'2. Annual Costs of Staff Posts'!W129*K129,0)</f>
        <v>0</v>
      </c>
      <c r="Z129" s="318"/>
      <c r="AA129" s="314"/>
      <c r="AB129" s="315"/>
      <c r="AC129" s="316">
        <f t="shared" si="21"/>
        <v>0</v>
      </c>
      <c r="AD129" s="317">
        <f>IFERROR('1. Staff Posts and Salaries'!N128*(1+SUM(P129))*(1+SUM(U129))*(1+SUM(Z129))/12*'2. Annual Costs of Staff Posts'!AA129*'2. Annual Costs of Staff Posts'!AB129*K129,0)</f>
        <v>0</v>
      </c>
      <c r="AE129" s="318"/>
      <c r="AF129" s="314"/>
      <c r="AG129" s="315"/>
      <c r="AH129" s="316">
        <f t="shared" si="22"/>
        <v>0</v>
      </c>
      <c r="AI129" s="446">
        <f>IFERROR('1. Staff Posts and Salaries'!N128*(1+SUM(P129))*(1+SUM(U129))*(1+SUM(Z129))*(1+SUM(AE129))/12*'2. Annual Costs of Staff Posts'!AF129*'2. Annual Costs of Staff Posts'!AG129*K129,0)</f>
        <v>0</v>
      </c>
      <c r="AJ129" s="450">
        <f t="shared" si="23"/>
        <v>0</v>
      </c>
      <c r="AK129" s="448">
        <f t="shared" si="24"/>
        <v>0</v>
      </c>
      <c r="AL129" s="252"/>
    </row>
    <row r="130" spans="2:38" s="99" customFormat="1" x14ac:dyDescent="0.25">
      <c r="B130" s="109"/>
      <c r="C130" s="232" t="str">
        <f>IF('1. Staff Posts and Salaries'!C129="","",'1. Staff Posts and Salaries'!C129)</f>
        <v/>
      </c>
      <c r="D130" s="410" t="str">
        <f>IF('1. Staff Posts and Salaries'!D129="","",'1. Staff Posts and Salaries'!D129)</f>
        <v/>
      </c>
      <c r="E130" s="100" t="str">
        <f>IF('1. Staff Posts and Salaries'!E129="","",'1. Staff Posts and Salaries'!E129)</f>
        <v/>
      </c>
      <c r="F130" s="100" t="str">
        <f>IF('1. Staff Posts and Salaries'!F129="","",'1. Staff Posts and Salaries'!F129)</f>
        <v/>
      </c>
      <c r="G130" s="100" t="str">
        <f>IF('1. Staff Posts and Salaries'!G129="","",'1. Staff Posts and Salaries'!G129)</f>
        <v/>
      </c>
      <c r="H130" s="100" t="str">
        <f>IF('1. Staff Posts and Salaries'!H129="","",'1. Staff Posts and Salaries'!H129)</f>
        <v/>
      </c>
      <c r="I130" s="100" t="str">
        <f>IF('1. Staff Posts and Salaries'!I129="","",'1. Staff Posts and Salaries'!I129)</f>
        <v/>
      </c>
      <c r="J130" s="100" t="str">
        <f>IF('1. Staff Posts and Salaries'!J129="","",'1. Staff Posts and Salaries'!J129)</f>
        <v/>
      </c>
      <c r="K130" s="227">
        <f>IF('1. Staff Posts and Salaries'!O129="","",'1. Staff Posts and Salaries'!O129)</f>
        <v>1</v>
      </c>
      <c r="L130" s="314"/>
      <c r="M130" s="315"/>
      <c r="N130" s="316">
        <f t="shared" si="18"/>
        <v>0</v>
      </c>
      <c r="O130" s="317">
        <f>IFERROR('1. Staff Posts and Salaries'!N129/12*'2. Annual Costs of Staff Posts'!L130*'2. Annual Costs of Staff Posts'!M130*K130,0)</f>
        <v>0</v>
      </c>
      <c r="P130" s="318"/>
      <c r="Q130" s="314"/>
      <c r="R130" s="315"/>
      <c r="S130" s="316">
        <f t="shared" si="19"/>
        <v>0</v>
      </c>
      <c r="T130" s="317">
        <f>IFERROR('1. Staff Posts and Salaries'!N129*(1+SUM(P130))/12*'2. Annual Costs of Staff Posts'!Q130*'2. Annual Costs of Staff Posts'!R130*K130,0)</f>
        <v>0</v>
      </c>
      <c r="U130" s="318"/>
      <c r="V130" s="314"/>
      <c r="W130" s="315"/>
      <c r="X130" s="316">
        <f t="shared" si="20"/>
        <v>0</v>
      </c>
      <c r="Y130" s="317">
        <f>IFERROR('1. Staff Posts and Salaries'!N129*(1+SUM(P130))*(1+SUM(U130))/12*'2. Annual Costs of Staff Posts'!V130*'2. Annual Costs of Staff Posts'!W130*K130,0)</f>
        <v>0</v>
      </c>
      <c r="Z130" s="318"/>
      <c r="AA130" s="314"/>
      <c r="AB130" s="315"/>
      <c r="AC130" s="316">
        <f t="shared" si="21"/>
        <v>0</v>
      </c>
      <c r="AD130" s="317">
        <f>IFERROR('1. Staff Posts and Salaries'!N129*(1+SUM(P130))*(1+SUM(U130))*(1+SUM(Z130))/12*'2. Annual Costs of Staff Posts'!AA130*'2. Annual Costs of Staff Posts'!AB130*K130,0)</f>
        <v>0</v>
      </c>
      <c r="AE130" s="318"/>
      <c r="AF130" s="314"/>
      <c r="AG130" s="315"/>
      <c r="AH130" s="316">
        <f t="shared" si="22"/>
        <v>0</v>
      </c>
      <c r="AI130" s="446">
        <f>IFERROR('1. Staff Posts and Salaries'!N129*(1+SUM(P130))*(1+SUM(U130))*(1+SUM(Z130))*(1+SUM(AE130))/12*'2. Annual Costs of Staff Posts'!AF130*'2. Annual Costs of Staff Posts'!AG130*K130,0)</f>
        <v>0</v>
      </c>
      <c r="AJ130" s="450">
        <f t="shared" si="23"/>
        <v>0</v>
      </c>
      <c r="AK130" s="448">
        <f t="shared" si="24"/>
        <v>0</v>
      </c>
      <c r="AL130" s="252"/>
    </row>
    <row r="131" spans="2:38" s="99" customFormat="1" x14ac:dyDescent="0.25">
      <c r="B131" s="109"/>
      <c r="C131" s="232" t="str">
        <f>IF('1. Staff Posts and Salaries'!C130="","",'1. Staff Posts and Salaries'!C130)</f>
        <v/>
      </c>
      <c r="D131" s="410" t="str">
        <f>IF('1. Staff Posts and Salaries'!D130="","",'1. Staff Posts and Salaries'!D130)</f>
        <v/>
      </c>
      <c r="E131" s="100" t="str">
        <f>IF('1. Staff Posts and Salaries'!E130="","",'1. Staff Posts and Salaries'!E130)</f>
        <v/>
      </c>
      <c r="F131" s="100" t="str">
        <f>IF('1. Staff Posts and Salaries'!F130="","",'1. Staff Posts and Salaries'!F130)</f>
        <v/>
      </c>
      <c r="G131" s="100" t="str">
        <f>IF('1. Staff Posts and Salaries'!G130="","",'1. Staff Posts and Salaries'!G130)</f>
        <v/>
      </c>
      <c r="H131" s="100" t="str">
        <f>IF('1. Staff Posts and Salaries'!H130="","",'1. Staff Posts and Salaries'!H130)</f>
        <v/>
      </c>
      <c r="I131" s="100" t="str">
        <f>IF('1. Staff Posts and Salaries'!I130="","",'1. Staff Posts and Salaries'!I130)</f>
        <v/>
      </c>
      <c r="J131" s="100" t="str">
        <f>IF('1. Staff Posts and Salaries'!J130="","",'1. Staff Posts and Salaries'!J130)</f>
        <v/>
      </c>
      <c r="K131" s="227">
        <f>IF('1. Staff Posts and Salaries'!O130="","",'1. Staff Posts and Salaries'!O130)</f>
        <v>1</v>
      </c>
      <c r="L131" s="314"/>
      <c r="M131" s="315"/>
      <c r="N131" s="316">
        <f t="shared" si="18"/>
        <v>0</v>
      </c>
      <c r="O131" s="317">
        <f>IFERROR('1. Staff Posts and Salaries'!N130/12*'2. Annual Costs of Staff Posts'!L131*'2. Annual Costs of Staff Posts'!M131*K131,0)</f>
        <v>0</v>
      </c>
      <c r="P131" s="318"/>
      <c r="Q131" s="314"/>
      <c r="R131" s="315"/>
      <c r="S131" s="316">
        <f t="shared" si="19"/>
        <v>0</v>
      </c>
      <c r="T131" s="317">
        <f>IFERROR('1. Staff Posts and Salaries'!N130*(1+SUM(P131))/12*'2. Annual Costs of Staff Posts'!Q131*'2. Annual Costs of Staff Posts'!R131*K131,0)</f>
        <v>0</v>
      </c>
      <c r="U131" s="318"/>
      <c r="V131" s="314"/>
      <c r="W131" s="315"/>
      <c r="X131" s="316">
        <f t="shared" si="20"/>
        <v>0</v>
      </c>
      <c r="Y131" s="317">
        <f>IFERROR('1. Staff Posts and Salaries'!N130*(1+SUM(P131))*(1+SUM(U131))/12*'2. Annual Costs of Staff Posts'!V131*'2. Annual Costs of Staff Posts'!W131*K131,0)</f>
        <v>0</v>
      </c>
      <c r="Z131" s="318"/>
      <c r="AA131" s="314"/>
      <c r="AB131" s="315"/>
      <c r="AC131" s="316">
        <f t="shared" si="21"/>
        <v>0</v>
      </c>
      <c r="AD131" s="317">
        <f>IFERROR('1. Staff Posts and Salaries'!N130*(1+SUM(P131))*(1+SUM(U131))*(1+SUM(Z131))/12*'2. Annual Costs of Staff Posts'!AA131*'2. Annual Costs of Staff Posts'!AB131*K131,0)</f>
        <v>0</v>
      </c>
      <c r="AE131" s="318"/>
      <c r="AF131" s="314"/>
      <c r="AG131" s="315"/>
      <c r="AH131" s="316">
        <f t="shared" si="22"/>
        <v>0</v>
      </c>
      <c r="AI131" s="446">
        <f>IFERROR('1. Staff Posts and Salaries'!N130*(1+SUM(P131))*(1+SUM(U131))*(1+SUM(Z131))*(1+SUM(AE131))/12*'2. Annual Costs of Staff Posts'!AF131*'2. Annual Costs of Staff Posts'!AG131*K131,0)</f>
        <v>0</v>
      </c>
      <c r="AJ131" s="450">
        <f t="shared" si="23"/>
        <v>0</v>
      </c>
      <c r="AK131" s="448">
        <f t="shared" si="24"/>
        <v>0</v>
      </c>
      <c r="AL131" s="252"/>
    </row>
    <row r="132" spans="2:38" s="99" customFormat="1" x14ac:dyDescent="0.25">
      <c r="B132" s="109"/>
      <c r="C132" s="232" t="str">
        <f>IF('1. Staff Posts and Salaries'!C131="","",'1. Staff Posts and Salaries'!C131)</f>
        <v/>
      </c>
      <c r="D132" s="410" t="str">
        <f>IF('1. Staff Posts and Salaries'!D131="","",'1. Staff Posts and Salaries'!D131)</f>
        <v/>
      </c>
      <c r="E132" s="100" t="str">
        <f>IF('1. Staff Posts and Salaries'!E131="","",'1. Staff Posts and Salaries'!E131)</f>
        <v/>
      </c>
      <c r="F132" s="100" t="str">
        <f>IF('1. Staff Posts and Salaries'!F131="","",'1. Staff Posts and Salaries'!F131)</f>
        <v/>
      </c>
      <c r="G132" s="100" t="str">
        <f>IF('1. Staff Posts and Salaries'!G131="","",'1. Staff Posts and Salaries'!G131)</f>
        <v/>
      </c>
      <c r="H132" s="100" t="str">
        <f>IF('1. Staff Posts and Salaries'!H131="","",'1. Staff Posts and Salaries'!H131)</f>
        <v/>
      </c>
      <c r="I132" s="100" t="str">
        <f>IF('1. Staff Posts and Salaries'!I131="","",'1. Staff Posts and Salaries'!I131)</f>
        <v/>
      </c>
      <c r="J132" s="100" t="str">
        <f>IF('1. Staff Posts and Salaries'!J131="","",'1. Staff Posts and Salaries'!J131)</f>
        <v/>
      </c>
      <c r="K132" s="227">
        <f>IF('1. Staff Posts and Salaries'!O131="","",'1. Staff Posts and Salaries'!O131)</f>
        <v>1</v>
      </c>
      <c r="L132" s="314"/>
      <c r="M132" s="315"/>
      <c r="N132" s="316">
        <f t="shared" si="18"/>
        <v>0</v>
      </c>
      <c r="O132" s="317">
        <f>IFERROR('1. Staff Posts and Salaries'!N131/12*'2. Annual Costs of Staff Posts'!L132*'2. Annual Costs of Staff Posts'!M132*K132,0)</f>
        <v>0</v>
      </c>
      <c r="P132" s="318"/>
      <c r="Q132" s="314"/>
      <c r="R132" s="315"/>
      <c r="S132" s="316">
        <f t="shared" si="19"/>
        <v>0</v>
      </c>
      <c r="T132" s="317">
        <f>IFERROR('1. Staff Posts and Salaries'!N131*(1+SUM(P132))/12*'2. Annual Costs of Staff Posts'!Q132*'2. Annual Costs of Staff Posts'!R132*K132,0)</f>
        <v>0</v>
      </c>
      <c r="U132" s="318"/>
      <c r="V132" s="314"/>
      <c r="W132" s="315"/>
      <c r="X132" s="316">
        <f t="shared" si="20"/>
        <v>0</v>
      </c>
      <c r="Y132" s="317">
        <f>IFERROR('1. Staff Posts and Salaries'!N131*(1+SUM(P132))*(1+SUM(U132))/12*'2. Annual Costs of Staff Posts'!V132*'2. Annual Costs of Staff Posts'!W132*K132,0)</f>
        <v>0</v>
      </c>
      <c r="Z132" s="318"/>
      <c r="AA132" s="314"/>
      <c r="AB132" s="315"/>
      <c r="AC132" s="316">
        <f t="shared" si="21"/>
        <v>0</v>
      </c>
      <c r="AD132" s="317">
        <f>IFERROR('1. Staff Posts and Salaries'!N131*(1+SUM(P132))*(1+SUM(U132))*(1+SUM(Z132))/12*'2. Annual Costs of Staff Posts'!AA132*'2. Annual Costs of Staff Posts'!AB132*K132,0)</f>
        <v>0</v>
      </c>
      <c r="AE132" s="318"/>
      <c r="AF132" s="314"/>
      <c r="AG132" s="315"/>
      <c r="AH132" s="316">
        <f t="shared" si="22"/>
        <v>0</v>
      </c>
      <c r="AI132" s="446">
        <f>IFERROR('1. Staff Posts and Salaries'!N131*(1+SUM(P132))*(1+SUM(U132))*(1+SUM(Z132))*(1+SUM(AE132))/12*'2. Annual Costs of Staff Posts'!AF132*'2. Annual Costs of Staff Posts'!AG132*K132,0)</f>
        <v>0</v>
      </c>
      <c r="AJ132" s="450">
        <f t="shared" si="23"/>
        <v>0</v>
      </c>
      <c r="AK132" s="448">
        <f t="shared" si="24"/>
        <v>0</v>
      </c>
      <c r="AL132" s="252"/>
    </row>
    <row r="133" spans="2:38" s="99" customFormat="1" x14ac:dyDescent="0.25">
      <c r="B133" s="109"/>
      <c r="C133" s="232" t="str">
        <f>IF('1. Staff Posts and Salaries'!C132="","",'1. Staff Posts and Salaries'!C132)</f>
        <v/>
      </c>
      <c r="D133" s="410" t="str">
        <f>IF('1. Staff Posts and Salaries'!D132="","",'1. Staff Posts and Salaries'!D132)</f>
        <v/>
      </c>
      <c r="E133" s="100" t="str">
        <f>IF('1. Staff Posts and Salaries'!E132="","",'1. Staff Posts and Salaries'!E132)</f>
        <v/>
      </c>
      <c r="F133" s="100" t="str">
        <f>IF('1. Staff Posts and Salaries'!F132="","",'1. Staff Posts and Salaries'!F132)</f>
        <v/>
      </c>
      <c r="G133" s="100" t="str">
        <f>IF('1. Staff Posts and Salaries'!G132="","",'1. Staff Posts and Salaries'!G132)</f>
        <v/>
      </c>
      <c r="H133" s="100" t="str">
        <f>IF('1. Staff Posts and Salaries'!H132="","",'1. Staff Posts and Salaries'!H132)</f>
        <v/>
      </c>
      <c r="I133" s="100" t="str">
        <f>IF('1. Staff Posts and Salaries'!I132="","",'1. Staff Posts and Salaries'!I132)</f>
        <v/>
      </c>
      <c r="J133" s="100" t="str">
        <f>IF('1. Staff Posts and Salaries'!J132="","",'1. Staff Posts and Salaries'!J132)</f>
        <v/>
      </c>
      <c r="K133" s="227">
        <f>IF('1. Staff Posts and Salaries'!O132="","",'1. Staff Posts and Salaries'!O132)</f>
        <v>1</v>
      </c>
      <c r="L133" s="314"/>
      <c r="M133" s="315"/>
      <c r="N133" s="316">
        <f t="shared" si="18"/>
        <v>0</v>
      </c>
      <c r="O133" s="317">
        <f>IFERROR('1. Staff Posts and Salaries'!N132/12*'2. Annual Costs of Staff Posts'!L133*'2. Annual Costs of Staff Posts'!M133*K133,0)</f>
        <v>0</v>
      </c>
      <c r="P133" s="318"/>
      <c r="Q133" s="314"/>
      <c r="R133" s="315"/>
      <c r="S133" s="316">
        <f t="shared" si="19"/>
        <v>0</v>
      </c>
      <c r="T133" s="317">
        <f>IFERROR('1. Staff Posts and Salaries'!N132*(1+SUM(P133))/12*'2. Annual Costs of Staff Posts'!Q133*'2. Annual Costs of Staff Posts'!R133*K133,0)</f>
        <v>0</v>
      </c>
      <c r="U133" s="318"/>
      <c r="V133" s="314"/>
      <c r="W133" s="315"/>
      <c r="X133" s="316">
        <f t="shared" si="20"/>
        <v>0</v>
      </c>
      <c r="Y133" s="317">
        <f>IFERROR('1. Staff Posts and Salaries'!N132*(1+SUM(P133))*(1+SUM(U133))/12*'2. Annual Costs of Staff Posts'!V133*'2. Annual Costs of Staff Posts'!W133*K133,0)</f>
        <v>0</v>
      </c>
      <c r="Z133" s="318"/>
      <c r="AA133" s="314"/>
      <c r="AB133" s="315"/>
      <c r="AC133" s="316">
        <f t="shared" si="21"/>
        <v>0</v>
      </c>
      <c r="AD133" s="317">
        <f>IFERROR('1. Staff Posts and Salaries'!N132*(1+SUM(P133))*(1+SUM(U133))*(1+SUM(Z133))/12*'2. Annual Costs of Staff Posts'!AA133*'2. Annual Costs of Staff Posts'!AB133*K133,0)</f>
        <v>0</v>
      </c>
      <c r="AE133" s="318"/>
      <c r="AF133" s="314"/>
      <c r="AG133" s="315"/>
      <c r="AH133" s="316">
        <f t="shared" si="22"/>
        <v>0</v>
      </c>
      <c r="AI133" s="446">
        <f>IFERROR('1. Staff Posts and Salaries'!N132*(1+SUM(P133))*(1+SUM(U133))*(1+SUM(Z133))*(1+SUM(AE133))/12*'2. Annual Costs of Staff Posts'!AF133*'2. Annual Costs of Staff Posts'!AG133*K133,0)</f>
        <v>0</v>
      </c>
      <c r="AJ133" s="450">
        <f t="shared" si="23"/>
        <v>0</v>
      </c>
      <c r="AK133" s="448">
        <f t="shared" si="24"/>
        <v>0</v>
      </c>
      <c r="AL133" s="252"/>
    </row>
    <row r="134" spans="2:38" s="99" customFormat="1" x14ac:dyDescent="0.25">
      <c r="B134" s="109"/>
      <c r="C134" s="232" t="str">
        <f>IF('1. Staff Posts and Salaries'!C133="","",'1. Staff Posts and Salaries'!C133)</f>
        <v/>
      </c>
      <c r="D134" s="410" t="str">
        <f>IF('1. Staff Posts and Salaries'!D133="","",'1. Staff Posts and Salaries'!D133)</f>
        <v/>
      </c>
      <c r="E134" s="100" t="str">
        <f>IF('1. Staff Posts and Salaries'!E133="","",'1. Staff Posts and Salaries'!E133)</f>
        <v/>
      </c>
      <c r="F134" s="100" t="str">
        <f>IF('1. Staff Posts and Salaries'!F133="","",'1. Staff Posts and Salaries'!F133)</f>
        <v/>
      </c>
      <c r="G134" s="100" t="str">
        <f>IF('1. Staff Posts and Salaries'!G133="","",'1. Staff Posts and Salaries'!G133)</f>
        <v/>
      </c>
      <c r="H134" s="100" t="str">
        <f>IF('1. Staff Posts and Salaries'!H133="","",'1. Staff Posts and Salaries'!H133)</f>
        <v/>
      </c>
      <c r="I134" s="100" t="str">
        <f>IF('1. Staff Posts and Salaries'!I133="","",'1. Staff Posts and Salaries'!I133)</f>
        <v/>
      </c>
      <c r="J134" s="100" t="str">
        <f>IF('1. Staff Posts and Salaries'!J133="","",'1. Staff Posts and Salaries'!J133)</f>
        <v/>
      </c>
      <c r="K134" s="227">
        <f>IF('1. Staff Posts and Salaries'!O133="","",'1. Staff Posts and Salaries'!O133)</f>
        <v>1</v>
      </c>
      <c r="L134" s="314"/>
      <c r="M134" s="315"/>
      <c r="N134" s="316">
        <f t="shared" si="18"/>
        <v>0</v>
      </c>
      <c r="O134" s="317">
        <f>IFERROR('1. Staff Posts and Salaries'!N133/12*'2. Annual Costs of Staff Posts'!L134*'2. Annual Costs of Staff Posts'!M134*K134,0)</f>
        <v>0</v>
      </c>
      <c r="P134" s="318"/>
      <c r="Q134" s="314"/>
      <c r="R134" s="315"/>
      <c r="S134" s="316">
        <f t="shared" si="19"/>
        <v>0</v>
      </c>
      <c r="T134" s="317">
        <f>IFERROR('1. Staff Posts and Salaries'!N133*(1+SUM(P134))/12*'2. Annual Costs of Staff Posts'!Q134*'2. Annual Costs of Staff Posts'!R134*K134,0)</f>
        <v>0</v>
      </c>
      <c r="U134" s="318"/>
      <c r="V134" s="314"/>
      <c r="W134" s="315"/>
      <c r="X134" s="316">
        <f t="shared" si="20"/>
        <v>0</v>
      </c>
      <c r="Y134" s="317">
        <f>IFERROR('1. Staff Posts and Salaries'!N133*(1+SUM(P134))*(1+SUM(U134))/12*'2. Annual Costs of Staff Posts'!V134*'2. Annual Costs of Staff Posts'!W134*K134,0)</f>
        <v>0</v>
      </c>
      <c r="Z134" s="318"/>
      <c r="AA134" s="314"/>
      <c r="AB134" s="315"/>
      <c r="AC134" s="316">
        <f t="shared" si="21"/>
        <v>0</v>
      </c>
      <c r="AD134" s="317">
        <f>IFERROR('1. Staff Posts and Salaries'!N133*(1+SUM(P134))*(1+SUM(U134))*(1+SUM(Z134))/12*'2. Annual Costs of Staff Posts'!AA134*'2. Annual Costs of Staff Posts'!AB134*K134,0)</f>
        <v>0</v>
      </c>
      <c r="AE134" s="318"/>
      <c r="AF134" s="314"/>
      <c r="AG134" s="315"/>
      <c r="AH134" s="316">
        <f t="shared" si="22"/>
        <v>0</v>
      </c>
      <c r="AI134" s="446">
        <f>IFERROR('1. Staff Posts and Salaries'!N133*(1+SUM(P134))*(1+SUM(U134))*(1+SUM(Z134))*(1+SUM(AE134))/12*'2. Annual Costs of Staff Posts'!AF134*'2. Annual Costs of Staff Posts'!AG134*K134,0)</f>
        <v>0</v>
      </c>
      <c r="AJ134" s="450">
        <f t="shared" si="23"/>
        <v>0</v>
      </c>
      <c r="AK134" s="448">
        <f t="shared" si="24"/>
        <v>0</v>
      </c>
      <c r="AL134" s="252"/>
    </row>
    <row r="135" spans="2:38" s="99" customFormat="1" x14ac:dyDescent="0.25">
      <c r="B135" s="109"/>
      <c r="C135" s="232" t="str">
        <f>IF('1. Staff Posts and Salaries'!C134="","",'1. Staff Posts and Salaries'!C134)</f>
        <v/>
      </c>
      <c r="D135" s="410" t="str">
        <f>IF('1. Staff Posts and Salaries'!D134="","",'1. Staff Posts and Salaries'!D134)</f>
        <v/>
      </c>
      <c r="E135" s="100" t="str">
        <f>IF('1. Staff Posts and Salaries'!E134="","",'1. Staff Posts and Salaries'!E134)</f>
        <v/>
      </c>
      <c r="F135" s="100" t="str">
        <f>IF('1. Staff Posts and Salaries'!F134="","",'1. Staff Posts and Salaries'!F134)</f>
        <v/>
      </c>
      <c r="G135" s="100" t="str">
        <f>IF('1. Staff Posts and Salaries'!G134="","",'1. Staff Posts and Salaries'!G134)</f>
        <v/>
      </c>
      <c r="H135" s="100" t="str">
        <f>IF('1. Staff Posts and Salaries'!H134="","",'1. Staff Posts and Salaries'!H134)</f>
        <v/>
      </c>
      <c r="I135" s="100" t="str">
        <f>IF('1. Staff Posts and Salaries'!I134="","",'1. Staff Posts and Salaries'!I134)</f>
        <v/>
      </c>
      <c r="J135" s="100" t="str">
        <f>IF('1. Staff Posts and Salaries'!J134="","",'1. Staff Posts and Salaries'!J134)</f>
        <v/>
      </c>
      <c r="K135" s="227">
        <f>IF('1. Staff Posts and Salaries'!O134="","",'1. Staff Posts and Salaries'!O134)</f>
        <v>1</v>
      </c>
      <c r="L135" s="314"/>
      <c r="M135" s="315"/>
      <c r="N135" s="316">
        <f t="shared" si="18"/>
        <v>0</v>
      </c>
      <c r="O135" s="317">
        <f>IFERROR('1. Staff Posts and Salaries'!N134/12*'2. Annual Costs of Staff Posts'!L135*'2. Annual Costs of Staff Posts'!M135*K135,0)</f>
        <v>0</v>
      </c>
      <c r="P135" s="318"/>
      <c r="Q135" s="314"/>
      <c r="R135" s="315"/>
      <c r="S135" s="316">
        <f t="shared" si="19"/>
        <v>0</v>
      </c>
      <c r="T135" s="317">
        <f>IFERROR('1. Staff Posts and Salaries'!N134*(1+SUM(P135))/12*'2. Annual Costs of Staff Posts'!Q135*'2. Annual Costs of Staff Posts'!R135*K135,0)</f>
        <v>0</v>
      </c>
      <c r="U135" s="318"/>
      <c r="V135" s="314"/>
      <c r="W135" s="315"/>
      <c r="X135" s="316">
        <f t="shared" si="20"/>
        <v>0</v>
      </c>
      <c r="Y135" s="317">
        <f>IFERROR('1. Staff Posts and Salaries'!N134*(1+SUM(P135))*(1+SUM(U135))/12*'2. Annual Costs of Staff Posts'!V135*'2. Annual Costs of Staff Posts'!W135*K135,0)</f>
        <v>0</v>
      </c>
      <c r="Z135" s="318"/>
      <c r="AA135" s="314"/>
      <c r="AB135" s="315"/>
      <c r="AC135" s="316">
        <f t="shared" si="21"/>
        <v>0</v>
      </c>
      <c r="AD135" s="317">
        <f>IFERROR('1. Staff Posts and Salaries'!N134*(1+SUM(P135))*(1+SUM(U135))*(1+SUM(Z135))/12*'2. Annual Costs of Staff Posts'!AA135*'2. Annual Costs of Staff Posts'!AB135*K135,0)</f>
        <v>0</v>
      </c>
      <c r="AE135" s="318"/>
      <c r="AF135" s="314"/>
      <c r="AG135" s="315"/>
      <c r="AH135" s="316">
        <f t="shared" si="22"/>
        <v>0</v>
      </c>
      <c r="AI135" s="446">
        <f>IFERROR('1. Staff Posts and Salaries'!N134*(1+SUM(P135))*(1+SUM(U135))*(1+SUM(Z135))*(1+SUM(AE135))/12*'2. Annual Costs of Staff Posts'!AF135*'2. Annual Costs of Staff Posts'!AG135*K135,0)</f>
        <v>0</v>
      </c>
      <c r="AJ135" s="450">
        <f t="shared" si="23"/>
        <v>0</v>
      </c>
      <c r="AK135" s="448">
        <f t="shared" si="24"/>
        <v>0</v>
      </c>
      <c r="AL135" s="252"/>
    </row>
    <row r="136" spans="2:38" s="99" customFormat="1" x14ac:dyDescent="0.25">
      <c r="B136" s="109"/>
      <c r="C136" s="232" t="str">
        <f>IF('1. Staff Posts and Salaries'!C135="","",'1. Staff Posts and Salaries'!C135)</f>
        <v/>
      </c>
      <c r="D136" s="410" t="str">
        <f>IF('1. Staff Posts and Salaries'!D135="","",'1. Staff Posts and Salaries'!D135)</f>
        <v/>
      </c>
      <c r="E136" s="100" t="str">
        <f>IF('1. Staff Posts and Salaries'!E135="","",'1. Staff Posts and Salaries'!E135)</f>
        <v/>
      </c>
      <c r="F136" s="100" t="str">
        <f>IF('1. Staff Posts and Salaries'!F135="","",'1. Staff Posts and Salaries'!F135)</f>
        <v/>
      </c>
      <c r="G136" s="100" t="str">
        <f>IF('1. Staff Posts and Salaries'!G135="","",'1. Staff Posts and Salaries'!G135)</f>
        <v/>
      </c>
      <c r="H136" s="100" t="str">
        <f>IF('1. Staff Posts and Salaries'!H135="","",'1. Staff Posts and Salaries'!H135)</f>
        <v/>
      </c>
      <c r="I136" s="100" t="str">
        <f>IF('1. Staff Posts and Salaries'!I135="","",'1. Staff Posts and Salaries'!I135)</f>
        <v/>
      </c>
      <c r="J136" s="100" t="str">
        <f>IF('1. Staff Posts and Salaries'!J135="","",'1. Staff Posts and Salaries'!J135)</f>
        <v/>
      </c>
      <c r="K136" s="227">
        <f>IF('1. Staff Posts and Salaries'!O135="","",'1. Staff Posts and Salaries'!O135)</f>
        <v>1</v>
      </c>
      <c r="L136" s="314"/>
      <c r="M136" s="315"/>
      <c r="N136" s="316">
        <f t="shared" si="18"/>
        <v>0</v>
      </c>
      <c r="O136" s="317">
        <f>IFERROR('1. Staff Posts and Salaries'!N135/12*'2. Annual Costs of Staff Posts'!L136*'2. Annual Costs of Staff Posts'!M136*K136,0)</f>
        <v>0</v>
      </c>
      <c r="P136" s="318"/>
      <c r="Q136" s="314"/>
      <c r="R136" s="315"/>
      <c r="S136" s="316">
        <f t="shared" si="19"/>
        <v>0</v>
      </c>
      <c r="T136" s="317">
        <f>IFERROR('1. Staff Posts and Salaries'!N135*(1+SUM(P136))/12*'2. Annual Costs of Staff Posts'!Q136*'2. Annual Costs of Staff Posts'!R136*K136,0)</f>
        <v>0</v>
      </c>
      <c r="U136" s="318"/>
      <c r="V136" s="314"/>
      <c r="W136" s="315"/>
      <c r="X136" s="316">
        <f t="shared" si="20"/>
        <v>0</v>
      </c>
      <c r="Y136" s="317">
        <f>IFERROR('1. Staff Posts and Salaries'!N135*(1+SUM(P136))*(1+SUM(U136))/12*'2. Annual Costs of Staff Posts'!V136*'2. Annual Costs of Staff Posts'!W136*K136,0)</f>
        <v>0</v>
      </c>
      <c r="Z136" s="318"/>
      <c r="AA136" s="314"/>
      <c r="AB136" s="315"/>
      <c r="AC136" s="316">
        <f t="shared" si="21"/>
        <v>0</v>
      </c>
      <c r="AD136" s="317">
        <f>IFERROR('1. Staff Posts and Salaries'!N135*(1+SUM(P136))*(1+SUM(U136))*(1+SUM(Z136))/12*'2. Annual Costs of Staff Posts'!AA136*'2. Annual Costs of Staff Posts'!AB136*K136,0)</f>
        <v>0</v>
      </c>
      <c r="AE136" s="318"/>
      <c r="AF136" s="314"/>
      <c r="AG136" s="315"/>
      <c r="AH136" s="316">
        <f t="shared" si="22"/>
        <v>0</v>
      </c>
      <c r="AI136" s="446">
        <f>IFERROR('1. Staff Posts and Salaries'!N135*(1+SUM(P136))*(1+SUM(U136))*(1+SUM(Z136))*(1+SUM(AE136))/12*'2. Annual Costs of Staff Posts'!AF136*'2. Annual Costs of Staff Posts'!AG136*K136,0)</f>
        <v>0</v>
      </c>
      <c r="AJ136" s="450">
        <f t="shared" si="23"/>
        <v>0</v>
      </c>
      <c r="AK136" s="448">
        <f t="shared" si="24"/>
        <v>0</v>
      </c>
      <c r="AL136" s="252"/>
    </row>
    <row r="137" spans="2:38" s="99" customFormat="1" x14ac:dyDescent="0.25">
      <c r="B137" s="109"/>
      <c r="C137" s="232" t="str">
        <f>IF('1. Staff Posts and Salaries'!C136="","",'1. Staff Posts and Salaries'!C136)</f>
        <v/>
      </c>
      <c r="D137" s="410" t="str">
        <f>IF('1. Staff Posts and Salaries'!D136="","",'1. Staff Posts and Salaries'!D136)</f>
        <v/>
      </c>
      <c r="E137" s="100" t="str">
        <f>IF('1. Staff Posts and Salaries'!E136="","",'1. Staff Posts and Salaries'!E136)</f>
        <v/>
      </c>
      <c r="F137" s="100" t="str">
        <f>IF('1. Staff Posts and Salaries'!F136="","",'1. Staff Posts and Salaries'!F136)</f>
        <v/>
      </c>
      <c r="G137" s="100" t="str">
        <f>IF('1. Staff Posts and Salaries'!G136="","",'1. Staff Posts and Salaries'!G136)</f>
        <v/>
      </c>
      <c r="H137" s="100" t="str">
        <f>IF('1. Staff Posts and Salaries'!H136="","",'1. Staff Posts and Salaries'!H136)</f>
        <v/>
      </c>
      <c r="I137" s="100" t="str">
        <f>IF('1. Staff Posts and Salaries'!I136="","",'1. Staff Posts and Salaries'!I136)</f>
        <v/>
      </c>
      <c r="J137" s="100" t="str">
        <f>IF('1. Staff Posts and Salaries'!J136="","",'1. Staff Posts and Salaries'!J136)</f>
        <v/>
      </c>
      <c r="K137" s="227">
        <f>IF('1. Staff Posts and Salaries'!O136="","",'1. Staff Posts and Salaries'!O136)</f>
        <v>1</v>
      </c>
      <c r="L137" s="314"/>
      <c r="M137" s="315"/>
      <c r="N137" s="316">
        <f t="shared" si="18"/>
        <v>0</v>
      </c>
      <c r="O137" s="317">
        <f>IFERROR('1. Staff Posts and Salaries'!N136/12*'2. Annual Costs of Staff Posts'!L137*'2. Annual Costs of Staff Posts'!M137*K137,0)</f>
        <v>0</v>
      </c>
      <c r="P137" s="318"/>
      <c r="Q137" s="314"/>
      <c r="R137" s="315"/>
      <c r="S137" s="316">
        <f t="shared" si="19"/>
        <v>0</v>
      </c>
      <c r="T137" s="317">
        <f>IFERROR('1. Staff Posts and Salaries'!N136*(1+SUM(P137))/12*'2. Annual Costs of Staff Posts'!Q137*'2. Annual Costs of Staff Posts'!R137*K137,0)</f>
        <v>0</v>
      </c>
      <c r="U137" s="318"/>
      <c r="V137" s="314"/>
      <c r="W137" s="315"/>
      <c r="X137" s="316">
        <f t="shared" si="20"/>
        <v>0</v>
      </c>
      <c r="Y137" s="317">
        <f>IFERROR('1. Staff Posts and Salaries'!N136*(1+SUM(P137))*(1+SUM(U137))/12*'2. Annual Costs of Staff Posts'!V137*'2. Annual Costs of Staff Posts'!W137*K137,0)</f>
        <v>0</v>
      </c>
      <c r="Z137" s="318"/>
      <c r="AA137" s="314"/>
      <c r="AB137" s="315"/>
      <c r="AC137" s="316">
        <f t="shared" si="21"/>
        <v>0</v>
      </c>
      <c r="AD137" s="317">
        <f>IFERROR('1. Staff Posts and Salaries'!N136*(1+SUM(P137))*(1+SUM(U137))*(1+SUM(Z137))/12*'2. Annual Costs of Staff Posts'!AA137*'2. Annual Costs of Staff Posts'!AB137*K137,0)</f>
        <v>0</v>
      </c>
      <c r="AE137" s="318"/>
      <c r="AF137" s="314"/>
      <c r="AG137" s="315"/>
      <c r="AH137" s="316">
        <f t="shared" si="22"/>
        <v>0</v>
      </c>
      <c r="AI137" s="446">
        <f>IFERROR('1. Staff Posts and Salaries'!N136*(1+SUM(P137))*(1+SUM(U137))*(1+SUM(Z137))*(1+SUM(AE137))/12*'2. Annual Costs of Staff Posts'!AF137*'2. Annual Costs of Staff Posts'!AG137*K137,0)</f>
        <v>0</v>
      </c>
      <c r="AJ137" s="450">
        <f t="shared" si="23"/>
        <v>0</v>
      </c>
      <c r="AK137" s="448">
        <f t="shared" si="24"/>
        <v>0</v>
      </c>
      <c r="AL137" s="252"/>
    </row>
    <row r="138" spans="2:38" s="99" customFormat="1" x14ac:dyDescent="0.25">
      <c r="B138" s="109"/>
      <c r="C138" s="232" t="str">
        <f>IF('1. Staff Posts and Salaries'!C137="","",'1. Staff Posts and Salaries'!C137)</f>
        <v/>
      </c>
      <c r="D138" s="410" t="str">
        <f>IF('1. Staff Posts and Salaries'!D137="","",'1. Staff Posts and Salaries'!D137)</f>
        <v/>
      </c>
      <c r="E138" s="100" t="str">
        <f>IF('1. Staff Posts and Salaries'!E137="","",'1. Staff Posts and Salaries'!E137)</f>
        <v/>
      </c>
      <c r="F138" s="100" t="str">
        <f>IF('1. Staff Posts and Salaries'!F137="","",'1. Staff Posts and Salaries'!F137)</f>
        <v/>
      </c>
      <c r="G138" s="100" t="str">
        <f>IF('1. Staff Posts and Salaries'!G137="","",'1. Staff Posts and Salaries'!G137)</f>
        <v/>
      </c>
      <c r="H138" s="100" t="str">
        <f>IF('1. Staff Posts and Salaries'!H137="","",'1. Staff Posts and Salaries'!H137)</f>
        <v/>
      </c>
      <c r="I138" s="100" t="str">
        <f>IF('1. Staff Posts and Salaries'!I137="","",'1. Staff Posts and Salaries'!I137)</f>
        <v/>
      </c>
      <c r="J138" s="100" t="str">
        <f>IF('1. Staff Posts and Salaries'!J137="","",'1. Staff Posts and Salaries'!J137)</f>
        <v/>
      </c>
      <c r="K138" s="227">
        <f>IF('1. Staff Posts and Salaries'!O137="","",'1. Staff Posts and Salaries'!O137)</f>
        <v>1</v>
      </c>
      <c r="L138" s="314"/>
      <c r="M138" s="315"/>
      <c r="N138" s="316">
        <f t="shared" si="18"/>
        <v>0</v>
      </c>
      <c r="O138" s="317">
        <f>IFERROR('1. Staff Posts and Salaries'!N137/12*'2. Annual Costs of Staff Posts'!L138*'2. Annual Costs of Staff Posts'!M138*K138,0)</f>
        <v>0</v>
      </c>
      <c r="P138" s="318"/>
      <c r="Q138" s="314"/>
      <c r="R138" s="315"/>
      <c r="S138" s="316">
        <f t="shared" si="19"/>
        <v>0</v>
      </c>
      <c r="T138" s="317">
        <f>IFERROR('1. Staff Posts and Salaries'!N137*(1+SUM(P138))/12*'2. Annual Costs of Staff Posts'!Q138*'2. Annual Costs of Staff Posts'!R138*K138,0)</f>
        <v>0</v>
      </c>
      <c r="U138" s="318"/>
      <c r="V138" s="314"/>
      <c r="W138" s="315"/>
      <c r="X138" s="316">
        <f t="shared" si="20"/>
        <v>0</v>
      </c>
      <c r="Y138" s="317">
        <f>IFERROR('1. Staff Posts and Salaries'!N137*(1+SUM(P138))*(1+SUM(U138))/12*'2. Annual Costs of Staff Posts'!V138*'2. Annual Costs of Staff Posts'!W138*K138,0)</f>
        <v>0</v>
      </c>
      <c r="Z138" s="318"/>
      <c r="AA138" s="314"/>
      <c r="AB138" s="315"/>
      <c r="AC138" s="316">
        <f t="shared" si="21"/>
        <v>0</v>
      </c>
      <c r="AD138" s="317">
        <f>IFERROR('1. Staff Posts and Salaries'!N137*(1+SUM(P138))*(1+SUM(U138))*(1+SUM(Z138))/12*'2. Annual Costs of Staff Posts'!AA138*'2. Annual Costs of Staff Posts'!AB138*K138,0)</f>
        <v>0</v>
      </c>
      <c r="AE138" s="318"/>
      <c r="AF138" s="314"/>
      <c r="AG138" s="315"/>
      <c r="AH138" s="316">
        <f t="shared" si="22"/>
        <v>0</v>
      </c>
      <c r="AI138" s="446">
        <f>IFERROR('1. Staff Posts and Salaries'!N137*(1+SUM(P138))*(1+SUM(U138))*(1+SUM(Z138))*(1+SUM(AE138))/12*'2. Annual Costs of Staff Posts'!AF138*'2. Annual Costs of Staff Posts'!AG138*K138,0)</f>
        <v>0</v>
      </c>
      <c r="AJ138" s="450">
        <f t="shared" si="23"/>
        <v>0</v>
      </c>
      <c r="AK138" s="448">
        <f t="shared" si="24"/>
        <v>0</v>
      </c>
      <c r="AL138" s="252"/>
    </row>
    <row r="139" spans="2:38" s="99" customFormat="1" x14ac:dyDescent="0.25">
      <c r="B139" s="109"/>
      <c r="C139" s="232" t="str">
        <f>IF('1. Staff Posts and Salaries'!C138="","",'1. Staff Posts and Salaries'!C138)</f>
        <v/>
      </c>
      <c r="D139" s="410" t="str">
        <f>IF('1. Staff Posts and Salaries'!D138="","",'1. Staff Posts and Salaries'!D138)</f>
        <v/>
      </c>
      <c r="E139" s="100" t="str">
        <f>IF('1. Staff Posts and Salaries'!E138="","",'1. Staff Posts and Salaries'!E138)</f>
        <v/>
      </c>
      <c r="F139" s="100" t="str">
        <f>IF('1. Staff Posts and Salaries'!F138="","",'1. Staff Posts and Salaries'!F138)</f>
        <v/>
      </c>
      <c r="G139" s="100" t="str">
        <f>IF('1. Staff Posts and Salaries'!G138="","",'1. Staff Posts and Salaries'!G138)</f>
        <v/>
      </c>
      <c r="H139" s="100" t="str">
        <f>IF('1. Staff Posts and Salaries'!H138="","",'1. Staff Posts and Salaries'!H138)</f>
        <v/>
      </c>
      <c r="I139" s="100" t="str">
        <f>IF('1. Staff Posts and Salaries'!I138="","",'1. Staff Posts and Salaries'!I138)</f>
        <v/>
      </c>
      <c r="J139" s="100" t="str">
        <f>IF('1. Staff Posts and Salaries'!J138="","",'1. Staff Posts and Salaries'!J138)</f>
        <v/>
      </c>
      <c r="K139" s="227">
        <f>IF('1. Staff Posts and Salaries'!O138="","",'1. Staff Posts and Salaries'!O138)</f>
        <v>1</v>
      </c>
      <c r="L139" s="314"/>
      <c r="M139" s="315"/>
      <c r="N139" s="316">
        <f t="shared" si="18"/>
        <v>0</v>
      </c>
      <c r="O139" s="317">
        <f>IFERROR('1. Staff Posts and Salaries'!N138/12*'2. Annual Costs of Staff Posts'!L139*'2. Annual Costs of Staff Posts'!M139*K139,0)</f>
        <v>0</v>
      </c>
      <c r="P139" s="318"/>
      <c r="Q139" s="314"/>
      <c r="R139" s="315"/>
      <c r="S139" s="316">
        <f t="shared" si="19"/>
        <v>0</v>
      </c>
      <c r="T139" s="317">
        <f>IFERROR('1. Staff Posts and Salaries'!N138*(1+SUM(P139))/12*'2. Annual Costs of Staff Posts'!Q139*'2. Annual Costs of Staff Posts'!R139*K139,0)</f>
        <v>0</v>
      </c>
      <c r="U139" s="318"/>
      <c r="V139" s="314"/>
      <c r="W139" s="315"/>
      <c r="X139" s="316">
        <f t="shared" si="20"/>
        <v>0</v>
      </c>
      <c r="Y139" s="317">
        <f>IFERROR('1. Staff Posts and Salaries'!N138*(1+SUM(P139))*(1+SUM(U139))/12*'2. Annual Costs of Staff Posts'!V139*'2. Annual Costs of Staff Posts'!W139*K139,0)</f>
        <v>0</v>
      </c>
      <c r="Z139" s="318"/>
      <c r="AA139" s="314"/>
      <c r="AB139" s="315"/>
      <c r="AC139" s="316">
        <f t="shared" si="21"/>
        <v>0</v>
      </c>
      <c r="AD139" s="317">
        <f>IFERROR('1. Staff Posts and Salaries'!N138*(1+SUM(P139))*(1+SUM(U139))*(1+SUM(Z139))/12*'2. Annual Costs of Staff Posts'!AA139*'2. Annual Costs of Staff Posts'!AB139*K139,0)</f>
        <v>0</v>
      </c>
      <c r="AE139" s="318"/>
      <c r="AF139" s="314"/>
      <c r="AG139" s="315"/>
      <c r="AH139" s="316">
        <f t="shared" si="22"/>
        <v>0</v>
      </c>
      <c r="AI139" s="446">
        <f>IFERROR('1. Staff Posts and Salaries'!N138*(1+SUM(P139))*(1+SUM(U139))*(1+SUM(Z139))*(1+SUM(AE139))/12*'2. Annual Costs of Staff Posts'!AF139*'2. Annual Costs of Staff Posts'!AG139*K139,0)</f>
        <v>0</v>
      </c>
      <c r="AJ139" s="450">
        <f t="shared" si="23"/>
        <v>0</v>
      </c>
      <c r="AK139" s="448">
        <f t="shared" si="24"/>
        <v>0</v>
      </c>
      <c r="AL139" s="252"/>
    </row>
    <row r="140" spans="2:38" s="99" customFormat="1" x14ac:dyDescent="0.25">
      <c r="B140" s="109"/>
      <c r="C140" s="232" t="str">
        <f>IF('1. Staff Posts and Salaries'!C139="","",'1. Staff Posts and Salaries'!C139)</f>
        <v/>
      </c>
      <c r="D140" s="410" t="str">
        <f>IF('1. Staff Posts and Salaries'!D139="","",'1. Staff Posts and Salaries'!D139)</f>
        <v/>
      </c>
      <c r="E140" s="100" t="str">
        <f>IF('1. Staff Posts and Salaries'!E139="","",'1. Staff Posts and Salaries'!E139)</f>
        <v/>
      </c>
      <c r="F140" s="100" t="str">
        <f>IF('1. Staff Posts and Salaries'!F139="","",'1. Staff Posts and Salaries'!F139)</f>
        <v/>
      </c>
      <c r="G140" s="100" t="str">
        <f>IF('1. Staff Posts and Salaries'!G139="","",'1. Staff Posts and Salaries'!G139)</f>
        <v/>
      </c>
      <c r="H140" s="100" t="str">
        <f>IF('1. Staff Posts and Salaries'!H139="","",'1. Staff Posts and Salaries'!H139)</f>
        <v/>
      </c>
      <c r="I140" s="100" t="str">
        <f>IF('1. Staff Posts and Salaries'!I139="","",'1. Staff Posts and Salaries'!I139)</f>
        <v/>
      </c>
      <c r="J140" s="100" t="str">
        <f>IF('1. Staff Posts and Salaries'!J139="","",'1. Staff Posts and Salaries'!J139)</f>
        <v/>
      </c>
      <c r="K140" s="227">
        <f>IF('1. Staff Posts and Salaries'!O139="","",'1. Staff Posts and Salaries'!O139)</f>
        <v>1</v>
      </c>
      <c r="L140" s="314"/>
      <c r="M140" s="315"/>
      <c r="N140" s="316">
        <f t="shared" si="18"/>
        <v>0</v>
      </c>
      <c r="O140" s="317">
        <f>IFERROR('1. Staff Posts and Salaries'!N139/12*'2. Annual Costs of Staff Posts'!L140*'2. Annual Costs of Staff Posts'!M140*K140,0)</f>
        <v>0</v>
      </c>
      <c r="P140" s="318"/>
      <c r="Q140" s="314"/>
      <c r="R140" s="315"/>
      <c r="S140" s="316">
        <f t="shared" si="19"/>
        <v>0</v>
      </c>
      <c r="T140" s="317">
        <f>IFERROR('1. Staff Posts and Salaries'!N139*(1+SUM(P140))/12*'2. Annual Costs of Staff Posts'!Q140*'2. Annual Costs of Staff Posts'!R140*K140,0)</f>
        <v>0</v>
      </c>
      <c r="U140" s="318"/>
      <c r="V140" s="314"/>
      <c r="W140" s="315"/>
      <c r="X140" s="316">
        <f t="shared" si="20"/>
        <v>0</v>
      </c>
      <c r="Y140" s="317">
        <f>IFERROR('1. Staff Posts and Salaries'!N139*(1+SUM(P140))*(1+SUM(U140))/12*'2. Annual Costs of Staff Posts'!V140*'2. Annual Costs of Staff Posts'!W140*K140,0)</f>
        <v>0</v>
      </c>
      <c r="Z140" s="318"/>
      <c r="AA140" s="314"/>
      <c r="AB140" s="315"/>
      <c r="AC140" s="316">
        <f t="shared" si="21"/>
        <v>0</v>
      </c>
      <c r="AD140" s="317">
        <f>IFERROR('1. Staff Posts and Salaries'!N139*(1+SUM(P140))*(1+SUM(U140))*(1+SUM(Z140))/12*'2. Annual Costs of Staff Posts'!AA140*'2. Annual Costs of Staff Posts'!AB140*K140,0)</f>
        <v>0</v>
      </c>
      <c r="AE140" s="318"/>
      <c r="AF140" s="314"/>
      <c r="AG140" s="315"/>
      <c r="AH140" s="316">
        <f t="shared" si="22"/>
        <v>0</v>
      </c>
      <c r="AI140" s="446">
        <f>IFERROR('1. Staff Posts and Salaries'!N139*(1+SUM(P140))*(1+SUM(U140))*(1+SUM(Z140))*(1+SUM(AE140))/12*'2. Annual Costs of Staff Posts'!AF140*'2. Annual Costs of Staff Posts'!AG140*K140,0)</f>
        <v>0</v>
      </c>
      <c r="AJ140" s="450">
        <f t="shared" si="23"/>
        <v>0</v>
      </c>
      <c r="AK140" s="448">
        <f t="shared" si="24"/>
        <v>0</v>
      </c>
      <c r="AL140" s="252"/>
    </row>
    <row r="141" spans="2:38" s="99" customFormat="1" x14ac:dyDescent="0.25">
      <c r="B141" s="109"/>
      <c r="C141" s="232" t="str">
        <f>IF('1. Staff Posts and Salaries'!C140="","",'1. Staff Posts and Salaries'!C140)</f>
        <v/>
      </c>
      <c r="D141" s="410" t="str">
        <f>IF('1. Staff Posts and Salaries'!D140="","",'1. Staff Posts and Salaries'!D140)</f>
        <v/>
      </c>
      <c r="E141" s="100" t="str">
        <f>IF('1. Staff Posts and Salaries'!E140="","",'1. Staff Posts and Salaries'!E140)</f>
        <v/>
      </c>
      <c r="F141" s="100" t="str">
        <f>IF('1. Staff Posts and Salaries'!F140="","",'1. Staff Posts and Salaries'!F140)</f>
        <v/>
      </c>
      <c r="G141" s="100" t="str">
        <f>IF('1. Staff Posts and Salaries'!G140="","",'1. Staff Posts and Salaries'!G140)</f>
        <v/>
      </c>
      <c r="H141" s="100" t="str">
        <f>IF('1. Staff Posts and Salaries'!H140="","",'1. Staff Posts and Salaries'!H140)</f>
        <v/>
      </c>
      <c r="I141" s="100" t="str">
        <f>IF('1. Staff Posts and Salaries'!I140="","",'1. Staff Posts and Salaries'!I140)</f>
        <v/>
      </c>
      <c r="J141" s="100" t="str">
        <f>IF('1. Staff Posts and Salaries'!J140="","",'1. Staff Posts and Salaries'!J140)</f>
        <v/>
      </c>
      <c r="K141" s="227">
        <f>IF('1. Staff Posts and Salaries'!O140="","",'1. Staff Posts and Salaries'!O140)</f>
        <v>1</v>
      </c>
      <c r="L141" s="314"/>
      <c r="M141" s="315"/>
      <c r="N141" s="316">
        <f t="shared" si="18"/>
        <v>0</v>
      </c>
      <c r="O141" s="317">
        <f>IFERROR('1. Staff Posts and Salaries'!N140/12*'2. Annual Costs of Staff Posts'!L141*'2. Annual Costs of Staff Posts'!M141*K141,0)</f>
        <v>0</v>
      </c>
      <c r="P141" s="318"/>
      <c r="Q141" s="314"/>
      <c r="R141" s="315"/>
      <c r="S141" s="316">
        <f t="shared" si="19"/>
        <v>0</v>
      </c>
      <c r="T141" s="317">
        <f>IFERROR('1. Staff Posts and Salaries'!N140*(1+SUM(P141))/12*'2. Annual Costs of Staff Posts'!Q141*'2. Annual Costs of Staff Posts'!R141*K141,0)</f>
        <v>0</v>
      </c>
      <c r="U141" s="318"/>
      <c r="V141" s="314"/>
      <c r="W141" s="315"/>
      <c r="X141" s="316">
        <f t="shared" si="20"/>
        <v>0</v>
      </c>
      <c r="Y141" s="317">
        <f>IFERROR('1. Staff Posts and Salaries'!N140*(1+SUM(P141))*(1+SUM(U141))/12*'2. Annual Costs of Staff Posts'!V141*'2. Annual Costs of Staff Posts'!W141*K141,0)</f>
        <v>0</v>
      </c>
      <c r="Z141" s="318"/>
      <c r="AA141" s="314"/>
      <c r="AB141" s="315"/>
      <c r="AC141" s="316">
        <f t="shared" si="21"/>
        <v>0</v>
      </c>
      <c r="AD141" s="317">
        <f>IFERROR('1. Staff Posts and Salaries'!N140*(1+SUM(P141))*(1+SUM(U141))*(1+SUM(Z141))/12*'2. Annual Costs of Staff Posts'!AA141*'2. Annual Costs of Staff Posts'!AB141*K141,0)</f>
        <v>0</v>
      </c>
      <c r="AE141" s="318"/>
      <c r="AF141" s="314"/>
      <c r="AG141" s="315"/>
      <c r="AH141" s="316">
        <f t="shared" si="22"/>
        <v>0</v>
      </c>
      <c r="AI141" s="446">
        <f>IFERROR('1. Staff Posts and Salaries'!N140*(1+SUM(P141))*(1+SUM(U141))*(1+SUM(Z141))*(1+SUM(AE141))/12*'2. Annual Costs of Staff Posts'!AF141*'2. Annual Costs of Staff Posts'!AG141*K141,0)</f>
        <v>0</v>
      </c>
      <c r="AJ141" s="450">
        <f t="shared" si="23"/>
        <v>0</v>
      </c>
      <c r="AK141" s="448">
        <f t="shared" si="24"/>
        <v>0</v>
      </c>
      <c r="AL141" s="252"/>
    </row>
    <row r="142" spans="2:38" s="99" customFormat="1" x14ac:dyDescent="0.25">
      <c r="B142" s="109"/>
      <c r="C142" s="232" t="str">
        <f>IF('1. Staff Posts and Salaries'!C141="","",'1. Staff Posts and Salaries'!C141)</f>
        <v/>
      </c>
      <c r="D142" s="410" t="str">
        <f>IF('1. Staff Posts and Salaries'!D141="","",'1. Staff Posts and Salaries'!D141)</f>
        <v/>
      </c>
      <c r="E142" s="100" t="str">
        <f>IF('1. Staff Posts and Salaries'!E141="","",'1. Staff Posts and Salaries'!E141)</f>
        <v/>
      </c>
      <c r="F142" s="100" t="str">
        <f>IF('1. Staff Posts and Salaries'!F141="","",'1. Staff Posts and Salaries'!F141)</f>
        <v/>
      </c>
      <c r="G142" s="100" t="str">
        <f>IF('1. Staff Posts and Salaries'!G141="","",'1. Staff Posts and Salaries'!G141)</f>
        <v/>
      </c>
      <c r="H142" s="100" t="str">
        <f>IF('1. Staff Posts and Salaries'!H141="","",'1. Staff Posts and Salaries'!H141)</f>
        <v/>
      </c>
      <c r="I142" s="100" t="str">
        <f>IF('1. Staff Posts and Salaries'!I141="","",'1. Staff Posts and Salaries'!I141)</f>
        <v/>
      </c>
      <c r="J142" s="100" t="str">
        <f>IF('1. Staff Posts and Salaries'!J141="","",'1. Staff Posts and Salaries'!J141)</f>
        <v/>
      </c>
      <c r="K142" s="227">
        <f>IF('1. Staff Posts and Salaries'!O141="","",'1. Staff Posts and Salaries'!O141)</f>
        <v>1</v>
      </c>
      <c r="L142" s="314"/>
      <c r="M142" s="315"/>
      <c r="N142" s="316">
        <f t="shared" si="18"/>
        <v>0</v>
      </c>
      <c r="O142" s="317">
        <f>IFERROR('1. Staff Posts and Salaries'!N141/12*'2. Annual Costs of Staff Posts'!L142*'2. Annual Costs of Staff Posts'!M142*K142,0)</f>
        <v>0</v>
      </c>
      <c r="P142" s="318"/>
      <c r="Q142" s="314"/>
      <c r="R142" s="315"/>
      <c r="S142" s="316">
        <f t="shared" si="19"/>
        <v>0</v>
      </c>
      <c r="T142" s="317">
        <f>IFERROR('1. Staff Posts and Salaries'!N141*(1+SUM(P142))/12*'2. Annual Costs of Staff Posts'!Q142*'2. Annual Costs of Staff Posts'!R142*K142,0)</f>
        <v>0</v>
      </c>
      <c r="U142" s="318"/>
      <c r="V142" s="314"/>
      <c r="W142" s="315"/>
      <c r="X142" s="316">
        <f t="shared" si="20"/>
        <v>0</v>
      </c>
      <c r="Y142" s="317">
        <f>IFERROR('1. Staff Posts and Salaries'!N141*(1+SUM(P142))*(1+SUM(U142))/12*'2. Annual Costs of Staff Posts'!V142*'2. Annual Costs of Staff Posts'!W142*K142,0)</f>
        <v>0</v>
      </c>
      <c r="Z142" s="318"/>
      <c r="AA142" s="314"/>
      <c r="AB142" s="315"/>
      <c r="AC142" s="316">
        <f t="shared" si="21"/>
        <v>0</v>
      </c>
      <c r="AD142" s="317">
        <f>IFERROR('1. Staff Posts and Salaries'!N141*(1+SUM(P142))*(1+SUM(U142))*(1+SUM(Z142))/12*'2. Annual Costs of Staff Posts'!AA142*'2. Annual Costs of Staff Posts'!AB142*K142,0)</f>
        <v>0</v>
      </c>
      <c r="AE142" s="318"/>
      <c r="AF142" s="314"/>
      <c r="AG142" s="315"/>
      <c r="AH142" s="316">
        <f t="shared" si="22"/>
        <v>0</v>
      </c>
      <c r="AI142" s="446">
        <f>IFERROR('1. Staff Posts and Salaries'!N141*(1+SUM(P142))*(1+SUM(U142))*(1+SUM(Z142))*(1+SUM(AE142))/12*'2. Annual Costs of Staff Posts'!AF142*'2. Annual Costs of Staff Posts'!AG142*K142,0)</f>
        <v>0</v>
      </c>
      <c r="AJ142" s="450">
        <f t="shared" si="23"/>
        <v>0</v>
      </c>
      <c r="AK142" s="448">
        <f t="shared" si="24"/>
        <v>0</v>
      </c>
      <c r="AL142" s="252"/>
    </row>
    <row r="143" spans="2:38" s="99" customFormat="1" x14ac:dyDescent="0.25">
      <c r="B143" s="109"/>
      <c r="C143" s="232" t="str">
        <f>IF('1. Staff Posts and Salaries'!C142="","",'1. Staff Posts and Salaries'!C142)</f>
        <v/>
      </c>
      <c r="D143" s="410" t="str">
        <f>IF('1. Staff Posts and Salaries'!D142="","",'1. Staff Posts and Salaries'!D142)</f>
        <v/>
      </c>
      <c r="E143" s="100" t="str">
        <f>IF('1. Staff Posts and Salaries'!E142="","",'1. Staff Posts and Salaries'!E142)</f>
        <v/>
      </c>
      <c r="F143" s="100" t="str">
        <f>IF('1. Staff Posts and Salaries'!F142="","",'1. Staff Posts and Salaries'!F142)</f>
        <v/>
      </c>
      <c r="G143" s="100" t="str">
        <f>IF('1. Staff Posts and Salaries'!G142="","",'1. Staff Posts and Salaries'!G142)</f>
        <v/>
      </c>
      <c r="H143" s="100" t="str">
        <f>IF('1. Staff Posts and Salaries'!H142="","",'1. Staff Posts and Salaries'!H142)</f>
        <v/>
      </c>
      <c r="I143" s="100" t="str">
        <f>IF('1. Staff Posts and Salaries'!I142="","",'1. Staff Posts and Salaries'!I142)</f>
        <v/>
      </c>
      <c r="J143" s="100" t="str">
        <f>IF('1. Staff Posts and Salaries'!J142="","",'1. Staff Posts and Salaries'!J142)</f>
        <v/>
      </c>
      <c r="K143" s="227">
        <f>IF('1. Staff Posts and Salaries'!O142="","",'1. Staff Posts and Salaries'!O142)</f>
        <v>1</v>
      </c>
      <c r="L143" s="314"/>
      <c r="M143" s="315"/>
      <c r="N143" s="316">
        <f t="shared" si="18"/>
        <v>0</v>
      </c>
      <c r="O143" s="317">
        <f>IFERROR('1. Staff Posts and Salaries'!N142/12*'2. Annual Costs of Staff Posts'!L143*'2. Annual Costs of Staff Posts'!M143*K143,0)</f>
        <v>0</v>
      </c>
      <c r="P143" s="318"/>
      <c r="Q143" s="314"/>
      <c r="R143" s="315"/>
      <c r="S143" s="316">
        <f t="shared" si="19"/>
        <v>0</v>
      </c>
      <c r="T143" s="317">
        <f>IFERROR('1. Staff Posts and Salaries'!N142*(1+SUM(P143))/12*'2. Annual Costs of Staff Posts'!Q143*'2. Annual Costs of Staff Posts'!R143*K143,0)</f>
        <v>0</v>
      </c>
      <c r="U143" s="318"/>
      <c r="V143" s="314"/>
      <c r="W143" s="315"/>
      <c r="X143" s="316">
        <f t="shared" si="20"/>
        <v>0</v>
      </c>
      <c r="Y143" s="317">
        <f>IFERROR('1. Staff Posts and Salaries'!N142*(1+SUM(P143))*(1+SUM(U143))/12*'2. Annual Costs of Staff Posts'!V143*'2. Annual Costs of Staff Posts'!W143*K143,0)</f>
        <v>0</v>
      </c>
      <c r="Z143" s="318"/>
      <c r="AA143" s="314"/>
      <c r="AB143" s="315"/>
      <c r="AC143" s="316">
        <f t="shared" si="21"/>
        <v>0</v>
      </c>
      <c r="AD143" s="317">
        <f>IFERROR('1. Staff Posts and Salaries'!N142*(1+SUM(P143))*(1+SUM(U143))*(1+SUM(Z143))/12*'2. Annual Costs of Staff Posts'!AA143*'2. Annual Costs of Staff Posts'!AB143*K143,0)</f>
        <v>0</v>
      </c>
      <c r="AE143" s="318"/>
      <c r="AF143" s="314"/>
      <c r="AG143" s="315"/>
      <c r="AH143" s="316">
        <f t="shared" si="22"/>
        <v>0</v>
      </c>
      <c r="AI143" s="446">
        <f>IFERROR('1. Staff Posts and Salaries'!N142*(1+SUM(P143))*(1+SUM(U143))*(1+SUM(Z143))*(1+SUM(AE143))/12*'2. Annual Costs of Staff Posts'!AF143*'2. Annual Costs of Staff Posts'!AG143*K143,0)</f>
        <v>0</v>
      </c>
      <c r="AJ143" s="450">
        <f t="shared" si="23"/>
        <v>0</v>
      </c>
      <c r="AK143" s="448">
        <f t="shared" si="24"/>
        <v>0</v>
      </c>
      <c r="AL143" s="252"/>
    </row>
    <row r="144" spans="2:38" s="99" customFormat="1" x14ac:dyDescent="0.25">
      <c r="B144" s="109"/>
      <c r="C144" s="232" t="str">
        <f>IF('1. Staff Posts and Salaries'!C143="","",'1. Staff Posts and Salaries'!C143)</f>
        <v/>
      </c>
      <c r="D144" s="410" t="str">
        <f>IF('1. Staff Posts and Salaries'!D143="","",'1. Staff Posts and Salaries'!D143)</f>
        <v/>
      </c>
      <c r="E144" s="100" t="str">
        <f>IF('1. Staff Posts and Salaries'!E143="","",'1. Staff Posts and Salaries'!E143)</f>
        <v/>
      </c>
      <c r="F144" s="100" t="str">
        <f>IF('1. Staff Posts and Salaries'!F143="","",'1. Staff Posts and Salaries'!F143)</f>
        <v/>
      </c>
      <c r="G144" s="100" t="str">
        <f>IF('1. Staff Posts and Salaries'!G143="","",'1. Staff Posts and Salaries'!G143)</f>
        <v/>
      </c>
      <c r="H144" s="100" t="str">
        <f>IF('1. Staff Posts and Salaries'!H143="","",'1. Staff Posts and Salaries'!H143)</f>
        <v/>
      </c>
      <c r="I144" s="100" t="str">
        <f>IF('1. Staff Posts and Salaries'!I143="","",'1. Staff Posts and Salaries'!I143)</f>
        <v/>
      </c>
      <c r="J144" s="100" t="str">
        <f>IF('1. Staff Posts and Salaries'!J143="","",'1. Staff Posts and Salaries'!J143)</f>
        <v/>
      </c>
      <c r="K144" s="227">
        <f>IF('1. Staff Posts and Salaries'!O143="","",'1. Staff Posts and Salaries'!O143)</f>
        <v>1</v>
      </c>
      <c r="L144" s="314"/>
      <c r="M144" s="315"/>
      <c r="N144" s="316">
        <f t="shared" si="18"/>
        <v>0</v>
      </c>
      <c r="O144" s="317">
        <f>IFERROR('1. Staff Posts and Salaries'!N143/12*'2. Annual Costs of Staff Posts'!L144*'2. Annual Costs of Staff Posts'!M144*K144,0)</f>
        <v>0</v>
      </c>
      <c r="P144" s="318"/>
      <c r="Q144" s="314"/>
      <c r="R144" s="315"/>
      <c r="S144" s="316">
        <f t="shared" si="19"/>
        <v>0</v>
      </c>
      <c r="T144" s="317">
        <f>IFERROR('1. Staff Posts and Salaries'!N143*(1+SUM(P144))/12*'2. Annual Costs of Staff Posts'!Q144*'2. Annual Costs of Staff Posts'!R144*K144,0)</f>
        <v>0</v>
      </c>
      <c r="U144" s="318"/>
      <c r="V144" s="314"/>
      <c r="W144" s="315"/>
      <c r="X144" s="316">
        <f t="shared" si="20"/>
        <v>0</v>
      </c>
      <c r="Y144" s="317">
        <f>IFERROR('1. Staff Posts and Salaries'!N143*(1+SUM(P144))*(1+SUM(U144))/12*'2. Annual Costs of Staff Posts'!V144*'2. Annual Costs of Staff Posts'!W144*K144,0)</f>
        <v>0</v>
      </c>
      <c r="Z144" s="318"/>
      <c r="AA144" s="314"/>
      <c r="AB144" s="315"/>
      <c r="AC144" s="316">
        <f t="shared" si="21"/>
        <v>0</v>
      </c>
      <c r="AD144" s="317">
        <f>IFERROR('1. Staff Posts and Salaries'!N143*(1+SUM(P144))*(1+SUM(U144))*(1+SUM(Z144))/12*'2. Annual Costs of Staff Posts'!AA144*'2. Annual Costs of Staff Posts'!AB144*K144,0)</f>
        <v>0</v>
      </c>
      <c r="AE144" s="318"/>
      <c r="AF144" s="314"/>
      <c r="AG144" s="315"/>
      <c r="AH144" s="316">
        <f t="shared" si="22"/>
        <v>0</v>
      </c>
      <c r="AI144" s="446">
        <f>IFERROR('1. Staff Posts and Salaries'!N143*(1+SUM(P144))*(1+SUM(U144))*(1+SUM(Z144))*(1+SUM(AE144))/12*'2. Annual Costs of Staff Posts'!AF144*'2. Annual Costs of Staff Posts'!AG144*K144,0)</f>
        <v>0</v>
      </c>
      <c r="AJ144" s="450">
        <f t="shared" si="23"/>
        <v>0</v>
      </c>
      <c r="AK144" s="448">
        <f t="shared" si="24"/>
        <v>0</v>
      </c>
      <c r="AL144" s="252"/>
    </row>
    <row r="145" spans="2:38" s="99" customFormat="1" x14ac:dyDescent="0.25">
      <c r="B145" s="109"/>
      <c r="C145" s="232" t="str">
        <f>IF('1. Staff Posts and Salaries'!C144="","",'1. Staff Posts and Salaries'!C144)</f>
        <v/>
      </c>
      <c r="D145" s="410" t="str">
        <f>IF('1. Staff Posts and Salaries'!D144="","",'1. Staff Posts and Salaries'!D144)</f>
        <v/>
      </c>
      <c r="E145" s="100" t="str">
        <f>IF('1. Staff Posts and Salaries'!E144="","",'1. Staff Posts and Salaries'!E144)</f>
        <v/>
      </c>
      <c r="F145" s="100" t="str">
        <f>IF('1. Staff Posts and Salaries'!F144="","",'1. Staff Posts and Salaries'!F144)</f>
        <v/>
      </c>
      <c r="G145" s="100" t="str">
        <f>IF('1. Staff Posts and Salaries'!G144="","",'1. Staff Posts and Salaries'!G144)</f>
        <v/>
      </c>
      <c r="H145" s="100" t="str">
        <f>IF('1. Staff Posts and Salaries'!H144="","",'1. Staff Posts and Salaries'!H144)</f>
        <v/>
      </c>
      <c r="I145" s="100" t="str">
        <f>IF('1. Staff Posts and Salaries'!I144="","",'1. Staff Posts and Salaries'!I144)</f>
        <v/>
      </c>
      <c r="J145" s="100" t="str">
        <f>IF('1. Staff Posts and Salaries'!J144="","",'1. Staff Posts and Salaries'!J144)</f>
        <v/>
      </c>
      <c r="K145" s="227">
        <f>IF('1. Staff Posts and Salaries'!O144="","",'1. Staff Posts and Salaries'!O144)</f>
        <v>1</v>
      </c>
      <c r="L145" s="314"/>
      <c r="M145" s="315"/>
      <c r="N145" s="316">
        <f t="shared" si="18"/>
        <v>0</v>
      </c>
      <c r="O145" s="317">
        <f>IFERROR('1. Staff Posts and Salaries'!N144/12*'2. Annual Costs of Staff Posts'!L145*'2. Annual Costs of Staff Posts'!M145*K145,0)</f>
        <v>0</v>
      </c>
      <c r="P145" s="318"/>
      <c r="Q145" s="314"/>
      <c r="R145" s="315"/>
      <c r="S145" s="316">
        <f t="shared" si="19"/>
        <v>0</v>
      </c>
      <c r="T145" s="317">
        <f>IFERROR('1. Staff Posts and Salaries'!N144*(1+SUM(P145))/12*'2. Annual Costs of Staff Posts'!Q145*'2. Annual Costs of Staff Posts'!R145*K145,0)</f>
        <v>0</v>
      </c>
      <c r="U145" s="318"/>
      <c r="V145" s="314"/>
      <c r="W145" s="315"/>
      <c r="X145" s="316">
        <f t="shared" si="20"/>
        <v>0</v>
      </c>
      <c r="Y145" s="317">
        <f>IFERROR('1. Staff Posts and Salaries'!N144*(1+SUM(P145))*(1+SUM(U145))/12*'2. Annual Costs of Staff Posts'!V145*'2. Annual Costs of Staff Posts'!W145*K145,0)</f>
        <v>0</v>
      </c>
      <c r="Z145" s="318"/>
      <c r="AA145" s="314"/>
      <c r="AB145" s="315"/>
      <c r="AC145" s="316">
        <f t="shared" si="21"/>
        <v>0</v>
      </c>
      <c r="AD145" s="317">
        <f>IFERROR('1. Staff Posts and Salaries'!N144*(1+SUM(P145))*(1+SUM(U145))*(1+SUM(Z145))/12*'2. Annual Costs of Staff Posts'!AA145*'2. Annual Costs of Staff Posts'!AB145*K145,0)</f>
        <v>0</v>
      </c>
      <c r="AE145" s="318"/>
      <c r="AF145" s="314"/>
      <c r="AG145" s="315"/>
      <c r="AH145" s="316">
        <f t="shared" si="22"/>
        <v>0</v>
      </c>
      <c r="AI145" s="446">
        <f>IFERROR('1. Staff Posts and Salaries'!N144*(1+SUM(P145))*(1+SUM(U145))*(1+SUM(Z145))*(1+SUM(AE145))/12*'2. Annual Costs of Staff Posts'!AF145*'2. Annual Costs of Staff Posts'!AG145*K145,0)</f>
        <v>0</v>
      </c>
      <c r="AJ145" s="450">
        <f t="shared" si="23"/>
        <v>0</v>
      </c>
      <c r="AK145" s="448">
        <f t="shared" si="24"/>
        <v>0</v>
      </c>
      <c r="AL145" s="252"/>
    </row>
    <row r="146" spans="2:38" s="99" customFormat="1" x14ac:dyDescent="0.25">
      <c r="B146" s="109"/>
      <c r="C146" s="232" t="str">
        <f>IF('1. Staff Posts and Salaries'!C145="","",'1. Staff Posts and Salaries'!C145)</f>
        <v/>
      </c>
      <c r="D146" s="410" t="str">
        <f>IF('1. Staff Posts and Salaries'!D145="","",'1. Staff Posts and Salaries'!D145)</f>
        <v/>
      </c>
      <c r="E146" s="100" t="str">
        <f>IF('1. Staff Posts and Salaries'!E145="","",'1. Staff Posts and Salaries'!E145)</f>
        <v/>
      </c>
      <c r="F146" s="100" t="str">
        <f>IF('1. Staff Posts and Salaries'!F145="","",'1. Staff Posts and Salaries'!F145)</f>
        <v/>
      </c>
      <c r="G146" s="100" t="str">
        <f>IF('1. Staff Posts and Salaries'!G145="","",'1. Staff Posts and Salaries'!G145)</f>
        <v/>
      </c>
      <c r="H146" s="100" t="str">
        <f>IF('1. Staff Posts and Salaries'!H145="","",'1. Staff Posts and Salaries'!H145)</f>
        <v/>
      </c>
      <c r="I146" s="100" t="str">
        <f>IF('1. Staff Posts and Salaries'!I145="","",'1. Staff Posts and Salaries'!I145)</f>
        <v/>
      </c>
      <c r="J146" s="100" t="str">
        <f>IF('1. Staff Posts and Salaries'!J145="","",'1. Staff Posts and Salaries'!J145)</f>
        <v/>
      </c>
      <c r="K146" s="227">
        <f>IF('1. Staff Posts and Salaries'!O145="","",'1. Staff Posts and Salaries'!O145)</f>
        <v>1</v>
      </c>
      <c r="L146" s="314"/>
      <c r="M146" s="315"/>
      <c r="N146" s="316">
        <f t="shared" si="18"/>
        <v>0</v>
      </c>
      <c r="O146" s="317">
        <f>IFERROR('1. Staff Posts and Salaries'!N145/12*'2. Annual Costs of Staff Posts'!L146*'2. Annual Costs of Staff Posts'!M146*K146,0)</f>
        <v>0</v>
      </c>
      <c r="P146" s="318"/>
      <c r="Q146" s="314"/>
      <c r="R146" s="315"/>
      <c r="S146" s="316">
        <f t="shared" si="19"/>
        <v>0</v>
      </c>
      <c r="T146" s="317">
        <f>IFERROR('1. Staff Posts and Salaries'!N145*(1+SUM(P146))/12*'2. Annual Costs of Staff Posts'!Q146*'2. Annual Costs of Staff Posts'!R146*K146,0)</f>
        <v>0</v>
      </c>
      <c r="U146" s="318"/>
      <c r="V146" s="314"/>
      <c r="W146" s="315"/>
      <c r="X146" s="316">
        <f t="shared" si="20"/>
        <v>0</v>
      </c>
      <c r="Y146" s="317">
        <f>IFERROR('1. Staff Posts and Salaries'!N145*(1+SUM(P146))*(1+SUM(U146))/12*'2. Annual Costs of Staff Posts'!V146*'2. Annual Costs of Staff Posts'!W146*K146,0)</f>
        <v>0</v>
      </c>
      <c r="Z146" s="318"/>
      <c r="AA146" s="314"/>
      <c r="AB146" s="315"/>
      <c r="AC146" s="316">
        <f t="shared" si="21"/>
        <v>0</v>
      </c>
      <c r="AD146" s="317">
        <f>IFERROR('1. Staff Posts and Salaries'!N145*(1+SUM(P146))*(1+SUM(U146))*(1+SUM(Z146))/12*'2. Annual Costs of Staff Posts'!AA146*'2. Annual Costs of Staff Posts'!AB146*K146,0)</f>
        <v>0</v>
      </c>
      <c r="AE146" s="318"/>
      <c r="AF146" s="314"/>
      <c r="AG146" s="315"/>
      <c r="AH146" s="316">
        <f t="shared" si="22"/>
        <v>0</v>
      </c>
      <c r="AI146" s="446">
        <f>IFERROR('1. Staff Posts and Salaries'!N145*(1+SUM(P146))*(1+SUM(U146))*(1+SUM(Z146))*(1+SUM(AE146))/12*'2. Annual Costs of Staff Posts'!AF146*'2. Annual Costs of Staff Posts'!AG146*K146,0)</f>
        <v>0</v>
      </c>
      <c r="AJ146" s="450">
        <f t="shared" si="23"/>
        <v>0</v>
      </c>
      <c r="AK146" s="448">
        <f t="shared" si="24"/>
        <v>0</v>
      </c>
      <c r="AL146" s="252"/>
    </row>
    <row r="147" spans="2:38" s="99" customFormat="1" x14ac:dyDescent="0.25">
      <c r="B147" s="109"/>
      <c r="C147" s="232" t="str">
        <f>IF('1. Staff Posts and Salaries'!C146="","",'1. Staff Posts and Salaries'!C146)</f>
        <v/>
      </c>
      <c r="D147" s="410" t="str">
        <f>IF('1. Staff Posts and Salaries'!D146="","",'1. Staff Posts and Salaries'!D146)</f>
        <v/>
      </c>
      <c r="E147" s="100" t="str">
        <f>IF('1. Staff Posts and Salaries'!E146="","",'1. Staff Posts and Salaries'!E146)</f>
        <v/>
      </c>
      <c r="F147" s="100" t="str">
        <f>IF('1. Staff Posts and Salaries'!F146="","",'1. Staff Posts and Salaries'!F146)</f>
        <v/>
      </c>
      <c r="G147" s="100" t="str">
        <f>IF('1. Staff Posts and Salaries'!G146="","",'1. Staff Posts and Salaries'!G146)</f>
        <v/>
      </c>
      <c r="H147" s="100" t="str">
        <f>IF('1. Staff Posts and Salaries'!H146="","",'1. Staff Posts and Salaries'!H146)</f>
        <v/>
      </c>
      <c r="I147" s="100" t="str">
        <f>IF('1. Staff Posts and Salaries'!I146="","",'1. Staff Posts and Salaries'!I146)</f>
        <v/>
      </c>
      <c r="J147" s="100" t="str">
        <f>IF('1. Staff Posts and Salaries'!J146="","",'1. Staff Posts and Salaries'!J146)</f>
        <v/>
      </c>
      <c r="K147" s="227">
        <f>IF('1. Staff Posts and Salaries'!O146="","",'1. Staff Posts and Salaries'!O146)</f>
        <v>1</v>
      </c>
      <c r="L147" s="314"/>
      <c r="M147" s="315"/>
      <c r="N147" s="316">
        <f t="shared" si="18"/>
        <v>0</v>
      </c>
      <c r="O147" s="317">
        <f>IFERROR('1. Staff Posts and Salaries'!N146/12*'2. Annual Costs of Staff Posts'!L147*'2. Annual Costs of Staff Posts'!M147*K147,0)</f>
        <v>0</v>
      </c>
      <c r="P147" s="318"/>
      <c r="Q147" s="314"/>
      <c r="R147" s="315"/>
      <c r="S147" s="316">
        <f t="shared" si="19"/>
        <v>0</v>
      </c>
      <c r="T147" s="317">
        <f>IFERROR('1. Staff Posts and Salaries'!N146*(1+SUM(P147))/12*'2. Annual Costs of Staff Posts'!Q147*'2. Annual Costs of Staff Posts'!R147*K147,0)</f>
        <v>0</v>
      </c>
      <c r="U147" s="318"/>
      <c r="V147" s="314"/>
      <c r="W147" s="315"/>
      <c r="X147" s="316">
        <f t="shared" si="20"/>
        <v>0</v>
      </c>
      <c r="Y147" s="317">
        <f>IFERROR('1. Staff Posts and Salaries'!N146*(1+SUM(P147))*(1+SUM(U147))/12*'2. Annual Costs of Staff Posts'!V147*'2. Annual Costs of Staff Posts'!W147*K147,0)</f>
        <v>0</v>
      </c>
      <c r="Z147" s="318"/>
      <c r="AA147" s="314"/>
      <c r="AB147" s="315"/>
      <c r="AC147" s="316">
        <f t="shared" si="21"/>
        <v>0</v>
      </c>
      <c r="AD147" s="317">
        <f>IFERROR('1. Staff Posts and Salaries'!N146*(1+SUM(P147))*(1+SUM(U147))*(1+SUM(Z147))/12*'2. Annual Costs of Staff Posts'!AA147*'2. Annual Costs of Staff Posts'!AB147*K147,0)</f>
        <v>0</v>
      </c>
      <c r="AE147" s="318"/>
      <c r="AF147" s="314"/>
      <c r="AG147" s="315"/>
      <c r="AH147" s="316">
        <f t="shared" si="22"/>
        <v>0</v>
      </c>
      <c r="AI147" s="446">
        <f>IFERROR('1. Staff Posts and Salaries'!N146*(1+SUM(P147))*(1+SUM(U147))*(1+SUM(Z147))*(1+SUM(AE147))/12*'2. Annual Costs of Staff Posts'!AF147*'2. Annual Costs of Staff Posts'!AG147*K147,0)</f>
        <v>0</v>
      </c>
      <c r="AJ147" s="450">
        <f t="shared" si="23"/>
        <v>0</v>
      </c>
      <c r="AK147" s="448">
        <f t="shared" si="24"/>
        <v>0</v>
      </c>
      <c r="AL147" s="252"/>
    </row>
    <row r="148" spans="2:38" s="99" customFormat="1" x14ac:dyDescent="0.25">
      <c r="B148" s="109"/>
      <c r="C148" s="232" t="str">
        <f>IF('1. Staff Posts and Salaries'!C147="","",'1. Staff Posts and Salaries'!C147)</f>
        <v/>
      </c>
      <c r="D148" s="410" t="str">
        <f>IF('1. Staff Posts and Salaries'!D147="","",'1. Staff Posts and Salaries'!D147)</f>
        <v/>
      </c>
      <c r="E148" s="100" t="str">
        <f>IF('1. Staff Posts and Salaries'!E147="","",'1. Staff Posts and Salaries'!E147)</f>
        <v/>
      </c>
      <c r="F148" s="100" t="str">
        <f>IF('1. Staff Posts and Salaries'!F147="","",'1. Staff Posts and Salaries'!F147)</f>
        <v/>
      </c>
      <c r="G148" s="100" t="str">
        <f>IF('1. Staff Posts and Salaries'!G147="","",'1. Staff Posts and Salaries'!G147)</f>
        <v/>
      </c>
      <c r="H148" s="100" t="str">
        <f>IF('1. Staff Posts and Salaries'!H147="","",'1. Staff Posts and Salaries'!H147)</f>
        <v/>
      </c>
      <c r="I148" s="100" t="str">
        <f>IF('1. Staff Posts and Salaries'!I147="","",'1. Staff Posts and Salaries'!I147)</f>
        <v/>
      </c>
      <c r="J148" s="100" t="str">
        <f>IF('1. Staff Posts and Salaries'!J147="","",'1. Staff Posts and Salaries'!J147)</f>
        <v/>
      </c>
      <c r="K148" s="227">
        <f>IF('1. Staff Posts and Salaries'!O147="","",'1. Staff Posts and Salaries'!O147)</f>
        <v>1</v>
      </c>
      <c r="L148" s="314"/>
      <c r="M148" s="315"/>
      <c r="N148" s="316">
        <f t="shared" si="18"/>
        <v>0</v>
      </c>
      <c r="O148" s="317">
        <f>IFERROR('1. Staff Posts and Salaries'!N147/12*'2. Annual Costs of Staff Posts'!L148*'2. Annual Costs of Staff Posts'!M148*K148,0)</f>
        <v>0</v>
      </c>
      <c r="P148" s="318"/>
      <c r="Q148" s="314"/>
      <c r="R148" s="315"/>
      <c r="S148" s="316">
        <f t="shared" si="19"/>
        <v>0</v>
      </c>
      <c r="T148" s="317">
        <f>IFERROR('1. Staff Posts and Salaries'!N147*(1+SUM(P148))/12*'2. Annual Costs of Staff Posts'!Q148*'2. Annual Costs of Staff Posts'!R148*K148,0)</f>
        <v>0</v>
      </c>
      <c r="U148" s="318"/>
      <c r="V148" s="314"/>
      <c r="W148" s="315"/>
      <c r="X148" s="316">
        <f t="shared" si="20"/>
        <v>0</v>
      </c>
      <c r="Y148" s="317">
        <f>IFERROR('1. Staff Posts and Salaries'!N147*(1+SUM(P148))*(1+SUM(U148))/12*'2. Annual Costs of Staff Posts'!V148*'2. Annual Costs of Staff Posts'!W148*K148,0)</f>
        <v>0</v>
      </c>
      <c r="Z148" s="318"/>
      <c r="AA148" s="314"/>
      <c r="AB148" s="315"/>
      <c r="AC148" s="316">
        <f t="shared" si="21"/>
        <v>0</v>
      </c>
      <c r="AD148" s="317">
        <f>IFERROR('1. Staff Posts and Salaries'!N147*(1+SUM(P148))*(1+SUM(U148))*(1+SUM(Z148))/12*'2. Annual Costs of Staff Posts'!AA148*'2. Annual Costs of Staff Posts'!AB148*K148,0)</f>
        <v>0</v>
      </c>
      <c r="AE148" s="318"/>
      <c r="AF148" s="314"/>
      <c r="AG148" s="315"/>
      <c r="AH148" s="316">
        <f t="shared" si="22"/>
        <v>0</v>
      </c>
      <c r="AI148" s="446">
        <f>IFERROR('1. Staff Posts and Salaries'!N147*(1+SUM(P148))*(1+SUM(U148))*(1+SUM(Z148))*(1+SUM(AE148))/12*'2. Annual Costs of Staff Posts'!AF148*'2. Annual Costs of Staff Posts'!AG148*K148,0)</f>
        <v>0</v>
      </c>
      <c r="AJ148" s="450">
        <f t="shared" si="23"/>
        <v>0</v>
      </c>
      <c r="AK148" s="448">
        <f t="shared" si="24"/>
        <v>0</v>
      </c>
      <c r="AL148" s="252"/>
    </row>
    <row r="149" spans="2:38" s="99" customFormat="1" x14ac:dyDescent="0.25">
      <c r="B149" s="109"/>
      <c r="C149" s="232" t="str">
        <f>IF('1. Staff Posts and Salaries'!C148="","",'1. Staff Posts and Salaries'!C148)</f>
        <v/>
      </c>
      <c r="D149" s="410" t="str">
        <f>IF('1. Staff Posts and Salaries'!D148="","",'1. Staff Posts and Salaries'!D148)</f>
        <v/>
      </c>
      <c r="E149" s="100" t="str">
        <f>IF('1. Staff Posts and Salaries'!E148="","",'1. Staff Posts and Salaries'!E148)</f>
        <v/>
      </c>
      <c r="F149" s="100" t="str">
        <f>IF('1. Staff Posts and Salaries'!F148="","",'1. Staff Posts and Salaries'!F148)</f>
        <v/>
      </c>
      <c r="G149" s="100" t="str">
        <f>IF('1. Staff Posts and Salaries'!G148="","",'1. Staff Posts and Salaries'!G148)</f>
        <v/>
      </c>
      <c r="H149" s="100" t="str">
        <f>IF('1. Staff Posts and Salaries'!H148="","",'1. Staff Posts and Salaries'!H148)</f>
        <v/>
      </c>
      <c r="I149" s="100" t="str">
        <f>IF('1. Staff Posts and Salaries'!I148="","",'1. Staff Posts and Salaries'!I148)</f>
        <v/>
      </c>
      <c r="J149" s="100" t="str">
        <f>IF('1. Staff Posts and Salaries'!J148="","",'1. Staff Posts and Salaries'!J148)</f>
        <v/>
      </c>
      <c r="K149" s="227">
        <f>IF('1. Staff Posts and Salaries'!O148="","",'1. Staff Posts and Salaries'!O148)</f>
        <v>1</v>
      </c>
      <c r="L149" s="314"/>
      <c r="M149" s="315"/>
      <c r="N149" s="316">
        <f t="shared" si="18"/>
        <v>0</v>
      </c>
      <c r="O149" s="317">
        <f>IFERROR('1. Staff Posts and Salaries'!N148/12*'2. Annual Costs of Staff Posts'!L149*'2. Annual Costs of Staff Posts'!M149*K149,0)</f>
        <v>0</v>
      </c>
      <c r="P149" s="318"/>
      <c r="Q149" s="314"/>
      <c r="R149" s="315"/>
      <c r="S149" s="316">
        <f t="shared" si="19"/>
        <v>0</v>
      </c>
      <c r="T149" s="317">
        <f>IFERROR('1. Staff Posts and Salaries'!N148*(1+SUM(P149))/12*'2. Annual Costs of Staff Posts'!Q149*'2. Annual Costs of Staff Posts'!R149*K149,0)</f>
        <v>0</v>
      </c>
      <c r="U149" s="318"/>
      <c r="V149" s="314"/>
      <c r="W149" s="315"/>
      <c r="X149" s="316">
        <f t="shared" si="20"/>
        <v>0</v>
      </c>
      <c r="Y149" s="317">
        <f>IFERROR('1. Staff Posts and Salaries'!N148*(1+SUM(P149))*(1+SUM(U149))/12*'2. Annual Costs of Staff Posts'!V149*'2. Annual Costs of Staff Posts'!W149*K149,0)</f>
        <v>0</v>
      </c>
      <c r="Z149" s="318"/>
      <c r="AA149" s="314"/>
      <c r="AB149" s="315"/>
      <c r="AC149" s="316">
        <f t="shared" si="21"/>
        <v>0</v>
      </c>
      <c r="AD149" s="317">
        <f>IFERROR('1. Staff Posts and Salaries'!N148*(1+SUM(P149))*(1+SUM(U149))*(1+SUM(Z149))/12*'2. Annual Costs of Staff Posts'!AA149*'2. Annual Costs of Staff Posts'!AB149*K149,0)</f>
        <v>0</v>
      </c>
      <c r="AE149" s="318"/>
      <c r="AF149" s="314"/>
      <c r="AG149" s="315"/>
      <c r="AH149" s="316">
        <f t="shared" si="22"/>
        <v>0</v>
      </c>
      <c r="AI149" s="446">
        <f>IFERROR('1. Staff Posts and Salaries'!N148*(1+SUM(P149))*(1+SUM(U149))*(1+SUM(Z149))*(1+SUM(AE149))/12*'2. Annual Costs of Staff Posts'!AF149*'2. Annual Costs of Staff Posts'!AG149*K149,0)</f>
        <v>0</v>
      </c>
      <c r="AJ149" s="450">
        <f t="shared" si="23"/>
        <v>0</v>
      </c>
      <c r="AK149" s="448">
        <f t="shared" si="24"/>
        <v>0</v>
      </c>
      <c r="AL149" s="252"/>
    </row>
    <row r="150" spans="2:38" s="99" customFormat="1" x14ac:dyDescent="0.25">
      <c r="B150" s="109"/>
      <c r="C150" s="232" t="str">
        <f>IF('1. Staff Posts and Salaries'!C149="","",'1. Staff Posts and Salaries'!C149)</f>
        <v/>
      </c>
      <c r="D150" s="410" t="str">
        <f>IF('1. Staff Posts and Salaries'!D149="","",'1. Staff Posts and Salaries'!D149)</f>
        <v/>
      </c>
      <c r="E150" s="100" t="str">
        <f>IF('1. Staff Posts and Salaries'!E149="","",'1. Staff Posts and Salaries'!E149)</f>
        <v/>
      </c>
      <c r="F150" s="100" t="str">
        <f>IF('1. Staff Posts and Salaries'!F149="","",'1. Staff Posts and Salaries'!F149)</f>
        <v/>
      </c>
      <c r="G150" s="100" t="str">
        <f>IF('1. Staff Posts and Salaries'!G149="","",'1. Staff Posts and Salaries'!G149)</f>
        <v/>
      </c>
      <c r="H150" s="100" t="str">
        <f>IF('1. Staff Posts and Salaries'!H149="","",'1. Staff Posts and Salaries'!H149)</f>
        <v/>
      </c>
      <c r="I150" s="100" t="str">
        <f>IF('1. Staff Posts and Salaries'!I149="","",'1. Staff Posts and Salaries'!I149)</f>
        <v/>
      </c>
      <c r="J150" s="100" t="str">
        <f>IF('1. Staff Posts and Salaries'!J149="","",'1. Staff Posts and Salaries'!J149)</f>
        <v/>
      </c>
      <c r="K150" s="227">
        <f>IF('1. Staff Posts and Salaries'!O149="","",'1. Staff Posts and Salaries'!O149)</f>
        <v>1</v>
      </c>
      <c r="L150" s="314"/>
      <c r="M150" s="315"/>
      <c r="N150" s="316">
        <f t="shared" si="18"/>
        <v>0</v>
      </c>
      <c r="O150" s="317">
        <f>IFERROR('1. Staff Posts and Salaries'!N149/12*'2. Annual Costs of Staff Posts'!L150*'2. Annual Costs of Staff Posts'!M150*K150,0)</f>
        <v>0</v>
      </c>
      <c r="P150" s="318"/>
      <c r="Q150" s="314"/>
      <c r="R150" s="315"/>
      <c r="S150" s="316">
        <f t="shared" si="19"/>
        <v>0</v>
      </c>
      <c r="T150" s="317">
        <f>IFERROR('1. Staff Posts and Salaries'!N149*(1+SUM(P150))/12*'2. Annual Costs of Staff Posts'!Q150*'2. Annual Costs of Staff Posts'!R150*K150,0)</f>
        <v>0</v>
      </c>
      <c r="U150" s="318"/>
      <c r="V150" s="314"/>
      <c r="W150" s="315"/>
      <c r="X150" s="316">
        <f t="shared" si="20"/>
        <v>0</v>
      </c>
      <c r="Y150" s="317">
        <f>IFERROR('1. Staff Posts and Salaries'!N149*(1+SUM(P150))*(1+SUM(U150))/12*'2. Annual Costs of Staff Posts'!V150*'2. Annual Costs of Staff Posts'!W150*K150,0)</f>
        <v>0</v>
      </c>
      <c r="Z150" s="318"/>
      <c r="AA150" s="314"/>
      <c r="AB150" s="315"/>
      <c r="AC150" s="316">
        <f t="shared" si="21"/>
        <v>0</v>
      </c>
      <c r="AD150" s="317">
        <f>IFERROR('1. Staff Posts and Salaries'!N149*(1+SUM(P150))*(1+SUM(U150))*(1+SUM(Z150))/12*'2. Annual Costs of Staff Posts'!AA150*'2. Annual Costs of Staff Posts'!AB150*K150,0)</f>
        <v>0</v>
      </c>
      <c r="AE150" s="318"/>
      <c r="AF150" s="314"/>
      <c r="AG150" s="315"/>
      <c r="AH150" s="316">
        <f t="shared" si="22"/>
        <v>0</v>
      </c>
      <c r="AI150" s="446">
        <f>IFERROR('1. Staff Posts and Salaries'!N149*(1+SUM(P150))*(1+SUM(U150))*(1+SUM(Z150))*(1+SUM(AE150))/12*'2. Annual Costs of Staff Posts'!AF150*'2. Annual Costs of Staff Posts'!AG150*K150,0)</f>
        <v>0</v>
      </c>
      <c r="AJ150" s="450">
        <f t="shared" si="23"/>
        <v>0</v>
      </c>
      <c r="AK150" s="448">
        <f t="shared" si="24"/>
        <v>0</v>
      </c>
      <c r="AL150" s="252"/>
    </row>
    <row r="151" spans="2:38" s="99" customFormat="1" x14ac:dyDescent="0.25">
      <c r="B151" s="109"/>
      <c r="C151" s="232" t="str">
        <f>IF('1. Staff Posts and Salaries'!C150="","",'1. Staff Posts and Salaries'!C150)</f>
        <v/>
      </c>
      <c r="D151" s="410" t="str">
        <f>IF('1. Staff Posts and Salaries'!D150="","",'1. Staff Posts and Salaries'!D150)</f>
        <v/>
      </c>
      <c r="E151" s="100" t="str">
        <f>IF('1. Staff Posts and Salaries'!E150="","",'1. Staff Posts and Salaries'!E150)</f>
        <v/>
      </c>
      <c r="F151" s="100" t="str">
        <f>IF('1. Staff Posts and Salaries'!F150="","",'1. Staff Posts and Salaries'!F150)</f>
        <v/>
      </c>
      <c r="G151" s="100" t="str">
        <f>IF('1. Staff Posts and Salaries'!G150="","",'1. Staff Posts and Salaries'!G150)</f>
        <v/>
      </c>
      <c r="H151" s="100" t="str">
        <f>IF('1. Staff Posts and Salaries'!H150="","",'1. Staff Posts and Salaries'!H150)</f>
        <v/>
      </c>
      <c r="I151" s="100" t="str">
        <f>IF('1. Staff Posts and Salaries'!I150="","",'1. Staff Posts and Salaries'!I150)</f>
        <v/>
      </c>
      <c r="J151" s="100" t="str">
        <f>IF('1. Staff Posts and Salaries'!J150="","",'1. Staff Posts and Salaries'!J150)</f>
        <v/>
      </c>
      <c r="K151" s="227">
        <f>IF('1. Staff Posts and Salaries'!O150="","",'1. Staff Posts and Salaries'!O150)</f>
        <v>1</v>
      </c>
      <c r="L151" s="314"/>
      <c r="M151" s="315"/>
      <c r="N151" s="316">
        <f t="shared" si="18"/>
        <v>0</v>
      </c>
      <c r="O151" s="317">
        <f>IFERROR('1. Staff Posts and Salaries'!N150/12*'2. Annual Costs of Staff Posts'!L151*'2. Annual Costs of Staff Posts'!M151*K151,0)</f>
        <v>0</v>
      </c>
      <c r="P151" s="318"/>
      <c r="Q151" s="314"/>
      <c r="R151" s="315"/>
      <c r="S151" s="316">
        <f t="shared" si="19"/>
        <v>0</v>
      </c>
      <c r="T151" s="317">
        <f>IFERROR('1. Staff Posts and Salaries'!N150*(1+SUM(P151))/12*'2. Annual Costs of Staff Posts'!Q151*'2. Annual Costs of Staff Posts'!R151*K151,0)</f>
        <v>0</v>
      </c>
      <c r="U151" s="318"/>
      <c r="V151" s="314"/>
      <c r="W151" s="315"/>
      <c r="X151" s="316">
        <f t="shared" si="20"/>
        <v>0</v>
      </c>
      <c r="Y151" s="317">
        <f>IFERROR('1. Staff Posts and Salaries'!N150*(1+SUM(P151))*(1+SUM(U151))/12*'2. Annual Costs of Staff Posts'!V151*'2. Annual Costs of Staff Posts'!W151*K151,0)</f>
        <v>0</v>
      </c>
      <c r="Z151" s="318"/>
      <c r="AA151" s="314"/>
      <c r="AB151" s="315"/>
      <c r="AC151" s="316">
        <f t="shared" si="21"/>
        <v>0</v>
      </c>
      <c r="AD151" s="317">
        <f>IFERROR('1. Staff Posts and Salaries'!N150*(1+SUM(P151))*(1+SUM(U151))*(1+SUM(Z151))/12*'2. Annual Costs of Staff Posts'!AA151*'2. Annual Costs of Staff Posts'!AB151*K151,0)</f>
        <v>0</v>
      </c>
      <c r="AE151" s="318"/>
      <c r="AF151" s="314"/>
      <c r="AG151" s="315"/>
      <c r="AH151" s="316">
        <f t="shared" si="22"/>
        <v>0</v>
      </c>
      <c r="AI151" s="446">
        <f>IFERROR('1. Staff Posts and Salaries'!N150*(1+SUM(P151))*(1+SUM(U151))*(1+SUM(Z151))*(1+SUM(AE151))/12*'2. Annual Costs of Staff Posts'!AF151*'2. Annual Costs of Staff Posts'!AG151*K151,0)</f>
        <v>0</v>
      </c>
      <c r="AJ151" s="450">
        <f t="shared" si="23"/>
        <v>0</v>
      </c>
      <c r="AK151" s="448">
        <f t="shared" si="24"/>
        <v>0</v>
      </c>
      <c r="AL151" s="252"/>
    </row>
    <row r="152" spans="2:38" s="99" customFormat="1" x14ac:dyDescent="0.25">
      <c r="B152" s="109"/>
      <c r="C152" s="232" t="str">
        <f>IF('1. Staff Posts and Salaries'!C151="","",'1. Staff Posts and Salaries'!C151)</f>
        <v/>
      </c>
      <c r="D152" s="410" t="str">
        <f>IF('1. Staff Posts and Salaries'!D151="","",'1. Staff Posts and Salaries'!D151)</f>
        <v/>
      </c>
      <c r="E152" s="100" t="str">
        <f>IF('1. Staff Posts and Salaries'!E151="","",'1. Staff Posts and Salaries'!E151)</f>
        <v/>
      </c>
      <c r="F152" s="100" t="str">
        <f>IF('1. Staff Posts and Salaries'!F151="","",'1. Staff Posts and Salaries'!F151)</f>
        <v/>
      </c>
      <c r="G152" s="100" t="str">
        <f>IF('1. Staff Posts and Salaries'!G151="","",'1. Staff Posts and Salaries'!G151)</f>
        <v/>
      </c>
      <c r="H152" s="100" t="str">
        <f>IF('1. Staff Posts and Salaries'!H151="","",'1. Staff Posts and Salaries'!H151)</f>
        <v/>
      </c>
      <c r="I152" s="100" t="str">
        <f>IF('1. Staff Posts and Salaries'!I151="","",'1. Staff Posts and Salaries'!I151)</f>
        <v/>
      </c>
      <c r="J152" s="100" t="str">
        <f>IF('1. Staff Posts and Salaries'!J151="","",'1. Staff Posts and Salaries'!J151)</f>
        <v/>
      </c>
      <c r="K152" s="227">
        <f>IF('1. Staff Posts and Salaries'!O151="","",'1. Staff Posts and Salaries'!O151)</f>
        <v>1</v>
      </c>
      <c r="L152" s="314"/>
      <c r="M152" s="315"/>
      <c r="N152" s="316">
        <f t="shared" si="18"/>
        <v>0</v>
      </c>
      <c r="O152" s="317">
        <f>IFERROR('1. Staff Posts and Salaries'!N151/12*'2. Annual Costs of Staff Posts'!L152*'2. Annual Costs of Staff Posts'!M152*K152,0)</f>
        <v>0</v>
      </c>
      <c r="P152" s="318"/>
      <c r="Q152" s="314"/>
      <c r="R152" s="315"/>
      <c r="S152" s="316">
        <f t="shared" si="19"/>
        <v>0</v>
      </c>
      <c r="T152" s="317">
        <f>IFERROR('1. Staff Posts and Salaries'!N151*(1+SUM(P152))/12*'2. Annual Costs of Staff Posts'!Q152*'2. Annual Costs of Staff Posts'!R152*K152,0)</f>
        <v>0</v>
      </c>
      <c r="U152" s="318"/>
      <c r="V152" s="314"/>
      <c r="W152" s="315"/>
      <c r="X152" s="316">
        <f t="shared" si="20"/>
        <v>0</v>
      </c>
      <c r="Y152" s="317">
        <f>IFERROR('1. Staff Posts and Salaries'!N151*(1+SUM(P152))*(1+SUM(U152))/12*'2. Annual Costs of Staff Posts'!V152*'2. Annual Costs of Staff Posts'!W152*K152,0)</f>
        <v>0</v>
      </c>
      <c r="Z152" s="318"/>
      <c r="AA152" s="314"/>
      <c r="AB152" s="315"/>
      <c r="AC152" s="316">
        <f t="shared" si="21"/>
        <v>0</v>
      </c>
      <c r="AD152" s="317">
        <f>IFERROR('1. Staff Posts and Salaries'!N151*(1+SUM(P152))*(1+SUM(U152))*(1+SUM(Z152))/12*'2. Annual Costs of Staff Posts'!AA152*'2. Annual Costs of Staff Posts'!AB152*K152,0)</f>
        <v>0</v>
      </c>
      <c r="AE152" s="318"/>
      <c r="AF152" s="314"/>
      <c r="AG152" s="315"/>
      <c r="AH152" s="316">
        <f t="shared" si="22"/>
        <v>0</v>
      </c>
      <c r="AI152" s="446">
        <f>IFERROR('1. Staff Posts and Salaries'!N151*(1+SUM(P152))*(1+SUM(U152))*(1+SUM(Z152))*(1+SUM(AE152))/12*'2. Annual Costs of Staff Posts'!AF152*'2. Annual Costs of Staff Posts'!AG152*K152,0)</f>
        <v>0</v>
      </c>
      <c r="AJ152" s="450">
        <f t="shared" si="23"/>
        <v>0</v>
      </c>
      <c r="AK152" s="448">
        <f t="shared" si="24"/>
        <v>0</v>
      </c>
      <c r="AL152" s="252"/>
    </row>
    <row r="153" spans="2:38" s="99" customFormat="1" x14ac:dyDescent="0.25">
      <c r="B153" s="109"/>
      <c r="C153" s="232" t="str">
        <f>IF('1. Staff Posts and Salaries'!C152="","",'1. Staff Posts and Salaries'!C152)</f>
        <v/>
      </c>
      <c r="D153" s="410" t="str">
        <f>IF('1. Staff Posts and Salaries'!D152="","",'1. Staff Posts and Salaries'!D152)</f>
        <v/>
      </c>
      <c r="E153" s="100" t="str">
        <f>IF('1. Staff Posts and Salaries'!E152="","",'1. Staff Posts and Salaries'!E152)</f>
        <v/>
      </c>
      <c r="F153" s="100" t="str">
        <f>IF('1. Staff Posts and Salaries'!F152="","",'1. Staff Posts and Salaries'!F152)</f>
        <v/>
      </c>
      <c r="G153" s="100" t="str">
        <f>IF('1. Staff Posts and Salaries'!G152="","",'1. Staff Posts and Salaries'!G152)</f>
        <v/>
      </c>
      <c r="H153" s="100" t="str">
        <f>IF('1. Staff Posts and Salaries'!H152="","",'1. Staff Posts and Salaries'!H152)</f>
        <v/>
      </c>
      <c r="I153" s="100" t="str">
        <f>IF('1. Staff Posts and Salaries'!I152="","",'1. Staff Posts and Salaries'!I152)</f>
        <v/>
      </c>
      <c r="J153" s="100" t="str">
        <f>IF('1. Staff Posts and Salaries'!J152="","",'1. Staff Posts and Salaries'!J152)</f>
        <v/>
      </c>
      <c r="K153" s="227">
        <f>IF('1. Staff Posts and Salaries'!O152="","",'1. Staff Posts and Salaries'!O152)</f>
        <v>1</v>
      </c>
      <c r="L153" s="314"/>
      <c r="M153" s="315"/>
      <c r="N153" s="316">
        <f t="shared" si="18"/>
        <v>0</v>
      </c>
      <c r="O153" s="317">
        <f>IFERROR('1. Staff Posts and Salaries'!N152/12*'2. Annual Costs of Staff Posts'!L153*'2. Annual Costs of Staff Posts'!M153*K153,0)</f>
        <v>0</v>
      </c>
      <c r="P153" s="318"/>
      <c r="Q153" s="314"/>
      <c r="R153" s="315"/>
      <c r="S153" s="316">
        <f t="shared" si="19"/>
        <v>0</v>
      </c>
      <c r="T153" s="317">
        <f>IFERROR('1. Staff Posts and Salaries'!N152*(1+SUM(P153))/12*'2. Annual Costs of Staff Posts'!Q153*'2. Annual Costs of Staff Posts'!R153*K153,0)</f>
        <v>0</v>
      </c>
      <c r="U153" s="318"/>
      <c r="V153" s="314"/>
      <c r="W153" s="315"/>
      <c r="X153" s="316">
        <f t="shared" si="20"/>
        <v>0</v>
      </c>
      <c r="Y153" s="317">
        <f>IFERROR('1. Staff Posts and Salaries'!N152*(1+SUM(P153))*(1+SUM(U153))/12*'2. Annual Costs of Staff Posts'!V153*'2. Annual Costs of Staff Posts'!W153*K153,0)</f>
        <v>0</v>
      </c>
      <c r="Z153" s="318"/>
      <c r="AA153" s="314"/>
      <c r="AB153" s="315"/>
      <c r="AC153" s="316">
        <f t="shared" si="21"/>
        <v>0</v>
      </c>
      <c r="AD153" s="317">
        <f>IFERROR('1. Staff Posts and Salaries'!N152*(1+SUM(P153))*(1+SUM(U153))*(1+SUM(Z153))/12*'2. Annual Costs of Staff Posts'!AA153*'2. Annual Costs of Staff Posts'!AB153*K153,0)</f>
        <v>0</v>
      </c>
      <c r="AE153" s="318"/>
      <c r="AF153" s="314"/>
      <c r="AG153" s="315"/>
      <c r="AH153" s="316">
        <f t="shared" si="22"/>
        <v>0</v>
      </c>
      <c r="AI153" s="446">
        <f>IFERROR('1. Staff Posts and Salaries'!N152*(1+SUM(P153))*(1+SUM(U153))*(1+SUM(Z153))*(1+SUM(AE153))/12*'2. Annual Costs of Staff Posts'!AF153*'2. Annual Costs of Staff Posts'!AG153*K153,0)</f>
        <v>0</v>
      </c>
      <c r="AJ153" s="450">
        <f t="shared" si="23"/>
        <v>0</v>
      </c>
      <c r="AK153" s="448">
        <f t="shared" si="24"/>
        <v>0</v>
      </c>
      <c r="AL153" s="252"/>
    </row>
    <row r="154" spans="2:38" s="99" customFormat="1" x14ac:dyDescent="0.25">
      <c r="B154" s="109"/>
      <c r="C154" s="232" t="str">
        <f>IF('1. Staff Posts and Salaries'!C153="","",'1. Staff Posts and Salaries'!C153)</f>
        <v/>
      </c>
      <c r="D154" s="410" t="str">
        <f>IF('1. Staff Posts and Salaries'!D153="","",'1. Staff Posts and Salaries'!D153)</f>
        <v/>
      </c>
      <c r="E154" s="100" t="str">
        <f>IF('1. Staff Posts and Salaries'!E153="","",'1. Staff Posts and Salaries'!E153)</f>
        <v/>
      </c>
      <c r="F154" s="100" t="str">
        <f>IF('1. Staff Posts and Salaries'!F153="","",'1. Staff Posts and Salaries'!F153)</f>
        <v/>
      </c>
      <c r="G154" s="100" t="str">
        <f>IF('1. Staff Posts and Salaries'!G153="","",'1. Staff Posts and Salaries'!G153)</f>
        <v/>
      </c>
      <c r="H154" s="100" t="str">
        <f>IF('1. Staff Posts and Salaries'!H153="","",'1. Staff Posts and Salaries'!H153)</f>
        <v/>
      </c>
      <c r="I154" s="100" t="str">
        <f>IF('1. Staff Posts and Salaries'!I153="","",'1. Staff Posts and Salaries'!I153)</f>
        <v/>
      </c>
      <c r="J154" s="100" t="str">
        <f>IF('1. Staff Posts and Salaries'!J153="","",'1. Staff Posts and Salaries'!J153)</f>
        <v/>
      </c>
      <c r="K154" s="227">
        <f>IF('1. Staff Posts and Salaries'!O153="","",'1. Staff Posts and Salaries'!O153)</f>
        <v>1</v>
      </c>
      <c r="L154" s="314"/>
      <c r="M154" s="315"/>
      <c r="N154" s="316">
        <f t="shared" si="18"/>
        <v>0</v>
      </c>
      <c r="O154" s="317">
        <f>IFERROR('1. Staff Posts and Salaries'!N153/12*'2. Annual Costs of Staff Posts'!L154*'2. Annual Costs of Staff Posts'!M154*K154,0)</f>
        <v>0</v>
      </c>
      <c r="P154" s="318"/>
      <c r="Q154" s="314"/>
      <c r="R154" s="315"/>
      <c r="S154" s="316">
        <f t="shared" si="19"/>
        <v>0</v>
      </c>
      <c r="T154" s="317">
        <f>IFERROR('1. Staff Posts and Salaries'!N153*(1+SUM(P154))/12*'2. Annual Costs of Staff Posts'!Q154*'2. Annual Costs of Staff Posts'!R154*K154,0)</f>
        <v>0</v>
      </c>
      <c r="U154" s="318"/>
      <c r="V154" s="314"/>
      <c r="W154" s="315"/>
      <c r="X154" s="316">
        <f t="shared" si="20"/>
        <v>0</v>
      </c>
      <c r="Y154" s="317">
        <f>IFERROR('1. Staff Posts and Salaries'!N153*(1+SUM(P154))*(1+SUM(U154))/12*'2. Annual Costs of Staff Posts'!V154*'2. Annual Costs of Staff Posts'!W154*K154,0)</f>
        <v>0</v>
      </c>
      <c r="Z154" s="318"/>
      <c r="AA154" s="314"/>
      <c r="AB154" s="315"/>
      <c r="AC154" s="316">
        <f t="shared" si="21"/>
        <v>0</v>
      </c>
      <c r="AD154" s="317">
        <f>IFERROR('1. Staff Posts and Salaries'!N153*(1+SUM(P154))*(1+SUM(U154))*(1+SUM(Z154))/12*'2. Annual Costs of Staff Posts'!AA154*'2. Annual Costs of Staff Posts'!AB154*K154,0)</f>
        <v>0</v>
      </c>
      <c r="AE154" s="318"/>
      <c r="AF154" s="314"/>
      <c r="AG154" s="315"/>
      <c r="AH154" s="316">
        <f t="shared" si="22"/>
        <v>0</v>
      </c>
      <c r="AI154" s="446">
        <f>IFERROR('1. Staff Posts and Salaries'!N153*(1+SUM(P154))*(1+SUM(U154))*(1+SUM(Z154))*(1+SUM(AE154))/12*'2. Annual Costs of Staff Posts'!AF154*'2. Annual Costs of Staff Posts'!AG154*K154,0)</f>
        <v>0</v>
      </c>
      <c r="AJ154" s="450">
        <f t="shared" si="23"/>
        <v>0</v>
      </c>
      <c r="AK154" s="448">
        <f t="shared" si="24"/>
        <v>0</v>
      </c>
      <c r="AL154" s="252"/>
    </row>
    <row r="155" spans="2:38" s="99" customFormat="1" x14ac:dyDescent="0.25">
      <c r="B155" s="109"/>
      <c r="C155" s="232" t="str">
        <f>IF('1. Staff Posts and Salaries'!C154="","",'1. Staff Posts and Salaries'!C154)</f>
        <v/>
      </c>
      <c r="D155" s="410" t="str">
        <f>IF('1. Staff Posts and Salaries'!D154="","",'1. Staff Posts and Salaries'!D154)</f>
        <v/>
      </c>
      <c r="E155" s="100" t="str">
        <f>IF('1. Staff Posts and Salaries'!E154="","",'1. Staff Posts and Salaries'!E154)</f>
        <v/>
      </c>
      <c r="F155" s="100" t="str">
        <f>IF('1. Staff Posts and Salaries'!F154="","",'1. Staff Posts and Salaries'!F154)</f>
        <v/>
      </c>
      <c r="G155" s="100" t="str">
        <f>IF('1. Staff Posts and Salaries'!G154="","",'1. Staff Posts and Salaries'!G154)</f>
        <v/>
      </c>
      <c r="H155" s="100" t="str">
        <f>IF('1. Staff Posts and Salaries'!H154="","",'1. Staff Posts and Salaries'!H154)</f>
        <v/>
      </c>
      <c r="I155" s="100" t="str">
        <f>IF('1. Staff Posts and Salaries'!I154="","",'1. Staff Posts and Salaries'!I154)</f>
        <v/>
      </c>
      <c r="J155" s="100" t="str">
        <f>IF('1. Staff Posts and Salaries'!J154="","",'1. Staff Posts and Salaries'!J154)</f>
        <v/>
      </c>
      <c r="K155" s="227">
        <f>IF('1. Staff Posts and Salaries'!O154="","",'1. Staff Posts and Salaries'!O154)</f>
        <v>1</v>
      </c>
      <c r="L155" s="314"/>
      <c r="M155" s="315"/>
      <c r="N155" s="316">
        <f t="shared" si="18"/>
        <v>0</v>
      </c>
      <c r="O155" s="317">
        <f>IFERROR('1. Staff Posts and Salaries'!N154/12*'2. Annual Costs of Staff Posts'!L155*'2. Annual Costs of Staff Posts'!M155*K155,0)</f>
        <v>0</v>
      </c>
      <c r="P155" s="318"/>
      <c r="Q155" s="314"/>
      <c r="R155" s="315"/>
      <c r="S155" s="316">
        <f t="shared" si="19"/>
        <v>0</v>
      </c>
      <c r="T155" s="317">
        <f>IFERROR('1. Staff Posts and Salaries'!N154*(1+SUM(P155))/12*'2. Annual Costs of Staff Posts'!Q155*'2. Annual Costs of Staff Posts'!R155*K155,0)</f>
        <v>0</v>
      </c>
      <c r="U155" s="318"/>
      <c r="V155" s="314"/>
      <c r="W155" s="315"/>
      <c r="X155" s="316">
        <f t="shared" si="20"/>
        <v>0</v>
      </c>
      <c r="Y155" s="317">
        <f>IFERROR('1. Staff Posts and Salaries'!N154*(1+SUM(P155))*(1+SUM(U155))/12*'2. Annual Costs of Staff Posts'!V155*'2. Annual Costs of Staff Posts'!W155*K155,0)</f>
        <v>0</v>
      </c>
      <c r="Z155" s="318"/>
      <c r="AA155" s="314"/>
      <c r="AB155" s="315"/>
      <c r="AC155" s="316">
        <f t="shared" si="21"/>
        <v>0</v>
      </c>
      <c r="AD155" s="317">
        <f>IFERROR('1. Staff Posts and Salaries'!N154*(1+SUM(P155))*(1+SUM(U155))*(1+SUM(Z155))/12*'2. Annual Costs of Staff Posts'!AA155*'2. Annual Costs of Staff Posts'!AB155*K155,0)</f>
        <v>0</v>
      </c>
      <c r="AE155" s="318"/>
      <c r="AF155" s="314"/>
      <c r="AG155" s="315"/>
      <c r="AH155" s="316">
        <f t="shared" si="22"/>
        <v>0</v>
      </c>
      <c r="AI155" s="446">
        <f>IFERROR('1. Staff Posts and Salaries'!N154*(1+SUM(P155))*(1+SUM(U155))*(1+SUM(Z155))*(1+SUM(AE155))/12*'2. Annual Costs of Staff Posts'!AF155*'2. Annual Costs of Staff Posts'!AG155*K155,0)</f>
        <v>0</v>
      </c>
      <c r="AJ155" s="450">
        <f t="shared" si="23"/>
        <v>0</v>
      </c>
      <c r="AK155" s="448">
        <f t="shared" si="24"/>
        <v>0</v>
      </c>
      <c r="AL155" s="252"/>
    </row>
    <row r="156" spans="2:38" s="99" customFormat="1" x14ac:dyDescent="0.25">
      <c r="B156" s="109"/>
      <c r="C156" s="232" t="str">
        <f>IF('1. Staff Posts and Salaries'!C155="","",'1. Staff Posts and Salaries'!C155)</f>
        <v/>
      </c>
      <c r="D156" s="410" t="str">
        <f>IF('1. Staff Posts and Salaries'!D155="","",'1. Staff Posts and Salaries'!D155)</f>
        <v/>
      </c>
      <c r="E156" s="100" t="str">
        <f>IF('1. Staff Posts and Salaries'!E155="","",'1. Staff Posts and Salaries'!E155)</f>
        <v/>
      </c>
      <c r="F156" s="100" t="str">
        <f>IF('1. Staff Posts and Salaries'!F155="","",'1. Staff Posts and Salaries'!F155)</f>
        <v/>
      </c>
      <c r="G156" s="100" t="str">
        <f>IF('1. Staff Posts and Salaries'!G155="","",'1. Staff Posts and Salaries'!G155)</f>
        <v/>
      </c>
      <c r="H156" s="100" t="str">
        <f>IF('1. Staff Posts and Salaries'!H155="","",'1. Staff Posts and Salaries'!H155)</f>
        <v/>
      </c>
      <c r="I156" s="100" t="str">
        <f>IF('1. Staff Posts and Salaries'!I155="","",'1. Staff Posts and Salaries'!I155)</f>
        <v/>
      </c>
      <c r="J156" s="100" t="str">
        <f>IF('1. Staff Posts and Salaries'!J155="","",'1. Staff Posts and Salaries'!J155)</f>
        <v/>
      </c>
      <c r="K156" s="227">
        <f>IF('1. Staff Posts and Salaries'!O155="","",'1. Staff Posts and Salaries'!O155)</f>
        <v>1</v>
      </c>
      <c r="L156" s="314"/>
      <c r="M156" s="315"/>
      <c r="N156" s="316">
        <f t="shared" si="18"/>
        <v>0</v>
      </c>
      <c r="O156" s="317">
        <f>IFERROR('1. Staff Posts and Salaries'!N155/12*'2. Annual Costs of Staff Posts'!L156*'2. Annual Costs of Staff Posts'!M156*K156,0)</f>
        <v>0</v>
      </c>
      <c r="P156" s="318"/>
      <c r="Q156" s="314"/>
      <c r="R156" s="315"/>
      <c r="S156" s="316">
        <f t="shared" si="19"/>
        <v>0</v>
      </c>
      <c r="T156" s="317">
        <f>IFERROR('1. Staff Posts and Salaries'!N155*(1+SUM(P156))/12*'2. Annual Costs of Staff Posts'!Q156*'2. Annual Costs of Staff Posts'!R156*K156,0)</f>
        <v>0</v>
      </c>
      <c r="U156" s="318"/>
      <c r="V156" s="314"/>
      <c r="W156" s="315"/>
      <c r="X156" s="316">
        <f t="shared" si="20"/>
        <v>0</v>
      </c>
      <c r="Y156" s="317">
        <f>IFERROR('1. Staff Posts and Salaries'!N155*(1+SUM(P156))*(1+SUM(U156))/12*'2. Annual Costs of Staff Posts'!V156*'2. Annual Costs of Staff Posts'!W156*K156,0)</f>
        <v>0</v>
      </c>
      <c r="Z156" s="318"/>
      <c r="AA156" s="314"/>
      <c r="AB156" s="315"/>
      <c r="AC156" s="316">
        <f t="shared" si="21"/>
        <v>0</v>
      </c>
      <c r="AD156" s="317">
        <f>IFERROR('1. Staff Posts and Salaries'!N155*(1+SUM(P156))*(1+SUM(U156))*(1+SUM(Z156))/12*'2. Annual Costs of Staff Posts'!AA156*'2. Annual Costs of Staff Posts'!AB156*K156,0)</f>
        <v>0</v>
      </c>
      <c r="AE156" s="318"/>
      <c r="AF156" s="314"/>
      <c r="AG156" s="315"/>
      <c r="AH156" s="316">
        <f t="shared" si="22"/>
        <v>0</v>
      </c>
      <c r="AI156" s="446">
        <f>IFERROR('1. Staff Posts and Salaries'!N155*(1+SUM(P156))*(1+SUM(U156))*(1+SUM(Z156))*(1+SUM(AE156))/12*'2. Annual Costs of Staff Posts'!AF156*'2. Annual Costs of Staff Posts'!AG156*K156,0)</f>
        <v>0</v>
      </c>
      <c r="AJ156" s="450">
        <f t="shared" si="23"/>
        <v>0</v>
      </c>
      <c r="AK156" s="448">
        <f t="shared" si="24"/>
        <v>0</v>
      </c>
      <c r="AL156" s="252"/>
    </row>
    <row r="157" spans="2:38" s="99" customFormat="1" x14ac:dyDescent="0.25">
      <c r="B157" s="109"/>
      <c r="C157" s="232" t="str">
        <f>IF('1. Staff Posts and Salaries'!C156="","",'1. Staff Posts and Salaries'!C156)</f>
        <v/>
      </c>
      <c r="D157" s="410" t="str">
        <f>IF('1. Staff Posts and Salaries'!D156="","",'1. Staff Posts and Salaries'!D156)</f>
        <v/>
      </c>
      <c r="E157" s="100" t="str">
        <f>IF('1. Staff Posts and Salaries'!E156="","",'1. Staff Posts and Salaries'!E156)</f>
        <v/>
      </c>
      <c r="F157" s="100" t="str">
        <f>IF('1. Staff Posts and Salaries'!F156="","",'1. Staff Posts and Salaries'!F156)</f>
        <v/>
      </c>
      <c r="G157" s="100" t="str">
        <f>IF('1. Staff Posts and Salaries'!G156="","",'1. Staff Posts and Salaries'!G156)</f>
        <v/>
      </c>
      <c r="H157" s="100" t="str">
        <f>IF('1. Staff Posts and Salaries'!H156="","",'1. Staff Posts and Salaries'!H156)</f>
        <v/>
      </c>
      <c r="I157" s="100" t="str">
        <f>IF('1. Staff Posts and Salaries'!I156="","",'1. Staff Posts and Salaries'!I156)</f>
        <v/>
      </c>
      <c r="J157" s="100" t="str">
        <f>IF('1. Staff Posts and Salaries'!J156="","",'1. Staff Posts and Salaries'!J156)</f>
        <v/>
      </c>
      <c r="K157" s="227">
        <f>IF('1. Staff Posts and Salaries'!O156="","",'1. Staff Posts and Salaries'!O156)</f>
        <v>1</v>
      </c>
      <c r="L157" s="314"/>
      <c r="M157" s="315"/>
      <c r="N157" s="316">
        <f t="shared" si="18"/>
        <v>0</v>
      </c>
      <c r="O157" s="317">
        <f>IFERROR('1. Staff Posts and Salaries'!N156/12*'2. Annual Costs of Staff Posts'!L157*'2. Annual Costs of Staff Posts'!M157*K157,0)</f>
        <v>0</v>
      </c>
      <c r="P157" s="318"/>
      <c r="Q157" s="314"/>
      <c r="R157" s="315"/>
      <c r="S157" s="316">
        <f t="shared" si="19"/>
        <v>0</v>
      </c>
      <c r="T157" s="317">
        <f>IFERROR('1. Staff Posts and Salaries'!N156*(1+SUM(P157))/12*'2. Annual Costs of Staff Posts'!Q157*'2. Annual Costs of Staff Posts'!R157*K157,0)</f>
        <v>0</v>
      </c>
      <c r="U157" s="318"/>
      <c r="V157" s="314"/>
      <c r="W157" s="315"/>
      <c r="X157" s="316">
        <f t="shared" si="20"/>
        <v>0</v>
      </c>
      <c r="Y157" s="317">
        <f>IFERROR('1. Staff Posts and Salaries'!N156*(1+SUM(P157))*(1+SUM(U157))/12*'2. Annual Costs of Staff Posts'!V157*'2. Annual Costs of Staff Posts'!W157*K157,0)</f>
        <v>0</v>
      </c>
      <c r="Z157" s="318"/>
      <c r="AA157" s="314"/>
      <c r="AB157" s="315"/>
      <c r="AC157" s="316">
        <f t="shared" si="21"/>
        <v>0</v>
      </c>
      <c r="AD157" s="317">
        <f>IFERROR('1. Staff Posts and Salaries'!N156*(1+SUM(P157))*(1+SUM(U157))*(1+SUM(Z157))/12*'2. Annual Costs of Staff Posts'!AA157*'2. Annual Costs of Staff Posts'!AB157*K157,0)</f>
        <v>0</v>
      </c>
      <c r="AE157" s="318"/>
      <c r="AF157" s="314"/>
      <c r="AG157" s="315"/>
      <c r="AH157" s="316">
        <f t="shared" si="22"/>
        <v>0</v>
      </c>
      <c r="AI157" s="446">
        <f>IFERROR('1. Staff Posts and Salaries'!N156*(1+SUM(P157))*(1+SUM(U157))*(1+SUM(Z157))*(1+SUM(AE157))/12*'2. Annual Costs of Staff Posts'!AF157*'2. Annual Costs of Staff Posts'!AG157*K157,0)</f>
        <v>0</v>
      </c>
      <c r="AJ157" s="450">
        <f t="shared" si="23"/>
        <v>0</v>
      </c>
      <c r="AK157" s="448">
        <f t="shared" si="24"/>
        <v>0</v>
      </c>
      <c r="AL157" s="252"/>
    </row>
    <row r="158" spans="2:38" s="99" customFormat="1" x14ac:dyDescent="0.25">
      <c r="B158" s="109"/>
      <c r="C158" s="232" t="str">
        <f>IF('1. Staff Posts and Salaries'!C157="","",'1. Staff Posts and Salaries'!C157)</f>
        <v/>
      </c>
      <c r="D158" s="410" t="str">
        <f>IF('1. Staff Posts and Salaries'!D157="","",'1. Staff Posts and Salaries'!D157)</f>
        <v/>
      </c>
      <c r="E158" s="100" t="str">
        <f>IF('1. Staff Posts and Salaries'!E157="","",'1. Staff Posts and Salaries'!E157)</f>
        <v/>
      </c>
      <c r="F158" s="100" t="str">
        <f>IF('1. Staff Posts and Salaries'!F157="","",'1. Staff Posts and Salaries'!F157)</f>
        <v/>
      </c>
      <c r="G158" s="100" t="str">
        <f>IF('1. Staff Posts and Salaries'!G157="","",'1. Staff Posts and Salaries'!G157)</f>
        <v/>
      </c>
      <c r="H158" s="100" t="str">
        <f>IF('1. Staff Posts and Salaries'!H157="","",'1. Staff Posts and Salaries'!H157)</f>
        <v/>
      </c>
      <c r="I158" s="100" t="str">
        <f>IF('1. Staff Posts and Salaries'!I157="","",'1. Staff Posts and Salaries'!I157)</f>
        <v/>
      </c>
      <c r="J158" s="100" t="str">
        <f>IF('1. Staff Posts and Salaries'!J157="","",'1. Staff Posts and Salaries'!J157)</f>
        <v/>
      </c>
      <c r="K158" s="227">
        <f>IF('1. Staff Posts and Salaries'!O157="","",'1. Staff Posts and Salaries'!O157)</f>
        <v>1</v>
      </c>
      <c r="L158" s="314"/>
      <c r="M158" s="315"/>
      <c r="N158" s="316">
        <f t="shared" si="18"/>
        <v>0</v>
      </c>
      <c r="O158" s="317">
        <f>IFERROR('1. Staff Posts and Salaries'!N157/12*'2. Annual Costs of Staff Posts'!L158*'2. Annual Costs of Staff Posts'!M158*K158,0)</f>
        <v>0</v>
      </c>
      <c r="P158" s="318"/>
      <c r="Q158" s="314"/>
      <c r="R158" s="315"/>
      <c r="S158" s="316">
        <f t="shared" si="19"/>
        <v>0</v>
      </c>
      <c r="T158" s="317">
        <f>IFERROR('1. Staff Posts and Salaries'!N157*(1+SUM(P158))/12*'2. Annual Costs of Staff Posts'!Q158*'2. Annual Costs of Staff Posts'!R158*K158,0)</f>
        <v>0</v>
      </c>
      <c r="U158" s="318"/>
      <c r="V158" s="314"/>
      <c r="W158" s="315"/>
      <c r="X158" s="316">
        <f t="shared" si="20"/>
        <v>0</v>
      </c>
      <c r="Y158" s="317">
        <f>IFERROR('1. Staff Posts and Salaries'!N157*(1+SUM(P158))*(1+SUM(U158))/12*'2. Annual Costs of Staff Posts'!V158*'2. Annual Costs of Staff Posts'!W158*K158,0)</f>
        <v>0</v>
      </c>
      <c r="Z158" s="318"/>
      <c r="AA158" s="314"/>
      <c r="AB158" s="315"/>
      <c r="AC158" s="316">
        <f t="shared" si="21"/>
        <v>0</v>
      </c>
      <c r="AD158" s="317">
        <f>IFERROR('1. Staff Posts and Salaries'!N157*(1+SUM(P158))*(1+SUM(U158))*(1+SUM(Z158))/12*'2. Annual Costs of Staff Posts'!AA158*'2. Annual Costs of Staff Posts'!AB158*K158,0)</f>
        <v>0</v>
      </c>
      <c r="AE158" s="318"/>
      <c r="AF158" s="314"/>
      <c r="AG158" s="315"/>
      <c r="AH158" s="316">
        <f t="shared" si="22"/>
        <v>0</v>
      </c>
      <c r="AI158" s="446">
        <f>IFERROR('1. Staff Posts and Salaries'!N157*(1+SUM(P158))*(1+SUM(U158))*(1+SUM(Z158))*(1+SUM(AE158))/12*'2. Annual Costs of Staff Posts'!AF158*'2. Annual Costs of Staff Posts'!AG158*K158,0)</f>
        <v>0</v>
      </c>
      <c r="AJ158" s="450">
        <f t="shared" si="23"/>
        <v>0</v>
      </c>
      <c r="AK158" s="448">
        <f t="shared" si="24"/>
        <v>0</v>
      </c>
      <c r="AL158" s="252"/>
    </row>
    <row r="159" spans="2:38" s="99" customFormat="1" x14ac:dyDescent="0.25">
      <c r="B159" s="109"/>
      <c r="C159" s="232" t="str">
        <f>IF('1. Staff Posts and Salaries'!C158="","",'1. Staff Posts and Salaries'!C158)</f>
        <v/>
      </c>
      <c r="D159" s="410" t="str">
        <f>IF('1. Staff Posts and Salaries'!D158="","",'1. Staff Posts and Salaries'!D158)</f>
        <v/>
      </c>
      <c r="E159" s="100" t="str">
        <f>IF('1. Staff Posts and Salaries'!E158="","",'1. Staff Posts and Salaries'!E158)</f>
        <v/>
      </c>
      <c r="F159" s="100" t="str">
        <f>IF('1. Staff Posts and Salaries'!F158="","",'1. Staff Posts and Salaries'!F158)</f>
        <v/>
      </c>
      <c r="G159" s="100" t="str">
        <f>IF('1. Staff Posts and Salaries'!G158="","",'1. Staff Posts and Salaries'!G158)</f>
        <v/>
      </c>
      <c r="H159" s="100" t="str">
        <f>IF('1. Staff Posts and Salaries'!H158="","",'1. Staff Posts and Salaries'!H158)</f>
        <v/>
      </c>
      <c r="I159" s="100" t="str">
        <f>IF('1. Staff Posts and Salaries'!I158="","",'1. Staff Posts and Salaries'!I158)</f>
        <v/>
      </c>
      <c r="J159" s="100" t="str">
        <f>IF('1. Staff Posts and Salaries'!J158="","",'1. Staff Posts and Salaries'!J158)</f>
        <v/>
      </c>
      <c r="K159" s="227">
        <f>IF('1. Staff Posts and Salaries'!O158="","",'1. Staff Posts and Salaries'!O158)</f>
        <v>1</v>
      </c>
      <c r="L159" s="314"/>
      <c r="M159" s="315"/>
      <c r="N159" s="316">
        <f t="shared" si="18"/>
        <v>0</v>
      </c>
      <c r="O159" s="317">
        <f>IFERROR('1. Staff Posts and Salaries'!N158/12*'2. Annual Costs of Staff Posts'!L159*'2. Annual Costs of Staff Posts'!M159*K159,0)</f>
        <v>0</v>
      </c>
      <c r="P159" s="318"/>
      <c r="Q159" s="314"/>
      <c r="R159" s="315"/>
      <c r="S159" s="316">
        <f t="shared" si="19"/>
        <v>0</v>
      </c>
      <c r="T159" s="317">
        <f>IFERROR('1. Staff Posts and Salaries'!N158*(1+SUM(P159))/12*'2. Annual Costs of Staff Posts'!Q159*'2. Annual Costs of Staff Posts'!R159*K159,0)</f>
        <v>0</v>
      </c>
      <c r="U159" s="318"/>
      <c r="V159" s="314"/>
      <c r="W159" s="315"/>
      <c r="X159" s="316">
        <f t="shared" si="20"/>
        <v>0</v>
      </c>
      <c r="Y159" s="317">
        <f>IFERROR('1. Staff Posts and Salaries'!N158*(1+SUM(P159))*(1+SUM(U159))/12*'2. Annual Costs of Staff Posts'!V159*'2. Annual Costs of Staff Posts'!W159*K159,0)</f>
        <v>0</v>
      </c>
      <c r="Z159" s="318"/>
      <c r="AA159" s="314"/>
      <c r="AB159" s="315"/>
      <c r="AC159" s="316">
        <f t="shared" si="21"/>
        <v>0</v>
      </c>
      <c r="AD159" s="317">
        <f>IFERROR('1. Staff Posts and Salaries'!N158*(1+SUM(P159))*(1+SUM(U159))*(1+SUM(Z159))/12*'2. Annual Costs of Staff Posts'!AA159*'2. Annual Costs of Staff Posts'!AB159*K159,0)</f>
        <v>0</v>
      </c>
      <c r="AE159" s="318"/>
      <c r="AF159" s="314"/>
      <c r="AG159" s="315"/>
      <c r="AH159" s="316">
        <f t="shared" si="22"/>
        <v>0</v>
      </c>
      <c r="AI159" s="446">
        <f>IFERROR('1. Staff Posts and Salaries'!N158*(1+SUM(P159))*(1+SUM(U159))*(1+SUM(Z159))*(1+SUM(AE159))/12*'2. Annual Costs of Staff Posts'!AF159*'2. Annual Costs of Staff Posts'!AG159*K159,0)</f>
        <v>0</v>
      </c>
      <c r="AJ159" s="450">
        <f t="shared" si="23"/>
        <v>0</v>
      </c>
      <c r="AK159" s="448">
        <f t="shared" si="24"/>
        <v>0</v>
      </c>
      <c r="AL159" s="252"/>
    </row>
    <row r="160" spans="2:38" s="99" customFormat="1" x14ac:dyDescent="0.25">
      <c r="B160" s="109"/>
      <c r="C160" s="232" t="str">
        <f>IF('1. Staff Posts and Salaries'!C159="","",'1. Staff Posts and Salaries'!C159)</f>
        <v/>
      </c>
      <c r="D160" s="410" t="str">
        <f>IF('1. Staff Posts and Salaries'!D159="","",'1. Staff Posts and Salaries'!D159)</f>
        <v/>
      </c>
      <c r="E160" s="100" t="str">
        <f>IF('1. Staff Posts and Salaries'!E159="","",'1. Staff Posts and Salaries'!E159)</f>
        <v/>
      </c>
      <c r="F160" s="100" t="str">
        <f>IF('1. Staff Posts and Salaries'!F159="","",'1. Staff Posts and Salaries'!F159)</f>
        <v/>
      </c>
      <c r="G160" s="100" t="str">
        <f>IF('1. Staff Posts and Salaries'!G159="","",'1. Staff Posts and Salaries'!G159)</f>
        <v/>
      </c>
      <c r="H160" s="100" t="str">
        <f>IF('1. Staff Posts and Salaries'!H159="","",'1. Staff Posts and Salaries'!H159)</f>
        <v/>
      </c>
      <c r="I160" s="100" t="str">
        <f>IF('1. Staff Posts and Salaries'!I159="","",'1. Staff Posts and Salaries'!I159)</f>
        <v/>
      </c>
      <c r="J160" s="100" t="str">
        <f>IF('1. Staff Posts and Salaries'!J159="","",'1. Staff Posts and Salaries'!J159)</f>
        <v/>
      </c>
      <c r="K160" s="227">
        <f>IF('1. Staff Posts and Salaries'!O159="","",'1. Staff Posts and Salaries'!O159)</f>
        <v>1</v>
      </c>
      <c r="L160" s="314"/>
      <c r="M160" s="315"/>
      <c r="N160" s="316">
        <f t="shared" si="18"/>
        <v>0</v>
      </c>
      <c r="O160" s="317">
        <f>IFERROR('1. Staff Posts and Salaries'!N159/12*'2. Annual Costs of Staff Posts'!L160*'2. Annual Costs of Staff Posts'!M160*K160,0)</f>
        <v>0</v>
      </c>
      <c r="P160" s="318"/>
      <c r="Q160" s="314"/>
      <c r="R160" s="315"/>
      <c r="S160" s="316">
        <f t="shared" si="19"/>
        <v>0</v>
      </c>
      <c r="T160" s="317">
        <f>IFERROR('1. Staff Posts and Salaries'!N159*(1+SUM(P160))/12*'2. Annual Costs of Staff Posts'!Q160*'2. Annual Costs of Staff Posts'!R160*K160,0)</f>
        <v>0</v>
      </c>
      <c r="U160" s="318"/>
      <c r="V160" s="314"/>
      <c r="W160" s="315"/>
      <c r="X160" s="316">
        <f t="shared" si="20"/>
        <v>0</v>
      </c>
      <c r="Y160" s="317">
        <f>IFERROR('1. Staff Posts and Salaries'!N159*(1+SUM(P160))*(1+SUM(U160))/12*'2. Annual Costs of Staff Posts'!V160*'2. Annual Costs of Staff Posts'!W160*K160,0)</f>
        <v>0</v>
      </c>
      <c r="Z160" s="318"/>
      <c r="AA160" s="314"/>
      <c r="AB160" s="315"/>
      <c r="AC160" s="316">
        <f t="shared" si="21"/>
        <v>0</v>
      </c>
      <c r="AD160" s="317">
        <f>IFERROR('1. Staff Posts and Salaries'!N159*(1+SUM(P160))*(1+SUM(U160))*(1+SUM(Z160))/12*'2. Annual Costs of Staff Posts'!AA160*'2. Annual Costs of Staff Posts'!AB160*K160,0)</f>
        <v>0</v>
      </c>
      <c r="AE160" s="318"/>
      <c r="AF160" s="314"/>
      <c r="AG160" s="315"/>
      <c r="AH160" s="316">
        <f t="shared" si="22"/>
        <v>0</v>
      </c>
      <c r="AI160" s="446">
        <f>IFERROR('1. Staff Posts and Salaries'!N159*(1+SUM(P160))*(1+SUM(U160))*(1+SUM(Z160))*(1+SUM(AE160))/12*'2. Annual Costs of Staff Posts'!AF160*'2. Annual Costs of Staff Posts'!AG160*K160,0)</f>
        <v>0</v>
      </c>
      <c r="AJ160" s="450">
        <f t="shared" si="23"/>
        <v>0</v>
      </c>
      <c r="AK160" s="448">
        <f t="shared" si="24"/>
        <v>0</v>
      </c>
      <c r="AL160" s="252"/>
    </row>
    <row r="161" spans="2:38" s="99" customFormat="1" x14ac:dyDescent="0.25">
      <c r="B161" s="109"/>
      <c r="C161" s="232" t="str">
        <f>IF('1. Staff Posts and Salaries'!C160="","",'1. Staff Posts and Salaries'!C160)</f>
        <v/>
      </c>
      <c r="D161" s="410" t="str">
        <f>IF('1. Staff Posts and Salaries'!D160="","",'1. Staff Posts and Salaries'!D160)</f>
        <v/>
      </c>
      <c r="E161" s="100" t="str">
        <f>IF('1. Staff Posts and Salaries'!E160="","",'1. Staff Posts and Salaries'!E160)</f>
        <v/>
      </c>
      <c r="F161" s="100" t="str">
        <f>IF('1. Staff Posts and Salaries'!F160="","",'1. Staff Posts and Salaries'!F160)</f>
        <v/>
      </c>
      <c r="G161" s="100" t="str">
        <f>IF('1. Staff Posts and Salaries'!G160="","",'1. Staff Posts and Salaries'!G160)</f>
        <v/>
      </c>
      <c r="H161" s="100" t="str">
        <f>IF('1. Staff Posts and Salaries'!H160="","",'1. Staff Posts and Salaries'!H160)</f>
        <v/>
      </c>
      <c r="I161" s="100" t="str">
        <f>IF('1. Staff Posts and Salaries'!I160="","",'1. Staff Posts and Salaries'!I160)</f>
        <v/>
      </c>
      <c r="J161" s="100" t="str">
        <f>IF('1. Staff Posts and Salaries'!J160="","",'1. Staff Posts and Salaries'!J160)</f>
        <v/>
      </c>
      <c r="K161" s="227">
        <f>IF('1. Staff Posts and Salaries'!O160="","",'1. Staff Posts and Salaries'!O160)</f>
        <v>1</v>
      </c>
      <c r="L161" s="314"/>
      <c r="M161" s="315"/>
      <c r="N161" s="316">
        <f t="shared" si="18"/>
        <v>0</v>
      </c>
      <c r="O161" s="317">
        <f>IFERROR('1. Staff Posts and Salaries'!N160/12*'2. Annual Costs of Staff Posts'!L161*'2. Annual Costs of Staff Posts'!M161*K161,0)</f>
        <v>0</v>
      </c>
      <c r="P161" s="318"/>
      <c r="Q161" s="314"/>
      <c r="R161" s="315"/>
      <c r="S161" s="316">
        <f t="shared" si="19"/>
        <v>0</v>
      </c>
      <c r="T161" s="317">
        <f>IFERROR('1. Staff Posts and Salaries'!N160*(1+SUM(P161))/12*'2. Annual Costs of Staff Posts'!Q161*'2. Annual Costs of Staff Posts'!R161*K161,0)</f>
        <v>0</v>
      </c>
      <c r="U161" s="318"/>
      <c r="V161" s="314"/>
      <c r="W161" s="315"/>
      <c r="X161" s="316">
        <f t="shared" si="20"/>
        <v>0</v>
      </c>
      <c r="Y161" s="317">
        <f>IFERROR('1. Staff Posts and Salaries'!N160*(1+SUM(P161))*(1+SUM(U161))/12*'2. Annual Costs of Staff Posts'!V161*'2. Annual Costs of Staff Posts'!W161*K161,0)</f>
        <v>0</v>
      </c>
      <c r="Z161" s="318"/>
      <c r="AA161" s="314"/>
      <c r="AB161" s="315"/>
      <c r="AC161" s="316">
        <f t="shared" si="21"/>
        <v>0</v>
      </c>
      <c r="AD161" s="317">
        <f>IFERROR('1. Staff Posts and Salaries'!N160*(1+SUM(P161))*(1+SUM(U161))*(1+SUM(Z161))/12*'2. Annual Costs of Staff Posts'!AA161*'2. Annual Costs of Staff Posts'!AB161*K161,0)</f>
        <v>0</v>
      </c>
      <c r="AE161" s="318"/>
      <c r="AF161" s="314"/>
      <c r="AG161" s="315"/>
      <c r="AH161" s="316">
        <f t="shared" si="22"/>
        <v>0</v>
      </c>
      <c r="AI161" s="446">
        <f>IFERROR('1. Staff Posts and Salaries'!N160*(1+SUM(P161))*(1+SUM(U161))*(1+SUM(Z161))*(1+SUM(AE161))/12*'2. Annual Costs of Staff Posts'!AF161*'2. Annual Costs of Staff Posts'!AG161*K161,0)</f>
        <v>0</v>
      </c>
      <c r="AJ161" s="450">
        <f t="shared" si="23"/>
        <v>0</v>
      </c>
      <c r="AK161" s="448">
        <f t="shared" si="24"/>
        <v>0</v>
      </c>
      <c r="AL161" s="252"/>
    </row>
    <row r="162" spans="2:38" s="99" customFormat="1" x14ac:dyDescent="0.25">
      <c r="B162" s="109"/>
      <c r="C162" s="232" t="str">
        <f>IF('1. Staff Posts and Salaries'!C161="","",'1. Staff Posts and Salaries'!C161)</f>
        <v/>
      </c>
      <c r="D162" s="410" t="str">
        <f>IF('1. Staff Posts and Salaries'!D161="","",'1. Staff Posts and Salaries'!D161)</f>
        <v/>
      </c>
      <c r="E162" s="100" t="str">
        <f>IF('1. Staff Posts and Salaries'!E161="","",'1. Staff Posts and Salaries'!E161)</f>
        <v/>
      </c>
      <c r="F162" s="100" t="str">
        <f>IF('1. Staff Posts and Salaries'!F161="","",'1. Staff Posts and Salaries'!F161)</f>
        <v/>
      </c>
      <c r="G162" s="100" t="str">
        <f>IF('1. Staff Posts and Salaries'!G161="","",'1. Staff Posts and Salaries'!G161)</f>
        <v/>
      </c>
      <c r="H162" s="100" t="str">
        <f>IF('1. Staff Posts and Salaries'!H161="","",'1. Staff Posts and Salaries'!H161)</f>
        <v/>
      </c>
      <c r="I162" s="100" t="str">
        <f>IF('1. Staff Posts and Salaries'!I161="","",'1. Staff Posts and Salaries'!I161)</f>
        <v/>
      </c>
      <c r="J162" s="100" t="str">
        <f>IF('1. Staff Posts and Salaries'!J161="","",'1. Staff Posts and Salaries'!J161)</f>
        <v/>
      </c>
      <c r="K162" s="227">
        <f>IF('1. Staff Posts and Salaries'!O161="","",'1. Staff Posts and Salaries'!O161)</f>
        <v>1</v>
      </c>
      <c r="L162" s="314"/>
      <c r="M162" s="315"/>
      <c r="N162" s="316">
        <f t="shared" si="18"/>
        <v>0</v>
      </c>
      <c r="O162" s="317">
        <f>IFERROR('1. Staff Posts and Salaries'!N161/12*'2. Annual Costs of Staff Posts'!L162*'2. Annual Costs of Staff Posts'!M162*K162,0)</f>
        <v>0</v>
      </c>
      <c r="P162" s="318"/>
      <c r="Q162" s="314"/>
      <c r="R162" s="315"/>
      <c r="S162" s="316">
        <f t="shared" si="19"/>
        <v>0</v>
      </c>
      <c r="T162" s="317">
        <f>IFERROR('1. Staff Posts and Salaries'!N161*(1+SUM(P162))/12*'2. Annual Costs of Staff Posts'!Q162*'2. Annual Costs of Staff Posts'!R162*K162,0)</f>
        <v>0</v>
      </c>
      <c r="U162" s="318"/>
      <c r="V162" s="314"/>
      <c r="W162" s="315"/>
      <c r="X162" s="316">
        <f t="shared" si="20"/>
        <v>0</v>
      </c>
      <c r="Y162" s="317">
        <f>IFERROR('1. Staff Posts and Salaries'!N161*(1+SUM(P162))*(1+SUM(U162))/12*'2. Annual Costs of Staff Posts'!V162*'2. Annual Costs of Staff Posts'!W162*K162,0)</f>
        <v>0</v>
      </c>
      <c r="Z162" s="318"/>
      <c r="AA162" s="314"/>
      <c r="AB162" s="315"/>
      <c r="AC162" s="316">
        <f t="shared" si="21"/>
        <v>0</v>
      </c>
      <c r="AD162" s="317">
        <f>IFERROR('1. Staff Posts and Salaries'!N161*(1+SUM(P162))*(1+SUM(U162))*(1+SUM(Z162))/12*'2. Annual Costs of Staff Posts'!AA162*'2. Annual Costs of Staff Posts'!AB162*K162,0)</f>
        <v>0</v>
      </c>
      <c r="AE162" s="318"/>
      <c r="AF162" s="314"/>
      <c r="AG162" s="315"/>
      <c r="AH162" s="316">
        <f t="shared" si="22"/>
        <v>0</v>
      </c>
      <c r="AI162" s="446">
        <f>IFERROR('1. Staff Posts and Salaries'!N161*(1+SUM(P162))*(1+SUM(U162))*(1+SUM(Z162))*(1+SUM(AE162))/12*'2. Annual Costs of Staff Posts'!AF162*'2. Annual Costs of Staff Posts'!AG162*K162,0)</f>
        <v>0</v>
      </c>
      <c r="AJ162" s="450">
        <f t="shared" si="23"/>
        <v>0</v>
      </c>
      <c r="AK162" s="448">
        <f t="shared" si="24"/>
        <v>0</v>
      </c>
      <c r="AL162" s="252"/>
    </row>
    <row r="163" spans="2:38" s="99" customFormat="1" x14ac:dyDescent="0.25">
      <c r="B163" s="109"/>
      <c r="C163" s="232" t="str">
        <f>IF('1. Staff Posts and Salaries'!C162="","",'1. Staff Posts and Salaries'!C162)</f>
        <v/>
      </c>
      <c r="D163" s="410" t="str">
        <f>IF('1. Staff Posts and Salaries'!D162="","",'1. Staff Posts and Salaries'!D162)</f>
        <v/>
      </c>
      <c r="E163" s="100" t="str">
        <f>IF('1. Staff Posts and Salaries'!E162="","",'1. Staff Posts and Salaries'!E162)</f>
        <v/>
      </c>
      <c r="F163" s="100" t="str">
        <f>IF('1. Staff Posts and Salaries'!F162="","",'1. Staff Posts and Salaries'!F162)</f>
        <v/>
      </c>
      <c r="G163" s="100" t="str">
        <f>IF('1. Staff Posts and Salaries'!G162="","",'1. Staff Posts and Salaries'!G162)</f>
        <v/>
      </c>
      <c r="H163" s="100" t="str">
        <f>IF('1. Staff Posts and Salaries'!H162="","",'1. Staff Posts and Salaries'!H162)</f>
        <v/>
      </c>
      <c r="I163" s="100" t="str">
        <f>IF('1. Staff Posts and Salaries'!I162="","",'1. Staff Posts and Salaries'!I162)</f>
        <v/>
      </c>
      <c r="J163" s="100" t="str">
        <f>IF('1. Staff Posts and Salaries'!J162="","",'1. Staff Posts and Salaries'!J162)</f>
        <v/>
      </c>
      <c r="K163" s="227">
        <f>IF('1. Staff Posts and Salaries'!O162="","",'1. Staff Posts and Salaries'!O162)</f>
        <v>1</v>
      </c>
      <c r="L163" s="314"/>
      <c r="M163" s="315"/>
      <c r="N163" s="316">
        <f t="shared" si="18"/>
        <v>0</v>
      </c>
      <c r="O163" s="317">
        <f>IFERROR('1. Staff Posts and Salaries'!N162/12*'2. Annual Costs of Staff Posts'!L163*'2. Annual Costs of Staff Posts'!M163*K163,0)</f>
        <v>0</v>
      </c>
      <c r="P163" s="318"/>
      <c r="Q163" s="314"/>
      <c r="R163" s="315"/>
      <c r="S163" s="316">
        <f t="shared" si="19"/>
        <v>0</v>
      </c>
      <c r="T163" s="317">
        <f>IFERROR('1. Staff Posts and Salaries'!N162*(1+SUM(P163))/12*'2. Annual Costs of Staff Posts'!Q163*'2. Annual Costs of Staff Posts'!R163*K163,0)</f>
        <v>0</v>
      </c>
      <c r="U163" s="318"/>
      <c r="V163" s="314"/>
      <c r="W163" s="315"/>
      <c r="X163" s="316">
        <f t="shared" si="20"/>
        <v>0</v>
      </c>
      <c r="Y163" s="317">
        <f>IFERROR('1. Staff Posts and Salaries'!N162*(1+SUM(P163))*(1+SUM(U163))/12*'2. Annual Costs of Staff Posts'!V163*'2. Annual Costs of Staff Posts'!W163*K163,0)</f>
        <v>0</v>
      </c>
      <c r="Z163" s="318"/>
      <c r="AA163" s="314"/>
      <c r="AB163" s="315"/>
      <c r="AC163" s="316">
        <f t="shared" si="21"/>
        <v>0</v>
      </c>
      <c r="AD163" s="317">
        <f>IFERROR('1. Staff Posts and Salaries'!N162*(1+SUM(P163))*(1+SUM(U163))*(1+SUM(Z163))/12*'2. Annual Costs of Staff Posts'!AA163*'2. Annual Costs of Staff Posts'!AB163*K163,0)</f>
        <v>0</v>
      </c>
      <c r="AE163" s="318"/>
      <c r="AF163" s="314"/>
      <c r="AG163" s="315"/>
      <c r="AH163" s="316">
        <f t="shared" si="22"/>
        <v>0</v>
      </c>
      <c r="AI163" s="446">
        <f>IFERROR('1. Staff Posts and Salaries'!N162*(1+SUM(P163))*(1+SUM(U163))*(1+SUM(Z163))*(1+SUM(AE163))/12*'2. Annual Costs of Staff Posts'!AF163*'2. Annual Costs of Staff Posts'!AG163*K163,0)</f>
        <v>0</v>
      </c>
      <c r="AJ163" s="450">
        <f t="shared" si="23"/>
        <v>0</v>
      </c>
      <c r="AK163" s="448">
        <f t="shared" si="24"/>
        <v>0</v>
      </c>
      <c r="AL163" s="252"/>
    </row>
    <row r="164" spans="2:38" s="99" customFormat="1" x14ac:dyDescent="0.25">
      <c r="B164" s="109"/>
      <c r="C164" s="232" t="str">
        <f>IF('1. Staff Posts and Salaries'!C163="","",'1. Staff Posts and Salaries'!C163)</f>
        <v/>
      </c>
      <c r="D164" s="410" t="str">
        <f>IF('1. Staff Posts and Salaries'!D163="","",'1. Staff Posts and Salaries'!D163)</f>
        <v/>
      </c>
      <c r="E164" s="100" t="str">
        <f>IF('1. Staff Posts and Salaries'!E163="","",'1. Staff Posts and Salaries'!E163)</f>
        <v/>
      </c>
      <c r="F164" s="100" t="str">
        <f>IF('1. Staff Posts and Salaries'!F163="","",'1. Staff Posts and Salaries'!F163)</f>
        <v/>
      </c>
      <c r="G164" s="100" t="str">
        <f>IF('1. Staff Posts and Salaries'!G163="","",'1. Staff Posts and Salaries'!G163)</f>
        <v/>
      </c>
      <c r="H164" s="100" t="str">
        <f>IF('1. Staff Posts and Salaries'!H163="","",'1. Staff Posts and Salaries'!H163)</f>
        <v/>
      </c>
      <c r="I164" s="100" t="str">
        <f>IF('1. Staff Posts and Salaries'!I163="","",'1. Staff Posts and Salaries'!I163)</f>
        <v/>
      </c>
      <c r="J164" s="100" t="str">
        <f>IF('1. Staff Posts and Salaries'!J163="","",'1. Staff Posts and Salaries'!J163)</f>
        <v/>
      </c>
      <c r="K164" s="227">
        <f>IF('1. Staff Posts and Salaries'!O163="","",'1. Staff Posts and Salaries'!O163)</f>
        <v>1</v>
      </c>
      <c r="L164" s="314"/>
      <c r="M164" s="315"/>
      <c r="N164" s="316">
        <f t="shared" si="18"/>
        <v>0</v>
      </c>
      <c r="O164" s="317">
        <f>IFERROR('1. Staff Posts and Salaries'!N163/12*'2. Annual Costs of Staff Posts'!L164*'2. Annual Costs of Staff Posts'!M164*K164,0)</f>
        <v>0</v>
      </c>
      <c r="P164" s="318"/>
      <c r="Q164" s="314"/>
      <c r="R164" s="315"/>
      <c r="S164" s="316">
        <f t="shared" si="19"/>
        <v>0</v>
      </c>
      <c r="T164" s="317">
        <f>IFERROR('1. Staff Posts and Salaries'!N163*(1+SUM(P164))/12*'2. Annual Costs of Staff Posts'!Q164*'2. Annual Costs of Staff Posts'!R164*K164,0)</f>
        <v>0</v>
      </c>
      <c r="U164" s="318"/>
      <c r="V164" s="314"/>
      <c r="W164" s="315"/>
      <c r="X164" s="316">
        <f t="shared" si="20"/>
        <v>0</v>
      </c>
      <c r="Y164" s="317">
        <f>IFERROR('1. Staff Posts and Salaries'!N163*(1+SUM(P164))*(1+SUM(U164))/12*'2. Annual Costs of Staff Posts'!V164*'2. Annual Costs of Staff Posts'!W164*K164,0)</f>
        <v>0</v>
      </c>
      <c r="Z164" s="318"/>
      <c r="AA164" s="314"/>
      <c r="AB164" s="315"/>
      <c r="AC164" s="316">
        <f t="shared" si="21"/>
        <v>0</v>
      </c>
      <c r="AD164" s="317">
        <f>IFERROR('1. Staff Posts and Salaries'!N163*(1+SUM(P164))*(1+SUM(U164))*(1+SUM(Z164))/12*'2. Annual Costs of Staff Posts'!AA164*'2. Annual Costs of Staff Posts'!AB164*K164,0)</f>
        <v>0</v>
      </c>
      <c r="AE164" s="318"/>
      <c r="AF164" s="314"/>
      <c r="AG164" s="315"/>
      <c r="AH164" s="316">
        <f t="shared" si="22"/>
        <v>0</v>
      </c>
      <c r="AI164" s="446">
        <f>IFERROR('1. Staff Posts and Salaries'!N163*(1+SUM(P164))*(1+SUM(U164))*(1+SUM(Z164))*(1+SUM(AE164))/12*'2. Annual Costs of Staff Posts'!AF164*'2. Annual Costs of Staff Posts'!AG164*K164,0)</f>
        <v>0</v>
      </c>
      <c r="AJ164" s="450">
        <f t="shared" si="23"/>
        <v>0</v>
      </c>
      <c r="AK164" s="448">
        <f t="shared" si="24"/>
        <v>0</v>
      </c>
      <c r="AL164" s="252"/>
    </row>
    <row r="165" spans="2:38" s="99" customFormat="1" x14ac:dyDescent="0.25">
      <c r="B165" s="109"/>
      <c r="C165" s="232" t="str">
        <f>IF('1. Staff Posts and Salaries'!C164="","",'1. Staff Posts and Salaries'!C164)</f>
        <v/>
      </c>
      <c r="D165" s="410" t="str">
        <f>IF('1. Staff Posts and Salaries'!D164="","",'1. Staff Posts and Salaries'!D164)</f>
        <v/>
      </c>
      <c r="E165" s="100" t="str">
        <f>IF('1. Staff Posts and Salaries'!E164="","",'1. Staff Posts and Salaries'!E164)</f>
        <v/>
      </c>
      <c r="F165" s="100" t="str">
        <f>IF('1. Staff Posts and Salaries'!F164="","",'1. Staff Posts and Salaries'!F164)</f>
        <v/>
      </c>
      <c r="G165" s="100" t="str">
        <f>IF('1. Staff Posts and Salaries'!G164="","",'1. Staff Posts and Salaries'!G164)</f>
        <v/>
      </c>
      <c r="H165" s="100" t="str">
        <f>IF('1. Staff Posts and Salaries'!H164="","",'1. Staff Posts and Salaries'!H164)</f>
        <v/>
      </c>
      <c r="I165" s="100" t="str">
        <f>IF('1. Staff Posts and Salaries'!I164="","",'1. Staff Posts and Salaries'!I164)</f>
        <v/>
      </c>
      <c r="J165" s="100" t="str">
        <f>IF('1. Staff Posts and Salaries'!J164="","",'1. Staff Posts and Salaries'!J164)</f>
        <v/>
      </c>
      <c r="K165" s="227">
        <f>IF('1. Staff Posts and Salaries'!O164="","",'1. Staff Posts and Salaries'!O164)</f>
        <v>1</v>
      </c>
      <c r="L165" s="314"/>
      <c r="M165" s="315"/>
      <c r="N165" s="316">
        <f t="shared" si="18"/>
        <v>0</v>
      </c>
      <c r="O165" s="317">
        <f>IFERROR('1. Staff Posts and Salaries'!N164/12*'2. Annual Costs of Staff Posts'!L165*'2. Annual Costs of Staff Posts'!M165*K165,0)</f>
        <v>0</v>
      </c>
      <c r="P165" s="318"/>
      <c r="Q165" s="314"/>
      <c r="R165" s="315"/>
      <c r="S165" s="316">
        <f t="shared" si="19"/>
        <v>0</v>
      </c>
      <c r="T165" s="317">
        <f>IFERROR('1. Staff Posts and Salaries'!N164*(1+SUM(P165))/12*'2. Annual Costs of Staff Posts'!Q165*'2. Annual Costs of Staff Posts'!R165*K165,0)</f>
        <v>0</v>
      </c>
      <c r="U165" s="318"/>
      <c r="V165" s="314"/>
      <c r="W165" s="315"/>
      <c r="X165" s="316">
        <f t="shared" si="20"/>
        <v>0</v>
      </c>
      <c r="Y165" s="317">
        <f>IFERROR('1. Staff Posts and Salaries'!N164*(1+SUM(P165))*(1+SUM(U165))/12*'2. Annual Costs of Staff Posts'!V165*'2. Annual Costs of Staff Posts'!W165*K165,0)</f>
        <v>0</v>
      </c>
      <c r="Z165" s="318"/>
      <c r="AA165" s="314"/>
      <c r="AB165" s="315"/>
      <c r="AC165" s="316">
        <f t="shared" si="21"/>
        <v>0</v>
      </c>
      <c r="AD165" s="317">
        <f>IFERROR('1. Staff Posts and Salaries'!N164*(1+SUM(P165))*(1+SUM(U165))*(1+SUM(Z165))/12*'2. Annual Costs of Staff Posts'!AA165*'2. Annual Costs of Staff Posts'!AB165*K165,0)</f>
        <v>0</v>
      </c>
      <c r="AE165" s="318"/>
      <c r="AF165" s="314"/>
      <c r="AG165" s="315"/>
      <c r="AH165" s="316">
        <f t="shared" si="22"/>
        <v>0</v>
      </c>
      <c r="AI165" s="446">
        <f>IFERROR('1. Staff Posts and Salaries'!N164*(1+SUM(P165))*(1+SUM(U165))*(1+SUM(Z165))*(1+SUM(AE165))/12*'2. Annual Costs of Staff Posts'!AF165*'2. Annual Costs of Staff Posts'!AG165*K165,0)</f>
        <v>0</v>
      </c>
      <c r="AJ165" s="450">
        <f t="shared" si="23"/>
        <v>0</v>
      </c>
      <c r="AK165" s="448">
        <f t="shared" si="24"/>
        <v>0</v>
      </c>
      <c r="AL165" s="252"/>
    </row>
    <row r="166" spans="2:38" s="99" customFormat="1" x14ac:dyDescent="0.25">
      <c r="B166" s="109"/>
      <c r="C166" s="232" t="str">
        <f>IF('1. Staff Posts and Salaries'!C165="","",'1. Staff Posts and Salaries'!C165)</f>
        <v/>
      </c>
      <c r="D166" s="410" t="str">
        <f>IF('1. Staff Posts and Salaries'!D165="","",'1. Staff Posts and Salaries'!D165)</f>
        <v/>
      </c>
      <c r="E166" s="100" t="str">
        <f>IF('1. Staff Posts and Salaries'!E165="","",'1. Staff Posts and Salaries'!E165)</f>
        <v/>
      </c>
      <c r="F166" s="100" t="str">
        <f>IF('1. Staff Posts and Salaries'!F165="","",'1. Staff Posts and Salaries'!F165)</f>
        <v/>
      </c>
      <c r="G166" s="100" t="str">
        <f>IF('1. Staff Posts and Salaries'!G165="","",'1. Staff Posts and Salaries'!G165)</f>
        <v/>
      </c>
      <c r="H166" s="100" t="str">
        <f>IF('1. Staff Posts and Salaries'!H165="","",'1. Staff Posts and Salaries'!H165)</f>
        <v/>
      </c>
      <c r="I166" s="100" t="str">
        <f>IF('1. Staff Posts and Salaries'!I165="","",'1. Staff Posts and Salaries'!I165)</f>
        <v/>
      </c>
      <c r="J166" s="100" t="str">
        <f>IF('1. Staff Posts and Salaries'!J165="","",'1. Staff Posts and Salaries'!J165)</f>
        <v/>
      </c>
      <c r="K166" s="227">
        <f>IF('1. Staff Posts and Salaries'!O165="","",'1. Staff Posts and Salaries'!O165)</f>
        <v>1</v>
      </c>
      <c r="L166" s="314"/>
      <c r="M166" s="315"/>
      <c r="N166" s="316">
        <f t="shared" si="18"/>
        <v>0</v>
      </c>
      <c r="O166" s="317">
        <f>IFERROR('1. Staff Posts and Salaries'!N165/12*'2. Annual Costs of Staff Posts'!L166*'2. Annual Costs of Staff Posts'!M166*K166,0)</f>
        <v>0</v>
      </c>
      <c r="P166" s="318"/>
      <c r="Q166" s="314"/>
      <c r="R166" s="315"/>
      <c r="S166" s="316">
        <f t="shared" si="19"/>
        <v>0</v>
      </c>
      <c r="T166" s="317">
        <f>IFERROR('1. Staff Posts and Salaries'!N165*(1+SUM(P166))/12*'2. Annual Costs of Staff Posts'!Q166*'2. Annual Costs of Staff Posts'!R166*K166,0)</f>
        <v>0</v>
      </c>
      <c r="U166" s="318"/>
      <c r="V166" s="314"/>
      <c r="W166" s="315"/>
      <c r="X166" s="316">
        <f t="shared" si="20"/>
        <v>0</v>
      </c>
      <c r="Y166" s="317">
        <f>IFERROR('1. Staff Posts and Salaries'!N165*(1+SUM(P166))*(1+SUM(U166))/12*'2. Annual Costs of Staff Posts'!V166*'2. Annual Costs of Staff Posts'!W166*K166,0)</f>
        <v>0</v>
      </c>
      <c r="Z166" s="318"/>
      <c r="AA166" s="314"/>
      <c r="AB166" s="315"/>
      <c r="AC166" s="316">
        <f t="shared" si="21"/>
        <v>0</v>
      </c>
      <c r="AD166" s="317">
        <f>IFERROR('1. Staff Posts and Salaries'!N165*(1+SUM(P166))*(1+SUM(U166))*(1+SUM(Z166))/12*'2. Annual Costs of Staff Posts'!AA166*'2. Annual Costs of Staff Posts'!AB166*K166,0)</f>
        <v>0</v>
      </c>
      <c r="AE166" s="318"/>
      <c r="AF166" s="314"/>
      <c r="AG166" s="315"/>
      <c r="AH166" s="316">
        <f t="shared" si="22"/>
        <v>0</v>
      </c>
      <c r="AI166" s="446">
        <f>IFERROR('1. Staff Posts and Salaries'!N165*(1+SUM(P166))*(1+SUM(U166))*(1+SUM(Z166))*(1+SUM(AE166))/12*'2. Annual Costs of Staff Posts'!AF166*'2. Annual Costs of Staff Posts'!AG166*K166,0)</f>
        <v>0</v>
      </c>
      <c r="AJ166" s="450">
        <f t="shared" si="23"/>
        <v>0</v>
      </c>
      <c r="AK166" s="448">
        <f t="shared" si="24"/>
        <v>0</v>
      </c>
      <c r="AL166" s="252"/>
    </row>
    <row r="167" spans="2:38" s="99" customFormat="1" x14ac:dyDescent="0.25">
      <c r="B167" s="109"/>
      <c r="C167" s="232" t="str">
        <f>IF('1. Staff Posts and Salaries'!C166="","",'1. Staff Posts and Salaries'!C166)</f>
        <v/>
      </c>
      <c r="D167" s="410" t="str">
        <f>IF('1. Staff Posts and Salaries'!D166="","",'1. Staff Posts and Salaries'!D166)</f>
        <v/>
      </c>
      <c r="E167" s="100" t="str">
        <f>IF('1. Staff Posts and Salaries'!E166="","",'1. Staff Posts and Salaries'!E166)</f>
        <v/>
      </c>
      <c r="F167" s="100" t="str">
        <f>IF('1. Staff Posts and Salaries'!F166="","",'1. Staff Posts and Salaries'!F166)</f>
        <v/>
      </c>
      <c r="G167" s="100" t="str">
        <f>IF('1. Staff Posts and Salaries'!G166="","",'1. Staff Posts and Salaries'!G166)</f>
        <v/>
      </c>
      <c r="H167" s="100" t="str">
        <f>IF('1. Staff Posts and Salaries'!H166="","",'1. Staff Posts and Salaries'!H166)</f>
        <v/>
      </c>
      <c r="I167" s="100" t="str">
        <f>IF('1. Staff Posts and Salaries'!I166="","",'1. Staff Posts and Salaries'!I166)</f>
        <v/>
      </c>
      <c r="J167" s="100" t="str">
        <f>IF('1. Staff Posts and Salaries'!J166="","",'1. Staff Posts and Salaries'!J166)</f>
        <v/>
      </c>
      <c r="K167" s="227">
        <f>IF('1. Staff Posts and Salaries'!O166="","",'1. Staff Posts and Salaries'!O166)</f>
        <v>1</v>
      </c>
      <c r="L167" s="314"/>
      <c r="M167" s="315"/>
      <c r="N167" s="316">
        <f t="shared" si="18"/>
        <v>0</v>
      </c>
      <c r="O167" s="317">
        <f>IFERROR('1. Staff Posts and Salaries'!N166/12*'2. Annual Costs of Staff Posts'!L167*'2. Annual Costs of Staff Posts'!M167*K167,0)</f>
        <v>0</v>
      </c>
      <c r="P167" s="318"/>
      <c r="Q167" s="314"/>
      <c r="R167" s="315"/>
      <c r="S167" s="316">
        <f t="shared" si="19"/>
        <v>0</v>
      </c>
      <c r="T167" s="317">
        <f>IFERROR('1. Staff Posts and Salaries'!N166*(1+SUM(P167))/12*'2. Annual Costs of Staff Posts'!Q167*'2. Annual Costs of Staff Posts'!R167*K167,0)</f>
        <v>0</v>
      </c>
      <c r="U167" s="318"/>
      <c r="V167" s="314"/>
      <c r="W167" s="315"/>
      <c r="X167" s="316">
        <f t="shared" si="20"/>
        <v>0</v>
      </c>
      <c r="Y167" s="317">
        <f>IFERROR('1. Staff Posts and Salaries'!N166*(1+SUM(P167))*(1+SUM(U167))/12*'2. Annual Costs of Staff Posts'!V167*'2. Annual Costs of Staff Posts'!W167*K167,0)</f>
        <v>0</v>
      </c>
      <c r="Z167" s="318"/>
      <c r="AA167" s="314"/>
      <c r="AB167" s="315"/>
      <c r="AC167" s="316">
        <f t="shared" si="21"/>
        <v>0</v>
      </c>
      <c r="AD167" s="317">
        <f>IFERROR('1. Staff Posts and Salaries'!N166*(1+SUM(P167))*(1+SUM(U167))*(1+SUM(Z167))/12*'2. Annual Costs of Staff Posts'!AA167*'2. Annual Costs of Staff Posts'!AB167*K167,0)</f>
        <v>0</v>
      </c>
      <c r="AE167" s="318"/>
      <c r="AF167" s="314"/>
      <c r="AG167" s="315"/>
      <c r="AH167" s="316">
        <f t="shared" si="22"/>
        <v>0</v>
      </c>
      <c r="AI167" s="446">
        <f>IFERROR('1. Staff Posts and Salaries'!N166*(1+SUM(P167))*(1+SUM(U167))*(1+SUM(Z167))*(1+SUM(AE167))/12*'2. Annual Costs of Staff Posts'!AF167*'2. Annual Costs of Staff Posts'!AG167*K167,0)</f>
        <v>0</v>
      </c>
      <c r="AJ167" s="450">
        <f t="shared" si="23"/>
        <v>0</v>
      </c>
      <c r="AK167" s="448">
        <f t="shared" si="24"/>
        <v>0</v>
      </c>
      <c r="AL167" s="252"/>
    </row>
    <row r="168" spans="2:38" s="99" customFormat="1" x14ac:dyDescent="0.25">
      <c r="B168" s="109"/>
      <c r="C168" s="232" t="str">
        <f>IF('1. Staff Posts and Salaries'!C167="","",'1. Staff Posts and Salaries'!C167)</f>
        <v/>
      </c>
      <c r="D168" s="410" t="str">
        <f>IF('1. Staff Posts and Salaries'!D167="","",'1. Staff Posts and Salaries'!D167)</f>
        <v/>
      </c>
      <c r="E168" s="100" t="str">
        <f>IF('1. Staff Posts and Salaries'!E167="","",'1. Staff Posts and Salaries'!E167)</f>
        <v/>
      </c>
      <c r="F168" s="100" t="str">
        <f>IF('1. Staff Posts and Salaries'!F167="","",'1. Staff Posts and Salaries'!F167)</f>
        <v/>
      </c>
      <c r="G168" s="100" t="str">
        <f>IF('1. Staff Posts and Salaries'!G167="","",'1. Staff Posts and Salaries'!G167)</f>
        <v/>
      </c>
      <c r="H168" s="100" t="str">
        <f>IF('1. Staff Posts and Salaries'!H167="","",'1. Staff Posts and Salaries'!H167)</f>
        <v/>
      </c>
      <c r="I168" s="100" t="str">
        <f>IF('1. Staff Posts and Salaries'!I167="","",'1. Staff Posts and Salaries'!I167)</f>
        <v/>
      </c>
      <c r="J168" s="100" t="str">
        <f>IF('1. Staff Posts and Salaries'!J167="","",'1. Staff Posts and Salaries'!J167)</f>
        <v/>
      </c>
      <c r="K168" s="227">
        <f>IF('1. Staff Posts and Salaries'!O167="","",'1. Staff Posts and Salaries'!O167)</f>
        <v>1</v>
      </c>
      <c r="L168" s="314"/>
      <c r="M168" s="315"/>
      <c r="N168" s="316">
        <f t="shared" si="18"/>
        <v>0</v>
      </c>
      <c r="O168" s="317">
        <f>IFERROR('1. Staff Posts and Salaries'!N167/12*'2. Annual Costs of Staff Posts'!L168*'2. Annual Costs of Staff Posts'!M168*K168,0)</f>
        <v>0</v>
      </c>
      <c r="P168" s="318"/>
      <c r="Q168" s="314"/>
      <c r="R168" s="315"/>
      <c r="S168" s="316">
        <f t="shared" si="19"/>
        <v>0</v>
      </c>
      <c r="T168" s="317">
        <f>IFERROR('1. Staff Posts and Salaries'!N167*(1+SUM(P168))/12*'2. Annual Costs of Staff Posts'!Q168*'2. Annual Costs of Staff Posts'!R168*K168,0)</f>
        <v>0</v>
      </c>
      <c r="U168" s="318"/>
      <c r="V168" s="314"/>
      <c r="W168" s="315"/>
      <c r="X168" s="316">
        <f t="shared" si="20"/>
        <v>0</v>
      </c>
      <c r="Y168" s="317">
        <f>IFERROR('1. Staff Posts and Salaries'!N167*(1+SUM(P168))*(1+SUM(U168))/12*'2. Annual Costs of Staff Posts'!V168*'2. Annual Costs of Staff Posts'!W168*K168,0)</f>
        <v>0</v>
      </c>
      <c r="Z168" s="318"/>
      <c r="AA168" s="314"/>
      <c r="AB168" s="315"/>
      <c r="AC168" s="316">
        <f t="shared" si="21"/>
        <v>0</v>
      </c>
      <c r="AD168" s="317">
        <f>IFERROR('1. Staff Posts and Salaries'!N167*(1+SUM(P168))*(1+SUM(U168))*(1+SUM(Z168))/12*'2. Annual Costs of Staff Posts'!AA168*'2. Annual Costs of Staff Posts'!AB168*K168,0)</f>
        <v>0</v>
      </c>
      <c r="AE168" s="318"/>
      <c r="AF168" s="314"/>
      <c r="AG168" s="315"/>
      <c r="AH168" s="316">
        <f t="shared" si="22"/>
        <v>0</v>
      </c>
      <c r="AI168" s="446">
        <f>IFERROR('1. Staff Posts and Salaries'!N167*(1+SUM(P168))*(1+SUM(U168))*(1+SUM(Z168))*(1+SUM(AE168))/12*'2. Annual Costs of Staff Posts'!AF168*'2. Annual Costs of Staff Posts'!AG168*K168,0)</f>
        <v>0</v>
      </c>
      <c r="AJ168" s="450">
        <f t="shared" si="23"/>
        <v>0</v>
      </c>
      <c r="AK168" s="448">
        <f t="shared" si="24"/>
        <v>0</v>
      </c>
      <c r="AL168" s="252"/>
    </row>
    <row r="169" spans="2:38" s="99" customFormat="1" x14ac:dyDescent="0.25">
      <c r="B169" s="109"/>
      <c r="C169" s="232" t="str">
        <f>IF('1. Staff Posts and Salaries'!C168="","",'1. Staff Posts and Salaries'!C168)</f>
        <v/>
      </c>
      <c r="D169" s="410" t="str">
        <f>IF('1. Staff Posts and Salaries'!D168="","",'1. Staff Posts and Salaries'!D168)</f>
        <v/>
      </c>
      <c r="E169" s="100" t="str">
        <f>IF('1. Staff Posts and Salaries'!E168="","",'1. Staff Posts and Salaries'!E168)</f>
        <v/>
      </c>
      <c r="F169" s="100" t="str">
        <f>IF('1. Staff Posts and Salaries'!F168="","",'1. Staff Posts and Salaries'!F168)</f>
        <v/>
      </c>
      <c r="G169" s="100" t="str">
        <f>IF('1. Staff Posts and Salaries'!G168="","",'1. Staff Posts and Salaries'!G168)</f>
        <v/>
      </c>
      <c r="H169" s="100" t="str">
        <f>IF('1. Staff Posts and Salaries'!H168="","",'1. Staff Posts and Salaries'!H168)</f>
        <v/>
      </c>
      <c r="I169" s="100" t="str">
        <f>IF('1. Staff Posts and Salaries'!I168="","",'1. Staff Posts and Salaries'!I168)</f>
        <v/>
      </c>
      <c r="J169" s="100" t="str">
        <f>IF('1. Staff Posts and Salaries'!J168="","",'1. Staff Posts and Salaries'!J168)</f>
        <v/>
      </c>
      <c r="K169" s="227">
        <f>IF('1. Staff Posts and Salaries'!O168="","",'1. Staff Posts and Salaries'!O168)</f>
        <v>1</v>
      </c>
      <c r="L169" s="314"/>
      <c r="M169" s="315"/>
      <c r="N169" s="316">
        <f t="shared" si="18"/>
        <v>0</v>
      </c>
      <c r="O169" s="317">
        <f>IFERROR('1. Staff Posts and Salaries'!N168/12*'2. Annual Costs of Staff Posts'!L169*'2. Annual Costs of Staff Posts'!M169*K169,0)</f>
        <v>0</v>
      </c>
      <c r="P169" s="318"/>
      <c r="Q169" s="314"/>
      <c r="R169" s="315"/>
      <c r="S169" s="316">
        <f t="shared" si="19"/>
        <v>0</v>
      </c>
      <c r="T169" s="317">
        <f>IFERROR('1. Staff Posts and Salaries'!N168*(1+SUM(P169))/12*'2. Annual Costs of Staff Posts'!Q169*'2. Annual Costs of Staff Posts'!R169*K169,0)</f>
        <v>0</v>
      </c>
      <c r="U169" s="318"/>
      <c r="V169" s="314"/>
      <c r="W169" s="315"/>
      <c r="X169" s="316">
        <f t="shared" si="20"/>
        <v>0</v>
      </c>
      <c r="Y169" s="317">
        <f>IFERROR('1. Staff Posts and Salaries'!N168*(1+SUM(P169))*(1+SUM(U169))/12*'2. Annual Costs of Staff Posts'!V169*'2. Annual Costs of Staff Posts'!W169*K169,0)</f>
        <v>0</v>
      </c>
      <c r="Z169" s="318"/>
      <c r="AA169" s="314"/>
      <c r="AB169" s="315"/>
      <c r="AC169" s="316">
        <f t="shared" si="21"/>
        <v>0</v>
      </c>
      <c r="AD169" s="317">
        <f>IFERROR('1. Staff Posts and Salaries'!N168*(1+SUM(P169))*(1+SUM(U169))*(1+SUM(Z169))/12*'2. Annual Costs of Staff Posts'!AA169*'2. Annual Costs of Staff Posts'!AB169*K169,0)</f>
        <v>0</v>
      </c>
      <c r="AE169" s="318"/>
      <c r="AF169" s="314"/>
      <c r="AG169" s="315"/>
      <c r="AH169" s="316">
        <f t="shared" si="22"/>
        <v>0</v>
      </c>
      <c r="AI169" s="446">
        <f>IFERROR('1. Staff Posts and Salaries'!N168*(1+SUM(P169))*(1+SUM(U169))*(1+SUM(Z169))*(1+SUM(AE169))/12*'2. Annual Costs of Staff Posts'!AF169*'2. Annual Costs of Staff Posts'!AG169*K169,0)</f>
        <v>0</v>
      </c>
      <c r="AJ169" s="450">
        <f t="shared" si="23"/>
        <v>0</v>
      </c>
      <c r="AK169" s="448">
        <f t="shared" si="24"/>
        <v>0</v>
      </c>
      <c r="AL169" s="252"/>
    </row>
    <row r="170" spans="2:38" s="99" customFormat="1" x14ac:dyDescent="0.25">
      <c r="B170" s="109"/>
      <c r="C170" s="232" t="str">
        <f>IF('1. Staff Posts and Salaries'!C169="","",'1. Staff Posts and Salaries'!C169)</f>
        <v/>
      </c>
      <c r="D170" s="410" t="str">
        <f>IF('1. Staff Posts and Salaries'!D169="","",'1. Staff Posts and Salaries'!D169)</f>
        <v/>
      </c>
      <c r="E170" s="100" t="str">
        <f>IF('1. Staff Posts and Salaries'!E169="","",'1. Staff Posts and Salaries'!E169)</f>
        <v/>
      </c>
      <c r="F170" s="100" t="str">
        <f>IF('1. Staff Posts and Salaries'!F169="","",'1. Staff Posts and Salaries'!F169)</f>
        <v/>
      </c>
      <c r="G170" s="100" t="str">
        <f>IF('1. Staff Posts and Salaries'!G169="","",'1. Staff Posts and Salaries'!G169)</f>
        <v/>
      </c>
      <c r="H170" s="100" t="str">
        <f>IF('1. Staff Posts and Salaries'!H169="","",'1. Staff Posts and Salaries'!H169)</f>
        <v/>
      </c>
      <c r="I170" s="100" t="str">
        <f>IF('1. Staff Posts and Salaries'!I169="","",'1. Staff Posts and Salaries'!I169)</f>
        <v/>
      </c>
      <c r="J170" s="100" t="str">
        <f>IF('1. Staff Posts and Salaries'!J169="","",'1. Staff Posts and Salaries'!J169)</f>
        <v/>
      </c>
      <c r="K170" s="227">
        <f>IF('1. Staff Posts and Salaries'!O169="","",'1. Staff Posts and Salaries'!O169)</f>
        <v>1</v>
      </c>
      <c r="L170" s="314"/>
      <c r="M170" s="315"/>
      <c r="N170" s="316">
        <f t="shared" si="18"/>
        <v>0</v>
      </c>
      <c r="O170" s="317">
        <f>IFERROR('1. Staff Posts and Salaries'!N169/12*'2. Annual Costs of Staff Posts'!L170*'2. Annual Costs of Staff Posts'!M170*K170,0)</f>
        <v>0</v>
      </c>
      <c r="P170" s="318"/>
      <c r="Q170" s="314"/>
      <c r="R170" s="315"/>
      <c r="S170" s="316">
        <f t="shared" si="19"/>
        <v>0</v>
      </c>
      <c r="T170" s="317">
        <f>IFERROR('1. Staff Posts and Salaries'!N169*(1+SUM(P170))/12*'2. Annual Costs of Staff Posts'!Q170*'2. Annual Costs of Staff Posts'!R170*K170,0)</f>
        <v>0</v>
      </c>
      <c r="U170" s="318"/>
      <c r="V170" s="314"/>
      <c r="W170" s="315"/>
      <c r="X170" s="316">
        <f t="shared" si="20"/>
        <v>0</v>
      </c>
      <c r="Y170" s="317">
        <f>IFERROR('1. Staff Posts and Salaries'!N169*(1+SUM(P170))*(1+SUM(U170))/12*'2. Annual Costs of Staff Posts'!V170*'2. Annual Costs of Staff Posts'!W170*K170,0)</f>
        <v>0</v>
      </c>
      <c r="Z170" s="318"/>
      <c r="AA170" s="314"/>
      <c r="AB170" s="315"/>
      <c r="AC170" s="316">
        <f t="shared" si="21"/>
        <v>0</v>
      </c>
      <c r="AD170" s="317">
        <f>IFERROR('1. Staff Posts and Salaries'!N169*(1+SUM(P170))*(1+SUM(U170))*(1+SUM(Z170))/12*'2. Annual Costs of Staff Posts'!AA170*'2. Annual Costs of Staff Posts'!AB170*K170,0)</f>
        <v>0</v>
      </c>
      <c r="AE170" s="318"/>
      <c r="AF170" s="314"/>
      <c r="AG170" s="315"/>
      <c r="AH170" s="316">
        <f t="shared" si="22"/>
        <v>0</v>
      </c>
      <c r="AI170" s="446">
        <f>IFERROR('1. Staff Posts and Salaries'!N169*(1+SUM(P170))*(1+SUM(U170))*(1+SUM(Z170))*(1+SUM(AE170))/12*'2. Annual Costs of Staff Posts'!AF170*'2. Annual Costs of Staff Posts'!AG170*K170,0)</f>
        <v>0</v>
      </c>
      <c r="AJ170" s="450">
        <f t="shared" si="23"/>
        <v>0</v>
      </c>
      <c r="AK170" s="448">
        <f t="shared" si="24"/>
        <v>0</v>
      </c>
      <c r="AL170" s="252"/>
    </row>
    <row r="171" spans="2:38" s="99" customFormat="1" x14ac:dyDescent="0.25">
      <c r="B171" s="109"/>
      <c r="C171" s="232" t="str">
        <f>IF('1. Staff Posts and Salaries'!C170="","",'1. Staff Posts and Salaries'!C170)</f>
        <v/>
      </c>
      <c r="D171" s="410" t="str">
        <f>IF('1. Staff Posts and Salaries'!D170="","",'1. Staff Posts and Salaries'!D170)</f>
        <v/>
      </c>
      <c r="E171" s="100" t="str">
        <f>IF('1. Staff Posts and Salaries'!E170="","",'1. Staff Posts and Salaries'!E170)</f>
        <v/>
      </c>
      <c r="F171" s="100" t="str">
        <f>IF('1. Staff Posts and Salaries'!F170="","",'1. Staff Posts and Salaries'!F170)</f>
        <v/>
      </c>
      <c r="G171" s="100" t="str">
        <f>IF('1. Staff Posts and Salaries'!G170="","",'1. Staff Posts and Salaries'!G170)</f>
        <v/>
      </c>
      <c r="H171" s="100" t="str">
        <f>IF('1. Staff Posts and Salaries'!H170="","",'1. Staff Posts and Salaries'!H170)</f>
        <v/>
      </c>
      <c r="I171" s="100" t="str">
        <f>IF('1. Staff Posts and Salaries'!I170="","",'1. Staff Posts and Salaries'!I170)</f>
        <v/>
      </c>
      <c r="J171" s="100" t="str">
        <f>IF('1. Staff Posts and Salaries'!J170="","",'1. Staff Posts and Salaries'!J170)</f>
        <v/>
      </c>
      <c r="K171" s="227">
        <f>IF('1. Staff Posts and Salaries'!O170="","",'1. Staff Posts and Salaries'!O170)</f>
        <v>1</v>
      </c>
      <c r="L171" s="314"/>
      <c r="M171" s="315"/>
      <c r="N171" s="316">
        <f t="shared" si="18"/>
        <v>0</v>
      </c>
      <c r="O171" s="317">
        <f>IFERROR('1. Staff Posts and Salaries'!N170/12*'2. Annual Costs of Staff Posts'!L171*'2. Annual Costs of Staff Posts'!M171*K171,0)</f>
        <v>0</v>
      </c>
      <c r="P171" s="318"/>
      <c r="Q171" s="314"/>
      <c r="R171" s="315"/>
      <c r="S171" s="316">
        <f t="shared" si="19"/>
        <v>0</v>
      </c>
      <c r="T171" s="317">
        <f>IFERROR('1. Staff Posts and Salaries'!N170*(1+SUM(P171))/12*'2. Annual Costs of Staff Posts'!Q171*'2. Annual Costs of Staff Posts'!R171*K171,0)</f>
        <v>0</v>
      </c>
      <c r="U171" s="318"/>
      <c r="V171" s="314"/>
      <c r="W171" s="315"/>
      <c r="X171" s="316">
        <f t="shared" si="20"/>
        <v>0</v>
      </c>
      <c r="Y171" s="317">
        <f>IFERROR('1. Staff Posts and Salaries'!N170*(1+SUM(P171))*(1+SUM(U171))/12*'2. Annual Costs of Staff Posts'!V171*'2. Annual Costs of Staff Posts'!W171*K171,0)</f>
        <v>0</v>
      </c>
      <c r="Z171" s="318"/>
      <c r="AA171" s="314"/>
      <c r="AB171" s="315"/>
      <c r="AC171" s="316">
        <f t="shared" si="21"/>
        <v>0</v>
      </c>
      <c r="AD171" s="317">
        <f>IFERROR('1. Staff Posts and Salaries'!N170*(1+SUM(P171))*(1+SUM(U171))*(1+SUM(Z171))/12*'2. Annual Costs of Staff Posts'!AA171*'2. Annual Costs of Staff Posts'!AB171*K171,0)</f>
        <v>0</v>
      </c>
      <c r="AE171" s="318"/>
      <c r="AF171" s="314"/>
      <c r="AG171" s="315"/>
      <c r="AH171" s="316">
        <f t="shared" si="22"/>
        <v>0</v>
      </c>
      <c r="AI171" s="446">
        <f>IFERROR('1. Staff Posts and Salaries'!N170*(1+SUM(P171))*(1+SUM(U171))*(1+SUM(Z171))*(1+SUM(AE171))/12*'2. Annual Costs of Staff Posts'!AF171*'2. Annual Costs of Staff Posts'!AG171*K171,0)</f>
        <v>0</v>
      </c>
      <c r="AJ171" s="450">
        <f t="shared" si="23"/>
        <v>0</v>
      </c>
      <c r="AK171" s="448">
        <f t="shared" si="24"/>
        <v>0</v>
      </c>
      <c r="AL171" s="252"/>
    </row>
    <row r="172" spans="2:38" s="99" customFormat="1" x14ac:dyDescent="0.25">
      <c r="B172" s="109"/>
      <c r="C172" s="232" t="str">
        <f>IF('1. Staff Posts and Salaries'!C171="","",'1. Staff Posts and Salaries'!C171)</f>
        <v/>
      </c>
      <c r="D172" s="410" t="str">
        <f>IF('1. Staff Posts and Salaries'!D171="","",'1. Staff Posts and Salaries'!D171)</f>
        <v/>
      </c>
      <c r="E172" s="100" t="str">
        <f>IF('1. Staff Posts and Salaries'!E171="","",'1. Staff Posts and Salaries'!E171)</f>
        <v/>
      </c>
      <c r="F172" s="100" t="str">
        <f>IF('1. Staff Posts and Salaries'!F171="","",'1. Staff Posts and Salaries'!F171)</f>
        <v/>
      </c>
      <c r="G172" s="100" t="str">
        <f>IF('1. Staff Posts and Salaries'!G171="","",'1. Staff Posts and Salaries'!G171)</f>
        <v/>
      </c>
      <c r="H172" s="100" t="str">
        <f>IF('1. Staff Posts and Salaries'!H171="","",'1. Staff Posts and Salaries'!H171)</f>
        <v/>
      </c>
      <c r="I172" s="100" t="str">
        <f>IF('1. Staff Posts and Salaries'!I171="","",'1. Staff Posts and Salaries'!I171)</f>
        <v/>
      </c>
      <c r="J172" s="100" t="str">
        <f>IF('1. Staff Posts and Salaries'!J171="","",'1. Staff Posts and Salaries'!J171)</f>
        <v/>
      </c>
      <c r="K172" s="227">
        <f>IF('1. Staff Posts and Salaries'!O171="","",'1. Staff Posts and Salaries'!O171)</f>
        <v>1</v>
      </c>
      <c r="L172" s="314"/>
      <c r="M172" s="315"/>
      <c r="N172" s="316">
        <f t="shared" si="18"/>
        <v>0</v>
      </c>
      <c r="O172" s="317">
        <f>IFERROR('1. Staff Posts and Salaries'!N171/12*'2. Annual Costs of Staff Posts'!L172*'2. Annual Costs of Staff Posts'!M172*K172,0)</f>
        <v>0</v>
      </c>
      <c r="P172" s="318"/>
      <c r="Q172" s="314"/>
      <c r="R172" s="315"/>
      <c r="S172" s="316">
        <f t="shared" si="19"/>
        <v>0</v>
      </c>
      <c r="T172" s="317">
        <f>IFERROR('1. Staff Posts and Salaries'!N171*(1+SUM(P172))/12*'2. Annual Costs of Staff Posts'!Q172*'2. Annual Costs of Staff Posts'!R172*K172,0)</f>
        <v>0</v>
      </c>
      <c r="U172" s="318"/>
      <c r="V172" s="314"/>
      <c r="W172" s="315"/>
      <c r="X172" s="316">
        <f t="shared" si="20"/>
        <v>0</v>
      </c>
      <c r="Y172" s="317">
        <f>IFERROR('1. Staff Posts and Salaries'!N171*(1+SUM(P172))*(1+SUM(U172))/12*'2. Annual Costs of Staff Posts'!V172*'2. Annual Costs of Staff Posts'!W172*K172,0)</f>
        <v>0</v>
      </c>
      <c r="Z172" s="318"/>
      <c r="AA172" s="314"/>
      <c r="AB172" s="315"/>
      <c r="AC172" s="316">
        <f t="shared" si="21"/>
        <v>0</v>
      </c>
      <c r="AD172" s="317">
        <f>IFERROR('1. Staff Posts and Salaries'!N171*(1+SUM(P172))*(1+SUM(U172))*(1+SUM(Z172))/12*'2. Annual Costs of Staff Posts'!AA172*'2. Annual Costs of Staff Posts'!AB172*K172,0)</f>
        <v>0</v>
      </c>
      <c r="AE172" s="318"/>
      <c r="AF172" s="314"/>
      <c r="AG172" s="315"/>
      <c r="AH172" s="316">
        <f t="shared" si="22"/>
        <v>0</v>
      </c>
      <c r="AI172" s="446">
        <f>IFERROR('1. Staff Posts and Salaries'!N171*(1+SUM(P172))*(1+SUM(U172))*(1+SUM(Z172))*(1+SUM(AE172))/12*'2. Annual Costs of Staff Posts'!AF172*'2. Annual Costs of Staff Posts'!AG172*K172,0)</f>
        <v>0</v>
      </c>
      <c r="AJ172" s="450">
        <f t="shared" si="23"/>
        <v>0</v>
      </c>
      <c r="AK172" s="448">
        <f t="shared" si="24"/>
        <v>0</v>
      </c>
      <c r="AL172" s="252"/>
    </row>
    <row r="173" spans="2:38" s="99" customFormat="1" x14ac:dyDescent="0.25">
      <c r="B173" s="109"/>
      <c r="C173" s="232" t="str">
        <f>IF('1. Staff Posts and Salaries'!C172="","",'1. Staff Posts and Salaries'!C172)</f>
        <v/>
      </c>
      <c r="D173" s="410" t="str">
        <f>IF('1. Staff Posts and Salaries'!D172="","",'1. Staff Posts and Salaries'!D172)</f>
        <v/>
      </c>
      <c r="E173" s="100" t="str">
        <f>IF('1. Staff Posts and Salaries'!E172="","",'1. Staff Posts and Salaries'!E172)</f>
        <v/>
      </c>
      <c r="F173" s="100" t="str">
        <f>IF('1. Staff Posts and Salaries'!F172="","",'1. Staff Posts and Salaries'!F172)</f>
        <v/>
      </c>
      <c r="G173" s="100" t="str">
        <f>IF('1. Staff Posts and Salaries'!G172="","",'1. Staff Posts and Salaries'!G172)</f>
        <v/>
      </c>
      <c r="H173" s="100" t="str">
        <f>IF('1. Staff Posts and Salaries'!H172="","",'1. Staff Posts and Salaries'!H172)</f>
        <v/>
      </c>
      <c r="I173" s="100" t="str">
        <f>IF('1. Staff Posts and Salaries'!I172="","",'1. Staff Posts and Salaries'!I172)</f>
        <v/>
      </c>
      <c r="J173" s="100" t="str">
        <f>IF('1. Staff Posts and Salaries'!J172="","",'1. Staff Posts and Salaries'!J172)</f>
        <v/>
      </c>
      <c r="K173" s="227">
        <f>IF('1. Staff Posts and Salaries'!O172="","",'1. Staff Posts and Salaries'!O172)</f>
        <v>1</v>
      </c>
      <c r="L173" s="314"/>
      <c r="M173" s="315"/>
      <c r="N173" s="316">
        <f t="shared" si="18"/>
        <v>0</v>
      </c>
      <c r="O173" s="317">
        <f>IFERROR('1. Staff Posts and Salaries'!N172/12*'2. Annual Costs of Staff Posts'!L173*'2. Annual Costs of Staff Posts'!M173*K173,0)</f>
        <v>0</v>
      </c>
      <c r="P173" s="318"/>
      <c r="Q173" s="314"/>
      <c r="R173" s="315"/>
      <c r="S173" s="316">
        <f t="shared" si="19"/>
        <v>0</v>
      </c>
      <c r="T173" s="317">
        <f>IFERROR('1. Staff Posts and Salaries'!N172*(1+SUM(P173))/12*'2. Annual Costs of Staff Posts'!Q173*'2. Annual Costs of Staff Posts'!R173*K173,0)</f>
        <v>0</v>
      </c>
      <c r="U173" s="318"/>
      <c r="V173" s="314"/>
      <c r="W173" s="315"/>
      <c r="X173" s="316">
        <f t="shared" si="20"/>
        <v>0</v>
      </c>
      <c r="Y173" s="317">
        <f>IFERROR('1. Staff Posts and Salaries'!N172*(1+SUM(P173))*(1+SUM(U173))/12*'2. Annual Costs of Staff Posts'!V173*'2. Annual Costs of Staff Posts'!W173*K173,0)</f>
        <v>0</v>
      </c>
      <c r="Z173" s="318"/>
      <c r="AA173" s="314"/>
      <c r="AB173" s="315"/>
      <c r="AC173" s="316">
        <f t="shared" si="21"/>
        <v>0</v>
      </c>
      <c r="AD173" s="317">
        <f>IFERROR('1. Staff Posts and Salaries'!N172*(1+SUM(P173))*(1+SUM(U173))*(1+SUM(Z173))/12*'2. Annual Costs of Staff Posts'!AA173*'2. Annual Costs of Staff Posts'!AB173*K173,0)</f>
        <v>0</v>
      </c>
      <c r="AE173" s="318"/>
      <c r="AF173" s="314"/>
      <c r="AG173" s="315"/>
      <c r="AH173" s="316">
        <f t="shared" si="22"/>
        <v>0</v>
      </c>
      <c r="AI173" s="446">
        <f>IFERROR('1. Staff Posts and Salaries'!N172*(1+SUM(P173))*(1+SUM(U173))*(1+SUM(Z173))*(1+SUM(AE173))/12*'2. Annual Costs of Staff Posts'!AF173*'2. Annual Costs of Staff Posts'!AG173*K173,0)</f>
        <v>0</v>
      </c>
      <c r="AJ173" s="450">
        <f t="shared" si="23"/>
        <v>0</v>
      </c>
      <c r="AK173" s="448">
        <f t="shared" si="24"/>
        <v>0</v>
      </c>
      <c r="AL173" s="252"/>
    </row>
    <row r="174" spans="2:38" s="99" customFormat="1" x14ac:dyDescent="0.25">
      <c r="B174" s="109"/>
      <c r="C174" s="232" t="str">
        <f>IF('1. Staff Posts and Salaries'!C173="","",'1. Staff Posts and Salaries'!C173)</f>
        <v/>
      </c>
      <c r="D174" s="410" t="str">
        <f>IF('1. Staff Posts and Salaries'!D173="","",'1. Staff Posts and Salaries'!D173)</f>
        <v/>
      </c>
      <c r="E174" s="100" t="str">
        <f>IF('1. Staff Posts and Salaries'!E173="","",'1. Staff Posts and Salaries'!E173)</f>
        <v/>
      </c>
      <c r="F174" s="100" t="str">
        <f>IF('1. Staff Posts and Salaries'!F173="","",'1. Staff Posts and Salaries'!F173)</f>
        <v/>
      </c>
      <c r="G174" s="100" t="str">
        <f>IF('1. Staff Posts and Salaries'!G173="","",'1. Staff Posts and Salaries'!G173)</f>
        <v/>
      </c>
      <c r="H174" s="100" t="str">
        <f>IF('1. Staff Posts and Salaries'!H173="","",'1. Staff Posts and Salaries'!H173)</f>
        <v/>
      </c>
      <c r="I174" s="100" t="str">
        <f>IF('1. Staff Posts and Salaries'!I173="","",'1. Staff Posts and Salaries'!I173)</f>
        <v/>
      </c>
      <c r="J174" s="100" t="str">
        <f>IF('1. Staff Posts and Salaries'!J173="","",'1. Staff Posts and Salaries'!J173)</f>
        <v/>
      </c>
      <c r="K174" s="227">
        <f>IF('1. Staff Posts and Salaries'!O173="","",'1. Staff Posts and Salaries'!O173)</f>
        <v>1</v>
      </c>
      <c r="L174" s="314"/>
      <c r="M174" s="315"/>
      <c r="N174" s="316">
        <f t="shared" si="18"/>
        <v>0</v>
      </c>
      <c r="O174" s="317">
        <f>IFERROR('1. Staff Posts and Salaries'!N173/12*'2. Annual Costs of Staff Posts'!L174*'2. Annual Costs of Staff Posts'!M174*K174,0)</f>
        <v>0</v>
      </c>
      <c r="P174" s="318"/>
      <c r="Q174" s="314"/>
      <c r="R174" s="315"/>
      <c r="S174" s="316">
        <f t="shared" si="19"/>
        <v>0</v>
      </c>
      <c r="T174" s="317">
        <f>IFERROR('1. Staff Posts and Salaries'!N173*(1+SUM(P174))/12*'2. Annual Costs of Staff Posts'!Q174*'2. Annual Costs of Staff Posts'!R174*K174,0)</f>
        <v>0</v>
      </c>
      <c r="U174" s="318"/>
      <c r="V174" s="314"/>
      <c r="W174" s="315"/>
      <c r="X174" s="316">
        <f t="shared" si="20"/>
        <v>0</v>
      </c>
      <c r="Y174" s="317">
        <f>IFERROR('1. Staff Posts and Salaries'!N173*(1+SUM(P174))*(1+SUM(U174))/12*'2. Annual Costs of Staff Posts'!V174*'2. Annual Costs of Staff Posts'!W174*K174,0)</f>
        <v>0</v>
      </c>
      <c r="Z174" s="318"/>
      <c r="AA174" s="314"/>
      <c r="AB174" s="315"/>
      <c r="AC174" s="316">
        <f t="shared" si="21"/>
        <v>0</v>
      </c>
      <c r="AD174" s="317">
        <f>IFERROR('1. Staff Posts and Salaries'!N173*(1+SUM(P174))*(1+SUM(U174))*(1+SUM(Z174))/12*'2. Annual Costs of Staff Posts'!AA174*'2. Annual Costs of Staff Posts'!AB174*K174,0)</f>
        <v>0</v>
      </c>
      <c r="AE174" s="318"/>
      <c r="AF174" s="314"/>
      <c r="AG174" s="315"/>
      <c r="AH174" s="316">
        <f t="shared" si="22"/>
        <v>0</v>
      </c>
      <c r="AI174" s="446">
        <f>IFERROR('1. Staff Posts and Salaries'!N173*(1+SUM(P174))*(1+SUM(U174))*(1+SUM(Z174))*(1+SUM(AE174))/12*'2. Annual Costs of Staff Posts'!AF174*'2. Annual Costs of Staff Posts'!AG174*K174,0)</f>
        <v>0</v>
      </c>
      <c r="AJ174" s="450">
        <f t="shared" si="23"/>
        <v>0</v>
      </c>
      <c r="AK174" s="448">
        <f t="shared" si="24"/>
        <v>0</v>
      </c>
      <c r="AL174" s="252"/>
    </row>
    <row r="175" spans="2:38" s="99" customFormat="1" x14ac:dyDescent="0.25">
      <c r="B175" s="109"/>
      <c r="C175" s="232" t="str">
        <f>IF('1. Staff Posts and Salaries'!C174="","",'1. Staff Posts and Salaries'!C174)</f>
        <v/>
      </c>
      <c r="D175" s="410" t="str">
        <f>IF('1. Staff Posts and Salaries'!D174="","",'1. Staff Posts and Salaries'!D174)</f>
        <v/>
      </c>
      <c r="E175" s="100" t="str">
        <f>IF('1. Staff Posts and Salaries'!E174="","",'1. Staff Posts and Salaries'!E174)</f>
        <v/>
      </c>
      <c r="F175" s="100" t="str">
        <f>IF('1. Staff Posts and Salaries'!F174="","",'1. Staff Posts and Salaries'!F174)</f>
        <v/>
      </c>
      <c r="G175" s="100" t="str">
        <f>IF('1. Staff Posts and Salaries'!G174="","",'1. Staff Posts and Salaries'!G174)</f>
        <v/>
      </c>
      <c r="H175" s="100" t="str">
        <f>IF('1. Staff Posts and Salaries'!H174="","",'1. Staff Posts and Salaries'!H174)</f>
        <v/>
      </c>
      <c r="I175" s="100" t="str">
        <f>IF('1. Staff Posts and Salaries'!I174="","",'1. Staff Posts and Salaries'!I174)</f>
        <v/>
      </c>
      <c r="J175" s="100" t="str">
        <f>IF('1. Staff Posts and Salaries'!J174="","",'1. Staff Posts and Salaries'!J174)</f>
        <v/>
      </c>
      <c r="K175" s="227">
        <f>IF('1. Staff Posts and Salaries'!O174="","",'1. Staff Posts and Salaries'!O174)</f>
        <v>1</v>
      </c>
      <c r="L175" s="314"/>
      <c r="M175" s="315"/>
      <c r="N175" s="316">
        <f t="shared" si="18"/>
        <v>0</v>
      </c>
      <c r="O175" s="317">
        <f>IFERROR('1. Staff Posts and Salaries'!N174/12*'2. Annual Costs of Staff Posts'!L175*'2. Annual Costs of Staff Posts'!M175*K175,0)</f>
        <v>0</v>
      </c>
      <c r="P175" s="318"/>
      <c r="Q175" s="314"/>
      <c r="R175" s="315"/>
      <c r="S175" s="316">
        <f t="shared" si="19"/>
        <v>0</v>
      </c>
      <c r="T175" s="317">
        <f>IFERROR('1. Staff Posts and Salaries'!N174*(1+SUM(P175))/12*'2. Annual Costs of Staff Posts'!Q175*'2. Annual Costs of Staff Posts'!R175*K175,0)</f>
        <v>0</v>
      </c>
      <c r="U175" s="318"/>
      <c r="V175" s="314"/>
      <c r="W175" s="315"/>
      <c r="X175" s="316">
        <f t="shared" si="20"/>
        <v>0</v>
      </c>
      <c r="Y175" s="317">
        <f>IFERROR('1. Staff Posts and Salaries'!N174*(1+SUM(P175))*(1+SUM(U175))/12*'2. Annual Costs of Staff Posts'!V175*'2. Annual Costs of Staff Posts'!W175*K175,0)</f>
        <v>0</v>
      </c>
      <c r="Z175" s="318"/>
      <c r="AA175" s="314"/>
      <c r="AB175" s="315"/>
      <c r="AC175" s="316">
        <f t="shared" si="21"/>
        <v>0</v>
      </c>
      <c r="AD175" s="317">
        <f>IFERROR('1. Staff Posts and Salaries'!N174*(1+SUM(P175))*(1+SUM(U175))*(1+SUM(Z175))/12*'2. Annual Costs of Staff Posts'!AA175*'2. Annual Costs of Staff Posts'!AB175*K175,0)</f>
        <v>0</v>
      </c>
      <c r="AE175" s="318"/>
      <c r="AF175" s="314"/>
      <c r="AG175" s="315"/>
      <c r="AH175" s="316">
        <f t="shared" si="22"/>
        <v>0</v>
      </c>
      <c r="AI175" s="446">
        <f>IFERROR('1. Staff Posts and Salaries'!N174*(1+SUM(P175))*(1+SUM(U175))*(1+SUM(Z175))*(1+SUM(AE175))/12*'2. Annual Costs of Staff Posts'!AF175*'2. Annual Costs of Staff Posts'!AG175*K175,0)</f>
        <v>0</v>
      </c>
      <c r="AJ175" s="450">
        <f t="shared" si="23"/>
        <v>0</v>
      </c>
      <c r="AK175" s="448">
        <f t="shared" si="24"/>
        <v>0</v>
      </c>
      <c r="AL175" s="252"/>
    </row>
    <row r="176" spans="2:38" s="99" customFormat="1" x14ac:dyDescent="0.25">
      <c r="B176" s="109"/>
      <c r="C176" s="232" t="str">
        <f>IF('1. Staff Posts and Salaries'!C175="","",'1. Staff Posts and Salaries'!C175)</f>
        <v/>
      </c>
      <c r="D176" s="410" t="str">
        <f>IF('1. Staff Posts and Salaries'!D175="","",'1. Staff Posts and Salaries'!D175)</f>
        <v/>
      </c>
      <c r="E176" s="100" t="str">
        <f>IF('1. Staff Posts and Salaries'!E175="","",'1. Staff Posts and Salaries'!E175)</f>
        <v/>
      </c>
      <c r="F176" s="100" t="str">
        <f>IF('1. Staff Posts and Salaries'!F175="","",'1. Staff Posts and Salaries'!F175)</f>
        <v/>
      </c>
      <c r="G176" s="100" t="str">
        <f>IF('1. Staff Posts and Salaries'!G175="","",'1. Staff Posts and Salaries'!G175)</f>
        <v/>
      </c>
      <c r="H176" s="100" t="str">
        <f>IF('1. Staff Posts and Salaries'!H175="","",'1. Staff Posts and Salaries'!H175)</f>
        <v/>
      </c>
      <c r="I176" s="100" t="str">
        <f>IF('1. Staff Posts and Salaries'!I175="","",'1. Staff Posts and Salaries'!I175)</f>
        <v/>
      </c>
      <c r="J176" s="100" t="str">
        <f>IF('1. Staff Posts and Salaries'!J175="","",'1. Staff Posts and Salaries'!J175)</f>
        <v/>
      </c>
      <c r="K176" s="227">
        <f>IF('1. Staff Posts and Salaries'!O175="","",'1. Staff Posts and Salaries'!O175)</f>
        <v>1</v>
      </c>
      <c r="L176" s="314"/>
      <c r="M176" s="315"/>
      <c r="N176" s="316">
        <f t="shared" si="18"/>
        <v>0</v>
      </c>
      <c r="O176" s="317">
        <f>IFERROR('1. Staff Posts and Salaries'!N175/12*'2. Annual Costs of Staff Posts'!L176*'2. Annual Costs of Staff Posts'!M176*K176,0)</f>
        <v>0</v>
      </c>
      <c r="P176" s="318"/>
      <c r="Q176" s="314"/>
      <c r="R176" s="315"/>
      <c r="S176" s="316">
        <f t="shared" si="19"/>
        <v>0</v>
      </c>
      <c r="T176" s="317">
        <f>IFERROR('1. Staff Posts and Salaries'!N175*(1+SUM(P176))/12*'2. Annual Costs of Staff Posts'!Q176*'2. Annual Costs of Staff Posts'!R176*K176,0)</f>
        <v>0</v>
      </c>
      <c r="U176" s="318"/>
      <c r="V176" s="314"/>
      <c r="W176" s="315"/>
      <c r="X176" s="316">
        <f t="shared" si="20"/>
        <v>0</v>
      </c>
      <c r="Y176" s="317">
        <f>IFERROR('1. Staff Posts and Salaries'!N175*(1+SUM(P176))*(1+SUM(U176))/12*'2. Annual Costs of Staff Posts'!V176*'2. Annual Costs of Staff Posts'!W176*K176,0)</f>
        <v>0</v>
      </c>
      <c r="Z176" s="318"/>
      <c r="AA176" s="314"/>
      <c r="AB176" s="315"/>
      <c r="AC176" s="316">
        <f t="shared" si="21"/>
        <v>0</v>
      </c>
      <c r="AD176" s="317">
        <f>IFERROR('1. Staff Posts and Salaries'!N175*(1+SUM(P176))*(1+SUM(U176))*(1+SUM(Z176))/12*'2. Annual Costs of Staff Posts'!AA176*'2. Annual Costs of Staff Posts'!AB176*K176,0)</f>
        <v>0</v>
      </c>
      <c r="AE176" s="318"/>
      <c r="AF176" s="314"/>
      <c r="AG176" s="315"/>
      <c r="AH176" s="316">
        <f t="shared" si="22"/>
        <v>0</v>
      </c>
      <c r="AI176" s="446">
        <f>IFERROR('1. Staff Posts and Salaries'!N175*(1+SUM(P176))*(1+SUM(U176))*(1+SUM(Z176))*(1+SUM(AE176))/12*'2. Annual Costs of Staff Posts'!AF176*'2. Annual Costs of Staff Posts'!AG176*K176,0)</f>
        <v>0</v>
      </c>
      <c r="AJ176" s="450">
        <f t="shared" si="23"/>
        <v>0</v>
      </c>
      <c r="AK176" s="448">
        <f t="shared" si="24"/>
        <v>0</v>
      </c>
      <c r="AL176" s="252"/>
    </row>
    <row r="177" spans="2:38" s="99" customFormat="1" x14ac:dyDescent="0.25">
      <c r="B177" s="109"/>
      <c r="C177" s="232" t="str">
        <f>IF('1. Staff Posts and Salaries'!C176="","",'1. Staff Posts and Salaries'!C176)</f>
        <v/>
      </c>
      <c r="D177" s="410" t="str">
        <f>IF('1. Staff Posts and Salaries'!D176="","",'1. Staff Posts and Salaries'!D176)</f>
        <v/>
      </c>
      <c r="E177" s="100" t="str">
        <f>IF('1. Staff Posts and Salaries'!E176="","",'1. Staff Posts and Salaries'!E176)</f>
        <v/>
      </c>
      <c r="F177" s="100" t="str">
        <f>IF('1. Staff Posts and Salaries'!F176="","",'1. Staff Posts and Salaries'!F176)</f>
        <v/>
      </c>
      <c r="G177" s="100" t="str">
        <f>IF('1. Staff Posts and Salaries'!G176="","",'1. Staff Posts and Salaries'!G176)</f>
        <v/>
      </c>
      <c r="H177" s="100" t="str">
        <f>IF('1. Staff Posts and Salaries'!H176="","",'1. Staff Posts and Salaries'!H176)</f>
        <v/>
      </c>
      <c r="I177" s="100" t="str">
        <f>IF('1. Staff Posts and Salaries'!I176="","",'1. Staff Posts and Salaries'!I176)</f>
        <v/>
      </c>
      <c r="J177" s="100" t="str">
        <f>IF('1. Staff Posts and Salaries'!J176="","",'1. Staff Posts and Salaries'!J176)</f>
        <v/>
      </c>
      <c r="K177" s="227">
        <f>IF('1. Staff Posts and Salaries'!O176="","",'1. Staff Posts and Salaries'!O176)</f>
        <v>1</v>
      </c>
      <c r="L177" s="314"/>
      <c r="M177" s="315"/>
      <c r="N177" s="316">
        <f t="shared" si="18"/>
        <v>0</v>
      </c>
      <c r="O177" s="317">
        <f>IFERROR('1. Staff Posts and Salaries'!N176/12*'2. Annual Costs of Staff Posts'!L177*'2. Annual Costs of Staff Posts'!M177*K177,0)</f>
        <v>0</v>
      </c>
      <c r="P177" s="318"/>
      <c r="Q177" s="314"/>
      <c r="R177" s="315"/>
      <c r="S177" s="316">
        <f t="shared" si="19"/>
        <v>0</v>
      </c>
      <c r="T177" s="317">
        <f>IFERROR('1. Staff Posts and Salaries'!N176*(1+SUM(P177))/12*'2. Annual Costs of Staff Posts'!Q177*'2. Annual Costs of Staff Posts'!R177*K177,0)</f>
        <v>0</v>
      </c>
      <c r="U177" s="318"/>
      <c r="V177" s="314"/>
      <c r="W177" s="315"/>
      <c r="X177" s="316">
        <f t="shared" si="20"/>
        <v>0</v>
      </c>
      <c r="Y177" s="317">
        <f>IFERROR('1. Staff Posts and Salaries'!N176*(1+SUM(P177))*(1+SUM(U177))/12*'2. Annual Costs of Staff Posts'!V177*'2. Annual Costs of Staff Posts'!W177*K177,0)</f>
        <v>0</v>
      </c>
      <c r="Z177" s="318"/>
      <c r="AA177" s="314"/>
      <c r="AB177" s="315"/>
      <c r="AC177" s="316">
        <f t="shared" si="21"/>
        <v>0</v>
      </c>
      <c r="AD177" s="317">
        <f>IFERROR('1. Staff Posts and Salaries'!N176*(1+SUM(P177))*(1+SUM(U177))*(1+SUM(Z177))/12*'2. Annual Costs of Staff Posts'!AA177*'2. Annual Costs of Staff Posts'!AB177*K177,0)</f>
        <v>0</v>
      </c>
      <c r="AE177" s="318"/>
      <c r="AF177" s="314"/>
      <c r="AG177" s="315"/>
      <c r="AH177" s="316">
        <f t="shared" si="22"/>
        <v>0</v>
      </c>
      <c r="AI177" s="446">
        <f>IFERROR('1. Staff Posts and Salaries'!N176*(1+SUM(P177))*(1+SUM(U177))*(1+SUM(Z177))*(1+SUM(AE177))/12*'2. Annual Costs of Staff Posts'!AF177*'2. Annual Costs of Staff Posts'!AG177*K177,0)</f>
        <v>0</v>
      </c>
      <c r="AJ177" s="450">
        <f t="shared" si="23"/>
        <v>0</v>
      </c>
      <c r="AK177" s="448">
        <f t="shared" si="24"/>
        <v>0</v>
      </c>
      <c r="AL177" s="252"/>
    </row>
    <row r="178" spans="2:38" s="99" customFormat="1" x14ac:dyDescent="0.25">
      <c r="B178" s="109"/>
      <c r="C178" s="232" t="str">
        <f>IF('1. Staff Posts and Salaries'!C177="","",'1. Staff Posts and Salaries'!C177)</f>
        <v/>
      </c>
      <c r="D178" s="410" t="str">
        <f>IF('1. Staff Posts and Salaries'!D177="","",'1. Staff Posts and Salaries'!D177)</f>
        <v/>
      </c>
      <c r="E178" s="100" t="str">
        <f>IF('1. Staff Posts and Salaries'!E177="","",'1. Staff Posts and Salaries'!E177)</f>
        <v/>
      </c>
      <c r="F178" s="100" t="str">
        <f>IF('1. Staff Posts and Salaries'!F177="","",'1. Staff Posts and Salaries'!F177)</f>
        <v/>
      </c>
      <c r="G178" s="100" t="str">
        <f>IF('1. Staff Posts and Salaries'!G177="","",'1. Staff Posts and Salaries'!G177)</f>
        <v/>
      </c>
      <c r="H178" s="100" t="str">
        <f>IF('1. Staff Posts and Salaries'!H177="","",'1. Staff Posts and Salaries'!H177)</f>
        <v/>
      </c>
      <c r="I178" s="100" t="str">
        <f>IF('1. Staff Posts and Salaries'!I177="","",'1. Staff Posts and Salaries'!I177)</f>
        <v/>
      </c>
      <c r="J178" s="100" t="str">
        <f>IF('1. Staff Posts and Salaries'!J177="","",'1. Staff Posts and Salaries'!J177)</f>
        <v/>
      </c>
      <c r="K178" s="227">
        <f>IF('1. Staff Posts and Salaries'!O177="","",'1. Staff Posts and Salaries'!O177)</f>
        <v>1</v>
      </c>
      <c r="L178" s="314"/>
      <c r="M178" s="315"/>
      <c r="N178" s="316">
        <f t="shared" si="18"/>
        <v>0</v>
      </c>
      <c r="O178" s="317">
        <f>IFERROR('1. Staff Posts and Salaries'!N177/12*'2. Annual Costs of Staff Posts'!L178*'2. Annual Costs of Staff Posts'!M178*K178,0)</f>
        <v>0</v>
      </c>
      <c r="P178" s="318"/>
      <c r="Q178" s="314"/>
      <c r="R178" s="315"/>
      <c r="S178" s="316">
        <f t="shared" si="19"/>
        <v>0</v>
      </c>
      <c r="T178" s="317">
        <f>IFERROR('1. Staff Posts and Salaries'!N177*(1+SUM(P178))/12*'2. Annual Costs of Staff Posts'!Q178*'2. Annual Costs of Staff Posts'!R178*K178,0)</f>
        <v>0</v>
      </c>
      <c r="U178" s="318"/>
      <c r="V178" s="314"/>
      <c r="W178" s="315"/>
      <c r="X178" s="316">
        <f t="shared" si="20"/>
        <v>0</v>
      </c>
      <c r="Y178" s="317">
        <f>IFERROR('1. Staff Posts and Salaries'!N177*(1+SUM(P178))*(1+SUM(U178))/12*'2. Annual Costs of Staff Posts'!V178*'2. Annual Costs of Staff Posts'!W178*K178,0)</f>
        <v>0</v>
      </c>
      <c r="Z178" s="318"/>
      <c r="AA178" s="314"/>
      <c r="AB178" s="315"/>
      <c r="AC178" s="316">
        <f t="shared" si="21"/>
        <v>0</v>
      </c>
      <c r="AD178" s="317">
        <f>IFERROR('1. Staff Posts and Salaries'!N177*(1+SUM(P178))*(1+SUM(U178))*(1+SUM(Z178))/12*'2. Annual Costs of Staff Posts'!AA178*'2. Annual Costs of Staff Posts'!AB178*K178,0)</f>
        <v>0</v>
      </c>
      <c r="AE178" s="318"/>
      <c r="AF178" s="314"/>
      <c r="AG178" s="315"/>
      <c r="AH178" s="316">
        <f t="shared" si="22"/>
        <v>0</v>
      </c>
      <c r="AI178" s="446">
        <f>IFERROR('1. Staff Posts and Salaries'!N177*(1+SUM(P178))*(1+SUM(U178))*(1+SUM(Z178))*(1+SUM(AE178))/12*'2. Annual Costs of Staff Posts'!AF178*'2. Annual Costs of Staff Posts'!AG178*K178,0)</f>
        <v>0</v>
      </c>
      <c r="AJ178" s="450">
        <f t="shared" si="23"/>
        <v>0</v>
      </c>
      <c r="AK178" s="448">
        <f t="shared" si="24"/>
        <v>0</v>
      </c>
      <c r="AL178" s="252"/>
    </row>
    <row r="179" spans="2:38" s="99" customFormat="1" x14ac:dyDescent="0.25">
      <c r="B179" s="109"/>
      <c r="C179" s="232" t="str">
        <f>IF('1. Staff Posts and Salaries'!C178="","",'1. Staff Posts and Salaries'!C178)</f>
        <v/>
      </c>
      <c r="D179" s="410" t="str">
        <f>IF('1. Staff Posts and Salaries'!D178="","",'1. Staff Posts and Salaries'!D178)</f>
        <v/>
      </c>
      <c r="E179" s="100" t="str">
        <f>IF('1. Staff Posts and Salaries'!E178="","",'1. Staff Posts and Salaries'!E178)</f>
        <v/>
      </c>
      <c r="F179" s="100" t="str">
        <f>IF('1. Staff Posts and Salaries'!F178="","",'1. Staff Posts and Salaries'!F178)</f>
        <v/>
      </c>
      <c r="G179" s="100" t="str">
        <f>IF('1. Staff Posts and Salaries'!G178="","",'1. Staff Posts and Salaries'!G178)</f>
        <v/>
      </c>
      <c r="H179" s="100" t="str">
        <f>IF('1. Staff Posts and Salaries'!H178="","",'1. Staff Posts and Salaries'!H178)</f>
        <v/>
      </c>
      <c r="I179" s="100" t="str">
        <f>IF('1. Staff Posts and Salaries'!I178="","",'1. Staff Posts and Salaries'!I178)</f>
        <v/>
      </c>
      <c r="J179" s="100" t="str">
        <f>IF('1. Staff Posts and Salaries'!J178="","",'1. Staff Posts and Salaries'!J178)</f>
        <v/>
      </c>
      <c r="K179" s="227">
        <f>IF('1. Staff Posts and Salaries'!O178="","",'1. Staff Posts and Salaries'!O178)</f>
        <v>1</v>
      </c>
      <c r="L179" s="314"/>
      <c r="M179" s="315"/>
      <c r="N179" s="316">
        <f t="shared" ref="N179:N242" si="25">IFERROR(L179*M179/12,0)</f>
        <v>0</v>
      </c>
      <c r="O179" s="317">
        <f>IFERROR('1. Staff Posts and Salaries'!N178/12*'2. Annual Costs of Staff Posts'!L179*'2. Annual Costs of Staff Posts'!M179*K179,0)</f>
        <v>0</v>
      </c>
      <c r="P179" s="318"/>
      <c r="Q179" s="314"/>
      <c r="R179" s="315"/>
      <c r="S179" s="316">
        <f t="shared" ref="S179:S242" si="26">IFERROR(Q179*R179/12,0)</f>
        <v>0</v>
      </c>
      <c r="T179" s="317">
        <f>IFERROR('1. Staff Posts and Salaries'!N178*(1+SUM(P179))/12*'2. Annual Costs of Staff Posts'!Q179*'2. Annual Costs of Staff Posts'!R179*K179,0)</f>
        <v>0</v>
      </c>
      <c r="U179" s="318"/>
      <c r="V179" s="314"/>
      <c r="W179" s="315"/>
      <c r="X179" s="316">
        <f t="shared" ref="X179:X242" si="27">IFERROR(V179*W179/12,0)</f>
        <v>0</v>
      </c>
      <c r="Y179" s="317">
        <f>IFERROR('1. Staff Posts and Salaries'!N178*(1+SUM(P179))*(1+SUM(U179))/12*'2. Annual Costs of Staff Posts'!V179*'2. Annual Costs of Staff Posts'!W179*K179,0)</f>
        <v>0</v>
      </c>
      <c r="Z179" s="318"/>
      <c r="AA179" s="314"/>
      <c r="AB179" s="315"/>
      <c r="AC179" s="316">
        <f t="shared" ref="AC179:AC242" si="28">IFERROR(AA179*AB179/12,0)</f>
        <v>0</v>
      </c>
      <c r="AD179" s="317">
        <f>IFERROR('1. Staff Posts and Salaries'!N178*(1+SUM(P179))*(1+SUM(U179))*(1+SUM(Z179))/12*'2. Annual Costs of Staff Posts'!AA179*'2. Annual Costs of Staff Posts'!AB179*K179,0)</f>
        <v>0</v>
      </c>
      <c r="AE179" s="318"/>
      <c r="AF179" s="314"/>
      <c r="AG179" s="315"/>
      <c r="AH179" s="316">
        <f t="shared" ref="AH179:AH242" si="29">IFERROR(AF179*AG179/12,0)</f>
        <v>0</v>
      </c>
      <c r="AI179" s="446">
        <f>IFERROR('1. Staff Posts and Salaries'!N178*(1+SUM(P179))*(1+SUM(U179))*(1+SUM(Z179))*(1+SUM(AE179))/12*'2. Annual Costs of Staff Posts'!AF179*'2. Annual Costs of Staff Posts'!AG179*K179,0)</f>
        <v>0</v>
      </c>
      <c r="AJ179" s="450">
        <f t="shared" ref="AJ179:AJ242" si="30">AH179+AC179+X179+S179+N179</f>
        <v>0</v>
      </c>
      <c r="AK179" s="448">
        <f t="shared" ref="AK179:AK242" si="31">AI179+AD179+Y179+T179+O179</f>
        <v>0</v>
      </c>
      <c r="AL179" s="252"/>
    </row>
    <row r="180" spans="2:38" s="99" customFormat="1" x14ac:dyDescent="0.25">
      <c r="B180" s="109"/>
      <c r="C180" s="232" t="str">
        <f>IF('1. Staff Posts and Salaries'!C179="","",'1. Staff Posts and Salaries'!C179)</f>
        <v/>
      </c>
      <c r="D180" s="410" t="str">
        <f>IF('1. Staff Posts and Salaries'!D179="","",'1. Staff Posts and Salaries'!D179)</f>
        <v/>
      </c>
      <c r="E180" s="100" t="str">
        <f>IF('1. Staff Posts and Salaries'!E179="","",'1. Staff Posts and Salaries'!E179)</f>
        <v/>
      </c>
      <c r="F180" s="100" t="str">
        <f>IF('1. Staff Posts and Salaries'!F179="","",'1. Staff Posts and Salaries'!F179)</f>
        <v/>
      </c>
      <c r="G180" s="100" t="str">
        <f>IF('1. Staff Posts and Salaries'!G179="","",'1. Staff Posts and Salaries'!G179)</f>
        <v/>
      </c>
      <c r="H180" s="100" t="str">
        <f>IF('1. Staff Posts and Salaries'!H179="","",'1. Staff Posts and Salaries'!H179)</f>
        <v/>
      </c>
      <c r="I180" s="100" t="str">
        <f>IF('1. Staff Posts and Salaries'!I179="","",'1. Staff Posts and Salaries'!I179)</f>
        <v/>
      </c>
      <c r="J180" s="100" t="str">
        <f>IF('1. Staff Posts and Salaries'!J179="","",'1. Staff Posts and Salaries'!J179)</f>
        <v/>
      </c>
      <c r="K180" s="227">
        <f>IF('1. Staff Posts and Salaries'!O179="","",'1. Staff Posts and Salaries'!O179)</f>
        <v>1</v>
      </c>
      <c r="L180" s="314"/>
      <c r="M180" s="315"/>
      <c r="N180" s="316">
        <f t="shared" si="25"/>
        <v>0</v>
      </c>
      <c r="O180" s="317">
        <f>IFERROR('1. Staff Posts and Salaries'!N179/12*'2. Annual Costs of Staff Posts'!L180*'2. Annual Costs of Staff Posts'!M180*K180,0)</f>
        <v>0</v>
      </c>
      <c r="P180" s="318"/>
      <c r="Q180" s="314"/>
      <c r="R180" s="315"/>
      <c r="S180" s="316">
        <f t="shared" si="26"/>
        <v>0</v>
      </c>
      <c r="T180" s="317">
        <f>IFERROR('1. Staff Posts and Salaries'!N179*(1+SUM(P180))/12*'2. Annual Costs of Staff Posts'!Q180*'2. Annual Costs of Staff Posts'!R180*K180,0)</f>
        <v>0</v>
      </c>
      <c r="U180" s="318"/>
      <c r="V180" s="314"/>
      <c r="W180" s="315"/>
      <c r="X180" s="316">
        <f t="shared" si="27"/>
        <v>0</v>
      </c>
      <c r="Y180" s="317">
        <f>IFERROR('1. Staff Posts and Salaries'!N179*(1+SUM(P180))*(1+SUM(U180))/12*'2. Annual Costs of Staff Posts'!V180*'2. Annual Costs of Staff Posts'!W180*K180,0)</f>
        <v>0</v>
      </c>
      <c r="Z180" s="318"/>
      <c r="AA180" s="314"/>
      <c r="AB180" s="315"/>
      <c r="AC180" s="316">
        <f t="shared" si="28"/>
        <v>0</v>
      </c>
      <c r="AD180" s="317">
        <f>IFERROR('1. Staff Posts and Salaries'!N179*(1+SUM(P180))*(1+SUM(U180))*(1+SUM(Z180))/12*'2. Annual Costs of Staff Posts'!AA180*'2. Annual Costs of Staff Posts'!AB180*K180,0)</f>
        <v>0</v>
      </c>
      <c r="AE180" s="318"/>
      <c r="AF180" s="314"/>
      <c r="AG180" s="315"/>
      <c r="AH180" s="316">
        <f t="shared" si="29"/>
        <v>0</v>
      </c>
      <c r="AI180" s="446">
        <f>IFERROR('1. Staff Posts and Salaries'!N179*(1+SUM(P180))*(1+SUM(U180))*(1+SUM(Z180))*(1+SUM(AE180))/12*'2. Annual Costs of Staff Posts'!AF180*'2. Annual Costs of Staff Posts'!AG180*K180,0)</f>
        <v>0</v>
      </c>
      <c r="AJ180" s="450">
        <f t="shared" si="30"/>
        <v>0</v>
      </c>
      <c r="AK180" s="448">
        <f t="shared" si="31"/>
        <v>0</v>
      </c>
      <c r="AL180" s="252"/>
    </row>
    <row r="181" spans="2:38" s="99" customFormat="1" x14ac:dyDescent="0.25">
      <c r="B181" s="109"/>
      <c r="C181" s="232" t="str">
        <f>IF('1. Staff Posts and Salaries'!C180="","",'1. Staff Posts and Salaries'!C180)</f>
        <v/>
      </c>
      <c r="D181" s="410" t="str">
        <f>IF('1. Staff Posts and Salaries'!D180="","",'1. Staff Posts and Salaries'!D180)</f>
        <v/>
      </c>
      <c r="E181" s="100" t="str">
        <f>IF('1. Staff Posts and Salaries'!E180="","",'1. Staff Posts and Salaries'!E180)</f>
        <v/>
      </c>
      <c r="F181" s="100" t="str">
        <f>IF('1. Staff Posts and Salaries'!F180="","",'1. Staff Posts and Salaries'!F180)</f>
        <v/>
      </c>
      <c r="G181" s="100" t="str">
        <f>IF('1. Staff Posts and Salaries'!G180="","",'1. Staff Posts and Salaries'!G180)</f>
        <v/>
      </c>
      <c r="H181" s="100" t="str">
        <f>IF('1. Staff Posts and Salaries'!H180="","",'1. Staff Posts and Salaries'!H180)</f>
        <v/>
      </c>
      <c r="I181" s="100" t="str">
        <f>IF('1. Staff Posts and Salaries'!I180="","",'1. Staff Posts and Salaries'!I180)</f>
        <v/>
      </c>
      <c r="J181" s="100" t="str">
        <f>IF('1. Staff Posts and Salaries'!J180="","",'1. Staff Posts and Salaries'!J180)</f>
        <v/>
      </c>
      <c r="K181" s="227">
        <f>IF('1. Staff Posts and Salaries'!O180="","",'1. Staff Posts and Salaries'!O180)</f>
        <v>1</v>
      </c>
      <c r="L181" s="314"/>
      <c r="M181" s="315"/>
      <c r="N181" s="316">
        <f t="shared" si="25"/>
        <v>0</v>
      </c>
      <c r="O181" s="317">
        <f>IFERROR('1. Staff Posts and Salaries'!N180/12*'2. Annual Costs of Staff Posts'!L181*'2. Annual Costs of Staff Posts'!M181*K181,0)</f>
        <v>0</v>
      </c>
      <c r="P181" s="318"/>
      <c r="Q181" s="314"/>
      <c r="R181" s="315"/>
      <c r="S181" s="316">
        <f t="shared" si="26"/>
        <v>0</v>
      </c>
      <c r="T181" s="317">
        <f>IFERROR('1. Staff Posts and Salaries'!N180*(1+SUM(P181))/12*'2. Annual Costs of Staff Posts'!Q181*'2. Annual Costs of Staff Posts'!R181*K181,0)</f>
        <v>0</v>
      </c>
      <c r="U181" s="318"/>
      <c r="V181" s="314"/>
      <c r="W181" s="315"/>
      <c r="X181" s="316">
        <f t="shared" si="27"/>
        <v>0</v>
      </c>
      <c r="Y181" s="317">
        <f>IFERROR('1. Staff Posts and Salaries'!N180*(1+SUM(P181))*(1+SUM(U181))/12*'2. Annual Costs of Staff Posts'!V181*'2. Annual Costs of Staff Posts'!W181*K181,0)</f>
        <v>0</v>
      </c>
      <c r="Z181" s="318"/>
      <c r="AA181" s="314"/>
      <c r="AB181" s="315"/>
      <c r="AC181" s="316">
        <f t="shared" si="28"/>
        <v>0</v>
      </c>
      <c r="AD181" s="317">
        <f>IFERROR('1. Staff Posts and Salaries'!N180*(1+SUM(P181))*(1+SUM(U181))*(1+SUM(Z181))/12*'2. Annual Costs of Staff Posts'!AA181*'2. Annual Costs of Staff Posts'!AB181*K181,0)</f>
        <v>0</v>
      </c>
      <c r="AE181" s="318"/>
      <c r="AF181" s="314"/>
      <c r="AG181" s="315"/>
      <c r="AH181" s="316">
        <f t="shared" si="29"/>
        <v>0</v>
      </c>
      <c r="AI181" s="446">
        <f>IFERROR('1. Staff Posts and Salaries'!N180*(1+SUM(P181))*(1+SUM(U181))*(1+SUM(Z181))*(1+SUM(AE181))/12*'2. Annual Costs of Staff Posts'!AF181*'2. Annual Costs of Staff Posts'!AG181*K181,0)</f>
        <v>0</v>
      </c>
      <c r="AJ181" s="450">
        <f t="shared" si="30"/>
        <v>0</v>
      </c>
      <c r="AK181" s="448">
        <f t="shared" si="31"/>
        <v>0</v>
      </c>
      <c r="AL181" s="252"/>
    </row>
    <row r="182" spans="2:38" s="99" customFormat="1" x14ac:dyDescent="0.25">
      <c r="B182" s="109"/>
      <c r="C182" s="232" t="str">
        <f>IF('1. Staff Posts and Salaries'!C181="","",'1. Staff Posts and Salaries'!C181)</f>
        <v/>
      </c>
      <c r="D182" s="410" t="str">
        <f>IF('1. Staff Posts and Salaries'!D181="","",'1. Staff Posts and Salaries'!D181)</f>
        <v/>
      </c>
      <c r="E182" s="100" t="str">
        <f>IF('1. Staff Posts and Salaries'!E181="","",'1. Staff Posts and Salaries'!E181)</f>
        <v/>
      </c>
      <c r="F182" s="100" t="str">
        <f>IF('1. Staff Posts and Salaries'!F181="","",'1. Staff Posts and Salaries'!F181)</f>
        <v/>
      </c>
      <c r="G182" s="100" t="str">
        <f>IF('1. Staff Posts and Salaries'!G181="","",'1. Staff Posts and Salaries'!G181)</f>
        <v/>
      </c>
      <c r="H182" s="100" t="str">
        <f>IF('1. Staff Posts and Salaries'!H181="","",'1. Staff Posts and Salaries'!H181)</f>
        <v/>
      </c>
      <c r="I182" s="100" t="str">
        <f>IF('1. Staff Posts and Salaries'!I181="","",'1. Staff Posts and Salaries'!I181)</f>
        <v/>
      </c>
      <c r="J182" s="100" t="str">
        <f>IF('1. Staff Posts and Salaries'!J181="","",'1. Staff Posts and Salaries'!J181)</f>
        <v/>
      </c>
      <c r="K182" s="227">
        <f>IF('1. Staff Posts and Salaries'!O181="","",'1. Staff Posts and Salaries'!O181)</f>
        <v>1</v>
      </c>
      <c r="L182" s="314"/>
      <c r="M182" s="315"/>
      <c r="N182" s="316">
        <f t="shared" si="25"/>
        <v>0</v>
      </c>
      <c r="O182" s="317">
        <f>IFERROR('1. Staff Posts and Salaries'!N181/12*'2. Annual Costs of Staff Posts'!L182*'2. Annual Costs of Staff Posts'!M182*K182,0)</f>
        <v>0</v>
      </c>
      <c r="P182" s="318"/>
      <c r="Q182" s="314"/>
      <c r="R182" s="315"/>
      <c r="S182" s="316">
        <f t="shared" si="26"/>
        <v>0</v>
      </c>
      <c r="T182" s="317">
        <f>IFERROR('1. Staff Posts and Salaries'!N181*(1+SUM(P182))/12*'2. Annual Costs of Staff Posts'!Q182*'2. Annual Costs of Staff Posts'!R182*K182,0)</f>
        <v>0</v>
      </c>
      <c r="U182" s="318"/>
      <c r="V182" s="314"/>
      <c r="W182" s="315"/>
      <c r="X182" s="316">
        <f t="shared" si="27"/>
        <v>0</v>
      </c>
      <c r="Y182" s="317">
        <f>IFERROR('1. Staff Posts and Salaries'!N181*(1+SUM(P182))*(1+SUM(U182))/12*'2. Annual Costs of Staff Posts'!V182*'2. Annual Costs of Staff Posts'!W182*K182,0)</f>
        <v>0</v>
      </c>
      <c r="Z182" s="318"/>
      <c r="AA182" s="314"/>
      <c r="AB182" s="315"/>
      <c r="AC182" s="316">
        <f t="shared" si="28"/>
        <v>0</v>
      </c>
      <c r="AD182" s="317">
        <f>IFERROR('1. Staff Posts and Salaries'!N181*(1+SUM(P182))*(1+SUM(U182))*(1+SUM(Z182))/12*'2. Annual Costs of Staff Posts'!AA182*'2. Annual Costs of Staff Posts'!AB182*K182,0)</f>
        <v>0</v>
      </c>
      <c r="AE182" s="318"/>
      <c r="AF182" s="314"/>
      <c r="AG182" s="315"/>
      <c r="AH182" s="316">
        <f t="shared" si="29"/>
        <v>0</v>
      </c>
      <c r="AI182" s="446">
        <f>IFERROR('1. Staff Posts and Salaries'!N181*(1+SUM(P182))*(1+SUM(U182))*(1+SUM(Z182))*(1+SUM(AE182))/12*'2. Annual Costs of Staff Posts'!AF182*'2. Annual Costs of Staff Posts'!AG182*K182,0)</f>
        <v>0</v>
      </c>
      <c r="AJ182" s="450">
        <f t="shared" si="30"/>
        <v>0</v>
      </c>
      <c r="AK182" s="448">
        <f t="shared" si="31"/>
        <v>0</v>
      </c>
      <c r="AL182" s="252"/>
    </row>
    <row r="183" spans="2:38" s="99" customFormat="1" x14ac:dyDescent="0.25">
      <c r="B183" s="109"/>
      <c r="C183" s="232" t="str">
        <f>IF('1. Staff Posts and Salaries'!C182="","",'1. Staff Posts and Salaries'!C182)</f>
        <v/>
      </c>
      <c r="D183" s="410" t="str">
        <f>IF('1. Staff Posts and Salaries'!D182="","",'1. Staff Posts and Salaries'!D182)</f>
        <v/>
      </c>
      <c r="E183" s="100" t="str">
        <f>IF('1. Staff Posts and Salaries'!E182="","",'1. Staff Posts and Salaries'!E182)</f>
        <v/>
      </c>
      <c r="F183" s="100" t="str">
        <f>IF('1. Staff Posts and Salaries'!F182="","",'1. Staff Posts and Salaries'!F182)</f>
        <v/>
      </c>
      <c r="G183" s="100" t="str">
        <f>IF('1. Staff Posts and Salaries'!G182="","",'1. Staff Posts and Salaries'!G182)</f>
        <v/>
      </c>
      <c r="H183" s="100" t="str">
        <f>IF('1. Staff Posts and Salaries'!H182="","",'1. Staff Posts and Salaries'!H182)</f>
        <v/>
      </c>
      <c r="I183" s="100" t="str">
        <f>IF('1. Staff Posts and Salaries'!I182="","",'1. Staff Posts and Salaries'!I182)</f>
        <v/>
      </c>
      <c r="J183" s="100" t="str">
        <f>IF('1. Staff Posts and Salaries'!J182="","",'1. Staff Posts and Salaries'!J182)</f>
        <v/>
      </c>
      <c r="K183" s="227">
        <f>IF('1. Staff Posts and Salaries'!O182="","",'1. Staff Posts and Salaries'!O182)</f>
        <v>1</v>
      </c>
      <c r="L183" s="314"/>
      <c r="M183" s="315"/>
      <c r="N183" s="316">
        <f t="shared" si="25"/>
        <v>0</v>
      </c>
      <c r="O183" s="317">
        <f>IFERROR('1. Staff Posts and Salaries'!N182/12*'2. Annual Costs of Staff Posts'!L183*'2. Annual Costs of Staff Posts'!M183*K183,0)</f>
        <v>0</v>
      </c>
      <c r="P183" s="318"/>
      <c r="Q183" s="314"/>
      <c r="R183" s="315"/>
      <c r="S183" s="316">
        <f t="shared" si="26"/>
        <v>0</v>
      </c>
      <c r="T183" s="317">
        <f>IFERROR('1. Staff Posts and Salaries'!N182*(1+SUM(P183))/12*'2. Annual Costs of Staff Posts'!Q183*'2. Annual Costs of Staff Posts'!R183*K183,0)</f>
        <v>0</v>
      </c>
      <c r="U183" s="318"/>
      <c r="V183" s="314"/>
      <c r="W183" s="315"/>
      <c r="X183" s="316">
        <f t="shared" si="27"/>
        <v>0</v>
      </c>
      <c r="Y183" s="317">
        <f>IFERROR('1. Staff Posts and Salaries'!N182*(1+SUM(P183))*(1+SUM(U183))/12*'2. Annual Costs of Staff Posts'!V183*'2. Annual Costs of Staff Posts'!W183*K183,0)</f>
        <v>0</v>
      </c>
      <c r="Z183" s="318"/>
      <c r="AA183" s="314"/>
      <c r="AB183" s="315"/>
      <c r="AC183" s="316">
        <f t="shared" si="28"/>
        <v>0</v>
      </c>
      <c r="AD183" s="317">
        <f>IFERROR('1. Staff Posts and Salaries'!N182*(1+SUM(P183))*(1+SUM(U183))*(1+SUM(Z183))/12*'2. Annual Costs of Staff Posts'!AA183*'2. Annual Costs of Staff Posts'!AB183*K183,0)</f>
        <v>0</v>
      </c>
      <c r="AE183" s="318"/>
      <c r="AF183" s="314"/>
      <c r="AG183" s="315"/>
      <c r="AH183" s="316">
        <f t="shared" si="29"/>
        <v>0</v>
      </c>
      <c r="AI183" s="446">
        <f>IFERROR('1. Staff Posts and Salaries'!N182*(1+SUM(P183))*(1+SUM(U183))*(1+SUM(Z183))*(1+SUM(AE183))/12*'2. Annual Costs of Staff Posts'!AF183*'2. Annual Costs of Staff Posts'!AG183*K183,0)</f>
        <v>0</v>
      </c>
      <c r="AJ183" s="450">
        <f t="shared" si="30"/>
        <v>0</v>
      </c>
      <c r="AK183" s="448">
        <f t="shared" si="31"/>
        <v>0</v>
      </c>
      <c r="AL183" s="252"/>
    </row>
    <row r="184" spans="2:38" s="99" customFormat="1" x14ac:dyDescent="0.25">
      <c r="B184" s="109"/>
      <c r="C184" s="232" t="str">
        <f>IF('1. Staff Posts and Salaries'!C183="","",'1. Staff Posts and Salaries'!C183)</f>
        <v/>
      </c>
      <c r="D184" s="410" t="str">
        <f>IF('1. Staff Posts and Salaries'!D183="","",'1. Staff Posts and Salaries'!D183)</f>
        <v/>
      </c>
      <c r="E184" s="100" t="str">
        <f>IF('1. Staff Posts and Salaries'!E183="","",'1. Staff Posts and Salaries'!E183)</f>
        <v/>
      </c>
      <c r="F184" s="100" t="str">
        <f>IF('1. Staff Posts and Salaries'!F183="","",'1. Staff Posts and Salaries'!F183)</f>
        <v/>
      </c>
      <c r="G184" s="100" t="str">
        <f>IF('1. Staff Posts and Salaries'!G183="","",'1. Staff Posts and Salaries'!G183)</f>
        <v/>
      </c>
      <c r="H184" s="100" t="str">
        <f>IF('1. Staff Posts and Salaries'!H183="","",'1. Staff Posts and Salaries'!H183)</f>
        <v/>
      </c>
      <c r="I184" s="100" t="str">
        <f>IF('1. Staff Posts and Salaries'!I183="","",'1. Staff Posts and Salaries'!I183)</f>
        <v/>
      </c>
      <c r="J184" s="100" t="str">
        <f>IF('1. Staff Posts and Salaries'!J183="","",'1. Staff Posts and Salaries'!J183)</f>
        <v/>
      </c>
      <c r="K184" s="227">
        <f>IF('1. Staff Posts and Salaries'!O183="","",'1. Staff Posts and Salaries'!O183)</f>
        <v>1</v>
      </c>
      <c r="L184" s="314"/>
      <c r="M184" s="315"/>
      <c r="N184" s="316">
        <f t="shared" si="25"/>
        <v>0</v>
      </c>
      <c r="O184" s="317">
        <f>IFERROR('1. Staff Posts and Salaries'!N183/12*'2. Annual Costs of Staff Posts'!L184*'2. Annual Costs of Staff Posts'!M184*K184,0)</f>
        <v>0</v>
      </c>
      <c r="P184" s="318"/>
      <c r="Q184" s="314"/>
      <c r="R184" s="315"/>
      <c r="S184" s="316">
        <f t="shared" si="26"/>
        <v>0</v>
      </c>
      <c r="T184" s="317">
        <f>IFERROR('1. Staff Posts and Salaries'!N183*(1+SUM(P184))/12*'2. Annual Costs of Staff Posts'!Q184*'2. Annual Costs of Staff Posts'!R184*K184,0)</f>
        <v>0</v>
      </c>
      <c r="U184" s="318"/>
      <c r="V184" s="314"/>
      <c r="W184" s="315"/>
      <c r="X184" s="316">
        <f t="shared" si="27"/>
        <v>0</v>
      </c>
      <c r="Y184" s="317">
        <f>IFERROR('1. Staff Posts and Salaries'!N183*(1+SUM(P184))*(1+SUM(U184))/12*'2. Annual Costs of Staff Posts'!V184*'2. Annual Costs of Staff Posts'!W184*K184,0)</f>
        <v>0</v>
      </c>
      <c r="Z184" s="318"/>
      <c r="AA184" s="314"/>
      <c r="AB184" s="315"/>
      <c r="AC184" s="316">
        <f t="shared" si="28"/>
        <v>0</v>
      </c>
      <c r="AD184" s="317">
        <f>IFERROR('1. Staff Posts and Salaries'!N183*(1+SUM(P184))*(1+SUM(U184))*(1+SUM(Z184))/12*'2. Annual Costs of Staff Posts'!AA184*'2. Annual Costs of Staff Posts'!AB184*K184,0)</f>
        <v>0</v>
      </c>
      <c r="AE184" s="318"/>
      <c r="AF184" s="314"/>
      <c r="AG184" s="315"/>
      <c r="AH184" s="316">
        <f t="shared" si="29"/>
        <v>0</v>
      </c>
      <c r="AI184" s="446">
        <f>IFERROR('1. Staff Posts and Salaries'!N183*(1+SUM(P184))*(1+SUM(U184))*(1+SUM(Z184))*(1+SUM(AE184))/12*'2. Annual Costs of Staff Posts'!AF184*'2. Annual Costs of Staff Posts'!AG184*K184,0)</f>
        <v>0</v>
      </c>
      <c r="AJ184" s="450">
        <f t="shared" si="30"/>
        <v>0</v>
      </c>
      <c r="AK184" s="448">
        <f t="shared" si="31"/>
        <v>0</v>
      </c>
      <c r="AL184" s="252"/>
    </row>
    <row r="185" spans="2:38" s="99" customFormat="1" x14ac:dyDescent="0.25">
      <c r="B185" s="109"/>
      <c r="C185" s="232" t="str">
        <f>IF('1. Staff Posts and Salaries'!C184="","",'1. Staff Posts and Salaries'!C184)</f>
        <v/>
      </c>
      <c r="D185" s="410" t="str">
        <f>IF('1. Staff Posts and Salaries'!D184="","",'1. Staff Posts and Salaries'!D184)</f>
        <v/>
      </c>
      <c r="E185" s="100" t="str">
        <f>IF('1. Staff Posts and Salaries'!E184="","",'1. Staff Posts and Salaries'!E184)</f>
        <v/>
      </c>
      <c r="F185" s="100" t="str">
        <f>IF('1. Staff Posts and Salaries'!F184="","",'1. Staff Posts and Salaries'!F184)</f>
        <v/>
      </c>
      <c r="G185" s="100" t="str">
        <f>IF('1. Staff Posts and Salaries'!G184="","",'1. Staff Posts and Salaries'!G184)</f>
        <v/>
      </c>
      <c r="H185" s="100" t="str">
        <f>IF('1. Staff Posts and Salaries'!H184="","",'1. Staff Posts and Salaries'!H184)</f>
        <v/>
      </c>
      <c r="I185" s="100" t="str">
        <f>IF('1. Staff Posts and Salaries'!I184="","",'1. Staff Posts and Salaries'!I184)</f>
        <v/>
      </c>
      <c r="J185" s="100" t="str">
        <f>IF('1. Staff Posts and Salaries'!J184="","",'1. Staff Posts and Salaries'!J184)</f>
        <v/>
      </c>
      <c r="K185" s="227">
        <f>IF('1. Staff Posts and Salaries'!O184="","",'1. Staff Posts and Salaries'!O184)</f>
        <v>1</v>
      </c>
      <c r="L185" s="314"/>
      <c r="M185" s="315"/>
      <c r="N185" s="316">
        <f t="shared" si="25"/>
        <v>0</v>
      </c>
      <c r="O185" s="317">
        <f>IFERROR('1. Staff Posts and Salaries'!N184/12*'2. Annual Costs of Staff Posts'!L185*'2. Annual Costs of Staff Posts'!M185*K185,0)</f>
        <v>0</v>
      </c>
      <c r="P185" s="318"/>
      <c r="Q185" s="314"/>
      <c r="R185" s="315"/>
      <c r="S185" s="316">
        <f t="shared" si="26"/>
        <v>0</v>
      </c>
      <c r="T185" s="317">
        <f>IFERROR('1. Staff Posts and Salaries'!N184*(1+SUM(P185))/12*'2. Annual Costs of Staff Posts'!Q185*'2. Annual Costs of Staff Posts'!R185*K185,0)</f>
        <v>0</v>
      </c>
      <c r="U185" s="318"/>
      <c r="V185" s="314"/>
      <c r="W185" s="315"/>
      <c r="X185" s="316">
        <f t="shared" si="27"/>
        <v>0</v>
      </c>
      <c r="Y185" s="317">
        <f>IFERROR('1. Staff Posts and Salaries'!N184*(1+SUM(P185))*(1+SUM(U185))/12*'2. Annual Costs of Staff Posts'!V185*'2. Annual Costs of Staff Posts'!W185*K185,0)</f>
        <v>0</v>
      </c>
      <c r="Z185" s="318"/>
      <c r="AA185" s="314"/>
      <c r="AB185" s="315"/>
      <c r="AC185" s="316">
        <f t="shared" si="28"/>
        <v>0</v>
      </c>
      <c r="AD185" s="317">
        <f>IFERROR('1. Staff Posts and Salaries'!N184*(1+SUM(P185))*(1+SUM(U185))*(1+SUM(Z185))/12*'2. Annual Costs of Staff Posts'!AA185*'2. Annual Costs of Staff Posts'!AB185*K185,0)</f>
        <v>0</v>
      </c>
      <c r="AE185" s="318"/>
      <c r="AF185" s="314"/>
      <c r="AG185" s="315"/>
      <c r="AH185" s="316">
        <f t="shared" si="29"/>
        <v>0</v>
      </c>
      <c r="AI185" s="446">
        <f>IFERROR('1. Staff Posts and Salaries'!N184*(1+SUM(P185))*(1+SUM(U185))*(1+SUM(Z185))*(1+SUM(AE185))/12*'2. Annual Costs of Staff Posts'!AF185*'2. Annual Costs of Staff Posts'!AG185*K185,0)</f>
        <v>0</v>
      </c>
      <c r="AJ185" s="450">
        <f t="shared" si="30"/>
        <v>0</v>
      </c>
      <c r="AK185" s="448">
        <f t="shared" si="31"/>
        <v>0</v>
      </c>
      <c r="AL185" s="252"/>
    </row>
    <row r="186" spans="2:38" s="99" customFormat="1" x14ac:dyDescent="0.25">
      <c r="B186" s="109"/>
      <c r="C186" s="232" t="str">
        <f>IF('1. Staff Posts and Salaries'!C185="","",'1. Staff Posts and Salaries'!C185)</f>
        <v/>
      </c>
      <c r="D186" s="410" t="str">
        <f>IF('1. Staff Posts and Salaries'!D185="","",'1. Staff Posts and Salaries'!D185)</f>
        <v/>
      </c>
      <c r="E186" s="100" t="str">
        <f>IF('1. Staff Posts and Salaries'!E185="","",'1. Staff Posts and Salaries'!E185)</f>
        <v/>
      </c>
      <c r="F186" s="100" t="str">
        <f>IF('1. Staff Posts and Salaries'!F185="","",'1. Staff Posts and Salaries'!F185)</f>
        <v/>
      </c>
      <c r="G186" s="100" t="str">
        <f>IF('1. Staff Posts and Salaries'!G185="","",'1. Staff Posts and Salaries'!G185)</f>
        <v/>
      </c>
      <c r="H186" s="100" t="str">
        <f>IF('1. Staff Posts and Salaries'!H185="","",'1. Staff Posts and Salaries'!H185)</f>
        <v/>
      </c>
      <c r="I186" s="100" t="str">
        <f>IF('1. Staff Posts and Salaries'!I185="","",'1. Staff Posts and Salaries'!I185)</f>
        <v/>
      </c>
      <c r="J186" s="100" t="str">
        <f>IF('1. Staff Posts and Salaries'!J185="","",'1. Staff Posts and Salaries'!J185)</f>
        <v/>
      </c>
      <c r="K186" s="227">
        <f>IF('1. Staff Posts and Salaries'!O185="","",'1. Staff Posts and Salaries'!O185)</f>
        <v>1</v>
      </c>
      <c r="L186" s="314"/>
      <c r="M186" s="315"/>
      <c r="N186" s="316">
        <f t="shared" si="25"/>
        <v>0</v>
      </c>
      <c r="O186" s="317">
        <f>IFERROR('1. Staff Posts and Salaries'!N185/12*'2. Annual Costs of Staff Posts'!L186*'2. Annual Costs of Staff Posts'!M186*K186,0)</f>
        <v>0</v>
      </c>
      <c r="P186" s="318"/>
      <c r="Q186" s="314"/>
      <c r="R186" s="315"/>
      <c r="S186" s="316">
        <f t="shared" si="26"/>
        <v>0</v>
      </c>
      <c r="T186" s="317">
        <f>IFERROR('1. Staff Posts and Salaries'!N185*(1+SUM(P186))/12*'2. Annual Costs of Staff Posts'!Q186*'2. Annual Costs of Staff Posts'!R186*K186,0)</f>
        <v>0</v>
      </c>
      <c r="U186" s="318"/>
      <c r="V186" s="314"/>
      <c r="W186" s="315"/>
      <c r="X186" s="316">
        <f t="shared" si="27"/>
        <v>0</v>
      </c>
      <c r="Y186" s="317">
        <f>IFERROR('1. Staff Posts and Salaries'!N185*(1+SUM(P186))*(1+SUM(U186))/12*'2. Annual Costs of Staff Posts'!V186*'2. Annual Costs of Staff Posts'!W186*K186,0)</f>
        <v>0</v>
      </c>
      <c r="Z186" s="318"/>
      <c r="AA186" s="314"/>
      <c r="AB186" s="315"/>
      <c r="AC186" s="316">
        <f t="shared" si="28"/>
        <v>0</v>
      </c>
      <c r="AD186" s="317">
        <f>IFERROR('1. Staff Posts and Salaries'!N185*(1+SUM(P186))*(1+SUM(U186))*(1+SUM(Z186))/12*'2. Annual Costs of Staff Posts'!AA186*'2. Annual Costs of Staff Posts'!AB186*K186,0)</f>
        <v>0</v>
      </c>
      <c r="AE186" s="318"/>
      <c r="AF186" s="314"/>
      <c r="AG186" s="315"/>
      <c r="AH186" s="316">
        <f t="shared" si="29"/>
        <v>0</v>
      </c>
      <c r="AI186" s="446">
        <f>IFERROR('1. Staff Posts and Salaries'!N185*(1+SUM(P186))*(1+SUM(U186))*(1+SUM(Z186))*(1+SUM(AE186))/12*'2. Annual Costs of Staff Posts'!AF186*'2. Annual Costs of Staff Posts'!AG186*K186,0)</f>
        <v>0</v>
      </c>
      <c r="AJ186" s="450">
        <f t="shared" si="30"/>
        <v>0</v>
      </c>
      <c r="AK186" s="448">
        <f t="shared" si="31"/>
        <v>0</v>
      </c>
      <c r="AL186" s="252"/>
    </row>
    <row r="187" spans="2:38" s="99" customFormat="1" x14ac:dyDescent="0.25">
      <c r="B187" s="109"/>
      <c r="C187" s="232" t="str">
        <f>IF('1. Staff Posts and Salaries'!C186="","",'1. Staff Posts and Salaries'!C186)</f>
        <v/>
      </c>
      <c r="D187" s="410" t="str">
        <f>IF('1. Staff Posts and Salaries'!D186="","",'1. Staff Posts and Salaries'!D186)</f>
        <v/>
      </c>
      <c r="E187" s="100" t="str">
        <f>IF('1. Staff Posts and Salaries'!E186="","",'1. Staff Posts and Salaries'!E186)</f>
        <v/>
      </c>
      <c r="F187" s="100" t="str">
        <f>IF('1. Staff Posts and Salaries'!F186="","",'1. Staff Posts and Salaries'!F186)</f>
        <v/>
      </c>
      <c r="G187" s="100" t="str">
        <f>IF('1. Staff Posts and Salaries'!G186="","",'1. Staff Posts and Salaries'!G186)</f>
        <v/>
      </c>
      <c r="H187" s="100" t="str">
        <f>IF('1. Staff Posts and Salaries'!H186="","",'1. Staff Posts and Salaries'!H186)</f>
        <v/>
      </c>
      <c r="I187" s="100" t="str">
        <f>IF('1. Staff Posts and Salaries'!I186="","",'1. Staff Posts and Salaries'!I186)</f>
        <v/>
      </c>
      <c r="J187" s="100" t="str">
        <f>IF('1. Staff Posts and Salaries'!J186="","",'1. Staff Posts and Salaries'!J186)</f>
        <v/>
      </c>
      <c r="K187" s="227">
        <f>IF('1. Staff Posts and Salaries'!O186="","",'1. Staff Posts and Salaries'!O186)</f>
        <v>1</v>
      </c>
      <c r="L187" s="314"/>
      <c r="M187" s="315"/>
      <c r="N187" s="316">
        <f t="shared" si="25"/>
        <v>0</v>
      </c>
      <c r="O187" s="317">
        <f>IFERROR('1. Staff Posts and Salaries'!N186/12*'2. Annual Costs of Staff Posts'!L187*'2. Annual Costs of Staff Posts'!M187*K187,0)</f>
        <v>0</v>
      </c>
      <c r="P187" s="318"/>
      <c r="Q187" s="314"/>
      <c r="R187" s="315"/>
      <c r="S187" s="316">
        <f t="shared" si="26"/>
        <v>0</v>
      </c>
      <c r="T187" s="317">
        <f>IFERROR('1. Staff Posts and Salaries'!N186*(1+SUM(P187))/12*'2. Annual Costs of Staff Posts'!Q187*'2. Annual Costs of Staff Posts'!R187*K187,0)</f>
        <v>0</v>
      </c>
      <c r="U187" s="318"/>
      <c r="V187" s="314"/>
      <c r="W187" s="315"/>
      <c r="X187" s="316">
        <f t="shared" si="27"/>
        <v>0</v>
      </c>
      <c r="Y187" s="317">
        <f>IFERROR('1. Staff Posts and Salaries'!N186*(1+SUM(P187))*(1+SUM(U187))/12*'2. Annual Costs of Staff Posts'!V187*'2. Annual Costs of Staff Posts'!W187*K187,0)</f>
        <v>0</v>
      </c>
      <c r="Z187" s="318"/>
      <c r="AA187" s="314"/>
      <c r="AB187" s="315"/>
      <c r="AC187" s="316">
        <f t="shared" si="28"/>
        <v>0</v>
      </c>
      <c r="AD187" s="317">
        <f>IFERROR('1. Staff Posts and Salaries'!N186*(1+SUM(P187))*(1+SUM(U187))*(1+SUM(Z187))/12*'2. Annual Costs of Staff Posts'!AA187*'2. Annual Costs of Staff Posts'!AB187*K187,0)</f>
        <v>0</v>
      </c>
      <c r="AE187" s="318"/>
      <c r="AF187" s="314"/>
      <c r="AG187" s="315"/>
      <c r="AH187" s="316">
        <f t="shared" si="29"/>
        <v>0</v>
      </c>
      <c r="AI187" s="446">
        <f>IFERROR('1. Staff Posts and Salaries'!N186*(1+SUM(P187))*(1+SUM(U187))*(1+SUM(Z187))*(1+SUM(AE187))/12*'2. Annual Costs of Staff Posts'!AF187*'2. Annual Costs of Staff Posts'!AG187*K187,0)</f>
        <v>0</v>
      </c>
      <c r="AJ187" s="450">
        <f t="shared" si="30"/>
        <v>0</v>
      </c>
      <c r="AK187" s="448">
        <f t="shared" si="31"/>
        <v>0</v>
      </c>
      <c r="AL187" s="252"/>
    </row>
    <row r="188" spans="2:38" s="99" customFormat="1" x14ac:dyDescent="0.25">
      <c r="B188" s="109"/>
      <c r="C188" s="232" t="str">
        <f>IF('1. Staff Posts and Salaries'!C187="","",'1. Staff Posts and Salaries'!C187)</f>
        <v/>
      </c>
      <c r="D188" s="410" t="str">
        <f>IF('1. Staff Posts and Salaries'!D187="","",'1. Staff Posts and Salaries'!D187)</f>
        <v/>
      </c>
      <c r="E188" s="100" t="str">
        <f>IF('1. Staff Posts and Salaries'!E187="","",'1. Staff Posts and Salaries'!E187)</f>
        <v/>
      </c>
      <c r="F188" s="100" t="str">
        <f>IF('1. Staff Posts and Salaries'!F187="","",'1. Staff Posts and Salaries'!F187)</f>
        <v/>
      </c>
      <c r="G188" s="100" t="str">
        <f>IF('1. Staff Posts and Salaries'!G187="","",'1. Staff Posts and Salaries'!G187)</f>
        <v/>
      </c>
      <c r="H188" s="100" t="str">
        <f>IF('1. Staff Posts and Salaries'!H187="","",'1. Staff Posts and Salaries'!H187)</f>
        <v/>
      </c>
      <c r="I188" s="100" t="str">
        <f>IF('1. Staff Posts and Salaries'!I187="","",'1. Staff Posts and Salaries'!I187)</f>
        <v/>
      </c>
      <c r="J188" s="100" t="str">
        <f>IF('1. Staff Posts and Salaries'!J187="","",'1. Staff Posts and Salaries'!J187)</f>
        <v/>
      </c>
      <c r="K188" s="227">
        <f>IF('1. Staff Posts and Salaries'!O187="","",'1. Staff Posts and Salaries'!O187)</f>
        <v>1</v>
      </c>
      <c r="L188" s="314"/>
      <c r="M188" s="315"/>
      <c r="N188" s="316">
        <f t="shared" si="25"/>
        <v>0</v>
      </c>
      <c r="O188" s="317">
        <f>IFERROR('1. Staff Posts and Salaries'!N187/12*'2. Annual Costs of Staff Posts'!L188*'2. Annual Costs of Staff Posts'!M188*K188,0)</f>
        <v>0</v>
      </c>
      <c r="P188" s="318"/>
      <c r="Q188" s="314"/>
      <c r="R188" s="315"/>
      <c r="S188" s="316">
        <f t="shared" si="26"/>
        <v>0</v>
      </c>
      <c r="T188" s="317">
        <f>IFERROR('1. Staff Posts and Salaries'!N187*(1+SUM(P188))/12*'2. Annual Costs of Staff Posts'!Q188*'2. Annual Costs of Staff Posts'!R188*K188,0)</f>
        <v>0</v>
      </c>
      <c r="U188" s="318"/>
      <c r="V188" s="314"/>
      <c r="W188" s="315"/>
      <c r="X188" s="316">
        <f t="shared" si="27"/>
        <v>0</v>
      </c>
      <c r="Y188" s="317">
        <f>IFERROR('1. Staff Posts and Salaries'!N187*(1+SUM(P188))*(1+SUM(U188))/12*'2. Annual Costs of Staff Posts'!V188*'2. Annual Costs of Staff Posts'!W188*K188,0)</f>
        <v>0</v>
      </c>
      <c r="Z188" s="318"/>
      <c r="AA188" s="314"/>
      <c r="AB188" s="315"/>
      <c r="AC188" s="316">
        <f t="shared" si="28"/>
        <v>0</v>
      </c>
      <c r="AD188" s="317">
        <f>IFERROR('1. Staff Posts and Salaries'!N187*(1+SUM(P188))*(1+SUM(U188))*(1+SUM(Z188))/12*'2. Annual Costs of Staff Posts'!AA188*'2. Annual Costs of Staff Posts'!AB188*K188,0)</f>
        <v>0</v>
      </c>
      <c r="AE188" s="318"/>
      <c r="AF188" s="314"/>
      <c r="AG188" s="315"/>
      <c r="AH188" s="316">
        <f t="shared" si="29"/>
        <v>0</v>
      </c>
      <c r="AI188" s="446">
        <f>IFERROR('1. Staff Posts and Salaries'!N187*(1+SUM(P188))*(1+SUM(U188))*(1+SUM(Z188))*(1+SUM(AE188))/12*'2. Annual Costs of Staff Posts'!AF188*'2. Annual Costs of Staff Posts'!AG188*K188,0)</f>
        <v>0</v>
      </c>
      <c r="AJ188" s="450">
        <f t="shared" si="30"/>
        <v>0</v>
      </c>
      <c r="AK188" s="448">
        <f t="shared" si="31"/>
        <v>0</v>
      </c>
      <c r="AL188" s="252"/>
    </row>
    <row r="189" spans="2:38" s="99" customFormat="1" x14ac:dyDescent="0.25">
      <c r="B189" s="109"/>
      <c r="C189" s="232" t="str">
        <f>IF('1. Staff Posts and Salaries'!C188="","",'1. Staff Posts and Salaries'!C188)</f>
        <v/>
      </c>
      <c r="D189" s="410" t="str">
        <f>IF('1. Staff Posts and Salaries'!D188="","",'1. Staff Posts and Salaries'!D188)</f>
        <v/>
      </c>
      <c r="E189" s="100" t="str">
        <f>IF('1. Staff Posts and Salaries'!E188="","",'1. Staff Posts and Salaries'!E188)</f>
        <v/>
      </c>
      <c r="F189" s="100" t="str">
        <f>IF('1. Staff Posts and Salaries'!F188="","",'1. Staff Posts and Salaries'!F188)</f>
        <v/>
      </c>
      <c r="G189" s="100" t="str">
        <f>IF('1. Staff Posts and Salaries'!G188="","",'1. Staff Posts and Salaries'!G188)</f>
        <v/>
      </c>
      <c r="H189" s="100" t="str">
        <f>IF('1. Staff Posts and Salaries'!H188="","",'1. Staff Posts and Salaries'!H188)</f>
        <v/>
      </c>
      <c r="I189" s="100" t="str">
        <f>IF('1. Staff Posts and Salaries'!I188="","",'1. Staff Posts and Salaries'!I188)</f>
        <v/>
      </c>
      <c r="J189" s="100" t="str">
        <f>IF('1. Staff Posts and Salaries'!J188="","",'1. Staff Posts and Salaries'!J188)</f>
        <v/>
      </c>
      <c r="K189" s="227">
        <f>IF('1. Staff Posts and Salaries'!O188="","",'1. Staff Posts and Salaries'!O188)</f>
        <v>1</v>
      </c>
      <c r="L189" s="314"/>
      <c r="M189" s="315"/>
      <c r="N189" s="316">
        <f t="shared" si="25"/>
        <v>0</v>
      </c>
      <c r="O189" s="317">
        <f>IFERROR('1. Staff Posts and Salaries'!N188/12*'2. Annual Costs of Staff Posts'!L189*'2. Annual Costs of Staff Posts'!M189*K189,0)</f>
        <v>0</v>
      </c>
      <c r="P189" s="318"/>
      <c r="Q189" s="314"/>
      <c r="R189" s="315"/>
      <c r="S189" s="316">
        <f t="shared" si="26"/>
        <v>0</v>
      </c>
      <c r="T189" s="317">
        <f>IFERROR('1. Staff Posts and Salaries'!N188*(1+SUM(P189))/12*'2. Annual Costs of Staff Posts'!Q189*'2. Annual Costs of Staff Posts'!R189*K189,0)</f>
        <v>0</v>
      </c>
      <c r="U189" s="318"/>
      <c r="V189" s="314"/>
      <c r="W189" s="315"/>
      <c r="X189" s="316">
        <f t="shared" si="27"/>
        <v>0</v>
      </c>
      <c r="Y189" s="317">
        <f>IFERROR('1. Staff Posts and Salaries'!N188*(1+SUM(P189))*(1+SUM(U189))/12*'2. Annual Costs of Staff Posts'!V189*'2. Annual Costs of Staff Posts'!W189*K189,0)</f>
        <v>0</v>
      </c>
      <c r="Z189" s="318"/>
      <c r="AA189" s="314"/>
      <c r="AB189" s="315"/>
      <c r="AC189" s="316">
        <f t="shared" si="28"/>
        <v>0</v>
      </c>
      <c r="AD189" s="317">
        <f>IFERROR('1. Staff Posts and Salaries'!N188*(1+SUM(P189))*(1+SUM(U189))*(1+SUM(Z189))/12*'2. Annual Costs of Staff Posts'!AA189*'2. Annual Costs of Staff Posts'!AB189*K189,0)</f>
        <v>0</v>
      </c>
      <c r="AE189" s="318"/>
      <c r="AF189" s="314"/>
      <c r="AG189" s="315"/>
      <c r="AH189" s="316">
        <f t="shared" si="29"/>
        <v>0</v>
      </c>
      <c r="AI189" s="446">
        <f>IFERROR('1. Staff Posts and Salaries'!N188*(1+SUM(P189))*(1+SUM(U189))*(1+SUM(Z189))*(1+SUM(AE189))/12*'2. Annual Costs of Staff Posts'!AF189*'2. Annual Costs of Staff Posts'!AG189*K189,0)</f>
        <v>0</v>
      </c>
      <c r="AJ189" s="450">
        <f t="shared" si="30"/>
        <v>0</v>
      </c>
      <c r="AK189" s="448">
        <f t="shared" si="31"/>
        <v>0</v>
      </c>
      <c r="AL189" s="252"/>
    </row>
    <row r="190" spans="2:38" s="99" customFormat="1" x14ac:dyDescent="0.25">
      <c r="B190" s="109"/>
      <c r="C190" s="232" t="str">
        <f>IF('1. Staff Posts and Salaries'!C189="","",'1. Staff Posts and Salaries'!C189)</f>
        <v/>
      </c>
      <c r="D190" s="410" t="str">
        <f>IF('1. Staff Posts and Salaries'!D189="","",'1. Staff Posts and Salaries'!D189)</f>
        <v/>
      </c>
      <c r="E190" s="100" t="str">
        <f>IF('1. Staff Posts and Salaries'!E189="","",'1. Staff Posts and Salaries'!E189)</f>
        <v/>
      </c>
      <c r="F190" s="100" t="str">
        <f>IF('1. Staff Posts and Salaries'!F189="","",'1. Staff Posts and Salaries'!F189)</f>
        <v/>
      </c>
      <c r="G190" s="100" t="str">
        <f>IF('1. Staff Posts and Salaries'!G189="","",'1. Staff Posts and Salaries'!G189)</f>
        <v/>
      </c>
      <c r="H190" s="100" t="str">
        <f>IF('1. Staff Posts and Salaries'!H189="","",'1. Staff Posts and Salaries'!H189)</f>
        <v/>
      </c>
      <c r="I190" s="100" t="str">
        <f>IF('1. Staff Posts and Salaries'!I189="","",'1. Staff Posts and Salaries'!I189)</f>
        <v/>
      </c>
      <c r="J190" s="100" t="str">
        <f>IF('1. Staff Posts and Salaries'!J189="","",'1. Staff Posts and Salaries'!J189)</f>
        <v/>
      </c>
      <c r="K190" s="227">
        <f>IF('1. Staff Posts and Salaries'!O189="","",'1. Staff Posts and Salaries'!O189)</f>
        <v>1</v>
      </c>
      <c r="L190" s="314"/>
      <c r="M190" s="315"/>
      <c r="N190" s="316">
        <f t="shared" si="25"/>
        <v>0</v>
      </c>
      <c r="O190" s="317">
        <f>IFERROR('1. Staff Posts and Salaries'!N189/12*'2. Annual Costs of Staff Posts'!L190*'2. Annual Costs of Staff Posts'!M190*K190,0)</f>
        <v>0</v>
      </c>
      <c r="P190" s="318"/>
      <c r="Q190" s="314"/>
      <c r="R190" s="315"/>
      <c r="S190" s="316">
        <f t="shared" si="26"/>
        <v>0</v>
      </c>
      <c r="T190" s="317">
        <f>IFERROR('1. Staff Posts and Salaries'!N189*(1+SUM(P190))/12*'2. Annual Costs of Staff Posts'!Q190*'2. Annual Costs of Staff Posts'!R190*K190,0)</f>
        <v>0</v>
      </c>
      <c r="U190" s="318"/>
      <c r="V190" s="314"/>
      <c r="W190" s="315"/>
      <c r="X190" s="316">
        <f t="shared" si="27"/>
        <v>0</v>
      </c>
      <c r="Y190" s="317">
        <f>IFERROR('1. Staff Posts and Salaries'!N189*(1+SUM(P190))*(1+SUM(U190))/12*'2. Annual Costs of Staff Posts'!V190*'2. Annual Costs of Staff Posts'!W190*K190,0)</f>
        <v>0</v>
      </c>
      <c r="Z190" s="318"/>
      <c r="AA190" s="314"/>
      <c r="AB190" s="315"/>
      <c r="AC190" s="316">
        <f t="shared" si="28"/>
        <v>0</v>
      </c>
      <c r="AD190" s="317">
        <f>IFERROR('1. Staff Posts and Salaries'!N189*(1+SUM(P190))*(1+SUM(U190))*(1+SUM(Z190))/12*'2. Annual Costs of Staff Posts'!AA190*'2. Annual Costs of Staff Posts'!AB190*K190,0)</f>
        <v>0</v>
      </c>
      <c r="AE190" s="318"/>
      <c r="AF190" s="314"/>
      <c r="AG190" s="315"/>
      <c r="AH190" s="316">
        <f t="shared" si="29"/>
        <v>0</v>
      </c>
      <c r="AI190" s="446">
        <f>IFERROR('1. Staff Posts and Salaries'!N189*(1+SUM(P190))*(1+SUM(U190))*(1+SUM(Z190))*(1+SUM(AE190))/12*'2. Annual Costs of Staff Posts'!AF190*'2. Annual Costs of Staff Posts'!AG190*K190,0)</f>
        <v>0</v>
      </c>
      <c r="AJ190" s="450">
        <f t="shared" si="30"/>
        <v>0</v>
      </c>
      <c r="AK190" s="448">
        <f t="shared" si="31"/>
        <v>0</v>
      </c>
      <c r="AL190" s="252"/>
    </row>
    <row r="191" spans="2:38" s="99" customFormat="1" x14ac:dyDescent="0.25">
      <c r="B191" s="109"/>
      <c r="C191" s="232" t="str">
        <f>IF('1. Staff Posts and Salaries'!C190="","",'1. Staff Posts and Salaries'!C190)</f>
        <v/>
      </c>
      <c r="D191" s="410" t="str">
        <f>IF('1. Staff Posts and Salaries'!D190="","",'1. Staff Posts and Salaries'!D190)</f>
        <v/>
      </c>
      <c r="E191" s="100" t="str">
        <f>IF('1. Staff Posts and Salaries'!E190="","",'1. Staff Posts and Salaries'!E190)</f>
        <v/>
      </c>
      <c r="F191" s="100" t="str">
        <f>IF('1. Staff Posts and Salaries'!F190="","",'1. Staff Posts and Salaries'!F190)</f>
        <v/>
      </c>
      <c r="G191" s="100" t="str">
        <f>IF('1. Staff Posts and Salaries'!G190="","",'1. Staff Posts and Salaries'!G190)</f>
        <v/>
      </c>
      <c r="H191" s="100" t="str">
        <f>IF('1. Staff Posts and Salaries'!H190="","",'1. Staff Posts and Salaries'!H190)</f>
        <v/>
      </c>
      <c r="I191" s="100" t="str">
        <f>IF('1. Staff Posts and Salaries'!I190="","",'1. Staff Posts and Salaries'!I190)</f>
        <v/>
      </c>
      <c r="J191" s="100" t="str">
        <f>IF('1. Staff Posts and Salaries'!J190="","",'1. Staff Posts and Salaries'!J190)</f>
        <v/>
      </c>
      <c r="K191" s="227">
        <f>IF('1. Staff Posts and Salaries'!O190="","",'1. Staff Posts and Salaries'!O190)</f>
        <v>1</v>
      </c>
      <c r="L191" s="314"/>
      <c r="M191" s="315"/>
      <c r="N191" s="316">
        <f t="shared" si="25"/>
        <v>0</v>
      </c>
      <c r="O191" s="317">
        <f>IFERROR('1. Staff Posts and Salaries'!N190/12*'2. Annual Costs of Staff Posts'!L191*'2. Annual Costs of Staff Posts'!M191*K191,0)</f>
        <v>0</v>
      </c>
      <c r="P191" s="318"/>
      <c r="Q191" s="314"/>
      <c r="R191" s="315"/>
      <c r="S191" s="316">
        <f t="shared" si="26"/>
        <v>0</v>
      </c>
      <c r="T191" s="317">
        <f>IFERROR('1. Staff Posts and Salaries'!N190*(1+SUM(P191))/12*'2. Annual Costs of Staff Posts'!Q191*'2. Annual Costs of Staff Posts'!R191*K191,0)</f>
        <v>0</v>
      </c>
      <c r="U191" s="318"/>
      <c r="V191" s="314"/>
      <c r="W191" s="315"/>
      <c r="X191" s="316">
        <f t="shared" si="27"/>
        <v>0</v>
      </c>
      <c r="Y191" s="317">
        <f>IFERROR('1. Staff Posts and Salaries'!N190*(1+SUM(P191))*(1+SUM(U191))/12*'2. Annual Costs of Staff Posts'!V191*'2. Annual Costs of Staff Posts'!W191*K191,0)</f>
        <v>0</v>
      </c>
      <c r="Z191" s="318"/>
      <c r="AA191" s="314"/>
      <c r="AB191" s="315"/>
      <c r="AC191" s="316">
        <f t="shared" si="28"/>
        <v>0</v>
      </c>
      <c r="AD191" s="317">
        <f>IFERROR('1. Staff Posts and Salaries'!N190*(1+SUM(P191))*(1+SUM(U191))*(1+SUM(Z191))/12*'2. Annual Costs of Staff Posts'!AA191*'2. Annual Costs of Staff Posts'!AB191*K191,0)</f>
        <v>0</v>
      </c>
      <c r="AE191" s="318"/>
      <c r="AF191" s="314"/>
      <c r="AG191" s="315"/>
      <c r="AH191" s="316">
        <f t="shared" si="29"/>
        <v>0</v>
      </c>
      <c r="AI191" s="446">
        <f>IFERROR('1. Staff Posts and Salaries'!N190*(1+SUM(P191))*(1+SUM(U191))*(1+SUM(Z191))*(1+SUM(AE191))/12*'2. Annual Costs of Staff Posts'!AF191*'2. Annual Costs of Staff Posts'!AG191*K191,0)</f>
        <v>0</v>
      </c>
      <c r="AJ191" s="450">
        <f t="shared" si="30"/>
        <v>0</v>
      </c>
      <c r="AK191" s="448">
        <f t="shared" si="31"/>
        <v>0</v>
      </c>
      <c r="AL191" s="252"/>
    </row>
    <row r="192" spans="2:38" s="99" customFormat="1" x14ac:dyDescent="0.25">
      <c r="B192" s="109"/>
      <c r="C192" s="232" t="str">
        <f>IF('1. Staff Posts and Salaries'!C191="","",'1. Staff Posts and Salaries'!C191)</f>
        <v/>
      </c>
      <c r="D192" s="410" t="str">
        <f>IF('1. Staff Posts and Salaries'!D191="","",'1. Staff Posts and Salaries'!D191)</f>
        <v/>
      </c>
      <c r="E192" s="100" t="str">
        <f>IF('1. Staff Posts and Salaries'!E191="","",'1. Staff Posts and Salaries'!E191)</f>
        <v/>
      </c>
      <c r="F192" s="100" t="str">
        <f>IF('1. Staff Posts and Salaries'!F191="","",'1. Staff Posts and Salaries'!F191)</f>
        <v/>
      </c>
      <c r="G192" s="100" t="str">
        <f>IF('1. Staff Posts and Salaries'!G191="","",'1. Staff Posts and Salaries'!G191)</f>
        <v/>
      </c>
      <c r="H192" s="100" t="str">
        <f>IF('1. Staff Posts and Salaries'!H191="","",'1. Staff Posts and Salaries'!H191)</f>
        <v/>
      </c>
      <c r="I192" s="100" t="str">
        <f>IF('1. Staff Posts and Salaries'!I191="","",'1. Staff Posts and Salaries'!I191)</f>
        <v/>
      </c>
      <c r="J192" s="100" t="str">
        <f>IF('1. Staff Posts and Salaries'!J191="","",'1. Staff Posts and Salaries'!J191)</f>
        <v/>
      </c>
      <c r="K192" s="227">
        <f>IF('1. Staff Posts and Salaries'!O191="","",'1. Staff Posts and Salaries'!O191)</f>
        <v>1</v>
      </c>
      <c r="L192" s="314"/>
      <c r="M192" s="315"/>
      <c r="N192" s="316">
        <f t="shared" si="25"/>
        <v>0</v>
      </c>
      <c r="O192" s="317">
        <f>IFERROR('1. Staff Posts and Salaries'!N191/12*'2. Annual Costs of Staff Posts'!L192*'2. Annual Costs of Staff Posts'!M192*K192,0)</f>
        <v>0</v>
      </c>
      <c r="P192" s="318"/>
      <c r="Q192" s="314"/>
      <c r="R192" s="315"/>
      <c r="S192" s="316">
        <f t="shared" si="26"/>
        <v>0</v>
      </c>
      <c r="T192" s="317">
        <f>IFERROR('1. Staff Posts and Salaries'!N191*(1+SUM(P192))/12*'2. Annual Costs of Staff Posts'!Q192*'2. Annual Costs of Staff Posts'!R192*K192,0)</f>
        <v>0</v>
      </c>
      <c r="U192" s="318"/>
      <c r="V192" s="314"/>
      <c r="W192" s="315"/>
      <c r="X192" s="316">
        <f t="shared" si="27"/>
        <v>0</v>
      </c>
      <c r="Y192" s="317">
        <f>IFERROR('1. Staff Posts and Salaries'!N191*(1+SUM(P192))*(1+SUM(U192))/12*'2. Annual Costs of Staff Posts'!V192*'2. Annual Costs of Staff Posts'!W192*K192,0)</f>
        <v>0</v>
      </c>
      <c r="Z192" s="318"/>
      <c r="AA192" s="314"/>
      <c r="AB192" s="315"/>
      <c r="AC192" s="316">
        <f t="shared" si="28"/>
        <v>0</v>
      </c>
      <c r="AD192" s="317">
        <f>IFERROR('1. Staff Posts and Salaries'!N191*(1+SUM(P192))*(1+SUM(U192))*(1+SUM(Z192))/12*'2. Annual Costs of Staff Posts'!AA192*'2. Annual Costs of Staff Posts'!AB192*K192,0)</f>
        <v>0</v>
      </c>
      <c r="AE192" s="318"/>
      <c r="AF192" s="314"/>
      <c r="AG192" s="315"/>
      <c r="AH192" s="316">
        <f t="shared" si="29"/>
        <v>0</v>
      </c>
      <c r="AI192" s="446">
        <f>IFERROR('1. Staff Posts and Salaries'!N191*(1+SUM(P192))*(1+SUM(U192))*(1+SUM(Z192))*(1+SUM(AE192))/12*'2. Annual Costs of Staff Posts'!AF192*'2. Annual Costs of Staff Posts'!AG192*K192,0)</f>
        <v>0</v>
      </c>
      <c r="AJ192" s="450">
        <f t="shared" si="30"/>
        <v>0</v>
      </c>
      <c r="AK192" s="448">
        <f t="shared" si="31"/>
        <v>0</v>
      </c>
      <c r="AL192" s="252"/>
    </row>
    <row r="193" spans="2:38" s="99" customFormat="1" x14ac:dyDescent="0.25">
      <c r="B193" s="109"/>
      <c r="C193" s="232" t="str">
        <f>IF('1. Staff Posts and Salaries'!C192="","",'1. Staff Posts and Salaries'!C192)</f>
        <v/>
      </c>
      <c r="D193" s="410" t="str">
        <f>IF('1. Staff Posts and Salaries'!D192="","",'1. Staff Posts and Salaries'!D192)</f>
        <v/>
      </c>
      <c r="E193" s="100" t="str">
        <f>IF('1. Staff Posts and Salaries'!E192="","",'1. Staff Posts and Salaries'!E192)</f>
        <v/>
      </c>
      <c r="F193" s="100" t="str">
        <f>IF('1. Staff Posts and Salaries'!F192="","",'1. Staff Posts and Salaries'!F192)</f>
        <v/>
      </c>
      <c r="G193" s="100" t="str">
        <f>IF('1. Staff Posts and Salaries'!G192="","",'1. Staff Posts and Salaries'!G192)</f>
        <v/>
      </c>
      <c r="H193" s="100" t="str">
        <f>IF('1. Staff Posts and Salaries'!H192="","",'1. Staff Posts and Salaries'!H192)</f>
        <v/>
      </c>
      <c r="I193" s="100" t="str">
        <f>IF('1. Staff Posts and Salaries'!I192="","",'1. Staff Posts and Salaries'!I192)</f>
        <v/>
      </c>
      <c r="J193" s="100" t="str">
        <f>IF('1. Staff Posts and Salaries'!J192="","",'1. Staff Posts and Salaries'!J192)</f>
        <v/>
      </c>
      <c r="K193" s="227">
        <f>IF('1. Staff Posts and Salaries'!O192="","",'1. Staff Posts and Salaries'!O192)</f>
        <v>1</v>
      </c>
      <c r="L193" s="314"/>
      <c r="M193" s="315"/>
      <c r="N193" s="316">
        <f t="shared" si="25"/>
        <v>0</v>
      </c>
      <c r="O193" s="317">
        <f>IFERROR('1. Staff Posts and Salaries'!N192/12*'2. Annual Costs of Staff Posts'!L193*'2. Annual Costs of Staff Posts'!M193*K193,0)</f>
        <v>0</v>
      </c>
      <c r="P193" s="318"/>
      <c r="Q193" s="314"/>
      <c r="R193" s="315"/>
      <c r="S193" s="316">
        <f t="shared" si="26"/>
        <v>0</v>
      </c>
      <c r="T193" s="317">
        <f>IFERROR('1. Staff Posts and Salaries'!N192*(1+SUM(P193))/12*'2. Annual Costs of Staff Posts'!Q193*'2. Annual Costs of Staff Posts'!R193*K193,0)</f>
        <v>0</v>
      </c>
      <c r="U193" s="318"/>
      <c r="V193" s="314"/>
      <c r="W193" s="315"/>
      <c r="X193" s="316">
        <f t="shared" si="27"/>
        <v>0</v>
      </c>
      <c r="Y193" s="317">
        <f>IFERROR('1. Staff Posts and Salaries'!N192*(1+SUM(P193))*(1+SUM(U193))/12*'2. Annual Costs of Staff Posts'!V193*'2. Annual Costs of Staff Posts'!W193*K193,0)</f>
        <v>0</v>
      </c>
      <c r="Z193" s="318"/>
      <c r="AA193" s="314"/>
      <c r="AB193" s="315"/>
      <c r="AC193" s="316">
        <f t="shared" si="28"/>
        <v>0</v>
      </c>
      <c r="AD193" s="317">
        <f>IFERROR('1. Staff Posts and Salaries'!N192*(1+SUM(P193))*(1+SUM(U193))*(1+SUM(Z193))/12*'2. Annual Costs of Staff Posts'!AA193*'2. Annual Costs of Staff Posts'!AB193*K193,0)</f>
        <v>0</v>
      </c>
      <c r="AE193" s="318"/>
      <c r="AF193" s="314"/>
      <c r="AG193" s="315"/>
      <c r="AH193" s="316">
        <f t="shared" si="29"/>
        <v>0</v>
      </c>
      <c r="AI193" s="446">
        <f>IFERROR('1. Staff Posts and Salaries'!N192*(1+SUM(P193))*(1+SUM(U193))*(1+SUM(Z193))*(1+SUM(AE193))/12*'2. Annual Costs of Staff Posts'!AF193*'2. Annual Costs of Staff Posts'!AG193*K193,0)</f>
        <v>0</v>
      </c>
      <c r="AJ193" s="450">
        <f t="shared" si="30"/>
        <v>0</v>
      </c>
      <c r="AK193" s="448">
        <f t="shared" si="31"/>
        <v>0</v>
      </c>
      <c r="AL193" s="252"/>
    </row>
    <row r="194" spans="2:38" s="99" customFormat="1" x14ac:dyDescent="0.25">
      <c r="B194" s="109"/>
      <c r="C194" s="232" t="str">
        <f>IF('1. Staff Posts and Salaries'!C193="","",'1. Staff Posts and Salaries'!C193)</f>
        <v/>
      </c>
      <c r="D194" s="410" t="str">
        <f>IF('1. Staff Posts and Salaries'!D193="","",'1. Staff Posts and Salaries'!D193)</f>
        <v/>
      </c>
      <c r="E194" s="100" t="str">
        <f>IF('1. Staff Posts and Salaries'!E193="","",'1. Staff Posts and Salaries'!E193)</f>
        <v/>
      </c>
      <c r="F194" s="100" t="str">
        <f>IF('1. Staff Posts and Salaries'!F193="","",'1. Staff Posts and Salaries'!F193)</f>
        <v/>
      </c>
      <c r="G194" s="100" t="str">
        <f>IF('1. Staff Posts and Salaries'!G193="","",'1. Staff Posts and Salaries'!G193)</f>
        <v/>
      </c>
      <c r="H194" s="100" t="str">
        <f>IF('1. Staff Posts and Salaries'!H193="","",'1. Staff Posts and Salaries'!H193)</f>
        <v/>
      </c>
      <c r="I194" s="100" t="str">
        <f>IF('1. Staff Posts and Salaries'!I193="","",'1. Staff Posts and Salaries'!I193)</f>
        <v/>
      </c>
      <c r="J194" s="100" t="str">
        <f>IF('1. Staff Posts and Salaries'!J193="","",'1. Staff Posts and Salaries'!J193)</f>
        <v/>
      </c>
      <c r="K194" s="227">
        <f>IF('1. Staff Posts and Salaries'!O193="","",'1. Staff Posts and Salaries'!O193)</f>
        <v>1</v>
      </c>
      <c r="L194" s="314"/>
      <c r="M194" s="315"/>
      <c r="N194" s="316">
        <f t="shared" si="25"/>
        <v>0</v>
      </c>
      <c r="O194" s="317">
        <f>IFERROR('1. Staff Posts and Salaries'!N193/12*'2. Annual Costs of Staff Posts'!L194*'2. Annual Costs of Staff Posts'!M194*K194,0)</f>
        <v>0</v>
      </c>
      <c r="P194" s="318"/>
      <c r="Q194" s="314"/>
      <c r="R194" s="315"/>
      <c r="S194" s="316">
        <f t="shared" si="26"/>
        <v>0</v>
      </c>
      <c r="T194" s="317">
        <f>IFERROR('1. Staff Posts and Salaries'!N193*(1+SUM(P194))/12*'2. Annual Costs of Staff Posts'!Q194*'2. Annual Costs of Staff Posts'!R194*K194,0)</f>
        <v>0</v>
      </c>
      <c r="U194" s="318"/>
      <c r="V194" s="314"/>
      <c r="W194" s="315"/>
      <c r="X194" s="316">
        <f t="shared" si="27"/>
        <v>0</v>
      </c>
      <c r="Y194" s="317">
        <f>IFERROR('1. Staff Posts and Salaries'!N193*(1+SUM(P194))*(1+SUM(U194))/12*'2. Annual Costs of Staff Posts'!V194*'2. Annual Costs of Staff Posts'!W194*K194,0)</f>
        <v>0</v>
      </c>
      <c r="Z194" s="318"/>
      <c r="AA194" s="314"/>
      <c r="AB194" s="315"/>
      <c r="AC194" s="316">
        <f t="shared" si="28"/>
        <v>0</v>
      </c>
      <c r="AD194" s="317">
        <f>IFERROR('1. Staff Posts and Salaries'!N193*(1+SUM(P194))*(1+SUM(U194))*(1+SUM(Z194))/12*'2. Annual Costs of Staff Posts'!AA194*'2. Annual Costs of Staff Posts'!AB194*K194,0)</f>
        <v>0</v>
      </c>
      <c r="AE194" s="318"/>
      <c r="AF194" s="314"/>
      <c r="AG194" s="315"/>
      <c r="AH194" s="316">
        <f t="shared" si="29"/>
        <v>0</v>
      </c>
      <c r="AI194" s="446">
        <f>IFERROR('1. Staff Posts and Salaries'!N193*(1+SUM(P194))*(1+SUM(U194))*(1+SUM(Z194))*(1+SUM(AE194))/12*'2. Annual Costs of Staff Posts'!AF194*'2. Annual Costs of Staff Posts'!AG194*K194,0)</f>
        <v>0</v>
      </c>
      <c r="AJ194" s="450">
        <f t="shared" si="30"/>
        <v>0</v>
      </c>
      <c r="AK194" s="448">
        <f t="shared" si="31"/>
        <v>0</v>
      </c>
      <c r="AL194" s="252"/>
    </row>
    <row r="195" spans="2:38" s="99" customFormat="1" x14ac:dyDescent="0.25">
      <c r="B195" s="109"/>
      <c r="C195" s="232" t="str">
        <f>IF('1. Staff Posts and Salaries'!C194="","",'1. Staff Posts and Salaries'!C194)</f>
        <v/>
      </c>
      <c r="D195" s="410" t="str">
        <f>IF('1. Staff Posts and Salaries'!D194="","",'1. Staff Posts and Salaries'!D194)</f>
        <v/>
      </c>
      <c r="E195" s="100" t="str">
        <f>IF('1. Staff Posts and Salaries'!E194="","",'1. Staff Posts and Salaries'!E194)</f>
        <v/>
      </c>
      <c r="F195" s="100" t="str">
        <f>IF('1. Staff Posts and Salaries'!F194="","",'1. Staff Posts and Salaries'!F194)</f>
        <v/>
      </c>
      <c r="G195" s="100" t="str">
        <f>IF('1. Staff Posts and Salaries'!G194="","",'1. Staff Posts and Salaries'!G194)</f>
        <v/>
      </c>
      <c r="H195" s="100" t="str">
        <f>IF('1. Staff Posts and Salaries'!H194="","",'1. Staff Posts and Salaries'!H194)</f>
        <v/>
      </c>
      <c r="I195" s="100" t="str">
        <f>IF('1. Staff Posts and Salaries'!I194="","",'1. Staff Posts and Salaries'!I194)</f>
        <v/>
      </c>
      <c r="J195" s="100" t="str">
        <f>IF('1. Staff Posts and Salaries'!J194="","",'1. Staff Posts and Salaries'!J194)</f>
        <v/>
      </c>
      <c r="K195" s="227">
        <f>IF('1. Staff Posts and Salaries'!O194="","",'1. Staff Posts and Salaries'!O194)</f>
        <v>1</v>
      </c>
      <c r="L195" s="314"/>
      <c r="M195" s="315"/>
      <c r="N195" s="316">
        <f t="shared" si="25"/>
        <v>0</v>
      </c>
      <c r="O195" s="317">
        <f>IFERROR('1. Staff Posts and Salaries'!N194/12*'2. Annual Costs of Staff Posts'!L195*'2. Annual Costs of Staff Posts'!M195*K195,0)</f>
        <v>0</v>
      </c>
      <c r="P195" s="318"/>
      <c r="Q195" s="314"/>
      <c r="R195" s="315"/>
      <c r="S195" s="316">
        <f t="shared" si="26"/>
        <v>0</v>
      </c>
      <c r="T195" s="317">
        <f>IFERROR('1. Staff Posts and Salaries'!N194*(1+SUM(P195))/12*'2. Annual Costs of Staff Posts'!Q195*'2. Annual Costs of Staff Posts'!R195*K195,0)</f>
        <v>0</v>
      </c>
      <c r="U195" s="318"/>
      <c r="V195" s="314"/>
      <c r="W195" s="315"/>
      <c r="X195" s="316">
        <f t="shared" si="27"/>
        <v>0</v>
      </c>
      <c r="Y195" s="317">
        <f>IFERROR('1. Staff Posts and Salaries'!N194*(1+SUM(P195))*(1+SUM(U195))/12*'2. Annual Costs of Staff Posts'!V195*'2. Annual Costs of Staff Posts'!W195*K195,0)</f>
        <v>0</v>
      </c>
      <c r="Z195" s="318"/>
      <c r="AA195" s="314"/>
      <c r="AB195" s="315"/>
      <c r="AC195" s="316">
        <f t="shared" si="28"/>
        <v>0</v>
      </c>
      <c r="AD195" s="317">
        <f>IFERROR('1. Staff Posts and Salaries'!N194*(1+SUM(P195))*(1+SUM(U195))*(1+SUM(Z195))/12*'2. Annual Costs of Staff Posts'!AA195*'2. Annual Costs of Staff Posts'!AB195*K195,0)</f>
        <v>0</v>
      </c>
      <c r="AE195" s="318"/>
      <c r="AF195" s="314"/>
      <c r="AG195" s="315"/>
      <c r="AH195" s="316">
        <f t="shared" si="29"/>
        <v>0</v>
      </c>
      <c r="AI195" s="446">
        <f>IFERROR('1. Staff Posts and Salaries'!N194*(1+SUM(P195))*(1+SUM(U195))*(1+SUM(Z195))*(1+SUM(AE195))/12*'2. Annual Costs of Staff Posts'!AF195*'2. Annual Costs of Staff Posts'!AG195*K195,0)</f>
        <v>0</v>
      </c>
      <c r="AJ195" s="450">
        <f t="shared" si="30"/>
        <v>0</v>
      </c>
      <c r="AK195" s="448">
        <f t="shared" si="31"/>
        <v>0</v>
      </c>
      <c r="AL195" s="252"/>
    </row>
    <row r="196" spans="2:38" s="99" customFormat="1" x14ac:dyDescent="0.25">
      <c r="B196" s="109"/>
      <c r="C196" s="232" t="str">
        <f>IF('1. Staff Posts and Salaries'!C195="","",'1. Staff Posts and Salaries'!C195)</f>
        <v/>
      </c>
      <c r="D196" s="410" t="str">
        <f>IF('1. Staff Posts and Salaries'!D195="","",'1. Staff Posts and Salaries'!D195)</f>
        <v/>
      </c>
      <c r="E196" s="100" t="str">
        <f>IF('1. Staff Posts and Salaries'!E195="","",'1. Staff Posts and Salaries'!E195)</f>
        <v/>
      </c>
      <c r="F196" s="100" t="str">
        <f>IF('1. Staff Posts and Salaries'!F195="","",'1. Staff Posts and Salaries'!F195)</f>
        <v/>
      </c>
      <c r="G196" s="100" t="str">
        <f>IF('1. Staff Posts and Salaries'!G195="","",'1. Staff Posts and Salaries'!G195)</f>
        <v/>
      </c>
      <c r="H196" s="100" t="str">
        <f>IF('1. Staff Posts and Salaries'!H195="","",'1. Staff Posts and Salaries'!H195)</f>
        <v/>
      </c>
      <c r="I196" s="100" t="str">
        <f>IF('1. Staff Posts and Salaries'!I195="","",'1. Staff Posts and Salaries'!I195)</f>
        <v/>
      </c>
      <c r="J196" s="100" t="str">
        <f>IF('1. Staff Posts and Salaries'!J195="","",'1. Staff Posts and Salaries'!J195)</f>
        <v/>
      </c>
      <c r="K196" s="227">
        <f>IF('1. Staff Posts and Salaries'!O195="","",'1. Staff Posts and Salaries'!O195)</f>
        <v>1</v>
      </c>
      <c r="L196" s="314"/>
      <c r="M196" s="315"/>
      <c r="N196" s="316">
        <f t="shared" si="25"/>
        <v>0</v>
      </c>
      <c r="O196" s="317">
        <f>IFERROR('1. Staff Posts and Salaries'!N195/12*'2. Annual Costs of Staff Posts'!L196*'2. Annual Costs of Staff Posts'!M196*K196,0)</f>
        <v>0</v>
      </c>
      <c r="P196" s="318"/>
      <c r="Q196" s="314"/>
      <c r="R196" s="315"/>
      <c r="S196" s="316">
        <f t="shared" si="26"/>
        <v>0</v>
      </c>
      <c r="T196" s="317">
        <f>IFERROR('1. Staff Posts and Salaries'!N195*(1+SUM(P196))/12*'2. Annual Costs of Staff Posts'!Q196*'2. Annual Costs of Staff Posts'!R196*K196,0)</f>
        <v>0</v>
      </c>
      <c r="U196" s="318"/>
      <c r="V196" s="314"/>
      <c r="W196" s="315"/>
      <c r="X196" s="316">
        <f t="shared" si="27"/>
        <v>0</v>
      </c>
      <c r="Y196" s="317">
        <f>IFERROR('1. Staff Posts and Salaries'!N195*(1+SUM(P196))*(1+SUM(U196))/12*'2. Annual Costs of Staff Posts'!V196*'2. Annual Costs of Staff Posts'!W196*K196,0)</f>
        <v>0</v>
      </c>
      <c r="Z196" s="318"/>
      <c r="AA196" s="314"/>
      <c r="AB196" s="315"/>
      <c r="AC196" s="316">
        <f t="shared" si="28"/>
        <v>0</v>
      </c>
      <c r="AD196" s="317">
        <f>IFERROR('1. Staff Posts and Salaries'!N195*(1+SUM(P196))*(1+SUM(U196))*(1+SUM(Z196))/12*'2. Annual Costs of Staff Posts'!AA196*'2. Annual Costs of Staff Posts'!AB196*K196,0)</f>
        <v>0</v>
      </c>
      <c r="AE196" s="318"/>
      <c r="AF196" s="314"/>
      <c r="AG196" s="315"/>
      <c r="AH196" s="316">
        <f t="shared" si="29"/>
        <v>0</v>
      </c>
      <c r="AI196" s="446">
        <f>IFERROR('1. Staff Posts and Salaries'!N195*(1+SUM(P196))*(1+SUM(U196))*(1+SUM(Z196))*(1+SUM(AE196))/12*'2. Annual Costs of Staff Posts'!AF196*'2. Annual Costs of Staff Posts'!AG196*K196,0)</f>
        <v>0</v>
      </c>
      <c r="AJ196" s="450">
        <f t="shared" si="30"/>
        <v>0</v>
      </c>
      <c r="AK196" s="448">
        <f t="shared" si="31"/>
        <v>0</v>
      </c>
      <c r="AL196" s="252"/>
    </row>
    <row r="197" spans="2:38" s="99" customFormat="1" x14ac:dyDescent="0.25">
      <c r="B197" s="109"/>
      <c r="C197" s="232" t="str">
        <f>IF('1. Staff Posts and Salaries'!C196="","",'1. Staff Posts and Salaries'!C196)</f>
        <v/>
      </c>
      <c r="D197" s="410" t="str">
        <f>IF('1. Staff Posts and Salaries'!D196="","",'1. Staff Posts and Salaries'!D196)</f>
        <v/>
      </c>
      <c r="E197" s="100" t="str">
        <f>IF('1. Staff Posts and Salaries'!E196="","",'1. Staff Posts and Salaries'!E196)</f>
        <v/>
      </c>
      <c r="F197" s="100" t="str">
        <f>IF('1. Staff Posts and Salaries'!F196="","",'1. Staff Posts and Salaries'!F196)</f>
        <v/>
      </c>
      <c r="G197" s="100" t="str">
        <f>IF('1. Staff Posts and Salaries'!G196="","",'1. Staff Posts and Salaries'!G196)</f>
        <v/>
      </c>
      <c r="H197" s="100" t="str">
        <f>IF('1. Staff Posts and Salaries'!H196="","",'1. Staff Posts and Salaries'!H196)</f>
        <v/>
      </c>
      <c r="I197" s="100" t="str">
        <f>IF('1. Staff Posts and Salaries'!I196="","",'1. Staff Posts and Salaries'!I196)</f>
        <v/>
      </c>
      <c r="J197" s="100" t="str">
        <f>IF('1. Staff Posts and Salaries'!J196="","",'1. Staff Posts and Salaries'!J196)</f>
        <v/>
      </c>
      <c r="K197" s="227">
        <f>IF('1. Staff Posts and Salaries'!O196="","",'1. Staff Posts and Salaries'!O196)</f>
        <v>1</v>
      </c>
      <c r="L197" s="314"/>
      <c r="M197" s="315"/>
      <c r="N197" s="316">
        <f t="shared" si="25"/>
        <v>0</v>
      </c>
      <c r="O197" s="317">
        <f>IFERROR('1. Staff Posts and Salaries'!N196/12*'2. Annual Costs of Staff Posts'!L197*'2. Annual Costs of Staff Posts'!M197*K197,0)</f>
        <v>0</v>
      </c>
      <c r="P197" s="318"/>
      <c r="Q197" s="314"/>
      <c r="R197" s="315"/>
      <c r="S197" s="316">
        <f t="shared" si="26"/>
        <v>0</v>
      </c>
      <c r="T197" s="317">
        <f>IFERROR('1. Staff Posts and Salaries'!N196*(1+SUM(P197))/12*'2. Annual Costs of Staff Posts'!Q197*'2. Annual Costs of Staff Posts'!R197*K197,0)</f>
        <v>0</v>
      </c>
      <c r="U197" s="318"/>
      <c r="V197" s="314"/>
      <c r="W197" s="315"/>
      <c r="X197" s="316">
        <f t="shared" si="27"/>
        <v>0</v>
      </c>
      <c r="Y197" s="317">
        <f>IFERROR('1. Staff Posts and Salaries'!N196*(1+SUM(P197))*(1+SUM(U197))/12*'2. Annual Costs of Staff Posts'!V197*'2. Annual Costs of Staff Posts'!W197*K197,0)</f>
        <v>0</v>
      </c>
      <c r="Z197" s="318"/>
      <c r="AA197" s="314"/>
      <c r="AB197" s="315"/>
      <c r="AC197" s="316">
        <f t="shared" si="28"/>
        <v>0</v>
      </c>
      <c r="AD197" s="317">
        <f>IFERROR('1. Staff Posts and Salaries'!N196*(1+SUM(P197))*(1+SUM(U197))*(1+SUM(Z197))/12*'2. Annual Costs of Staff Posts'!AA197*'2. Annual Costs of Staff Posts'!AB197*K197,0)</f>
        <v>0</v>
      </c>
      <c r="AE197" s="318"/>
      <c r="AF197" s="314"/>
      <c r="AG197" s="315"/>
      <c r="AH197" s="316">
        <f t="shared" si="29"/>
        <v>0</v>
      </c>
      <c r="AI197" s="446">
        <f>IFERROR('1. Staff Posts and Salaries'!N196*(1+SUM(P197))*(1+SUM(U197))*(1+SUM(Z197))*(1+SUM(AE197))/12*'2. Annual Costs of Staff Posts'!AF197*'2. Annual Costs of Staff Posts'!AG197*K197,0)</f>
        <v>0</v>
      </c>
      <c r="AJ197" s="450">
        <f t="shared" si="30"/>
        <v>0</v>
      </c>
      <c r="AK197" s="448">
        <f t="shared" si="31"/>
        <v>0</v>
      </c>
      <c r="AL197" s="252"/>
    </row>
    <row r="198" spans="2:38" s="99" customFormat="1" x14ac:dyDescent="0.25">
      <c r="B198" s="109"/>
      <c r="C198" s="232" t="str">
        <f>IF('1. Staff Posts and Salaries'!C197="","",'1. Staff Posts and Salaries'!C197)</f>
        <v/>
      </c>
      <c r="D198" s="410" t="str">
        <f>IF('1. Staff Posts and Salaries'!D197="","",'1. Staff Posts and Salaries'!D197)</f>
        <v/>
      </c>
      <c r="E198" s="100" t="str">
        <f>IF('1. Staff Posts and Salaries'!E197="","",'1. Staff Posts and Salaries'!E197)</f>
        <v/>
      </c>
      <c r="F198" s="100" t="str">
        <f>IF('1. Staff Posts and Salaries'!F197="","",'1. Staff Posts and Salaries'!F197)</f>
        <v/>
      </c>
      <c r="G198" s="100" t="str">
        <f>IF('1. Staff Posts and Salaries'!G197="","",'1. Staff Posts and Salaries'!G197)</f>
        <v/>
      </c>
      <c r="H198" s="100" t="str">
        <f>IF('1. Staff Posts and Salaries'!H197="","",'1. Staff Posts and Salaries'!H197)</f>
        <v/>
      </c>
      <c r="I198" s="100" t="str">
        <f>IF('1. Staff Posts and Salaries'!I197="","",'1. Staff Posts and Salaries'!I197)</f>
        <v/>
      </c>
      <c r="J198" s="100" t="str">
        <f>IF('1. Staff Posts and Salaries'!J197="","",'1. Staff Posts and Salaries'!J197)</f>
        <v/>
      </c>
      <c r="K198" s="227">
        <f>IF('1. Staff Posts and Salaries'!O197="","",'1. Staff Posts and Salaries'!O197)</f>
        <v>1</v>
      </c>
      <c r="L198" s="314"/>
      <c r="M198" s="315"/>
      <c r="N198" s="316">
        <f t="shared" si="25"/>
        <v>0</v>
      </c>
      <c r="O198" s="317">
        <f>IFERROR('1. Staff Posts and Salaries'!N197/12*'2. Annual Costs of Staff Posts'!L198*'2. Annual Costs of Staff Posts'!M198*K198,0)</f>
        <v>0</v>
      </c>
      <c r="P198" s="318"/>
      <c r="Q198" s="314"/>
      <c r="R198" s="315"/>
      <c r="S198" s="316">
        <f t="shared" si="26"/>
        <v>0</v>
      </c>
      <c r="T198" s="317">
        <f>IFERROR('1. Staff Posts and Salaries'!N197*(1+SUM(P198))/12*'2. Annual Costs of Staff Posts'!Q198*'2. Annual Costs of Staff Posts'!R198*K198,0)</f>
        <v>0</v>
      </c>
      <c r="U198" s="318"/>
      <c r="V198" s="314"/>
      <c r="W198" s="315"/>
      <c r="X198" s="316">
        <f t="shared" si="27"/>
        <v>0</v>
      </c>
      <c r="Y198" s="317">
        <f>IFERROR('1. Staff Posts and Salaries'!N197*(1+SUM(P198))*(1+SUM(U198))/12*'2. Annual Costs of Staff Posts'!V198*'2. Annual Costs of Staff Posts'!W198*K198,0)</f>
        <v>0</v>
      </c>
      <c r="Z198" s="318"/>
      <c r="AA198" s="314"/>
      <c r="AB198" s="315"/>
      <c r="AC198" s="316">
        <f t="shared" si="28"/>
        <v>0</v>
      </c>
      <c r="AD198" s="317">
        <f>IFERROR('1. Staff Posts and Salaries'!N197*(1+SUM(P198))*(1+SUM(U198))*(1+SUM(Z198))/12*'2. Annual Costs of Staff Posts'!AA198*'2. Annual Costs of Staff Posts'!AB198*K198,0)</f>
        <v>0</v>
      </c>
      <c r="AE198" s="318"/>
      <c r="AF198" s="314"/>
      <c r="AG198" s="315"/>
      <c r="AH198" s="316">
        <f t="shared" si="29"/>
        <v>0</v>
      </c>
      <c r="AI198" s="446">
        <f>IFERROR('1. Staff Posts and Salaries'!N197*(1+SUM(P198))*(1+SUM(U198))*(1+SUM(Z198))*(1+SUM(AE198))/12*'2. Annual Costs of Staff Posts'!AF198*'2. Annual Costs of Staff Posts'!AG198*K198,0)</f>
        <v>0</v>
      </c>
      <c r="AJ198" s="450">
        <f t="shared" si="30"/>
        <v>0</v>
      </c>
      <c r="AK198" s="448">
        <f t="shared" si="31"/>
        <v>0</v>
      </c>
      <c r="AL198" s="252"/>
    </row>
    <row r="199" spans="2:38" s="99" customFormat="1" x14ac:dyDescent="0.25">
      <c r="B199" s="109"/>
      <c r="C199" s="232" t="str">
        <f>IF('1. Staff Posts and Salaries'!C198="","",'1. Staff Posts and Salaries'!C198)</f>
        <v/>
      </c>
      <c r="D199" s="410" t="str">
        <f>IF('1. Staff Posts and Salaries'!D198="","",'1. Staff Posts and Salaries'!D198)</f>
        <v/>
      </c>
      <c r="E199" s="100" t="str">
        <f>IF('1. Staff Posts and Salaries'!E198="","",'1. Staff Posts and Salaries'!E198)</f>
        <v/>
      </c>
      <c r="F199" s="100" t="str">
        <f>IF('1. Staff Posts and Salaries'!F198="","",'1. Staff Posts and Salaries'!F198)</f>
        <v/>
      </c>
      <c r="G199" s="100" t="str">
        <f>IF('1. Staff Posts and Salaries'!G198="","",'1. Staff Posts and Salaries'!G198)</f>
        <v/>
      </c>
      <c r="H199" s="100" t="str">
        <f>IF('1. Staff Posts and Salaries'!H198="","",'1. Staff Posts and Salaries'!H198)</f>
        <v/>
      </c>
      <c r="I199" s="100" t="str">
        <f>IF('1. Staff Posts and Salaries'!I198="","",'1. Staff Posts and Salaries'!I198)</f>
        <v/>
      </c>
      <c r="J199" s="100" t="str">
        <f>IF('1. Staff Posts and Salaries'!J198="","",'1. Staff Posts and Salaries'!J198)</f>
        <v/>
      </c>
      <c r="K199" s="227">
        <f>IF('1. Staff Posts and Salaries'!O198="","",'1. Staff Posts and Salaries'!O198)</f>
        <v>1</v>
      </c>
      <c r="L199" s="314"/>
      <c r="M199" s="315"/>
      <c r="N199" s="316">
        <f t="shared" si="25"/>
        <v>0</v>
      </c>
      <c r="O199" s="317">
        <f>IFERROR('1. Staff Posts and Salaries'!N198/12*'2. Annual Costs of Staff Posts'!L199*'2. Annual Costs of Staff Posts'!M199*K199,0)</f>
        <v>0</v>
      </c>
      <c r="P199" s="318"/>
      <c r="Q199" s="314"/>
      <c r="R199" s="315"/>
      <c r="S199" s="316">
        <f t="shared" si="26"/>
        <v>0</v>
      </c>
      <c r="T199" s="317">
        <f>IFERROR('1. Staff Posts and Salaries'!N198*(1+SUM(P199))/12*'2. Annual Costs of Staff Posts'!Q199*'2. Annual Costs of Staff Posts'!R199*K199,0)</f>
        <v>0</v>
      </c>
      <c r="U199" s="318"/>
      <c r="V199" s="314"/>
      <c r="W199" s="315"/>
      <c r="X199" s="316">
        <f t="shared" si="27"/>
        <v>0</v>
      </c>
      <c r="Y199" s="317">
        <f>IFERROR('1. Staff Posts and Salaries'!N198*(1+SUM(P199))*(1+SUM(U199))/12*'2. Annual Costs of Staff Posts'!V199*'2. Annual Costs of Staff Posts'!W199*K199,0)</f>
        <v>0</v>
      </c>
      <c r="Z199" s="318"/>
      <c r="AA199" s="314"/>
      <c r="AB199" s="315"/>
      <c r="AC199" s="316">
        <f t="shared" si="28"/>
        <v>0</v>
      </c>
      <c r="AD199" s="317">
        <f>IFERROR('1. Staff Posts and Salaries'!N198*(1+SUM(P199))*(1+SUM(U199))*(1+SUM(Z199))/12*'2. Annual Costs of Staff Posts'!AA199*'2. Annual Costs of Staff Posts'!AB199*K199,0)</f>
        <v>0</v>
      </c>
      <c r="AE199" s="318"/>
      <c r="AF199" s="314"/>
      <c r="AG199" s="315"/>
      <c r="AH199" s="316">
        <f t="shared" si="29"/>
        <v>0</v>
      </c>
      <c r="AI199" s="446">
        <f>IFERROR('1. Staff Posts and Salaries'!N198*(1+SUM(P199))*(1+SUM(U199))*(1+SUM(Z199))*(1+SUM(AE199))/12*'2. Annual Costs of Staff Posts'!AF199*'2. Annual Costs of Staff Posts'!AG199*K199,0)</f>
        <v>0</v>
      </c>
      <c r="AJ199" s="450">
        <f t="shared" si="30"/>
        <v>0</v>
      </c>
      <c r="AK199" s="448">
        <f t="shared" si="31"/>
        <v>0</v>
      </c>
      <c r="AL199" s="252"/>
    </row>
    <row r="200" spans="2:38" s="99" customFormat="1" x14ac:dyDescent="0.25">
      <c r="B200" s="109"/>
      <c r="C200" s="232" t="str">
        <f>IF('1. Staff Posts and Salaries'!C199="","",'1. Staff Posts and Salaries'!C199)</f>
        <v/>
      </c>
      <c r="D200" s="410" t="str">
        <f>IF('1. Staff Posts and Salaries'!D199="","",'1. Staff Posts and Salaries'!D199)</f>
        <v/>
      </c>
      <c r="E200" s="100" t="str">
        <f>IF('1. Staff Posts and Salaries'!E199="","",'1. Staff Posts and Salaries'!E199)</f>
        <v/>
      </c>
      <c r="F200" s="100" t="str">
        <f>IF('1. Staff Posts and Salaries'!F199="","",'1. Staff Posts and Salaries'!F199)</f>
        <v/>
      </c>
      <c r="G200" s="100" t="str">
        <f>IF('1. Staff Posts and Salaries'!G199="","",'1. Staff Posts and Salaries'!G199)</f>
        <v/>
      </c>
      <c r="H200" s="100" t="str">
        <f>IF('1. Staff Posts and Salaries'!H199="","",'1. Staff Posts and Salaries'!H199)</f>
        <v/>
      </c>
      <c r="I200" s="100" t="str">
        <f>IF('1. Staff Posts and Salaries'!I199="","",'1. Staff Posts and Salaries'!I199)</f>
        <v/>
      </c>
      <c r="J200" s="100" t="str">
        <f>IF('1. Staff Posts and Salaries'!J199="","",'1. Staff Posts and Salaries'!J199)</f>
        <v/>
      </c>
      <c r="K200" s="227">
        <f>IF('1. Staff Posts and Salaries'!O199="","",'1. Staff Posts and Salaries'!O199)</f>
        <v>1</v>
      </c>
      <c r="L200" s="314"/>
      <c r="M200" s="315"/>
      <c r="N200" s="316">
        <f t="shared" si="25"/>
        <v>0</v>
      </c>
      <c r="O200" s="317">
        <f>IFERROR('1. Staff Posts and Salaries'!N199/12*'2. Annual Costs of Staff Posts'!L200*'2. Annual Costs of Staff Posts'!M200*K200,0)</f>
        <v>0</v>
      </c>
      <c r="P200" s="318"/>
      <c r="Q200" s="314"/>
      <c r="R200" s="315"/>
      <c r="S200" s="316">
        <f t="shared" si="26"/>
        <v>0</v>
      </c>
      <c r="T200" s="317">
        <f>IFERROR('1. Staff Posts and Salaries'!N199*(1+SUM(P200))/12*'2. Annual Costs of Staff Posts'!Q200*'2. Annual Costs of Staff Posts'!R200*K200,0)</f>
        <v>0</v>
      </c>
      <c r="U200" s="318"/>
      <c r="V200" s="314"/>
      <c r="W200" s="315"/>
      <c r="X200" s="316">
        <f t="shared" si="27"/>
        <v>0</v>
      </c>
      <c r="Y200" s="317">
        <f>IFERROR('1. Staff Posts and Salaries'!N199*(1+SUM(P200))*(1+SUM(U200))/12*'2. Annual Costs of Staff Posts'!V200*'2. Annual Costs of Staff Posts'!W200*K200,0)</f>
        <v>0</v>
      </c>
      <c r="Z200" s="318"/>
      <c r="AA200" s="314"/>
      <c r="AB200" s="315"/>
      <c r="AC200" s="316">
        <f t="shared" si="28"/>
        <v>0</v>
      </c>
      <c r="AD200" s="317">
        <f>IFERROR('1. Staff Posts and Salaries'!N199*(1+SUM(P200))*(1+SUM(U200))*(1+SUM(Z200))/12*'2. Annual Costs of Staff Posts'!AA200*'2. Annual Costs of Staff Posts'!AB200*K200,0)</f>
        <v>0</v>
      </c>
      <c r="AE200" s="318"/>
      <c r="AF200" s="314"/>
      <c r="AG200" s="315"/>
      <c r="AH200" s="316">
        <f t="shared" si="29"/>
        <v>0</v>
      </c>
      <c r="AI200" s="446">
        <f>IFERROR('1. Staff Posts and Salaries'!N199*(1+SUM(P200))*(1+SUM(U200))*(1+SUM(Z200))*(1+SUM(AE200))/12*'2. Annual Costs of Staff Posts'!AF200*'2. Annual Costs of Staff Posts'!AG200*K200,0)</f>
        <v>0</v>
      </c>
      <c r="AJ200" s="450">
        <f t="shared" si="30"/>
        <v>0</v>
      </c>
      <c r="AK200" s="448">
        <f t="shared" si="31"/>
        <v>0</v>
      </c>
      <c r="AL200" s="252"/>
    </row>
    <row r="201" spans="2:38" s="99" customFormat="1" x14ac:dyDescent="0.25">
      <c r="B201" s="109"/>
      <c r="C201" s="232" t="str">
        <f>IF('1. Staff Posts and Salaries'!C200="","",'1. Staff Posts and Salaries'!C200)</f>
        <v/>
      </c>
      <c r="D201" s="410" t="str">
        <f>IF('1. Staff Posts and Salaries'!D200="","",'1. Staff Posts and Salaries'!D200)</f>
        <v/>
      </c>
      <c r="E201" s="100" t="str">
        <f>IF('1. Staff Posts and Salaries'!E200="","",'1. Staff Posts and Salaries'!E200)</f>
        <v/>
      </c>
      <c r="F201" s="100" t="str">
        <f>IF('1. Staff Posts and Salaries'!F200="","",'1. Staff Posts and Salaries'!F200)</f>
        <v/>
      </c>
      <c r="G201" s="100" t="str">
        <f>IF('1. Staff Posts and Salaries'!G200="","",'1. Staff Posts and Salaries'!G200)</f>
        <v/>
      </c>
      <c r="H201" s="100" t="str">
        <f>IF('1. Staff Posts and Salaries'!H200="","",'1. Staff Posts and Salaries'!H200)</f>
        <v/>
      </c>
      <c r="I201" s="100" t="str">
        <f>IF('1. Staff Posts and Salaries'!I200="","",'1. Staff Posts and Salaries'!I200)</f>
        <v/>
      </c>
      <c r="J201" s="100" t="str">
        <f>IF('1. Staff Posts and Salaries'!J200="","",'1. Staff Posts and Salaries'!J200)</f>
        <v/>
      </c>
      <c r="K201" s="227">
        <f>IF('1. Staff Posts and Salaries'!O200="","",'1. Staff Posts and Salaries'!O200)</f>
        <v>1</v>
      </c>
      <c r="L201" s="314"/>
      <c r="M201" s="315"/>
      <c r="N201" s="316">
        <f t="shared" si="25"/>
        <v>0</v>
      </c>
      <c r="O201" s="317">
        <f>IFERROR('1. Staff Posts and Salaries'!N200/12*'2. Annual Costs of Staff Posts'!L201*'2. Annual Costs of Staff Posts'!M201*K201,0)</f>
        <v>0</v>
      </c>
      <c r="P201" s="318"/>
      <c r="Q201" s="314"/>
      <c r="R201" s="315"/>
      <c r="S201" s="316">
        <f t="shared" si="26"/>
        <v>0</v>
      </c>
      <c r="T201" s="317">
        <f>IFERROR('1. Staff Posts and Salaries'!N200*(1+SUM(P201))/12*'2. Annual Costs of Staff Posts'!Q201*'2. Annual Costs of Staff Posts'!R201*K201,0)</f>
        <v>0</v>
      </c>
      <c r="U201" s="318"/>
      <c r="V201" s="314"/>
      <c r="W201" s="315"/>
      <c r="X201" s="316">
        <f t="shared" si="27"/>
        <v>0</v>
      </c>
      <c r="Y201" s="317">
        <f>IFERROR('1. Staff Posts and Salaries'!N200*(1+SUM(P201))*(1+SUM(U201))/12*'2. Annual Costs of Staff Posts'!V201*'2. Annual Costs of Staff Posts'!W201*K201,0)</f>
        <v>0</v>
      </c>
      <c r="Z201" s="318"/>
      <c r="AA201" s="314"/>
      <c r="AB201" s="315"/>
      <c r="AC201" s="316">
        <f t="shared" si="28"/>
        <v>0</v>
      </c>
      <c r="AD201" s="317">
        <f>IFERROR('1. Staff Posts and Salaries'!N200*(1+SUM(P201))*(1+SUM(U201))*(1+SUM(Z201))/12*'2. Annual Costs of Staff Posts'!AA201*'2. Annual Costs of Staff Posts'!AB201*K201,0)</f>
        <v>0</v>
      </c>
      <c r="AE201" s="318"/>
      <c r="AF201" s="314"/>
      <c r="AG201" s="315"/>
      <c r="AH201" s="316">
        <f t="shared" si="29"/>
        <v>0</v>
      </c>
      <c r="AI201" s="446">
        <f>IFERROR('1. Staff Posts and Salaries'!N200*(1+SUM(P201))*(1+SUM(U201))*(1+SUM(Z201))*(1+SUM(AE201))/12*'2. Annual Costs of Staff Posts'!AF201*'2. Annual Costs of Staff Posts'!AG201*K201,0)</f>
        <v>0</v>
      </c>
      <c r="AJ201" s="450">
        <f t="shared" si="30"/>
        <v>0</v>
      </c>
      <c r="AK201" s="448">
        <f t="shared" si="31"/>
        <v>0</v>
      </c>
      <c r="AL201" s="252"/>
    </row>
    <row r="202" spans="2:38" s="99" customFormat="1" x14ac:dyDescent="0.25">
      <c r="B202" s="109"/>
      <c r="C202" s="232" t="str">
        <f>IF('1. Staff Posts and Salaries'!C201="","",'1. Staff Posts and Salaries'!C201)</f>
        <v/>
      </c>
      <c r="D202" s="410" t="str">
        <f>IF('1. Staff Posts and Salaries'!D201="","",'1. Staff Posts and Salaries'!D201)</f>
        <v/>
      </c>
      <c r="E202" s="100" t="str">
        <f>IF('1. Staff Posts and Salaries'!E201="","",'1. Staff Posts and Salaries'!E201)</f>
        <v/>
      </c>
      <c r="F202" s="100" t="str">
        <f>IF('1. Staff Posts and Salaries'!F201="","",'1. Staff Posts and Salaries'!F201)</f>
        <v/>
      </c>
      <c r="G202" s="100" t="str">
        <f>IF('1. Staff Posts and Salaries'!G201="","",'1. Staff Posts and Salaries'!G201)</f>
        <v/>
      </c>
      <c r="H202" s="100" t="str">
        <f>IF('1. Staff Posts and Salaries'!H201="","",'1. Staff Posts and Salaries'!H201)</f>
        <v/>
      </c>
      <c r="I202" s="100" t="str">
        <f>IF('1. Staff Posts and Salaries'!I201="","",'1. Staff Posts and Salaries'!I201)</f>
        <v/>
      </c>
      <c r="J202" s="100" t="str">
        <f>IF('1. Staff Posts and Salaries'!J201="","",'1. Staff Posts and Salaries'!J201)</f>
        <v/>
      </c>
      <c r="K202" s="227">
        <f>IF('1. Staff Posts and Salaries'!O201="","",'1. Staff Posts and Salaries'!O201)</f>
        <v>1</v>
      </c>
      <c r="L202" s="314"/>
      <c r="M202" s="315"/>
      <c r="N202" s="316">
        <f t="shared" si="25"/>
        <v>0</v>
      </c>
      <c r="O202" s="317">
        <f>IFERROR('1. Staff Posts and Salaries'!N201/12*'2. Annual Costs of Staff Posts'!L202*'2. Annual Costs of Staff Posts'!M202*K202,0)</f>
        <v>0</v>
      </c>
      <c r="P202" s="318"/>
      <c r="Q202" s="314"/>
      <c r="R202" s="315"/>
      <c r="S202" s="316">
        <f t="shared" si="26"/>
        <v>0</v>
      </c>
      <c r="T202" s="317">
        <f>IFERROR('1. Staff Posts and Salaries'!N201*(1+SUM(P202))/12*'2. Annual Costs of Staff Posts'!Q202*'2. Annual Costs of Staff Posts'!R202*K202,0)</f>
        <v>0</v>
      </c>
      <c r="U202" s="318"/>
      <c r="V202" s="314"/>
      <c r="W202" s="315"/>
      <c r="X202" s="316">
        <f t="shared" si="27"/>
        <v>0</v>
      </c>
      <c r="Y202" s="317">
        <f>IFERROR('1. Staff Posts and Salaries'!N201*(1+SUM(P202))*(1+SUM(U202))/12*'2. Annual Costs of Staff Posts'!V202*'2. Annual Costs of Staff Posts'!W202*K202,0)</f>
        <v>0</v>
      </c>
      <c r="Z202" s="318"/>
      <c r="AA202" s="314"/>
      <c r="AB202" s="315"/>
      <c r="AC202" s="316">
        <f t="shared" si="28"/>
        <v>0</v>
      </c>
      <c r="AD202" s="317">
        <f>IFERROR('1. Staff Posts and Salaries'!N201*(1+SUM(P202))*(1+SUM(U202))*(1+SUM(Z202))/12*'2. Annual Costs of Staff Posts'!AA202*'2. Annual Costs of Staff Posts'!AB202*K202,0)</f>
        <v>0</v>
      </c>
      <c r="AE202" s="318"/>
      <c r="AF202" s="314"/>
      <c r="AG202" s="315"/>
      <c r="AH202" s="316">
        <f t="shared" si="29"/>
        <v>0</v>
      </c>
      <c r="AI202" s="446">
        <f>IFERROR('1. Staff Posts and Salaries'!N201*(1+SUM(P202))*(1+SUM(U202))*(1+SUM(Z202))*(1+SUM(AE202))/12*'2. Annual Costs of Staff Posts'!AF202*'2. Annual Costs of Staff Posts'!AG202*K202,0)</f>
        <v>0</v>
      </c>
      <c r="AJ202" s="450">
        <f t="shared" si="30"/>
        <v>0</v>
      </c>
      <c r="AK202" s="448">
        <f t="shared" si="31"/>
        <v>0</v>
      </c>
      <c r="AL202" s="252"/>
    </row>
    <row r="203" spans="2:38" s="99" customFormat="1" x14ac:dyDescent="0.25">
      <c r="B203" s="109"/>
      <c r="C203" s="232" t="str">
        <f>IF('1. Staff Posts and Salaries'!C202="","",'1. Staff Posts and Salaries'!C202)</f>
        <v/>
      </c>
      <c r="D203" s="410" t="str">
        <f>IF('1. Staff Posts and Salaries'!D202="","",'1. Staff Posts and Salaries'!D202)</f>
        <v/>
      </c>
      <c r="E203" s="100" t="str">
        <f>IF('1. Staff Posts and Salaries'!E202="","",'1. Staff Posts and Salaries'!E202)</f>
        <v/>
      </c>
      <c r="F203" s="100" t="str">
        <f>IF('1. Staff Posts and Salaries'!F202="","",'1. Staff Posts and Salaries'!F202)</f>
        <v/>
      </c>
      <c r="G203" s="100" t="str">
        <f>IF('1. Staff Posts and Salaries'!G202="","",'1. Staff Posts and Salaries'!G202)</f>
        <v/>
      </c>
      <c r="H203" s="100" t="str">
        <f>IF('1. Staff Posts and Salaries'!H202="","",'1. Staff Posts and Salaries'!H202)</f>
        <v/>
      </c>
      <c r="I203" s="100" t="str">
        <f>IF('1. Staff Posts and Salaries'!I202="","",'1. Staff Posts and Salaries'!I202)</f>
        <v/>
      </c>
      <c r="J203" s="100" t="str">
        <f>IF('1. Staff Posts and Salaries'!J202="","",'1. Staff Posts and Salaries'!J202)</f>
        <v/>
      </c>
      <c r="K203" s="227">
        <f>IF('1. Staff Posts and Salaries'!O202="","",'1. Staff Posts and Salaries'!O202)</f>
        <v>1</v>
      </c>
      <c r="L203" s="314"/>
      <c r="M203" s="315"/>
      <c r="N203" s="316">
        <f t="shared" si="25"/>
        <v>0</v>
      </c>
      <c r="O203" s="317">
        <f>IFERROR('1. Staff Posts and Salaries'!N202/12*'2. Annual Costs of Staff Posts'!L203*'2. Annual Costs of Staff Posts'!M203*K203,0)</f>
        <v>0</v>
      </c>
      <c r="P203" s="318"/>
      <c r="Q203" s="314"/>
      <c r="R203" s="315"/>
      <c r="S203" s="316">
        <f t="shared" si="26"/>
        <v>0</v>
      </c>
      <c r="T203" s="317">
        <f>IFERROR('1. Staff Posts and Salaries'!N202*(1+SUM(P203))/12*'2. Annual Costs of Staff Posts'!Q203*'2. Annual Costs of Staff Posts'!R203*K203,0)</f>
        <v>0</v>
      </c>
      <c r="U203" s="318"/>
      <c r="V203" s="314"/>
      <c r="W203" s="315"/>
      <c r="X203" s="316">
        <f t="shared" si="27"/>
        <v>0</v>
      </c>
      <c r="Y203" s="317">
        <f>IFERROR('1. Staff Posts and Salaries'!N202*(1+SUM(P203))*(1+SUM(U203))/12*'2. Annual Costs of Staff Posts'!V203*'2. Annual Costs of Staff Posts'!W203*K203,0)</f>
        <v>0</v>
      </c>
      <c r="Z203" s="318"/>
      <c r="AA203" s="314"/>
      <c r="AB203" s="315"/>
      <c r="AC203" s="316">
        <f t="shared" si="28"/>
        <v>0</v>
      </c>
      <c r="AD203" s="317">
        <f>IFERROR('1. Staff Posts and Salaries'!N202*(1+SUM(P203))*(1+SUM(U203))*(1+SUM(Z203))/12*'2. Annual Costs of Staff Posts'!AA203*'2. Annual Costs of Staff Posts'!AB203*K203,0)</f>
        <v>0</v>
      </c>
      <c r="AE203" s="318"/>
      <c r="AF203" s="314"/>
      <c r="AG203" s="315"/>
      <c r="AH203" s="316">
        <f t="shared" si="29"/>
        <v>0</v>
      </c>
      <c r="AI203" s="446">
        <f>IFERROR('1. Staff Posts and Salaries'!N202*(1+SUM(P203))*(1+SUM(U203))*(1+SUM(Z203))*(1+SUM(AE203))/12*'2. Annual Costs of Staff Posts'!AF203*'2. Annual Costs of Staff Posts'!AG203*K203,0)</f>
        <v>0</v>
      </c>
      <c r="AJ203" s="450">
        <f t="shared" si="30"/>
        <v>0</v>
      </c>
      <c r="AK203" s="448">
        <f t="shared" si="31"/>
        <v>0</v>
      </c>
      <c r="AL203" s="252"/>
    </row>
    <row r="204" spans="2:38" s="99" customFormat="1" x14ac:dyDescent="0.25">
      <c r="B204" s="109"/>
      <c r="C204" s="232" t="str">
        <f>IF('1. Staff Posts and Salaries'!C203="","",'1. Staff Posts and Salaries'!C203)</f>
        <v/>
      </c>
      <c r="D204" s="410" t="str">
        <f>IF('1. Staff Posts and Salaries'!D203="","",'1. Staff Posts and Salaries'!D203)</f>
        <v/>
      </c>
      <c r="E204" s="100" t="str">
        <f>IF('1. Staff Posts and Salaries'!E203="","",'1. Staff Posts and Salaries'!E203)</f>
        <v/>
      </c>
      <c r="F204" s="100" t="str">
        <f>IF('1. Staff Posts and Salaries'!F203="","",'1. Staff Posts and Salaries'!F203)</f>
        <v/>
      </c>
      <c r="G204" s="100" t="str">
        <f>IF('1. Staff Posts and Salaries'!G203="","",'1. Staff Posts and Salaries'!G203)</f>
        <v/>
      </c>
      <c r="H204" s="100" t="str">
        <f>IF('1. Staff Posts and Salaries'!H203="","",'1. Staff Posts and Salaries'!H203)</f>
        <v/>
      </c>
      <c r="I204" s="100" t="str">
        <f>IF('1. Staff Posts and Salaries'!I203="","",'1. Staff Posts and Salaries'!I203)</f>
        <v/>
      </c>
      <c r="J204" s="100" t="str">
        <f>IF('1. Staff Posts and Salaries'!J203="","",'1. Staff Posts and Salaries'!J203)</f>
        <v/>
      </c>
      <c r="K204" s="227">
        <f>IF('1. Staff Posts and Salaries'!O203="","",'1. Staff Posts and Salaries'!O203)</f>
        <v>1</v>
      </c>
      <c r="L204" s="314"/>
      <c r="M204" s="315"/>
      <c r="N204" s="316">
        <f t="shared" si="25"/>
        <v>0</v>
      </c>
      <c r="O204" s="317">
        <f>IFERROR('1. Staff Posts and Salaries'!N203/12*'2. Annual Costs of Staff Posts'!L204*'2. Annual Costs of Staff Posts'!M204*K204,0)</f>
        <v>0</v>
      </c>
      <c r="P204" s="318"/>
      <c r="Q204" s="314"/>
      <c r="R204" s="315"/>
      <c r="S204" s="316">
        <f t="shared" si="26"/>
        <v>0</v>
      </c>
      <c r="T204" s="317">
        <f>IFERROR('1. Staff Posts and Salaries'!N203*(1+SUM(P204))/12*'2. Annual Costs of Staff Posts'!Q204*'2. Annual Costs of Staff Posts'!R204*K204,0)</f>
        <v>0</v>
      </c>
      <c r="U204" s="318"/>
      <c r="V204" s="314"/>
      <c r="W204" s="315"/>
      <c r="X204" s="316">
        <f t="shared" si="27"/>
        <v>0</v>
      </c>
      <c r="Y204" s="317">
        <f>IFERROR('1. Staff Posts and Salaries'!N203*(1+SUM(P204))*(1+SUM(U204))/12*'2. Annual Costs of Staff Posts'!V204*'2. Annual Costs of Staff Posts'!W204*K204,0)</f>
        <v>0</v>
      </c>
      <c r="Z204" s="318"/>
      <c r="AA204" s="314"/>
      <c r="AB204" s="315"/>
      <c r="AC204" s="316">
        <f t="shared" si="28"/>
        <v>0</v>
      </c>
      <c r="AD204" s="317">
        <f>IFERROR('1. Staff Posts and Salaries'!N203*(1+SUM(P204))*(1+SUM(U204))*(1+SUM(Z204))/12*'2. Annual Costs of Staff Posts'!AA204*'2. Annual Costs of Staff Posts'!AB204*K204,0)</f>
        <v>0</v>
      </c>
      <c r="AE204" s="318"/>
      <c r="AF204" s="314"/>
      <c r="AG204" s="315"/>
      <c r="AH204" s="316">
        <f t="shared" si="29"/>
        <v>0</v>
      </c>
      <c r="AI204" s="446">
        <f>IFERROR('1. Staff Posts and Salaries'!N203*(1+SUM(P204))*(1+SUM(U204))*(1+SUM(Z204))*(1+SUM(AE204))/12*'2. Annual Costs of Staff Posts'!AF204*'2. Annual Costs of Staff Posts'!AG204*K204,0)</f>
        <v>0</v>
      </c>
      <c r="AJ204" s="450">
        <f t="shared" si="30"/>
        <v>0</v>
      </c>
      <c r="AK204" s="448">
        <f t="shared" si="31"/>
        <v>0</v>
      </c>
      <c r="AL204" s="252"/>
    </row>
    <row r="205" spans="2:38" s="99" customFormat="1" x14ac:dyDescent="0.25">
      <c r="B205" s="109"/>
      <c r="C205" s="232" t="str">
        <f>IF('1. Staff Posts and Salaries'!C204="","",'1. Staff Posts and Salaries'!C204)</f>
        <v/>
      </c>
      <c r="D205" s="410" t="str">
        <f>IF('1. Staff Posts and Salaries'!D204="","",'1. Staff Posts and Salaries'!D204)</f>
        <v/>
      </c>
      <c r="E205" s="100" t="str">
        <f>IF('1. Staff Posts and Salaries'!E204="","",'1. Staff Posts and Salaries'!E204)</f>
        <v/>
      </c>
      <c r="F205" s="100" t="str">
        <f>IF('1. Staff Posts and Salaries'!F204="","",'1. Staff Posts and Salaries'!F204)</f>
        <v/>
      </c>
      <c r="G205" s="100" t="str">
        <f>IF('1. Staff Posts and Salaries'!G204="","",'1. Staff Posts and Salaries'!G204)</f>
        <v/>
      </c>
      <c r="H205" s="100" t="str">
        <f>IF('1. Staff Posts and Salaries'!H204="","",'1. Staff Posts and Salaries'!H204)</f>
        <v/>
      </c>
      <c r="I205" s="100" t="str">
        <f>IF('1. Staff Posts and Salaries'!I204="","",'1. Staff Posts and Salaries'!I204)</f>
        <v/>
      </c>
      <c r="J205" s="100" t="str">
        <f>IF('1. Staff Posts and Salaries'!J204="","",'1. Staff Posts and Salaries'!J204)</f>
        <v/>
      </c>
      <c r="K205" s="227">
        <f>IF('1. Staff Posts and Salaries'!O204="","",'1. Staff Posts and Salaries'!O204)</f>
        <v>1</v>
      </c>
      <c r="L205" s="314"/>
      <c r="M205" s="315"/>
      <c r="N205" s="316">
        <f t="shared" si="25"/>
        <v>0</v>
      </c>
      <c r="O205" s="317">
        <f>IFERROR('1. Staff Posts and Salaries'!N204/12*'2. Annual Costs of Staff Posts'!L205*'2. Annual Costs of Staff Posts'!M205*K205,0)</f>
        <v>0</v>
      </c>
      <c r="P205" s="318"/>
      <c r="Q205" s="314"/>
      <c r="R205" s="315"/>
      <c r="S205" s="316">
        <f t="shared" si="26"/>
        <v>0</v>
      </c>
      <c r="T205" s="317">
        <f>IFERROR('1. Staff Posts and Salaries'!N204*(1+SUM(P205))/12*'2. Annual Costs of Staff Posts'!Q205*'2. Annual Costs of Staff Posts'!R205*K205,0)</f>
        <v>0</v>
      </c>
      <c r="U205" s="318"/>
      <c r="V205" s="314"/>
      <c r="W205" s="315"/>
      <c r="X205" s="316">
        <f t="shared" si="27"/>
        <v>0</v>
      </c>
      <c r="Y205" s="317">
        <f>IFERROR('1. Staff Posts and Salaries'!N204*(1+SUM(P205))*(1+SUM(U205))/12*'2. Annual Costs of Staff Posts'!V205*'2. Annual Costs of Staff Posts'!W205*K205,0)</f>
        <v>0</v>
      </c>
      <c r="Z205" s="318"/>
      <c r="AA205" s="314"/>
      <c r="AB205" s="315"/>
      <c r="AC205" s="316">
        <f t="shared" si="28"/>
        <v>0</v>
      </c>
      <c r="AD205" s="317">
        <f>IFERROR('1. Staff Posts and Salaries'!N204*(1+SUM(P205))*(1+SUM(U205))*(1+SUM(Z205))/12*'2. Annual Costs of Staff Posts'!AA205*'2. Annual Costs of Staff Posts'!AB205*K205,0)</f>
        <v>0</v>
      </c>
      <c r="AE205" s="318"/>
      <c r="AF205" s="314"/>
      <c r="AG205" s="315"/>
      <c r="AH205" s="316">
        <f t="shared" si="29"/>
        <v>0</v>
      </c>
      <c r="AI205" s="446">
        <f>IFERROR('1. Staff Posts and Salaries'!N204*(1+SUM(P205))*(1+SUM(U205))*(1+SUM(Z205))*(1+SUM(AE205))/12*'2. Annual Costs of Staff Posts'!AF205*'2. Annual Costs of Staff Posts'!AG205*K205,0)</f>
        <v>0</v>
      </c>
      <c r="AJ205" s="450">
        <f t="shared" si="30"/>
        <v>0</v>
      </c>
      <c r="AK205" s="448">
        <f t="shared" si="31"/>
        <v>0</v>
      </c>
      <c r="AL205" s="252"/>
    </row>
    <row r="206" spans="2:38" s="99" customFormat="1" x14ac:dyDescent="0.25">
      <c r="B206" s="109"/>
      <c r="C206" s="232" t="str">
        <f>IF('1. Staff Posts and Salaries'!C205="","",'1. Staff Posts and Salaries'!C205)</f>
        <v/>
      </c>
      <c r="D206" s="410" t="str">
        <f>IF('1. Staff Posts and Salaries'!D205="","",'1. Staff Posts and Salaries'!D205)</f>
        <v/>
      </c>
      <c r="E206" s="100" t="str">
        <f>IF('1. Staff Posts and Salaries'!E205="","",'1. Staff Posts and Salaries'!E205)</f>
        <v/>
      </c>
      <c r="F206" s="100" t="str">
        <f>IF('1. Staff Posts and Salaries'!F205="","",'1. Staff Posts and Salaries'!F205)</f>
        <v/>
      </c>
      <c r="G206" s="100" t="str">
        <f>IF('1. Staff Posts and Salaries'!G205="","",'1. Staff Posts and Salaries'!G205)</f>
        <v/>
      </c>
      <c r="H206" s="100" t="str">
        <f>IF('1. Staff Posts and Salaries'!H205="","",'1. Staff Posts and Salaries'!H205)</f>
        <v/>
      </c>
      <c r="I206" s="100" t="str">
        <f>IF('1. Staff Posts and Salaries'!I205="","",'1. Staff Posts and Salaries'!I205)</f>
        <v/>
      </c>
      <c r="J206" s="100" t="str">
        <f>IF('1. Staff Posts and Salaries'!J205="","",'1. Staff Posts and Salaries'!J205)</f>
        <v/>
      </c>
      <c r="K206" s="227">
        <f>IF('1. Staff Posts and Salaries'!O205="","",'1. Staff Posts and Salaries'!O205)</f>
        <v>1</v>
      </c>
      <c r="L206" s="314"/>
      <c r="M206" s="315"/>
      <c r="N206" s="316">
        <f t="shared" si="25"/>
        <v>0</v>
      </c>
      <c r="O206" s="317">
        <f>IFERROR('1. Staff Posts and Salaries'!N205/12*'2. Annual Costs of Staff Posts'!L206*'2. Annual Costs of Staff Posts'!M206*K206,0)</f>
        <v>0</v>
      </c>
      <c r="P206" s="318"/>
      <c r="Q206" s="314"/>
      <c r="R206" s="315"/>
      <c r="S206" s="316">
        <f t="shared" si="26"/>
        <v>0</v>
      </c>
      <c r="T206" s="317">
        <f>IFERROR('1. Staff Posts and Salaries'!N205*(1+SUM(P206))/12*'2. Annual Costs of Staff Posts'!Q206*'2. Annual Costs of Staff Posts'!R206*K206,0)</f>
        <v>0</v>
      </c>
      <c r="U206" s="318"/>
      <c r="V206" s="314"/>
      <c r="W206" s="315"/>
      <c r="X206" s="316">
        <f t="shared" si="27"/>
        <v>0</v>
      </c>
      <c r="Y206" s="317">
        <f>IFERROR('1. Staff Posts and Salaries'!N205*(1+SUM(P206))*(1+SUM(U206))/12*'2. Annual Costs of Staff Posts'!V206*'2. Annual Costs of Staff Posts'!W206*K206,0)</f>
        <v>0</v>
      </c>
      <c r="Z206" s="318"/>
      <c r="AA206" s="314"/>
      <c r="AB206" s="315"/>
      <c r="AC206" s="316">
        <f t="shared" si="28"/>
        <v>0</v>
      </c>
      <c r="AD206" s="317">
        <f>IFERROR('1. Staff Posts and Salaries'!N205*(1+SUM(P206))*(1+SUM(U206))*(1+SUM(Z206))/12*'2. Annual Costs of Staff Posts'!AA206*'2. Annual Costs of Staff Posts'!AB206*K206,0)</f>
        <v>0</v>
      </c>
      <c r="AE206" s="318"/>
      <c r="AF206" s="314"/>
      <c r="AG206" s="315"/>
      <c r="AH206" s="316">
        <f t="shared" si="29"/>
        <v>0</v>
      </c>
      <c r="AI206" s="446">
        <f>IFERROR('1. Staff Posts and Salaries'!N205*(1+SUM(P206))*(1+SUM(U206))*(1+SUM(Z206))*(1+SUM(AE206))/12*'2. Annual Costs of Staff Posts'!AF206*'2. Annual Costs of Staff Posts'!AG206*K206,0)</f>
        <v>0</v>
      </c>
      <c r="AJ206" s="450">
        <f t="shared" si="30"/>
        <v>0</v>
      </c>
      <c r="AK206" s="448">
        <f t="shared" si="31"/>
        <v>0</v>
      </c>
      <c r="AL206" s="252"/>
    </row>
    <row r="207" spans="2:38" s="99" customFormat="1" x14ac:dyDescent="0.25">
      <c r="B207" s="109"/>
      <c r="C207" s="232" t="str">
        <f>IF('1. Staff Posts and Salaries'!C206="","",'1. Staff Posts and Salaries'!C206)</f>
        <v/>
      </c>
      <c r="D207" s="410" t="str">
        <f>IF('1. Staff Posts and Salaries'!D206="","",'1. Staff Posts and Salaries'!D206)</f>
        <v/>
      </c>
      <c r="E207" s="100" t="str">
        <f>IF('1. Staff Posts and Salaries'!E206="","",'1. Staff Posts and Salaries'!E206)</f>
        <v/>
      </c>
      <c r="F207" s="100" t="str">
        <f>IF('1. Staff Posts and Salaries'!F206="","",'1. Staff Posts and Salaries'!F206)</f>
        <v/>
      </c>
      <c r="G207" s="100" t="str">
        <f>IF('1. Staff Posts and Salaries'!G206="","",'1. Staff Posts and Salaries'!G206)</f>
        <v/>
      </c>
      <c r="H207" s="100" t="str">
        <f>IF('1. Staff Posts and Salaries'!H206="","",'1. Staff Posts and Salaries'!H206)</f>
        <v/>
      </c>
      <c r="I207" s="100" t="str">
        <f>IF('1. Staff Posts and Salaries'!I206="","",'1. Staff Posts and Salaries'!I206)</f>
        <v/>
      </c>
      <c r="J207" s="100" t="str">
        <f>IF('1. Staff Posts and Salaries'!J206="","",'1. Staff Posts and Salaries'!J206)</f>
        <v/>
      </c>
      <c r="K207" s="227">
        <f>IF('1. Staff Posts and Salaries'!O206="","",'1. Staff Posts and Salaries'!O206)</f>
        <v>1</v>
      </c>
      <c r="L207" s="314"/>
      <c r="M207" s="315"/>
      <c r="N207" s="316">
        <f t="shared" si="25"/>
        <v>0</v>
      </c>
      <c r="O207" s="317">
        <f>IFERROR('1. Staff Posts and Salaries'!N206/12*'2. Annual Costs of Staff Posts'!L207*'2. Annual Costs of Staff Posts'!M207*K207,0)</f>
        <v>0</v>
      </c>
      <c r="P207" s="318"/>
      <c r="Q207" s="314"/>
      <c r="R207" s="315"/>
      <c r="S207" s="316">
        <f t="shared" si="26"/>
        <v>0</v>
      </c>
      <c r="T207" s="317">
        <f>IFERROR('1. Staff Posts and Salaries'!N206*(1+SUM(P207))/12*'2. Annual Costs of Staff Posts'!Q207*'2. Annual Costs of Staff Posts'!R207*K207,0)</f>
        <v>0</v>
      </c>
      <c r="U207" s="318"/>
      <c r="V207" s="314"/>
      <c r="W207" s="315"/>
      <c r="X207" s="316">
        <f t="shared" si="27"/>
        <v>0</v>
      </c>
      <c r="Y207" s="317">
        <f>IFERROR('1. Staff Posts and Salaries'!N206*(1+SUM(P207))*(1+SUM(U207))/12*'2. Annual Costs of Staff Posts'!V207*'2. Annual Costs of Staff Posts'!W207*K207,0)</f>
        <v>0</v>
      </c>
      <c r="Z207" s="318"/>
      <c r="AA207" s="314"/>
      <c r="AB207" s="315"/>
      <c r="AC207" s="316">
        <f t="shared" si="28"/>
        <v>0</v>
      </c>
      <c r="AD207" s="317">
        <f>IFERROR('1. Staff Posts and Salaries'!N206*(1+SUM(P207))*(1+SUM(U207))*(1+SUM(Z207))/12*'2. Annual Costs of Staff Posts'!AA207*'2. Annual Costs of Staff Posts'!AB207*K207,0)</f>
        <v>0</v>
      </c>
      <c r="AE207" s="318"/>
      <c r="AF207" s="314"/>
      <c r="AG207" s="315"/>
      <c r="AH207" s="316">
        <f t="shared" si="29"/>
        <v>0</v>
      </c>
      <c r="AI207" s="446">
        <f>IFERROR('1. Staff Posts and Salaries'!N206*(1+SUM(P207))*(1+SUM(U207))*(1+SUM(Z207))*(1+SUM(AE207))/12*'2. Annual Costs of Staff Posts'!AF207*'2. Annual Costs of Staff Posts'!AG207*K207,0)</f>
        <v>0</v>
      </c>
      <c r="AJ207" s="450">
        <f t="shared" si="30"/>
        <v>0</v>
      </c>
      <c r="AK207" s="448">
        <f t="shared" si="31"/>
        <v>0</v>
      </c>
      <c r="AL207" s="252"/>
    </row>
    <row r="208" spans="2:38" s="99" customFormat="1" x14ac:dyDescent="0.25">
      <c r="B208" s="109"/>
      <c r="C208" s="232" t="str">
        <f>IF('1. Staff Posts and Salaries'!C207="","",'1. Staff Posts and Salaries'!C207)</f>
        <v/>
      </c>
      <c r="D208" s="410" t="str">
        <f>IF('1. Staff Posts and Salaries'!D207="","",'1. Staff Posts and Salaries'!D207)</f>
        <v/>
      </c>
      <c r="E208" s="100" t="str">
        <f>IF('1. Staff Posts and Salaries'!E207="","",'1. Staff Posts and Salaries'!E207)</f>
        <v/>
      </c>
      <c r="F208" s="100" t="str">
        <f>IF('1. Staff Posts and Salaries'!F207="","",'1. Staff Posts and Salaries'!F207)</f>
        <v/>
      </c>
      <c r="G208" s="100" t="str">
        <f>IF('1. Staff Posts and Salaries'!G207="","",'1. Staff Posts and Salaries'!G207)</f>
        <v/>
      </c>
      <c r="H208" s="100" t="str">
        <f>IF('1. Staff Posts and Salaries'!H207="","",'1. Staff Posts and Salaries'!H207)</f>
        <v/>
      </c>
      <c r="I208" s="100" t="str">
        <f>IF('1. Staff Posts and Salaries'!I207="","",'1. Staff Posts and Salaries'!I207)</f>
        <v/>
      </c>
      <c r="J208" s="100" t="str">
        <f>IF('1. Staff Posts and Salaries'!J207="","",'1. Staff Posts and Salaries'!J207)</f>
        <v/>
      </c>
      <c r="K208" s="227">
        <f>IF('1. Staff Posts and Salaries'!O207="","",'1. Staff Posts and Salaries'!O207)</f>
        <v>1</v>
      </c>
      <c r="L208" s="314"/>
      <c r="M208" s="315"/>
      <c r="N208" s="316">
        <f t="shared" si="25"/>
        <v>0</v>
      </c>
      <c r="O208" s="317">
        <f>IFERROR('1. Staff Posts and Salaries'!N207/12*'2. Annual Costs of Staff Posts'!L208*'2. Annual Costs of Staff Posts'!M208*K208,0)</f>
        <v>0</v>
      </c>
      <c r="P208" s="318"/>
      <c r="Q208" s="314"/>
      <c r="R208" s="315"/>
      <c r="S208" s="316">
        <f t="shared" si="26"/>
        <v>0</v>
      </c>
      <c r="T208" s="317">
        <f>IFERROR('1. Staff Posts and Salaries'!N207*(1+SUM(P208))/12*'2. Annual Costs of Staff Posts'!Q208*'2. Annual Costs of Staff Posts'!R208*K208,0)</f>
        <v>0</v>
      </c>
      <c r="U208" s="318"/>
      <c r="V208" s="314"/>
      <c r="W208" s="315"/>
      <c r="X208" s="316">
        <f t="shared" si="27"/>
        <v>0</v>
      </c>
      <c r="Y208" s="317">
        <f>IFERROR('1. Staff Posts and Salaries'!N207*(1+SUM(P208))*(1+SUM(U208))/12*'2. Annual Costs of Staff Posts'!V208*'2. Annual Costs of Staff Posts'!W208*K208,0)</f>
        <v>0</v>
      </c>
      <c r="Z208" s="318"/>
      <c r="AA208" s="314"/>
      <c r="AB208" s="315"/>
      <c r="AC208" s="316">
        <f t="shared" si="28"/>
        <v>0</v>
      </c>
      <c r="AD208" s="317">
        <f>IFERROR('1. Staff Posts and Salaries'!N207*(1+SUM(P208))*(1+SUM(U208))*(1+SUM(Z208))/12*'2. Annual Costs of Staff Posts'!AA208*'2. Annual Costs of Staff Posts'!AB208*K208,0)</f>
        <v>0</v>
      </c>
      <c r="AE208" s="318"/>
      <c r="AF208" s="314"/>
      <c r="AG208" s="315"/>
      <c r="AH208" s="316">
        <f t="shared" si="29"/>
        <v>0</v>
      </c>
      <c r="AI208" s="446">
        <f>IFERROR('1. Staff Posts and Salaries'!N207*(1+SUM(P208))*(1+SUM(U208))*(1+SUM(Z208))*(1+SUM(AE208))/12*'2. Annual Costs of Staff Posts'!AF208*'2. Annual Costs of Staff Posts'!AG208*K208,0)</f>
        <v>0</v>
      </c>
      <c r="AJ208" s="450">
        <f t="shared" si="30"/>
        <v>0</v>
      </c>
      <c r="AK208" s="448">
        <f t="shared" si="31"/>
        <v>0</v>
      </c>
      <c r="AL208" s="252"/>
    </row>
    <row r="209" spans="2:38" s="99" customFormat="1" x14ac:dyDescent="0.25">
      <c r="B209" s="109"/>
      <c r="C209" s="232" t="str">
        <f>IF('1. Staff Posts and Salaries'!C208="","",'1. Staff Posts and Salaries'!C208)</f>
        <v/>
      </c>
      <c r="D209" s="410" t="str">
        <f>IF('1. Staff Posts and Salaries'!D208="","",'1. Staff Posts and Salaries'!D208)</f>
        <v/>
      </c>
      <c r="E209" s="100" t="str">
        <f>IF('1. Staff Posts and Salaries'!E208="","",'1. Staff Posts and Salaries'!E208)</f>
        <v/>
      </c>
      <c r="F209" s="100" t="str">
        <f>IF('1. Staff Posts and Salaries'!F208="","",'1. Staff Posts and Salaries'!F208)</f>
        <v/>
      </c>
      <c r="G209" s="100" t="str">
        <f>IF('1. Staff Posts and Salaries'!G208="","",'1. Staff Posts and Salaries'!G208)</f>
        <v/>
      </c>
      <c r="H209" s="100" t="str">
        <f>IF('1. Staff Posts and Salaries'!H208="","",'1. Staff Posts and Salaries'!H208)</f>
        <v/>
      </c>
      <c r="I209" s="100" t="str">
        <f>IF('1. Staff Posts and Salaries'!I208="","",'1. Staff Posts and Salaries'!I208)</f>
        <v/>
      </c>
      <c r="J209" s="100" t="str">
        <f>IF('1. Staff Posts and Salaries'!J208="","",'1. Staff Posts and Salaries'!J208)</f>
        <v/>
      </c>
      <c r="K209" s="227">
        <f>IF('1. Staff Posts and Salaries'!O208="","",'1. Staff Posts and Salaries'!O208)</f>
        <v>1</v>
      </c>
      <c r="L209" s="314"/>
      <c r="M209" s="315"/>
      <c r="N209" s="316">
        <f t="shared" si="25"/>
        <v>0</v>
      </c>
      <c r="O209" s="317">
        <f>IFERROR('1. Staff Posts and Salaries'!N208/12*'2. Annual Costs of Staff Posts'!L209*'2. Annual Costs of Staff Posts'!M209*K209,0)</f>
        <v>0</v>
      </c>
      <c r="P209" s="318"/>
      <c r="Q209" s="314"/>
      <c r="R209" s="315"/>
      <c r="S209" s="316">
        <f t="shared" si="26"/>
        <v>0</v>
      </c>
      <c r="T209" s="317">
        <f>IFERROR('1. Staff Posts and Salaries'!N208*(1+SUM(P209))/12*'2. Annual Costs of Staff Posts'!Q209*'2. Annual Costs of Staff Posts'!R209*K209,0)</f>
        <v>0</v>
      </c>
      <c r="U209" s="318"/>
      <c r="V209" s="314"/>
      <c r="W209" s="315"/>
      <c r="X209" s="316">
        <f t="shared" si="27"/>
        <v>0</v>
      </c>
      <c r="Y209" s="317">
        <f>IFERROR('1. Staff Posts and Salaries'!N208*(1+SUM(P209))*(1+SUM(U209))/12*'2. Annual Costs of Staff Posts'!V209*'2. Annual Costs of Staff Posts'!W209*K209,0)</f>
        <v>0</v>
      </c>
      <c r="Z209" s="318"/>
      <c r="AA209" s="314"/>
      <c r="AB209" s="315"/>
      <c r="AC209" s="316">
        <f t="shared" si="28"/>
        <v>0</v>
      </c>
      <c r="AD209" s="317">
        <f>IFERROR('1. Staff Posts and Salaries'!N208*(1+SUM(P209))*(1+SUM(U209))*(1+SUM(Z209))/12*'2. Annual Costs of Staff Posts'!AA209*'2. Annual Costs of Staff Posts'!AB209*K209,0)</f>
        <v>0</v>
      </c>
      <c r="AE209" s="318"/>
      <c r="AF209" s="314"/>
      <c r="AG209" s="315"/>
      <c r="AH209" s="316">
        <f t="shared" si="29"/>
        <v>0</v>
      </c>
      <c r="AI209" s="446">
        <f>IFERROR('1. Staff Posts and Salaries'!N208*(1+SUM(P209))*(1+SUM(U209))*(1+SUM(Z209))*(1+SUM(AE209))/12*'2. Annual Costs of Staff Posts'!AF209*'2. Annual Costs of Staff Posts'!AG209*K209,0)</f>
        <v>0</v>
      </c>
      <c r="AJ209" s="450">
        <f t="shared" si="30"/>
        <v>0</v>
      </c>
      <c r="AK209" s="448">
        <f t="shared" si="31"/>
        <v>0</v>
      </c>
      <c r="AL209" s="252"/>
    </row>
    <row r="210" spans="2:38" s="99" customFormat="1" x14ac:dyDescent="0.25">
      <c r="B210" s="109"/>
      <c r="C210" s="232" t="str">
        <f>IF('1. Staff Posts and Salaries'!C209="","",'1. Staff Posts and Salaries'!C209)</f>
        <v/>
      </c>
      <c r="D210" s="410" t="str">
        <f>IF('1. Staff Posts and Salaries'!D209="","",'1. Staff Posts and Salaries'!D209)</f>
        <v/>
      </c>
      <c r="E210" s="100" t="str">
        <f>IF('1. Staff Posts and Salaries'!E209="","",'1. Staff Posts and Salaries'!E209)</f>
        <v/>
      </c>
      <c r="F210" s="100" t="str">
        <f>IF('1. Staff Posts and Salaries'!F209="","",'1. Staff Posts and Salaries'!F209)</f>
        <v/>
      </c>
      <c r="G210" s="100" t="str">
        <f>IF('1. Staff Posts and Salaries'!G209="","",'1. Staff Posts and Salaries'!G209)</f>
        <v/>
      </c>
      <c r="H210" s="100" t="str">
        <f>IF('1. Staff Posts and Salaries'!H209="","",'1. Staff Posts and Salaries'!H209)</f>
        <v/>
      </c>
      <c r="I210" s="100" t="str">
        <f>IF('1. Staff Posts and Salaries'!I209="","",'1. Staff Posts and Salaries'!I209)</f>
        <v/>
      </c>
      <c r="J210" s="100" t="str">
        <f>IF('1. Staff Posts and Salaries'!J209="","",'1. Staff Posts and Salaries'!J209)</f>
        <v/>
      </c>
      <c r="K210" s="227">
        <f>IF('1. Staff Posts and Salaries'!O209="","",'1. Staff Posts and Salaries'!O209)</f>
        <v>1</v>
      </c>
      <c r="L210" s="314"/>
      <c r="M210" s="315"/>
      <c r="N210" s="316">
        <f t="shared" si="25"/>
        <v>0</v>
      </c>
      <c r="O210" s="317">
        <f>IFERROR('1. Staff Posts and Salaries'!N209/12*'2. Annual Costs of Staff Posts'!L210*'2. Annual Costs of Staff Posts'!M210*K210,0)</f>
        <v>0</v>
      </c>
      <c r="P210" s="318"/>
      <c r="Q210" s="314"/>
      <c r="R210" s="315"/>
      <c r="S210" s="316">
        <f t="shared" si="26"/>
        <v>0</v>
      </c>
      <c r="T210" s="317">
        <f>IFERROR('1. Staff Posts and Salaries'!N209*(1+SUM(P210))/12*'2. Annual Costs of Staff Posts'!Q210*'2. Annual Costs of Staff Posts'!R210*K210,0)</f>
        <v>0</v>
      </c>
      <c r="U210" s="318"/>
      <c r="V210" s="314"/>
      <c r="W210" s="315"/>
      <c r="X210" s="316">
        <f t="shared" si="27"/>
        <v>0</v>
      </c>
      <c r="Y210" s="317">
        <f>IFERROR('1. Staff Posts and Salaries'!N209*(1+SUM(P210))*(1+SUM(U210))/12*'2. Annual Costs of Staff Posts'!V210*'2. Annual Costs of Staff Posts'!W210*K210,0)</f>
        <v>0</v>
      </c>
      <c r="Z210" s="318"/>
      <c r="AA210" s="314"/>
      <c r="AB210" s="315"/>
      <c r="AC210" s="316">
        <f t="shared" si="28"/>
        <v>0</v>
      </c>
      <c r="AD210" s="317">
        <f>IFERROR('1. Staff Posts and Salaries'!N209*(1+SUM(P210))*(1+SUM(U210))*(1+SUM(Z210))/12*'2. Annual Costs of Staff Posts'!AA210*'2. Annual Costs of Staff Posts'!AB210*K210,0)</f>
        <v>0</v>
      </c>
      <c r="AE210" s="318"/>
      <c r="AF210" s="314"/>
      <c r="AG210" s="315"/>
      <c r="AH210" s="316">
        <f t="shared" si="29"/>
        <v>0</v>
      </c>
      <c r="AI210" s="446">
        <f>IFERROR('1. Staff Posts and Salaries'!N209*(1+SUM(P210))*(1+SUM(U210))*(1+SUM(Z210))*(1+SUM(AE210))/12*'2. Annual Costs of Staff Posts'!AF210*'2. Annual Costs of Staff Posts'!AG210*K210,0)</f>
        <v>0</v>
      </c>
      <c r="AJ210" s="450">
        <f t="shared" si="30"/>
        <v>0</v>
      </c>
      <c r="AK210" s="448">
        <f t="shared" si="31"/>
        <v>0</v>
      </c>
      <c r="AL210" s="252"/>
    </row>
    <row r="211" spans="2:38" s="99" customFormat="1" x14ac:dyDescent="0.25">
      <c r="B211" s="109"/>
      <c r="C211" s="232" t="str">
        <f>IF('1. Staff Posts and Salaries'!C210="","",'1. Staff Posts and Salaries'!C210)</f>
        <v/>
      </c>
      <c r="D211" s="410" t="str">
        <f>IF('1. Staff Posts and Salaries'!D210="","",'1. Staff Posts and Salaries'!D210)</f>
        <v/>
      </c>
      <c r="E211" s="100" t="str">
        <f>IF('1. Staff Posts and Salaries'!E210="","",'1. Staff Posts and Salaries'!E210)</f>
        <v/>
      </c>
      <c r="F211" s="100" t="str">
        <f>IF('1. Staff Posts and Salaries'!F210="","",'1. Staff Posts and Salaries'!F210)</f>
        <v/>
      </c>
      <c r="G211" s="100" t="str">
        <f>IF('1. Staff Posts and Salaries'!G210="","",'1. Staff Posts and Salaries'!G210)</f>
        <v/>
      </c>
      <c r="H211" s="100" t="str">
        <f>IF('1. Staff Posts and Salaries'!H210="","",'1. Staff Posts and Salaries'!H210)</f>
        <v/>
      </c>
      <c r="I211" s="100" t="str">
        <f>IF('1. Staff Posts and Salaries'!I210="","",'1. Staff Posts and Salaries'!I210)</f>
        <v/>
      </c>
      <c r="J211" s="100" t="str">
        <f>IF('1. Staff Posts and Salaries'!J210="","",'1. Staff Posts and Salaries'!J210)</f>
        <v/>
      </c>
      <c r="K211" s="227">
        <f>IF('1. Staff Posts and Salaries'!O210="","",'1. Staff Posts and Salaries'!O210)</f>
        <v>1</v>
      </c>
      <c r="L211" s="314"/>
      <c r="M211" s="315"/>
      <c r="N211" s="316">
        <f t="shared" si="25"/>
        <v>0</v>
      </c>
      <c r="O211" s="317">
        <f>IFERROR('1. Staff Posts and Salaries'!N210/12*'2. Annual Costs of Staff Posts'!L211*'2. Annual Costs of Staff Posts'!M211*K211,0)</f>
        <v>0</v>
      </c>
      <c r="P211" s="318"/>
      <c r="Q211" s="314"/>
      <c r="R211" s="315"/>
      <c r="S211" s="316">
        <f t="shared" si="26"/>
        <v>0</v>
      </c>
      <c r="T211" s="317">
        <f>IFERROR('1. Staff Posts and Salaries'!N210*(1+SUM(P211))/12*'2. Annual Costs of Staff Posts'!Q211*'2. Annual Costs of Staff Posts'!R211*K211,0)</f>
        <v>0</v>
      </c>
      <c r="U211" s="318"/>
      <c r="V211" s="314"/>
      <c r="W211" s="315"/>
      <c r="X211" s="316">
        <f t="shared" si="27"/>
        <v>0</v>
      </c>
      <c r="Y211" s="317">
        <f>IFERROR('1. Staff Posts and Salaries'!N210*(1+SUM(P211))*(1+SUM(U211))/12*'2. Annual Costs of Staff Posts'!V211*'2. Annual Costs of Staff Posts'!W211*K211,0)</f>
        <v>0</v>
      </c>
      <c r="Z211" s="318"/>
      <c r="AA211" s="314"/>
      <c r="AB211" s="315"/>
      <c r="AC211" s="316">
        <f t="shared" si="28"/>
        <v>0</v>
      </c>
      <c r="AD211" s="317">
        <f>IFERROR('1. Staff Posts and Salaries'!N210*(1+SUM(P211))*(1+SUM(U211))*(1+SUM(Z211))/12*'2. Annual Costs of Staff Posts'!AA211*'2. Annual Costs of Staff Posts'!AB211*K211,0)</f>
        <v>0</v>
      </c>
      <c r="AE211" s="318"/>
      <c r="AF211" s="314"/>
      <c r="AG211" s="315"/>
      <c r="AH211" s="316">
        <f t="shared" si="29"/>
        <v>0</v>
      </c>
      <c r="AI211" s="446">
        <f>IFERROR('1. Staff Posts and Salaries'!N210*(1+SUM(P211))*(1+SUM(U211))*(1+SUM(Z211))*(1+SUM(AE211))/12*'2. Annual Costs of Staff Posts'!AF211*'2. Annual Costs of Staff Posts'!AG211*K211,0)</f>
        <v>0</v>
      </c>
      <c r="AJ211" s="450">
        <f t="shared" si="30"/>
        <v>0</v>
      </c>
      <c r="AK211" s="448">
        <f t="shared" si="31"/>
        <v>0</v>
      </c>
      <c r="AL211" s="252"/>
    </row>
    <row r="212" spans="2:38" s="99" customFormat="1" x14ac:dyDescent="0.25">
      <c r="B212" s="109"/>
      <c r="C212" s="232" t="str">
        <f>IF('1. Staff Posts and Salaries'!C211="","",'1. Staff Posts and Salaries'!C211)</f>
        <v/>
      </c>
      <c r="D212" s="410" t="str">
        <f>IF('1. Staff Posts and Salaries'!D211="","",'1. Staff Posts and Salaries'!D211)</f>
        <v/>
      </c>
      <c r="E212" s="100" t="str">
        <f>IF('1. Staff Posts and Salaries'!E211="","",'1. Staff Posts and Salaries'!E211)</f>
        <v/>
      </c>
      <c r="F212" s="100" t="str">
        <f>IF('1. Staff Posts and Salaries'!F211="","",'1. Staff Posts and Salaries'!F211)</f>
        <v/>
      </c>
      <c r="G212" s="100" t="str">
        <f>IF('1. Staff Posts and Salaries'!G211="","",'1. Staff Posts and Salaries'!G211)</f>
        <v/>
      </c>
      <c r="H212" s="100" t="str">
        <f>IF('1. Staff Posts and Salaries'!H211="","",'1. Staff Posts and Salaries'!H211)</f>
        <v/>
      </c>
      <c r="I212" s="100" t="str">
        <f>IF('1. Staff Posts and Salaries'!I211="","",'1. Staff Posts and Salaries'!I211)</f>
        <v/>
      </c>
      <c r="J212" s="100" t="str">
        <f>IF('1. Staff Posts and Salaries'!J211="","",'1. Staff Posts and Salaries'!J211)</f>
        <v/>
      </c>
      <c r="K212" s="227">
        <f>IF('1. Staff Posts and Salaries'!O211="","",'1. Staff Posts and Salaries'!O211)</f>
        <v>1</v>
      </c>
      <c r="L212" s="314"/>
      <c r="M212" s="315"/>
      <c r="N212" s="316">
        <f t="shared" si="25"/>
        <v>0</v>
      </c>
      <c r="O212" s="317">
        <f>IFERROR('1. Staff Posts and Salaries'!N211/12*'2. Annual Costs of Staff Posts'!L212*'2. Annual Costs of Staff Posts'!M212*K212,0)</f>
        <v>0</v>
      </c>
      <c r="P212" s="318"/>
      <c r="Q212" s="314"/>
      <c r="R212" s="315"/>
      <c r="S212" s="316">
        <f t="shared" si="26"/>
        <v>0</v>
      </c>
      <c r="T212" s="317">
        <f>IFERROR('1. Staff Posts and Salaries'!N211*(1+SUM(P212))/12*'2. Annual Costs of Staff Posts'!Q212*'2. Annual Costs of Staff Posts'!R212*K212,0)</f>
        <v>0</v>
      </c>
      <c r="U212" s="318"/>
      <c r="V212" s="314"/>
      <c r="W212" s="315"/>
      <c r="X212" s="316">
        <f t="shared" si="27"/>
        <v>0</v>
      </c>
      <c r="Y212" s="317">
        <f>IFERROR('1. Staff Posts and Salaries'!N211*(1+SUM(P212))*(1+SUM(U212))/12*'2. Annual Costs of Staff Posts'!V212*'2. Annual Costs of Staff Posts'!W212*K212,0)</f>
        <v>0</v>
      </c>
      <c r="Z212" s="318"/>
      <c r="AA212" s="314"/>
      <c r="AB212" s="315"/>
      <c r="AC212" s="316">
        <f t="shared" si="28"/>
        <v>0</v>
      </c>
      <c r="AD212" s="317">
        <f>IFERROR('1. Staff Posts and Salaries'!N211*(1+SUM(P212))*(1+SUM(U212))*(1+SUM(Z212))/12*'2. Annual Costs of Staff Posts'!AA212*'2. Annual Costs of Staff Posts'!AB212*K212,0)</f>
        <v>0</v>
      </c>
      <c r="AE212" s="318"/>
      <c r="AF212" s="314"/>
      <c r="AG212" s="315"/>
      <c r="AH212" s="316">
        <f t="shared" si="29"/>
        <v>0</v>
      </c>
      <c r="AI212" s="446">
        <f>IFERROR('1. Staff Posts and Salaries'!N211*(1+SUM(P212))*(1+SUM(U212))*(1+SUM(Z212))*(1+SUM(AE212))/12*'2. Annual Costs of Staff Posts'!AF212*'2. Annual Costs of Staff Posts'!AG212*K212,0)</f>
        <v>0</v>
      </c>
      <c r="AJ212" s="450">
        <f t="shared" si="30"/>
        <v>0</v>
      </c>
      <c r="AK212" s="448">
        <f t="shared" si="31"/>
        <v>0</v>
      </c>
      <c r="AL212" s="252"/>
    </row>
    <row r="213" spans="2:38" s="99" customFormat="1" x14ac:dyDescent="0.25">
      <c r="B213" s="109"/>
      <c r="C213" s="232" t="str">
        <f>IF('1. Staff Posts and Salaries'!C212="","",'1. Staff Posts and Salaries'!C212)</f>
        <v/>
      </c>
      <c r="D213" s="410" t="str">
        <f>IF('1. Staff Posts and Salaries'!D212="","",'1. Staff Posts and Salaries'!D212)</f>
        <v/>
      </c>
      <c r="E213" s="100" t="str">
        <f>IF('1. Staff Posts and Salaries'!E212="","",'1. Staff Posts and Salaries'!E212)</f>
        <v/>
      </c>
      <c r="F213" s="100" t="str">
        <f>IF('1. Staff Posts and Salaries'!F212="","",'1. Staff Posts and Salaries'!F212)</f>
        <v/>
      </c>
      <c r="G213" s="100" t="str">
        <f>IF('1. Staff Posts and Salaries'!G212="","",'1. Staff Posts and Salaries'!G212)</f>
        <v/>
      </c>
      <c r="H213" s="100" t="str">
        <f>IF('1. Staff Posts and Salaries'!H212="","",'1. Staff Posts and Salaries'!H212)</f>
        <v/>
      </c>
      <c r="I213" s="100" t="str">
        <f>IF('1. Staff Posts and Salaries'!I212="","",'1. Staff Posts and Salaries'!I212)</f>
        <v/>
      </c>
      <c r="J213" s="100" t="str">
        <f>IF('1. Staff Posts and Salaries'!J212="","",'1. Staff Posts and Salaries'!J212)</f>
        <v/>
      </c>
      <c r="K213" s="227">
        <f>IF('1. Staff Posts and Salaries'!O212="","",'1. Staff Posts and Salaries'!O212)</f>
        <v>1</v>
      </c>
      <c r="L213" s="314"/>
      <c r="M213" s="315"/>
      <c r="N213" s="316">
        <f t="shared" si="25"/>
        <v>0</v>
      </c>
      <c r="O213" s="317">
        <f>IFERROR('1. Staff Posts and Salaries'!N212/12*'2. Annual Costs of Staff Posts'!L213*'2. Annual Costs of Staff Posts'!M213*K213,0)</f>
        <v>0</v>
      </c>
      <c r="P213" s="318"/>
      <c r="Q213" s="314"/>
      <c r="R213" s="315"/>
      <c r="S213" s="316">
        <f t="shared" si="26"/>
        <v>0</v>
      </c>
      <c r="T213" s="317">
        <f>IFERROR('1. Staff Posts and Salaries'!N212*(1+SUM(P213))/12*'2. Annual Costs of Staff Posts'!Q213*'2. Annual Costs of Staff Posts'!R213*K213,0)</f>
        <v>0</v>
      </c>
      <c r="U213" s="318"/>
      <c r="V213" s="314"/>
      <c r="W213" s="315"/>
      <c r="X213" s="316">
        <f t="shared" si="27"/>
        <v>0</v>
      </c>
      <c r="Y213" s="317">
        <f>IFERROR('1. Staff Posts and Salaries'!N212*(1+SUM(P213))*(1+SUM(U213))/12*'2. Annual Costs of Staff Posts'!V213*'2. Annual Costs of Staff Posts'!W213*K213,0)</f>
        <v>0</v>
      </c>
      <c r="Z213" s="318"/>
      <c r="AA213" s="314"/>
      <c r="AB213" s="315"/>
      <c r="AC213" s="316">
        <f t="shared" si="28"/>
        <v>0</v>
      </c>
      <c r="AD213" s="317">
        <f>IFERROR('1. Staff Posts and Salaries'!N212*(1+SUM(P213))*(1+SUM(U213))*(1+SUM(Z213))/12*'2. Annual Costs of Staff Posts'!AA213*'2. Annual Costs of Staff Posts'!AB213*K213,0)</f>
        <v>0</v>
      </c>
      <c r="AE213" s="318"/>
      <c r="AF213" s="314"/>
      <c r="AG213" s="315"/>
      <c r="AH213" s="316">
        <f t="shared" si="29"/>
        <v>0</v>
      </c>
      <c r="AI213" s="446">
        <f>IFERROR('1. Staff Posts and Salaries'!N212*(1+SUM(P213))*(1+SUM(U213))*(1+SUM(Z213))*(1+SUM(AE213))/12*'2. Annual Costs of Staff Posts'!AF213*'2. Annual Costs of Staff Posts'!AG213*K213,0)</f>
        <v>0</v>
      </c>
      <c r="AJ213" s="450">
        <f t="shared" si="30"/>
        <v>0</v>
      </c>
      <c r="AK213" s="448">
        <f t="shared" si="31"/>
        <v>0</v>
      </c>
      <c r="AL213" s="252"/>
    </row>
    <row r="214" spans="2:38" s="99" customFormat="1" x14ac:dyDescent="0.25">
      <c r="B214" s="109"/>
      <c r="C214" s="232" t="str">
        <f>IF('1. Staff Posts and Salaries'!C213="","",'1. Staff Posts and Salaries'!C213)</f>
        <v/>
      </c>
      <c r="D214" s="410" t="str">
        <f>IF('1. Staff Posts and Salaries'!D213="","",'1. Staff Posts and Salaries'!D213)</f>
        <v/>
      </c>
      <c r="E214" s="100" t="str">
        <f>IF('1. Staff Posts and Salaries'!E213="","",'1. Staff Posts and Salaries'!E213)</f>
        <v/>
      </c>
      <c r="F214" s="100" t="str">
        <f>IF('1. Staff Posts and Salaries'!F213="","",'1. Staff Posts and Salaries'!F213)</f>
        <v/>
      </c>
      <c r="G214" s="100" t="str">
        <f>IF('1. Staff Posts and Salaries'!G213="","",'1. Staff Posts and Salaries'!G213)</f>
        <v/>
      </c>
      <c r="H214" s="100" t="str">
        <f>IF('1. Staff Posts and Salaries'!H213="","",'1. Staff Posts and Salaries'!H213)</f>
        <v/>
      </c>
      <c r="I214" s="100" t="str">
        <f>IF('1. Staff Posts and Salaries'!I213="","",'1. Staff Posts and Salaries'!I213)</f>
        <v/>
      </c>
      <c r="J214" s="100" t="str">
        <f>IF('1. Staff Posts and Salaries'!J213="","",'1. Staff Posts and Salaries'!J213)</f>
        <v/>
      </c>
      <c r="K214" s="227">
        <f>IF('1. Staff Posts and Salaries'!O213="","",'1. Staff Posts and Salaries'!O213)</f>
        <v>1</v>
      </c>
      <c r="L214" s="314"/>
      <c r="M214" s="315"/>
      <c r="N214" s="316">
        <f t="shared" si="25"/>
        <v>0</v>
      </c>
      <c r="O214" s="317">
        <f>IFERROR('1. Staff Posts and Salaries'!N213/12*'2. Annual Costs of Staff Posts'!L214*'2. Annual Costs of Staff Posts'!M214*K214,0)</f>
        <v>0</v>
      </c>
      <c r="P214" s="318"/>
      <c r="Q214" s="314"/>
      <c r="R214" s="315"/>
      <c r="S214" s="316">
        <f t="shared" si="26"/>
        <v>0</v>
      </c>
      <c r="T214" s="317">
        <f>IFERROR('1. Staff Posts and Salaries'!N213*(1+SUM(P214))/12*'2. Annual Costs of Staff Posts'!Q214*'2. Annual Costs of Staff Posts'!R214*K214,0)</f>
        <v>0</v>
      </c>
      <c r="U214" s="318"/>
      <c r="V214" s="314"/>
      <c r="W214" s="315"/>
      <c r="X214" s="316">
        <f t="shared" si="27"/>
        <v>0</v>
      </c>
      <c r="Y214" s="317">
        <f>IFERROR('1. Staff Posts and Salaries'!N213*(1+SUM(P214))*(1+SUM(U214))/12*'2. Annual Costs of Staff Posts'!V214*'2. Annual Costs of Staff Posts'!W214*K214,0)</f>
        <v>0</v>
      </c>
      <c r="Z214" s="318"/>
      <c r="AA214" s="314"/>
      <c r="AB214" s="315"/>
      <c r="AC214" s="316">
        <f t="shared" si="28"/>
        <v>0</v>
      </c>
      <c r="AD214" s="317">
        <f>IFERROR('1. Staff Posts and Salaries'!N213*(1+SUM(P214))*(1+SUM(U214))*(1+SUM(Z214))/12*'2. Annual Costs of Staff Posts'!AA214*'2. Annual Costs of Staff Posts'!AB214*K214,0)</f>
        <v>0</v>
      </c>
      <c r="AE214" s="318"/>
      <c r="AF214" s="314"/>
      <c r="AG214" s="315"/>
      <c r="AH214" s="316">
        <f t="shared" si="29"/>
        <v>0</v>
      </c>
      <c r="AI214" s="446">
        <f>IFERROR('1. Staff Posts and Salaries'!N213*(1+SUM(P214))*(1+SUM(U214))*(1+SUM(Z214))*(1+SUM(AE214))/12*'2. Annual Costs of Staff Posts'!AF214*'2. Annual Costs of Staff Posts'!AG214*K214,0)</f>
        <v>0</v>
      </c>
      <c r="AJ214" s="450">
        <f t="shared" si="30"/>
        <v>0</v>
      </c>
      <c r="AK214" s="448">
        <f t="shared" si="31"/>
        <v>0</v>
      </c>
      <c r="AL214" s="252"/>
    </row>
    <row r="215" spans="2:38" s="99" customFormat="1" x14ac:dyDescent="0.25">
      <c r="B215" s="109"/>
      <c r="C215" s="232" t="str">
        <f>IF('1. Staff Posts and Salaries'!C214="","",'1. Staff Posts and Salaries'!C214)</f>
        <v/>
      </c>
      <c r="D215" s="410" t="str">
        <f>IF('1. Staff Posts and Salaries'!D214="","",'1. Staff Posts and Salaries'!D214)</f>
        <v/>
      </c>
      <c r="E215" s="100" t="str">
        <f>IF('1. Staff Posts and Salaries'!E214="","",'1. Staff Posts and Salaries'!E214)</f>
        <v/>
      </c>
      <c r="F215" s="100" t="str">
        <f>IF('1. Staff Posts and Salaries'!F214="","",'1. Staff Posts and Salaries'!F214)</f>
        <v/>
      </c>
      <c r="G215" s="100" t="str">
        <f>IF('1. Staff Posts and Salaries'!G214="","",'1. Staff Posts and Salaries'!G214)</f>
        <v/>
      </c>
      <c r="H215" s="100" t="str">
        <f>IF('1. Staff Posts and Salaries'!H214="","",'1. Staff Posts and Salaries'!H214)</f>
        <v/>
      </c>
      <c r="I215" s="100" t="str">
        <f>IF('1. Staff Posts and Salaries'!I214="","",'1. Staff Posts and Salaries'!I214)</f>
        <v/>
      </c>
      <c r="J215" s="100" t="str">
        <f>IF('1. Staff Posts and Salaries'!J214="","",'1. Staff Posts and Salaries'!J214)</f>
        <v/>
      </c>
      <c r="K215" s="227">
        <f>IF('1. Staff Posts and Salaries'!O214="","",'1. Staff Posts and Salaries'!O214)</f>
        <v>1</v>
      </c>
      <c r="L215" s="314"/>
      <c r="M215" s="315"/>
      <c r="N215" s="316">
        <f t="shared" si="25"/>
        <v>0</v>
      </c>
      <c r="O215" s="317">
        <f>IFERROR('1. Staff Posts and Salaries'!N214/12*'2. Annual Costs of Staff Posts'!L215*'2. Annual Costs of Staff Posts'!M215*K215,0)</f>
        <v>0</v>
      </c>
      <c r="P215" s="318"/>
      <c r="Q215" s="314"/>
      <c r="R215" s="315"/>
      <c r="S215" s="316">
        <f t="shared" si="26"/>
        <v>0</v>
      </c>
      <c r="T215" s="317">
        <f>IFERROR('1. Staff Posts and Salaries'!N214*(1+SUM(P215))/12*'2. Annual Costs of Staff Posts'!Q215*'2. Annual Costs of Staff Posts'!R215*K215,0)</f>
        <v>0</v>
      </c>
      <c r="U215" s="318"/>
      <c r="V215" s="314"/>
      <c r="W215" s="315"/>
      <c r="X215" s="316">
        <f t="shared" si="27"/>
        <v>0</v>
      </c>
      <c r="Y215" s="317">
        <f>IFERROR('1. Staff Posts and Salaries'!N214*(1+SUM(P215))*(1+SUM(U215))/12*'2. Annual Costs of Staff Posts'!V215*'2. Annual Costs of Staff Posts'!W215*K215,0)</f>
        <v>0</v>
      </c>
      <c r="Z215" s="318"/>
      <c r="AA215" s="314"/>
      <c r="AB215" s="315"/>
      <c r="AC215" s="316">
        <f t="shared" si="28"/>
        <v>0</v>
      </c>
      <c r="AD215" s="317">
        <f>IFERROR('1. Staff Posts and Salaries'!N214*(1+SUM(P215))*(1+SUM(U215))*(1+SUM(Z215))/12*'2. Annual Costs of Staff Posts'!AA215*'2. Annual Costs of Staff Posts'!AB215*K215,0)</f>
        <v>0</v>
      </c>
      <c r="AE215" s="318"/>
      <c r="AF215" s="314"/>
      <c r="AG215" s="315"/>
      <c r="AH215" s="316">
        <f t="shared" si="29"/>
        <v>0</v>
      </c>
      <c r="AI215" s="446">
        <f>IFERROR('1. Staff Posts and Salaries'!N214*(1+SUM(P215))*(1+SUM(U215))*(1+SUM(Z215))*(1+SUM(AE215))/12*'2. Annual Costs of Staff Posts'!AF215*'2. Annual Costs of Staff Posts'!AG215*K215,0)</f>
        <v>0</v>
      </c>
      <c r="AJ215" s="450">
        <f t="shared" si="30"/>
        <v>0</v>
      </c>
      <c r="AK215" s="448">
        <f t="shared" si="31"/>
        <v>0</v>
      </c>
      <c r="AL215" s="252"/>
    </row>
    <row r="216" spans="2:38" s="99" customFormat="1" x14ac:dyDescent="0.25">
      <c r="B216" s="109"/>
      <c r="C216" s="232" t="str">
        <f>IF('1. Staff Posts and Salaries'!C215="","",'1. Staff Posts and Salaries'!C215)</f>
        <v/>
      </c>
      <c r="D216" s="410" t="str">
        <f>IF('1. Staff Posts and Salaries'!D215="","",'1. Staff Posts and Salaries'!D215)</f>
        <v/>
      </c>
      <c r="E216" s="100" t="str">
        <f>IF('1. Staff Posts and Salaries'!E215="","",'1. Staff Posts and Salaries'!E215)</f>
        <v/>
      </c>
      <c r="F216" s="100" t="str">
        <f>IF('1. Staff Posts and Salaries'!F215="","",'1. Staff Posts and Salaries'!F215)</f>
        <v/>
      </c>
      <c r="G216" s="100" t="str">
        <f>IF('1. Staff Posts and Salaries'!G215="","",'1. Staff Posts and Salaries'!G215)</f>
        <v/>
      </c>
      <c r="H216" s="100" t="str">
        <f>IF('1. Staff Posts and Salaries'!H215="","",'1. Staff Posts and Salaries'!H215)</f>
        <v/>
      </c>
      <c r="I216" s="100" t="str">
        <f>IF('1. Staff Posts and Salaries'!I215="","",'1. Staff Posts and Salaries'!I215)</f>
        <v/>
      </c>
      <c r="J216" s="100" t="str">
        <f>IF('1. Staff Posts and Salaries'!J215="","",'1. Staff Posts and Salaries'!J215)</f>
        <v/>
      </c>
      <c r="K216" s="227">
        <f>IF('1. Staff Posts and Salaries'!O215="","",'1. Staff Posts and Salaries'!O215)</f>
        <v>1</v>
      </c>
      <c r="L216" s="314"/>
      <c r="M216" s="315"/>
      <c r="N216" s="316">
        <f t="shared" si="25"/>
        <v>0</v>
      </c>
      <c r="O216" s="317">
        <f>IFERROR('1. Staff Posts and Salaries'!N215/12*'2. Annual Costs of Staff Posts'!L216*'2. Annual Costs of Staff Posts'!M216*K216,0)</f>
        <v>0</v>
      </c>
      <c r="P216" s="318"/>
      <c r="Q216" s="314"/>
      <c r="R216" s="315"/>
      <c r="S216" s="316">
        <f t="shared" si="26"/>
        <v>0</v>
      </c>
      <c r="T216" s="317">
        <f>IFERROR('1. Staff Posts and Salaries'!N215*(1+SUM(P216))/12*'2. Annual Costs of Staff Posts'!Q216*'2. Annual Costs of Staff Posts'!R216*K216,0)</f>
        <v>0</v>
      </c>
      <c r="U216" s="318"/>
      <c r="V216" s="314"/>
      <c r="W216" s="315"/>
      <c r="X216" s="316">
        <f t="shared" si="27"/>
        <v>0</v>
      </c>
      <c r="Y216" s="317">
        <f>IFERROR('1. Staff Posts and Salaries'!N215*(1+SUM(P216))*(1+SUM(U216))/12*'2. Annual Costs of Staff Posts'!V216*'2. Annual Costs of Staff Posts'!W216*K216,0)</f>
        <v>0</v>
      </c>
      <c r="Z216" s="318"/>
      <c r="AA216" s="314"/>
      <c r="AB216" s="315"/>
      <c r="AC216" s="316">
        <f t="shared" si="28"/>
        <v>0</v>
      </c>
      <c r="AD216" s="317">
        <f>IFERROR('1. Staff Posts and Salaries'!N215*(1+SUM(P216))*(1+SUM(U216))*(1+SUM(Z216))/12*'2. Annual Costs of Staff Posts'!AA216*'2. Annual Costs of Staff Posts'!AB216*K216,0)</f>
        <v>0</v>
      </c>
      <c r="AE216" s="318"/>
      <c r="AF216" s="314"/>
      <c r="AG216" s="315"/>
      <c r="AH216" s="316">
        <f t="shared" si="29"/>
        <v>0</v>
      </c>
      <c r="AI216" s="446">
        <f>IFERROR('1. Staff Posts and Salaries'!N215*(1+SUM(P216))*(1+SUM(U216))*(1+SUM(Z216))*(1+SUM(AE216))/12*'2. Annual Costs of Staff Posts'!AF216*'2. Annual Costs of Staff Posts'!AG216*K216,0)</f>
        <v>0</v>
      </c>
      <c r="AJ216" s="450">
        <f t="shared" si="30"/>
        <v>0</v>
      </c>
      <c r="AK216" s="448">
        <f t="shared" si="31"/>
        <v>0</v>
      </c>
      <c r="AL216" s="252"/>
    </row>
    <row r="217" spans="2:38" s="99" customFormat="1" x14ac:dyDescent="0.25">
      <c r="B217" s="109"/>
      <c r="C217" s="232" t="str">
        <f>IF('1. Staff Posts and Salaries'!C216="","",'1. Staff Posts and Salaries'!C216)</f>
        <v/>
      </c>
      <c r="D217" s="410" t="str">
        <f>IF('1. Staff Posts and Salaries'!D216="","",'1. Staff Posts and Salaries'!D216)</f>
        <v/>
      </c>
      <c r="E217" s="100" t="str">
        <f>IF('1. Staff Posts and Salaries'!E216="","",'1. Staff Posts and Salaries'!E216)</f>
        <v/>
      </c>
      <c r="F217" s="100" t="str">
        <f>IF('1. Staff Posts and Salaries'!F216="","",'1. Staff Posts and Salaries'!F216)</f>
        <v/>
      </c>
      <c r="G217" s="100" t="str">
        <f>IF('1. Staff Posts and Salaries'!G216="","",'1. Staff Posts and Salaries'!G216)</f>
        <v/>
      </c>
      <c r="H217" s="100" t="str">
        <f>IF('1. Staff Posts and Salaries'!H216="","",'1. Staff Posts and Salaries'!H216)</f>
        <v/>
      </c>
      <c r="I217" s="100" t="str">
        <f>IF('1. Staff Posts and Salaries'!I216="","",'1. Staff Posts and Salaries'!I216)</f>
        <v/>
      </c>
      <c r="J217" s="100" t="str">
        <f>IF('1. Staff Posts and Salaries'!J216="","",'1. Staff Posts and Salaries'!J216)</f>
        <v/>
      </c>
      <c r="K217" s="227">
        <f>IF('1. Staff Posts and Salaries'!O216="","",'1. Staff Posts and Salaries'!O216)</f>
        <v>1</v>
      </c>
      <c r="L217" s="314"/>
      <c r="M217" s="315"/>
      <c r="N217" s="316">
        <f t="shared" si="25"/>
        <v>0</v>
      </c>
      <c r="O217" s="317">
        <f>IFERROR('1. Staff Posts and Salaries'!N216/12*'2. Annual Costs of Staff Posts'!L217*'2. Annual Costs of Staff Posts'!M217*K217,0)</f>
        <v>0</v>
      </c>
      <c r="P217" s="318"/>
      <c r="Q217" s="314"/>
      <c r="R217" s="315"/>
      <c r="S217" s="316">
        <f t="shared" si="26"/>
        <v>0</v>
      </c>
      <c r="T217" s="317">
        <f>IFERROR('1. Staff Posts and Salaries'!N216*(1+SUM(P217))/12*'2. Annual Costs of Staff Posts'!Q217*'2. Annual Costs of Staff Posts'!R217*K217,0)</f>
        <v>0</v>
      </c>
      <c r="U217" s="318"/>
      <c r="V217" s="314"/>
      <c r="W217" s="315"/>
      <c r="X217" s="316">
        <f t="shared" si="27"/>
        <v>0</v>
      </c>
      <c r="Y217" s="317">
        <f>IFERROR('1. Staff Posts and Salaries'!N216*(1+SUM(P217))*(1+SUM(U217))/12*'2. Annual Costs of Staff Posts'!V217*'2. Annual Costs of Staff Posts'!W217*K217,0)</f>
        <v>0</v>
      </c>
      <c r="Z217" s="318"/>
      <c r="AA217" s="314"/>
      <c r="AB217" s="315"/>
      <c r="AC217" s="316">
        <f t="shared" si="28"/>
        <v>0</v>
      </c>
      <c r="AD217" s="317">
        <f>IFERROR('1. Staff Posts and Salaries'!N216*(1+SUM(P217))*(1+SUM(U217))*(1+SUM(Z217))/12*'2. Annual Costs of Staff Posts'!AA217*'2. Annual Costs of Staff Posts'!AB217*K217,0)</f>
        <v>0</v>
      </c>
      <c r="AE217" s="318"/>
      <c r="AF217" s="314"/>
      <c r="AG217" s="315"/>
      <c r="AH217" s="316">
        <f t="shared" si="29"/>
        <v>0</v>
      </c>
      <c r="AI217" s="446">
        <f>IFERROR('1. Staff Posts and Salaries'!N216*(1+SUM(P217))*(1+SUM(U217))*(1+SUM(Z217))*(1+SUM(AE217))/12*'2. Annual Costs of Staff Posts'!AF217*'2. Annual Costs of Staff Posts'!AG217*K217,0)</f>
        <v>0</v>
      </c>
      <c r="AJ217" s="450">
        <f t="shared" si="30"/>
        <v>0</v>
      </c>
      <c r="AK217" s="448">
        <f t="shared" si="31"/>
        <v>0</v>
      </c>
      <c r="AL217" s="252"/>
    </row>
    <row r="218" spans="2:38" s="99" customFormat="1" x14ac:dyDescent="0.25">
      <c r="B218" s="109"/>
      <c r="C218" s="232" t="str">
        <f>IF('1. Staff Posts and Salaries'!C217="","",'1. Staff Posts and Salaries'!C217)</f>
        <v/>
      </c>
      <c r="D218" s="410" t="str">
        <f>IF('1. Staff Posts and Salaries'!D217="","",'1. Staff Posts and Salaries'!D217)</f>
        <v/>
      </c>
      <c r="E218" s="100" t="str">
        <f>IF('1. Staff Posts and Salaries'!E217="","",'1. Staff Posts and Salaries'!E217)</f>
        <v/>
      </c>
      <c r="F218" s="100" t="str">
        <f>IF('1. Staff Posts and Salaries'!F217="","",'1. Staff Posts and Salaries'!F217)</f>
        <v/>
      </c>
      <c r="G218" s="100" t="str">
        <f>IF('1. Staff Posts and Salaries'!G217="","",'1. Staff Posts and Salaries'!G217)</f>
        <v/>
      </c>
      <c r="H218" s="100" t="str">
        <f>IF('1. Staff Posts and Salaries'!H217="","",'1. Staff Posts and Salaries'!H217)</f>
        <v/>
      </c>
      <c r="I218" s="100" t="str">
        <f>IF('1. Staff Posts and Salaries'!I217="","",'1. Staff Posts and Salaries'!I217)</f>
        <v/>
      </c>
      <c r="J218" s="100" t="str">
        <f>IF('1. Staff Posts and Salaries'!J217="","",'1. Staff Posts and Salaries'!J217)</f>
        <v/>
      </c>
      <c r="K218" s="227">
        <f>IF('1. Staff Posts and Salaries'!O217="","",'1. Staff Posts and Salaries'!O217)</f>
        <v>1</v>
      </c>
      <c r="L218" s="314"/>
      <c r="M218" s="315"/>
      <c r="N218" s="316">
        <f t="shared" si="25"/>
        <v>0</v>
      </c>
      <c r="O218" s="317">
        <f>IFERROR('1. Staff Posts and Salaries'!N217/12*'2. Annual Costs of Staff Posts'!L218*'2. Annual Costs of Staff Posts'!M218*K218,0)</f>
        <v>0</v>
      </c>
      <c r="P218" s="318"/>
      <c r="Q218" s="314"/>
      <c r="R218" s="315"/>
      <c r="S218" s="316">
        <f t="shared" si="26"/>
        <v>0</v>
      </c>
      <c r="T218" s="317">
        <f>IFERROR('1. Staff Posts and Salaries'!N217*(1+SUM(P218))/12*'2. Annual Costs of Staff Posts'!Q218*'2. Annual Costs of Staff Posts'!R218*K218,0)</f>
        <v>0</v>
      </c>
      <c r="U218" s="318"/>
      <c r="V218" s="314"/>
      <c r="W218" s="315"/>
      <c r="X218" s="316">
        <f t="shared" si="27"/>
        <v>0</v>
      </c>
      <c r="Y218" s="317">
        <f>IFERROR('1. Staff Posts and Salaries'!N217*(1+SUM(P218))*(1+SUM(U218))/12*'2. Annual Costs of Staff Posts'!V218*'2. Annual Costs of Staff Posts'!W218*K218,0)</f>
        <v>0</v>
      </c>
      <c r="Z218" s="318"/>
      <c r="AA218" s="314"/>
      <c r="AB218" s="315"/>
      <c r="AC218" s="316">
        <f t="shared" si="28"/>
        <v>0</v>
      </c>
      <c r="AD218" s="317">
        <f>IFERROR('1. Staff Posts and Salaries'!N217*(1+SUM(P218))*(1+SUM(U218))*(1+SUM(Z218))/12*'2. Annual Costs of Staff Posts'!AA218*'2. Annual Costs of Staff Posts'!AB218*K218,0)</f>
        <v>0</v>
      </c>
      <c r="AE218" s="318"/>
      <c r="AF218" s="314"/>
      <c r="AG218" s="315"/>
      <c r="AH218" s="316">
        <f t="shared" si="29"/>
        <v>0</v>
      </c>
      <c r="AI218" s="446">
        <f>IFERROR('1. Staff Posts and Salaries'!N217*(1+SUM(P218))*(1+SUM(U218))*(1+SUM(Z218))*(1+SUM(AE218))/12*'2. Annual Costs of Staff Posts'!AF218*'2. Annual Costs of Staff Posts'!AG218*K218,0)</f>
        <v>0</v>
      </c>
      <c r="AJ218" s="450">
        <f t="shared" si="30"/>
        <v>0</v>
      </c>
      <c r="AK218" s="448">
        <f t="shared" si="31"/>
        <v>0</v>
      </c>
      <c r="AL218" s="252"/>
    </row>
    <row r="219" spans="2:38" s="99" customFormat="1" x14ac:dyDescent="0.25">
      <c r="B219" s="109"/>
      <c r="C219" s="232" t="str">
        <f>IF('1. Staff Posts and Salaries'!C218="","",'1. Staff Posts and Salaries'!C218)</f>
        <v/>
      </c>
      <c r="D219" s="410" t="str">
        <f>IF('1. Staff Posts and Salaries'!D218="","",'1. Staff Posts and Salaries'!D218)</f>
        <v/>
      </c>
      <c r="E219" s="100" t="str">
        <f>IF('1. Staff Posts and Salaries'!E218="","",'1. Staff Posts and Salaries'!E218)</f>
        <v/>
      </c>
      <c r="F219" s="100" t="str">
        <f>IF('1. Staff Posts and Salaries'!F218="","",'1. Staff Posts and Salaries'!F218)</f>
        <v/>
      </c>
      <c r="G219" s="100" t="str">
        <f>IF('1. Staff Posts and Salaries'!G218="","",'1. Staff Posts and Salaries'!G218)</f>
        <v/>
      </c>
      <c r="H219" s="100" t="str">
        <f>IF('1. Staff Posts and Salaries'!H218="","",'1. Staff Posts and Salaries'!H218)</f>
        <v/>
      </c>
      <c r="I219" s="100" t="str">
        <f>IF('1. Staff Posts and Salaries'!I218="","",'1. Staff Posts and Salaries'!I218)</f>
        <v/>
      </c>
      <c r="J219" s="100" t="str">
        <f>IF('1. Staff Posts and Salaries'!J218="","",'1. Staff Posts and Salaries'!J218)</f>
        <v/>
      </c>
      <c r="K219" s="227">
        <f>IF('1. Staff Posts and Salaries'!O218="","",'1. Staff Posts and Salaries'!O218)</f>
        <v>1</v>
      </c>
      <c r="L219" s="314"/>
      <c r="M219" s="315"/>
      <c r="N219" s="316">
        <f t="shared" si="25"/>
        <v>0</v>
      </c>
      <c r="O219" s="317">
        <f>IFERROR('1. Staff Posts and Salaries'!N218/12*'2. Annual Costs of Staff Posts'!L219*'2. Annual Costs of Staff Posts'!M219*K219,0)</f>
        <v>0</v>
      </c>
      <c r="P219" s="318"/>
      <c r="Q219" s="314"/>
      <c r="R219" s="315"/>
      <c r="S219" s="316">
        <f t="shared" si="26"/>
        <v>0</v>
      </c>
      <c r="T219" s="317">
        <f>IFERROR('1. Staff Posts and Salaries'!N218*(1+SUM(P219))/12*'2. Annual Costs of Staff Posts'!Q219*'2. Annual Costs of Staff Posts'!R219*K219,0)</f>
        <v>0</v>
      </c>
      <c r="U219" s="318"/>
      <c r="V219" s="314"/>
      <c r="W219" s="315"/>
      <c r="X219" s="316">
        <f t="shared" si="27"/>
        <v>0</v>
      </c>
      <c r="Y219" s="317">
        <f>IFERROR('1. Staff Posts and Salaries'!N218*(1+SUM(P219))*(1+SUM(U219))/12*'2. Annual Costs of Staff Posts'!V219*'2. Annual Costs of Staff Posts'!W219*K219,0)</f>
        <v>0</v>
      </c>
      <c r="Z219" s="318"/>
      <c r="AA219" s="314"/>
      <c r="AB219" s="315"/>
      <c r="AC219" s="316">
        <f t="shared" si="28"/>
        <v>0</v>
      </c>
      <c r="AD219" s="317">
        <f>IFERROR('1. Staff Posts and Salaries'!N218*(1+SUM(P219))*(1+SUM(U219))*(1+SUM(Z219))/12*'2. Annual Costs of Staff Posts'!AA219*'2. Annual Costs of Staff Posts'!AB219*K219,0)</f>
        <v>0</v>
      </c>
      <c r="AE219" s="318"/>
      <c r="AF219" s="314"/>
      <c r="AG219" s="315"/>
      <c r="AH219" s="316">
        <f t="shared" si="29"/>
        <v>0</v>
      </c>
      <c r="AI219" s="446">
        <f>IFERROR('1. Staff Posts and Salaries'!N218*(1+SUM(P219))*(1+SUM(U219))*(1+SUM(Z219))*(1+SUM(AE219))/12*'2. Annual Costs of Staff Posts'!AF219*'2. Annual Costs of Staff Posts'!AG219*K219,0)</f>
        <v>0</v>
      </c>
      <c r="AJ219" s="450">
        <f t="shared" si="30"/>
        <v>0</v>
      </c>
      <c r="AK219" s="448">
        <f t="shared" si="31"/>
        <v>0</v>
      </c>
      <c r="AL219" s="252"/>
    </row>
    <row r="220" spans="2:38" s="99" customFormat="1" x14ac:dyDescent="0.25">
      <c r="B220" s="109"/>
      <c r="C220" s="232" t="str">
        <f>IF('1. Staff Posts and Salaries'!C219="","",'1. Staff Posts and Salaries'!C219)</f>
        <v/>
      </c>
      <c r="D220" s="410" t="str">
        <f>IF('1. Staff Posts and Salaries'!D219="","",'1. Staff Posts and Salaries'!D219)</f>
        <v/>
      </c>
      <c r="E220" s="100" t="str">
        <f>IF('1. Staff Posts and Salaries'!E219="","",'1. Staff Posts and Salaries'!E219)</f>
        <v/>
      </c>
      <c r="F220" s="100" t="str">
        <f>IF('1. Staff Posts and Salaries'!F219="","",'1. Staff Posts and Salaries'!F219)</f>
        <v/>
      </c>
      <c r="G220" s="100" t="str">
        <f>IF('1. Staff Posts and Salaries'!G219="","",'1. Staff Posts and Salaries'!G219)</f>
        <v/>
      </c>
      <c r="H220" s="100" t="str">
        <f>IF('1. Staff Posts and Salaries'!H219="","",'1. Staff Posts and Salaries'!H219)</f>
        <v/>
      </c>
      <c r="I220" s="100" t="str">
        <f>IF('1. Staff Posts and Salaries'!I219="","",'1. Staff Posts and Salaries'!I219)</f>
        <v/>
      </c>
      <c r="J220" s="100" t="str">
        <f>IF('1. Staff Posts and Salaries'!J219="","",'1. Staff Posts and Salaries'!J219)</f>
        <v/>
      </c>
      <c r="K220" s="227">
        <f>IF('1. Staff Posts and Salaries'!O219="","",'1. Staff Posts and Salaries'!O219)</f>
        <v>1</v>
      </c>
      <c r="L220" s="314"/>
      <c r="M220" s="315"/>
      <c r="N220" s="316">
        <f t="shared" si="25"/>
        <v>0</v>
      </c>
      <c r="O220" s="317">
        <f>IFERROR('1. Staff Posts and Salaries'!N219/12*'2. Annual Costs of Staff Posts'!L220*'2. Annual Costs of Staff Posts'!M220*K220,0)</f>
        <v>0</v>
      </c>
      <c r="P220" s="318"/>
      <c r="Q220" s="314"/>
      <c r="R220" s="315"/>
      <c r="S220" s="316">
        <f t="shared" si="26"/>
        <v>0</v>
      </c>
      <c r="T220" s="317">
        <f>IFERROR('1. Staff Posts and Salaries'!N219*(1+SUM(P220))/12*'2. Annual Costs of Staff Posts'!Q220*'2. Annual Costs of Staff Posts'!R220*K220,0)</f>
        <v>0</v>
      </c>
      <c r="U220" s="318"/>
      <c r="V220" s="314"/>
      <c r="W220" s="315"/>
      <c r="X220" s="316">
        <f t="shared" si="27"/>
        <v>0</v>
      </c>
      <c r="Y220" s="317">
        <f>IFERROR('1. Staff Posts and Salaries'!N219*(1+SUM(P220))*(1+SUM(U220))/12*'2. Annual Costs of Staff Posts'!V220*'2. Annual Costs of Staff Posts'!W220*K220,0)</f>
        <v>0</v>
      </c>
      <c r="Z220" s="318"/>
      <c r="AA220" s="314"/>
      <c r="AB220" s="315"/>
      <c r="AC220" s="316">
        <f t="shared" si="28"/>
        <v>0</v>
      </c>
      <c r="AD220" s="317">
        <f>IFERROR('1. Staff Posts and Salaries'!N219*(1+SUM(P220))*(1+SUM(U220))*(1+SUM(Z220))/12*'2. Annual Costs of Staff Posts'!AA220*'2. Annual Costs of Staff Posts'!AB220*K220,0)</f>
        <v>0</v>
      </c>
      <c r="AE220" s="318"/>
      <c r="AF220" s="314"/>
      <c r="AG220" s="315"/>
      <c r="AH220" s="316">
        <f t="shared" si="29"/>
        <v>0</v>
      </c>
      <c r="AI220" s="446">
        <f>IFERROR('1. Staff Posts and Salaries'!N219*(1+SUM(P220))*(1+SUM(U220))*(1+SUM(Z220))*(1+SUM(AE220))/12*'2. Annual Costs of Staff Posts'!AF220*'2. Annual Costs of Staff Posts'!AG220*K220,0)</f>
        <v>0</v>
      </c>
      <c r="AJ220" s="450">
        <f t="shared" si="30"/>
        <v>0</v>
      </c>
      <c r="AK220" s="448">
        <f t="shared" si="31"/>
        <v>0</v>
      </c>
      <c r="AL220" s="252"/>
    </row>
    <row r="221" spans="2:38" s="99" customFormat="1" x14ac:dyDescent="0.25">
      <c r="B221" s="109"/>
      <c r="C221" s="232" t="str">
        <f>IF('1. Staff Posts and Salaries'!C220="","",'1. Staff Posts and Salaries'!C220)</f>
        <v/>
      </c>
      <c r="D221" s="410" t="str">
        <f>IF('1. Staff Posts and Salaries'!D220="","",'1. Staff Posts and Salaries'!D220)</f>
        <v/>
      </c>
      <c r="E221" s="100" t="str">
        <f>IF('1. Staff Posts and Salaries'!E220="","",'1. Staff Posts and Salaries'!E220)</f>
        <v/>
      </c>
      <c r="F221" s="100" t="str">
        <f>IF('1. Staff Posts and Salaries'!F220="","",'1. Staff Posts and Salaries'!F220)</f>
        <v/>
      </c>
      <c r="G221" s="100" t="str">
        <f>IF('1. Staff Posts and Salaries'!G220="","",'1. Staff Posts and Salaries'!G220)</f>
        <v/>
      </c>
      <c r="H221" s="100" t="str">
        <f>IF('1. Staff Posts and Salaries'!H220="","",'1. Staff Posts and Salaries'!H220)</f>
        <v/>
      </c>
      <c r="I221" s="100" t="str">
        <f>IF('1. Staff Posts and Salaries'!I220="","",'1. Staff Posts and Salaries'!I220)</f>
        <v/>
      </c>
      <c r="J221" s="100" t="str">
        <f>IF('1. Staff Posts and Salaries'!J220="","",'1. Staff Posts and Salaries'!J220)</f>
        <v/>
      </c>
      <c r="K221" s="227">
        <f>IF('1. Staff Posts and Salaries'!O220="","",'1. Staff Posts and Salaries'!O220)</f>
        <v>1</v>
      </c>
      <c r="L221" s="314"/>
      <c r="M221" s="315"/>
      <c r="N221" s="316">
        <f t="shared" si="25"/>
        <v>0</v>
      </c>
      <c r="O221" s="317">
        <f>IFERROR('1. Staff Posts and Salaries'!N220/12*'2. Annual Costs of Staff Posts'!L221*'2. Annual Costs of Staff Posts'!M221*K221,0)</f>
        <v>0</v>
      </c>
      <c r="P221" s="318"/>
      <c r="Q221" s="314"/>
      <c r="R221" s="315"/>
      <c r="S221" s="316">
        <f t="shared" si="26"/>
        <v>0</v>
      </c>
      <c r="T221" s="317">
        <f>IFERROR('1. Staff Posts and Salaries'!N220*(1+SUM(P221))/12*'2. Annual Costs of Staff Posts'!Q221*'2. Annual Costs of Staff Posts'!R221*K221,0)</f>
        <v>0</v>
      </c>
      <c r="U221" s="318"/>
      <c r="V221" s="314"/>
      <c r="W221" s="315"/>
      <c r="X221" s="316">
        <f t="shared" si="27"/>
        <v>0</v>
      </c>
      <c r="Y221" s="317">
        <f>IFERROR('1. Staff Posts and Salaries'!N220*(1+SUM(P221))*(1+SUM(U221))/12*'2. Annual Costs of Staff Posts'!V221*'2. Annual Costs of Staff Posts'!W221*K221,0)</f>
        <v>0</v>
      </c>
      <c r="Z221" s="318"/>
      <c r="AA221" s="314"/>
      <c r="AB221" s="315"/>
      <c r="AC221" s="316">
        <f t="shared" si="28"/>
        <v>0</v>
      </c>
      <c r="AD221" s="317">
        <f>IFERROR('1. Staff Posts and Salaries'!N220*(1+SUM(P221))*(1+SUM(U221))*(1+SUM(Z221))/12*'2. Annual Costs of Staff Posts'!AA221*'2. Annual Costs of Staff Posts'!AB221*K221,0)</f>
        <v>0</v>
      </c>
      <c r="AE221" s="318"/>
      <c r="AF221" s="314"/>
      <c r="AG221" s="315"/>
      <c r="AH221" s="316">
        <f t="shared" si="29"/>
        <v>0</v>
      </c>
      <c r="AI221" s="446">
        <f>IFERROR('1. Staff Posts and Salaries'!N220*(1+SUM(P221))*(1+SUM(U221))*(1+SUM(Z221))*(1+SUM(AE221))/12*'2. Annual Costs of Staff Posts'!AF221*'2. Annual Costs of Staff Posts'!AG221*K221,0)</f>
        <v>0</v>
      </c>
      <c r="AJ221" s="450">
        <f t="shared" si="30"/>
        <v>0</v>
      </c>
      <c r="AK221" s="448">
        <f t="shared" si="31"/>
        <v>0</v>
      </c>
      <c r="AL221" s="252"/>
    </row>
    <row r="222" spans="2:38" s="99" customFormat="1" x14ac:dyDescent="0.25">
      <c r="B222" s="109"/>
      <c r="C222" s="232" t="str">
        <f>IF('1. Staff Posts and Salaries'!C221="","",'1. Staff Posts and Salaries'!C221)</f>
        <v/>
      </c>
      <c r="D222" s="410" t="str">
        <f>IF('1. Staff Posts and Salaries'!D221="","",'1. Staff Posts and Salaries'!D221)</f>
        <v/>
      </c>
      <c r="E222" s="100" t="str">
        <f>IF('1. Staff Posts and Salaries'!E221="","",'1. Staff Posts and Salaries'!E221)</f>
        <v/>
      </c>
      <c r="F222" s="100" t="str">
        <f>IF('1. Staff Posts and Salaries'!F221="","",'1. Staff Posts and Salaries'!F221)</f>
        <v/>
      </c>
      <c r="G222" s="100" t="str">
        <f>IF('1. Staff Posts and Salaries'!G221="","",'1. Staff Posts and Salaries'!G221)</f>
        <v/>
      </c>
      <c r="H222" s="100" t="str">
        <f>IF('1. Staff Posts and Salaries'!H221="","",'1. Staff Posts and Salaries'!H221)</f>
        <v/>
      </c>
      <c r="I222" s="100" t="str">
        <f>IF('1. Staff Posts and Salaries'!I221="","",'1. Staff Posts and Salaries'!I221)</f>
        <v/>
      </c>
      <c r="J222" s="100" t="str">
        <f>IF('1. Staff Posts and Salaries'!J221="","",'1. Staff Posts and Salaries'!J221)</f>
        <v/>
      </c>
      <c r="K222" s="227">
        <f>IF('1. Staff Posts and Salaries'!O221="","",'1. Staff Posts and Salaries'!O221)</f>
        <v>1</v>
      </c>
      <c r="L222" s="314"/>
      <c r="M222" s="315"/>
      <c r="N222" s="316">
        <f t="shared" si="25"/>
        <v>0</v>
      </c>
      <c r="O222" s="317">
        <f>IFERROR('1. Staff Posts and Salaries'!N221/12*'2. Annual Costs of Staff Posts'!L222*'2. Annual Costs of Staff Posts'!M222*K222,0)</f>
        <v>0</v>
      </c>
      <c r="P222" s="318"/>
      <c r="Q222" s="314"/>
      <c r="R222" s="315"/>
      <c r="S222" s="316">
        <f t="shared" si="26"/>
        <v>0</v>
      </c>
      <c r="T222" s="317">
        <f>IFERROR('1. Staff Posts and Salaries'!N221*(1+SUM(P222))/12*'2. Annual Costs of Staff Posts'!Q222*'2. Annual Costs of Staff Posts'!R222*K222,0)</f>
        <v>0</v>
      </c>
      <c r="U222" s="318"/>
      <c r="V222" s="314"/>
      <c r="W222" s="315"/>
      <c r="X222" s="316">
        <f t="shared" si="27"/>
        <v>0</v>
      </c>
      <c r="Y222" s="317">
        <f>IFERROR('1. Staff Posts and Salaries'!N221*(1+SUM(P222))*(1+SUM(U222))/12*'2. Annual Costs of Staff Posts'!V222*'2. Annual Costs of Staff Posts'!W222*K222,0)</f>
        <v>0</v>
      </c>
      <c r="Z222" s="318"/>
      <c r="AA222" s="314"/>
      <c r="AB222" s="315"/>
      <c r="AC222" s="316">
        <f t="shared" si="28"/>
        <v>0</v>
      </c>
      <c r="AD222" s="317">
        <f>IFERROR('1. Staff Posts and Salaries'!N221*(1+SUM(P222))*(1+SUM(U222))*(1+SUM(Z222))/12*'2. Annual Costs of Staff Posts'!AA222*'2. Annual Costs of Staff Posts'!AB222*K222,0)</f>
        <v>0</v>
      </c>
      <c r="AE222" s="318"/>
      <c r="AF222" s="314"/>
      <c r="AG222" s="315"/>
      <c r="AH222" s="316">
        <f t="shared" si="29"/>
        <v>0</v>
      </c>
      <c r="AI222" s="446">
        <f>IFERROR('1. Staff Posts and Salaries'!N221*(1+SUM(P222))*(1+SUM(U222))*(1+SUM(Z222))*(1+SUM(AE222))/12*'2. Annual Costs of Staff Posts'!AF222*'2. Annual Costs of Staff Posts'!AG222*K222,0)</f>
        <v>0</v>
      </c>
      <c r="AJ222" s="450">
        <f t="shared" si="30"/>
        <v>0</v>
      </c>
      <c r="AK222" s="448">
        <f t="shared" si="31"/>
        <v>0</v>
      </c>
      <c r="AL222" s="252"/>
    </row>
    <row r="223" spans="2:38" s="99" customFormat="1" x14ac:dyDescent="0.25">
      <c r="B223" s="109"/>
      <c r="C223" s="232" t="str">
        <f>IF('1. Staff Posts and Salaries'!C222="","",'1. Staff Posts and Salaries'!C222)</f>
        <v/>
      </c>
      <c r="D223" s="410" t="str">
        <f>IF('1. Staff Posts and Salaries'!D222="","",'1. Staff Posts and Salaries'!D222)</f>
        <v/>
      </c>
      <c r="E223" s="100" t="str">
        <f>IF('1. Staff Posts and Salaries'!E222="","",'1. Staff Posts and Salaries'!E222)</f>
        <v/>
      </c>
      <c r="F223" s="100" t="str">
        <f>IF('1. Staff Posts and Salaries'!F222="","",'1. Staff Posts and Salaries'!F222)</f>
        <v/>
      </c>
      <c r="G223" s="100" t="str">
        <f>IF('1. Staff Posts and Salaries'!G222="","",'1. Staff Posts and Salaries'!G222)</f>
        <v/>
      </c>
      <c r="H223" s="100" t="str">
        <f>IF('1. Staff Posts and Salaries'!H222="","",'1. Staff Posts and Salaries'!H222)</f>
        <v/>
      </c>
      <c r="I223" s="100" t="str">
        <f>IF('1. Staff Posts and Salaries'!I222="","",'1. Staff Posts and Salaries'!I222)</f>
        <v/>
      </c>
      <c r="J223" s="100" t="str">
        <f>IF('1. Staff Posts and Salaries'!J222="","",'1. Staff Posts and Salaries'!J222)</f>
        <v/>
      </c>
      <c r="K223" s="227">
        <f>IF('1. Staff Posts and Salaries'!O222="","",'1. Staff Posts and Salaries'!O222)</f>
        <v>1</v>
      </c>
      <c r="L223" s="314"/>
      <c r="M223" s="315"/>
      <c r="N223" s="316">
        <f t="shared" si="25"/>
        <v>0</v>
      </c>
      <c r="O223" s="317">
        <f>IFERROR('1. Staff Posts and Salaries'!N222/12*'2. Annual Costs of Staff Posts'!L223*'2. Annual Costs of Staff Posts'!M223*K223,0)</f>
        <v>0</v>
      </c>
      <c r="P223" s="318"/>
      <c r="Q223" s="314"/>
      <c r="R223" s="315"/>
      <c r="S223" s="316">
        <f t="shared" si="26"/>
        <v>0</v>
      </c>
      <c r="T223" s="317">
        <f>IFERROR('1. Staff Posts and Salaries'!N222*(1+SUM(P223))/12*'2. Annual Costs of Staff Posts'!Q223*'2. Annual Costs of Staff Posts'!R223*K223,0)</f>
        <v>0</v>
      </c>
      <c r="U223" s="318"/>
      <c r="V223" s="314"/>
      <c r="W223" s="315"/>
      <c r="X223" s="316">
        <f t="shared" si="27"/>
        <v>0</v>
      </c>
      <c r="Y223" s="317">
        <f>IFERROR('1. Staff Posts and Salaries'!N222*(1+SUM(P223))*(1+SUM(U223))/12*'2. Annual Costs of Staff Posts'!V223*'2. Annual Costs of Staff Posts'!W223*K223,0)</f>
        <v>0</v>
      </c>
      <c r="Z223" s="318"/>
      <c r="AA223" s="314"/>
      <c r="AB223" s="315"/>
      <c r="AC223" s="316">
        <f t="shared" si="28"/>
        <v>0</v>
      </c>
      <c r="AD223" s="317">
        <f>IFERROR('1. Staff Posts and Salaries'!N222*(1+SUM(P223))*(1+SUM(U223))*(1+SUM(Z223))/12*'2. Annual Costs of Staff Posts'!AA223*'2. Annual Costs of Staff Posts'!AB223*K223,0)</f>
        <v>0</v>
      </c>
      <c r="AE223" s="318"/>
      <c r="AF223" s="314"/>
      <c r="AG223" s="315"/>
      <c r="AH223" s="316">
        <f t="shared" si="29"/>
        <v>0</v>
      </c>
      <c r="AI223" s="446">
        <f>IFERROR('1. Staff Posts and Salaries'!N222*(1+SUM(P223))*(1+SUM(U223))*(1+SUM(Z223))*(1+SUM(AE223))/12*'2. Annual Costs of Staff Posts'!AF223*'2. Annual Costs of Staff Posts'!AG223*K223,0)</f>
        <v>0</v>
      </c>
      <c r="AJ223" s="450">
        <f t="shared" si="30"/>
        <v>0</v>
      </c>
      <c r="AK223" s="448">
        <f t="shared" si="31"/>
        <v>0</v>
      </c>
      <c r="AL223" s="252"/>
    </row>
    <row r="224" spans="2:38" s="99" customFormat="1" x14ac:dyDescent="0.25">
      <c r="B224" s="109"/>
      <c r="C224" s="232" t="str">
        <f>IF('1. Staff Posts and Salaries'!C223="","",'1. Staff Posts and Salaries'!C223)</f>
        <v/>
      </c>
      <c r="D224" s="410" t="str">
        <f>IF('1. Staff Posts and Salaries'!D223="","",'1. Staff Posts and Salaries'!D223)</f>
        <v/>
      </c>
      <c r="E224" s="100" t="str">
        <f>IF('1. Staff Posts and Salaries'!E223="","",'1. Staff Posts and Salaries'!E223)</f>
        <v/>
      </c>
      <c r="F224" s="100" t="str">
        <f>IF('1. Staff Posts and Salaries'!F223="","",'1. Staff Posts and Salaries'!F223)</f>
        <v/>
      </c>
      <c r="G224" s="100" t="str">
        <f>IF('1. Staff Posts and Salaries'!G223="","",'1. Staff Posts and Salaries'!G223)</f>
        <v/>
      </c>
      <c r="H224" s="100" t="str">
        <f>IF('1. Staff Posts and Salaries'!H223="","",'1. Staff Posts and Salaries'!H223)</f>
        <v/>
      </c>
      <c r="I224" s="100" t="str">
        <f>IF('1. Staff Posts and Salaries'!I223="","",'1. Staff Posts and Salaries'!I223)</f>
        <v/>
      </c>
      <c r="J224" s="100" t="str">
        <f>IF('1. Staff Posts and Salaries'!J223="","",'1. Staff Posts and Salaries'!J223)</f>
        <v/>
      </c>
      <c r="K224" s="227">
        <f>IF('1. Staff Posts and Salaries'!O223="","",'1. Staff Posts and Salaries'!O223)</f>
        <v>1</v>
      </c>
      <c r="L224" s="314"/>
      <c r="M224" s="315"/>
      <c r="N224" s="316">
        <f t="shared" si="25"/>
        <v>0</v>
      </c>
      <c r="O224" s="317">
        <f>IFERROR('1. Staff Posts and Salaries'!N223/12*'2. Annual Costs of Staff Posts'!L224*'2. Annual Costs of Staff Posts'!M224*K224,0)</f>
        <v>0</v>
      </c>
      <c r="P224" s="318"/>
      <c r="Q224" s="314"/>
      <c r="R224" s="315"/>
      <c r="S224" s="316">
        <f t="shared" si="26"/>
        <v>0</v>
      </c>
      <c r="T224" s="317">
        <f>IFERROR('1. Staff Posts and Salaries'!N223*(1+SUM(P224))/12*'2. Annual Costs of Staff Posts'!Q224*'2. Annual Costs of Staff Posts'!R224*K224,0)</f>
        <v>0</v>
      </c>
      <c r="U224" s="318"/>
      <c r="V224" s="314"/>
      <c r="W224" s="315"/>
      <c r="X224" s="316">
        <f t="shared" si="27"/>
        <v>0</v>
      </c>
      <c r="Y224" s="317">
        <f>IFERROR('1. Staff Posts and Salaries'!N223*(1+SUM(P224))*(1+SUM(U224))/12*'2. Annual Costs of Staff Posts'!V224*'2. Annual Costs of Staff Posts'!W224*K224,0)</f>
        <v>0</v>
      </c>
      <c r="Z224" s="318"/>
      <c r="AA224" s="314"/>
      <c r="AB224" s="315"/>
      <c r="AC224" s="316">
        <f t="shared" si="28"/>
        <v>0</v>
      </c>
      <c r="AD224" s="317">
        <f>IFERROR('1. Staff Posts and Salaries'!N223*(1+SUM(P224))*(1+SUM(U224))*(1+SUM(Z224))/12*'2. Annual Costs of Staff Posts'!AA224*'2. Annual Costs of Staff Posts'!AB224*K224,0)</f>
        <v>0</v>
      </c>
      <c r="AE224" s="318"/>
      <c r="AF224" s="314"/>
      <c r="AG224" s="315"/>
      <c r="AH224" s="316">
        <f t="shared" si="29"/>
        <v>0</v>
      </c>
      <c r="AI224" s="446">
        <f>IFERROR('1. Staff Posts and Salaries'!N223*(1+SUM(P224))*(1+SUM(U224))*(1+SUM(Z224))*(1+SUM(AE224))/12*'2. Annual Costs of Staff Posts'!AF224*'2. Annual Costs of Staff Posts'!AG224*K224,0)</f>
        <v>0</v>
      </c>
      <c r="AJ224" s="450">
        <f t="shared" si="30"/>
        <v>0</v>
      </c>
      <c r="AK224" s="448">
        <f t="shared" si="31"/>
        <v>0</v>
      </c>
      <c r="AL224" s="252"/>
    </row>
    <row r="225" spans="2:38" s="99" customFormat="1" x14ac:dyDescent="0.25">
      <c r="B225" s="109"/>
      <c r="C225" s="232" t="str">
        <f>IF('1. Staff Posts and Salaries'!C224="","",'1. Staff Posts and Salaries'!C224)</f>
        <v/>
      </c>
      <c r="D225" s="410" t="str">
        <f>IF('1. Staff Posts and Salaries'!D224="","",'1. Staff Posts and Salaries'!D224)</f>
        <v/>
      </c>
      <c r="E225" s="100" t="str">
        <f>IF('1. Staff Posts and Salaries'!E224="","",'1. Staff Posts and Salaries'!E224)</f>
        <v/>
      </c>
      <c r="F225" s="100" t="str">
        <f>IF('1. Staff Posts and Salaries'!F224="","",'1. Staff Posts and Salaries'!F224)</f>
        <v/>
      </c>
      <c r="G225" s="100" t="str">
        <f>IF('1. Staff Posts and Salaries'!G224="","",'1. Staff Posts and Salaries'!G224)</f>
        <v/>
      </c>
      <c r="H225" s="100" t="str">
        <f>IF('1. Staff Posts and Salaries'!H224="","",'1. Staff Posts and Salaries'!H224)</f>
        <v/>
      </c>
      <c r="I225" s="100" t="str">
        <f>IF('1. Staff Posts and Salaries'!I224="","",'1. Staff Posts and Salaries'!I224)</f>
        <v/>
      </c>
      <c r="J225" s="100" t="str">
        <f>IF('1. Staff Posts and Salaries'!J224="","",'1. Staff Posts and Salaries'!J224)</f>
        <v/>
      </c>
      <c r="K225" s="227">
        <f>IF('1. Staff Posts and Salaries'!O224="","",'1. Staff Posts and Salaries'!O224)</f>
        <v>1</v>
      </c>
      <c r="L225" s="314"/>
      <c r="M225" s="315"/>
      <c r="N225" s="316">
        <f t="shared" si="25"/>
        <v>0</v>
      </c>
      <c r="O225" s="317">
        <f>IFERROR('1. Staff Posts and Salaries'!N224/12*'2. Annual Costs of Staff Posts'!L225*'2. Annual Costs of Staff Posts'!M225*K225,0)</f>
        <v>0</v>
      </c>
      <c r="P225" s="318"/>
      <c r="Q225" s="314"/>
      <c r="R225" s="315"/>
      <c r="S225" s="316">
        <f t="shared" si="26"/>
        <v>0</v>
      </c>
      <c r="T225" s="317">
        <f>IFERROR('1. Staff Posts and Salaries'!N224*(1+SUM(P225))/12*'2. Annual Costs of Staff Posts'!Q225*'2. Annual Costs of Staff Posts'!R225*K225,0)</f>
        <v>0</v>
      </c>
      <c r="U225" s="318"/>
      <c r="V225" s="314"/>
      <c r="W225" s="315"/>
      <c r="X225" s="316">
        <f t="shared" si="27"/>
        <v>0</v>
      </c>
      <c r="Y225" s="317">
        <f>IFERROR('1. Staff Posts and Salaries'!N224*(1+SUM(P225))*(1+SUM(U225))/12*'2. Annual Costs of Staff Posts'!V225*'2. Annual Costs of Staff Posts'!W225*K225,0)</f>
        <v>0</v>
      </c>
      <c r="Z225" s="318"/>
      <c r="AA225" s="314"/>
      <c r="AB225" s="315"/>
      <c r="AC225" s="316">
        <f t="shared" si="28"/>
        <v>0</v>
      </c>
      <c r="AD225" s="317">
        <f>IFERROR('1. Staff Posts and Salaries'!N224*(1+SUM(P225))*(1+SUM(U225))*(1+SUM(Z225))/12*'2. Annual Costs of Staff Posts'!AA225*'2. Annual Costs of Staff Posts'!AB225*K225,0)</f>
        <v>0</v>
      </c>
      <c r="AE225" s="318"/>
      <c r="AF225" s="314"/>
      <c r="AG225" s="315"/>
      <c r="AH225" s="316">
        <f t="shared" si="29"/>
        <v>0</v>
      </c>
      <c r="AI225" s="446">
        <f>IFERROR('1. Staff Posts and Salaries'!N224*(1+SUM(P225))*(1+SUM(U225))*(1+SUM(Z225))*(1+SUM(AE225))/12*'2. Annual Costs of Staff Posts'!AF225*'2. Annual Costs of Staff Posts'!AG225*K225,0)</f>
        <v>0</v>
      </c>
      <c r="AJ225" s="450">
        <f t="shared" si="30"/>
        <v>0</v>
      </c>
      <c r="AK225" s="448">
        <f t="shared" si="31"/>
        <v>0</v>
      </c>
      <c r="AL225" s="252"/>
    </row>
    <row r="226" spans="2:38" s="99" customFormat="1" x14ac:dyDescent="0.25">
      <c r="B226" s="109"/>
      <c r="C226" s="232" t="str">
        <f>IF('1. Staff Posts and Salaries'!C225="","",'1. Staff Posts and Salaries'!C225)</f>
        <v/>
      </c>
      <c r="D226" s="410" t="str">
        <f>IF('1. Staff Posts and Salaries'!D225="","",'1. Staff Posts and Salaries'!D225)</f>
        <v/>
      </c>
      <c r="E226" s="100" t="str">
        <f>IF('1. Staff Posts and Salaries'!E225="","",'1. Staff Posts and Salaries'!E225)</f>
        <v/>
      </c>
      <c r="F226" s="100" t="str">
        <f>IF('1. Staff Posts and Salaries'!F225="","",'1. Staff Posts and Salaries'!F225)</f>
        <v/>
      </c>
      <c r="G226" s="100" t="str">
        <f>IF('1. Staff Posts and Salaries'!G225="","",'1. Staff Posts and Salaries'!G225)</f>
        <v/>
      </c>
      <c r="H226" s="100" t="str">
        <f>IF('1. Staff Posts and Salaries'!H225="","",'1. Staff Posts and Salaries'!H225)</f>
        <v/>
      </c>
      <c r="I226" s="100" t="str">
        <f>IF('1. Staff Posts and Salaries'!I225="","",'1. Staff Posts and Salaries'!I225)</f>
        <v/>
      </c>
      <c r="J226" s="100" t="str">
        <f>IF('1. Staff Posts and Salaries'!J225="","",'1. Staff Posts and Salaries'!J225)</f>
        <v/>
      </c>
      <c r="K226" s="227">
        <f>IF('1. Staff Posts and Salaries'!O225="","",'1. Staff Posts and Salaries'!O225)</f>
        <v>1</v>
      </c>
      <c r="L226" s="314"/>
      <c r="M226" s="315"/>
      <c r="N226" s="316">
        <f t="shared" si="25"/>
        <v>0</v>
      </c>
      <c r="O226" s="317">
        <f>IFERROR('1. Staff Posts and Salaries'!N225/12*'2. Annual Costs of Staff Posts'!L226*'2. Annual Costs of Staff Posts'!M226*K226,0)</f>
        <v>0</v>
      </c>
      <c r="P226" s="318"/>
      <c r="Q226" s="314"/>
      <c r="R226" s="315"/>
      <c r="S226" s="316">
        <f t="shared" si="26"/>
        <v>0</v>
      </c>
      <c r="T226" s="317">
        <f>IFERROR('1. Staff Posts and Salaries'!N225*(1+SUM(P226))/12*'2. Annual Costs of Staff Posts'!Q226*'2. Annual Costs of Staff Posts'!R226*K226,0)</f>
        <v>0</v>
      </c>
      <c r="U226" s="318"/>
      <c r="V226" s="314"/>
      <c r="W226" s="315"/>
      <c r="X226" s="316">
        <f t="shared" si="27"/>
        <v>0</v>
      </c>
      <c r="Y226" s="317">
        <f>IFERROR('1. Staff Posts and Salaries'!N225*(1+SUM(P226))*(1+SUM(U226))/12*'2. Annual Costs of Staff Posts'!V226*'2. Annual Costs of Staff Posts'!W226*K226,0)</f>
        <v>0</v>
      </c>
      <c r="Z226" s="318"/>
      <c r="AA226" s="314"/>
      <c r="AB226" s="315"/>
      <c r="AC226" s="316">
        <f t="shared" si="28"/>
        <v>0</v>
      </c>
      <c r="AD226" s="317">
        <f>IFERROR('1. Staff Posts and Salaries'!N225*(1+SUM(P226))*(1+SUM(U226))*(1+SUM(Z226))/12*'2. Annual Costs of Staff Posts'!AA226*'2. Annual Costs of Staff Posts'!AB226*K226,0)</f>
        <v>0</v>
      </c>
      <c r="AE226" s="318"/>
      <c r="AF226" s="314"/>
      <c r="AG226" s="315"/>
      <c r="AH226" s="316">
        <f t="shared" si="29"/>
        <v>0</v>
      </c>
      <c r="AI226" s="446">
        <f>IFERROR('1. Staff Posts and Salaries'!N225*(1+SUM(P226))*(1+SUM(U226))*(1+SUM(Z226))*(1+SUM(AE226))/12*'2. Annual Costs of Staff Posts'!AF226*'2. Annual Costs of Staff Posts'!AG226*K226,0)</f>
        <v>0</v>
      </c>
      <c r="AJ226" s="450">
        <f t="shared" si="30"/>
        <v>0</v>
      </c>
      <c r="AK226" s="448">
        <f t="shared" si="31"/>
        <v>0</v>
      </c>
      <c r="AL226" s="252"/>
    </row>
    <row r="227" spans="2:38" s="99" customFormat="1" x14ac:dyDescent="0.25">
      <c r="B227" s="109"/>
      <c r="C227" s="232" t="str">
        <f>IF('1. Staff Posts and Salaries'!C226="","",'1. Staff Posts and Salaries'!C226)</f>
        <v/>
      </c>
      <c r="D227" s="410" t="str">
        <f>IF('1. Staff Posts and Salaries'!D226="","",'1. Staff Posts and Salaries'!D226)</f>
        <v/>
      </c>
      <c r="E227" s="100" t="str">
        <f>IF('1. Staff Posts and Salaries'!E226="","",'1. Staff Posts and Salaries'!E226)</f>
        <v/>
      </c>
      <c r="F227" s="100" t="str">
        <f>IF('1. Staff Posts and Salaries'!F226="","",'1. Staff Posts and Salaries'!F226)</f>
        <v/>
      </c>
      <c r="G227" s="100" t="str">
        <f>IF('1. Staff Posts and Salaries'!G226="","",'1. Staff Posts and Salaries'!G226)</f>
        <v/>
      </c>
      <c r="H227" s="100" t="str">
        <f>IF('1. Staff Posts and Salaries'!H226="","",'1. Staff Posts and Salaries'!H226)</f>
        <v/>
      </c>
      <c r="I227" s="100" t="str">
        <f>IF('1. Staff Posts and Salaries'!I226="","",'1. Staff Posts and Salaries'!I226)</f>
        <v/>
      </c>
      <c r="J227" s="100" t="str">
        <f>IF('1. Staff Posts and Salaries'!J226="","",'1. Staff Posts and Salaries'!J226)</f>
        <v/>
      </c>
      <c r="K227" s="227">
        <f>IF('1. Staff Posts and Salaries'!O226="","",'1. Staff Posts and Salaries'!O226)</f>
        <v>1</v>
      </c>
      <c r="L227" s="314"/>
      <c r="M227" s="315"/>
      <c r="N227" s="316">
        <f t="shared" si="25"/>
        <v>0</v>
      </c>
      <c r="O227" s="317">
        <f>IFERROR('1. Staff Posts and Salaries'!N226/12*'2. Annual Costs of Staff Posts'!L227*'2. Annual Costs of Staff Posts'!M227*K227,0)</f>
        <v>0</v>
      </c>
      <c r="P227" s="318"/>
      <c r="Q227" s="314"/>
      <c r="R227" s="315"/>
      <c r="S227" s="316">
        <f t="shared" si="26"/>
        <v>0</v>
      </c>
      <c r="T227" s="317">
        <f>IFERROR('1. Staff Posts and Salaries'!N226*(1+SUM(P227))/12*'2. Annual Costs of Staff Posts'!Q227*'2. Annual Costs of Staff Posts'!R227*K227,0)</f>
        <v>0</v>
      </c>
      <c r="U227" s="318"/>
      <c r="V227" s="314"/>
      <c r="W227" s="315"/>
      <c r="X227" s="316">
        <f t="shared" si="27"/>
        <v>0</v>
      </c>
      <c r="Y227" s="317">
        <f>IFERROR('1. Staff Posts and Salaries'!N226*(1+SUM(P227))*(1+SUM(U227))/12*'2. Annual Costs of Staff Posts'!V227*'2. Annual Costs of Staff Posts'!W227*K227,0)</f>
        <v>0</v>
      </c>
      <c r="Z227" s="318"/>
      <c r="AA227" s="314"/>
      <c r="AB227" s="315"/>
      <c r="AC227" s="316">
        <f t="shared" si="28"/>
        <v>0</v>
      </c>
      <c r="AD227" s="317">
        <f>IFERROR('1. Staff Posts and Salaries'!N226*(1+SUM(P227))*(1+SUM(U227))*(1+SUM(Z227))/12*'2. Annual Costs of Staff Posts'!AA227*'2. Annual Costs of Staff Posts'!AB227*K227,0)</f>
        <v>0</v>
      </c>
      <c r="AE227" s="318"/>
      <c r="AF227" s="314"/>
      <c r="AG227" s="315"/>
      <c r="AH227" s="316">
        <f t="shared" si="29"/>
        <v>0</v>
      </c>
      <c r="AI227" s="446">
        <f>IFERROR('1. Staff Posts and Salaries'!N226*(1+SUM(P227))*(1+SUM(U227))*(1+SUM(Z227))*(1+SUM(AE227))/12*'2. Annual Costs of Staff Posts'!AF227*'2. Annual Costs of Staff Posts'!AG227*K227,0)</f>
        <v>0</v>
      </c>
      <c r="AJ227" s="450">
        <f t="shared" si="30"/>
        <v>0</v>
      </c>
      <c r="AK227" s="448">
        <f t="shared" si="31"/>
        <v>0</v>
      </c>
      <c r="AL227" s="252"/>
    </row>
    <row r="228" spans="2:38" s="99" customFormat="1" x14ac:dyDescent="0.25">
      <c r="B228" s="109"/>
      <c r="C228" s="232" t="str">
        <f>IF('1. Staff Posts and Salaries'!C227="","",'1. Staff Posts and Salaries'!C227)</f>
        <v/>
      </c>
      <c r="D228" s="410" t="str">
        <f>IF('1. Staff Posts and Salaries'!D227="","",'1. Staff Posts and Salaries'!D227)</f>
        <v/>
      </c>
      <c r="E228" s="100" t="str">
        <f>IF('1. Staff Posts and Salaries'!E227="","",'1. Staff Posts and Salaries'!E227)</f>
        <v/>
      </c>
      <c r="F228" s="100" t="str">
        <f>IF('1. Staff Posts and Salaries'!F227="","",'1. Staff Posts and Salaries'!F227)</f>
        <v/>
      </c>
      <c r="G228" s="100" t="str">
        <f>IF('1. Staff Posts and Salaries'!G227="","",'1. Staff Posts and Salaries'!G227)</f>
        <v/>
      </c>
      <c r="H228" s="100" t="str">
        <f>IF('1. Staff Posts and Salaries'!H227="","",'1. Staff Posts and Salaries'!H227)</f>
        <v/>
      </c>
      <c r="I228" s="100" t="str">
        <f>IF('1. Staff Posts and Salaries'!I227="","",'1. Staff Posts and Salaries'!I227)</f>
        <v/>
      </c>
      <c r="J228" s="100" t="str">
        <f>IF('1. Staff Posts and Salaries'!J227="","",'1. Staff Posts and Salaries'!J227)</f>
        <v/>
      </c>
      <c r="K228" s="227">
        <f>IF('1. Staff Posts and Salaries'!O227="","",'1. Staff Posts and Salaries'!O227)</f>
        <v>1</v>
      </c>
      <c r="L228" s="314"/>
      <c r="M228" s="315"/>
      <c r="N228" s="316">
        <f t="shared" si="25"/>
        <v>0</v>
      </c>
      <c r="O228" s="317">
        <f>IFERROR('1. Staff Posts and Salaries'!N227/12*'2. Annual Costs of Staff Posts'!L228*'2. Annual Costs of Staff Posts'!M228*K228,0)</f>
        <v>0</v>
      </c>
      <c r="P228" s="318"/>
      <c r="Q228" s="314"/>
      <c r="R228" s="315"/>
      <c r="S228" s="316">
        <f t="shared" si="26"/>
        <v>0</v>
      </c>
      <c r="T228" s="317">
        <f>IFERROR('1. Staff Posts and Salaries'!N227*(1+SUM(P228))/12*'2. Annual Costs of Staff Posts'!Q228*'2. Annual Costs of Staff Posts'!R228*K228,0)</f>
        <v>0</v>
      </c>
      <c r="U228" s="318"/>
      <c r="V228" s="314"/>
      <c r="W228" s="315"/>
      <c r="X228" s="316">
        <f t="shared" si="27"/>
        <v>0</v>
      </c>
      <c r="Y228" s="317">
        <f>IFERROR('1. Staff Posts and Salaries'!N227*(1+SUM(P228))*(1+SUM(U228))/12*'2. Annual Costs of Staff Posts'!V228*'2. Annual Costs of Staff Posts'!W228*K228,0)</f>
        <v>0</v>
      </c>
      <c r="Z228" s="318"/>
      <c r="AA228" s="314"/>
      <c r="AB228" s="315"/>
      <c r="AC228" s="316">
        <f t="shared" si="28"/>
        <v>0</v>
      </c>
      <c r="AD228" s="317">
        <f>IFERROR('1. Staff Posts and Salaries'!N227*(1+SUM(P228))*(1+SUM(U228))*(1+SUM(Z228))/12*'2. Annual Costs of Staff Posts'!AA228*'2. Annual Costs of Staff Posts'!AB228*K228,0)</f>
        <v>0</v>
      </c>
      <c r="AE228" s="318"/>
      <c r="AF228" s="314"/>
      <c r="AG228" s="315"/>
      <c r="AH228" s="316">
        <f t="shared" si="29"/>
        <v>0</v>
      </c>
      <c r="AI228" s="446">
        <f>IFERROR('1. Staff Posts and Salaries'!N227*(1+SUM(P228))*(1+SUM(U228))*(1+SUM(Z228))*(1+SUM(AE228))/12*'2. Annual Costs of Staff Posts'!AF228*'2. Annual Costs of Staff Posts'!AG228*K228,0)</f>
        <v>0</v>
      </c>
      <c r="AJ228" s="450">
        <f t="shared" si="30"/>
        <v>0</v>
      </c>
      <c r="AK228" s="448">
        <f t="shared" si="31"/>
        <v>0</v>
      </c>
      <c r="AL228" s="252"/>
    </row>
    <row r="229" spans="2:38" s="99" customFormat="1" x14ac:dyDescent="0.25">
      <c r="B229" s="109"/>
      <c r="C229" s="232" t="str">
        <f>IF('1. Staff Posts and Salaries'!C228="","",'1. Staff Posts and Salaries'!C228)</f>
        <v/>
      </c>
      <c r="D229" s="410" t="str">
        <f>IF('1. Staff Posts and Salaries'!D228="","",'1. Staff Posts and Salaries'!D228)</f>
        <v/>
      </c>
      <c r="E229" s="100" t="str">
        <f>IF('1. Staff Posts and Salaries'!E228="","",'1. Staff Posts and Salaries'!E228)</f>
        <v/>
      </c>
      <c r="F229" s="100" t="str">
        <f>IF('1. Staff Posts and Salaries'!F228="","",'1. Staff Posts and Salaries'!F228)</f>
        <v/>
      </c>
      <c r="G229" s="100" t="str">
        <f>IF('1. Staff Posts and Salaries'!G228="","",'1. Staff Posts and Salaries'!G228)</f>
        <v/>
      </c>
      <c r="H229" s="100" t="str">
        <f>IF('1. Staff Posts and Salaries'!H228="","",'1. Staff Posts and Salaries'!H228)</f>
        <v/>
      </c>
      <c r="I229" s="100" t="str">
        <f>IF('1. Staff Posts and Salaries'!I228="","",'1. Staff Posts and Salaries'!I228)</f>
        <v/>
      </c>
      <c r="J229" s="100" t="str">
        <f>IF('1. Staff Posts and Salaries'!J228="","",'1. Staff Posts and Salaries'!J228)</f>
        <v/>
      </c>
      <c r="K229" s="227">
        <f>IF('1. Staff Posts and Salaries'!O228="","",'1. Staff Posts and Salaries'!O228)</f>
        <v>1</v>
      </c>
      <c r="L229" s="314"/>
      <c r="M229" s="315"/>
      <c r="N229" s="316">
        <f t="shared" si="25"/>
        <v>0</v>
      </c>
      <c r="O229" s="317">
        <f>IFERROR('1. Staff Posts and Salaries'!N228/12*'2. Annual Costs of Staff Posts'!L229*'2. Annual Costs of Staff Posts'!M229*K229,0)</f>
        <v>0</v>
      </c>
      <c r="P229" s="318"/>
      <c r="Q229" s="314"/>
      <c r="R229" s="315"/>
      <c r="S229" s="316">
        <f t="shared" si="26"/>
        <v>0</v>
      </c>
      <c r="T229" s="317">
        <f>IFERROR('1. Staff Posts and Salaries'!N228*(1+SUM(P229))/12*'2. Annual Costs of Staff Posts'!Q229*'2. Annual Costs of Staff Posts'!R229*K229,0)</f>
        <v>0</v>
      </c>
      <c r="U229" s="318"/>
      <c r="V229" s="314"/>
      <c r="W229" s="315"/>
      <c r="X229" s="316">
        <f t="shared" si="27"/>
        <v>0</v>
      </c>
      <c r="Y229" s="317">
        <f>IFERROR('1. Staff Posts and Salaries'!N228*(1+SUM(P229))*(1+SUM(U229))/12*'2. Annual Costs of Staff Posts'!V229*'2. Annual Costs of Staff Posts'!W229*K229,0)</f>
        <v>0</v>
      </c>
      <c r="Z229" s="318"/>
      <c r="AA229" s="314"/>
      <c r="AB229" s="315"/>
      <c r="AC229" s="316">
        <f t="shared" si="28"/>
        <v>0</v>
      </c>
      <c r="AD229" s="317">
        <f>IFERROR('1. Staff Posts and Salaries'!N228*(1+SUM(P229))*(1+SUM(U229))*(1+SUM(Z229))/12*'2. Annual Costs of Staff Posts'!AA229*'2. Annual Costs of Staff Posts'!AB229*K229,0)</f>
        <v>0</v>
      </c>
      <c r="AE229" s="318"/>
      <c r="AF229" s="314"/>
      <c r="AG229" s="315"/>
      <c r="AH229" s="316">
        <f t="shared" si="29"/>
        <v>0</v>
      </c>
      <c r="AI229" s="446">
        <f>IFERROR('1. Staff Posts and Salaries'!N228*(1+SUM(P229))*(1+SUM(U229))*(1+SUM(Z229))*(1+SUM(AE229))/12*'2. Annual Costs of Staff Posts'!AF229*'2. Annual Costs of Staff Posts'!AG229*K229,0)</f>
        <v>0</v>
      </c>
      <c r="AJ229" s="450">
        <f t="shared" si="30"/>
        <v>0</v>
      </c>
      <c r="AK229" s="448">
        <f t="shared" si="31"/>
        <v>0</v>
      </c>
      <c r="AL229" s="252"/>
    </row>
    <row r="230" spans="2:38" s="99" customFormat="1" x14ac:dyDescent="0.25">
      <c r="B230" s="109"/>
      <c r="C230" s="232" t="str">
        <f>IF('1. Staff Posts and Salaries'!C229="","",'1. Staff Posts and Salaries'!C229)</f>
        <v/>
      </c>
      <c r="D230" s="410" t="str">
        <f>IF('1. Staff Posts and Salaries'!D229="","",'1. Staff Posts and Salaries'!D229)</f>
        <v/>
      </c>
      <c r="E230" s="100" t="str">
        <f>IF('1. Staff Posts and Salaries'!E229="","",'1. Staff Posts and Salaries'!E229)</f>
        <v/>
      </c>
      <c r="F230" s="100" t="str">
        <f>IF('1. Staff Posts and Salaries'!F229="","",'1. Staff Posts and Salaries'!F229)</f>
        <v/>
      </c>
      <c r="G230" s="100" t="str">
        <f>IF('1. Staff Posts and Salaries'!G229="","",'1. Staff Posts and Salaries'!G229)</f>
        <v/>
      </c>
      <c r="H230" s="100" t="str">
        <f>IF('1. Staff Posts and Salaries'!H229="","",'1. Staff Posts and Salaries'!H229)</f>
        <v/>
      </c>
      <c r="I230" s="100" t="str">
        <f>IF('1. Staff Posts and Salaries'!I229="","",'1. Staff Posts and Salaries'!I229)</f>
        <v/>
      </c>
      <c r="J230" s="100" t="str">
        <f>IF('1. Staff Posts and Salaries'!J229="","",'1. Staff Posts and Salaries'!J229)</f>
        <v/>
      </c>
      <c r="K230" s="227">
        <f>IF('1. Staff Posts and Salaries'!O229="","",'1. Staff Posts and Salaries'!O229)</f>
        <v>1</v>
      </c>
      <c r="L230" s="314"/>
      <c r="M230" s="315"/>
      <c r="N230" s="316">
        <f t="shared" si="25"/>
        <v>0</v>
      </c>
      <c r="O230" s="317">
        <f>IFERROR('1. Staff Posts and Salaries'!N229/12*'2. Annual Costs of Staff Posts'!L230*'2. Annual Costs of Staff Posts'!M230*K230,0)</f>
        <v>0</v>
      </c>
      <c r="P230" s="318"/>
      <c r="Q230" s="314"/>
      <c r="R230" s="315"/>
      <c r="S230" s="316">
        <f t="shared" si="26"/>
        <v>0</v>
      </c>
      <c r="T230" s="317">
        <f>IFERROR('1. Staff Posts and Salaries'!N229*(1+SUM(P230))/12*'2. Annual Costs of Staff Posts'!Q230*'2. Annual Costs of Staff Posts'!R230*K230,0)</f>
        <v>0</v>
      </c>
      <c r="U230" s="318"/>
      <c r="V230" s="314"/>
      <c r="W230" s="315"/>
      <c r="X230" s="316">
        <f t="shared" si="27"/>
        <v>0</v>
      </c>
      <c r="Y230" s="317">
        <f>IFERROR('1. Staff Posts and Salaries'!N229*(1+SUM(P230))*(1+SUM(U230))/12*'2. Annual Costs of Staff Posts'!V230*'2. Annual Costs of Staff Posts'!W230*K230,0)</f>
        <v>0</v>
      </c>
      <c r="Z230" s="318"/>
      <c r="AA230" s="314"/>
      <c r="AB230" s="315"/>
      <c r="AC230" s="316">
        <f t="shared" si="28"/>
        <v>0</v>
      </c>
      <c r="AD230" s="317">
        <f>IFERROR('1. Staff Posts and Salaries'!N229*(1+SUM(P230))*(1+SUM(U230))*(1+SUM(Z230))/12*'2. Annual Costs of Staff Posts'!AA230*'2. Annual Costs of Staff Posts'!AB230*K230,0)</f>
        <v>0</v>
      </c>
      <c r="AE230" s="318"/>
      <c r="AF230" s="314"/>
      <c r="AG230" s="315"/>
      <c r="AH230" s="316">
        <f t="shared" si="29"/>
        <v>0</v>
      </c>
      <c r="AI230" s="446">
        <f>IFERROR('1. Staff Posts and Salaries'!N229*(1+SUM(P230))*(1+SUM(U230))*(1+SUM(Z230))*(1+SUM(AE230))/12*'2. Annual Costs of Staff Posts'!AF230*'2. Annual Costs of Staff Posts'!AG230*K230,0)</f>
        <v>0</v>
      </c>
      <c r="AJ230" s="450">
        <f t="shared" si="30"/>
        <v>0</v>
      </c>
      <c r="AK230" s="448">
        <f t="shared" si="31"/>
        <v>0</v>
      </c>
      <c r="AL230" s="252"/>
    </row>
    <row r="231" spans="2:38" s="99" customFormat="1" x14ac:dyDescent="0.25">
      <c r="B231" s="109"/>
      <c r="C231" s="232" t="str">
        <f>IF('1. Staff Posts and Salaries'!C230="","",'1. Staff Posts and Salaries'!C230)</f>
        <v/>
      </c>
      <c r="D231" s="410" t="str">
        <f>IF('1. Staff Posts and Salaries'!D230="","",'1. Staff Posts and Salaries'!D230)</f>
        <v/>
      </c>
      <c r="E231" s="100" t="str">
        <f>IF('1. Staff Posts and Salaries'!E230="","",'1. Staff Posts and Salaries'!E230)</f>
        <v/>
      </c>
      <c r="F231" s="100" t="str">
        <f>IF('1. Staff Posts and Salaries'!F230="","",'1. Staff Posts and Salaries'!F230)</f>
        <v/>
      </c>
      <c r="G231" s="100" t="str">
        <f>IF('1. Staff Posts and Salaries'!G230="","",'1. Staff Posts and Salaries'!G230)</f>
        <v/>
      </c>
      <c r="H231" s="100" t="str">
        <f>IF('1. Staff Posts and Salaries'!H230="","",'1. Staff Posts and Salaries'!H230)</f>
        <v/>
      </c>
      <c r="I231" s="100" t="str">
        <f>IF('1. Staff Posts and Salaries'!I230="","",'1. Staff Posts and Salaries'!I230)</f>
        <v/>
      </c>
      <c r="J231" s="100" t="str">
        <f>IF('1. Staff Posts and Salaries'!J230="","",'1. Staff Posts and Salaries'!J230)</f>
        <v/>
      </c>
      <c r="K231" s="227">
        <f>IF('1. Staff Posts and Salaries'!O230="","",'1. Staff Posts and Salaries'!O230)</f>
        <v>1</v>
      </c>
      <c r="L231" s="314"/>
      <c r="M231" s="315"/>
      <c r="N231" s="316">
        <f t="shared" si="25"/>
        <v>0</v>
      </c>
      <c r="O231" s="317">
        <f>IFERROR('1. Staff Posts and Salaries'!N230/12*'2. Annual Costs of Staff Posts'!L231*'2. Annual Costs of Staff Posts'!M231*K231,0)</f>
        <v>0</v>
      </c>
      <c r="P231" s="318"/>
      <c r="Q231" s="314"/>
      <c r="R231" s="315"/>
      <c r="S231" s="316">
        <f t="shared" si="26"/>
        <v>0</v>
      </c>
      <c r="T231" s="317">
        <f>IFERROR('1. Staff Posts and Salaries'!N230*(1+SUM(P231))/12*'2. Annual Costs of Staff Posts'!Q231*'2. Annual Costs of Staff Posts'!R231*K231,0)</f>
        <v>0</v>
      </c>
      <c r="U231" s="318"/>
      <c r="V231" s="314"/>
      <c r="W231" s="315"/>
      <c r="X231" s="316">
        <f t="shared" si="27"/>
        <v>0</v>
      </c>
      <c r="Y231" s="317">
        <f>IFERROR('1. Staff Posts and Salaries'!N230*(1+SUM(P231))*(1+SUM(U231))/12*'2. Annual Costs of Staff Posts'!V231*'2. Annual Costs of Staff Posts'!W231*K231,0)</f>
        <v>0</v>
      </c>
      <c r="Z231" s="318"/>
      <c r="AA231" s="314"/>
      <c r="AB231" s="315"/>
      <c r="AC231" s="316">
        <f t="shared" si="28"/>
        <v>0</v>
      </c>
      <c r="AD231" s="317">
        <f>IFERROR('1. Staff Posts and Salaries'!N230*(1+SUM(P231))*(1+SUM(U231))*(1+SUM(Z231))/12*'2. Annual Costs of Staff Posts'!AA231*'2. Annual Costs of Staff Posts'!AB231*K231,0)</f>
        <v>0</v>
      </c>
      <c r="AE231" s="318"/>
      <c r="AF231" s="314"/>
      <c r="AG231" s="315"/>
      <c r="AH231" s="316">
        <f t="shared" si="29"/>
        <v>0</v>
      </c>
      <c r="AI231" s="446">
        <f>IFERROR('1. Staff Posts and Salaries'!N230*(1+SUM(P231))*(1+SUM(U231))*(1+SUM(Z231))*(1+SUM(AE231))/12*'2. Annual Costs of Staff Posts'!AF231*'2. Annual Costs of Staff Posts'!AG231*K231,0)</f>
        <v>0</v>
      </c>
      <c r="AJ231" s="450">
        <f t="shared" si="30"/>
        <v>0</v>
      </c>
      <c r="AK231" s="448">
        <f t="shared" si="31"/>
        <v>0</v>
      </c>
      <c r="AL231" s="252"/>
    </row>
    <row r="232" spans="2:38" s="99" customFormat="1" x14ac:dyDescent="0.25">
      <c r="B232" s="109"/>
      <c r="C232" s="232" t="str">
        <f>IF('1. Staff Posts and Salaries'!C231="","",'1. Staff Posts and Salaries'!C231)</f>
        <v/>
      </c>
      <c r="D232" s="410" t="str">
        <f>IF('1. Staff Posts and Salaries'!D231="","",'1. Staff Posts and Salaries'!D231)</f>
        <v/>
      </c>
      <c r="E232" s="100" t="str">
        <f>IF('1. Staff Posts and Salaries'!E231="","",'1. Staff Posts and Salaries'!E231)</f>
        <v/>
      </c>
      <c r="F232" s="100" t="str">
        <f>IF('1. Staff Posts and Salaries'!F231="","",'1. Staff Posts and Salaries'!F231)</f>
        <v/>
      </c>
      <c r="G232" s="100" t="str">
        <f>IF('1. Staff Posts and Salaries'!G231="","",'1. Staff Posts and Salaries'!G231)</f>
        <v/>
      </c>
      <c r="H232" s="100" t="str">
        <f>IF('1. Staff Posts and Salaries'!H231="","",'1. Staff Posts and Salaries'!H231)</f>
        <v/>
      </c>
      <c r="I232" s="100" t="str">
        <f>IF('1. Staff Posts and Salaries'!I231="","",'1. Staff Posts and Salaries'!I231)</f>
        <v/>
      </c>
      <c r="J232" s="100" t="str">
        <f>IF('1. Staff Posts and Salaries'!J231="","",'1. Staff Posts and Salaries'!J231)</f>
        <v/>
      </c>
      <c r="K232" s="227">
        <f>IF('1. Staff Posts and Salaries'!O231="","",'1. Staff Posts and Salaries'!O231)</f>
        <v>1</v>
      </c>
      <c r="L232" s="314"/>
      <c r="M232" s="315"/>
      <c r="N232" s="316">
        <f t="shared" si="25"/>
        <v>0</v>
      </c>
      <c r="O232" s="317">
        <f>IFERROR('1. Staff Posts and Salaries'!N231/12*'2. Annual Costs of Staff Posts'!L232*'2. Annual Costs of Staff Posts'!M232*K232,0)</f>
        <v>0</v>
      </c>
      <c r="P232" s="318"/>
      <c r="Q232" s="314"/>
      <c r="R232" s="315"/>
      <c r="S232" s="316">
        <f t="shared" si="26"/>
        <v>0</v>
      </c>
      <c r="T232" s="317">
        <f>IFERROR('1. Staff Posts and Salaries'!N231*(1+SUM(P232))/12*'2. Annual Costs of Staff Posts'!Q232*'2. Annual Costs of Staff Posts'!R232*K232,0)</f>
        <v>0</v>
      </c>
      <c r="U232" s="318"/>
      <c r="V232" s="314"/>
      <c r="W232" s="315"/>
      <c r="X232" s="316">
        <f t="shared" si="27"/>
        <v>0</v>
      </c>
      <c r="Y232" s="317">
        <f>IFERROR('1. Staff Posts and Salaries'!N231*(1+SUM(P232))*(1+SUM(U232))/12*'2. Annual Costs of Staff Posts'!V232*'2. Annual Costs of Staff Posts'!W232*K232,0)</f>
        <v>0</v>
      </c>
      <c r="Z232" s="318"/>
      <c r="AA232" s="314"/>
      <c r="AB232" s="315"/>
      <c r="AC232" s="316">
        <f t="shared" si="28"/>
        <v>0</v>
      </c>
      <c r="AD232" s="317">
        <f>IFERROR('1. Staff Posts and Salaries'!N231*(1+SUM(P232))*(1+SUM(U232))*(1+SUM(Z232))/12*'2. Annual Costs of Staff Posts'!AA232*'2. Annual Costs of Staff Posts'!AB232*K232,0)</f>
        <v>0</v>
      </c>
      <c r="AE232" s="318"/>
      <c r="AF232" s="314"/>
      <c r="AG232" s="315"/>
      <c r="AH232" s="316">
        <f t="shared" si="29"/>
        <v>0</v>
      </c>
      <c r="AI232" s="446">
        <f>IFERROR('1. Staff Posts and Salaries'!N231*(1+SUM(P232))*(1+SUM(U232))*(1+SUM(Z232))*(1+SUM(AE232))/12*'2. Annual Costs of Staff Posts'!AF232*'2. Annual Costs of Staff Posts'!AG232*K232,0)</f>
        <v>0</v>
      </c>
      <c r="AJ232" s="450">
        <f t="shared" si="30"/>
        <v>0</v>
      </c>
      <c r="AK232" s="448">
        <f t="shared" si="31"/>
        <v>0</v>
      </c>
      <c r="AL232" s="252"/>
    </row>
    <row r="233" spans="2:38" s="99" customFormat="1" x14ac:dyDescent="0.25">
      <c r="B233" s="109"/>
      <c r="C233" s="232" t="str">
        <f>IF('1. Staff Posts and Salaries'!C232="","",'1. Staff Posts and Salaries'!C232)</f>
        <v/>
      </c>
      <c r="D233" s="410" t="str">
        <f>IF('1. Staff Posts and Salaries'!D232="","",'1. Staff Posts and Salaries'!D232)</f>
        <v/>
      </c>
      <c r="E233" s="100" t="str">
        <f>IF('1. Staff Posts and Salaries'!E232="","",'1. Staff Posts and Salaries'!E232)</f>
        <v/>
      </c>
      <c r="F233" s="100" t="str">
        <f>IF('1. Staff Posts and Salaries'!F232="","",'1. Staff Posts and Salaries'!F232)</f>
        <v/>
      </c>
      <c r="G233" s="100" t="str">
        <f>IF('1. Staff Posts and Salaries'!G232="","",'1. Staff Posts and Salaries'!G232)</f>
        <v/>
      </c>
      <c r="H233" s="100" t="str">
        <f>IF('1. Staff Posts and Salaries'!H232="","",'1. Staff Posts and Salaries'!H232)</f>
        <v/>
      </c>
      <c r="I233" s="100" t="str">
        <f>IF('1. Staff Posts and Salaries'!I232="","",'1. Staff Posts and Salaries'!I232)</f>
        <v/>
      </c>
      <c r="J233" s="100" t="str">
        <f>IF('1. Staff Posts and Salaries'!J232="","",'1. Staff Posts and Salaries'!J232)</f>
        <v/>
      </c>
      <c r="K233" s="227">
        <f>IF('1. Staff Posts and Salaries'!O232="","",'1. Staff Posts and Salaries'!O232)</f>
        <v>1</v>
      </c>
      <c r="L233" s="314"/>
      <c r="M233" s="315"/>
      <c r="N233" s="316">
        <f t="shared" si="25"/>
        <v>0</v>
      </c>
      <c r="O233" s="317">
        <f>IFERROR('1. Staff Posts and Salaries'!N232/12*'2. Annual Costs of Staff Posts'!L233*'2. Annual Costs of Staff Posts'!M233*K233,0)</f>
        <v>0</v>
      </c>
      <c r="P233" s="318"/>
      <c r="Q233" s="314"/>
      <c r="R233" s="315"/>
      <c r="S233" s="316">
        <f t="shared" si="26"/>
        <v>0</v>
      </c>
      <c r="T233" s="317">
        <f>IFERROR('1. Staff Posts and Salaries'!N232*(1+SUM(P233))/12*'2. Annual Costs of Staff Posts'!Q233*'2. Annual Costs of Staff Posts'!R233*K233,0)</f>
        <v>0</v>
      </c>
      <c r="U233" s="318"/>
      <c r="V233" s="314"/>
      <c r="W233" s="315"/>
      <c r="X233" s="316">
        <f t="shared" si="27"/>
        <v>0</v>
      </c>
      <c r="Y233" s="317">
        <f>IFERROR('1. Staff Posts and Salaries'!N232*(1+SUM(P233))*(1+SUM(U233))/12*'2. Annual Costs of Staff Posts'!V233*'2. Annual Costs of Staff Posts'!W233*K233,0)</f>
        <v>0</v>
      </c>
      <c r="Z233" s="318"/>
      <c r="AA233" s="314"/>
      <c r="AB233" s="315"/>
      <c r="AC233" s="316">
        <f t="shared" si="28"/>
        <v>0</v>
      </c>
      <c r="AD233" s="317">
        <f>IFERROR('1. Staff Posts and Salaries'!N232*(1+SUM(P233))*(1+SUM(U233))*(1+SUM(Z233))/12*'2. Annual Costs of Staff Posts'!AA233*'2. Annual Costs of Staff Posts'!AB233*K233,0)</f>
        <v>0</v>
      </c>
      <c r="AE233" s="318"/>
      <c r="AF233" s="314"/>
      <c r="AG233" s="315"/>
      <c r="AH233" s="316">
        <f t="shared" si="29"/>
        <v>0</v>
      </c>
      <c r="AI233" s="446">
        <f>IFERROR('1. Staff Posts and Salaries'!N232*(1+SUM(P233))*(1+SUM(U233))*(1+SUM(Z233))*(1+SUM(AE233))/12*'2. Annual Costs of Staff Posts'!AF233*'2. Annual Costs of Staff Posts'!AG233*K233,0)</f>
        <v>0</v>
      </c>
      <c r="AJ233" s="450">
        <f t="shared" si="30"/>
        <v>0</v>
      </c>
      <c r="AK233" s="448">
        <f t="shared" si="31"/>
        <v>0</v>
      </c>
      <c r="AL233" s="252"/>
    </row>
    <row r="234" spans="2:38" s="99" customFormat="1" x14ac:dyDescent="0.25">
      <c r="B234" s="109"/>
      <c r="C234" s="232" t="str">
        <f>IF('1. Staff Posts and Salaries'!C233="","",'1. Staff Posts and Salaries'!C233)</f>
        <v/>
      </c>
      <c r="D234" s="410" t="str">
        <f>IF('1. Staff Posts and Salaries'!D233="","",'1. Staff Posts and Salaries'!D233)</f>
        <v/>
      </c>
      <c r="E234" s="100" t="str">
        <f>IF('1. Staff Posts and Salaries'!E233="","",'1. Staff Posts and Salaries'!E233)</f>
        <v/>
      </c>
      <c r="F234" s="100" t="str">
        <f>IF('1. Staff Posts and Salaries'!F233="","",'1. Staff Posts and Salaries'!F233)</f>
        <v/>
      </c>
      <c r="G234" s="100" t="str">
        <f>IF('1. Staff Posts and Salaries'!G233="","",'1. Staff Posts and Salaries'!G233)</f>
        <v/>
      </c>
      <c r="H234" s="100" t="str">
        <f>IF('1. Staff Posts and Salaries'!H233="","",'1. Staff Posts and Salaries'!H233)</f>
        <v/>
      </c>
      <c r="I234" s="100" t="str">
        <f>IF('1. Staff Posts and Salaries'!I233="","",'1. Staff Posts and Salaries'!I233)</f>
        <v/>
      </c>
      <c r="J234" s="100" t="str">
        <f>IF('1. Staff Posts and Salaries'!J233="","",'1. Staff Posts and Salaries'!J233)</f>
        <v/>
      </c>
      <c r="K234" s="227">
        <f>IF('1. Staff Posts and Salaries'!O233="","",'1. Staff Posts and Salaries'!O233)</f>
        <v>1</v>
      </c>
      <c r="L234" s="314"/>
      <c r="M234" s="315"/>
      <c r="N234" s="316">
        <f t="shared" si="25"/>
        <v>0</v>
      </c>
      <c r="O234" s="317">
        <f>IFERROR('1. Staff Posts and Salaries'!N233/12*'2. Annual Costs of Staff Posts'!L234*'2. Annual Costs of Staff Posts'!M234*K234,0)</f>
        <v>0</v>
      </c>
      <c r="P234" s="318"/>
      <c r="Q234" s="314"/>
      <c r="R234" s="315"/>
      <c r="S234" s="316">
        <f t="shared" si="26"/>
        <v>0</v>
      </c>
      <c r="T234" s="317">
        <f>IFERROR('1. Staff Posts and Salaries'!N233*(1+SUM(P234))/12*'2. Annual Costs of Staff Posts'!Q234*'2. Annual Costs of Staff Posts'!R234*K234,0)</f>
        <v>0</v>
      </c>
      <c r="U234" s="318"/>
      <c r="V234" s="314"/>
      <c r="W234" s="315"/>
      <c r="X234" s="316">
        <f t="shared" si="27"/>
        <v>0</v>
      </c>
      <c r="Y234" s="317">
        <f>IFERROR('1. Staff Posts and Salaries'!N233*(1+SUM(P234))*(1+SUM(U234))/12*'2. Annual Costs of Staff Posts'!V234*'2. Annual Costs of Staff Posts'!W234*K234,0)</f>
        <v>0</v>
      </c>
      <c r="Z234" s="318"/>
      <c r="AA234" s="314"/>
      <c r="AB234" s="315"/>
      <c r="AC234" s="316">
        <f t="shared" si="28"/>
        <v>0</v>
      </c>
      <c r="AD234" s="317">
        <f>IFERROR('1. Staff Posts and Salaries'!N233*(1+SUM(P234))*(1+SUM(U234))*(1+SUM(Z234))/12*'2. Annual Costs of Staff Posts'!AA234*'2. Annual Costs of Staff Posts'!AB234*K234,0)</f>
        <v>0</v>
      </c>
      <c r="AE234" s="318"/>
      <c r="AF234" s="314"/>
      <c r="AG234" s="315"/>
      <c r="AH234" s="316">
        <f t="shared" si="29"/>
        <v>0</v>
      </c>
      <c r="AI234" s="446">
        <f>IFERROR('1. Staff Posts and Salaries'!N233*(1+SUM(P234))*(1+SUM(U234))*(1+SUM(Z234))*(1+SUM(AE234))/12*'2. Annual Costs of Staff Posts'!AF234*'2. Annual Costs of Staff Posts'!AG234*K234,0)</f>
        <v>0</v>
      </c>
      <c r="AJ234" s="450">
        <f t="shared" si="30"/>
        <v>0</v>
      </c>
      <c r="AK234" s="448">
        <f t="shared" si="31"/>
        <v>0</v>
      </c>
      <c r="AL234" s="252"/>
    </row>
    <row r="235" spans="2:38" s="99" customFormat="1" x14ac:dyDescent="0.25">
      <c r="B235" s="109"/>
      <c r="C235" s="232" t="str">
        <f>IF('1. Staff Posts and Salaries'!C234="","",'1. Staff Posts and Salaries'!C234)</f>
        <v/>
      </c>
      <c r="D235" s="410" t="str">
        <f>IF('1. Staff Posts and Salaries'!D234="","",'1. Staff Posts and Salaries'!D234)</f>
        <v/>
      </c>
      <c r="E235" s="100" t="str">
        <f>IF('1. Staff Posts and Salaries'!E234="","",'1. Staff Posts and Salaries'!E234)</f>
        <v/>
      </c>
      <c r="F235" s="100" t="str">
        <f>IF('1. Staff Posts and Salaries'!F234="","",'1. Staff Posts and Salaries'!F234)</f>
        <v/>
      </c>
      <c r="G235" s="100" t="str">
        <f>IF('1. Staff Posts and Salaries'!G234="","",'1. Staff Posts and Salaries'!G234)</f>
        <v/>
      </c>
      <c r="H235" s="100" t="str">
        <f>IF('1. Staff Posts and Salaries'!H234="","",'1. Staff Posts and Salaries'!H234)</f>
        <v/>
      </c>
      <c r="I235" s="100" t="str">
        <f>IF('1. Staff Posts and Salaries'!I234="","",'1. Staff Posts and Salaries'!I234)</f>
        <v/>
      </c>
      <c r="J235" s="100" t="str">
        <f>IF('1. Staff Posts and Salaries'!J234="","",'1. Staff Posts and Salaries'!J234)</f>
        <v/>
      </c>
      <c r="K235" s="227">
        <f>IF('1. Staff Posts and Salaries'!O234="","",'1. Staff Posts and Salaries'!O234)</f>
        <v>1</v>
      </c>
      <c r="L235" s="314"/>
      <c r="M235" s="315"/>
      <c r="N235" s="316">
        <f t="shared" si="25"/>
        <v>0</v>
      </c>
      <c r="O235" s="317">
        <f>IFERROR('1. Staff Posts and Salaries'!N234/12*'2. Annual Costs of Staff Posts'!L235*'2. Annual Costs of Staff Posts'!M235*K235,0)</f>
        <v>0</v>
      </c>
      <c r="P235" s="318"/>
      <c r="Q235" s="314"/>
      <c r="R235" s="315"/>
      <c r="S235" s="316">
        <f t="shared" si="26"/>
        <v>0</v>
      </c>
      <c r="T235" s="317">
        <f>IFERROR('1. Staff Posts and Salaries'!N234*(1+SUM(P235))/12*'2. Annual Costs of Staff Posts'!Q235*'2. Annual Costs of Staff Posts'!R235*K235,0)</f>
        <v>0</v>
      </c>
      <c r="U235" s="318"/>
      <c r="V235" s="314"/>
      <c r="W235" s="315"/>
      <c r="X235" s="316">
        <f t="shared" si="27"/>
        <v>0</v>
      </c>
      <c r="Y235" s="317">
        <f>IFERROR('1. Staff Posts and Salaries'!N234*(1+SUM(P235))*(1+SUM(U235))/12*'2. Annual Costs of Staff Posts'!V235*'2. Annual Costs of Staff Posts'!W235*K235,0)</f>
        <v>0</v>
      </c>
      <c r="Z235" s="318"/>
      <c r="AA235" s="314"/>
      <c r="AB235" s="315"/>
      <c r="AC235" s="316">
        <f t="shared" si="28"/>
        <v>0</v>
      </c>
      <c r="AD235" s="317">
        <f>IFERROR('1. Staff Posts and Salaries'!N234*(1+SUM(P235))*(1+SUM(U235))*(1+SUM(Z235))/12*'2. Annual Costs of Staff Posts'!AA235*'2. Annual Costs of Staff Posts'!AB235*K235,0)</f>
        <v>0</v>
      </c>
      <c r="AE235" s="318"/>
      <c r="AF235" s="314"/>
      <c r="AG235" s="315"/>
      <c r="AH235" s="316">
        <f t="shared" si="29"/>
        <v>0</v>
      </c>
      <c r="AI235" s="446">
        <f>IFERROR('1. Staff Posts and Salaries'!N234*(1+SUM(P235))*(1+SUM(U235))*(1+SUM(Z235))*(1+SUM(AE235))/12*'2. Annual Costs of Staff Posts'!AF235*'2. Annual Costs of Staff Posts'!AG235*K235,0)</f>
        <v>0</v>
      </c>
      <c r="AJ235" s="450">
        <f t="shared" si="30"/>
        <v>0</v>
      </c>
      <c r="AK235" s="448">
        <f t="shared" si="31"/>
        <v>0</v>
      </c>
      <c r="AL235" s="252"/>
    </row>
    <row r="236" spans="2:38" s="99" customFormat="1" x14ac:dyDescent="0.25">
      <c r="B236" s="109"/>
      <c r="C236" s="232" t="str">
        <f>IF('1. Staff Posts and Salaries'!C235="","",'1. Staff Posts and Salaries'!C235)</f>
        <v/>
      </c>
      <c r="D236" s="410" t="str">
        <f>IF('1. Staff Posts and Salaries'!D235="","",'1. Staff Posts and Salaries'!D235)</f>
        <v/>
      </c>
      <c r="E236" s="100" t="str">
        <f>IF('1. Staff Posts and Salaries'!E235="","",'1. Staff Posts and Salaries'!E235)</f>
        <v/>
      </c>
      <c r="F236" s="100" t="str">
        <f>IF('1. Staff Posts and Salaries'!F235="","",'1. Staff Posts and Salaries'!F235)</f>
        <v/>
      </c>
      <c r="G236" s="100" t="str">
        <f>IF('1. Staff Posts and Salaries'!G235="","",'1. Staff Posts and Salaries'!G235)</f>
        <v/>
      </c>
      <c r="H236" s="100" t="str">
        <f>IF('1. Staff Posts and Salaries'!H235="","",'1. Staff Posts and Salaries'!H235)</f>
        <v/>
      </c>
      <c r="I236" s="100" t="str">
        <f>IF('1. Staff Posts and Salaries'!I235="","",'1. Staff Posts and Salaries'!I235)</f>
        <v/>
      </c>
      <c r="J236" s="100" t="str">
        <f>IF('1. Staff Posts and Salaries'!J235="","",'1. Staff Posts and Salaries'!J235)</f>
        <v/>
      </c>
      <c r="K236" s="227">
        <f>IF('1. Staff Posts and Salaries'!O235="","",'1. Staff Posts and Salaries'!O235)</f>
        <v>1</v>
      </c>
      <c r="L236" s="314"/>
      <c r="M236" s="315"/>
      <c r="N236" s="316">
        <f t="shared" si="25"/>
        <v>0</v>
      </c>
      <c r="O236" s="317">
        <f>IFERROR('1. Staff Posts and Salaries'!N235/12*'2. Annual Costs of Staff Posts'!L236*'2. Annual Costs of Staff Posts'!M236*K236,0)</f>
        <v>0</v>
      </c>
      <c r="P236" s="318"/>
      <c r="Q236" s="314"/>
      <c r="R236" s="315"/>
      <c r="S236" s="316">
        <f t="shared" si="26"/>
        <v>0</v>
      </c>
      <c r="T236" s="317">
        <f>IFERROR('1. Staff Posts and Salaries'!N235*(1+SUM(P236))/12*'2. Annual Costs of Staff Posts'!Q236*'2. Annual Costs of Staff Posts'!R236*K236,0)</f>
        <v>0</v>
      </c>
      <c r="U236" s="318"/>
      <c r="V236" s="314"/>
      <c r="W236" s="315"/>
      <c r="X236" s="316">
        <f t="shared" si="27"/>
        <v>0</v>
      </c>
      <c r="Y236" s="317">
        <f>IFERROR('1. Staff Posts and Salaries'!N235*(1+SUM(P236))*(1+SUM(U236))/12*'2. Annual Costs of Staff Posts'!V236*'2. Annual Costs of Staff Posts'!W236*K236,0)</f>
        <v>0</v>
      </c>
      <c r="Z236" s="318"/>
      <c r="AA236" s="314"/>
      <c r="AB236" s="315"/>
      <c r="AC236" s="316">
        <f t="shared" si="28"/>
        <v>0</v>
      </c>
      <c r="AD236" s="317">
        <f>IFERROR('1. Staff Posts and Salaries'!N235*(1+SUM(P236))*(1+SUM(U236))*(1+SUM(Z236))/12*'2. Annual Costs of Staff Posts'!AA236*'2. Annual Costs of Staff Posts'!AB236*K236,0)</f>
        <v>0</v>
      </c>
      <c r="AE236" s="318"/>
      <c r="AF236" s="314"/>
      <c r="AG236" s="315"/>
      <c r="AH236" s="316">
        <f t="shared" si="29"/>
        <v>0</v>
      </c>
      <c r="AI236" s="446">
        <f>IFERROR('1. Staff Posts and Salaries'!N235*(1+SUM(P236))*(1+SUM(U236))*(1+SUM(Z236))*(1+SUM(AE236))/12*'2. Annual Costs of Staff Posts'!AF236*'2. Annual Costs of Staff Posts'!AG236*K236,0)</f>
        <v>0</v>
      </c>
      <c r="AJ236" s="450">
        <f t="shared" si="30"/>
        <v>0</v>
      </c>
      <c r="AK236" s="448">
        <f t="shared" si="31"/>
        <v>0</v>
      </c>
      <c r="AL236" s="252"/>
    </row>
    <row r="237" spans="2:38" s="99" customFormat="1" x14ac:dyDescent="0.25">
      <c r="B237" s="109"/>
      <c r="C237" s="232" t="str">
        <f>IF('1. Staff Posts and Salaries'!C236="","",'1. Staff Posts and Salaries'!C236)</f>
        <v/>
      </c>
      <c r="D237" s="410" t="str">
        <f>IF('1. Staff Posts and Salaries'!D236="","",'1. Staff Posts and Salaries'!D236)</f>
        <v/>
      </c>
      <c r="E237" s="100" t="str">
        <f>IF('1. Staff Posts and Salaries'!E236="","",'1. Staff Posts and Salaries'!E236)</f>
        <v/>
      </c>
      <c r="F237" s="100" t="str">
        <f>IF('1. Staff Posts and Salaries'!F236="","",'1. Staff Posts and Salaries'!F236)</f>
        <v/>
      </c>
      <c r="G237" s="100" t="str">
        <f>IF('1. Staff Posts and Salaries'!G236="","",'1. Staff Posts and Salaries'!G236)</f>
        <v/>
      </c>
      <c r="H237" s="100" t="str">
        <f>IF('1. Staff Posts and Salaries'!H236="","",'1. Staff Posts and Salaries'!H236)</f>
        <v/>
      </c>
      <c r="I237" s="100" t="str">
        <f>IF('1. Staff Posts and Salaries'!I236="","",'1. Staff Posts and Salaries'!I236)</f>
        <v/>
      </c>
      <c r="J237" s="100" t="str">
        <f>IF('1. Staff Posts and Salaries'!J236="","",'1. Staff Posts and Salaries'!J236)</f>
        <v/>
      </c>
      <c r="K237" s="227">
        <f>IF('1. Staff Posts and Salaries'!O236="","",'1. Staff Posts and Salaries'!O236)</f>
        <v>1</v>
      </c>
      <c r="L237" s="314"/>
      <c r="M237" s="315"/>
      <c r="N237" s="316">
        <f t="shared" si="25"/>
        <v>0</v>
      </c>
      <c r="O237" s="317">
        <f>IFERROR('1. Staff Posts and Salaries'!N236/12*'2. Annual Costs of Staff Posts'!L237*'2. Annual Costs of Staff Posts'!M237*K237,0)</f>
        <v>0</v>
      </c>
      <c r="P237" s="318"/>
      <c r="Q237" s="314"/>
      <c r="R237" s="315"/>
      <c r="S237" s="316">
        <f t="shared" si="26"/>
        <v>0</v>
      </c>
      <c r="T237" s="317">
        <f>IFERROR('1. Staff Posts and Salaries'!N236*(1+SUM(P237))/12*'2. Annual Costs of Staff Posts'!Q237*'2. Annual Costs of Staff Posts'!R237*K237,0)</f>
        <v>0</v>
      </c>
      <c r="U237" s="318"/>
      <c r="V237" s="314"/>
      <c r="W237" s="315"/>
      <c r="X237" s="316">
        <f t="shared" si="27"/>
        <v>0</v>
      </c>
      <c r="Y237" s="317">
        <f>IFERROR('1. Staff Posts and Salaries'!N236*(1+SUM(P237))*(1+SUM(U237))/12*'2. Annual Costs of Staff Posts'!V237*'2. Annual Costs of Staff Posts'!W237*K237,0)</f>
        <v>0</v>
      </c>
      <c r="Z237" s="318"/>
      <c r="AA237" s="314"/>
      <c r="AB237" s="315"/>
      <c r="AC237" s="316">
        <f t="shared" si="28"/>
        <v>0</v>
      </c>
      <c r="AD237" s="317">
        <f>IFERROR('1. Staff Posts and Salaries'!N236*(1+SUM(P237))*(1+SUM(U237))*(1+SUM(Z237))/12*'2. Annual Costs of Staff Posts'!AA237*'2. Annual Costs of Staff Posts'!AB237*K237,0)</f>
        <v>0</v>
      </c>
      <c r="AE237" s="318"/>
      <c r="AF237" s="314"/>
      <c r="AG237" s="315"/>
      <c r="AH237" s="316">
        <f t="shared" si="29"/>
        <v>0</v>
      </c>
      <c r="AI237" s="446">
        <f>IFERROR('1. Staff Posts and Salaries'!N236*(1+SUM(P237))*(1+SUM(U237))*(1+SUM(Z237))*(1+SUM(AE237))/12*'2. Annual Costs of Staff Posts'!AF237*'2. Annual Costs of Staff Posts'!AG237*K237,0)</f>
        <v>0</v>
      </c>
      <c r="AJ237" s="450">
        <f t="shared" si="30"/>
        <v>0</v>
      </c>
      <c r="AK237" s="448">
        <f t="shared" si="31"/>
        <v>0</v>
      </c>
      <c r="AL237" s="252"/>
    </row>
    <row r="238" spans="2:38" s="99" customFormat="1" x14ac:dyDescent="0.25">
      <c r="B238" s="109"/>
      <c r="C238" s="232" t="str">
        <f>IF('1. Staff Posts and Salaries'!C237="","",'1. Staff Posts and Salaries'!C237)</f>
        <v/>
      </c>
      <c r="D238" s="410" t="str">
        <f>IF('1. Staff Posts and Salaries'!D237="","",'1. Staff Posts and Salaries'!D237)</f>
        <v/>
      </c>
      <c r="E238" s="100" t="str">
        <f>IF('1. Staff Posts and Salaries'!E237="","",'1. Staff Posts and Salaries'!E237)</f>
        <v/>
      </c>
      <c r="F238" s="100" t="str">
        <f>IF('1. Staff Posts and Salaries'!F237="","",'1. Staff Posts and Salaries'!F237)</f>
        <v/>
      </c>
      <c r="G238" s="100" t="str">
        <f>IF('1. Staff Posts and Salaries'!G237="","",'1. Staff Posts and Salaries'!G237)</f>
        <v/>
      </c>
      <c r="H238" s="100" t="str">
        <f>IF('1. Staff Posts and Salaries'!H237="","",'1. Staff Posts and Salaries'!H237)</f>
        <v/>
      </c>
      <c r="I238" s="100" t="str">
        <f>IF('1. Staff Posts and Salaries'!I237="","",'1. Staff Posts and Salaries'!I237)</f>
        <v/>
      </c>
      <c r="J238" s="100" t="str">
        <f>IF('1. Staff Posts and Salaries'!J237="","",'1. Staff Posts and Salaries'!J237)</f>
        <v/>
      </c>
      <c r="K238" s="227">
        <f>IF('1. Staff Posts and Salaries'!O237="","",'1. Staff Posts and Salaries'!O237)</f>
        <v>1</v>
      </c>
      <c r="L238" s="314"/>
      <c r="M238" s="315"/>
      <c r="N238" s="316">
        <f t="shared" si="25"/>
        <v>0</v>
      </c>
      <c r="O238" s="317">
        <f>IFERROR('1. Staff Posts and Salaries'!N237/12*'2. Annual Costs of Staff Posts'!L238*'2. Annual Costs of Staff Posts'!M238*K238,0)</f>
        <v>0</v>
      </c>
      <c r="P238" s="318"/>
      <c r="Q238" s="314"/>
      <c r="R238" s="315"/>
      <c r="S238" s="316">
        <f t="shared" si="26"/>
        <v>0</v>
      </c>
      <c r="T238" s="317">
        <f>IFERROR('1. Staff Posts and Salaries'!N237*(1+SUM(P238))/12*'2. Annual Costs of Staff Posts'!Q238*'2. Annual Costs of Staff Posts'!R238*K238,0)</f>
        <v>0</v>
      </c>
      <c r="U238" s="318"/>
      <c r="V238" s="314"/>
      <c r="W238" s="315"/>
      <c r="X238" s="316">
        <f t="shared" si="27"/>
        <v>0</v>
      </c>
      <c r="Y238" s="317">
        <f>IFERROR('1. Staff Posts and Salaries'!N237*(1+SUM(P238))*(1+SUM(U238))/12*'2. Annual Costs of Staff Posts'!V238*'2. Annual Costs of Staff Posts'!W238*K238,0)</f>
        <v>0</v>
      </c>
      <c r="Z238" s="318"/>
      <c r="AA238" s="314"/>
      <c r="AB238" s="315"/>
      <c r="AC238" s="316">
        <f t="shared" si="28"/>
        <v>0</v>
      </c>
      <c r="AD238" s="317">
        <f>IFERROR('1. Staff Posts and Salaries'!N237*(1+SUM(P238))*(1+SUM(U238))*(1+SUM(Z238))/12*'2. Annual Costs of Staff Posts'!AA238*'2. Annual Costs of Staff Posts'!AB238*K238,0)</f>
        <v>0</v>
      </c>
      <c r="AE238" s="318"/>
      <c r="AF238" s="314"/>
      <c r="AG238" s="315"/>
      <c r="AH238" s="316">
        <f t="shared" si="29"/>
        <v>0</v>
      </c>
      <c r="AI238" s="446">
        <f>IFERROR('1. Staff Posts and Salaries'!N237*(1+SUM(P238))*(1+SUM(U238))*(1+SUM(Z238))*(1+SUM(AE238))/12*'2. Annual Costs of Staff Posts'!AF238*'2. Annual Costs of Staff Posts'!AG238*K238,0)</f>
        <v>0</v>
      </c>
      <c r="AJ238" s="450">
        <f t="shared" si="30"/>
        <v>0</v>
      </c>
      <c r="AK238" s="448">
        <f t="shared" si="31"/>
        <v>0</v>
      </c>
      <c r="AL238" s="252"/>
    </row>
    <row r="239" spans="2:38" s="99" customFormat="1" x14ac:dyDescent="0.25">
      <c r="B239" s="109"/>
      <c r="C239" s="232" t="str">
        <f>IF('1. Staff Posts and Salaries'!C238="","",'1. Staff Posts and Salaries'!C238)</f>
        <v/>
      </c>
      <c r="D239" s="410" t="str">
        <f>IF('1. Staff Posts and Salaries'!D238="","",'1. Staff Posts and Salaries'!D238)</f>
        <v/>
      </c>
      <c r="E239" s="100" t="str">
        <f>IF('1. Staff Posts and Salaries'!E238="","",'1. Staff Posts and Salaries'!E238)</f>
        <v/>
      </c>
      <c r="F239" s="100" t="str">
        <f>IF('1. Staff Posts and Salaries'!F238="","",'1. Staff Posts and Salaries'!F238)</f>
        <v/>
      </c>
      <c r="G239" s="100" t="str">
        <f>IF('1. Staff Posts and Salaries'!G238="","",'1. Staff Posts and Salaries'!G238)</f>
        <v/>
      </c>
      <c r="H239" s="100" t="str">
        <f>IF('1. Staff Posts and Salaries'!H238="","",'1. Staff Posts and Salaries'!H238)</f>
        <v/>
      </c>
      <c r="I239" s="100" t="str">
        <f>IF('1. Staff Posts and Salaries'!I238="","",'1. Staff Posts and Salaries'!I238)</f>
        <v/>
      </c>
      <c r="J239" s="100" t="str">
        <f>IF('1. Staff Posts and Salaries'!J238="","",'1. Staff Posts and Salaries'!J238)</f>
        <v/>
      </c>
      <c r="K239" s="227">
        <f>IF('1. Staff Posts and Salaries'!O238="","",'1. Staff Posts and Salaries'!O238)</f>
        <v>1</v>
      </c>
      <c r="L239" s="314"/>
      <c r="M239" s="315"/>
      <c r="N239" s="316">
        <f t="shared" si="25"/>
        <v>0</v>
      </c>
      <c r="O239" s="317">
        <f>IFERROR('1. Staff Posts and Salaries'!N238/12*'2. Annual Costs of Staff Posts'!L239*'2. Annual Costs of Staff Posts'!M239*K239,0)</f>
        <v>0</v>
      </c>
      <c r="P239" s="318"/>
      <c r="Q239" s="314"/>
      <c r="R239" s="315"/>
      <c r="S239" s="316">
        <f t="shared" si="26"/>
        <v>0</v>
      </c>
      <c r="T239" s="317">
        <f>IFERROR('1. Staff Posts and Salaries'!N238*(1+SUM(P239))/12*'2. Annual Costs of Staff Posts'!Q239*'2. Annual Costs of Staff Posts'!R239*K239,0)</f>
        <v>0</v>
      </c>
      <c r="U239" s="318"/>
      <c r="V239" s="314"/>
      <c r="W239" s="315"/>
      <c r="X239" s="316">
        <f t="shared" si="27"/>
        <v>0</v>
      </c>
      <c r="Y239" s="317">
        <f>IFERROR('1. Staff Posts and Salaries'!N238*(1+SUM(P239))*(1+SUM(U239))/12*'2. Annual Costs of Staff Posts'!V239*'2. Annual Costs of Staff Posts'!W239*K239,0)</f>
        <v>0</v>
      </c>
      <c r="Z239" s="318"/>
      <c r="AA239" s="314"/>
      <c r="AB239" s="315"/>
      <c r="AC239" s="316">
        <f t="shared" si="28"/>
        <v>0</v>
      </c>
      <c r="AD239" s="317">
        <f>IFERROR('1. Staff Posts and Salaries'!N238*(1+SUM(P239))*(1+SUM(U239))*(1+SUM(Z239))/12*'2. Annual Costs of Staff Posts'!AA239*'2. Annual Costs of Staff Posts'!AB239*K239,0)</f>
        <v>0</v>
      </c>
      <c r="AE239" s="318"/>
      <c r="AF239" s="314"/>
      <c r="AG239" s="315"/>
      <c r="AH239" s="316">
        <f t="shared" si="29"/>
        <v>0</v>
      </c>
      <c r="AI239" s="446">
        <f>IFERROR('1. Staff Posts and Salaries'!N238*(1+SUM(P239))*(1+SUM(U239))*(1+SUM(Z239))*(1+SUM(AE239))/12*'2. Annual Costs of Staff Posts'!AF239*'2. Annual Costs of Staff Posts'!AG239*K239,0)</f>
        <v>0</v>
      </c>
      <c r="AJ239" s="450">
        <f t="shared" si="30"/>
        <v>0</v>
      </c>
      <c r="AK239" s="448">
        <f t="shared" si="31"/>
        <v>0</v>
      </c>
      <c r="AL239" s="252"/>
    </row>
    <row r="240" spans="2:38" s="99" customFormat="1" x14ac:dyDescent="0.25">
      <c r="B240" s="109"/>
      <c r="C240" s="232" t="str">
        <f>IF('1. Staff Posts and Salaries'!C239="","",'1. Staff Posts and Salaries'!C239)</f>
        <v/>
      </c>
      <c r="D240" s="410" t="str">
        <f>IF('1. Staff Posts and Salaries'!D239="","",'1. Staff Posts and Salaries'!D239)</f>
        <v/>
      </c>
      <c r="E240" s="100" t="str">
        <f>IF('1. Staff Posts and Salaries'!E239="","",'1. Staff Posts and Salaries'!E239)</f>
        <v/>
      </c>
      <c r="F240" s="100" t="str">
        <f>IF('1. Staff Posts and Salaries'!F239="","",'1. Staff Posts and Salaries'!F239)</f>
        <v/>
      </c>
      <c r="G240" s="100" t="str">
        <f>IF('1. Staff Posts and Salaries'!G239="","",'1. Staff Posts and Salaries'!G239)</f>
        <v/>
      </c>
      <c r="H240" s="100" t="str">
        <f>IF('1. Staff Posts and Salaries'!H239="","",'1. Staff Posts and Salaries'!H239)</f>
        <v/>
      </c>
      <c r="I240" s="100" t="str">
        <f>IF('1. Staff Posts and Salaries'!I239="","",'1. Staff Posts and Salaries'!I239)</f>
        <v/>
      </c>
      <c r="J240" s="100" t="str">
        <f>IF('1. Staff Posts and Salaries'!J239="","",'1. Staff Posts and Salaries'!J239)</f>
        <v/>
      </c>
      <c r="K240" s="227">
        <f>IF('1. Staff Posts and Salaries'!O239="","",'1. Staff Posts and Salaries'!O239)</f>
        <v>1</v>
      </c>
      <c r="L240" s="314"/>
      <c r="M240" s="315"/>
      <c r="N240" s="316">
        <f t="shared" si="25"/>
        <v>0</v>
      </c>
      <c r="O240" s="317">
        <f>IFERROR('1. Staff Posts and Salaries'!N239/12*'2. Annual Costs of Staff Posts'!L240*'2. Annual Costs of Staff Posts'!M240*K240,0)</f>
        <v>0</v>
      </c>
      <c r="P240" s="318"/>
      <c r="Q240" s="314"/>
      <c r="R240" s="315"/>
      <c r="S240" s="316">
        <f t="shared" si="26"/>
        <v>0</v>
      </c>
      <c r="T240" s="317">
        <f>IFERROR('1. Staff Posts and Salaries'!N239*(1+SUM(P240))/12*'2. Annual Costs of Staff Posts'!Q240*'2. Annual Costs of Staff Posts'!R240*K240,0)</f>
        <v>0</v>
      </c>
      <c r="U240" s="318"/>
      <c r="V240" s="314"/>
      <c r="W240" s="315"/>
      <c r="X240" s="316">
        <f t="shared" si="27"/>
        <v>0</v>
      </c>
      <c r="Y240" s="317">
        <f>IFERROR('1. Staff Posts and Salaries'!N239*(1+SUM(P240))*(1+SUM(U240))/12*'2. Annual Costs of Staff Posts'!V240*'2. Annual Costs of Staff Posts'!W240*K240,0)</f>
        <v>0</v>
      </c>
      <c r="Z240" s="318"/>
      <c r="AA240" s="314"/>
      <c r="AB240" s="315"/>
      <c r="AC240" s="316">
        <f t="shared" si="28"/>
        <v>0</v>
      </c>
      <c r="AD240" s="317">
        <f>IFERROR('1. Staff Posts and Salaries'!N239*(1+SUM(P240))*(1+SUM(U240))*(1+SUM(Z240))/12*'2. Annual Costs of Staff Posts'!AA240*'2. Annual Costs of Staff Posts'!AB240*K240,0)</f>
        <v>0</v>
      </c>
      <c r="AE240" s="318"/>
      <c r="AF240" s="314"/>
      <c r="AG240" s="315"/>
      <c r="AH240" s="316">
        <f t="shared" si="29"/>
        <v>0</v>
      </c>
      <c r="AI240" s="446">
        <f>IFERROR('1. Staff Posts and Salaries'!N239*(1+SUM(P240))*(1+SUM(U240))*(1+SUM(Z240))*(1+SUM(AE240))/12*'2. Annual Costs of Staff Posts'!AF240*'2. Annual Costs of Staff Posts'!AG240*K240,0)</f>
        <v>0</v>
      </c>
      <c r="AJ240" s="450">
        <f t="shared" si="30"/>
        <v>0</v>
      </c>
      <c r="AK240" s="448">
        <f t="shared" si="31"/>
        <v>0</v>
      </c>
      <c r="AL240" s="252"/>
    </row>
    <row r="241" spans="2:38" s="99" customFormat="1" x14ac:dyDescent="0.25">
      <c r="B241" s="109"/>
      <c r="C241" s="232" t="str">
        <f>IF('1. Staff Posts and Salaries'!C240="","",'1. Staff Posts and Salaries'!C240)</f>
        <v/>
      </c>
      <c r="D241" s="410" t="str">
        <f>IF('1. Staff Posts and Salaries'!D240="","",'1. Staff Posts and Salaries'!D240)</f>
        <v/>
      </c>
      <c r="E241" s="100" t="str">
        <f>IF('1. Staff Posts and Salaries'!E240="","",'1. Staff Posts and Salaries'!E240)</f>
        <v/>
      </c>
      <c r="F241" s="100" t="str">
        <f>IF('1. Staff Posts and Salaries'!F240="","",'1. Staff Posts and Salaries'!F240)</f>
        <v/>
      </c>
      <c r="G241" s="100" t="str">
        <f>IF('1. Staff Posts and Salaries'!G240="","",'1. Staff Posts and Salaries'!G240)</f>
        <v/>
      </c>
      <c r="H241" s="100" t="str">
        <f>IF('1. Staff Posts and Salaries'!H240="","",'1. Staff Posts and Salaries'!H240)</f>
        <v/>
      </c>
      <c r="I241" s="100" t="str">
        <f>IF('1. Staff Posts and Salaries'!I240="","",'1. Staff Posts and Salaries'!I240)</f>
        <v/>
      </c>
      <c r="J241" s="100" t="str">
        <f>IF('1. Staff Posts and Salaries'!J240="","",'1. Staff Posts and Salaries'!J240)</f>
        <v/>
      </c>
      <c r="K241" s="227">
        <f>IF('1. Staff Posts and Salaries'!O240="","",'1. Staff Posts and Salaries'!O240)</f>
        <v>1</v>
      </c>
      <c r="L241" s="314"/>
      <c r="M241" s="315"/>
      <c r="N241" s="316">
        <f t="shared" si="25"/>
        <v>0</v>
      </c>
      <c r="O241" s="317">
        <f>IFERROR('1. Staff Posts and Salaries'!N240/12*'2. Annual Costs of Staff Posts'!L241*'2. Annual Costs of Staff Posts'!M241*K241,0)</f>
        <v>0</v>
      </c>
      <c r="P241" s="318"/>
      <c r="Q241" s="314"/>
      <c r="R241" s="315"/>
      <c r="S241" s="316">
        <f t="shared" si="26"/>
        <v>0</v>
      </c>
      <c r="T241" s="317">
        <f>IFERROR('1. Staff Posts and Salaries'!N240*(1+SUM(P241))/12*'2. Annual Costs of Staff Posts'!Q241*'2. Annual Costs of Staff Posts'!R241*K241,0)</f>
        <v>0</v>
      </c>
      <c r="U241" s="318"/>
      <c r="V241" s="314"/>
      <c r="W241" s="315"/>
      <c r="X241" s="316">
        <f t="shared" si="27"/>
        <v>0</v>
      </c>
      <c r="Y241" s="317">
        <f>IFERROR('1. Staff Posts and Salaries'!N240*(1+SUM(P241))*(1+SUM(U241))/12*'2. Annual Costs of Staff Posts'!V241*'2. Annual Costs of Staff Posts'!W241*K241,0)</f>
        <v>0</v>
      </c>
      <c r="Z241" s="318"/>
      <c r="AA241" s="314"/>
      <c r="AB241" s="315"/>
      <c r="AC241" s="316">
        <f t="shared" si="28"/>
        <v>0</v>
      </c>
      <c r="AD241" s="317">
        <f>IFERROR('1. Staff Posts and Salaries'!N240*(1+SUM(P241))*(1+SUM(U241))*(1+SUM(Z241))/12*'2. Annual Costs of Staff Posts'!AA241*'2. Annual Costs of Staff Posts'!AB241*K241,0)</f>
        <v>0</v>
      </c>
      <c r="AE241" s="318"/>
      <c r="AF241" s="314"/>
      <c r="AG241" s="315"/>
      <c r="AH241" s="316">
        <f t="shared" si="29"/>
        <v>0</v>
      </c>
      <c r="AI241" s="446">
        <f>IFERROR('1. Staff Posts and Salaries'!N240*(1+SUM(P241))*(1+SUM(U241))*(1+SUM(Z241))*(1+SUM(AE241))/12*'2. Annual Costs of Staff Posts'!AF241*'2. Annual Costs of Staff Posts'!AG241*K241,0)</f>
        <v>0</v>
      </c>
      <c r="AJ241" s="450">
        <f t="shared" si="30"/>
        <v>0</v>
      </c>
      <c r="AK241" s="448">
        <f t="shared" si="31"/>
        <v>0</v>
      </c>
      <c r="AL241" s="252"/>
    </row>
    <row r="242" spans="2:38" s="99" customFormat="1" x14ac:dyDescent="0.25">
      <c r="B242" s="109"/>
      <c r="C242" s="232" t="str">
        <f>IF('1. Staff Posts and Salaries'!C241="","",'1. Staff Posts and Salaries'!C241)</f>
        <v/>
      </c>
      <c r="D242" s="410" t="str">
        <f>IF('1. Staff Posts and Salaries'!D241="","",'1. Staff Posts and Salaries'!D241)</f>
        <v/>
      </c>
      <c r="E242" s="100" t="str">
        <f>IF('1. Staff Posts and Salaries'!E241="","",'1. Staff Posts and Salaries'!E241)</f>
        <v/>
      </c>
      <c r="F242" s="100" t="str">
        <f>IF('1. Staff Posts and Salaries'!F241="","",'1. Staff Posts and Salaries'!F241)</f>
        <v/>
      </c>
      <c r="G242" s="100" t="str">
        <f>IF('1. Staff Posts and Salaries'!G241="","",'1. Staff Posts and Salaries'!G241)</f>
        <v/>
      </c>
      <c r="H242" s="100" t="str">
        <f>IF('1. Staff Posts and Salaries'!H241="","",'1. Staff Posts and Salaries'!H241)</f>
        <v/>
      </c>
      <c r="I242" s="100" t="str">
        <f>IF('1. Staff Posts and Salaries'!I241="","",'1. Staff Posts and Salaries'!I241)</f>
        <v/>
      </c>
      <c r="J242" s="100" t="str">
        <f>IF('1. Staff Posts and Salaries'!J241="","",'1. Staff Posts and Salaries'!J241)</f>
        <v/>
      </c>
      <c r="K242" s="227">
        <f>IF('1. Staff Posts and Salaries'!O241="","",'1. Staff Posts and Salaries'!O241)</f>
        <v>1</v>
      </c>
      <c r="L242" s="314"/>
      <c r="M242" s="315"/>
      <c r="N242" s="316">
        <f t="shared" si="25"/>
        <v>0</v>
      </c>
      <c r="O242" s="317">
        <f>IFERROR('1. Staff Posts and Salaries'!N241/12*'2. Annual Costs of Staff Posts'!L242*'2. Annual Costs of Staff Posts'!M242*K242,0)</f>
        <v>0</v>
      </c>
      <c r="P242" s="318"/>
      <c r="Q242" s="314"/>
      <c r="R242" s="315"/>
      <c r="S242" s="316">
        <f t="shared" si="26"/>
        <v>0</v>
      </c>
      <c r="T242" s="317">
        <f>IFERROR('1. Staff Posts and Salaries'!N241*(1+SUM(P242))/12*'2. Annual Costs of Staff Posts'!Q242*'2. Annual Costs of Staff Posts'!R242*K242,0)</f>
        <v>0</v>
      </c>
      <c r="U242" s="318"/>
      <c r="V242" s="314"/>
      <c r="W242" s="315"/>
      <c r="X242" s="316">
        <f t="shared" si="27"/>
        <v>0</v>
      </c>
      <c r="Y242" s="317">
        <f>IFERROR('1. Staff Posts and Salaries'!N241*(1+SUM(P242))*(1+SUM(U242))/12*'2. Annual Costs of Staff Posts'!V242*'2. Annual Costs of Staff Posts'!W242*K242,0)</f>
        <v>0</v>
      </c>
      <c r="Z242" s="318"/>
      <c r="AA242" s="314"/>
      <c r="AB242" s="315"/>
      <c r="AC242" s="316">
        <f t="shared" si="28"/>
        <v>0</v>
      </c>
      <c r="AD242" s="317">
        <f>IFERROR('1. Staff Posts and Salaries'!N241*(1+SUM(P242))*(1+SUM(U242))*(1+SUM(Z242))/12*'2. Annual Costs of Staff Posts'!AA242*'2. Annual Costs of Staff Posts'!AB242*K242,0)</f>
        <v>0</v>
      </c>
      <c r="AE242" s="318"/>
      <c r="AF242" s="314"/>
      <c r="AG242" s="315"/>
      <c r="AH242" s="316">
        <f t="shared" si="29"/>
        <v>0</v>
      </c>
      <c r="AI242" s="446">
        <f>IFERROR('1. Staff Posts and Salaries'!N241*(1+SUM(P242))*(1+SUM(U242))*(1+SUM(Z242))*(1+SUM(AE242))/12*'2. Annual Costs of Staff Posts'!AF242*'2. Annual Costs of Staff Posts'!AG242*K242,0)</f>
        <v>0</v>
      </c>
      <c r="AJ242" s="450">
        <f t="shared" si="30"/>
        <v>0</v>
      </c>
      <c r="AK242" s="448">
        <f t="shared" si="31"/>
        <v>0</v>
      </c>
      <c r="AL242" s="252"/>
    </row>
    <row r="243" spans="2:38" s="99" customFormat="1" x14ac:dyDescent="0.25">
      <c r="B243" s="109"/>
      <c r="C243" s="232" t="str">
        <f>IF('1. Staff Posts and Salaries'!C242="","",'1. Staff Posts and Salaries'!C242)</f>
        <v/>
      </c>
      <c r="D243" s="410" t="str">
        <f>IF('1. Staff Posts and Salaries'!D242="","",'1. Staff Posts and Salaries'!D242)</f>
        <v/>
      </c>
      <c r="E243" s="100" t="str">
        <f>IF('1. Staff Posts and Salaries'!E242="","",'1. Staff Posts and Salaries'!E242)</f>
        <v/>
      </c>
      <c r="F243" s="100" t="str">
        <f>IF('1. Staff Posts and Salaries'!F242="","",'1. Staff Posts and Salaries'!F242)</f>
        <v/>
      </c>
      <c r="G243" s="100" t="str">
        <f>IF('1. Staff Posts and Salaries'!G242="","",'1. Staff Posts and Salaries'!G242)</f>
        <v/>
      </c>
      <c r="H243" s="100" t="str">
        <f>IF('1. Staff Posts and Salaries'!H242="","",'1. Staff Posts and Salaries'!H242)</f>
        <v/>
      </c>
      <c r="I243" s="100" t="str">
        <f>IF('1. Staff Posts and Salaries'!I242="","",'1. Staff Posts and Salaries'!I242)</f>
        <v/>
      </c>
      <c r="J243" s="100" t="str">
        <f>IF('1. Staff Posts and Salaries'!J242="","",'1. Staff Posts and Salaries'!J242)</f>
        <v/>
      </c>
      <c r="K243" s="227">
        <f>IF('1. Staff Posts and Salaries'!O242="","",'1. Staff Posts and Salaries'!O242)</f>
        <v>1</v>
      </c>
      <c r="L243" s="314"/>
      <c r="M243" s="315"/>
      <c r="N243" s="316">
        <f t="shared" ref="N243:N287" si="32">IFERROR(L243*M243/12,0)</f>
        <v>0</v>
      </c>
      <c r="O243" s="317">
        <f>IFERROR('1. Staff Posts and Salaries'!N242/12*'2. Annual Costs of Staff Posts'!L243*'2. Annual Costs of Staff Posts'!M243*K243,0)</f>
        <v>0</v>
      </c>
      <c r="P243" s="318"/>
      <c r="Q243" s="314"/>
      <c r="R243" s="315"/>
      <c r="S243" s="316">
        <f t="shared" ref="S243:S287" si="33">IFERROR(Q243*R243/12,0)</f>
        <v>0</v>
      </c>
      <c r="T243" s="317">
        <f>IFERROR('1. Staff Posts and Salaries'!N242*(1+SUM(P243))/12*'2. Annual Costs of Staff Posts'!Q243*'2. Annual Costs of Staff Posts'!R243*K243,0)</f>
        <v>0</v>
      </c>
      <c r="U243" s="318"/>
      <c r="V243" s="314"/>
      <c r="W243" s="315"/>
      <c r="X243" s="316">
        <f t="shared" ref="X243:X287" si="34">IFERROR(V243*W243/12,0)</f>
        <v>0</v>
      </c>
      <c r="Y243" s="317">
        <f>IFERROR('1. Staff Posts and Salaries'!N242*(1+SUM(P243))*(1+SUM(U243))/12*'2. Annual Costs of Staff Posts'!V243*'2. Annual Costs of Staff Posts'!W243*K243,0)</f>
        <v>0</v>
      </c>
      <c r="Z243" s="318"/>
      <c r="AA243" s="314"/>
      <c r="AB243" s="315"/>
      <c r="AC243" s="316">
        <f t="shared" ref="AC243:AC287" si="35">IFERROR(AA243*AB243/12,0)</f>
        <v>0</v>
      </c>
      <c r="AD243" s="317">
        <f>IFERROR('1. Staff Posts and Salaries'!N242*(1+SUM(P243))*(1+SUM(U243))*(1+SUM(Z243))/12*'2. Annual Costs of Staff Posts'!AA243*'2. Annual Costs of Staff Posts'!AB243*K243,0)</f>
        <v>0</v>
      </c>
      <c r="AE243" s="318"/>
      <c r="AF243" s="314"/>
      <c r="AG243" s="315"/>
      <c r="AH243" s="316">
        <f t="shared" ref="AH243:AH287" si="36">IFERROR(AF243*AG243/12,0)</f>
        <v>0</v>
      </c>
      <c r="AI243" s="446">
        <f>IFERROR('1. Staff Posts and Salaries'!N242*(1+SUM(P243))*(1+SUM(U243))*(1+SUM(Z243))*(1+SUM(AE243))/12*'2. Annual Costs of Staff Posts'!AF243*'2. Annual Costs of Staff Posts'!AG243*K243,0)</f>
        <v>0</v>
      </c>
      <c r="AJ243" s="450">
        <f t="shared" ref="AJ243:AJ287" si="37">AH243+AC243+X243+S243+N243</f>
        <v>0</v>
      </c>
      <c r="AK243" s="448">
        <f t="shared" ref="AK243:AK287" si="38">AI243+AD243+Y243+T243+O243</f>
        <v>0</v>
      </c>
      <c r="AL243" s="252"/>
    </row>
    <row r="244" spans="2:38" s="99" customFormat="1" x14ac:dyDescent="0.25">
      <c r="B244" s="109"/>
      <c r="C244" s="232" t="str">
        <f>IF('1. Staff Posts and Salaries'!C243="","",'1. Staff Posts and Salaries'!C243)</f>
        <v/>
      </c>
      <c r="D244" s="410" t="str">
        <f>IF('1. Staff Posts and Salaries'!D243="","",'1. Staff Posts and Salaries'!D243)</f>
        <v/>
      </c>
      <c r="E244" s="100" t="str">
        <f>IF('1. Staff Posts and Salaries'!E243="","",'1. Staff Posts and Salaries'!E243)</f>
        <v/>
      </c>
      <c r="F244" s="100" t="str">
        <f>IF('1. Staff Posts and Salaries'!F243="","",'1. Staff Posts and Salaries'!F243)</f>
        <v/>
      </c>
      <c r="G244" s="100" t="str">
        <f>IF('1. Staff Posts and Salaries'!G243="","",'1. Staff Posts and Salaries'!G243)</f>
        <v/>
      </c>
      <c r="H244" s="100" t="str">
        <f>IF('1. Staff Posts and Salaries'!H243="","",'1. Staff Posts and Salaries'!H243)</f>
        <v/>
      </c>
      <c r="I244" s="100" t="str">
        <f>IF('1. Staff Posts and Salaries'!I243="","",'1. Staff Posts and Salaries'!I243)</f>
        <v/>
      </c>
      <c r="J244" s="100" t="str">
        <f>IF('1. Staff Posts and Salaries'!J243="","",'1. Staff Posts and Salaries'!J243)</f>
        <v/>
      </c>
      <c r="K244" s="227">
        <f>IF('1. Staff Posts and Salaries'!O243="","",'1. Staff Posts and Salaries'!O243)</f>
        <v>1</v>
      </c>
      <c r="L244" s="314"/>
      <c r="M244" s="315"/>
      <c r="N244" s="316">
        <f t="shared" si="32"/>
        <v>0</v>
      </c>
      <c r="O244" s="317">
        <f>IFERROR('1. Staff Posts and Salaries'!N243/12*'2. Annual Costs of Staff Posts'!L244*'2. Annual Costs of Staff Posts'!M244*K244,0)</f>
        <v>0</v>
      </c>
      <c r="P244" s="318"/>
      <c r="Q244" s="314"/>
      <c r="R244" s="315"/>
      <c r="S244" s="316">
        <f t="shared" si="33"/>
        <v>0</v>
      </c>
      <c r="T244" s="317">
        <f>IFERROR('1. Staff Posts and Salaries'!N243*(1+SUM(P244))/12*'2. Annual Costs of Staff Posts'!Q244*'2. Annual Costs of Staff Posts'!R244*K244,0)</f>
        <v>0</v>
      </c>
      <c r="U244" s="318"/>
      <c r="V244" s="314"/>
      <c r="W244" s="315"/>
      <c r="X244" s="316">
        <f t="shared" si="34"/>
        <v>0</v>
      </c>
      <c r="Y244" s="317">
        <f>IFERROR('1. Staff Posts and Salaries'!N243*(1+SUM(P244))*(1+SUM(U244))/12*'2. Annual Costs of Staff Posts'!V244*'2. Annual Costs of Staff Posts'!W244*K244,0)</f>
        <v>0</v>
      </c>
      <c r="Z244" s="318"/>
      <c r="AA244" s="314"/>
      <c r="AB244" s="315"/>
      <c r="AC244" s="316">
        <f t="shared" si="35"/>
        <v>0</v>
      </c>
      <c r="AD244" s="317">
        <f>IFERROR('1. Staff Posts and Salaries'!N243*(1+SUM(P244))*(1+SUM(U244))*(1+SUM(Z244))/12*'2. Annual Costs of Staff Posts'!AA244*'2. Annual Costs of Staff Posts'!AB244*K244,0)</f>
        <v>0</v>
      </c>
      <c r="AE244" s="318"/>
      <c r="AF244" s="314"/>
      <c r="AG244" s="315"/>
      <c r="AH244" s="316">
        <f t="shared" si="36"/>
        <v>0</v>
      </c>
      <c r="AI244" s="446">
        <f>IFERROR('1. Staff Posts and Salaries'!N243*(1+SUM(P244))*(1+SUM(U244))*(1+SUM(Z244))*(1+SUM(AE244))/12*'2. Annual Costs of Staff Posts'!AF244*'2. Annual Costs of Staff Posts'!AG244*K244,0)</f>
        <v>0</v>
      </c>
      <c r="AJ244" s="450">
        <f t="shared" si="37"/>
        <v>0</v>
      </c>
      <c r="AK244" s="448">
        <f t="shared" si="38"/>
        <v>0</v>
      </c>
      <c r="AL244" s="252"/>
    </row>
    <row r="245" spans="2:38" s="99" customFormat="1" x14ac:dyDescent="0.25">
      <c r="B245" s="109"/>
      <c r="C245" s="232" t="str">
        <f>IF('1. Staff Posts and Salaries'!C244="","",'1. Staff Posts and Salaries'!C244)</f>
        <v/>
      </c>
      <c r="D245" s="410" t="str">
        <f>IF('1. Staff Posts and Salaries'!D244="","",'1. Staff Posts and Salaries'!D244)</f>
        <v/>
      </c>
      <c r="E245" s="100" t="str">
        <f>IF('1. Staff Posts and Salaries'!E244="","",'1. Staff Posts and Salaries'!E244)</f>
        <v/>
      </c>
      <c r="F245" s="100" t="str">
        <f>IF('1. Staff Posts and Salaries'!F244="","",'1. Staff Posts and Salaries'!F244)</f>
        <v/>
      </c>
      <c r="G245" s="100" t="str">
        <f>IF('1. Staff Posts and Salaries'!G244="","",'1. Staff Posts and Salaries'!G244)</f>
        <v/>
      </c>
      <c r="H245" s="100" t="str">
        <f>IF('1. Staff Posts and Salaries'!H244="","",'1. Staff Posts and Salaries'!H244)</f>
        <v/>
      </c>
      <c r="I245" s="100" t="str">
        <f>IF('1. Staff Posts and Salaries'!I244="","",'1. Staff Posts and Salaries'!I244)</f>
        <v/>
      </c>
      <c r="J245" s="100" t="str">
        <f>IF('1. Staff Posts and Salaries'!J244="","",'1. Staff Posts and Salaries'!J244)</f>
        <v/>
      </c>
      <c r="K245" s="227">
        <f>IF('1. Staff Posts and Salaries'!O244="","",'1. Staff Posts and Salaries'!O244)</f>
        <v>1</v>
      </c>
      <c r="L245" s="314"/>
      <c r="M245" s="315"/>
      <c r="N245" s="316">
        <f t="shared" si="32"/>
        <v>0</v>
      </c>
      <c r="O245" s="317">
        <f>IFERROR('1. Staff Posts and Salaries'!N244/12*'2. Annual Costs of Staff Posts'!L245*'2. Annual Costs of Staff Posts'!M245*K245,0)</f>
        <v>0</v>
      </c>
      <c r="P245" s="318"/>
      <c r="Q245" s="314"/>
      <c r="R245" s="315"/>
      <c r="S245" s="316">
        <f t="shared" si="33"/>
        <v>0</v>
      </c>
      <c r="T245" s="317">
        <f>IFERROR('1. Staff Posts and Salaries'!N244*(1+SUM(P245))/12*'2. Annual Costs of Staff Posts'!Q245*'2. Annual Costs of Staff Posts'!R245*K245,0)</f>
        <v>0</v>
      </c>
      <c r="U245" s="318"/>
      <c r="V245" s="314"/>
      <c r="W245" s="315"/>
      <c r="X245" s="316">
        <f t="shared" si="34"/>
        <v>0</v>
      </c>
      <c r="Y245" s="317">
        <f>IFERROR('1. Staff Posts and Salaries'!N244*(1+SUM(P245))*(1+SUM(U245))/12*'2. Annual Costs of Staff Posts'!V245*'2. Annual Costs of Staff Posts'!W245*K245,0)</f>
        <v>0</v>
      </c>
      <c r="Z245" s="318"/>
      <c r="AA245" s="314"/>
      <c r="AB245" s="315"/>
      <c r="AC245" s="316">
        <f t="shared" si="35"/>
        <v>0</v>
      </c>
      <c r="AD245" s="317">
        <f>IFERROR('1. Staff Posts and Salaries'!N244*(1+SUM(P245))*(1+SUM(U245))*(1+SUM(Z245))/12*'2. Annual Costs of Staff Posts'!AA245*'2. Annual Costs of Staff Posts'!AB245*K245,0)</f>
        <v>0</v>
      </c>
      <c r="AE245" s="318"/>
      <c r="AF245" s="314"/>
      <c r="AG245" s="315"/>
      <c r="AH245" s="316">
        <f t="shared" si="36"/>
        <v>0</v>
      </c>
      <c r="AI245" s="446">
        <f>IFERROR('1. Staff Posts and Salaries'!N244*(1+SUM(P245))*(1+SUM(U245))*(1+SUM(Z245))*(1+SUM(AE245))/12*'2. Annual Costs of Staff Posts'!AF245*'2. Annual Costs of Staff Posts'!AG245*K245,0)</f>
        <v>0</v>
      </c>
      <c r="AJ245" s="450">
        <f t="shared" si="37"/>
        <v>0</v>
      </c>
      <c r="AK245" s="448">
        <f t="shared" si="38"/>
        <v>0</v>
      </c>
      <c r="AL245" s="252"/>
    </row>
    <row r="246" spans="2:38" s="99" customFormat="1" x14ac:dyDescent="0.25">
      <c r="B246" s="109"/>
      <c r="C246" s="232" t="str">
        <f>IF('1. Staff Posts and Salaries'!C245="","",'1. Staff Posts and Salaries'!C245)</f>
        <v/>
      </c>
      <c r="D246" s="410" t="str">
        <f>IF('1. Staff Posts and Salaries'!D245="","",'1. Staff Posts and Salaries'!D245)</f>
        <v/>
      </c>
      <c r="E246" s="100" t="str">
        <f>IF('1. Staff Posts and Salaries'!E245="","",'1. Staff Posts and Salaries'!E245)</f>
        <v/>
      </c>
      <c r="F246" s="100" t="str">
        <f>IF('1. Staff Posts and Salaries'!F245="","",'1. Staff Posts and Salaries'!F245)</f>
        <v/>
      </c>
      <c r="G246" s="100" t="str">
        <f>IF('1. Staff Posts and Salaries'!G245="","",'1. Staff Posts and Salaries'!G245)</f>
        <v/>
      </c>
      <c r="H246" s="100" t="str">
        <f>IF('1. Staff Posts and Salaries'!H245="","",'1. Staff Posts and Salaries'!H245)</f>
        <v/>
      </c>
      <c r="I246" s="100" t="str">
        <f>IF('1. Staff Posts and Salaries'!I245="","",'1. Staff Posts and Salaries'!I245)</f>
        <v/>
      </c>
      <c r="J246" s="100" t="str">
        <f>IF('1. Staff Posts and Salaries'!J245="","",'1. Staff Posts and Salaries'!J245)</f>
        <v/>
      </c>
      <c r="K246" s="227">
        <f>IF('1. Staff Posts and Salaries'!O245="","",'1. Staff Posts and Salaries'!O245)</f>
        <v>1</v>
      </c>
      <c r="L246" s="314"/>
      <c r="M246" s="315"/>
      <c r="N246" s="316">
        <f t="shared" si="32"/>
        <v>0</v>
      </c>
      <c r="O246" s="317">
        <f>IFERROR('1. Staff Posts and Salaries'!N245/12*'2. Annual Costs of Staff Posts'!L246*'2. Annual Costs of Staff Posts'!M246*K246,0)</f>
        <v>0</v>
      </c>
      <c r="P246" s="318"/>
      <c r="Q246" s="314"/>
      <c r="R246" s="315"/>
      <c r="S246" s="316">
        <f t="shared" si="33"/>
        <v>0</v>
      </c>
      <c r="T246" s="317">
        <f>IFERROR('1. Staff Posts and Salaries'!N245*(1+SUM(P246))/12*'2. Annual Costs of Staff Posts'!Q246*'2. Annual Costs of Staff Posts'!R246*K246,0)</f>
        <v>0</v>
      </c>
      <c r="U246" s="318"/>
      <c r="V246" s="314"/>
      <c r="W246" s="315"/>
      <c r="X246" s="316">
        <f t="shared" si="34"/>
        <v>0</v>
      </c>
      <c r="Y246" s="317">
        <f>IFERROR('1. Staff Posts and Salaries'!N245*(1+SUM(P246))*(1+SUM(U246))/12*'2. Annual Costs of Staff Posts'!V246*'2. Annual Costs of Staff Posts'!W246*K246,0)</f>
        <v>0</v>
      </c>
      <c r="Z246" s="318"/>
      <c r="AA246" s="314"/>
      <c r="AB246" s="315"/>
      <c r="AC246" s="316">
        <f t="shared" si="35"/>
        <v>0</v>
      </c>
      <c r="AD246" s="317">
        <f>IFERROR('1. Staff Posts and Salaries'!N245*(1+SUM(P246))*(1+SUM(U246))*(1+SUM(Z246))/12*'2. Annual Costs of Staff Posts'!AA246*'2. Annual Costs of Staff Posts'!AB246*K246,0)</f>
        <v>0</v>
      </c>
      <c r="AE246" s="318"/>
      <c r="AF246" s="314"/>
      <c r="AG246" s="315"/>
      <c r="AH246" s="316">
        <f t="shared" si="36"/>
        <v>0</v>
      </c>
      <c r="AI246" s="446">
        <f>IFERROR('1. Staff Posts and Salaries'!N245*(1+SUM(P246))*(1+SUM(U246))*(1+SUM(Z246))*(1+SUM(AE246))/12*'2. Annual Costs of Staff Posts'!AF246*'2. Annual Costs of Staff Posts'!AG246*K246,0)</f>
        <v>0</v>
      </c>
      <c r="AJ246" s="450">
        <f t="shared" si="37"/>
        <v>0</v>
      </c>
      <c r="AK246" s="448">
        <f t="shared" si="38"/>
        <v>0</v>
      </c>
      <c r="AL246" s="252"/>
    </row>
    <row r="247" spans="2:38" s="99" customFormat="1" x14ac:dyDescent="0.25">
      <c r="B247" s="109"/>
      <c r="C247" s="232" t="str">
        <f>IF('1. Staff Posts and Salaries'!C246="","",'1. Staff Posts and Salaries'!C246)</f>
        <v/>
      </c>
      <c r="D247" s="410" t="str">
        <f>IF('1. Staff Posts and Salaries'!D246="","",'1. Staff Posts and Salaries'!D246)</f>
        <v/>
      </c>
      <c r="E247" s="100" t="str">
        <f>IF('1. Staff Posts and Salaries'!E246="","",'1. Staff Posts and Salaries'!E246)</f>
        <v/>
      </c>
      <c r="F247" s="100" t="str">
        <f>IF('1. Staff Posts and Salaries'!F246="","",'1. Staff Posts and Salaries'!F246)</f>
        <v/>
      </c>
      <c r="G247" s="100" t="str">
        <f>IF('1. Staff Posts and Salaries'!G246="","",'1. Staff Posts and Salaries'!G246)</f>
        <v/>
      </c>
      <c r="H247" s="100" t="str">
        <f>IF('1. Staff Posts and Salaries'!H246="","",'1. Staff Posts and Salaries'!H246)</f>
        <v/>
      </c>
      <c r="I247" s="100" t="str">
        <f>IF('1. Staff Posts and Salaries'!I246="","",'1. Staff Posts and Salaries'!I246)</f>
        <v/>
      </c>
      <c r="J247" s="100" t="str">
        <f>IF('1. Staff Posts and Salaries'!J246="","",'1. Staff Posts and Salaries'!J246)</f>
        <v/>
      </c>
      <c r="K247" s="227">
        <f>IF('1. Staff Posts and Salaries'!O246="","",'1. Staff Posts and Salaries'!O246)</f>
        <v>1</v>
      </c>
      <c r="L247" s="314"/>
      <c r="M247" s="315"/>
      <c r="N247" s="316">
        <f t="shared" si="32"/>
        <v>0</v>
      </c>
      <c r="O247" s="317">
        <f>IFERROR('1. Staff Posts and Salaries'!N246/12*'2. Annual Costs of Staff Posts'!L247*'2. Annual Costs of Staff Posts'!M247*K247,0)</f>
        <v>0</v>
      </c>
      <c r="P247" s="318"/>
      <c r="Q247" s="314"/>
      <c r="R247" s="315"/>
      <c r="S247" s="316">
        <f t="shared" si="33"/>
        <v>0</v>
      </c>
      <c r="T247" s="317">
        <f>IFERROR('1. Staff Posts and Salaries'!N246*(1+SUM(P247))/12*'2. Annual Costs of Staff Posts'!Q247*'2. Annual Costs of Staff Posts'!R247*K247,0)</f>
        <v>0</v>
      </c>
      <c r="U247" s="318"/>
      <c r="V247" s="314"/>
      <c r="W247" s="315"/>
      <c r="X247" s="316">
        <f t="shared" si="34"/>
        <v>0</v>
      </c>
      <c r="Y247" s="317">
        <f>IFERROR('1. Staff Posts and Salaries'!N246*(1+SUM(P247))*(1+SUM(U247))/12*'2. Annual Costs of Staff Posts'!V247*'2. Annual Costs of Staff Posts'!W247*K247,0)</f>
        <v>0</v>
      </c>
      <c r="Z247" s="318"/>
      <c r="AA247" s="314"/>
      <c r="AB247" s="315"/>
      <c r="AC247" s="316">
        <f t="shared" si="35"/>
        <v>0</v>
      </c>
      <c r="AD247" s="317">
        <f>IFERROR('1. Staff Posts and Salaries'!N246*(1+SUM(P247))*(1+SUM(U247))*(1+SUM(Z247))/12*'2. Annual Costs of Staff Posts'!AA247*'2. Annual Costs of Staff Posts'!AB247*K247,0)</f>
        <v>0</v>
      </c>
      <c r="AE247" s="318"/>
      <c r="AF247" s="314"/>
      <c r="AG247" s="315"/>
      <c r="AH247" s="316">
        <f t="shared" si="36"/>
        <v>0</v>
      </c>
      <c r="AI247" s="446">
        <f>IFERROR('1. Staff Posts and Salaries'!N246*(1+SUM(P247))*(1+SUM(U247))*(1+SUM(Z247))*(1+SUM(AE247))/12*'2. Annual Costs of Staff Posts'!AF247*'2. Annual Costs of Staff Posts'!AG247*K247,0)</f>
        <v>0</v>
      </c>
      <c r="AJ247" s="450">
        <f t="shared" si="37"/>
        <v>0</v>
      </c>
      <c r="AK247" s="448">
        <f t="shared" si="38"/>
        <v>0</v>
      </c>
      <c r="AL247" s="252"/>
    </row>
    <row r="248" spans="2:38" s="99" customFormat="1" x14ac:dyDescent="0.25">
      <c r="B248" s="109"/>
      <c r="C248" s="232" t="str">
        <f>IF('1. Staff Posts and Salaries'!C247="","",'1. Staff Posts and Salaries'!C247)</f>
        <v/>
      </c>
      <c r="D248" s="410" t="str">
        <f>IF('1. Staff Posts and Salaries'!D247="","",'1. Staff Posts and Salaries'!D247)</f>
        <v/>
      </c>
      <c r="E248" s="100" t="str">
        <f>IF('1. Staff Posts and Salaries'!E247="","",'1. Staff Posts and Salaries'!E247)</f>
        <v/>
      </c>
      <c r="F248" s="100" t="str">
        <f>IF('1. Staff Posts and Salaries'!F247="","",'1. Staff Posts and Salaries'!F247)</f>
        <v/>
      </c>
      <c r="G248" s="100" t="str">
        <f>IF('1. Staff Posts and Salaries'!G247="","",'1. Staff Posts and Salaries'!G247)</f>
        <v/>
      </c>
      <c r="H248" s="100" t="str">
        <f>IF('1. Staff Posts and Salaries'!H247="","",'1. Staff Posts and Salaries'!H247)</f>
        <v/>
      </c>
      <c r="I248" s="100" t="str">
        <f>IF('1. Staff Posts and Salaries'!I247="","",'1. Staff Posts and Salaries'!I247)</f>
        <v/>
      </c>
      <c r="J248" s="100" t="str">
        <f>IF('1. Staff Posts and Salaries'!J247="","",'1. Staff Posts and Salaries'!J247)</f>
        <v/>
      </c>
      <c r="K248" s="227">
        <f>IF('1. Staff Posts and Salaries'!O247="","",'1. Staff Posts and Salaries'!O247)</f>
        <v>1</v>
      </c>
      <c r="L248" s="314"/>
      <c r="M248" s="315"/>
      <c r="N248" s="316">
        <f t="shared" si="32"/>
        <v>0</v>
      </c>
      <c r="O248" s="317">
        <f>IFERROR('1. Staff Posts and Salaries'!N247/12*'2. Annual Costs of Staff Posts'!L248*'2. Annual Costs of Staff Posts'!M248*K248,0)</f>
        <v>0</v>
      </c>
      <c r="P248" s="318"/>
      <c r="Q248" s="314"/>
      <c r="R248" s="315"/>
      <c r="S248" s="316">
        <f t="shared" si="33"/>
        <v>0</v>
      </c>
      <c r="T248" s="317">
        <f>IFERROR('1. Staff Posts and Salaries'!N247*(1+SUM(P248))/12*'2. Annual Costs of Staff Posts'!Q248*'2. Annual Costs of Staff Posts'!R248*K248,0)</f>
        <v>0</v>
      </c>
      <c r="U248" s="318"/>
      <c r="V248" s="314"/>
      <c r="W248" s="315"/>
      <c r="X248" s="316">
        <f t="shared" si="34"/>
        <v>0</v>
      </c>
      <c r="Y248" s="317">
        <f>IFERROR('1. Staff Posts and Salaries'!N247*(1+SUM(P248))*(1+SUM(U248))/12*'2. Annual Costs of Staff Posts'!V248*'2. Annual Costs of Staff Posts'!W248*K248,0)</f>
        <v>0</v>
      </c>
      <c r="Z248" s="318"/>
      <c r="AA248" s="314"/>
      <c r="AB248" s="315"/>
      <c r="AC248" s="316">
        <f t="shared" si="35"/>
        <v>0</v>
      </c>
      <c r="AD248" s="317">
        <f>IFERROR('1. Staff Posts and Salaries'!N247*(1+SUM(P248))*(1+SUM(U248))*(1+SUM(Z248))/12*'2. Annual Costs of Staff Posts'!AA248*'2. Annual Costs of Staff Posts'!AB248*K248,0)</f>
        <v>0</v>
      </c>
      <c r="AE248" s="318"/>
      <c r="AF248" s="314"/>
      <c r="AG248" s="315"/>
      <c r="AH248" s="316">
        <f t="shared" si="36"/>
        <v>0</v>
      </c>
      <c r="AI248" s="446">
        <f>IFERROR('1. Staff Posts and Salaries'!N247*(1+SUM(P248))*(1+SUM(U248))*(1+SUM(Z248))*(1+SUM(AE248))/12*'2. Annual Costs of Staff Posts'!AF248*'2. Annual Costs of Staff Posts'!AG248*K248,0)</f>
        <v>0</v>
      </c>
      <c r="AJ248" s="450">
        <f t="shared" si="37"/>
        <v>0</v>
      </c>
      <c r="AK248" s="448">
        <f t="shared" si="38"/>
        <v>0</v>
      </c>
      <c r="AL248" s="252"/>
    </row>
    <row r="249" spans="2:38" s="99" customFormat="1" x14ac:dyDescent="0.25">
      <c r="B249" s="109"/>
      <c r="C249" s="232" t="str">
        <f>IF('1. Staff Posts and Salaries'!C248="","",'1. Staff Posts and Salaries'!C248)</f>
        <v/>
      </c>
      <c r="D249" s="410" t="str">
        <f>IF('1. Staff Posts and Salaries'!D248="","",'1. Staff Posts and Salaries'!D248)</f>
        <v/>
      </c>
      <c r="E249" s="100" t="str">
        <f>IF('1. Staff Posts and Salaries'!E248="","",'1. Staff Posts and Salaries'!E248)</f>
        <v/>
      </c>
      <c r="F249" s="100" t="str">
        <f>IF('1. Staff Posts and Salaries'!F248="","",'1. Staff Posts and Salaries'!F248)</f>
        <v/>
      </c>
      <c r="G249" s="100" t="str">
        <f>IF('1. Staff Posts and Salaries'!G248="","",'1. Staff Posts and Salaries'!G248)</f>
        <v/>
      </c>
      <c r="H249" s="100" t="str">
        <f>IF('1. Staff Posts and Salaries'!H248="","",'1. Staff Posts and Salaries'!H248)</f>
        <v/>
      </c>
      <c r="I249" s="100" t="str">
        <f>IF('1. Staff Posts and Salaries'!I248="","",'1. Staff Posts and Salaries'!I248)</f>
        <v/>
      </c>
      <c r="J249" s="100" t="str">
        <f>IF('1. Staff Posts and Salaries'!J248="","",'1. Staff Posts and Salaries'!J248)</f>
        <v/>
      </c>
      <c r="K249" s="227">
        <f>IF('1. Staff Posts and Salaries'!O248="","",'1. Staff Posts and Salaries'!O248)</f>
        <v>1</v>
      </c>
      <c r="L249" s="314"/>
      <c r="M249" s="315"/>
      <c r="N249" s="316">
        <f t="shared" si="32"/>
        <v>0</v>
      </c>
      <c r="O249" s="317">
        <f>IFERROR('1. Staff Posts and Salaries'!N248/12*'2. Annual Costs of Staff Posts'!L249*'2. Annual Costs of Staff Posts'!M249*K249,0)</f>
        <v>0</v>
      </c>
      <c r="P249" s="318"/>
      <c r="Q249" s="314"/>
      <c r="R249" s="315"/>
      <c r="S249" s="316">
        <f t="shared" si="33"/>
        <v>0</v>
      </c>
      <c r="T249" s="317">
        <f>IFERROR('1. Staff Posts and Salaries'!N248*(1+SUM(P249))/12*'2. Annual Costs of Staff Posts'!Q249*'2. Annual Costs of Staff Posts'!R249*K249,0)</f>
        <v>0</v>
      </c>
      <c r="U249" s="318"/>
      <c r="V249" s="314"/>
      <c r="W249" s="315"/>
      <c r="X249" s="316">
        <f t="shared" si="34"/>
        <v>0</v>
      </c>
      <c r="Y249" s="317">
        <f>IFERROR('1. Staff Posts and Salaries'!N248*(1+SUM(P249))*(1+SUM(U249))/12*'2. Annual Costs of Staff Posts'!V249*'2. Annual Costs of Staff Posts'!W249*K249,0)</f>
        <v>0</v>
      </c>
      <c r="Z249" s="318"/>
      <c r="AA249" s="314"/>
      <c r="AB249" s="315"/>
      <c r="AC249" s="316">
        <f t="shared" si="35"/>
        <v>0</v>
      </c>
      <c r="AD249" s="317">
        <f>IFERROR('1. Staff Posts and Salaries'!N248*(1+SUM(P249))*(1+SUM(U249))*(1+SUM(Z249))/12*'2. Annual Costs of Staff Posts'!AA249*'2. Annual Costs of Staff Posts'!AB249*K249,0)</f>
        <v>0</v>
      </c>
      <c r="AE249" s="318"/>
      <c r="AF249" s="314"/>
      <c r="AG249" s="315"/>
      <c r="AH249" s="316">
        <f t="shared" si="36"/>
        <v>0</v>
      </c>
      <c r="AI249" s="446">
        <f>IFERROR('1. Staff Posts and Salaries'!N248*(1+SUM(P249))*(1+SUM(U249))*(1+SUM(Z249))*(1+SUM(AE249))/12*'2. Annual Costs of Staff Posts'!AF249*'2. Annual Costs of Staff Posts'!AG249*K249,0)</f>
        <v>0</v>
      </c>
      <c r="AJ249" s="450">
        <f t="shared" si="37"/>
        <v>0</v>
      </c>
      <c r="AK249" s="448">
        <f t="shared" si="38"/>
        <v>0</v>
      </c>
      <c r="AL249" s="252"/>
    </row>
    <row r="250" spans="2:38" s="99" customFormat="1" x14ac:dyDescent="0.25">
      <c r="B250" s="109"/>
      <c r="C250" s="232" t="str">
        <f>IF('1. Staff Posts and Salaries'!C249="","",'1. Staff Posts and Salaries'!C249)</f>
        <v/>
      </c>
      <c r="D250" s="410" t="str">
        <f>IF('1. Staff Posts and Salaries'!D249="","",'1. Staff Posts and Salaries'!D249)</f>
        <v/>
      </c>
      <c r="E250" s="100" t="str">
        <f>IF('1. Staff Posts and Salaries'!E249="","",'1. Staff Posts and Salaries'!E249)</f>
        <v/>
      </c>
      <c r="F250" s="100" t="str">
        <f>IF('1. Staff Posts and Salaries'!F249="","",'1. Staff Posts and Salaries'!F249)</f>
        <v/>
      </c>
      <c r="G250" s="100" t="str">
        <f>IF('1. Staff Posts and Salaries'!G249="","",'1. Staff Posts and Salaries'!G249)</f>
        <v/>
      </c>
      <c r="H250" s="100" t="str">
        <f>IF('1. Staff Posts and Salaries'!H249="","",'1. Staff Posts and Salaries'!H249)</f>
        <v/>
      </c>
      <c r="I250" s="100" t="str">
        <f>IF('1. Staff Posts and Salaries'!I249="","",'1. Staff Posts and Salaries'!I249)</f>
        <v/>
      </c>
      <c r="J250" s="100" t="str">
        <f>IF('1. Staff Posts and Salaries'!J249="","",'1. Staff Posts and Salaries'!J249)</f>
        <v/>
      </c>
      <c r="K250" s="227">
        <f>IF('1. Staff Posts and Salaries'!O249="","",'1. Staff Posts and Salaries'!O249)</f>
        <v>1</v>
      </c>
      <c r="L250" s="314"/>
      <c r="M250" s="315"/>
      <c r="N250" s="316">
        <f t="shared" si="32"/>
        <v>0</v>
      </c>
      <c r="O250" s="317">
        <f>IFERROR('1. Staff Posts and Salaries'!N249/12*'2. Annual Costs of Staff Posts'!L250*'2. Annual Costs of Staff Posts'!M250*K250,0)</f>
        <v>0</v>
      </c>
      <c r="P250" s="318"/>
      <c r="Q250" s="314"/>
      <c r="R250" s="315"/>
      <c r="S250" s="316">
        <f t="shared" si="33"/>
        <v>0</v>
      </c>
      <c r="T250" s="317">
        <f>IFERROR('1. Staff Posts and Salaries'!N249*(1+SUM(P250))/12*'2. Annual Costs of Staff Posts'!Q250*'2. Annual Costs of Staff Posts'!R250*K250,0)</f>
        <v>0</v>
      </c>
      <c r="U250" s="318"/>
      <c r="V250" s="314"/>
      <c r="W250" s="315"/>
      <c r="X250" s="316">
        <f t="shared" si="34"/>
        <v>0</v>
      </c>
      <c r="Y250" s="317">
        <f>IFERROR('1. Staff Posts and Salaries'!N249*(1+SUM(P250))*(1+SUM(U250))/12*'2. Annual Costs of Staff Posts'!V250*'2. Annual Costs of Staff Posts'!W250*K250,0)</f>
        <v>0</v>
      </c>
      <c r="Z250" s="318"/>
      <c r="AA250" s="314"/>
      <c r="AB250" s="315"/>
      <c r="AC250" s="316">
        <f t="shared" si="35"/>
        <v>0</v>
      </c>
      <c r="AD250" s="317">
        <f>IFERROR('1. Staff Posts and Salaries'!N249*(1+SUM(P250))*(1+SUM(U250))*(1+SUM(Z250))/12*'2. Annual Costs of Staff Posts'!AA250*'2. Annual Costs of Staff Posts'!AB250*K250,0)</f>
        <v>0</v>
      </c>
      <c r="AE250" s="318"/>
      <c r="AF250" s="314"/>
      <c r="AG250" s="315"/>
      <c r="AH250" s="316">
        <f t="shared" si="36"/>
        <v>0</v>
      </c>
      <c r="AI250" s="446">
        <f>IFERROR('1. Staff Posts and Salaries'!N249*(1+SUM(P250))*(1+SUM(U250))*(1+SUM(Z250))*(1+SUM(AE250))/12*'2. Annual Costs of Staff Posts'!AF250*'2. Annual Costs of Staff Posts'!AG250*K250,0)</f>
        <v>0</v>
      </c>
      <c r="AJ250" s="450">
        <f t="shared" si="37"/>
        <v>0</v>
      </c>
      <c r="AK250" s="448">
        <f t="shared" si="38"/>
        <v>0</v>
      </c>
      <c r="AL250" s="252"/>
    </row>
    <row r="251" spans="2:38" s="99" customFormat="1" x14ac:dyDescent="0.25">
      <c r="B251" s="109"/>
      <c r="C251" s="232" t="str">
        <f>IF('1. Staff Posts and Salaries'!C250="","",'1. Staff Posts and Salaries'!C250)</f>
        <v/>
      </c>
      <c r="D251" s="410" t="str">
        <f>IF('1. Staff Posts and Salaries'!D250="","",'1. Staff Posts and Salaries'!D250)</f>
        <v/>
      </c>
      <c r="E251" s="100" t="str">
        <f>IF('1. Staff Posts and Salaries'!E250="","",'1. Staff Posts and Salaries'!E250)</f>
        <v/>
      </c>
      <c r="F251" s="100" t="str">
        <f>IF('1. Staff Posts and Salaries'!F250="","",'1. Staff Posts and Salaries'!F250)</f>
        <v/>
      </c>
      <c r="G251" s="100" t="str">
        <f>IF('1. Staff Posts and Salaries'!G250="","",'1. Staff Posts and Salaries'!G250)</f>
        <v/>
      </c>
      <c r="H251" s="100" t="str">
        <f>IF('1. Staff Posts and Salaries'!H250="","",'1. Staff Posts and Salaries'!H250)</f>
        <v/>
      </c>
      <c r="I251" s="100" t="str">
        <f>IF('1. Staff Posts and Salaries'!I250="","",'1. Staff Posts and Salaries'!I250)</f>
        <v/>
      </c>
      <c r="J251" s="100" t="str">
        <f>IF('1. Staff Posts and Salaries'!J250="","",'1. Staff Posts and Salaries'!J250)</f>
        <v/>
      </c>
      <c r="K251" s="227">
        <f>IF('1. Staff Posts and Salaries'!O250="","",'1. Staff Posts and Salaries'!O250)</f>
        <v>1</v>
      </c>
      <c r="L251" s="314"/>
      <c r="M251" s="315"/>
      <c r="N251" s="316">
        <f t="shared" si="32"/>
        <v>0</v>
      </c>
      <c r="O251" s="317">
        <f>IFERROR('1. Staff Posts and Salaries'!N250/12*'2. Annual Costs of Staff Posts'!L251*'2. Annual Costs of Staff Posts'!M251*K251,0)</f>
        <v>0</v>
      </c>
      <c r="P251" s="318"/>
      <c r="Q251" s="314"/>
      <c r="R251" s="315"/>
      <c r="S251" s="316">
        <f t="shared" si="33"/>
        <v>0</v>
      </c>
      <c r="T251" s="317">
        <f>IFERROR('1. Staff Posts and Salaries'!N250*(1+SUM(P251))/12*'2. Annual Costs of Staff Posts'!Q251*'2. Annual Costs of Staff Posts'!R251*K251,0)</f>
        <v>0</v>
      </c>
      <c r="U251" s="318"/>
      <c r="V251" s="314"/>
      <c r="W251" s="315"/>
      <c r="X251" s="316">
        <f t="shared" si="34"/>
        <v>0</v>
      </c>
      <c r="Y251" s="317">
        <f>IFERROR('1. Staff Posts and Salaries'!N250*(1+SUM(P251))*(1+SUM(U251))/12*'2. Annual Costs of Staff Posts'!V251*'2. Annual Costs of Staff Posts'!W251*K251,0)</f>
        <v>0</v>
      </c>
      <c r="Z251" s="318"/>
      <c r="AA251" s="314"/>
      <c r="AB251" s="315"/>
      <c r="AC251" s="316">
        <f t="shared" si="35"/>
        <v>0</v>
      </c>
      <c r="AD251" s="317">
        <f>IFERROR('1. Staff Posts and Salaries'!N250*(1+SUM(P251))*(1+SUM(U251))*(1+SUM(Z251))/12*'2. Annual Costs of Staff Posts'!AA251*'2. Annual Costs of Staff Posts'!AB251*K251,0)</f>
        <v>0</v>
      </c>
      <c r="AE251" s="318"/>
      <c r="AF251" s="314"/>
      <c r="AG251" s="315"/>
      <c r="AH251" s="316">
        <f t="shared" si="36"/>
        <v>0</v>
      </c>
      <c r="AI251" s="446">
        <f>IFERROR('1. Staff Posts and Salaries'!N250*(1+SUM(P251))*(1+SUM(U251))*(1+SUM(Z251))*(1+SUM(AE251))/12*'2. Annual Costs of Staff Posts'!AF251*'2. Annual Costs of Staff Posts'!AG251*K251,0)</f>
        <v>0</v>
      </c>
      <c r="AJ251" s="450">
        <f t="shared" si="37"/>
        <v>0</v>
      </c>
      <c r="AK251" s="448">
        <f t="shared" si="38"/>
        <v>0</v>
      </c>
      <c r="AL251" s="252"/>
    </row>
    <row r="252" spans="2:38" s="99" customFormat="1" x14ac:dyDescent="0.25">
      <c r="B252" s="109"/>
      <c r="C252" s="232" t="str">
        <f>IF('1. Staff Posts and Salaries'!C251="","",'1. Staff Posts and Salaries'!C251)</f>
        <v/>
      </c>
      <c r="D252" s="410" t="str">
        <f>IF('1. Staff Posts and Salaries'!D251="","",'1. Staff Posts and Salaries'!D251)</f>
        <v/>
      </c>
      <c r="E252" s="100" t="str">
        <f>IF('1. Staff Posts and Salaries'!E251="","",'1. Staff Posts and Salaries'!E251)</f>
        <v/>
      </c>
      <c r="F252" s="100" t="str">
        <f>IF('1. Staff Posts and Salaries'!F251="","",'1. Staff Posts and Salaries'!F251)</f>
        <v/>
      </c>
      <c r="G252" s="100" t="str">
        <f>IF('1. Staff Posts and Salaries'!G251="","",'1. Staff Posts and Salaries'!G251)</f>
        <v/>
      </c>
      <c r="H252" s="100" t="str">
        <f>IF('1. Staff Posts and Salaries'!H251="","",'1. Staff Posts and Salaries'!H251)</f>
        <v/>
      </c>
      <c r="I252" s="100" t="str">
        <f>IF('1. Staff Posts and Salaries'!I251="","",'1. Staff Posts and Salaries'!I251)</f>
        <v/>
      </c>
      <c r="J252" s="100" t="str">
        <f>IF('1. Staff Posts and Salaries'!J251="","",'1. Staff Posts and Salaries'!J251)</f>
        <v/>
      </c>
      <c r="K252" s="227">
        <f>IF('1. Staff Posts and Salaries'!O251="","",'1. Staff Posts and Salaries'!O251)</f>
        <v>1</v>
      </c>
      <c r="L252" s="314"/>
      <c r="M252" s="315"/>
      <c r="N252" s="316">
        <f t="shared" si="32"/>
        <v>0</v>
      </c>
      <c r="O252" s="317">
        <f>IFERROR('1. Staff Posts and Salaries'!N251/12*'2. Annual Costs of Staff Posts'!L252*'2. Annual Costs of Staff Posts'!M252*K252,0)</f>
        <v>0</v>
      </c>
      <c r="P252" s="318"/>
      <c r="Q252" s="314"/>
      <c r="R252" s="315"/>
      <c r="S252" s="316">
        <f t="shared" si="33"/>
        <v>0</v>
      </c>
      <c r="T252" s="317">
        <f>IFERROR('1. Staff Posts and Salaries'!N251*(1+SUM(P252))/12*'2. Annual Costs of Staff Posts'!Q252*'2. Annual Costs of Staff Posts'!R252*K252,0)</f>
        <v>0</v>
      </c>
      <c r="U252" s="318"/>
      <c r="V252" s="314"/>
      <c r="W252" s="315"/>
      <c r="X252" s="316">
        <f t="shared" si="34"/>
        <v>0</v>
      </c>
      <c r="Y252" s="317">
        <f>IFERROR('1. Staff Posts and Salaries'!N251*(1+SUM(P252))*(1+SUM(U252))/12*'2. Annual Costs of Staff Posts'!V252*'2. Annual Costs of Staff Posts'!W252*K252,0)</f>
        <v>0</v>
      </c>
      <c r="Z252" s="318"/>
      <c r="AA252" s="314"/>
      <c r="AB252" s="315"/>
      <c r="AC252" s="316">
        <f t="shared" si="35"/>
        <v>0</v>
      </c>
      <c r="AD252" s="317">
        <f>IFERROR('1. Staff Posts and Salaries'!N251*(1+SUM(P252))*(1+SUM(U252))*(1+SUM(Z252))/12*'2. Annual Costs of Staff Posts'!AA252*'2. Annual Costs of Staff Posts'!AB252*K252,0)</f>
        <v>0</v>
      </c>
      <c r="AE252" s="318"/>
      <c r="AF252" s="314"/>
      <c r="AG252" s="315"/>
      <c r="AH252" s="316">
        <f t="shared" si="36"/>
        <v>0</v>
      </c>
      <c r="AI252" s="446">
        <f>IFERROR('1. Staff Posts and Salaries'!N251*(1+SUM(P252))*(1+SUM(U252))*(1+SUM(Z252))*(1+SUM(AE252))/12*'2. Annual Costs of Staff Posts'!AF252*'2. Annual Costs of Staff Posts'!AG252*K252,0)</f>
        <v>0</v>
      </c>
      <c r="AJ252" s="450">
        <f t="shared" si="37"/>
        <v>0</v>
      </c>
      <c r="AK252" s="448">
        <f t="shared" si="38"/>
        <v>0</v>
      </c>
      <c r="AL252" s="252"/>
    </row>
    <row r="253" spans="2:38" s="99" customFormat="1" x14ac:dyDescent="0.25">
      <c r="B253" s="109"/>
      <c r="C253" s="232" t="str">
        <f>IF('1. Staff Posts and Salaries'!C252="","",'1. Staff Posts and Salaries'!C252)</f>
        <v/>
      </c>
      <c r="D253" s="410" t="str">
        <f>IF('1. Staff Posts and Salaries'!D252="","",'1. Staff Posts and Salaries'!D252)</f>
        <v/>
      </c>
      <c r="E253" s="100" t="str">
        <f>IF('1. Staff Posts and Salaries'!E252="","",'1. Staff Posts and Salaries'!E252)</f>
        <v/>
      </c>
      <c r="F253" s="100" t="str">
        <f>IF('1. Staff Posts and Salaries'!F252="","",'1. Staff Posts and Salaries'!F252)</f>
        <v/>
      </c>
      <c r="G253" s="100" t="str">
        <f>IF('1. Staff Posts and Salaries'!G252="","",'1. Staff Posts and Salaries'!G252)</f>
        <v/>
      </c>
      <c r="H253" s="100" t="str">
        <f>IF('1. Staff Posts and Salaries'!H252="","",'1. Staff Posts and Salaries'!H252)</f>
        <v/>
      </c>
      <c r="I253" s="100" t="str">
        <f>IF('1. Staff Posts and Salaries'!I252="","",'1. Staff Posts and Salaries'!I252)</f>
        <v/>
      </c>
      <c r="J253" s="100" t="str">
        <f>IF('1. Staff Posts and Salaries'!J252="","",'1. Staff Posts and Salaries'!J252)</f>
        <v/>
      </c>
      <c r="K253" s="227">
        <f>IF('1. Staff Posts and Salaries'!O252="","",'1. Staff Posts and Salaries'!O252)</f>
        <v>1</v>
      </c>
      <c r="L253" s="314"/>
      <c r="M253" s="315"/>
      <c r="N253" s="316">
        <f t="shared" si="32"/>
        <v>0</v>
      </c>
      <c r="O253" s="317">
        <f>IFERROR('1. Staff Posts and Salaries'!N252/12*'2. Annual Costs of Staff Posts'!L253*'2. Annual Costs of Staff Posts'!M253*K253,0)</f>
        <v>0</v>
      </c>
      <c r="P253" s="318"/>
      <c r="Q253" s="314"/>
      <c r="R253" s="315"/>
      <c r="S253" s="316">
        <f t="shared" si="33"/>
        <v>0</v>
      </c>
      <c r="T253" s="317">
        <f>IFERROR('1. Staff Posts and Salaries'!N252*(1+SUM(P253))/12*'2. Annual Costs of Staff Posts'!Q253*'2. Annual Costs of Staff Posts'!R253*K253,0)</f>
        <v>0</v>
      </c>
      <c r="U253" s="318"/>
      <c r="V253" s="314"/>
      <c r="W253" s="315"/>
      <c r="X253" s="316">
        <f t="shared" si="34"/>
        <v>0</v>
      </c>
      <c r="Y253" s="317">
        <f>IFERROR('1. Staff Posts and Salaries'!N252*(1+SUM(P253))*(1+SUM(U253))/12*'2. Annual Costs of Staff Posts'!V253*'2. Annual Costs of Staff Posts'!W253*K253,0)</f>
        <v>0</v>
      </c>
      <c r="Z253" s="318"/>
      <c r="AA253" s="314"/>
      <c r="AB253" s="315"/>
      <c r="AC253" s="316">
        <f t="shared" si="35"/>
        <v>0</v>
      </c>
      <c r="AD253" s="317">
        <f>IFERROR('1. Staff Posts and Salaries'!N252*(1+SUM(P253))*(1+SUM(U253))*(1+SUM(Z253))/12*'2. Annual Costs of Staff Posts'!AA253*'2. Annual Costs of Staff Posts'!AB253*K253,0)</f>
        <v>0</v>
      </c>
      <c r="AE253" s="318"/>
      <c r="AF253" s="314"/>
      <c r="AG253" s="315"/>
      <c r="AH253" s="316">
        <f t="shared" si="36"/>
        <v>0</v>
      </c>
      <c r="AI253" s="446">
        <f>IFERROR('1. Staff Posts and Salaries'!N252*(1+SUM(P253))*(1+SUM(U253))*(1+SUM(Z253))*(1+SUM(AE253))/12*'2. Annual Costs of Staff Posts'!AF253*'2. Annual Costs of Staff Posts'!AG253*K253,0)</f>
        <v>0</v>
      </c>
      <c r="AJ253" s="450">
        <f t="shared" si="37"/>
        <v>0</v>
      </c>
      <c r="AK253" s="448">
        <f t="shared" si="38"/>
        <v>0</v>
      </c>
      <c r="AL253" s="252"/>
    </row>
    <row r="254" spans="2:38" s="99" customFormat="1" x14ac:dyDescent="0.25">
      <c r="B254" s="109"/>
      <c r="C254" s="232" t="str">
        <f>IF('1. Staff Posts and Salaries'!C253="","",'1. Staff Posts and Salaries'!C253)</f>
        <v/>
      </c>
      <c r="D254" s="410" t="str">
        <f>IF('1. Staff Posts and Salaries'!D253="","",'1. Staff Posts and Salaries'!D253)</f>
        <v/>
      </c>
      <c r="E254" s="100" t="str">
        <f>IF('1. Staff Posts and Salaries'!E253="","",'1. Staff Posts and Salaries'!E253)</f>
        <v/>
      </c>
      <c r="F254" s="100" t="str">
        <f>IF('1. Staff Posts and Salaries'!F253="","",'1. Staff Posts and Salaries'!F253)</f>
        <v/>
      </c>
      <c r="G254" s="100" t="str">
        <f>IF('1. Staff Posts and Salaries'!G253="","",'1. Staff Posts and Salaries'!G253)</f>
        <v/>
      </c>
      <c r="H254" s="100" t="str">
        <f>IF('1. Staff Posts and Salaries'!H253="","",'1. Staff Posts and Salaries'!H253)</f>
        <v/>
      </c>
      <c r="I254" s="100" t="str">
        <f>IF('1. Staff Posts and Salaries'!I253="","",'1. Staff Posts and Salaries'!I253)</f>
        <v/>
      </c>
      <c r="J254" s="100" t="str">
        <f>IF('1. Staff Posts and Salaries'!J253="","",'1. Staff Posts and Salaries'!J253)</f>
        <v/>
      </c>
      <c r="K254" s="227">
        <f>IF('1. Staff Posts and Salaries'!O253="","",'1. Staff Posts and Salaries'!O253)</f>
        <v>1</v>
      </c>
      <c r="L254" s="314"/>
      <c r="M254" s="315"/>
      <c r="N254" s="316">
        <f t="shared" si="32"/>
        <v>0</v>
      </c>
      <c r="O254" s="317">
        <f>IFERROR('1. Staff Posts and Salaries'!N253/12*'2. Annual Costs of Staff Posts'!L254*'2. Annual Costs of Staff Posts'!M254*K254,0)</f>
        <v>0</v>
      </c>
      <c r="P254" s="318"/>
      <c r="Q254" s="314"/>
      <c r="R254" s="315"/>
      <c r="S254" s="316">
        <f t="shared" si="33"/>
        <v>0</v>
      </c>
      <c r="T254" s="317">
        <f>IFERROR('1. Staff Posts and Salaries'!N253*(1+SUM(P254))/12*'2. Annual Costs of Staff Posts'!Q254*'2. Annual Costs of Staff Posts'!R254*K254,0)</f>
        <v>0</v>
      </c>
      <c r="U254" s="318"/>
      <c r="V254" s="314"/>
      <c r="W254" s="315"/>
      <c r="X254" s="316">
        <f t="shared" si="34"/>
        <v>0</v>
      </c>
      <c r="Y254" s="317">
        <f>IFERROR('1. Staff Posts and Salaries'!N253*(1+SUM(P254))*(1+SUM(U254))/12*'2. Annual Costs of Staff Posts'!V254*'2. Annual Costs of Staff Posts'!W254*K254,0)</f>
        <v>0</v>
      </c>
      <c r="Z254" s="318"/>
      <c r="AA254" s="314"/>
      <c r="AB254" s="315"/>
      <c r="AC254" s="316">
        <f t="shared" si="35"/>
        <v>0</v>
      </c>
      <c r="AD254" s="317">
        <f>IFERROR('1. Staff Posts and Salaries'!N253*(1+SUM(P254))*(1+SUM(U254))*(1+SUM(Z254))/12*'2. Annual Costs of Staff Posts'!AA254*'2. Annual Costs of Staff Posts'!AB254*K254,0)</f>
        <v>0</v>
      </c>
      <c r="AE254" s="318"/>
      <c r="AF254" s="314"/>
      <c r="AG254" s="315"/>
      <c r="AH254" s="316">
        <f t="shared" si="36"/>
        <v>0</v>
      </c>
      <c r="AI254" s="446">
        <f>IFERROR('1. Staff Posts and Salaries'!N253*(1+SUM(P254))*(1+SUM(U254))*(1+SUM(Z254))*(1+SUM(AE254))/12*'2. Annual Costs of Staff Posts'!AF254*'2. Annual Costs of Staff Posts'!AG254*K254,0)</f>
        <v>0</v>
      </c>
      <c r="AJ254" s="450">
        <f t="shared" si="37"/>
        <v>0</v>
      </c>
      <c r="AK254" s="448">
        <f t="shared" si="38"/>
        <v>0</v>
      </c>
      <c r="AL254" s="252"/>
    </row>
    <row r="255" spans="2:38" s="99" customFormat="1" x14ac:dyDescent="0.25">
      <c r="B255" s="109"/>
      <c r="C255" s="232" t="str">
        <f>IF('1. Staff Posts and Salaries'!C254="","",'1. Staff Posts and Salaries'!C254)</f>
        <v/>
      </c>
      <c r="D255" s="410" t="str">
        <f>IF('1. Staff Posts and Salaries'!D254="","",'1. Staff Posts and Salaries'!D254)</f>
        <v/>
      </c>
      <c r="E255" s="100" t="str">
        <f>IF('1. Staff Posts and Salaries'!E254="","",'1. Staff Posts and Salaries'!E254)</f>
        <v/>
      </c>
      <c r="F255" s="100" t="str">
        <f>IF('1. Staff Posts and Salaries'!F254="","",'1. Staff Posts and Salaries'!F254)</f>
        <v/>
      </c>
      <c r="G255" s="100" t="str">
        <f>IF('1. Staff Posts and Salaries'!G254="","",'1. Staff Posts and Salaries'!G254)</f>
        <v/>
      </c>
      <c r="H255" s="100" t="str">
        <f>IF('1. Staff Posts and Salaries'!H254="","",'1. Staff Posts and Salaries'!H254)</f>
        <v/>
      </c>
      <c r="I255" s="100" t="str">
        <f>IF('1. Staff Posts and Salaries'!I254="","",'1. Staff Posts and Salaries'!I254)</f>
        <v/>
      </c>
      <c r="J255" s="100" t="str">
        <f>IF('1. Staff Posts and Salaries'!J254="","",'1. Staff Posts and Salaries'!J254)</f>
        <v/>
      </c>
      <c r="K255" s="227">
        <f>IF('1. Staff Posts and Salaries'!O254="","",'1. Staff Posts and Salaries'!O254)</f>
        <v>1</v>
      </c>
      <c r="L255" s="314"/>
      <c r="M255" s="315"/>
      <c r="N255" s="316">
        <f t="shared" si="32"/>
        <v>0</v>
      </c>
      <c r="O255" s="317">
        <f>IFERROR('1. Staff Posts and Salaries'!N254/12*'2. Annual Costs of Staff Posts'!L255*'2. Annual Costs of Staff Posts'!M255*K255,0)</f>
        <v>0</v>
      </c>
      <c r="P255" s="318"/>
      <c r="Q255" s="314"/>
      <c r="R255" s="315"/>
      <c r="S255" s="316">
        <f t="shared" si="33"/>
        <v>0</v>
      </c>
      <c r="T255" s="317">
        <f>IFERROR('1. Staff Posts and Salaries'!N254*(1+SUM(P255))/12*'2. Annual Costs of Staff Posts'!Q255*'2. Annual Costs of Staff Posts'!R255*K255,0)</f>
        <v>0</v>
      </c>
      <c r="U255" s="318"/>
      <c r="V255" s="314"/>
      <c r="W255" s="315"/>
      <c r="X255" s="316">
        <f t="shared" si="34"/>
        <v>0</v>
      </c>
      <c r="Y255" s="317">
        <f>IFERROR('1. Staff Posts and Salaries'!N254*(1+SUM(P255))*(1+SUM(U255))/12*'2. Annual Costs of Staff Posts'!V255*'2. Annual Costs of Staff Posts'!W255*K255,0)</f>
        <v>0</v>
      </c>
      <c r="Z255" s="318"/>
      <c r="AA255" s="314"/>
      <c r="AB255" s="315"/>
      <c r="AC255" s="316">
        <f t="shared" si="35"/>
        <v>0</v>
      </c>
      <c r="AD255" s="317">
        <f>IFERROR('1. Staff Posts and Salaries'!N254*(1+SUM(P255))*(1+SUM(U255))*(1+SUM(Z255))/12*'2. Annual Costs of Staff Posts'!AA255*'2. Annual Costs of Staff Posts'!AB255*K255,0)</f>
        <v>0</v>
      </c>
      <c r="AE255" s="318"/>
      <c r="AF255" s="314"/>
      <c r="AG255" s="315"/>
      <c r="AH255" s="316">
        <f t="shared" si="36"/>
        <v>0</v>
      </c>
      <c r="AI255" s="446">
        <f>IFERROR('1. Staff Posts and Salaries'!N254*(1+SUM(P255))*(1+SUM(U255))*(1+SUM(Z255))*(1+SUM(AE255))/12*'2. Annual Costs of Staff Posts'!AF255*'2. Annual Costs of Staff Posts'!AG255*K255,0)</f>
        <v>0</v>
      </c>
      <c r="AJ255" s="450">
        <f t="shared" si="37"/>
        <v>0</v>
      </c>
      <c r="AK255" s="448">
        <f t="shared" si="38"/>
        <v>0</v>
      </c>
      <c r="AL255" s="252"/>
    </row>
    <row r="256" spans="2:38" s="99" customFormat="1" x14ac:dyDescent="0.25">
      <c r="B256" s="109"/>
      <c r="C256" s="232" t="str">
        <f>IF('1. Staff Posts and Salaries'!C255="","",'1. Staff Posts and Salaries'!C255)</f>
        <v/>
      </c>
      <c r="D256" s="410" t="str">
        <f>IF('1. Staff Posts and Salaries'!D255="","",'1. Staff Posts and Salaries'!D255)</f>
        <v/>
      </c>
      <c r="E256" s="100" t="str">
        <f>IF('1. Staff Posts and Salaries'!E255="","",'1. Staff Posts and Salaries'!E255)</f>
        <v/>
      </c>
      <c r="F256" s="100" t="str">
        <f>IF('1. Staff Posts and Salaries'!F255="","",'1. Staff Posts and Salaries'!F255)</f>
        <v/>
      </c>
      <c r="G256" s="100" t="str">
        <f>IF('1. Staff Posts and Salaries'!G255="","",'1. Staff Posts and Salaries'!G255)</f>
        <v/>
      </c>
      <c r="H256" s="100" t="str">
        <f>IF('1. Staff Posts and Salaries'!H255="","",'1. Staff Posts and Salaries'!H255)</f>
        <v/>
      </c>
      <c r="I256" s="100" t="str">
        <f>IF('1. Staff Posts and Salaries'!I255="","",'1. Staff Posts and Salaries'!I255)</f>
        <v/>
      </c>
      <c r="J256" s="100" t="str">
        <f>IF('1. Staff Posts and Salaries'!J255="","",'1. Staff Posts and Salaries'!J255)</f>
        <v/>
      </c>
      <c r="K256" s="227">
        <f>IF('1. Staff Posts and Salaries'!O255="","",'1. Staff Posts and Salaries'!O255)</f>
        <v>1</v>
      </c>
      <c r="L256" s="314"/>
      <c r="M256" s="315"/>
      <c r="N256" s="316">
        <f t="shared" si="32"/>
        <v>0</v>
      </c>
      <c r="O256" s="317">
        <f>IFERROR('1. Staff Posts and Salaries'!N255/12*'2. Annual Costs of Staff Posts'!L256*'2. Annual Costs of Staff Posts'!M256*K256,0)</f>
        <v>0</v>
      </c>
      <c r="P256" s="318"/>
      <c r="Q256" s="314"/>
      <c r="R256" s="315"/>
      <c r="S256" s="316">
        <f t="shared" si="33"/>
        <v>0</v>
      </c>
      <c r="T256" s="317">
        <f>IFERROR('1. Staff Posts and Salaries'!N255*(1+SUM(P256))/12*'2. Annual Costs of Staff Posts'!Q256*'2. Annual Costs of Staff Posts'!R256*K256,0)</f>
        <v>0</v>
      </c>
      <c r="U256" s="318"/>
      <c r="V256" s="314"/>
      <c r="W256" s="315"/>
      <c r="X256" s="316">
        <f t="shared" si="34"/>
        <v>0</v>
      </c>
      <c r="Y256" s="317">
        <f>IFERROR('1. Staff Posts and Salaries'!N255*(1+SUM(P256))*(1+SUM(U256))/12*'2. Annual Costs of Staff Posts'!V256*'2. Annual Costs of Staff Posts'!W256*K256,0)</f>
        <v>0</v>
      </c>
      <c r="Z256" s="318"/>
      <c r="AA256" s="314"/>
      <c r="AB256" s="315"/>
      <c r="AC256" s="316">
        <f t="shared" si="35"/>
        <v>0</v>
      </c>
      <c r="AD256" s="317">
        <f>IFERROR('1. Staff Posts and Salaries'!N255*(1+SUM(P256))*(1+SUM(U256))*(1+SUM(Z256))/12*'2. Annual Costs of Staff Posts'!AA256*'2. Annual Costs of Staff Posts'!AB256*K256,0)</f>
        <v>0</v>
      </c>
      <c r="AE256" s="318"/>
      <c r="AF256" s="314"/>
      <c r="AG256" s="315"/>
      <c r="AH256" s="316">
        <f t="shared" si="36"/>
        <v>0</v>
      </c>
      <c r="AI256" s="446">
        <f>IFERROR('1. Staff Posts and Salaries'!N255*(1+SUM(P256))*(1+SUM(U256))*(1+SUM(Z256))*(1+SUM(AE256))/12*'2. Annual Costs of Staff Posts'!AF256*'2. Annual Costs of Staff Posts'!AG256*K256,0)</f>
        <v>0</v>
      </c>
      <c r="AJ256" s="450">
        <f t="shared" si="37"/>
        <v>0</v>
      </c>
      <c r="AK256" s="448">
        <f t="shared" si="38"/>
        <v>0</v>
      </c>
      <c r="AL256" s="252"/>
    </row>
    <row r="257" spans="2:38" s="99" customFormat="1" x14ac:dyDescent="0.25">
      <c r="B257" s="109"/>
      <c r="C257" s="232" t="str">
        <f>IF('1. Staff Posts and Salaries'!C256="","",'1. Staff Posts and Salaries'!C256)</f>
        <v/>
      </c>
      <c r="D257" s="410" t="str">
        <f>IF('1. Staff Posts and Salaries'!D256="","",'1. Staff Posts and Salaries'!D256)</f>
        <v/>
      </c>
      <c r="E257" s="100" t="str">
        <f>IF('1. Staff Posts and Salaries'!E256="","",'1. Staff Posts and Salaries'!E256)</f>
        <v/>
      </c>
      <c r="F257" s="100" t="str">
        <f>IF('1. Staff Posts and Salaries'!F256="","",'1. Staff Posts and Salaries'!F256)</f>
        <v/>
      </c>
      <c r="G257" s="100" t="str">
        <f>IF('1. Staff Posts and Salaries'!G256="","",'1. Staff Posts and Salaries'!G256)</f>
        <v/>
      </c>
      <c r="H257" s="100" t="str">
        <f>IF('1. Staff Posts and Salaries'!H256="","",'1. Staff Posts and Salaries'!H256)</f>
        <v/>
      </c>
      <c r="I257" s="100" t="str">
        <f>IF('1. Staff Posts and Salaries'!I256="","",'1. Staff Posts and Salaries'!I256)</f>
        <v/>
      </c>
      <c r="J257" s="100" t="str">
        <f>IF('1. Staff Posts and Salaries'!J256="","",'1. Staff Posts and Salaries'!J256)</f>
        <v/>
      </c>
      <c r="K257" s="227">
        <f>IF('1. Staff Posts and Salaries'!O256="","",'1. Staff Posts and Salaries'!O256)</f>
        <v>1</v>
      </c>
      <c r="L257" s="314"/>
      <c r="M257" s="315"/>
      <c r="N257" s="316">
        <f t="shared" si="32"/>
        <v>0</v>
      </c>
      <c r="O257" s="317">
        <f>IFERROR('1. Staff Posts and Salaries'!N256/12*'2. Annual Costs of Staff Posts'!L257*'2. Annual Costs of Staff Posts'!M257*K257,0)</f>
        <v>0</v>
      </c>
      <c r="P257" s="318"/>
      <c r="Q257" s="314"/>
      <c r="R257" s="315"/>
      <c r="S257" s="316">
        <f t="shared" si="33"/>
        <v>0</v>
      </c>
      <c r="T257" s="317">
        <f>IFERROR('1. Staff Posts and Salaries'!N256*(1+SUM(P257))/12*'2. Annual Costs of Staff Posts'!Q257*'2. Annual Costs of Staff Posts'!R257*K257,0)</f>
        <v>0</v>
      </c>
      <c r="U257" s="318"/>
      <c r="V257" s="314"/>
      <c r="W257" s="315"/>
      <c r="X257" s="316">
        <f t="shared" si="34"/>
        <v>0</v>
      </c>
      <c r="Y257" s="317">
        <f>IFERROR('1. Staff Posts and Salaries'!N256*(1+SUM(P257))*(1+SUM(U257))/12*'2. Annual Costs of Staff Posts'!V257*'2. Annual Costs of Staff Posts'!W257*K257,0)</f>
        <v>0</v>
      </c>
      <c r="Z257" s="318"/>
      <c r="AA257" s="314"/>
      <c r="AB257" s="315"/>
      <c r="AC257" s="316">
        <f t="shared" si="35"/>
        <v>0</v>
      </c>
      <c r="AD257" s="317">
        <f>IFERROR('1. Staff Posts and Salaries'!N256*(1+SUM(P257))*(1+SUM(U257))*(1+SUM(Z257))/12*'2. Annual Costs of Staff Posts'!AA257*'2. Annual Costs of Staff Posts'!AB257*K257,0)</f>
        <v>0</v>
      </c>
      <c r="AE257" s="318"/>
      <c r="AF257" s="314"/>
      <c r="AG257" s="315"/>
      <c r="AH257" s="316">
        <f t="shared" si="36"/>
        <v>0</v>
      </c>
      <c r="AI257" s="446">
        <f>IFERROR('1. Staff Posts and Salaries'!N256*(1+SUM(P257))*(1+SUM(U257))*(1+SUM(Z257))*(1+SUM(AE257))/12*'2. Annual Costs of Staff Posts'!AF257*'2. Annual Costs of Staff Posts'!AG257*K257,0)</f>
        <v>0</v>
      </c>
      <c r="AJ257" s="450">
        <f t="shared" si="37"/>
        <v>0</v>
      </c>
      <c r="AK257" s="448">
        <f t="shared" si="38"/>
        <v>0</v>
      </c>
      <c r="AL257" s="252"/>
    </row>
    <row r="258" spans="2:38" s="99" customFormat="1" x14ac:dyDescent="0.25">
      <c r="B258" s="109"/>
      <c r="C258" s="232" t="str">
        <f>IF('1. Staff Posts and Salaries'!C257="","",'1. Staff Posts and Salaries'!C257)</f>
        <v/>
      </c>
      <c r="D258" s="410" t="str">
        <f>IF('1. Staff Posts and Salaries'!D257="","",'1. Staff Posts and Salaries'!D257)</f>
        <v/>
      </c>
      <c r="E258" s="100" t="str">
        <f>IF('1. Staff Posts and Salaries'!E257="","",'1. Staff Posts and Salaries'!E257)</f>
        <v/>
      </c>
      <c r="F258" s="100" t="str">
        <f>IF('1. Staff Posts and Salaries'!F257="","",'1. Staff Posts and Salaries'!F257)</f>
        <v/>
      </c>
      <c r="G258" s="100" t="str">
        <f>IF('1. Staff Posts and Salaries'!G257="","",'1. Staff Posts and Salaries'!G257)</f>
        <v/>
      </c>
      <c r="H258" s="100" t="str">
        <f>IF('1. Staff Posts and Salaries'!H257="","",'1. Staff Posts and Salaries'!H257)</f>
        <v/>
      </c>
      <c r="I258" s="100" t="str">
        <f>IF('1. Staff Posts and Salaries'!I257="","",'1. Staff Posts and Salaries'!I257)</f>
        <v/>
      </c>
      <c r="J258" s="100" t="str">
        <f>IF('1. Staff Posts and Salaries'!J257="","",'1. Staff Posts and Salaries'!J257)</f>
        <v/>
      </c>
      <c r="K258" s="227">
        <f>IF('1. Staff Posts and Salaries'!O257="","",'1. Staff Posts and Salaries'!O257)</f>
        <v>1</v>
      </c>
      <c r="L258" s="314"/>
      <c r="M258" s="315"/>
      <c r="N258" s="316">
        <f t="shared" si="32"/>
        <v>0</v>
      </c>
      <c r="O258" s="317">
        <f>IFERROR('1. Staff Posts and Salaries'!N257/12*'2. Annual Costs of Staff Posts'!L258*'2. Annual Costs of Staff Posts'!M258*K258,0)</f>
        <v>0</v>
      </c>
      <c r="P258" s="318"/>
      <c r="Q258" s="314"/>
      <c r="R258" s="315"/>
      <c r="S258" s="316">
        <f t="shared" si="33"/>
        <v>0</v>
      </c>
      <c r="T258" s="317">
        <f>IFERROR('1. Staff Posts and Salaries'!N257*(1+SUM(P258))/12*'2. Annual Costs of Staff Posts'!Q258*'2. Annual Costs of Staff Posts'!R258*K258,0)</f>
        <v>0</v>
      </c>
      <c r="U258" s="318"/>
      <c r="V258" s="314"/>
      <c r="W258" s="315"/>
      <c r="X258" s="316">
        <f t="shared" si="34"/>
        <v>0</v>
      </c>
      <c r="Y258" s="317">
        <f>IFERROR('1. Staff Posts and Salaries'!N257*(1+SUM(P258))*(1+SUM(U258))/12*'2. Annual Costs of Staff Posts'!V258*'2. Annual Costs of Staff Posts'!W258*K258,0)</f>
        <v>0</v>
      </c>
      <c r="Z258" s="318"/>
      <c r="AA258" s="314"/>
      <c r="AB258" s="315"/>
      <c r="AC258" s="316">
        <f t="shared" si="35"/>
        <v>0</v>
      </c>
      <c r="AD258" s="317">
        <f>IFERROR('1. Staff Posts and Salaries'!N257*(1+SUM(P258))*(1+SUM(U258))*(1+SUM(Z258))/12*'2. Annual Costs of Staff Posts'!AA258*'2. Annual Costs of Staff Posts'!AB258*K258,0)</f>
        <v>0</v>
      </c>
      <c r="AE258" s="318"/>
      <c r="AF258" s="314"/>
      <c r="AG258" s="315"/>
      <c r="AH258" s="316">
        <f t="shared" si="36"/>
        <v>0</v>
      </c>
      <c r="AI258" s="446">
        <f>IFERROR('1. Staff Posts and Salaries'!N257*(1+SUM(P258))*(1+SUM(U258))*(1+SUM(Z258))*(1+SUM(AE258))/12*'2. Annual Costs of Staff Posts'!AF258*'2. Annual Costs of Staff Posts'!AG258*K258,0)</f>
        <v>0</v>
      </c>
      <c r="AJ258" s="450">
        <f t="shared" si="37"/>
        <v>0</v>
      </c>
      <c r="AK258" s="448">
        <f t="shared" si="38"/>
        <v>0</v>
      </c>
      <c r="AL258" s="252"/>
    </row>
    <row r="259" spans="2:38" s="99" customFormat="1" x14ac:dyDescent="0.25">
      <c r="B259" s="109"/>
      <c r="C259" s="232" t="str">
        <f>IF('1. Staff Posts and Salaries'!C258="","",'1. Staff Posts and Salaries'!C258)</f>
        <v/>
      </c>
      <c r="D259" s="410" t="str">
        <f>IF('1. Staff Posts and Salaries'!D258="","",'1. Staff Posts and Salaries'!D258)</f>
        <v/>
      </c>
      <c r="E259" s="100" t="str">
        <f>IF('1. Staff Posts and Salaries'!E258="","",'1. Staff Posts and Salaries'!E258)</f>
        <v/>
      </c>
      <c r="F259" s="100" t="str">
        <f>IF('1. Staff Posts and Salaries'!F258="","",'1. Staff Posts and Salaries'!F258)</f>
        <v/>
      </c>
      <c r="G259" s="100" t="str">
        <f>IF('1. Staff Posts and Salaries'!G258="","",'1. Staff Posts and Salaries'!G258)</f>
        <v/>
      </c>
      <c r="H259" s="100" t="str">
        <f>IF('1. Staff Posts and Salaries'!H258="","",'1. Staff Posts and Salaries'!H258)</f>
        <v/>
      </c>
      <c r="I259" s="100" t="str">
        <f>IF('1. Staff Posts and Salaries'!I258="","",'1. Staff Posts and Salaries'!I258)</f>
        <v/>
      </c>
      <c r="J259" s="100" t="str">
        <f>IF('1. Staff Posts and Salaries'!J258="","",'1. Staff Posts and Salaries'!J258)</f>
        <v/>
      </c>
      <c r="K259" s="227">
        <f>IF('1. Staff Posts and Salaries'!O258="","",'1. Staff Posts and Salaries'!O258)</f>
        <v>1</v>
      </c>
      <c r="L259" s="314"/>
      <c r="M259" s="315"/>
      <c r="N259" s="316">
        <f t="shared" si="32"/>
        <v>0</v>
      </c>
      <c r="O259" s="317">
        <f>IFERROR('1. Staff Posts and Salaries'!N258/12*'2. Annual Costs of Staff Posts'!L259*'2. Annual Costs of Staff Posts'!M259*K259,0)</f>
        <v>0</v>
      </c>
      <c r="P259" s="318"/>
      <c r="Q259" s="314"/>
      <c r="R259" s="315"/>
      <c r="S259" s="316">
        <f t="shared" si="33"/>
        <v>0</v>
      </c>
      <c r="T259" s="317">
        <f>IFERROR('1. Staff Posts and Salaries'!N258*(1+SUM(P259))/12*'2. Annual Costs of Staff Posts'!Q259*'2. Annual Costs of Staff Posts'!R259*K259,0)</f>
        <v>0</v>
      </c>
      <c r="U259" s="318"/>
      <c r="V259" s="314"/>
      <c r="W259" s="315"/>
      <c r="X259" s="316">
        <f t="shared" si="34"/>
        <v>0</v>
      </c>
      <c r="Y259" s="317">
        <f>IFERROR('1. Staff Posts and Salaries'!N258*(1+SUM(P259))*(1+SUM(U259))/12*'2. Annual Costs of Staff Posts'!V259*'2. Annual Costs of Staff Posts'!W259*K259,0)</f>
        <v>0</v>
      </c>
      <c r="Z259" s="318"/>
      <c r="AA259" s="314"/>
      <c r="AB259" s="315"/>
      <c r="AC259" s="316">
        <f t="shared" si="35"/>
        <v>0</v>
      </c>
      <c r="AD259" s="317">
        <f>IFERROR('1. Staff Posts and Salaries'!N258*(1+SUM(P259))*(1+SUM(U259))*(1+SUM(Z259))/12*'2. Annual Costs of Staff Posts'!AA259*'2. Annual Costs of Staff Posts'!AB259*K259,0)</f>
        <v>0</v>
      </c>
      <c r="AE259" s="318"/>
      <c r="AF259" s="314"/>
      <c r="AG259" s="315"/>
      <c r="AH259" s="316">
        <f t="shared" si="36"/>
        <v>0</v>
      </c>
      <c r="AI259" s="446">
        <f>IFERROR('1. Staff Posts and Salaries'!N258*(1+SUM(P259))*(1+SUM(U259))*(1+SUM(Z259))*(1+SUM(AE259))/12*'2. Annual Costs of Staff Posts'!AF259*'2. Annual Costs of Staff Posts'!AG259*K259,0)</f>
        <v>0</v>
      </c>
      <c r="AJ259" s="450">
        <f t="shared" si="37"/>
        <v>0</v>
      </c>
      <c r="AK259" s="448">
        <f t="shared" si="38"/>
        <v>0</v>
      </c>
      <c r="AL259" s="252"/>
    </row>
    <row r="260" spans="2:38" s="99" customFormat="1" x14ac:dyDescent="0.25">
      <c r="B260" s="109"/>
      <c r="C260" s="232" t="str">
        <f>IF('1. Staff Posts and Salaries'!C259="","",'1. Staff Posts and Salaries'!C259)</f>
        <v/>
      </c>
      <c r="D260" s="410" t="str">
        <f>IF('1. Staff Posts and Salaries'!D259="","",'1. Staff Posts and Salaries'!D259)</f>
        <v/>
      </c>
      <c r="E260" s="100" t="str">
        <f>IF('1. Staff Posts and Salaries'!E259="","",'1. Staff Posts and Salaries'!E259)</f>
        <v/>
      </c>
      <c r="F260" s="100" t="str">
        <f>IF('1. Staff Posts and Salaries'!F259="","",'1. Staff Posts and Salaries'!F259)</f>
        <v/>
      </c>
      <c r="G260" s="100" t="str">
        <f>IF('1. Staff Posts and Salaries'!G259="","",'1. Staff Posts and Salaries'!G259)</f>
        <v/>
      </c>
      <c r="H260" s="100" t="str">
        <f>IF('1. Staff Posts and Salaries'!H259="","",'1. Staff Posts and Salaries'!H259)</f>
        <v/>
      </c>
      <c r="I260" s="100" t="str">
        <f>IF('1. Staff Posts and Salaries'!I259="","",'1. Staff Posts and Salaries'!I259)</f>
        <v/>
      </c>
      <c r="J260" s="100" t="str">
        <f>IF('1. Staff Posts and Salaries'!J259="","",'1. Staff Posts and Salaries'!J259)</f>
        <v/>
      </c>
      <c r="K260" s="227">
        <f>IF('1. Staff Posts and Salaries'!O259="","",'1. Staff Posts and Salaries'!O259)</f>
        <v>1</v>
      </c>
      <c r="L260" s="314"/>
      <c r="M260" s="315"/>
      <c r="N260" s="316">
        <f t="shared" si="32"/>
        <v>0</v>
      </c>
      <c r="O260" s="317">
        <f>IFERROR('1. Staff Posts and Salaries'!N259/12*'2. Annual Costs of Staff Posts'!L260*'2. Annual Costs of Staff Posts'!M260*K260,0)</f>
        <v>0</v>
      </c>
      <c r="P260" s="318"/>
      <c r="Q260" s="314"/>
      <c r="R260" s="315"/>
      <c r="S260" s="316">
        <f t="shared" si="33"/>
        <v>0</v>
      </c>
      <c r="T260" s="317">
        <f>IFERROR('1. Staff Posts and Salaries'!N259*(1+SUM(P260))/12*'2. Annual Costs of Staff Posts'!Q260*'2. Annual Costs of Staff Posts'!R260*K260,0)</f>
        <v>0</v>
      </c>
      <c r="U260" s="318"/>
      <c r="V260" s="314"/>
      <c r="W260" s="315"/>
      <c r="X260" s="316">
        <f t="shared" si="34"/>
        <v>0</v>
      </c>
      <c r="Y260" s="317">
        <f>IFERROR('1. Staff Posts and Salaries'!N259*(1+SUM(P260))*(1+SUM(U260))/12*'2. Annual Costs of Staff Posts'!V260*'2. Annual Costs of Staff Posts'!W260*K260,0)</f>
        <v>0</v>
      </c>
      <c r="Z260" s="318"/>
      <c r="AA260" s="314"/>
      <c r="AB260" s="315"/>
      <c r="AC260" s="316">
        <f t="shared" si="35"/>
        <v>0</v>
      </c>
      <c r="AD260" s="317">
        <f>IFERROR('1. Staff Posts and Salaries'!N259*(1+SUM(P260))*(1+SUM(U260))*(1+SUM(Z260))/12*'2. Annual Costs of Staff Posts'!AA260*'2. Annual Costs of Staff Posts'!AB260*K260,0)</f>
        <v>0</v>
      </c>
      <c r="AE260" s="318"/>
      <c r="AF260" s="314"/>
      <c r="AG260" s="315"/>
      <c r="AH260" s="316">
        <f t="shared" si="36"/>
        <v>0</v>
      </c>
      <c r="AI260" s="446">
        <f>IFERROR('1. Staff Posts and Salaries'!N259*(1+SUM(P260))*(1+SUM(U260))*(1+SUM(Z260))*(1+SUM(AE260))/12*'2. Annual Costs of Staff Posts'!AF260*'2. Annual Costs of Staff Posts'!AG260*K260,0)</f>
        <v>0</v>
      </c>
      <c r="AJ260" s="450">
        <f t="shared" si="37"/>
        <v>0</v>
      </c>
      <c r="AK260" s="448">
        <f t="shared" si="38"/>
        <v>0</v>
      </c>
      <c r="AL260" s="252"/>
    </row>
    <row r="261" spans="2:38" s="99" customFormat="1" x14ac:dyDescent="0.25">
      <c r="B261" s="109"/>
      <c r="C261" s="232" t="str">
        <f>IF('1. Staff Posts and Salaries'!C260="","",'1. Staff Posts and Salaries'!C260)</f>
        <v/>
      </c>
      <c r="D261" s="410" t="str">
        <f>IF('1. Staff Posts and Salaries'!D260="","",'1. Staff Posts and Salaries'!D260)</f>
        <v/>
      </c>
      <c r="E261" s="100" t="str">
        <f>IF('1. Staff Posts and Salaries'!E260="","",'1. Staff Posts and Salaries'!E260)</f>
        <v/>
      </c>
      <c r="F261" s="100" t="str">
        <f>IF('1. Staff Posts and Salaries'!F260="","",'1. Staff Posts and Salaries'!F260)</f>
        <v/>
      </c>
      <c r="G261" s="100" t="str">
        <f>IF('1. Staff Posts and Salaries'!G260="","",'1. Staff Posts and Salaries'!G260)</f>
        <v/>
      </c>
      <c r="H261" s="100" t="str">
        <f>IF('1. Staff Posts and Salaries'!H260="","",'1. Staff Posts and Salaries'!H260)</f>
        <v/>
      </c>
      <c r="I261" s="100" t="str">
        <f>IF('1. Staff Posts and Salaries'!I260="","",'1. Staff Posts and Salaries'!I260)</f>
        <v/>
      </c>
      <c r="J261" s="100" t="str">
        <f>IF('1. Staff Posts and Salaries'!J260="","",'1. Staff Posts and Salaries'!J260)</f>
        <v/>
      </c>
      <c r="K261" s="227">
        <f>IF('1. Staff Posts and Salaries'!O260="","",'1. Staff Posts and Salaries'!O260)</f>
        <v>1</v>
      </c>
      <c r="L261" s="314"/>
      <c r="M261" s="315"/>
      <c r="N261" s="316">
        <f t="shared" si="32"/>
        <v>0</v>
      </c>
      <c r="O261" s="317">
        <f>IFERROR('1. Staff Posts and Salaries'!N260/12*'2. Annual Costs of Staff Posts'!L261*'2. Annual Costs of Staff Posts'!M261*K261,0)</f>
        <v>0</v>
      </c>
      <c r="P261" s="318"/>
      <c r="Q261" s="314"/>
      <c r="R261" s="315"/>
      <c r="S261" s="316">
        <f t="shared" si="33"/>
        <v>0</v>
      </c>
      <c r="T261" s="317">
        <f>IFERROR('1. Staff Posts and Salaries'!N260*(1+SUM(P261))/12*'2. Annual Costs of Staff Posts'!Q261*'2. Annual Costs of Staff Posts'!R261*K261,0)</f>
        <v>0</v>
      </c>
      <c r="U261" s="318"/>
      <c r="V261" s="314"/>
      <c r="W261" s="315"/>
      <c r="X261" s="316">
        <f t="shared" si="34"/>
        <v>0</v>
      </c>
      <c r="Y261" s="317">
        <f>IFERROR('1. Staff Posts and Salaries'!N260*(1+SUM(P261))*(1+SUM(U261))/12*'2. Annual Costs of Staff Posts'!V261*'2. Annual Costs of Staff Posts'!W261*K261,0)</f>
        <v>0</v>
      </c>
      <c r="Z261" s="318"/>
      <c r="AA261" s="314"/>
      <c r="AB261" s="315"/>
      <c r="AC261" s="316">
        <f t="shared" si="35"/>
        <v>0</v>
      </c>
      <c r="AD261" s="317">
        <f>IFERROR('1. Staff Posts and Salaries'!N260*(1+SUM(P261))*(1+SUM(U261))*(1+SUM(Z261))/12*'2. Annual Costs of Staff Posts'!AA261*'2. Annual Costs of Staff Posts'!AB261*K261,0)</f>
        <v>0</v>
      </c>
      <c r="AE261" s="318"/>
      <c r="AF261" s="314"/>
      <c r="AG261" s="315"/>
      <c r="AH261" s="316">
        <f t="shared" si="36"/>
        <v>0</v>
      </c>
      <c r="AI261" s="446">
        <f>IFERROR('1. Staff Posts and Salaries'!N260*(1+SUM(P261))*(1+SUM(U261))*(1+SUM(Z261))*(1+SUM(AE261))/12*'2. Annual Costs of Staff Posts'!AF261*'2. Annual Costs of Staff Posts'!AG261*K261,0)</f>
        <v>0</v>
      </c>
      <c r="AJ261" s="450">
        <f t="shared" si="37"/>
        <v>0</v>
      </c>
      <c r="AK261" s="448">
        <f t="shared" si="38"/>
        <v>0</v>
      </c>
      <c r="AL261" s="252"/>
    </row>
    <row r="262" spans="2:38" s="99" customFormat="1" x14ac:dyDescent="0.25">
      <c r="B262" s="109"/>
      <c r="C262" s="232" t="str">
        <f>IF('1. Staff Posts and Salaries'!C261="","",'1. Staff Posts and Salaries'!C261)</f>
        <v/>
      </c>
      <c r="D262" s="410" t="str">
        <f>IF('1. Staff Posts and Salaries'!D261="","",'1. Staff Posts and Salaries'!D261)</f>
        <v/>
      </c>
      <c r="E262" s="100" t="str">
        <f>IF('1. Staff Posts and Salaries'!E261="","",'1. Staff Posts and Salaries'!E261)</f>
        <v/>
      </c>
      <c r="F262" s="100" t="str">
        <f>IF('1. Staff Posts and Salaries'!F261="","",'1. Staff Posts and Salaries'!F261)</f>
        <v/>
      </c>
      <c r="G262" s="100" t="str">
        <f>IF('1. Staff Posts and Salaries'!G261="","",'1. Staff Posts and Salaries'!G261)</f>
        <v/>
      </c>
      <c r="H262" s="100" t="str">
        <f>IF('1. Staff Posts and Salaries'!H261="","",'1. Staff Posts and Salaries'!H261)</f>
        <v/>
      </c>
      <c r="I262" s="100" t="str">
        <f>IF('1. Staff Posts and Salaries'!I261="","",'1. Staff Posts and Salaries'!I261)</f>
        <v/>
      </c>
      <c r="J262" s="100" t="str">
        <f>IF('1. Staff Posts and Salaries'!J261="","",'1. Staff Posts and Salaries'!J261)</f>
        <v/>
      </c>
      <c r="K262" s="227">
        <f>IF('1. Staff Posts and Salaries'!O261="","",'1. Staff Posts and Salaries'!O261)</f>
        <v>1</v>
      </c>
      <c r="L262" s="314"/>
      <c r="M262" s="315"/>
      <c r="N262" s="316">
        <f t="shared" si="32"/>
        <v>0</v>
      </c>
      <c r="O262" s="317">
        <f>IFERROR('1. Staff Posts and Salaries'!N261/12*'2. Annual Costs of Staff Posts'!L262*'2. Annual Costs of Staff Posts'!M262*K262,0)</f>
        <v>0</v>
      </c>
      <c r="P262" s="318"/>
      <c r="Q262" s="314"/>
      <c r="R262" s="315"/>
      <c r="S262" s="316">
        <f t="shared" si="33"/>
        <v>0</v>
      </c>
      <c r="T262" s="317">
        <f>IFERROR('1. Staff Posts and Salaries'!N261*(1+SUM(P262))/12*'2. Annual Costs of Staff Posts'!Q262*'2. Annual Costs of Staff Posts'!R262*K262,0)</f>
        <v>0</v>
      </c>
      <c r="U262" s="318"/>
      <c r="V262" s="314"/>
      <c r="W262" s="315"/>
      <c r="X262" s="316">
        <f t="shared" si="34"/>
        <v>0</v>
      </c>
      <c r="Y262" s="317">
        <f>IFERROR('1. Staff Posts and Salaries'!N261*(1+SUM(P262))*(1+SUM(U262))/12*'2. Annual Costs of Staff Posts'!V262*'2. Annual Costs of Staff Posts'!W262*K262,0)</f>
        <v>0</v>
      </c>
      <c r="Z262" s="318"/>
      <c r="AA262" s="314"/>
      <c r="AB262" s="315"/>
      <c r="AC262" s="316">
        <f t="shared" si="35"/>
        <v>0</v>
      </c>
      <c r="AD262" s="317">
        <f>IFERROR('1. Staff Posts and Salaries'!N261*(1+SUM(P262))*(1+SUM(U262))*(1+SUM(Z262))/12*'2. Annual Costs of Staff Posts'!AA262*'2. Annual Costs of Staff Posts'!AB262*K262,0)</f>
        <v>0</v>
      </c>
      <c r="AE262" s="318"/>
      <c r="AF262" s="314"/>
      <c r="AG262" s="315"/>
      <c r="AH262" s="316">
        <f t="shared" si="36"/>
        <v>0</v>
      </c>
      <c r="AI262" s="446">
        <f>IFERROR('1. Staff Posts and Salaries'!N261*(1+SUM(P262))*(1+SUM(U262))*(1+SUM(Z262))*(1+SUM(AE262))/12*'2. Annual Costs of Staff Posts'!AF262*'2. Annual Costs of Staff Posts'!AG262*K262,0)</f>
        <v>0</v>
      </c>
      <c r="AJ262" s="450">
        <f t="shared" si="37"/>
        <v>0</v>
      </c>
      <c r="AK262" s="448">
        <f t="shared" si="38"/>
        <v>0</v>
      </c>
      <c r="AL262" s="252"/>
    </row>
    <row r="263" spans="2:38" s="99" customFormat="1" x14ac:dyDescent="0.25">
      <c r="B263" s="109"/>
      <c r="C263" s="232" t="str">
        <f>IF('1. Staff Posts and Salaries'!C262="","",'1. Staff Posts and Salaries'!C262)</f>
        <v/>
      </c>
      <c r="D263" s="410" t="str">
        <f>IF('1. Staff Posts and Salaries'!D262="","",'1. Staff Posts and Salaries'!D262)</f>
        <v/>
      </c>
      <c r="E263" s="100" t="str">
        <f>IF('1. Staff Posts and Salaries'!E262="","",'1. Staff Posts and Salaries'!E262)</f>
        <v/>
      </c>
      <c r="F263" s="100" t="str">
        <f>IF('1. Staff Posts and Salaries'!F262="","",'1. Staff Posts and Salaries'!F262)</f>
        <v/>
      </c>
      <c r="G263" s="100" t="str">
        <f>IF('1. Staff Posts and Salaries'!G262="","",'1. Staff Posts and Salaries'!G262)</f>
        <v/>
      </c>
      <c r="H263" s="100" t="str">
        <f>IF('1. Staff Posts and Salaries'!H262="","",'1. Staff Posts and Salaries'!H262)</f>
        <v/>
      </c>
      <c r="I263" s="100" t="str">
        <f>IF('1. Staff Posts and Salaries'!I262="","",'1. Staff Posts and Salaries'!I262)</f>
        <v/>
      </c>
      <c r="J263" s="100" t="str">
        <f>IF('1. Staff Posts and Salaries'!J262="","",'1. Staff Posts and Salaries'!J262)</f>
        <v/>
      </c>
      <c r="K263" s="227">
        <f>IF('1. Staff Posts and Salaries'!O262="","",'1. Staff Posts and Salaries'!O262)</f>
        <v>1</v>
      </c>
      <c r="L263" s="314"/>
      <c r="M263" s="315"/>
      <c r="N263" s="316">
        <f t="shared" si="32"/>
        <v>0</v>
      </c>
      <c r="O263" s="317">
        <f>IFERROR('1. Staff Posts and Salaries'!N262/12*'2. Annual Costs of Staff Posts'!L263*'2. Annual Costs of Staff Posts'!M263*K263,0)</f>
        <v>0</v>
      </c>
      <c r="P263" s="318"/>
      <c r="Q263" s="314"/>
      <c r="R263" s="315"/>
      <c r="S263" s="316">
        <f t="shared" si="33"/>
        <v>0</v>
      </c>
      <c r="T263" s="317">
        <f>IFERROR('1. Staff Posts and Salaries'!N262*(1+SUM(P263))/12*'2. Annual Costs of Staff Posts'!Q263*'2. Annual Costs of Staff Posts'!R263*K263,0)</f>
        <v>0</v>
      </c>
      <c r="U263" s="318"/>
      <c r="V263" s="314"/>
      <c r="W263" s="315"/>
      <c r="X263" s="316">
        <f t="shared" si="34"/>
        <v>0</v>
      </c>
      <c r="Y263" s="317">
        <f>IFERROR('1. Staff Posts and Salaries'!N262*(1+SUM(P263))*(1+SUM(U263))/12*'2. Annual Costs of Staff Posts'!V263*'2. Annual Costs of Staff Posts'!W263*K263,0)</f>
        <v>0</v>
      </c>
      <c r="Z263" s="318"/>
      <c r="AA263" s="314"/>
      <c r="AB263" s="315"/>
      <c r="AC263" s="316">
        <f t="shared" si="35"/>
        <v>0</v>
      </c>
      <c r="AD263" s="317">
        <f>IFERROR('1. Staff Posts and Salaries'!N262*(1+SUM(P263))*(1+SUM(U263))*(1+SUM(Z263))/12*'2. Annual Costs of Staff Posts'!AA263*'2. Annual Costs of Staff Posts'!AB263*K263,0)</f>
        <v>0</v>
      </c>
      <c r="AE263" s="318"/>
      <c r="AF263" s="314"/>
      <c r="AG263" s="315"/>
      <c r="AH263" s="316">
        <f t="shared" si="36"/>
        <v>0</v>
      </c>
      <c r="AI263" s="446">
        <f>IFERROR('1. Staff Posts and Salaries'!N262*(1+SUM(P263))*(1+SUM(U263))*(1+SUM(Z263))*(1+SUM(AE263))/12*'2. Annual Costs of Staff Posts'!AF263*'2. Annual Costs of Staff Posts'!AG263*K263,0)</f>
        <v>0</v>
      </c>
      <c r="AJ263" s="450">
        <f t="shared" si="37"/>
        <v>0</v>
      </c>
      <c r="AK263" s="448">
        <f t="shared" si="38"/>
        <v>0</v>
      </c>
      <c r="AL263" s="252"/>
    </row>
    <row r="264" spans="2:38" s="99" customFormat="1" x14ac:dyDescent="0.25">
      <c r="B264" s="109"/>
      <c r="C264" s="232" t="str">
        <f>IF('1. Staff Posts and Salaries'!C263="","",'1. Staff Posts and Salaries'!C263)</f>
        <v/>
      </c>
      <c r="D264" s="410" t="str">
        <f>IF('1. Staff Posts and Salaries'!D263="","",'1. Staff Posts and Salaries'!D263)</f>
        <v/>
      </c>
      <c r="E264" s="100" t="str">
        <f>IF('1. Staff Posts and Salaries'!E263="","",'1. Staff Posts and Salaries'!E263)</f>
        <v/>
      </c>
      <c r="F264" s="100" t="str">
        <f>IF('1. Staff Posts and Salaries'!F263="","",'1. Staff Posts and Salaries'!F263)</f>
        <v/>
      </c>
      <c r="G264" s="100" t="str">
        <f>IF('1. Staff Posts and Salaries'!G263="","",'1. Staff Posts and Salaries'!G263)</f>
        <v/>
      </c>
      <c r="H264" s="100" t="str">
        <f>IF('1. Staff Posts and Salaries'!H263="","",'1. Staff Posts and Salaries'!H263)</f>
        <v/>
      </c>
      <c r="I264" s="100" t="str">
        <f>IF('1. Staff Posts and Salaries'!I263="","",'1. Staff Posts and Salaries'!I263)</f>
        <v/>
      </c>
      <c r="J264" s="100" t="str">
        <f>IF('1. Staff Posts and Salaries'!J263="","",'1. Staff Posts and Salaries'!J263)</f>
        <v/>
      </c>
      <c r="K264" s="227">
        <f>IF('1. Staff Posts and Salaries'!O263="","",'1. Staff Posts and Salaries'!O263)</f>
        <v>1</v>
      </c>
      <c r="L264" s="314"/>
      <c r="M264" s="315"/>
      <c r="N264" s="316">
        <f t="shared" si="32"/>
        <v>0</v>
      </c>
      <c r="O264" s="317">
        <f>IFERROR('1. Staff Posts and Salaries'!N263/12*'2. Annual Costs of Staff Posts'!L264*'2. Annual Costs of Staff Posts'!M264*K264,0)</f>
        <v>0</v>
      </c>
      <c r="P264" s="318"/>
      <c r="Q264" s="314"/>
      <c r="R264" s="315"/>
      <c r="S264" s="316">
        <f t="shared" si="33"/>
        <v>0</v>
      </c>
      <c r="T264" s="317">
        <f>IFERROR('1. Staff Posts and Salaries'!N263*(1+SUM(P264))/12*'2. Annual Costs of Staff Posts'!Q264*'2. Annual Costs of Staff Posts'!R264*K264,0)</f>
        <v>0</v>
      </c>
      <c r="U264" s="318"/>
      <c r="V264" s="314"/>
      <c r="W264" s="315"/>
      <c r="X264" s="316">
        <f t="shared" si="34"/>
        <v>0</v>
      </c>
      <c r="Y264" s="317">
        <f>IFERROR('1. Staff Posts and Salaries'!N263*(1+SUM(P264))*(1+SUM(U264))/12*'2. Annual Costs of Staff Posts'!V264*'2. Annual Costs of Staff Posts'!W264*K264,0)</f>
        <v>0</v>
      </c>
      <c r="Z264" s="318"/>
      <c r="AA264" s="314"/>
      <c r="AB264" s="315"/>
      <c r="AC264" s="316">
        <f t="shared" si="35"/>
        <v>0</v>
      </c>
      <c r="AD264" s="317">
        <f>IFERROR('1. Staff Posts and Salaries'!N263*(1+SUM(P264))*(1+SUM(U264))*(1+SUM(Z264))/12*'2. Annual Costs of Staff Posts'!AA264*'2. Annual Costs of Staff Posts'!AB264*K264,0)</f>
        <v>0</v>
      </c>
      <c r="AE264" s="318"/>
      <c r="AF264" s="314"/>
      <c r="AG264" s="315"/>
      <c r="AH264" s="316">
        <f t="shared" si="36"/>
        <v>0</v>
      </c>
      <c r="AI264" s="446">
        <f>IFERROR('1. Staff Posts and Salaries'!N263*(1+SUM(P264))*(1+SUM(U264))*(1+SUM(Z264))*(1+SUM(AE264))/12*'2. Annual Costs of Staff Posts'!AF264*'2. Annual Costs of Staff Posts'!AG264*K264,0)</f>
        <v>0</v>
      </c>
      <c r="AJ264" s="450">
        <f t="shared" si="37"/>
        <v>0</v>
      </c>
      <c r="AK264" s="448">
        <f t="shared" si="38"/>
        <v>0</v>
      </c>
      <c r="AL264" s="252"/>
    </row>
    <row r="265" spans="2:38" s="99" customFormat="1" x14ac:dyDescent="0.25">
      <c r="B265" s="109"/>
      <c r="C265" s="232" t="str">
        <f>IF('1. Staff Posts and Salaries'!C264="","",'1. Staff Posts and Salaries'!C264)</f>
        <v/>
      </c>
      <c r="D265" s="410" t="str">
        <f>IF('1. Staff Posts and Salaries'!D264="","",'1. Staff Posts and Salaries'!D264)</f>
        <v/>
      </c>
      <c r="E265" s="100" t="str">
        <f>IF('1. Staff Posts and Salaries'!E264="","",'1. Staff Posts and Salaries'!E264)</f>
        <v/>
      </c>
      <c r="F265" s="100" t="str">
        <f>IF('1. Staff Posts and Salaries'!F264="","",'1. Staff Posts and Salaries'!F264)</f>
        <v/>
      </c>
      <c r="G265" s="100" t="str">
        <f>IF('1. Staff Posts and Salaries'!G264="","",'1. Staff Posts and Salaries'!G264)</f>
        <v/>
      </c>
      <c r="H265" s="100" t="str">
        <f>IF('1. Staff Posts and Salaries'!H264="","",'1. Staff Posts and Salaries'!H264)</f>
        <v/>
      </c>
      <c r="I265" s="100" t="str">
        <f>IF('1. Staff Posts and Salaries'!I264="","",'1. Staff Posts and Salaries'!I264)</f>
        <v/>
      </c>
      <c r="J265" s="100" t="str">
        <f>IF('1. Staff Posts and Salaries'!J264="","",'1. Staff Posts and Salaries'!J264)</f>
        <v/>
      </c>
      <c r="K265" s="227">
        <f>IF('1. Staff Posts and Salaries'!O264="","",'1. Staff Posts and Salaries'!O264)</f>
        <v>1</v>
      </c>
      <c r="L265" s="314"/>
      <c r="M265" s="315"/>
      <c r="N265" s="316">
        <f t="shared" si="32"/>
        <v>0</v>
      </c>
      <c r="O265" s="317">
        <f>IFERROR('1. Staff Posts and Salaries'!N264/12*'2. Annual Costs of Staff Posts'!L265*'2. Annual Costs of Staff Posts'!M265*K265,0)</f>
        <v>0</v>
      </c>
      <c r="P265" s="318"/>
      <c r="Q265" s="314"/>
      <c r="R265" s="315"/>
      <c r="S265" s="316">
        <f t="shared" si="33"/>
        <v>0</v>
      </c>
      <c r="T265" s="317">
        <f>IFERROR('1. Staff Posts and Salaries'!N264*(1+SUM(P265))/12*'2. Annual Costs of Staff Posts'!Q265*'2. Annual Costs of Staff Posts'!R265*K265,0)</f>
        <v>0</v>
      </c>
      <c r="U265" s="318"/>
      <c r="V265" s="314"/>
      <c r="W265" s="315"/>
      <c r="X265" s="316">
        <f t="shared" si="34"/>
        <v>0</v>
      </c>
      <c r="Y265" s="317">
        <f>IFERROR('1. Staff Posts and Salaries'!N264*(1+SUM(P265))*(1+SUM(U265))/12*'2. Annual Costs of Staff Posts'!V265*'2. Annual Costs of Staff Posts'!W265*K265,0)</f>
        <v>0</v>
      </c>
      <c r="Z265" s="318"/>
      <c r="AA265" s="314"/>
      <c r="AB265" s="315"/>
      <c r="AC265" s="316">
        <f t="shared" si="35"/>
        <v>0</v>
      </c>
      <c r="AD265" s="317">
        <f>IFERROR('1. Staff Posts and Salaries'!N264*(1+SUM(P265))*(1+SUM(U265))*(1+SUM(Z265))/12*'2. Annual Costs of Staff Posts'!AA265*'2. Annual Costs of Staff Posts'!AB265*K265,0)</f>
        <v>0</v>
      </c>
      <c r="AE265" s="318"/>
      <c r="AF265" s="314"/>
      <c r="AG265" s="315"/>
      <c r="AH265" s="316">
        <f t="shared" si="36"/>
        <v>0</v>
      </c>
      <c r="AI265" s="446">
        <f>IFERROR('1. Staff Posts and Salaries'!N264*(1+SUM(P265))*(1+SUM(U265))*(1+SUM(Z265))*(1+SUM(AE265))/12*'2. Annual Costs of Staff Posts'!AF265*'2. Annual Costs of Staff Posts'!AG265*K265,0)</f>
        <v>0</v>
      </c>
      <c r="AJ265" s="450">
        <f t="shared" si="37"/>
        <v>0</v>
      </c>
      <c r="AK265" s="448">
        <f t="shared" si="38"/>
        <v>0</v>
      </c>
      <c r="AL265" s="252"/>
    </row>
    <row r="266" spans="2:38" s="99" customFormat="1" x14ac:dyDescent="0.25">
      <c r="B266" s="109"/>
      <c r="C266" s="232" t="str">
        <f>IF('1. Staff Posts and Salaries'!C265="","",'1. Staff Posts and Salaries'!C265)</f>
        <v/>
      </c>
      <c r="D266" s="410" t="str">
        <f>IF('1. Staff Posts and Salaries'!D265="","",'1. Staff Posts and Salaries'!D265)</f>
        <v/>
      </c>
      <c r="E266" s="100" t="str">
        <f>IF('1. Staff Posts and Salaries'!E265="","",'1. Staff Posts and Salaries'!E265)</f>
        <v/>
      </c>
      <c r="F266" s="100" t="str">
        <f>IF('1. Staff Posts and Salaries'!F265="","",'1. Staff Posts and Salaries'!F265)</f>
        <v/>
      </c>
      <c r="G266" s="100" t="str">
        <f>IF('1. Staff Posts and Salaries'!G265="","",'1. Staff Posts and Salaries'!G265)</f>
        <v/>
      </c>
      <c r="H266" s="100" t="str">
        <f>IF('1. Staff Posts and Salaries'!H265="","",'1. Staff Posts and Salaries'!H265)</f>
        <v/>
      </c>
      <c r="I266" s="100" t="str">
        <f>IF('1. Staff Posts and Salaries'!I265="","",'1. Staff Posts and Salaries'!I265)</f>
        <v/>
      </c>
      <c r="J266" s="100" t="str">
        <f>IF('1. Staff Posts and Salaries'!J265="","",'1. Staff Posts and Salaries'!J265)</f>
        <v/>
      </c>
      <c r="K266" s="227">
        <f>IF('1. Staff Posts and Salaries'!O265="","",'1. Staff Posts and Salaries'!O265)</f>
        <v>1</v>
      </c>
      <c r="L266" s="314"/>
      <c r="M266" s="315"/>
      <c r="N266" s="316">
        <f t="shared" si="32"/>
        <v>0</v>
      </c>
      <c r="O266" s="317">
        <f>IFERROR('1. Staff Posts and Salaries'!N265/12*'2. Annual Costs of Staff Posts'!L266*'2. Annual Costs of Staff Posts'!M266*K266,0)</f>
        <v>0</v>
      </c>
      <c r="P266" s="318"/>
      <c r="Q266" s="314"/>
      <c r="R266" s="315"/>
      <c r="S266" s="316">
        <f t="shared" si="33"/>
        <v>0</v>
      </c>
      <c r="T266" s="317">
        <f>IFERROR('1. Staff Posts and Salaries'!N265*(1+SUM(P266))/12*'2. Annual Costs of Staff Posts'!Q266*'2. Annual Costs of Staff Posts'!R266*K266,0)</f>
        <v>0</v>
      </c>
      <c r="U266" s="318"/>
      <c r="V266" s="314"/>
      <c r="W266" s="315"/>
      <c r="X266" s="316">
        <f t="shared" si="34"/>
        <v>0</v>
      </c>
      <c r="Y266" s="317">
        <f>IFERROR('1. Staff Posts and Salaries'!N265*(1+SUM(P266))*(1+SUM(U266))/12*'2. Annual Costs of Staff Posts'!V266*'2. Annual Costs of Staff Posts'!W266*K266,0)</f>
        <v>0</v>
      </c>
      <c r="Z266" s="318"/>
      <c r="AA266" s="314"/>
      <c r="AB266" s="315"/>
      <c r="AC266" s="316">
        <f t="shared" si="35"/>
        <v>0</v>
      </c>
      <c r="AD266" s="317">
        <f>IFERROR('1. Staff Posts and Salaries'!N265*(1+SUM(P266))*(1+SUM(U266))*(1+SUM(Z266))/12*'2. Annual Costs of Staff Posts'!AA266*'2. Annual Costs of Staff Posts'!AB266*K266,0)</f>
        <v>0</v>
      </c>
      <c r="AE266" s="318"/>
      <c r="AF266" s="314"/>
      <c r="AG266" s="315"/>
      <c r="AH266" s="316">
        <f t="shared" si="36"/>
        <v>0</v>
      </c>
      <c r="AI266" s="446">
        <f>IFERROR('1. Staff Posts and Salaries'!N265*(1+SUM(P266))*(1+SUM(U266))*(1+SUM(Z266))*(1+SUM(AE266))/12*'2. Annual Costs of Staff Posts'!AF266*'2. Annual Costs of Staff Posts'!AG266*K266,0)</f>
        <v>0</v>
      </c>
      <c r="AJ266" s="450">
        <f t="shared" si="37"/>
        <v>0</v>
      </c>
      <c r="AK266" s="448">
        <f t="shared" si="38"/>
        <v>0</v>
      </c>
      <c r="AL266" s="252"/>
    </row>
    <row r="267" spans="2:38" s="99" customFormat="1" x14ac:dyDescent="0.25">
      <c r="B267" s="109"/>
      <c r="C267" s="232" t="str">
        <f>IF('1. Staff Posts and Salaries'!C266="","",'1. Staff Posts and Salaries'!C266)</f>
        <v/>
      </c>
      <c r="D267" s="410" t="str">
        <f>IF('1. Staff Posts and Salaries'!D266="","",'1. Staff Posts and Salaries'!D266)</f>
        <v/>
      </c>
      <c r="E267" s="100" t="str">
        <f>IF('1. Staff Posts and Salaries'!E266="","",'1. Staff Posts and Salaries'!E266)</f>
        <v/>
      </c>
      <c r="F267" s="100" t="str">
        <f>IF('1. Staff Posts and Salaries'!F266="","",'1. Staff Posts and Salaries'!F266)</f>
        <v/>
      </c>
      <c r="G267" s="100" t="str">
        <f>IF('1. Staff Posts and Salaries'!G266="","",'1. Staff Posts and Salaries'!G266)</f>
        <v/>
      </c>
      <c r="H267" s="100" t="str">
        <f>IF('1. Staff Posts and Salaries'!H266="","",'1. Staff Posts and Salaries'!H266)</f>
        <v/>
      </c>
      <c r="I267" s="100" t="str">
        <f>IF('1. Staff Posts and Salaries'!I266="","",'1. Staff Posts and Salaries'!I266)</f>
        <v/>
      </c>
      <c r="J267" s="100" t="str">
        <f>IF('1. Staff Posts and Salaries'!J266="","",'1. Staff Posts and Salaries'!J266)</f>
        <v/>
      </c>
      <c r="K267" s="227">
        <f>IF('1. Staff Posts and Salaries'!O266="","",'1. Staff Posts and Salaries'!O266)</f>
        <v>1</v>
      </c>
      <c r="L267" s="314"/>
      <c r="M267" s="315"/>
      <c r="N267" s="316">
        <f t="shared" si="32"/>
        <v>0</v>
      </c>
      <c r="O267" s="317">
        <f>IFERROR('1. Staff Posts and Salaries'!N266/12*'2. Annual Costs of Staff Posts'!L267*'2. Annual Costs of Staff Posts'!M267*K267,0)</f>
        <v>0</v>
      </c>
      <c r="P267" s="318"/>
      <c r="Q267" s="314"/>
      <c r="R267" s="315"/>
      <c r="S267" s="316">
        <f t="shared" si="33"/>
        <v>0</v>
      </c>
      <c r="T267" s="317">
        <f>IFERROR('1. Staff Posts and Salaries'!N266*(1+SUM(P267))/12*'2. Annual Costs of Staff Posts'!Q267*'2. Annual Costs of Staff Posts'!R267*K267,0)</f>
        <v>0</v>
      </c>
      <c r="U267" s="318"/>
      <c r="V267" s="314"/>
      <c r="W267" s="315"/>
      <c r="X267" s="316">
        <f t="shared" si="34"/>
        <v>0</v>
      </c>
      <c r="Y267" s="317">
        <f>IFERROR('1. Staff Posts and Salaries'!N266*(1+SUM(P267))*(1+SUM(U267))/12*'2. Annual Costs of Staff Posts'!V267*'2. Annual Costs of Staff Posts'!W267*K267,0)</f>
        <v>0</v>
      </c>
      <c r="Z267" s="318"/>
      <c r="AA267" s="314"/>
      <c r="AB267" s="315"/>
      <c r="AC267" s="316">
        <f t="shared" si="35"/>
        <v>0</v>
      </c>
      <c r="AD267" s="317">
        <f>IFERROR('1. Staff Posts and Salaries'!N266*(1+SUM(P267))*(1+SUM(U267))*(1+SUM(Z267))/12*'2. Annual Costs of Staff Posts'!AA267*'2. Annual Costs of Staff Posts'!AB267*K267,0)</f>
        <v>0</v>
      </c>
      <c r="AE267" s="318"/>
      <c r="AF267" s="314"/>
      <c r="AG267" s="315"/>
      <c r="AH267" s="316">
        <f t="shared" si="36"/>
        <v>0</v>
      </c>
      <c r="AI267" s="446">
        <f>IFERROR('1. Staff Posts and Salaries'!N266*(1+SUM(P267))*(1+SUM(U267))*(1+SUM(Z267))*(1+SUM(AE267))/12*'2. Annual Costs of Staff Posts'!AF267*'2. Annual Costs of Staff Posts'!AG267*K267,0)</f>
        <v>0</v>
      </c>
      <c r="AJ267" s="450">
        <f t="shared" si="37"/>
        <v>0</v>
      </c>
      <c r="AK267" s="448">
        <f t="shared" si="38"/>
        <v>0</v>
      </c>
      <c r="AL267" s="252"/>
    </row>
    <row r="268" spans="2:38" s="99" customFormat="1" x14ac:dyDescent="0.25">
      <c r="B268" s="109"/>
      <c r="C268" s="232" t="str">
        <f>IF('1. Staff Posts and Salaries'!C267="","",'1. Staff Posts and Salaries'!C267)</f>
        <v/>
      </c>
      <c r="D268" s="410" t="str">
        <f>IF('1. Staff Posts and Salaries'!D267="","",'1. Staff Posts and Salaries'!D267)</f>
        <v/>
      </c>
      <c r="E268" s="100" t="str">
        <f>IF('1. Staff Posts and Salaries'!E267="","",'1. Staff Posts and Salaries'!E267)</f>
        <v/>
      </c>
      <c r="F268" s="100" t="str">
        <f>IF('1. Staff Posts and Salaries'!F267="","",'1. Staff Posts and Salaries'!F267)</f>
        <v/>
      </c>
      <c r="G268" s="100" t="str">
        <f>IF('1. Staff Posts and Salaries'!G267="","",'1. Staff Posts and Salaries'!G267)</f>
        <v/>
      </c>
      <c r="H268" s="100" t="str">
        <f>IF('1. Staff Posts and Salaries'!H267="","",'1. Staff Posts and Salaries'!H267)</f>
        <v/>
      </c>
      <c r="I268" s="100" t="str">
        <f>IF('1. Staff Posts and Salaries'!I267="","",'1. Staff Posts and Salaries'!I267)</f>
        <v/>
      </c>
      <c r="J268" s="100" t="str">
        <f>IF('1. Staff Posts and Salaries'!J267="","",'1. Staff Posts and Salaries'!J267)</f>
        <v/>
      </c>
      <c r="K268" s="227">
        <f>IF('1. Staff Posts and Salaries'!O267="","",'1. Staff Posts and Salaries'!O267)</f>
        <v>1</v>
      </c>
      <c r="L268" s="314"/>
      <c r="M268" s="315"/>
      <c r="N268" s="316">
        <f t="shared" si="32"/>
        <v>0</v>
      </c>
      <c r="O268" s="317">
        <f>IFERROR('1. Staff Posts and Salaries'!N267/12*'2. Annual Costs of Staff Posts'!L268*'2. Annual Costs of Staff Posts'!M268*K268,0)</f>
        <v>0</v>
      </c>
      <c r="P268" s="318"/>
      <c r="Q268" s="314"/>
      <c r="R268" s="315"/>
      <c r="S268" s="316">
        <f t="shared" si="33"/>
        <v>0</v>
      </c>
      <c r="T268" s="317">
        <f>IFERROR('1. Staff Posts and Salaries'!N267*(1+SUM(P268))/12*'2. Annual Costs of Staff Posts'!Q268*'2. Annual Costs of Staff Posts'!R268*K268,0)</f>
        <v>0</v>
      </c>
      <c r="U268" s="318"/>
      <c r="V268" s="314"/>
      <c r="W268" s="315"/>
      <c r="X268" s="316">
        <f t="shared" si="34"/>
        <v>0</v>
      </c>
      <c r="Y268" s="317">
        <f>IFERROR('1. Staff Posts and Salaries'!N267*(1+SUM(P268))*(1+SUM(U268))/12*'2. Annual Costs of Staff Posts'!V268*'2. Annual Costs of Staff Posts'!W268*K268,0)</f>
        <v>0</v>
      </c>
      <c r="Z268" s="318"/>
      <c r="AA268" s="314"/>
      <c r="AB268" s="315"/>
      <c r="AC268" s="316">
        <f t="shared" si="35"/>
        <v>0</v>
      </c>
      <c r="AD268" s="317">
        <f>IFERROR('1. Staff Posts and Salaries'!N267*(1+SUM(P268))*(1+SUM(U268))*(1+SUM(Z268))/12*'2. Annual Costs of Staff Posts'!AA268*'2. Annual Costs of Staff Posts'!AB268*K268,0)</f>
        <v>0</v>
      </c>
      <c r="AE268" s="318"/>
      <c r="AF268" s="314"/>
      <c r="AG268" s="315"/>
      <c r="AH268" s="316">
        <f t="shared" si="36"/>
        <v>0</v>
      </c>
      <c r="AI268" s="446">
        <f>IFERROR('1. Staff Posts and Salaries'!N267*(1+SUM(P268))*(1+SUM(U268))*(1+SUM(Z268))*(1+SUM(AE268))/12*'2. Annual Costs of Staff Posts'!AF268*'2. Annual Costs of Staff Posts'!AG268*K268,0)</f>
        <v>0</v>
      </c>
      <c r="AJ268" s="450">
        <f t="shared" si="37"/>
        <v>0</v>
      </c>
      <c r="AK268" s="448">
        <f t="shared" si="38"/>
        <v>0</v>
      </c>
      <c r="AL268" s="252"/>
    </row>
    <row r="269" spans="2:38" s="99" customFormat="1" x14ac:dyDescent="0.25">
      <c r="B269" s="109"/>
      <c r="C269" s="232" t="str">
        <f>IF('1. Staff Posts and Salaries'!C268="","",'1. Staff Posts and Salaries'!C268)</f>
        <v/>
      </c>
      <c r="D269" s="410" t="str">
        <f>IF('1. Staff Posts and Salaries'!D268="","",'1. Staff Posts and Salaries'!D268)</f>
        <v/>
      </c>
      <c r="E269" s="100" t="str">
        <f>IF('1. Staff Posts and Salaries'!E268="","",'1. Staff Posts and Salaries'!E268)</f>
        <v/>
      </c>
      <c r="F269" s="100" t="str">
        <f>IF('1. Staff Posts and Salaries'!F268="","",'1. Staff Posts and Salaries'!F268)</f>
        <v/>
      </c>
      <c r="G269" s="100" t="str">
        <f>IF('1. Staff Posts and Salaries'!G268="","",'1. Staff Posts and Salaries'!G268)</f>
        <v/>
      </c>
      <c r="H269" s="100" t="str">
        <f>IF('1. Staff Posts and Salaries'!H268="","",'1. Staff Posts and Salaries'!H268)</f>
        <v/>
      </c>
      <c r="I269" s="100" t="str">
        <f>IF('1. Staff Posts and Salaries'!I268="","",'1. Staff Posts and Salaries'!I268)</f>
        <v/>
      </c>
      <c r="J269" s="100" t="str">
        <f>IF('1. Staff Posts and Salaries'!J268="","",'1. Staff Posts and Salaries'!J268)</f>
        <v/>
      </c>
      <c r="K269" s="227">
        <f>IF('1. Staff Posts and Salaries'!O268="","",'1. Staff Posts and Salaries'!O268)</f>
        <v>1</v>
      </c>
      <c r="L269" s="314"/>
      <c r="M269" s="315"/>
      <c r="N269" s="316">
        <f t="shared" si="32"/>
        <v>0</v>
      </c>
      <c r="O269" s="317">
        <f>IFERROR('1. Staff Posts and Salaries'!N268/12*'2. Annual Costs of Staff Posts'!L269*'2. Annual Costs of Staff Posts'!M269*K269,0)</f>
        <v>0</v>
      </c>
      <c r="P269" s="318"/>
      <c r="Q269" s="314"/>
      <c r="R269" s="315"/>
      <c r="S269" s="316">
        <f t="shared" si="33"/>
        <v>0</v>
      </c>
      <c r="T269" s="317">
        <f>IFERROR('1. Staff Posts and Salaries'!N268*(1+SUM(P269))/12*'2. Annual Costs of Staff Posts'!Q269*'2. Annual Costs of Staff Posts'!R269*K269,0)</f>
        <v>0</v>
      </c>
      <c r="U269" s="318"/>
      <c r="V269" s="314"/>
      <c r="W269" s="315"/>
      <c r="X269" s="316">
        <f t="shared" si="34"/>
        <v>0</v>
      </c>
      <c r="Y269" s="317">
        <f>IFERROR('1. Staff Posts and Salaries'!N268*(1+SUM(P269))*(1+SUM(U269))/12*'2. Annual Costs of Staff Posts'!V269*'2. Annual Costs of Staff Posts'!W269*K269,0)</f>
        <v>0</v>
      </c>
      <c r="Z269" s="318"/>
      <c r="AA269" s="314"/>
      <c r="AB269" s="315"/>
      <c r="AC269" s="316">
        <f t="shared" si="35"/>
        <v>0</v>
      </c>
      <c r="AD269" s="317">
        <f>IFERROR('1. Staff Posts and Salaries'!N268*(1+SUM(P269))*(1+SUM(U269))*(1+SUM(Z269))/12*'2. Annual Costs of Staff Posts'!AA269*'2. Annual Costs of Staff Posts'!AB269*K269,0)</f>
        <v>0</v>
      </c>
      <c r="AE269" s="318"/>
      <c r="AF269" s="314"/>
      <c r="AG269" s="315"/>
      <c r="AH269" s="316">
        <f t="shared" si="36"/>
        <v>0</v>
      </c>
      <c r="AI269" s="446">
        <f>IFERROR('1. Staff Posts and Salaries'!N268*(1+SUM(P269))*(1+SUM(U269))*(1+SUM(Z269))*(1+SUM(AE269))/12*'2. Annual Costs of Staff Posts'!AF269*'2. Annual Costs of Staff Posts'!AG269*K269,0)</f>
        <v>0</v>
      </c>
      <c r="AJ269" s="450">
        <f t="shared" si="37"/>
        <v>0</v>
      </c>
      <c r="AK269" s="448">
        <f t="shared" si="38"/>
        <v>0</v>
      </c>
      <c r="AL269" s="252"/>
    </row>
    <row r="270" spans="2:38" s="99" customFormat="1" x14ac:dyDescent="0.25">
      <c r="B270" s="109"/>
      <c r="C270" s="232" t="str">
        <f>IF('1. Staff Posts and Salaries'!C269="","",'1. Staff Posts and Salaries'!C269)</f>
        <v/>
      </c>
      <c r="D270" s="410" t="str">
        <f>IF('1. Staff Posts and Salaries'!D269="","",'1. Staff Posts and Salaries'!D269)</f>
        <v/>
      </c>
      <c r="E270" s="100" t="str">
        <f>IF('1. Staff Posts and Salaries'!E269="","",'1. Staff Posts and Salaries'!E269)</f>
        <v/>
      </c>
      <c r="F270" s="100" t="str">
        <f>IF('1. Staff Posts and Salaries'!F269="","",'1. Staff Posts and Salaries'!F269)</f>
        <v/>
      </c>
      <c r="G270" s="100" t="str">
        <f>IF('1. Staff Posts and Salaries'!G269="","",'1. Staff Posts and Salaries'!G269)</f>
        <v/>
      </c>
      <c r="H270" s="100" t="str">
        <f>IF('1. Staff Posts and Salaries'!H269="","",'1. Staff Posts and Salaries'!H269)</f>
        <v/>
      </c>
      <c r="I270" s="100" t="str">
        <f>IF('1. Staff Posts and Salaries'!I269="","",'1. Staff Posts and Salaries'!I269)</f>
        <v/>
      </c>
      <c r="J270" s="100" t="str">
        <f>IF('1. Staff Posts and Salaries'!J269="","",'1. Staff Posts and Salaries'!J269)</f>
        <v/>
      </c>
      <c r="K270" s="227">
        <f>IF('1. Staff Posts and Salaries'!O269="","",'1. Staff Posts and Salaries'!O269)</f>
        <v>1</v>
      </c>
      <c r="L270" s="314"/>
      <c r="M270" s="315"/>
      <c r="N270" s="316">
        <f t="shared" si="32"/>
        <v>0</v>
      </c>
      <c r="O270" s="317">
        <f>IFERROR('1. Staff Posts and Salaries'!N269/12*'2. Annual Costs of Staff Posts'!L270*'2. Annual Costs of Staff Posts'!M270*K270,0)</f>
        <v>0</v>
      </c>
      <c r="P270" s="318"/>
      <c r="Q270" s="314"/>
      <c r="R270" s="315"/>
      <c r="S270" s="316">
        <f t="shared" si="33"/>
        <v>0</v>
      </c>
      <c r="T270" s="317">
        <f>IFERROR('1. Staff Posts and Salaries'!N269*(1+SUM(P270))/12*'2. Annual Costs of Staff Posts'!Q270*'2. Annual Costs of Staff Posts'!R270*K270,0)</f>
        <v>0</v>
      </c>
      <c r="U270" s="318"/>
      <c r="V270" s="314"/>
      <c r="W270" s="315"/>
      <c r="X270" s="316">
        <f t="shared" si="34"/>
        <v>0</v>
      </c>
      <c r="Y270" s="317">
        <f>IFERROR('1. Staff Posts and Salaries'!N269*(1+SUM(P270))*(1+SUM(U270))/12*'2. Annual Costs of Staff Posts'!V270*'2. Annual Costs of Staff Posts'!W270*K270,0)</f>
        <v>0</v>
      </c>
      <c r="Z270" s="318"/>
      <c r="AA270" s="314"/>
      <c r="AB270" s="315"/>
      <c r="AC270" s="316">
        <f t="shared" si="35"/>
        <v>0</v>
      </c>
      <c r="AD270" s="317">
        <f>IFERROR('1. Staff Posts and Salaries'!N269*(1+SUM(P270))*(1+SUM(U270))*(1+SUM(Z270))/12*'2. Annual Costs of Staff Posts'!AA270*'2. Annual Costs of Staff Posts'!AB270*K270,0)</f>
        <v>0</v>
      </c>
      <c r="AE270" s="318"/>
      <c r="AF270" s="314"/>
      <c r="AG270" s="315"/>
      <c r="AH270" s="316">
        <f t="shared" si="36"/>
        <v>0</v>
      </c>
      <c r="AI270" s="446">
        <f>IFERROR('1. Staff Posts and Salaries'!N269*(1+SUM(P270))*(1+SUM(U270))*(1+SUM(Z270))*(1+SUM(AE270))/12*'2. Annual Costs of Staff Posts'!AF270*'2. Annual Costs of Staff Posts'!AG270*K270,0)</f>
        <v>0</v>
      </c>
      <c r="AJ270" s="450">
        <f t="shared" si="37"/>
        <v>0</v>
      </c>
      <c r="AK270" s="448">
        <f t="shared" si="38"/>
        <v>0</v>
      </c>
      <c r="AL270" s="252"/>
    </row>
    <row r="271" spans="2:38" s="99" customFormat="1" x14ac:dyDescent="0.25">
      <c r="B271" s="109"/>
      <c r="C271" s="232" t="str">
        <f>IF('1. Staff Posts and Salaries'!C270="","",'1. Staff Posts and Salaries'!C270)</f>
        <v/>
      </c>
      <c r="D271" s="410" t="str">
        <f>IF('1. Staff Posts and Salaries'!D270="","",'1. Staff Posts and Salaries'!D270)</f>
        <v/>
      </c>
      <c r="E271" s="100" t="str">
        <f>IF('1. Staff Posts and Salaries'!E270="","",'1. Staff Posts and Salaries'!E270)</f>
        <v/>
      </c>
      <c r="F271" s="100" t="str">
        <f>IF('1. Staff Posts and Salaries'!F270="","",'1. Staff Posts and Salaries'!F270)</f>
        <v/>
      </c>
      <c r="G271" s="100" t="str">
        <f>IF('1. Staff Posts and Salaries'!G270="","",'1. Staff Posts and Salaries'!G270)</f>
        <v/>
      </c>
      <c r="H271" s="100" t="str">
        <f>IF('1. Staff Posts and Salaries'!H270="","",'1. Staff Posts and Salaries'!H270)</f>
        <v/>
      </c>
      <c r="I271" s="100" t="str">
        <f>IF('1. Staff Posts and Salaries'!I270="","",'1. Staff Posts and Salaries'!I270)</f>
        <v/>
      </c>
      <c r="J271" s="100" t="str">
        <f>IF('1. Staff Posts and Salaries'!J270="","",'1. Staff Posts and Salaries'!J270)</f>
        <v/>
      </c>
      <c r="K271" s="227">
        <f>IF('1. Staff Posts and Salaries'!O270="","",'1. Staff Posts and Salaries'!O270)</f>
        <v>1</v>
      </c>
      <c r="L271" s="314"/>
      <c r="M271" s="315"/>
      <c r="N271" s="316">
        <f t="shared" si="32"/>
        <v>0</v>
      </c>
      <c r="O271" s="317">
        <f>IFERROR('1. Staff Posts and Salaries'!N270/12*'2. Annual Costs of Staff Posts'!L271*'2. Annual Costs of Staff Posts'!M271*K271,0)</f>
        <v>0</v>
      </c>
      <c r="P271" s="318"/>
      <c r="Q271" s="314"/>
      <c r="R271" s="315"/>
      <c r="S271" s="316">
        <f t="shared" si="33"/>
        <v>0</v>
      </c>
      <c r="T271" s="317">
        <f>IFERROR('1. Staff Posts and Salaries'!N270*(1+SUM(P271))/12*'2. Annual Costs of Staff Posts'!Q271*'2. Annual Costs of Staff Posts'!R271*K271,0)</f>
        <v>0</v>
      </c>
      <c r="U271" s="318"/>
      <c r="V271" s="314"/>
      <c r="W271" s="315"/>
      <c r="X271" s="316">
        <f t="shared" si="34"/>
        <v>0</v>
      </c>
      <c r="Y271" s="317">
        <f>IFERROR('1. Staff Posts and Salaries'!N270*(1+SUM(P271))*(1+SUM(U271))/12*'2. Annual Costs of Staff Posts'!V271*'2. Annual Costs of Staff Posts'!W271*K271,0)</f>
        <v>0</v>
      </c>
      <c r="Z271" s="318"/>
      <c r="AA271" s="314"/>
      <c r="AB271" s="315"/>
      <c r="AC271" s="316">
        <f t="shared" si="35"/>
        <v>0</v>
      </c>
      <c r="AD271" s="317">
        <f>IFERROR('1. Staff Posts and Salaries'!N270*(1+SUM(P271))*(1+SUM(U271))*(1+SUM(Z271))/12*'2. Annual Costs of Staff Posts'!AA271*'2. Annual Costs of Staff Posts'!AB271*K271,0)</f>
        <v>0</v>
      </c>
      <c r="AE271" s="318"/>
      <c r="AF271" s="314"/>
      <c r="AG271" s="315"/>
      <c r="AH271" s="316">
        <f t="shared" si="36"/>
        <v>0</v>
      </c>
      <c r="AI271" s="446">
        <f>IFERROR('1. Staff Posts and Salaries'!N270*(1+SUM(P271))*(1+SUM(U271))*(1+SUM(Z271))*(1+SUM(AE271))/12*'2. Annual Costs of Staff Posts'!AF271*'2. Annual Costs of Staff Posts'!AG271*K271,0)</f>
        <v>0</v>
      </c>
      <c r="AJ271" s="450">
        <f t="shared" si="37"/>
        <v>0</v>
      </c>
      <c r="AK271" s="448">
        <f t="shared" si="38"/>
        <v>0</v>
      </c>
      <c r="AL271" s="252"/>
    </row>
    <row r="272" spans="2:38" s="99" customFormat="1" x14ac:dyDescent="0.25">
      <c r="B272" s="109"/>
      <c r="C272" s="232" t="str">
        <f>IF('1. Staff Posts and Salaries'!C271="","",'1. Staff Posts and Salaries'!C271)</f>
        <v/>
      </c>
      <c r="D272" s="410" t="str">
        <f>IF('1. Staff Posts and Salaries'!D271="","",'1. Staff Posts and Salaries'!D271)</f>
        <v/>
      </c>
      <c r="E272" s="100" t="str">
        <f>IF('1. Staff Posts and Salaries'!E271="","",'1. Staff Posts and Salaries'!E271)</f>
        <v/>
      </c>
      <c r="F272" s="100" t="str">
        <f>IF('1. Staff Posts and Salaries'!F271="","",'1. Staff Posts and Salaries'!F271)</f>
        <v/>
      </c>
      <c r="G272" s="100" t="str">
        <f>IF('1. Staff Posts and Salaries'!G271="","",'1. Staff Posts and Salaries'!G271)</f>
        <v/>
      </c>
      <c r="H272" s="100" t="str">
        <f>IF('1. Staff Posts and Salaries'!H271="","",'1. Staff Posts and Salaries'!H271)</f>
        <v/>
      </c>
      <c r="I272" s="100" t="str">
        <f>IF('1. Staff Posts and Salaries'!I271="","",'1. Staff Posts and Salaries'!I271)</f>
        <v/>
      </c>
      <c r="J272" s="100" t="str">
        <f>IF('1. Staff Posts and Salaries'!J271="","",'1. Staff Posts and Salaries'!J271)</f>
        <v/>
      </c>
      <c r="K272" s="227">
        <f>IF('1. Staff Posts and Salaries'!O271="","",'1. Staff Posts and Salaries'!O271)</f>
        <v>1</v>
      </c>
      <c r="L272" s="314"/>
      <c r="M272" s="315"/>
      <c r="N272" s="316">
        <f t="shared" si="32"/>
        <v>0</v>
      </c>
      <c r="O272" s="317">
        <f>IFERROR('1. Staff Posts and Salaries'!N271/12*'2. Annual Costs of Staff Posts'!L272*'2. Annual Costs of Staff Posts'!M272*K272,0)</f>
        <v>0</v>
      </c>
      <c r="P272" s="318"/>
      <c r="Q272" s="314"/>
      <c r="R272" s="315"/>
      <c r="S272" s="316">
        <f t="shared" si="33"/>
        <v>0</v>
      </c>
      <c r="T272" s="317">
        <f>IFERROR('1. Staff Posts and Salaries'!N271*(1+SUM(P272))/12*'2. Annual Costs of Staff Posts'!Q272*'2. Annual Costs of Staff Posts'!R272*K272,0)</f>
        <v>0</v>
      </c>
      <c r="U272" s="318"/>
      <c r="V272" s="314"/>
      <c r="W272" s="315"/>
      <c r="X272" s="316">
        <f t="shared" si="34"/>
        <v>0</v>
      </c>
      <c r="Y272" s="317">
        <f>IFERROR('1. Staff Posts and Salaries'!N271*(1+SUM(P272))*(1+SUM(U272))/12*'2. Annual Costs of Staff Posts'!V272*'2. Annual Costs of Staff Posts'!W272*K272,0)</f>
        <v>0</v>
      </c>
      <c r="Z272" s="318"/>
      <c r="AA272" s="314"/>
      <c r="AB272" s="315"/>
      <c r="AC272" s="316">
        <f t="shared" si="35"/>
        <v>0</v>
      </c>
      <c r="AD272" s="317">
        <f>IFERROR('1. Staff Posts and Salaries'!N271*(1+SUM(P272))*(1+SUM(U272))*(1+SUM(Z272))/12*'2. Annual Costs of Staff Posts'!AA272*'2. Annual Costs of Staff Posts'!AB272*K272,0)</f>
        <v>0</v>
      </c>
      <c r="AE272" s="318"/>
      <c r="AF272" s="314"/>
      <c r="AG272" s="315"/>
      <c r="AH272" s="316">
        <f t="shared" si="36"/>
        <v>0</v>
      </c>
      <c r="AI272" s="446">
        <f>IFERROR('1. Staff Posts and Salaries'!N271*(1+SUM(P272))*(1+SUM(U272))*(1+SUM(Z272))*(1+SUM(AE272))/12*'2. Annual Costs of Staff Posts'!AF272*'2. Annual Costs of Staff Posts'!AG272*K272,0)</f>
        <v>0</v>
      </c>
      <c r="AJ272" s="450">
        <f t="shared" si="37"/>
        <v>0</v>
      </c>
      <c r="AK272" s="448">
        <f t="shared" si="38"/>
        <v>0</v>
      </c>
      <c r="AL272" s="252"/>
    </row>
    <row r="273" spans="2:38" s="99" customFormat="1" x14ac:dyDescent="0.25">
      <c r="B273" s="109"/>
      <c r="C273" s="232" t="str">
        <f>IF('1. Staff Posts and Salaries'!C272="","",'1. Staff Posts and Salaries'!C272)</f>
        <v/>
      </c>
      <c r="D273" s="410" t="str">
        <f>IF('1. Staff Posts and Salaries'!D272="","",'1. Staff Posts and Salaries'!D272)</f>
        <v/>
      </c>
      <c r="E273" s="100" t="str">
        <f>IF('1. Staff Posts and Salaries'!E272="","",'1. Staff Posts and Salaries'!E272)</f>
        <v/>
      </c>
      <c r="F273" s="100" t="str">
        <f>IF('1. Staff Posts and Salaries'!F272="","",'1. Staff Posts and Salaries'!F272)</f>
        <v/>
      </c>
      <c r="G273" s="100" t="str">
        <f>IF('1. Staff Posts and Salaries'!G272="","",'1. Staff Posts and Salaries'!G272)</f>
        <v/>
      </c>
      <c r="H273" s="100" t="str">
        <f>IF('1. Staff Posts and Salaries'!H272="","",'1. Staff Posts and Salaries'!H272)</f>
        <v/>
      </c>
      <c r="I273" s="100" t="str">
        <f>IF('1. Staff Posts and Salaries'!I272="","",'1. Staff Posts and Salaries'!I272)</f>
        <v/>
      </c>
      <c r="J273" s="100" t="str">
        <f>IF('1. Staff Posts and Salaries'!J272="","",'1. Staff Posts and Salaries'!J272)</f>
        <v/>
      </c>
      <c r="K273" s="227">
        <f>IF('1. Staff Posts and Salaries'!O272="","",'1. Staff Posts and Salaries'!O272)</f>
        <v>1</v>
      </c>
      <c r="L273" s="314"/>
      <c r="M273" s="315"/>
      <c r="N273" s="316">
        <f t="shared" si="32"/>
        <v>0</v>
      </c>
      <c r="O273" s="317">
        <f>IFERROR('1. Staff Posts and Salaries'!N272/12*'2. Annual Costs of Staff Posts'!L273*'2. Annual Costs of Staff Posts'!M273*K273,0)</f>
        <v>0</v>
      </c>
      <c r="P273" s="318"/>
      <c r="Q273" s="314"/>
      <c r="R273" s="315"/>
      <c r="S273" s="316">
        <f t="shared" si="33"/>
        <v>0</v>
      </c>
      <c r="T273" s="317">
        <f>IFERROR('1. Staff Posts and Salaries'!N272*(1+SUM(P273))/12*'2. Annual Costs of Staff Posts'!Q273*'2. Annual Costs of Staff Posts'!R273*K273,0)</f>
        <v>0</v>
      </c>
      <c r="U273" s="318"/>
      <c r="V273" s="314"/>
      <c r="W273" s="315"/>
      <c r="X273" s="316">
        <f t="shared" si="34"/>
        <v>0</v>
      </c>
      <c r="Y273" s="317">
        <f>IFERROR('1. Staff Posts and Salaries'!N272*(1+SUM(P273))*(1+SUM(U273))/12*'2. Annual Costs of Staff Posts'!V273*'2. Annual Costs of Staff Posts'!W273*K273,0)</f>
        <v>0</v>
      </c>
      <c r="Z273" s="318"/>
      <c r="AA273" s="314"/>
      <c r="AB273" s="315"/>
      <c r="AC273" s="316">
        <f t="shared" si="35"/>
        <v>0</v>
      </c>
      <c r="AD273" s="317">
        <f>IFERROR('1. Staff Posts and Salaries'!N272*(1+SUM(P273))*(1+SUM(U273))*(1+SUM(Z273))/12*'2. Annual Costs of Staff Posts'!AA273*'2. Annual Costs of Staff Posts'!AB273*K273,0)</f>
        <v>0</v>
      </c>
      <c r="AE273" s="318"/>
      <c r="AF273" s="314"/>
      <c r="AG273" s="315"/>
      <c r="AH273" s="316">
        <f t="shared" si="36"/>
        <v>0</v>
      </c>
      <c r="AI273" s="446">
        <f>IFERROR('1. Staff Posts and Salaries'!N272*(1+SUM(P273))*(1+SUM(U273))*(1+SUM(Z273))*(1+SUM(AE273))/12*'2. Annual Costs of Staff Posts'!AF273*'2. Annual Costs of Staff Posts'!AG273*K273,0)</f>
        <v>0</v>
      </c>
      <c r="AJ273" s="450">
        <f t="shared" si="37"/>
        <v>0</v>
      </c>
      <c r="AK273" s="448">
        <f t="shared" si="38"/>
        <v>0</v>
      </c>
      <c r="AL273" s="252"/>
    </row>
    <row r="274" spans="2:38" s="99" customFormat="1" x14ac:dyDescent="0.25">
      <c r="B274" s="109"/>
      <c r="C274" s="232" t="str">
        <f>IF('1. Staff Posts and Salaries'!C273="","",'1. Staff Posts and Salaries'!C273)</f>
        <v/>
      </c>
      <c r="D274" s="410" t="str">
        <f>IF('1. Staff Posts and Salaries'!D273="","",'1. Staff Posts and Salaries'!D273)</f>
        <v/>
      </c>
      <c r="E274" s="100" t="str">
        <f>IF('1. Staff Posts and Salaries'!E273="","",'1. Staff Posts and Salaries'!E273)</f>
        <v/>
      </c>
      <c r="F274" s="100" t="str">
        <f>IF('1. Staff Posts and Salaries'!F273="","",'1. Staff Posts and Salaries'!F273)</f>
        <v/>
      </c>
      <c r="G274" s="100" t="str">
        <f>IF('1. Staff Posts and Salaries'!G273="","",'1. Staff Posts and Salaries'!G273)</f>
        <v/>
      </c>
      <c r="H274" s="100" t="str">
        <f>IF('1. Staff Posts and Salaries'!H273="","",'1. Staff Posts and Salaries'!H273)</f>
        <v/>
      </c>
      <c r="I274" s="100" t="str">
        <f>IF('1. Staff Posts and Salaries'!I273="","",'1. Staff Posts and Salaries'!I273)</f>
        <v/>
      </c>
      <c r="J274" s="100" t="str">
        <f>IF('1. Staff Posts and Salaries'!J273="","",'1. Staff Posts and Salaries'!J273)</f>
        <v/>
      </c>
      <c r="K274" s="227">
        <f>IF('1. Staff Posts and Salaries'!O273="","",'1. Staff Posts and Salaries'!O273)</f>
        <v>1</v>
      </c>
      <c r="L274" s="314"/>
      <c r="M274" s="315"/>
      <c r="N274" s="316">
        <f t="shared" si="32"/>
        <v>0</v>
      </c>
      <c r="O274" s="317">
        <f>IFERROR('1. Staff Posts and Salaries'!N273/12*'2. Annual Costs of Staff Posts'!L274*'2. Annual Costs of Staff Posts'!M274*K274,0)</f>
        <v>0</v>
      </c>
      <c r="P274" s="318"/>
      <c r="Q274" s="314"/>
      <c r="R274" s="315"/>
      <c r="S274" s="316">
        <f t="shared" si="33"/>
        <v>0</v>
      </c>
      <c r="T274" s="317">
        <f>IFERROR('1. Staff Posts and Salaries'!N273*(1+SUM(P274))/12*'2. Annual Costs of Staff Posts'!Q274*'2. Annual Costs of Staff Posts'!R274*K274,0)</f>
        <v>0</v>
      </c>
      <c r="U274" s="318"/>
      <c r="V274" s="314"/>
      <c r="W274" s="315"/>
      <c r="X274" s="316">
        <f t="shared" si="34"/>
        <v>0</v>
      </c>
      <c r="Y274" s="317">
        <f>IFERROR('1. Staff Posts and Salaries'!N273*(1+SUM(P274))*(1+SUM(U274))/12*'2. Annual Costs of Staff Posts'!V274*'2. Annual Costs of Staff Posts'!W274*K274,0)</f>
        <v>0</v>
      </c>
      <c r="Z274" s="318"/>
      <c r="AA274" s="314"/>
      <c r="AB274" s="315"/>
      <c r="AC274" s="316">
        <f t="shared" si="35"/>
        <v>0</v>
      </c>
      <c r="AD274" s="317">
        <f>IFERROR('1. Staff Posts and Salaries'!N273*(1+SUM(P274))*(1+SUM(U274))*(1+SUM(Z274))/12*'2. Annual Costs of Staff Posts'!AA274*'2. Annual Costs of Staff Posts'!AB274*K274,0)</f>
        <v>0</v>
      </c>
      <c r="AE274" s="318"/>
      <c r="AF274" s="314"/>
      <c r="AG274" s="315"/>
      <c r="AH274" s="316">
        <f t="shared" si="36"/>
        <v>0</v>
      </c>
      <c r="AI274" s="446">
        <f>IFERROR('1. Staff Posts and Salaries'!N273*(1+SUM(P274))*(1+SUM(U274))*(1+SUM(Z274))*(1+SUM(AE274))/12*'2. Annual Costs of Staff Posts'!AF274*'2. Annual Costs of Staff Posts'!AG274*K274,0)</f>
        <v>0</v>
      </c>
      <c r="AJ274" s="450">
        <f t="shared" si="37"/>
        <v>0</v>
      </c>
      <c r="AK274" s="448">
        <f t="shared" si="38"/>
        <v>0</v>
      </c>
      <c r="AL274" s="252"/>
    </row>
    <row r="275" spans="2:38" s="99" customFormat="1" x14ac:dyDescent="0.25">
      <c r="B275" s="109"/>
      <c r="C275" s="232" t="str">
        <f>IF('1. Staff Posts and Salaries'!C274="","",'1. Staff Posts and Salaries'!C274)</f>
        <v/>
      </c>
      <c r="D275" s="410" t="str">
        <f>IF('1. Staff Posts and Salaries'!D274="","",'1. Staff Posts and Salaries'!D274)</f>
        <v/>
      </c>
      <c r="E275" s="100" t="str">
        <f>IF('1. Staff Posts and Salaries'!E274="","",'1. Staff Posts and Salaries'!E274)</f>
        <v/>
      </c>
      <c r="F275" s="100" t="str">
        <f>IF('1. Staff Posts and Salaries'!F274="","",'1. Staff Posts and Salaries'!F274)</f>
        <v/>
      </c>
      <c r="G275" s="100" t="str">
        <f>IF('1. Staff Posts and Salaries'!G274="","",'1. Staff Posts and Salaries'!G274)</f>
        <v/>
      </c>
      <c r="H275" s="100" t="str">
        <f>IF('1. Staff Posts and Salaries'!H274="","",'1. Staff Posts and Salaries'!H274)</f>
        <v/>
      </c>
      <c r="I275" s="100" t="str">
        <f>IF('1. Staff Posts and Salaries'!I274="","",'1. Staff Posts and Salaries'!I274)</f>
        <v/>
      </c>
      <c r="J275" s="100" t="str">
        <f>IF('1. Staff Posts and Salaries'!J274="","",'1. Staff Posts and Salaries'!J274)</f>
        <v/>
      </c>
      <c r="K275" s="227">
        <f>IF('1. Staff Posts and Salaries'!O274="","",'1. Staff Posts and Salaries'!O274)</f>
        <v>1</v>
      </c>
      <c r="L275" s="314"/>
      <c r="M275" s="315"/>
      <c r="N275" s="316">
        <f t="shared" si="32"/>
        <v>0</v>
      </c>
      <c r="O275" s="317">
        <f>IFERROR('1. Staff Posts and Salaries'!N274/12*'2. Annual Costs of Staff Posts'!L275*'2. Annual Costs of Staff Posts'!M275*K275,0)</f>
        <v>0</v>
      </c>
      <c r="P275" s="318"/>
      <c r="Q275" s="314"/>
      <c r="R275" s="315"/>
      <c r="S275" s="316">
        <f t="shared" si="33"/>
        <v>0</v>
      </c>
      <c r="T275" s="317">
        <f>IFERROR('1. Staff Posts and Salaries'!N274*(1+SUM(P275))/12*'2. Annual Costs of Staff Posts'!Q275*'2. Annual Costs of Staff Posts'!R275*K275,0)</f>
        <v>0</v>
      </c>
      <c r="U275" s="318"/>
      <c r="V275" s="314"/>
      <c r="W275" s="315"/>
      <c r="X275" s="316">
        <f t="shared" si="34"/>
        <v>0</v>
      </c>
      <c r="Y275" s="317">
        <f>IFERROR('1. Staff Posts and Salaries'!N274*(1+SUM(P275))*(1+SUM(U275))/12*'2. Annual Costs of Staff Posts'!V275*'2. Annual Costs of Staff Posts'!W275*K275,0)</f>
        <v>0</v>
      </c>
      <c r="Z275" s="318"/>
      <c r="AA275" s="314"/>
      <c r="AB275" s="315"/>
      <c r="AC275" s="316">
        <f t="shared" si="35"/>
        <v>0</v>
      </c>
      <c r="AD275" s="317">
        <f>IFERROR('1. Staff Posts and Salaries'!N274*(1+SUM(P275))*(1+SUM(U275))*(1+SUM(Z275))/12*'2. Annual Costs of Staff Posts'!AA275*'2. Annual Costs of Staff Posts'!AB275*K275,0)</f>
        <v>0</v>
      </c>
      <c r="AE275" s="318"/>
      <c r="AF275" s="314"/>
      <c r="AG275" s="315"/>
      <c r="AH275" s="316">
        <f t="shared" si="36"/>
        <v>0</v>
      </c>
      <c r="AI275" s="446">
        <f>IFERROR('1. Staff Posts and Salaries'!N274*(1+SUM(P275))*(1+SUM(U275))*(1+SUM(Z275))*(1+SUM(AE275))/12*'2. Annual Costs of Staff Posts'!AF275*'2. Annual Costs of Staff Posts'!AG275*K275,0)</f>
        <v>0</v>
      </c>
      <c r="AJ275" s="450">
        <f t="shared" si="37"/>
        <v>0</v>
      </c>
      <c r="AK275" s="448">
        <f t="shared" si="38"/>
        <v>0</v>
      </c>
      <c r="AL275" s="252"/>
    </row>
    <row r="276" spans="2:38" s="99" customFormat="1" x14ac:dyDescent="0.25">
      <c r="B276" s="109"/>
      <c r="C276" s="232" t="str">
        <f>IF('1. Staff Posts and Salaries'!C275="","",'1. Staff Posts and Salaries'!C275)</f>
        <v/>
      </c>
      <c r="D276" s="410" t="str">
        <f>IF('1. Staff Posts and Salaries'!D275="","",'1. Staff Posts and Salaries'!D275)</f>
        <v/>
      </c>
      <c r="E276" s="100" t="str">
        <f>IF('1. Staff Posts and Salaries'!E275="","",'1. Staff Posts and Salaries'!E275)</f>
        <v/>
      </c>
      <c r="F276" s="100" t="str">
        <f>IF('1. Staff Posts and Salaries'!F275="","",'1. Staff Posts and Salaries'!F275)</f>
        <v/>
      </c>
      <c r="G276" s="100" t="str">
        <f>IF('1. Staff Posts and Salaries'!G275="","",'1. Staff Posts and Salaries'!G275)</f>
        <v/>
      </c>
      <c r="H276" s="100" t="str">
        <f>IF('1. Staff Posts and Salaries'!H275="","",'1. Staff Posts and Salaries'!H275)</f>
        <v/>
      </c>
      <c r="I276" s="100" t="str">
        <f>IF('1. Staff Posts and Salaries'!I275="","",'1. Staff Posts and Salaries'!I275)</f>
        <v/>
      </c>
      <c r="J276" s="100" t="str">
        <f>IF('1. Staff Posts and Salaries'!J275="","",'1. Staff Posts and Salaries'!J275)</f>
        <v/>
      </c>
      <c r="K276" s="227">
        <f>IF('1. Staff Posts and Salaries'!O275="","",'1. Staff Posts and Salaries'!O275)</f>
        <v>1</v>
      </c>
      <c r="L276" s="314"/>
      <c r="M276" s="315"/>
      <c r="N276" s="316">
        <f t="shared" si="32"/>
        <v>0</v>
      </c>
      <c r="O276" s="317">
        <f>IFERROR('1. Staff Posts and Salaries'!N275/12*'2. Annual Costs of Staff Posts'!L276*'2. Annual Costs of Staff Posts'!M276*K276,0)</f>
        <v>0</v>
      </c>
      <c r="P276" s="318"/>
      <c r="Q276" s="314"/>
      <c r="R276" s="315"/>
      <c r="S276" s="316">
        <f t="shared" si="33"/>
        <v>0</v>
      </c>
      <c r="T276" s="317">
        <f>IFERROR('1. Staff Posts and Salaries'!N275*(1+SUM(P276))/12*'2. Annual Costs of Staff Posts'!Q276*'2. Annual Costs of Staff Posts'!R276*K276,0)</f>
        <v>0</v>
      </c>
      <c r="U276" s="318"/>
      <c r="V276" s="314"/>
      <c r="W276" s="315"/>
      <c r="X276" s="316">
        <f t="shared" si="34"/>
        <v>0</v>
      </c>
      <c r="Y276" s="317">
        <f>IFERROR('1. Staff Posts and Salaries'!N275*(1+SUM(P276))*(1+SUM(U276))/12*'2. Annual Costs of Staff Posts'!V276*'2. Annual Costs of Staff Posts'!W276*K276,0)</f>
        <v>0</v>
      </c>
      <c r="Z276" s="318"/>
      <c r="AA276" s="314"/>
      <c r="AB276" s="315"/>
      <c r="AC276" s="316">
        <f t="shared" si="35"/>
        <v>0</v>
      </c>
      <c r="AD276" s="317">
        <f>IFERROR('1. Staff Posts and Salaries'!N275*(1+SUM(P276))*(1+SUM(U276))*(1+SUM(Z276))/12*'2. Annual Costs of Staff Posts'!AA276*'2. Annual Costs of Staff Posts'!AB276*K276,0)</f>
        <v>0</v>
      </c>
      <c r="AE276" s="318"/>
      <c r="AF276" s="314"/>
      <c r="AG276" s="315"/>
      <c r="AH276" s="316">
        <f t="shared" si="36"/>
        <v>0</v>
      </c>
      <c r="AI276" s="446">
        <f>IFERROR('1. Staff Posts and Salaries'!N275*(1+SUM(P276))*(1+SUM(U276))*(1+SUM(Z276))*(1+SUM(AE276))/12*'2. Annual Costs of Staff Posts'!AF276*'2. Annual Costs of Staff Posts'!AG276*K276,0)</f>
        <v>0</v>
      </c>
      <c r="AJ276" s="450">
        <f t="shared" si="37"/>
        <v>0</v>
      </c>
      <c r="AK276" s="448">
        <f t="shared" si="38"/>
        <v>0</v>
      </c>
      <c r="AL276" s="252"/>
    </row>
    <row r="277" spans="2:38" s="99" customFormat="1" x14ac:dyDescent="0.25">
      <c r="B277" s="109"/>
      <c r="C277" s="232" t="str">
        <f>IF('1. Staff Posts and Salaries'!C276="","",'1. Staff Posts and Salaries'!C276)</f>
        <v/>
      </c>
      <c r="D277" s="410" t="str">
        <f>IF('1. Staff Posts and Salaries'!D276="","",'1. Staff Posts and Salaries'!D276)</f>
        <v/>
      </c>
      <c r="E277" s="100" t="str">
        <f>IF('1. Staff Posts and Salaries'!E276="","",'1. Staff Posts and Salaries'!E276)</f>
        <v/>
      </c>
      <c r="F277" s="100" t="str">
        <f>IF('1. Staff Posts and Salaries'!F276="","",'1. Staff Posts and Salaries'!F276)</f>
        <v/>
      </c>
      <c r="G277" s="100" t="str">
        <f>IF('1. Staff Posts and Salaries'!G276="","",'1. Staff Posts and Salaries'!G276)</f>
        <v/>
      </c>
      <c r="H277" s="100" t="str">
        <f>IF('1. Staff Posts and Salaries'!H276="","",'1. Staff Posts and Salaries'!H276)</f>
        <v/>
      </c>
      <c r="I277" s="100" t="str">
        <f>IF('1. Staff Posts and Salaries'!I276="","",'1. Staff Posts and Salaries'!I276)</f>
        <v/>
      </c>
      <c r="J277" s="100" t="str">
        <f>IF('1. Staff Posts and Salaries'!J276="","",'1. Staff Posts and Salaries'!J276)</f>
        <v/>
      </c>
      <c r="K277" s="227">
        <f>IF('1. Staff Posts and Salaries'!O276="","",'1. Staff Posts and Salaries'!O276)</f>
        <v>1</v>
      </c>
      <c r="L277" s="314"/>
      <c r="M277" s="315"/>
      <c r="N277" s="316">
        <f t="shared" si="32"/>
        <v>0</v>
      </c>
      <c r="O277" s="317">
        <f>IFERROR('1. Staff Posts and Salaries'!N276/12*'2. Annual Costs of Staff Posts'!L277*'2. Annual Costs of Staff Posts'!M277*K277,0)</f>
        <v>0</v>
      </c>
      <c r="P277" s="318"/>
      <c r="Q277" s="314"/>
      <c r="R277" s="315"/>
      <c r="S277" s="316">
        <f t="shared" si="33"/>
        <v>0</v>
      </c>
      <c r="T277" s="317">
        <f>IFERROR('1. Staff Posts and Salaries'!N276*(1+SUM(P277))/12*'2. Annual Costs of Staff Posts'!Q277*'2. Annual Costs of Staff Posts'!R277*K277,0)</f>
        <v>0</v>
      </c>
      <c r="U277" s="318"/>
      <c r="V277" s="314"/>
      <c r="W277" s="315"/>
      <c r="X277" s="316">
        <f t="shared" si="34"/>
        <v>0</v>
      </c>
      <c r="Y277" s="317">
        <f>IFERROR('1. Staff Posts and Salaries'!N276*(1+SUM(P277))*(1+SUM(U277))/12*'2. Annual Costs of Staff Posts'!V277*'2. Annual Costs of Staff Posts'!W277*K277,0)</f>
        <v>0</v>
      </c>
      <c r="Z277" s="318"/>
      <c r="AA277" s="314"/>
      <c r="AB277" s="315"/>
      <c r="AC277" s="316">
        <f t="shared" si="35"/>
        <v>0</v>
      </c>
      <c r="AD277" s="317">
        <f>IFERROR('1. Staff Posts and Salaries'!N276*(1+SUM(P277))*(1+SUM(U277))*(1+SUM(Z277))/12*'2. Annual Costs of Staff Posts'!AA277*'2. Annual Costs of Staff Posts'!AB277*K277,0)</f>
        <v>0</v>
      </c>
      <c r="AE277" s="318"/>
      <c r="AF277" s="314"/>
      <c r="AG277" s="315"/>
      <c r="AH277" s="316">
        <f t="shared" si="36"/>
        <v>0</v>
      </c>
      <c r="AI277" s="446">
        <f>IFERROR('1. Staff Posts and Salaries'!N276*(1+SUM(P277))*(1+SUM(U277))*(1+SUM(Z277))*(1+SUM(AE277))/12*'2. Annual Costs of Staff Posts'!AF277*'2. Annual Costs of Staff Posts'!AG277*K277,0)</f>
        <v>0</v>
      </c>
      <c r="AJ277" s="450">
        <f t="shared" si="37"/>
        <v>0</v>
      </c>
      <c r="AK277" s="448">
        <f t="shared" si="38"/>
        <v>0</v>
      </c>
      <c r="AL277" s="252"/>
    </row>
    <row r="278" spans="2:38" s="99" customFormat="1" x14ac:dyDescent="0.25">
      <c r="B278" s="109"/>
      <c r="C278" s="232" t="str">
        <f>IF('1. Staff Posts and Salaries'!C277="","",'1. Staff Posts and Salaries'!C277)</f>
        <v/>
      </c>
      <c r="D278" s="410" t="str">
        <f>IF('1. Staff Posts and Salaries'!D277="","",'1. Staff Posts and Salaries'!D277)</f>
        <v/>
      </c>
      <c r="E278" s="100" t="str">
        <f>IF('1. Staff Posts and Salaries'!E277="","",'1. Staff Posts and Salaries'!E277)</f>
        <v/>
      </c>
      <c r="F278" s="100" t="str">
        <f>IF('1. Staff Posts and Salaries'!F277="","",'1. Staff Posts and Salaries'!F277)</f>
        <v/>
      </c>
      <c r="G278" s="100" t="str">
        <f>IF('1. Staff Posts and Salaries'!G277="","",'1. Staff Posts and Salaries'!G277)</f>
        <v/>
      </c>
      <c r="H278" s="100" t="str">
        <f>IF('1. Staff Posts and Salaries'!H277="","",'1. Staff Posts and Salaries'!H277)</f>
        <v/>
      </c>
      <c r="I278" s="100" t="str">
        <f>IF('1. Staff Posts and Salaries'!I277="","",'1. Staff Posts and Salaries'!I277)</f>
        <v/>
      </c>
      <c r="J278" s="100" t="str">
        <f>IF('1. Staff Posts and Salaries'!J277="","",'1. Staff Posts and Salaries'!J277)</f>
        <v/>
      </c>
      <c r="K278" s="227">
        <f>IF('1. Staff Posts and Salaries'!O277="","",'1. Staff Posts and Salaries'!O277)</f>
        <v>1</v>
      </c>
      <c r="L278" s="314"/>
      <c r="M278" s="315"/>
      <c r="N278" s="316">
        <f t="shared" si="32"/>
        <v>0</v>
      </c>
      <c r="O278" s="317">
        <f>IFERROR('1. Staff Posts and Salaries'!N277/12*'2. Annual Costs of Staff Posts'!L278*'2. Annual Costs of Staff Posts'!M278*K278,0)</f>
        <v>0</v>
      </c>
      <c r="P278" s="318"/>
      <c r="Q278" s="314"/>
      <c r="R278" s="315"/>
      <c r="S278" s="316">
        <f t="shared" si="33"/>
        <v>0</v>
      </c>
      <c r="T278" s="317">
        <f>IFERROR('1. Staff Posts and Salaries'!N277*(1+SUM(P278))/12*'2. Annual Costs of Staff Posts'!Q278*'2. Annual Costs of Staff Posts'!R278*K278,0)</f>
        <v>0</v>
      </c>
      <c r="U278" s="318"/>
      <c r="V278" s="314"/>
      <c r="W278" s="315"/>
      <c r="X278" s="316">
        <f t="shared" si="34"/>
        <v>0</v>
      </c>
      <c r="Y278" s="317">
        <f>IFERROR('1. Staff Posts and Salaries'!N277*(1+SUM(P278))*(1+SUM(U278))/12*'2. Annual Costs of Staff Posts'!V278*'2. Annual Costs of Staff Posts'!W278*K278,0)</f>
        <v>0</v>
      </c>
      <c r="Z278" s="318"/>
      <c r="AA278" s="314"/>
      <c r="AB278" s="315"/>
      <c r="AC278" s="316">
        <f t="shared" si="35"/>
        <v>0</v>
      </c>
      <c r="AD278" s="317">
        <f>IFERROR('1. Staff Posts and Salaries'!N277*(1+SUM(P278))*(1+SUM(U278))*(1+SUM(Z278))/12*'2. Annual Costs of Staff Posts'!AA278*'2. Annual Costs of Staff Posts'!AB278*K278,0)</f>
        <v>0</v>
      </c>
      <c r="AE278" s="318"/>
      <c r="AF278" s="314"/>
      <c r="AG278" s="315"/>
      <c r="AH278" s="316">
        <f t="shared" si="36"/>
        <v>0</v>
      </c>
      <c r="AI278" s="446">
        <f>IFERROR('1. Staff Posts and Salaries'!N277*(1+SUM(P278))*(1+SUM(U278))*(1+SUM(Z278))*(1+SUM(AE278))/12*'2. Annual Costs of Staff Posts'!AF278*'2. Annual Costs of Staff Posts'!AG278*K278,0)</f>
        <v>0</v>
      </c>
      <c r="AJ278" s="450">
        <f t="shared" si="37"/>
        <v>0</v>
      </c>
      <c r="AK278" s="448">
        <f t="shared" si="38"/>
        <v>0</v>
      </c>
      <c r="AL278" s="252"/>
    </row>
    <row r="279" spans="2:38" s="99" customFormat="1" x14ac:dyDescent="0.25">
      <c r="B279" s="109"/>
      <c r="C279" s="232" t="str">
        <f>IF('1. Staff Posts and Salaries'!C278="","",'1. Staff Posts and Salaries'!C278)</f>
        <v/>
      </c>
      <c r="D279" s="410" t="str">
        <f>IF('1. Staff Posts and Salaries'!D278="","",'1. Staff Posts and Salaries'!D278)</f>
        <v/>
      </c>
      <c r="E279" s="100" t="str">
        <f>IF('1. Staff Posts and Salaries'!E278="","",'1. Staff Posts and Salaries'!E278)</f>
        <v/>
      </c>
      <c r="F279" s="100" t="str">
        <f>IF('1. Staff Posts and Salaries'!F278="","",'1. Staff Posts and Salaries'!F278)</f>
        <v/>
      </c>
      <c r="G279" s="100" t="str">
        <f>IF('1. Staff Posts and Salaries'!G278="","",'1. Staff Posts and Salaries'!G278)</f>
        <v/>
      </c>
      <c r="H279" s="100" t="str">
        <f>IF('1. Staff Posts and Salaries'!H278="","",'1. Staff Posts and Salaries'!H278)</f>
        <v/>
      </c>
      <c r="I279" s="100" t="str">
        <f>IF('1. Staff Posts and Salaries'!I278="","",'1. Staff Posts and Salaries'!I278)</f>
        <v/>
      </c>
      <c r="J279" s="100" t="str">
        <f>IF('1. Staff Posts and Salaries'!J278="","",'1. Staff Posts and Salaries'!J278)</f>
        <v/>
      </c>
      <c r="K279" s="227">
        <f>IF('1. Staff Posts and Salaries'!O278="","",'1. Staff Posts and Salaries'!O278)</f>
        <v>1</v>
      </c>
      <c r="L279" s="314"/>
      <c r="M279" s="315"/>
      <c r="N279" s="316">
        <f t="shared" si="32"/>
        <v>0</v>
      </c>
      <c r="O279" s="317">
        <f>IFERROR('1. Staff Posts and Salaries'!N278/12*'2. Annual Costs of Staff Posts'!L279*'2. Annual Costs of Staff Posts'!M279*K279,0)</f>
        <v>0</v>
      </c>
      <c r="P279" s="318"/>
      <c r="Q279" s="314"/>
      <c r="R279" s="315"/>
      <c r="S279" s="316">
        <f t="shared" si="33"/>
        <v>0</v>
      </c>
      <c r="T279" s="317">
        <f>IFERROR('1. Staff Posts and Salaries'!N278*(1+SUM(P279))/12*'2. Annual Costs of Staff Posts'!Q279*'2. Annual Costs of Staff Posts'!R279*K279,0)</f>
        <v>0</v>
      </c>
      <c r="U279" s="318"/>
      <c r="V279" s="314"/>
      <c r="W279" s="315"/>
      <c r="X279" s="316">
        <f t="shared" si="34"/>
        <v>0</v>
      </c>
      <c r="Y279" s="317">
        <f>IFERROR('1. Staff Posts and Salaries'!N278*(1+SUM(P279))*(1+SUM(U279))/12*'2. Annual Costs of Staff Posts'!V279*'2. Annual Costs of Staff Posts'!W279*K279,0)</f>
        <v>0</v>
      </c>
      <c r="Z279" s="318"/>
      <c r="AA279" s="314"/>
      <c r="AB279" s="315"/>
      <c r="AC279" s="316">
        <f t="shared" si="35"/>
        <v>0</v>
      </c>
      <c r="AD279" s="317">
        <f>IFERROR('1. Staff Posts and Salaries'!N278*(1+SUM(P279))*(1+SUM(U279))*(1+SUM(Z279))/12*'2. Annual Costs of Staff Posts'!AA279*'2. Annual Costs of Staff Posts'!AB279*K279,0)</f>
        <v>0</v>
      </c>
      <c r="AE279" s="318"/>
      <c r="AF279" s="314"/>
      <c r="AG279" s="315"/>
      <c r="AH279" s="316">
        <f t="shared" si="36"/>
        <v>0</v>
      </c>
      <c r="AI279" s="446">
        <f>IFERROR('1. Staff Posts and Salaries'!N278*(1+SUM(P279))*(1+SUM(U279))*(1+SUM(Z279))*(1+SUM(AE279))/12*'2. Annual Costs of Staff Posts'!AF279*'2. Annual Costs of Staff Posts'!AG279*K279,0)</f>
        <v>0</v>
      </c>
      <c r="AJ279" s="450">
        <f t="shared" si="37"/>
        <v>0</v>
      </c>
      <c r="AK279" s="448">
        <f t="shared" si="38"/>
        <v>0</v>
      </c>
      <c r="AL279" s="252"/>
    </row>
    <row r="280" spans="2:38" s="99" customFormat="1" x14ac:dyDescent="0.25">
      <c r="B280" s="109"/>
      <c r="C280" s="232" t="str">
        <f>IF('1. Staff Posts and Salaries'!C279="","",'1. Staff Posts and Salaries'!C279)</f>
        <v/>
      </c>
      <c r="D280" s="410" t="str">
        <f>IF('1. Staff Posts and Salaries'!D279="","",'1. Staff Posts and Salaries'!D279)</f>
        <v/>
      </c>
      <c r="E280" s="100" t="str">
        <f>IF('1. Staff Posts and Salaries'!E279="","",'1. Staff Posts and Salaries'!E279)</f>
        <v/>
      </c>
      <c r="F280" s="100" t="str">
        <f>IF('1. Staff Posts and Salaries'!F279="","",'1. Staff Posts and Salaries'!F279)</f>
        <v/>
      </c>
      <c r="G280" s="100" t="str">
        <f>IF('1. Staff Posts and Salaries'!G279="","",'1. Staff Posts and Salaries'!G279)</f>
        <v/>
      </c>
      <c r="H280" s="100" t="str">
        <f>IF('1. Staff Posts and Salaries'!H279="","",'1. Staff Posts and Salaries'!H279)</f>
        <v/>
      </c>
      <c r="I280" s="100" t="str">
        <f>IF('1. Staff Posts and Salaries'!I279="","",'1. Staff Posts and Salaries'!I279)</f>
        <v/>
      </c>
      <c r="J280" s="100" t="str">
        <f>IF('1. Staff Posts and Salaries'!J279="","",'1. Staff Posts and Salaries'!J279)</f>
        <v/>
      </c>
      <c r="K280" s="227">
        <f>IF('1. Staff Posts and Salaries'!O279="","",'1. Staff Posts and Salaries'!O279)</f>
        <v>1</v>
      </c>
      <c r="L280" s="314"/>
      <c r="M280" s="315"/>
      <c r="N280" s="316">
        <f t="shared" si="32"/>
        <v>0</v>
      </c>
      <c r="O280" s="317">
        <f>IFERROR('1. Staff Posts and Salaries'!N279/12*'2. Annual Costs of Staff Posts'!L280*'2. Annual Costs of Staff Posts'!M280*K280,0)</f>
        <v>0</v>
      </c>
      <c r="P280" s="318"/>
      <c r="Q280" s="314"/>
      <c r="R280" s="315"/>
      <c r="S280" s="316">
        <f t="shared" si="33"/>
        <v>0</v>
      </c>
      <c r="T280" s="317">
        <f>IFERROR('1. Staff Posts and Salaries'!N279*(1+SUM(P280))/12*'2. Annual Costs of Staff Posts'!Q280*'2. Annual Costs of Staff Posts'!R280*K280,0)</f>
        <v>0</v>
      </c>
      <c r="U280" s="318"/>
      <c r="V280" s="314"/>
      <c r="W280" s="315"/>
      <c r="X280" s="316">
        <f t="shared" si="34"/>
        <v>0</v>
      </c>
      <c r="Y280" s="317">
        <f>IFERROR('1. Staff Posts and Salaries'!N279*(1+SUM(P280))*(1+SUM(U280))/12*'2. Annual Costs of Staff Posts'!V280*'2. Annual Costs of Staff Posts'!W280*K280,0)</f>
        <v>0</v>
      </c>
      <c r="Z280" s="318"/>
      <c r="AA280" s="314"/>
      <c r="AB280" s="315"/>
      <c r="AC280" s="316">
        <f t="shared" si="35"/>
        <v>0</v>
      </c>
      <c r="AD280" s="317">
        <f>IFERROR('1. Staff Posts and Salaries'!N279*(1+SUM(P280))*(1+SUM(U280))*(1+SUM(Z280))/12*'2. Annual Costs of Staff Posts'!AA280*'2. Annual Costs of Staff Posts'!AB280*K280,0)</f>
        <v>0</v>
      </c>
      <c r="AE280" s="318"/>
      <c r="AF280" s="314"/>
      <c r="AG280" s="315"/>
      <c r="AH280" s="316">
        <f t="shared" si="36"/>
        <v>0</v>
      </c>
      <c r="AI280" s="446">
        <f>IFERROR('1. Staff Posts and Salaries'!N279*(1+SUM(P280))*(1+SUM(U280))*(1+SUM(Z280))*(1+SUM(AE280))/12*'2. Annual Costs of Staff Posts'!AF280*'2. Annual Costs of Staff Posts'!AG280*K280,0)</f>
        <v>0</v>
      </c>
      <c r="AJ280" s="450">
        <f t="shared" si="37"/>
        <v>0</v>
      </c>
      <c r="AK280" s="448">
        <f t="shared" si="38"/>
        <v>0</v>
      </c>
      <c r="AL280" s="252"/>
    </row>
    <row r="281" spans="2:38" s="99" customFormat="1" x14ac:dyDescent="0.25">
      <c r="B281" s="109"/>
      <c r="C281" s="232" t="str">
        <f>IF('1. Staff Posts and Salaries'!C280="","",'1. Staff Posts and Salaries'!C280)</f>
        <v/>
      </c>
      <c r="D281" s="410" t="str">
        <f>IF('1. Staff Posts and Salaries'!D280="","",'1. Staff Posts and Salaries'!D280)</f>
        <v/>
      </c>
      <c r="E281" s="100" t="str">
        <f>IF('1. Staff Posts and Salaries'!E280="","",'1. Staff Posts and Salaries'!E280)</f>
        <v/>
      </c>
      <c r="F281" s="100" t="str">
        <f>IF('1. Staff Posts and Salaries'!F280="","",'1. Staff Posts and Salaries'!F280)</f>
        <v/>
      </c>
      <c r="G281" s="100" t="str">
        <f>IF('1. Staff Posts and Salaries'!G280="","",'1. Staff Posts and Salaries'!G280)</f>
        <v/>
      </c>
      <c r="H281" s="100" t="str">
        <f>IF('1. Staff Posts and Salaries'!H280="","",'1. Staff Posts and Salaries'!H280)</f>
        <v/>
      </c>
      <c r="I281" s="100" t="str">
        <f>IF('1. Staff Posts and Salaries'!I280="","",'1. Staff Posts and Salaries'!I280)</f>
        <v/>
      </c>
      <c r="J281" s="100" t="str">
        <f>IF('1. Staff Posts and Salaries'!J280="","",'1. Staff Posts and Salaries'!J280)</f>
        <v/>
      </c>
      <c r="K281" s="227">
        <f>IF('1. Staff Posts and Salaries'!O280="","",'1. Staff Posts and Salaries'!O280)</f>
        <v>1</v>
      </c>
      <c r="L281" s="314"/>
      <c r="M281" s="315"/>
      <c r="N281" s="316">
        <f t="shared" si="32"/>
        <v>0</v>
      </c>
      <c r="O281" s="317">
        <f>IFERROR('1. Staff Posts and Salaries'!N280/12*'2. Annual Costs of Staff Posts'!L281*'2. Annual Costs of Staff Posts'!M281*K281,0)</f>
        <v>0</v>
      </c>
      <c r="P281" s="318"/>
      <c r="Q281" s="314"/>
      <c r="R281" s="315"/>
      <c r="S281" s="316">
        <f t="shared" si="33"/>
        <v>0</v>
      </c>
      <c r="T281" s="317">
        <f>IFERROR('1. Staff Posts and Salaries'!N280*(1+SUM(P281))/12*'2. Annual Costs of Staff Posts'!Q281*'2. Annual Costs of Staff Posts'!R281*K281,0)</f>
        <v>0</v>
      </c>
      <c r="U281" s="318"/>
      <c r="V281" s="314"/>
      <c r="W281" s="315"/>
      <c r="X281" s="316">
        <f t="shared" si="34"/>
        <v>0</v>
      </c>
      <c r="Y281" s="317">
        <f>IFERROR('1. Staff Posts and Salaries'!N280*(1+SUM(P281))*(1+SUM(U281))/12*'2. Annual Costs of Staff Posts'!V281*'2. Annual Costs of Staff Posts'!W281*K281,0)</f>
        <v>0</v>
      </c>
      <c r="Z281" s="318"/>
      <c r="AA281" s="314"/>
      <c r="AB281" s="315"/>
      <c r="AC281" s="316">
        <f t="shared" si="35"/>
        <v>0</v>
      </c>
      <c r="AD281" s="317">
        <f>IFERROR('1. Staff Posts and Salaries'!N280*(1+SUM(P281))*(1+SUM(U281))*(1+SUM(Z281))/12*'2. Annual Costs of Staff Posts'!AA281*'2. Annual Costs of Staff Posts'!AB281*K281,0)</f>
        <v>0</v>
      </c>
      <c r="AE281" s="318"/>
      <c r="AF281" s="314"/>
      <c r="AG281" s="315"/>
      <c r="AH281" s="316">
        <f t="shared" si="36"/>
        <v>0</v>
      </c>
      <c r="AI281" s="446">
        <f>IFERROR('1. Staff Posts and Salaries'!N280*(1+SUM(P281))*(1+SUM(U281))*(1+SUM(Z281))*(1+SUM(AE281))/12*'2. Annual Costs of Staff Posts'!AF281*'2. Annual Costs of Staff Posts'!AG281*K281,0)</f>
        <v>0</v>
      </c>
      <c r="AJ281" s="450">
        <f t="shared" si="37"/>
        <v>0</v>
      </c>
      <c r="AK281" s="448">
        <f t="shared" si="38"/>
        <v>0</v>
      </c>
      <c r="AL281" s="252"/>
    </row>
    <row r="282" spans="2:38" s="99" customFormat="1" x14ac:dyDescent="0.25">
      <c r="B282" s="109"/>
      <c r="C282" s="232" t="str">
        <f>IF('1. Staff Posts and Salaries'!C281="","",'1. Staff Posts and Salaries'!C281)</f>
        <v/>
      </c>
      <c r="D282" s="410" t="str">
        <f>IF('1. Staff Posts and Salaries'!D281="","",'1. Staff Posts and Salaries'!D281)</f>
        <v/>
      </c>
      <c r="E282" s="100" t="str">
        <f>IF('1. Staff Posts and Salaries'!E281="","",'1. Staff Posts and Salaries'!E281)</f>
        <v/>
      </c>
      <c r="F282" s="100" t="str">
        <f>IF('1. Staff Posts and Salaries'!F281="","",'1. Staff Posts and Salaries'!F281)</f>
        <v/>
      </c>
      <c r="G282" s="100" t="str">
        <f>IF('1. Staff Posts and Salaries'!G281="","",'1. Staff Posts and Salaries'!G281)</f>
        <v/>
      </c>
      <c r="H282" s="100" t="str">
        <f>IF('1. Staff Posts and Salaries'!H281="","",'1. Staff Posts and Salaries'!H281)</f>
        <v/>
      </c>
      <c r="I282" s="100" t="str">
        <f>IF('1. Staff Posts and Salaries'!I281="","",'1. Staff Posts and Salaries'!I281)</f>
        <v/>
      </c>
      <c r="J282" s="100" t="str">
        <f>IF('1. Staff Posts and Salaries'!J281="","",'1. Staff Posts and Salaries'!J281)</f>
        <v/>
      </c>
      <c r="K282" s="227">
        <f>IF('1. Staff Posts and Salaries'!O281="","",'1. Staff Posts and Salaries'!O281)</f>
        <v>1</v>
      </c>
      <c r="L282" s="314"/>
      <c r="M282" s="315"/>
      <c r="N282" s="316">
        <f t="shared" si="32"/>
        <v>0</v>
      </c>
      <c r="O282" s="317">
        <f>IFERROR('1. Staff Posts and Salaries'!N281/12*'2. Annual Costs of Staff Posts'!L282*'2. Annual Costs of Staff Posts'!M282*K282,0)</f>
        <v>0</v>
      </c>
      <c r="P282" s="318"/>
      <c r="Q282" s="314"/>
      <c r="R282" s="315"/>
      <c r="S282" s="316">
        <f t="shared" si="33"/>
        <v>0</v>
      </c>
      <c r="T282" s="317">
        <f>IFERROR('1. Staff Posts and Salaries'!N281*(1+SUM(P282))/12*'2. Annual Costs of Staff Posts'!Q282*'2. Annual Costs of Staff Posts'!R282*K282,0)</f>
        <v>0</v>
      </c>
      <c r="U282" s="318"/>
      <c r="V282" s="314"/>
      <c r="W282" s="315"/>
      <c r="X282" s="316">
        <f t="shared" si="34"/>
        <v>0</v>
      </c>
      <c r="Y282" s="317">
        <f>IFERROR('1. Staff Posts and Salaries'!N281*(1+SUM(P282))*(1+SUM(U282))/12*'2. Annual Costs of Staff Posts'!V282*'2. Annual Costs of Staff Posts'!W282*K282,0)</f>
        <v>0</v>
      </c>
      <c r="Z282" s="318"/>
      <c r="AA282" s="314"/>
      <c r="AB282" s="315"/>
      <c r="AC282" s="316">
        <f t="shared" si="35"/>
        <v>0</v>
      </c>
      <c r="AD282" s="317">
        <f>IFERROR('1. Staff Posts and Salaries'!N281*(1+SUM(P282))*(1+SUM(U282))*(1+SUM(Z282))/12*'2. Annual Costs of Staff Posts'!AA282*'2. Annual Costs of Staff Posts'!AB282*K282,0)</f>
        <v>0</v>
      </c>
      <c r="AE282" s="318"/>
      <c r="AF282" s="314"/>
      <c r="AG282" s="315"/>
      <c r="AH282" s="316">
        <f t="shared" si="36"/>
        <v>0</v>
      </c>
      <c r="AI282" s="446">
        <f>IFERROR('1. Staff Posts and Salaries'!N281*(1+SUM(P282))*(1+SUM(U282))*(1+SUM(Z282))*(1+SUM(AE282))/12*'2. Annual Costs of Staff Posts'!AF282*'2. Annual Costs of Staff Posts'!AG282*K282,0)</f>
        <v>0</v>
      </c>
      <c r="AJ282" s="450">
        <f t="shared" si="37"/>
        <v>0</v>
      </c>
      <c r="AK282" s="448">
        <f t="shared" si="38"/>
        <v>0</v>
      </c>
      <c r="AL282" s="252"/>
    </row>
    <row r="283" spans="2:38" s="99" customFormat="1" x14ac:dyDescent="0.25">
      <c r="B283" s="109"/>
      <c r="C283" s="232" t="str">
        <f>IF('1. Staff Posts and Salaries'!C282="","",'1. Staff Posts and Salaries'!C282)</f>
        <v/>
      </c>
      <c r="D283" s="410" t="str">
        <f>IF('1. Staff Posts and Salaries'!D282="","",'1. Staff Posts and Salaries'!D282)</f>
        <v/>
      </c>
      <c r="E283" s="100" t="str">
        <f>IF('1. Staff Posts and Salaries'!E282="","",'1. Staff Posts and Salaries'!E282)</f>
        <v/>
      </c>
      <c r="F283" s="100" t="str">
        <f>IF('1. Staff Posts and Salaries'!F282="","",'1. Staff Posts and Salaries'!F282)</f>
        <v/>
      </c>
      <c r="G283" s="100" t="str">
        <f>IF('1. Staff Posts and Salaries'!G282="","",'1. Staff Posts and Salaries'!G282)</f>
        <v/>
      </c>
      <c r="H283" s="100" t="str">
        <f>IF('1. Staff Posts and Salaries'!H282="","",'1. Staff Posts and Salaries'!H282)</f>
        <v/>
      </c>
      <c r="I283" s="100" t="str">
        <f>IF('1. Staff Posts and Salaries'!I282="","",'1. Staff Posts and Salaries'!I282)</f>
        <v/>
      </c>
      <c r="J283" s="100" t="str">
        <f>IF('1. Staff Posts and Salaries'!J282="","",'1. Staff Posts and Salaries'!J282)</f>
        <v/>
      </c>
      <c r="K283" s="227">
        <f>IF('1. Staff Posts and Salaries'!O282="","",'1. Staff Posts and Salaries'!O282)</f>
        <v>1</v>
      </c>
      <c r="L283" s="314"/>
      <c r="M283" s="315"/>
      <c r="N283" s="316">
        <f t="shared" si="32"/>
        <v>0</v>
      </c>
      <c r="O283" s="317">
        <f>IFERROR('1. Staff Posts and Salaries'!N282/12*'2. Annual Costs of Staff Posts'!L283*'2. Annual Costs of Staff Posts'!M283*K283,0)</f>
        <v>0</v>
      </c>
      <c r="P283" s="318"/>
      <c r="Q283" s="314"/>
      <c r="R283" s="315"/>
      <c r="S283" s="316">
        <f t="shared" si="33"/>
        <v>0</v>
      </c>
      <c r="T283" s="317">
        <f>IFERROR('1. Staff Posts and Salaries'!N282*(1+SUM(P283))/12*'2. Annual Costs of Staff Posts'!Q283*'2. Annual Costs of Staff Posts'!R283*K283,0)</f>
        <v>0</v>
      </c>
      <c r="U283" s="318"/>
      <c r="V283" s="314"/>
      <c r="W283" s="315"/>
      <c r="X283" s="316">
        <f t="shared" si="34"/>
        <v>0</v>
      </c>
      <c r="Y283" s="317">
        <f>IFERROR('1. Staff Posts and Salaries'!N282*(1+SUM(P283))*(1+SUM(U283))/12*'2. Annual Costs of Staff Posts'!V283*'2. Annual Costs of Staff Posts'!W283*K283,0)</f>
        <v>0</v>
      </c>
      <c r="Z283" s="318"/>
      <c r="AA283" s="314"/>
      <c r="AB283" s="315"/>
      <c r="AC283" s="316">
        <f t="shared" si="35"/>
        <v>0</v>
      </c>
      <c r="AD283" s="317">
        <f>IFERROR('1. Staff Posts and Salaries'!N282*(1+SUM(P283))*(1+SUM(U283))*(1+SUM(Z283))/12*'2. Annual Costs of Staff Posts'!AA283*'2. Annual Costs of Staff Posts'!AB283*K283,0)</f>
        <v>0</v>
      </c>
      <c r="AE283" s="318"/>
      <c r="AF283" s="314"/>
      <c r="AG283" s="315"/>
      <c r="AH283" s="316">
        <f t="shared" si="36"/>
        <v>0</v>
      </c>
      <c r="AI283" s="446">
        <f>IFERROR('1. Staff Posts and Salaries'!N282*(1+SUM(P283))*(1+SUM(U283))*(1+SUM(Z283))*(1+SUM(AE283))/12*'2. Annual Costs of Staff Posts'!AF283*'2. Annual Costs of Staff Posts'!AG283*K283,0)</f>
        <v>0</v>
      </c>
      <c r="AJ283" s="450">
        <f t="shared" si="37"/>
        <v>0</v>
      </c>
      <c r="AK283" s="448">
        <f t="shared" si="38"/>
        <v>0</v>
      </c>
      <c r="AL283" s="252"/>
    </row>
    <row r="284" spans="2:38" s="99" customFormat="1" x14ac:dyDescent="0.25">
      <c r="B284" s="109"/>
      <c r="C284" s="232" t="str">
        <f>IF('1. Staff Posts and Salaries'!C283="","",'1. Staff Posts and Salaries'!C283)</f>
        <v/>
      </c>
      <c r="D284" s="410" t="str">
        <f>IF('1. Staff Posts and Salaries'!D283="","",'1. Staff Posts and Salaries'!D283)</f>
        <v/>
      </c>
      <c r="E284" s="100" t="str">
        <f>IF('1. Staff Posts and Salaries'!E283="","",'1. Staff Posts and Salaries'!E283)</f>
        <v/>
      </c>
      <c r="F284" s="100" t="str">
        <f>IF('1. Staff Posts and Salaries'!F283="","",'1. Staff Posts and Salaries'!F283)</f>
        <v/>
      </c>
      <c r="G284" s="100" t="str">
        <f>IF('1. Staff Posts and Salaries'!G283="","",'1. Staff Posts and Salaries'!G283)</f>
        <v/>
      </c>
      <c r="H284" s="100" t="str">
        <f>IF('1. Staff Posts and Salaries'!H283="","",'1. Staff Posts and Salaries'!H283)</f>
        <v/>
      </c>
      <c r="I284" s="100" t="str">
        <f>IF('1. Staff Posts and Salaries'!I283="","",'1. Staff Posts and Salaries'!I283)</f>
        <v/>
      </c>
      <c r="J284" s="100" t="str">
        <f>IF('1. Staff Posts and Salaries'!J283="","",'1. Staff Posts and Salaries'!J283)</f>
        <v/>
      </c>
      <c r="K284" s="227">
        <f>IF('1. Staff Posts and Salaries'!O283="","",'1. Staff Posts and Salaries'!O283)</f>
        <v>1</v>
      </c>
      <c r="L284" s="314"/>
      <c r="M284" s="315"/>
      <c r="N284" s="316">
        <f t="shared" si="32"/>
        <v>0</v>
      </c>
      <c r="O284" s="317">
        <f>IFERROR('1. Staff Posts and Salaries'!N283/12*'2. Annual Costs of Staff Posts'!L284*'2. Annual Costs of Staff Posts'!M284*K284,0)</f>
        <v>0</v>
      </c>
      <c r="P284" s="318"/>
      <c r="Q284" s="314"/>
      <c r="R284" s="315"/>
      <c r="S284" s="316">
        <f t="shared" si="33"/>
        <v>0</v>
      </c>
      <c r="T284" s="317">
        <f>IFERROR('1. Staff Posts and Salaries'!N283*(1+SUM(P284))/12*'2. Annual Costs of Staff Posts'!Q284*'2. Annual Costs of Staff Posts'!R284*K284,0)</f>
        <v>0</v>
      </c>
      <c r="U284" s="318"/>
      <c r="V284" s="314"/>
      <c r="W284" s="315"/>
      <c r="X284" s="316">
        <f t="shared" si="34"/>
        <v>0</v>
      </c>
      <c r="Y284" s="317">
        <f>IFERROR('1. Staff Posts and Salaries'!N283*(1+SUM(P284))*(1+SUM(U284))/12*'2. Annual Costs of Staff Posts'!V284*'2. Annual Costs of Staff Posts'!W284*K284,0)</f>
        <v>0</v>
      </c>
      <c r="Z284" s="318"/>
      <c r="AA284" s="314"/>
      <c r="AB284" s="315"/>
      <c r="AC284" s="316">
        <f t="shared" si="35"/>
        <v>0</v>
      </c>
      <c r="AD284" s="317">
        <f>IFERROR('1. Staff Posts and Salaries'!N283*(1+SUM(P284))*(1+SUM(U284))*(1+SUM(Z284))/12*'2. Annual Costs of Staff Posts'!AA284*'2. Annual Costs of Staff Posts'!AB284*K284,0)</f>
        <v>0</v>
      </c>
      <c r="AE284" s="318"/>
      <c r="AF284" s="314"/>
      <c r="AG284" s="315"/>
      <c r="AH284" s="316">
        <f t="shared" si="36"/>
        <v>0</v>
      </c>
      <c r="AI284" s="446">
        <f>IFERROR('1. Staff Posts and Salaries'!N283*(1+SUM(P284))*(1+SUM(U284))*(1+SUM(Z284))*(1+SUM(AE284))/12*'2. Annual Costs of Staff Posts'!AF284*'2. Annual Costs of Staff Posts'!AG284*K284,0)</f>
        <v>0</v>
      </c>
      <c r="AJ284" s="450">
        <f t="shared" si="37"/>
        <v>0</v>
      </c>
      <c r="AK284" s="448">
        <f t="shared" si="38"/>
        <v>0</v>
      </c>
      <c r="AL284" s="252"/>
    </row>
    <row r="285" spans="2:38" s="99" customFormat="1" x14ac:dyDescent="0.25">
      <c r="B285" s="109"/>
      <c r="C285" s="232" t="str">
        <f>IF('1. Staff Posts and Salaries'!C284="","",'1. Staff Posts and Salaries'!C284)</f>
        <v/>
      </c>
      <c r="D285" s="410" t="str">
        <f>IF('1. Staff Posts and Salaries'!D284="","",'1. Staff Posts and Salaries'!D284)</f>
        <v/>
      </c>
      <c r="E285" s="100" t="str">
        <f>IF('1. Staff Posts and Salaries'!E284="","",'1. Staff Posts and Salaries'!E284)</f>
        <v/>
      </c>
      <c r="F285" s="100" t="str">
        <f>IF('1. Staff Posts and Salaries'!F284="","",'1. Staff Posts and Salaries'!F284)</f>
        <v/>
      </c>
      <c r="G285" s="100" t="str">
        <f>IF('1. Staff Posts and Salaries'!G284="","",'1. Staff Posts and Salaries'!G284)</f>
        <v/>
      </c>
      <c r="H285" s="100" t="str">
        <f>IF('1. Staff Posts and Salaries'!H284="","",'1. Staff Posts and Salaries'!H284)</f>
        <v/>
      </c>
      <c r="I285" s="100" t="str">
        <f>IF('1. Staff Posts and Salaries'!I284="","",'1. Staff Posts and Salaries'!I284)</f>
        <v/>
      </c>
      <c r="J285" s="100" t="str">
        <f>IF('1. Staff Posts and Salaries'!J284="","",'1. Staff Posts and Salaries'!J284)</f>
        <v/>
      </c>
      <c r="K285" s="227">
        <f>IF('1. Staff Posts and Salaries'!O284="","",'1. Staff Posts and Salaries'!O284)</f>
        <v>1</v>
      </c>
      <c r="L285" s="314"/>
      <c r="M285" s="315"/>
      <c r="N285" s="316">
        <f t="shared" si="32"/>
        <v>0</v>
      </c>
      <c r="O285" s="317">
        <f>IFERROR('1. Staff Posts and Salaries'!N284/12*'2. Annual Costs of Staff Posts'!L285*'2. Annual Costs of Staff Posts'!M285*K285,0)</f>
        <v>0</v>
      </c>
      <c r="P285" s="318"/>
      <c r="Q285" s="314"/>
      <c r="R285" s="315"/>
      <c r="S285" s="316">
        <f t="shared" si="33"/>
        <v>0</v>
      </c>
      <c r="T285" s="317">
        <f>IFERROR('1. Staff Posts and Salaries'!N284*(1+SUM(P285))/12*'2. Annual Costs of Staff Posts'!Q285*'2. Annual Costs of Staff Posts'!R285*K285,0)</f>
        <v>0</v>
      </c>
      <c r="U285" s="318"/>
      <c r="V285" s="314"/>
      <c r="W285" s="315"/>
      <c r="X285" s="316">
        <f t="shared" si="34"/>
        <v>0</v>
      </c>
      <c r="Y285" s="317">
        <f>IFERROR('1. Staff Posts and Salaries'!N284*(1+SUM(P285))*(1+SUM(U285))/12*'2. Annual Costs of Staff Posts'!V285*'2. Annual Costs of Staff Posts'!W285*K285,0)</f>
        <v>0</v>
      </c>
      <c r="Z285" s="318"/>
      <c r="AA285" s="314"/>
      <c r="AB285" s="315"/>
      <c r="AC285" s="316">
        <f t="shared" si="35"/>
        <v>0</v>
      </c>
      <c r="AD285" s="317">
        <f>IFERROR('1. Staff Posts and Salaries'!N284*(1+SUM(P285))*(1+SUM(U285))*(1+SUM(Z285))/12*'2. Annual Costs of Staff Posts'!AA285*'2. Annual Costs of Staff Posts'!AB285*K285,0)</f>
        <v>0</v>
      </c>
      <c r="AE285" s="318"/>
      <c r="AF285" s="314"/>
      <c r="AG285" s="315"/>
      <c r="AH285" s="316">
        <f t="shared" si="36"/>
        <v>0</v>
      </c>
      <c r="AI285" s="446">
        <f>IFERROR('1. Staff Posts and Salaries'!N284*(1+SUM(P285))*(1+SUM(U285))*(1+SUM(Z285))*(1+SUM(AE285))/12*'2. Annual Costs of Staff Posts'!AF285*'2. Annual Costs of Staff Posts'!AG285*K285,0)</f>
        <v>0</v>
      </c>
      <c r="AJ285" s="450">
        <f t="shared" si="37"/>
        <v>0</v>
      </c>
      <c r="AK285" s="448">
        <f t="shared" si="38"/>
        <v>0</v>
      </c>
      <c r="AL285" s="252"/>
    </row>
    <row r="286" spans="2:38" s="99" customFormat="1" x14ac:dyDescent="0.25">
      <c r="B286" s="109"/>
      <c r="C286" s="232" t="str">
        <f>IF('1. Staff Posts and Salaries'!C285="","",'1. Staff Posts and Salaries'!C285)</f>
        <v/>
      </c>
      <c r="D286" s="410" t="str">
        <f>IF('1. Staff Posts and Salaries'!D285="","",'1. Staff Posts and Salaries'!D285)</f>
        <v/>
      </c>
      <c r="E286" s="100" t="str">
        <f>IF('1. Staff Posts and Salaries'!E285="","",'1. Staff Posts and Salaries'!E285)</f>
        <v/>
      </c>
      <c r="F286" s="100" t="str">
        <f>IF('1. Staff Posts and Salaries'!F285="","",'1. Staff Posts and Salaries'!F285)</f>
        <v/>
      </c>
      <c r="G286" s="100" t="str">
        <f>IF('1. Staff Posts and Salaries'!G285="","",'1. Staff Posts and Salaries'!G285)</f>
        <v/>
      </c>
      <c r="H286" s="100" t="str">
        <f>IF('1. Staff Posts and Salaries'!H285="","",'1. Staff Posts and Salaries'!H285)</f>
        <v/>
      </c>
      <c r="I286" s="100" t="str">
        <f>IF('1. Staff Posts and Salaries'!I285="","",'1. Staff Posts and Salaries'!I285)</f>
        <v/>
      </c>
      <c r="J286" s="100" t="str">
        <f>IF('1. Staff Posts and Salaries'!J285="","",'1. Staff Posts and Salaries'!J285)</f>
        <v/>
      </c>
      <c r="K286" s="227">
        <f>IF('1. Staff Posts and Salaries'!O285="","",'1. Staff Posts and Salaries'!O285)</f>
        <v>1</v>
      </c>
      <c r="L286" s="314"/>
      <c r="M286" s="315"/>
      <c r="N286" s="316">
        <f t="shared" si="32"/>
        <v>0</v>
      </c>
      <c r="O286" s="317">
        <f>IFERROR('1. Staff Posts and Salaries'!N285/12*'2. Annual Costs of Staff Posts'!L286*'2. Annual Costs of Staff Posts'!M286*K286,0)</f>
        <v>0</v>
      </c>
      <c r="P286" s="318"/>
      <c r="Q286" s="314"/>
      <c r="R286" s="315"/>
      <c r="S286" s="316">
        <f t="shared" si="33"/>
        <v>0</v>
      </c>
      <c r="T286" s="317">
        <f>IFERROR('1. Staff Posts and Salaries'!N285*(1+SUM(P286))/12*'2. Annual Costs of Staff Posts'!Q286*'2. Annual Costs of Staff Posts'!R286*K286,0)</f>
        <v>0</v>
      </c>
      <c r="U286" s="318"/>
      <c r="V286" s="314"/>
      <c r="W286" s="315"/>
      <c r="X286" s="316">
        <f t="shared" si="34"/>
        <v>0</v>
      </c>
      <c r="Y286" s="317">
        <f>IFERROR('1. Staff Posts and Salaries'!N285*(1+SUM(P286))*(1+SUM(U286))/12*'2. Annual Costs of Staff Posts'!V286*'2. Annual Costs of Staff Posts'!W286*K286,0)</f>
        <v>0</v>
      </c>
      <c r="Z286" s="318"/>
      <c r="AA286" s="314"/>
      <c r="AB286" s="315"/>
      <c r="AC286" s="316">
        <f t="shared" si="35"/>
        <v>0</v>
      </c>
      <c r="AD286" s="317">
        <f>IFERROR('1. Staff Posts and Salaries'!N285*(1+SUM(P286))*(1+SUM(U286))*(1+SUM(Z286))/12*'2. Annual Costs of Staff Posts'!AA286*'2. Annual Costs of Staff Posts'!AB286*K286,0)</f>
        <v>0</v>
      </c>
      <c r="AE286" s="318"/>
      <c r="AF286" s="314"/>
      <c r="AG286" s="315"/>
      <c r="AH286" s="316">
        <f t="shared" si="36"/>
        <v>0</v>
      </c>
      <c r="AI286" s="446">
        <f>IFERROR('1. Staff Posts and Salaries'!N285*(1+SUM(P286))*(1+SUM(U286))*(1+SUM(Z286))*(1+SUM(AE286))/12*'2. Annual Costs of Staff Posts'!AF286*'2. Annual Costs of Staff Posts'!AG286*K286,0)</f>
        <v>0</v>
      </c>
      <c r="AJ286" s="450">
        <f t="shared" si="37"/>
        <v>0</v>
      </c>
      <c r="AK286" s="448">
        <f t="shared" si="38"/>
        <v>0</v>
      </c>
      <c r="AL286" s="252"/>
    </row>
    <row r="287" spans="2:38" s="99" customFormat="1" x14ac:dyDescent="0.25">
      <c r="B287" s="109"/>
      <c r="C287" s="232" t="str">
        <f>IF('1. Staff Posts and Salaries'!C286="","",'1. Staff Posts and Salaries'!C286)</f>
        <v/>
      </c>
      <c r="D287" s="410" t="str">
        <f>IF('1. Staff Posts and Salaries'!D286="","",'1. Staff Posts and Salaries'!D286)</f>
        <v/>
      </c>
      <c r="E287" s="100" t="str">
        <f>IF('1. Staff Posts and Salaries'!E286="","",'1. Staff Posts and Salaries'!E286)</f>
        <v/>
      </c>
      <c r="F287" s="100" t="str">
        <f>IF('1. Staff Posts and Salaries'!F286="","",'1. Staff Posts and Salaries'!F286)</f>
        <v/>
      </c>
      <c r="G287" s="100" t="str">
        <f>IF('1. Staff Posts and Salaries'!G286="","",'1. Staff Posts and Salaries'!G286)</f>
        <v/>
      </c>
      <c r="H287" s="100" t="str">
        <f>IF('1. Staff Posts and Salaries'!H286="","",'1. Staff Posts and Salaries'!H286)</f>
        <v/>
      </c>
      <c r="I287" s="100" t="str">
        <f>IF('1. Staff Posts and Salaries'!I286="","",'1. Staff Posts and Salaries'!I286)</f>
        <v/>
      </c>
      <c r="J287" s="100" t="str">
        <f>IF('1. Staff Posts and Salaries'!J286="","",'1. Staff Posts and Salaries'!J286)</f>
        <v/>
      </c>
      <c r="K287" s="227">
        <f>IF('1. Staff Posts and Salaries'!O286="","",'1. Staff Posts and Salaries'!O286)</f>
        <v>1</v>
      </c>
      <c r="L287" s="314"/>
      <c r="M287" s="315"/>
      <c r="N287" s="316">
        <f t="shared" si="32"/>
        <v>0</v>
      </c>
      <c r="O287" s="317">
        <f>IFERROR('1. Staff Posts and Salaries'!N286/12*'2. Annual Costs of Staff Posts'!L287*'2. Annual Costs of Staff Posts'!M287*K287,0)</f>
        <v>0</v>
      </c>
      <c r="P287" s="318"/>
      <c r="Q287" s="314"/>
      <c r="R287" s="315"/>
      <c r="S287" s="316">
        <f t="shared" si="33"/>
        <v>0</v>
      </c>
      <c r="T287" s="317">
        <f>IFERROR('1. Staff Posts and Salaries'!N286*(1+SUM(P287))/12*'2. Annual Costs of Staff Posts'!Q287*'2. Annual Costs of Staff Posts'!R287*K287,0)</f>
        <v>0</v>
      </c>
      <c r="U287" s="318"/>
      <c r="V287" s="314"/>
      <c r="W287" s="315"/>
      <c r="X287" s="316">
        <f t="shared" si="34"/>
        <v>0</v>
      </c>
      <c r="Y287" s="317">
        <f>IFERROR('1. Staff Posts and Salaries'!N286*(1+SUM(P287))*(1+SUM(U287))/12*'2. Annual Costs of Staff Posts'!V287*'2. Annual Costs of Staff Posts'!W287*K287,0)</f>
        <v>0</v>
      </c>
      <c r="Z287" s="318"/>
      <c r="AA287" s="314"/>
      <c r="AB287" s="315"/>
      <c r="AC287" s="316">
        <f t="shared" si="35"/>
        <v>0</v>
      </c>
      <c r="AD287" s="317">
        <f>IFERROR('1. Staff Posts and Salaries'!N286*(1+SUM(P287))*(1+SUM(U287))*(1+SUM(Z287))/12*'2. Annual Costs of Staff Posts'!AA287*'2. Annual Costs of Staff Posts'!AB287*K287,0)</f>
        <v>0</v>
      </c>
      <c r="AE287" s="318"/>
      <c r="AF287" s="314"/>
      <c r="AG287" s="315"/>
      <c r="AH287" s="316">
        <f t="shared" si="36"/>
        <v>0</v>
      </c>
      <c r="AI287" s="446">
        <f>IFERROR('1. Staff Posts and Salaries'!N286*(1+SUM(P287))*(1+SUM(U287))*(1+SUM(Z287))*(1+SUM(AE287))/12*'2. Annual Costs of Staff Posts'!AF287*'2. Annual Costs of Staff Posts'!AG287*K287,0)</f>
        <v>0</v>
      </c>
      <c r="AJ287" s="450">
        <f t="shared" si="37"/>
        <v>0</v>
      </c>
      <c r="AK287" s="448">
        <f t="shared" si="38"/>
        <v>0</v>
      </c>
      <c r="AL287" s="252"/>
    </row>
    <row r="288" spans="2:38" s="99" customFormat="1" x14ac:dyDescent="0.25">
      <c r="B288" s="109"/>
      <c r="C288" s="232" t="str">
        <f>IF('1. Staff Posts and Salaries'!C287="","",'1. Staff Posts and Salaries'!C287)</f>
        <v/>
      </c>
      <c r="D288" s="410" t="str">
        <f>IF('1. Staff Posts and Salaries'!D287="","",'1. Staff Posts and Salaries'!D287)</f>
        <v/>
      </c>
      <c r="E288" s="100" t="str">
        <f>IF('1. Staff Posts and Salaries'!E287="","",'1. Staff Posts and Salaries'!E287)</f>
        <v/>
      </c>
      <c r="F288" s="100" t="str">
        <f>IF('1. Staff Posts and Salaries'!F287="","",'1. Staff Posts and Salaries'!F287)</f>
        <v/>
      </c>
      <c r="G288" s="100" t="str">
        <f>IF('1. Staff Posts and Salaries'!G287="","",'1. Staff Posts and Salaries'!G287)</f>
        <v/>
      </c>
      <c r="H288" s="100" t="str">
        <f>IF('1. Staff Posts and Salaries'!H287="","",'1. Staff Posts and Salaries'!H287)</f>
        <v/>
      </c>
      <c r="I288" s="100" t="str">
        <f>IF('1. Staff Posts and Salaries'!I287="","",'1. Staff Posts and Salaries'!I287)</f>
        <v/>
      </c>
      <c r="J288" s="100" t="str">
        <f>IF('1. Staff Posts and Salaries'!J287="","",'1. Staff Posts and Salaries'!J287)</f>
        <v/>
      </c>
      <c r="K288" s="227">
        <f>IF('1. Staff Posts and Salaries'!O287="","",'1. Staff Posts and Salaries'!O287)</f>
        <v>1</v>
      </c>
      <c r="L288" s="314"/>
      <c r="M288" s="315"/>
      <c r="N288" s="316">
        <f t="shared" ref="N288:N311" si="39">IFERROR(L288*M288/12,0)</f>
        <v>0</v>
      </c>
      <c r="O288" s="317">
        <f>IFERROR('1. Staff Posts and Salaries'!N287/12*'2. Annual Costs of Staff Posts'!L288*'2. Annual Costs of Staff Posts'!M288*K288,0)</f>
        <v>0</v>
      </c>
      <c r="P288" s="318"/>
      <c r="Q288" s="314"/>
      <c r="R288" s="315"/>
      <c r="S288" s="316">
        <f t="shared" ref="S288:S311" si="40">IFERROR(Q288*R288/12,0)</f>
        <v>0</v>
      </c>
      <c r="T288" s="317">
        <f>IFERROR('1. Staff Posts and Salaries'!N287*(1+SUM(P288))/12*'2. Annual Costs of Staff Posts'!Q288*'2. Annual Costs of Staff Posts'!R288*K288,0)</f>
        <v>0</v>
      </c>
      <c r="U288" s="318"/>
      <c r="V288" s="314"/>
      <c r="W288" s="315"/>
      <c r="X288" s="316">
        <f t="shared" ref="X288:X311" si="41">IFERROR(V288*W288/12,0)</f>
        <v>0</v>
      </c>
      <c r="Y288" s="317">
        <f>IFERROR('1. Staff Posts and Salaries'!N287*(1+SUM(P288))*(1+SUM(U288))/12*'2. Annual Costs of Staff Posts'!V288*'2. Annual Costs of Staff Posts'!W288*K288,0)</f>
        <v>0</v>
      </c>
      <c r="Z288" s="318"/>
      <c r="AA288" s="314"/>
      <c r="AB288" s="315"/>
      <c r="AC288" s="316">
        <f t="shared" ref="AC288:AC311" si="42">IFERROR(AA288*AB288/12,0)</f>
        <v>0</v>
      </c>
      <c r="AD288" s="317">
        <f>IFERROR('1. Staff Posts and Salaries'!N287*(1+SUM(P288))*(1+SUM(U288))*(1+SUM(Z288))/12*'2. Annual Costs of Staff Posts'!AA288*'2. Annual Costs of Staff Posts'!AB288*K288,0)</f>
        <v>0</v>
      </c>
      <c r="AE288" s="318"/>
      <c r="AF288" s="314"/>
      <c r="AG288" s="315"/>
      <c r="AH288" s="316">
        <f t="shared" ref="AH288:AH311" si="43">IFERROR(AF288*AG288/12,0)</f>
        <v>0</v>
      </c>
      <c r="AI288" s="446">
        <f>IFERROR('1. Staff Posts and Salaries'!N287*(1+SUM(P288))*(1+SUM(U288))*(1+SUM(Z288))*(1+SUM(AE288))/12*'2. Annual Costs of Staff Posts'!AF288*'2. Annual Costs of Staff Posts'!AG288*K288,0)</f>
        <v>0</v>
      </c>
      <c r="AJ288" s="450">
        <f t="shared" ref="AJ288:AJ311" si="44">AH288+AC288+X288+S288+N288</f>
        <v>0</v>
      </c>
      <c r="AK288" s="448">
        <f t="shared" ref="AK288:AK311" si="45">AI288+AD288+Y288+T288+O288</f>
        <v>0</v>
      </c>
      <c r="AL288" s="252"/>
    </row>
    <row r="289" spans="2:38" s="99" customFormat="1" x14ac:dyDescent="0.25">
      <c r="B289" s="109"/>
      <c r="C289" s="232" t="str">
        <f>IF('1. Staff Posts and Salaries'!C288="","",'1. Staff Posts and Salaries'!C288)</f>
        <v/>
      </c>
      <c r="D289" s="410" t="str">
        <f>IF('1. Staff Posts and Salaries'!D288="","",'1. Staff Posts and Salaries'!D288)</f>
        <v/>
      </c>
      <c r="E289" s="100" t="str">
        <f>IF('1. Staff Posts and Salaries'!E288="","",'1. Staff Posts and Salaries'!E288)</f>
        <v/>
      </c>
      <c r="F289" s="100" t="str">
        <f>IF('1. Staff Posts and Salaries'!F288="","",'1. Staff Posts and Salaries'!F288)</f>
        <v/>
      </c>
      <c r="G289" s="100" t="str">
        <f>IF('1. Staff Posts and Salaries'!G288="","",'1. Staff Posts and Salaries'!G288)</f>
        <v/>
      </c>
      <c r="H289" s="100" t="str">
        <f>IF('1. Staff Posts and Salaries'!H288="","",'1. Staff Posts and Salaries'!H288)</f>
        <v/>
      </c>
      <c r="I289" s="100" t="str">
        <f>IF('1. Staff Posts and Salaries'!I288="","",'1. Staff Posts and Salaries'!I288)</f>
        <v/>
      </c>
      <c r="J289" s="100" t="str">
        <f>IF('1. Staff Posts and Salaries'!J288="","",'1. Staff Posts and Salaries'!J288)</f>
        <v/>
      </c>
      <c r="K289" s="227">
        <f>IF('1. Staff Posts and Salaries'!O288="","",'1. Staff Posts and Salaries'!O288)</f>
        <v>1</v>
      </c>
      <c r="L289" s="314"/>
      <c r="M289" s="315"/>
      <c r="N289" s="316">
        <f t="shared" si="39"/>
        <v>0</v>
      </c>
      <c r="O289" s="317">
        <f>IFERROR('1. Staff Posts and Salaries'!N288/12*'2. Annual Costs of Staff Posts'!L289*'2. Annual Costs of Staff Posts'!M289*K289,0)</f>
        <v>0</v>
      </c>
      <c r="P289" s="318"/>
      <c r="Q289" s="314"/>
      <c r="R289" s="315"/>
      <c r="S289" s="316">
        <f t="shared" si="40"/>
        <v>0</v>
      </c>
      <c r="T289" s="317">
        <f>IFERROR('1. Staff Posts and Salaries'!N288*(1+SUM(P289))/12*'2. Annual Costs of Staff Posts'!Q289*'2. Annual Costs of Staff Posts'!R289*K289,0)</f>
        <v>0</v>
      </c>
      <c r="U289" s="318"/>
      <c r="V289" s="314"/>
      <c r="W289" s="315"/>
      <c r="X289" s="316">
        <f t="shared" si="41"/>
        <v>0</v>
      </c>
      <c r="Y289" s="317">
        <f>IFERROR('1. Staff Posts and Salaries'!N288*(1+SUM(P289))*(1+SUM(U289))/12*'2. Annual Costs of Staff Posts'!V289*'2. Annual Costs of Staff Posts'!W289*K289,0)</f>
        <v>0</v>
      </c>
      <c r="Z289" s="318"/>
      <c r="AA289" s="314"/>
      <c r="AB289" s="315"/>
      <c r="AC289" s="316">
        <f t="shared" si="42"/>
        <v>0</v>
      </c>
      <c r="AD289" s="317">
        <f>IFERROR('1. Staff Posts and Salaries'!N288*(1+SUM(P289))*(1+SUM(U289))*(1+SUM(Z289))/12*'2. Annual Costs of Staff Posts'!AA289*'2. Annual Costs of Staff Posts'!AB289*K289,0)</f>
        <v>0</v>
      </c>
      <c r="AE289" s="318"/>
      <c r="AF289" s="314"/>
      <c r="AG289" s="315"/>
      <c r="AH289" s="316">
        <f t="shared" si="43"/>
        <v>0</v>
      </c>
      <c r="AI289" s="446">
        <f>IFERROR('1. Staff Posts and Salaries'!N288*(1+SUM(P289))*(1+SUM(U289))*(1+SUM(Z289))*(1+SUM(AE289))/12*'2. Annual Costs of Staff Posts'!AF289*'2. Annual Costs of Staff Posts'!AG289*K289,0)</f>
        <v>0</v>
      </c>
      <c r="AJ289" s="450">
        <f t="shared" si="44"/>
        <v>0</v>
      </c>
      <c r="AK289" s="448">
        <f t="shared" si="45"/>
        <v>0</v>
      </c>
      <c r="AL289" s="252"/>
    </row>
    <row r="290" spans="2:38" s="99" customFormat="1" x14ac:dyDescent="0.25">
      <c r="B290" s="109"/>
      <c r="C290" s="232" t="str">
        <f>IF('1. Staff Posts and Salaries'!C289="","",'1. Staff Posts and Salaries'!C289)</f>
        <v/>
      </c>
      <c r="D290" s="410" t="str">
        <f>IF('1. Staff Posts and Salaries'!D289="","",'1. Staff Posts and Salaries'!D289)</f>
        <v/>
      </c>
      <c r="E290" s="100" t="str">
        <f>IF('1. Staff Posts and Salaries'!E289="","",'1. Staff Posts and Salaries'!E289)</f>
        <v/>
      </c>
      <c r="F290" s="100" t="str">
        <f>IF('1. Staff Posts and Salaries'!F289="","",'1. Staff Posts and Salaries'!F289)</f>
        <v/>
      </c>
      <c r="G290" s="100" t="str">
        <f>IF('1. Staff Posts and Salaries'!G289="","",'1. Staff Posts and Salaries'!G289)</f>
        <v/>
      </c>
      <c r="H290" s="100" t="str">
        <f>IF('1. Staff Posts and Salaries'!H289="","",'1. Staff Posts and Salaries'!H289)</f>
        <v/>
      </c>
      <c r="I290" s="100" t="str">
        <f>IF('1. Staff Posts and Salaries'!I289="","",'1. Staff Posts and Salaries'!I289)</f>
        <v/>
      </c>
      <c r="J290" s="100" t="str">
        <f>IF('1. Staff Posts and Salaries'!J289="","",'1. Staff Posts and Salaries'!J289)</f>
        <v/>
      </c>
      <c r="K290" s="227">
        <f>IF('1. Staff Posts and Salaries'!O289="","",'1. Staff Posts and Salaries'!O289)</f>
        <v>1</v>
      </c>
      <c r="L290" s="314"/>
      <c r="M290" s="315"/>
      <c r="N290" s="316">
        <f t="shared" si="39"/>
        <v>0</v>
      </c>
      <c r="O290" s="317">
        <f>IFERROR('1. Staff Posts and Salaries'!N289/12*'2. Annual Costs of Staff Posts'!L290*'2. Annual Costs of Staff Posts'!M290*K290,0)</f>
        <v>0</v>
      </c>
      <c r="P290" s="318"/>
      <c r="Q290" s="314"/>
      <c r="R290" s="315"/>
      <c r="S290" s="316">
        <f t="shared" si="40"/>
        <v>0</v>
      </c>
      <c r="T290" s="317">
        <f>IFERROR('1. Staff Posts and Salaries'!N289*(1+SUM(P290))/12*'2. Annual Costs of Staff Posts'!Q290*'2. Annual Costs of Staff Posts'!R290*K290,0)</f>
        <v>0</v>
      </c>
      <c r="U290" s="318"/>
      <c r="V290" s="314"/>
      <c r="W290" s="315"/>
      <c r="X290" s="316">
        <f t="shared" si="41"/>
        <v>0</v>
      </c>
      <c r="Y290" s="317">
        <f>IFERROR('1. Staff Posts and Salaries'!N289*(1+SUM(P290))*(1+SUM(U290))/12*'2. Annual Costs of Staff Posts'!V290*'2. Annual Costs of Staff Posts'!W290*K290,0)</f>
        <v>0</v>
      </c>
      <c r="Z290" s="318"/>
      <c r="AA290" s="314"/>
      <c r="AB290" s="315"/>
      <c r="AC290" s="316">
        <f t="shared" si="42"/>
        <v>0</v>
      </c>
      <c r="AD290" s="317">
        <f>IFERROR('1. Staff Posts and Salaries'!N289*(1+SUM(P290))*(1+SUM(U290))*(1+SUM(Z290))/12*'2. Annual Costs of Staff Posts'!AA290*'2. Annual Costs of Staff Posts'!AB290*K290,0)</f>
        <v>0</v>
      </c>
      <c r="AE290" s="318"/>
      <c r="AF290" s="314"/>
      <c r="AG290" s="315"/>
      <c r="AH290" s="316">
        <f t="shared" si="43"/>
        <v>0</v>
      </c>
      <c r="AI290" s="446">
        <f>IFERROR('1. Staff Posts and Salaries'!N289*(1+SUM(P290))*(1+SUM(U290))*(1+SUM(Z290))*(1+SUM(AE290))/12*'2. Annual Costs of Staff Posts'!AF290*'2. Annual Costs of Staff Posts'!AG290*K290,0)</f>
        <v>0</v>
      </c>
      <c r="AJ290" s="450">
        <f t="shared" si="44"/>
        <v>0</v>
      </c>
      <c r="AK290" s="448">
        <f t="shared" si="45"/>
        <v>0</v>
      </c>
      <c r="AL290" s="252"/>
    </row>
    <row r="291" spans="2:38" s="99" customFormat="1" x14ac:dyDescent="0.25">
      <c r="B291" s="109"/>
      <c r="C291" s="232" t="str">
        <f>IF('1. Staff Posts and Salaries'!C290="","",'1. Staff Posts and Salaries'!C290)</f>
        <v/>
      </c>
      <c r="D291" s="410" t="str">
        <f>IF('1. Staff Posts and Salaries'!D290="","",'1. Staff Posts and Salaries'!D290)</f>
        <v/>
      </c>
      <c r="E291" s="100" t="str">
        <f>IF('1. Staff Posts and Salaries'!E290="","",'1. Staff Posts and Salaries'!E290)</f>
        <v/>
      </c>
      <c r="F291" s="100" t="str">
        <f>IF('1. Staff Posts and Salaries'!F290="","",'1. Staff Posts and Salaries'!F290)</f>
        <v/>
      </c>
      <c r="G291" s="100" t="str">
        <f>IF('1. Staff Posts and Salaries'!G290="","",'1. Staff Posts and Salaries'!G290)</f>
        <v/>
      </c>
      <c r="H291" s="100" t="str">
        <f>IF('1. Staff Posts and Salaries'!H290="","",'1. Staff Posts and Salaries'!H290)</f>
        <v/>
      </c>
      <c r="I291" s="100" t="str">
        <f>IF('1. Staff Posts and Salaries'!I290="","",'1. Staff Posts and Salaries'!I290)</f>
        <v/>
      </c>
      <c r="J291" s="100" t="str">
        <f>IF('1. Staff Posts and Salaries'!J290="","",'1. Staff Posts and Salaries'!J290)</f>
        <v/>
      </c>
      <c r="K291" s="227">
        <f>IF('1. Staff Posts and Salaries'!O290="","",'1. Staff Posts and Salaries'!O290)</f>
        <v>1</v>
      </c>
      <c r="L291" s="314"/>
      <c r="M291" s="315"/>
      <c r="N291" s="316">
        <f t="shared" si="39"/>
        <v>0</v>
      </c>
      <c r="O291" s="317">
        <f>IFERROR('1. Staff Posts and Salaries'!N290/12*'2. Annual Costs of Staff Posts'!L291*'2. Annual Costs of Staff Posts'!M291*K291,0)</f>
        <v>0</v>
      </c>
      <c r="P291" s="318"/>
      <c r="Q291" s="314"/>
      <c r="R291" s="315"/>
      <c r="S291" s="316">
        <f t="shared" si="40"/>
        <v>0</v>
      </c>
      <c r="T291" s="317">
        <f>IFERROR('1. Staff Posts and Salaries'!N290*(1+SUM(P291))/12*'2. Annual Costs of Staff Posts'!Q291*'2. Annual Costs of Staff Posts'!R291*K291,0)</f>
        <v>0</v>
      </c>
      <c r="U291" s="318"/>
      <c r="V291" s="314"/>
      <c r="W291" s="315"/>
      <c r="X291" s="316">
        <f t="shared" si="41"/>
        <v>0</v>
      </c>
      <c r="Y291" s="317">
        <f>IFERROR('1. Staff Posts and Salaries'!N290*(1+SUM(P291))*(1+SUM(U291))/12*'2. Annual Costs of Staff Posts'!V291*'2. Annual Costs of Staff Posts'!W291*K291,0)</f>
        <v>0</v>
      </c>
      <c r="Z291" s="318"/>
      <c r="AA291" s="314"/>
      <c r="AB291" s="315"/>
      <c r="AC291" s="316">
        <f t="shared" si="42"/>
        <v>0</v>
      </c>
      <c r="AD291" s="317">
        <f>IFERROR('1. Staff Posts and Salaries'!N290*(1+SUM(P291))*(1+SUM(U291))*(1+SUM(Z291))/12*'2. Annual Costs of Staff Posts'!AA291*'2. Annual Costs of Staff Posts'!AB291*K291,0)</f>
        <v>0</v>
      </c>
      <c r="AE291" s="318"/>
      <c r="AF291" s="314"/>
      <c r="AG291" s="315"/>
      <c r="AH291" s="316">
        <f t="shared" si="43"/>
        <v>0</v>
      </c>
      <c r="AI291" s="446">
        <f>IFERROR('1. Staff Posts and Salaries'!N290*(1+SUM(P291))*(1+SUM(U291))*(1+SUM(Z291))*(1+SUM(AE291))/12*'2. Annual Costs of Staff Posts'!AF291*'2. Annual Costs of Staff Posts'!AG291*K291,0)</f>
        <v>0</v>
      </c>
      <c r="AJ291" s="450">
        <f t="shared" si="44"/>
        <v>0</v>
      </c>
      <c r="AK291" s="448">
        <f t="shared" si="45"/>
        <v>0</v>
      </c>
      <c r="AL291" s="252"/>
    </row>
    <row r="292" spans="2:38" s="99" customFormat="1" x14ac:dyDescent="0.25">
      <c r="B292" s="109"/>
      <c r="C292" s="232" t="str">
        <f>IF('1. Staff Posts and Salaries'!C291="","",'1. Staff Posts and Salaries'!C291)</f>
        <v/>
      </c>
      <c r="D292" s="410" t="str">
        <f>IF('1. Staff Posts and Salaries'!D291="","",'1. Staff Posts and Salaries'!D291)</f>
        <v/>
      </c>
      <c r="E292" s="100" t="str">
        <f>IF('1. Staff Posts and Salaries'!E291="","",'1. Staff Posts and Salaries'!E291)</f>
        <v/>
      </c>
      <c r="F292" s="100" t="str">
        <f>IF('1. Staff Posts and Salaries'!F291="","",'1. Staff Posts and Salaries'!F291)</f>
        <v/>
      </c>
      <c r="G292" s="100" t="str">
        <f>IF('1. Staff Posts and Salaries'!G291="","",'1. Staff Posts and Salaries'!G291)</f>
        <v/>
      </c>
      <c r="H292" s="100" t="str">
        <f>IF('1. Staff Posts and Salaries'!H291="","",'1. Staff Posts and Salaries'!H291)</f>
        <v/>
      </c>
      <c r="I292" s="100" t="str">
        <f>IF('1. Staff Posts and Salaries'!I291="","",'1. Staff Posts and Salaries'!I291)</f>
        <v/>
      </c>
      <c r="J292" s="100" t="str">
        <f>IF('1. Staff Posts and Salaries'!J291="","",'1. Staff Posts and Salaries'!J291)</f>
        <v/>
      </c>
      <c r="K292" s="227">
        <f>IF('1. Staff Posts and Salaries'!O291="","",'1. Staff Posts and Salaries'!O291)</f>
        <v>1</v>
      </c>
      <c r="L292" s="314"/>
      <c r="M292" s="315"/>
      <c r="N292" s="316">
        <f t="shared" si="39"/>
        <v>0</v>
      </c>
      <c r="O292" s="317">
        <f>IFERROR('1. Staff Posts and Salaries'!N291/12*'2. Annual Costs of Staff Posts'!L292*'2. Annual Costs of Staff Posts'!M292*K292,0)</f>
        <v>0</v>
      </c>
      <c r="P292" s="318"/>
      <c r="Q292" s="314"/>
      <c r="R292" s="315"/>
      <c r="S292" s="316">
        <f t="shared" si="40"/>
        <v>0</v>
      </c>
      <c r="T292" s="317">
        <f>IFERROR('1. Staff Posts and Salaries'!N291*(1+SUM(P292))/12*'2. Annual Costs of Staff Posts'!Q292*'2. Annual Costs of Staff Posts'!R292*K292,0)</f>
        <v>0</v>
      </c>
      <c r="U292" s="318"/>
      <c r="V292" s="314"/>
      <c r="W292" s="315"/>
      <c r="X292" s="316">
        <f t="shared" si="41"/>
        <v>0</v>
      </c>
      <c r="Y292" s="317">
        <f>IFERROR('1. Staff Posts and Salaries'!N291*(1+SUM(P292))*(1+SUM(U292))/12*'2. Annual Costs of Staff Posts'!V292*'2. Annual Costs of Staff Posts'!W292*K292,0)</f>
        <v>0</v>
      </c>
      <c r="Z292" s="318"/>
      <c r="AA292" s="314"/>
      <c r="AB292" s="315"/>
      <c r="AC292" s="316">
        <f t="shared" si="42"/>
        <v>0</v>
      </c>
      <c r="AD292" s="317">
        <f>IFERROR('1. Staff Posts and Salaries'!N291*(1+SUM(P292))*(1+SUM(U292))*(1+SUM(Z292))/12*'2. Annual Costs of Staff Posts'!AA292*'2. Annual Costs of Staff Posts'!AB292*K292,0)</f>
        <v>0</v>
      </c>
      <c r="AE292" s="318"/>
      <c r="AF292" s="314"/>
      <c r="AG292" s="315"/>
      <c r="AH292" s="316">
        <f t="shared" si="43"/>
        <v>0</v>
      </c>
      <c r="AI292" s="446">
        <f>IFERROR('1. Staff Posts and Salaries'!N291*(1+SUM(P292))*(1+SUM(U292))*(1+SUM(Z292))*(1+SUM(AE292))/12*'2. Annual Costs of Staff Posts'!AF292*'2. Annual Costs of Staff Posts'!AG292*K292,0)</f>
        <v>0</v>
      </c>
      <c r="AJ292" s="450">
        <f t="shared" si="44"/>
        <v>0</v>
      </c>
      <c r="AK292" s="448">
        <f t="shared" si="45"/>
        <v>0</v>
      </c>
      <c r="AL292" s="252"/>
    </row>
    <row r="293" spans="2:38" s="99" customFormat="1" x14ac:dyDescent="0.25">
      <c r="B293" s="109"/>
      <c r="C293" s="232" t="str">
        <f>IF('1. Staff Posts and Salaries'!C292="","",'1. Staff Posts and Salaries'!C292)</f>
        <v/>
      </c>
      <c r="D293" s="410" t="str">
        <f>IF('1. Staff Posts and Salaries'!D292="","",'1. Staff Posts and Salaries'!D292)</f>
        <v/>
      </c>
      <c r="E293" s="100" t="str">
        <f>IF('1. Staff Posts and Salaries'!E292="","",'1. Staff Posts and Salaries'!E292)</f>
        <v/>
      </c>
      <c r="F293" s="100" t="str">
        <f>IF('1. Staff Posts and Salaries'!F292="","",'1. Staff Posts and Salaries'!F292)</f>
        <v/>
      </c>
      <c r="G293" s="100" t="str">
        <f>IF('1. Staff Posts and Salaries'!G292="","",'1. Staff Posts and Salaries'!G292)</f>
        <v/>
      </c>
      <c r="H293" s="100" t="str">
        <f>IF('1. Staff Posts and Salaries'!H292="","",'1. Staff Posts and Salaries'!H292)</f>
        <v/>
      </c>
      <c r="I293" s="100" t="str">
        <f>IF('1. Staff Posts and Salaries'!I292="","",'1. Staff Posts and Salaries'!I292)</f>
        <v/>
      </c>
      <c r="J293" s="100" t="str">
        <f>IF('1. Staff Posts and Salaries'!J292="","",'1. Staff Posts and Salaries'!J292)</f>
        <v/>
      </c>
      <c r="K293" s="227">
        <f>IF('1. Staff Posts and Salaries'!O292="","",'1. Staff Posts and Salaries'!O292)</f>
        <v>1</v>
      </c>
      <c r="L293" s="314"/>
      <c r="M293" s="315"/>
      <c r="N293" s="316">
        <f t="shared" si="39"/>
        <v>0</v>
      </c>
      <c r="O293" s="317">
        <f>IFERROR('1. Staff Posts and Salaries'!N292/12*'2. Annual Costs of Staff Posts'!L293*'2. Annual Costs of Staff Posts'!M293*K293,0)</f>
        <v>0</v>
      </c>
      <c r="P293" s="318"/>
      <c r="Q293" s="314"/>
      <c r="R293" s="315"/>
      <c r="S293" s="316">
        <f t="shared" si="40"/>
        <v>0</v>
      </c>
      <c r="T293" s="317">
        <f>IFERROR('1. Staff Posts and Salaries'!N292*(1+SUM(P293))/12*'2. Annual Costs of Staff Posts'!Q293*'2. Annual Costs of Staff Posts'!R293*K293,0)</f>
        <v>0</v>
      </c>
      <c r="U293" s="318"/>
      <c r="V293" s="314"/>
      <c r="W293" s="315"/>
      <c r="X293" s="316">
        <f t="shared" si="41"/>
        <v>0</v>
      </c>
      <c r="Y293" s="317">
        <f>IFERROR('1. Staff Posts and Salaries'!N292*(1+SUM(P293))*(1+SUM(U293))/12*'2. Annual Costs of Staff Posts'!V293*'2. Annual Costs of Staff Posts'!W293*K293,0)</f>
        <v>0</v>
      </c>
      <c r="Z293" s="318"/>
      <c r="AA293" s="314"/>
      <c r="AB293" s="315"/>
      <c r="AC293" s="316">
        <f t="shared" si="42"/>
        <v>0</v>
      </c>
      <c r="AD293" s="317">
        <f>IFERROR('1. Staff Posts and Salaries'!N292*(1+SUM(P293))*(1+SUM(U293))*(1+SUM(Z293))/12*'2. Annual Costs of Staff Posts'!AA293*'2. Annual Costs of Staff Posts'!AB293*K293,0)</f>
        <v>0</v>
      </c>
      <c r="AE293" s="318"/>
      <c r="AF293" s="314"/>
      <c r="AG293" s="315"/>
      <c r="AH293" s="316">
        <f t="shared" si="43"/>
        <v>0</v>
      </c>
      <c r="AI293" s="446">
        <f>IFERROR('1. Staff Posts and Salaries'!N292*(1+SUM(P293))*(1+SUM(U293))*(1+SUM(Z293))*(1+SUM(AE293))/12*'2. Annual Costs of Staff Posts'!AF293*'2. Annual Costs of Staff Posts'!AG293*K293,0)</f>
        <v>0</v>
      </c>
      <c r="AJ293" s="450">
        <f t="shared" si="44"/>
        <v>0</v>
      </c>
      <c r="AK293" s="448">
        <f t="shared" si="45"/>
        <v>0</v>
      </c>
      <c r="AL293" s="252"/>
    </row>
    <row r="294" spans="2:38" s="99" customFormat="1" x14ac:dyDescent="0.25">
      <c r="B294" s="109"/>
      <c r="C294" s="232" t="str">
        <f>IF('1. Staff Posts and Salaries'!C293="","",'1. Staff Posts and Salaries'!C293)</f>
        <v/>
      </c>
      <c r="D294" s="410" t="str">
        <f>IF('1. Staff Posts and Salaries'!D293="","",'1. Staff Posts and Salaries'!D293)</f>
        <v/>
      </c>
      <c r="E294" s="100" t="str">
        <f>IF('1. Staff Posts and Salaries'!E293="","",'1. Staff Posts and Salaries'!E293)</f>
        <v/>
      </c>
      <c r="F294" s="100" t="str">
        <f>IF('1. Staff Posts and Salaries'!F293="","",'1. Staff Posts and Salaries'!F293)</f>
        <v/>
      </c>
      <c r="G294" s="100" t="str">
        <f>IF('1. Staff Posts and Salaries'!G293="","",'1. Staff Posts and Salaries'!G293)</f>
        <v/>
      </c>
      <c r="H294" s="100" t="str">
        <f>IF('1. Staff Posts and Salaries'!H293="","",'1. Staff Posts and Salaries'!H293)</f>
        <v/>
      </c>
      <c r="I294" s="100" t="str">
        <f>IF('1. Staff Posts and Salaries'!I293="","",'1. Staff Posts and Salaries'!I293)</f>
        <v/>
      </c>
      <c r="J294" s="100" t="str">
        <f>IF('1. Staff Posts and Salaries'!J293="","",'1. Staff Posts and Salaries'!J293)</f>
        <v/>
      </c>
      <c r="K294" s="227">
        <f>IF('1. Staff Posts and Salaries'!O293="","",'1. Staff Posts and Salaries'!O293)</f>
        <v>1</v>
      </c>
      <c r="L294" s="314"/>
      <c r="M294" s="315"/>
      <c r="N294" s="316">
        <f t="shared" si="39"/>
        <v>0</v>
      </c>
      <c r="O294" s="317">
        <f>IFERROR('1. Staff Posts and Salaries'!N293/12*'2. Annual Costs of Staff Posts'!L294*'2. Annual Costs of Staff Posts'!M294*K294,0)</f>
        <v>0</v>
      </c>
      <c r="P294" s="318"/>
      <c r="Q294" s="314"/>
      <c r="R294" s="315"/>
      <c r="S294" s="316">
        <f t="shared" si="40"/>
        <v>0</v>
      </c>
      <c r="T294" s="317">
        <f>IFERROR('1. Staff Posts and Salaries'!N293*(1+SUM(P294))/12*'2. Annual Costs of Staff Posts'!Q294*'2. Annual Costs of Staff Posts'!R294*K294,0)</f>
        <v>0</v>
      </c>
      <c r="U294" s="318"/>
      <c r="V294" s="314"/>
      <c r="W294" s="315"/>
      <c r="X294" s="316">
        <f t="shared" si="41"/>
        <v>0</v>
      </c>
      <c r="Y294" s="317">
        <f>IFERROR('1. Staff Posts and Salaries'!N293*(1+SUM(P294))*(1+SUM(U294))/12*'2. Annual Costs of Staff Posts'!V294*'2. Annual Costs of Staff Posts'!W294*K294,0)</f>
        <v>0</v>
      </c>
      <c r="Z294" s="318"/>
      <c r="AA294" s="314"/>
      <c r="AB294" s="315"/>
      <c r="AC294" s="316">
        <f t="shared" si="42"/>
        <v>0</v>
      </c>
      <c r="AD294" s="317">
        <f>IFERROR('1. Staff Posts and Salaries'!N293*(1+SUM(P294))*(1+SUM(U294))*(1+SUM(Z294))/12*'2. Annual Costs of Staff Posts'!AA294*'2. Annual Costs of Staff Posts'!AB294*K294,0)</f>
        <v>0</v>
      </c>
      <c r="AE294" s="318"/>
      <c r="AF294" s="314"/>
      <c r="AG294" s="315"/>
      <c r="AH294" s="316">
        <f t="shared" si="43"/>
        <v>0</v>
      </c>
      <c r="AI294" s="446">
        <f>IFERROR('1. Staff Posts and Salaries'!N293*(1+SUM(P294))*(1+SUM(U294))*(1+SUM(Z294))*(1+SUM(AE294))/12*'2. Annual Costs of Staff Posts'!AF294*'2. Annual Costs of Staff Posts'!AG294*K294,0)</f>
        <v>0</v>
      </c>
      <c r="AJ294" s="450">
        <f t="shared" si="44"/>
        <v>0</v>
      </c>
      <c r="AK294" s="448">
        <f t="shared" si="45"/>
        <v>0</v>
      </c>
      <c r="AL294" s="252"/>
    </row>
    <row r="295" spans="2:38" s="99" customFormat="1" x14ac:dyDescent="0.25">
      <c r="B295" s="109"/>
      <c r="C295" s="232" t="str">
        <f>IF('1. Staff Posts and Salaries'!C294="","",'1. Staff Posts and Salaries'!C294)</f>
        <v/>
      </c>
      <c r="D295" s="410" t="str">
        <f>IF('1. Staff Posts and Salaries'!D294="","",'1. Staff Posts and Salaries'!D294)</f>
        <v/>
      </c>
      <c r="E295" s="100" t="str">
        <f>IF('1. Staff Posts and Salaries'!E294="","",'1. Staff Posts and Salaries'!E294)</f>
        <v/>
      </c>
      <c r="F295" s="100" t="str">
        <f>IF('1. Staff Posts and Salaries'!F294="","",'1. Staff Posts and Salaries'!F294)</f>
        <v/>
      </c>
      <c r="G295" s="100" t="str">
        <f>IF('1. Staff Posts and Salaries'!G294="","",'1. Staff Posts and Salaries'!G294)</f>
        <v/>
      </c>
      <c r="H295" s="100" t="str">
        <f>IF('1. Staff Posts and Salaries'!H294="","",'1. Staff Posts and Salaries'!H294)</f>
        <v/>
      </c>
      <c r="I295" s="100" t="str">
        <f>IF('1. Staff Posts and Salaries'!I294="","",'1. Staff Posts and Salaries'!I294)</f>
        <v/>
      </c>
      <c r="J295" s="100" t="str">
        <f>IF('1. Staff Posts and Salaries'!J294="","",'1. Staff Posts and Salaries'!J294)</f>
        <v/>
      </c>
      <c r="K295" s="227">
        <f>IF('1. Staff Posts and Salaries'!O294="","",'1. Staff Posts and Salaries'!O294)</f>
        <v>1</v>
      </c>
      <c r="L295" s="314"/>
      <c r="M295" s="315"/>
      <c r="N295" s="316">
        <f t="shared" si="39"/>
        <v>0</v>
      </c>
      <c r="O295" s="317">
        <f>IFERROR('1. Staff Posts and Salaries'!N294/12*'2. Annual Costs of Staff Posts'!L295*'2. Annual Costs of Staff Posts'!M295*K295,0)</f>
        <v>0</v>
      </c>
      <c r="P295" s="318"/>
      <c r="Q295" s="314"/>
      <c r="R295" s="315"/>
      <c r="S295" s="316">
        <f t="shared" si="40"/>
        <v>0</v>
      </c>
      <c r="T295" s="317">
        <f>IFERROR('1. Staff Posts and Salaries'!N294*(1+SUM(P295))/12*'2. Annual Costs of Staff Posts'!Q295*'2. Annual Costs of Staff Posts'!R295*K295,0)</f>
        <v>0</v>
      </c>
      <c r="U295" s="318"/>
      <c r="V295" s="314"/>
      <c r="W295" s="315"/>
      <c r="X295" s="316">
        <f t="shared" si="41"/>
        <v>0</v>
      </c>
      <c r="Y295" s="317">
        <f>IFERROR('1. Staff Posts and Salaries'!N294*(1+SUM(P295))*(1+SUM(U295))/12*'2. Annual Costs of Staff Posts'!V295*'2. Annual Costs of Staff Posts'!W295*K295,0)</f>
        <v>0</v>
      </c>
      <c r="Z295" s="318"/>
      <c r="AA295" s="314"/>
      <c r="AB295" s="315"/>
      <c r="AC295" s="316">
        <f t="shared" si="42"/>
        <v>0</v>
      </c>
      <c r="AD295" s="317">
        <f>IFERROR('1. Staff Posts and Salaries'!N294*(1+SUM(P295))*(1+SUM(U295))*(1+SUM(Z295))/12*'2. Annual Costs of Staff Posts'!AA295*'2. Annual Costs of Staff Posts'!AB295*K295,0)</f>
        <v>0</v>
      </c>
      <c r="AE295" s="318"/>
      <c r="AF295" s="314"/>
      <c r="AG295" s="315"/>
      <c r="AH295" s="316">
        <f t="shared" si="43"/>
        <v>0</v>
      </c>
      <c r="AI295" s="446">
        <f>IFERROR('1. Staff Posts and Salaries'!N294*(1+SUM(P295))*(1+SUM(U295))*(1+SUM(Z295))*(1+SUM(AE295))/12*'2. Annual Costs of Staff Posts'!AF295*'2. Annual Costs of Staff Posts'!AG295*K295,0)</f>
        <v>0</v>
      </c>
      <c r="AJ295" s="450">
        <f t="shared" si="44"/>
        <v>0</v>
      </c>
      <c r="AK295" s="448">
        <f t="shared" si="45"/>
        <v>0</v>
      </c>
      <c r="AL295" s="252"/>
    </row>
    <row r="296" spans="2:38" s="99" customFormat="1" x14ac:dyDescent="0.25">
      <c r="B296" s="109"/>
      <c r="C296" s="232" t="str">
        <f>IF('1. Staff Posts and Salaries'!C295="","",'1. Staff Posts and Salaries'!C295)</f>
        <v/>
      </c>
      <c r="D296" s="410" t="str">
        <f>IF('1. Staff Posts and Salaries'!D295="","",'1. Staff Posts and Salaries'!D295)</f>
        <v/>
      </c>
      <c r="E296" s="100" t="str">
        <f>IF('1. Staff Posts and Salaries'!E295="","",'1. Staff Posts and Salaries'!E295)</f>
        <v/>
      </c>
      <c r="F296" s="100" t="str">
        <f>IF('1. Staff Posts and Salaries'!F295="","",'1. Staff Posts and Salaries'!F295)</f>
        <v/>
      </c>
      <c r="G296" s="100" t="str">
        <f>IF('1. Staff Posts and Salaries'!G295="","",'1. Staff Posts and Salaries'!G295)</f>
        <v/>
      </c>
      <c r="H296" s="100" t="str">
        <f>IF('1. Staff Posts and Salaries'!H295="","",'1. Staff Posts and Salaries'!H295)</f>
        <v/>
      </c>
      <c r="I296" s="100" t="str">
        <f>IF('1. Staff Posts and Salaries'!I295="","",'1. Staff Posts and Salaries'!I295)</f>
        <v/>
      </c>
      <c r="J296" s="100" t="str">
        <f>IF('1. Staff Posts and Salaries'!J295="","",'1. Staff Posts and Salaries'!J295)</f>
        <v/>
      </c>
      <c r="K296" s="227">
        <f>IF('1. Staff Posts and Salaries'!O295="","",'1. Staff Posts and Salaries'!O295)</f>
        <v>1</v>
      </c>
      <c r="L296" s="314"/>
      <c r="M296" s="315"/>
      <c r="N296" s="316">
        <f t="shared" si="39"/>
        <v>0</v>
      </c>
      <c r="O296" s="317">
        <f>IFERROR('1. Staff Posts and Salaries'!N295/12*'2. Annual Costs of Staff Posts'!L296*'2. Annual Costs of Staff Posts'!M296*K296,0)</f>
        <v>0</v>
      </c>
      <c r="P296" s="318"/>
      <c r="Q296" s="314"/>
      <c r="R296" s="315"/>
      <c r="S296" s="316">
        <f t="shared" si="40"/>
        <v>0</v>
      </c>
      <c r="T296" s="317">
        <f>IFERROR('1. Staff Posts and Salaries'!N295*(1+SUM(P296))/12*'2. Annual Costs of Staff Posts'!Q296*'2. Annual Costs of Staff Posts'!R296*K296,0)</f>
        <v>0</v>
      </c>
      <c r="U296" s="318"/>
      <c r="V296" s="314"/>
      <c r="W296" s="315"/>
      <c r="X296" s="316">
        <f t="shared" si="41"/>
        <v>0</v>
      </c>
      <c r="Y296" s="317">
        <f>IFERROR('1. Staff Posts and Salaries'!N295*(1+SUM(P296))*(1+SUM(U296))/12*'2. Annual Costs of Staff Posts'!V296*'2. Annual Costs of Staff Posts'!W296*K296,0)</f>
        <v>0</v>
      </c>
      <c r="Z296" s="318"/>
      <c r="AA296" s="314"/>
      <c r="AB296" s="315"/>
      <c r="AC296" s="316">
        <f t="shared" si="42"/>
        <v>0</v>
      </c>
      <c r="AD296" s="317">
        <f>IFERROR('1. Staff Posts and Salaries'!N295*(1+SUM(P296))*(1+SUM(U296))*(1+SUM(Z296))/12*'2. Annual Costs of Staff Posts'!AA296*'2. Annual Costs of Staff Posts'!AB296*K296,0)</f>
        <v>0</v>
      </c>
      <c r="AE296" s="318"/>
      <c r="AF296" s="314"/>
      <c r="AG296" s="315"/>
      <c r="AH296" s="316">
        <f t="shared" si="43"/>
        <v>0</v>
      </c>
      <c r="AI296" s="446">
        <f>IFERROR('1. Staff Posts and Salaries'!N295*(1+SUM(P296))*(1+SUM(U296))*(1+SUM(Z296))*(1+SUM(AE296))/12*'2. Annual Costs of Staff Posts'!AF296*'2. Annual Costs of Staff Posts'!AG296*K296,0)</f>
        <v>0</v>
      </c>
      <c r="AJ296" s="450">
        <f t="shared" si="44"/>
        <v>0</v>
      </c>
      <c r="AK296" s="448">
        <f t="shared" si="45"/>
        <v>0</v>
      </c>
      <c r="AL296" s="252"/>
    </row>
    <row r="297" spans="2:38" s="99" customFormat="1" x14ac:dyDescent="0.25">
      <c r="B297" s="109"/>
      <c r="C297" s="232" t="str">
        <f>IF('1. Staff Posts and Salaries'!C296="","",'1. Staff Posts and Salaries'!C296)</f>
        <v/>
      </c>
      <c r="D297" s="410" t="str">
        <f>IF('1. Staff Posts and Salaries'!D296="","",'1. Staff Posts and Salaries'!D296)</f>
        <v/>
      </c>
      <c r="E297" s="100" t="str">
        <f>IF('1. Staff Posts and Salaries'!E296="","",'1. Staff Posts and Salaries'!E296)</f>
        <v/>
      </c>
      <c r="F297" s="100" t="str">
        <f>IF('1. Staff Posts and Salaries'!F296="","",'1. Staff Posts and Salaries'!F296)</f>
        <v/>
      </c>
      <c r="G297" s="100" t="str">
        <f>IF('1. Staff Posts and Salaries'!G296="","",'1. Staff Posts and Salaries'!G296)</f>
        <v/>
      </c>
      <c r="H297" s="100" t="str">
        <f>IF('1. Staff Posts and Salaries'!H296="","",'1. Staff Posts and Salaries'!H296)</f>
        <v/>
      </c>
      <c r="I297" s="100" t="str">
        <f>IF('1. Staff Posts and Salaries'!I296="","",'1. Staff Posts and Salaries'!I296)</f>
        <v/>
      </c>
      <c r="J297" s="100" t="str">
        <f>IF('1. Staff Posts and Salaries'!J296="","",'1. Staff Posts and Salaries'!J296)</f>
        <v/>
      </c>
      <c r="K297" s="227">
        <f>IF('1. Staff Posts and Salaries'!O296="","",'1. Staff Posts and Salaries'!O296)</f>
        <v>1</v>
      </c>
      <c r="L297" s="314"/>
      <c r="M297" s="315"/>
      <c r="N297" s="316">
        <f t="shared" si="39"/>
        <v>0</v>
      </c>
      <c r="O297" s="317">
        <f>IFERROR('1. Staff Posts and Salaries'!N296/12*'2. Annual Costs of Staff Posts'!L297*'2. Annual Costs of Staff Posts'!M297*K297,0)</f>
        <v>0</v>
      </c>
      <c r="P297" s="318"/>
      <c r="Q297" s="314"/>
      <c r="R297" s="315"/>
      <c r="S297" s="316">
        <f t="shared" si="40"/>
        <v>0</v>
      </c>
      <c r="T297" s="317">
        <f>IFERROR('1. Staff Posts and Salaries'!N296*(1+SUM(P297))/12*'2. Annual Costs of Staff Posts'!Q297*'2. Annual Costs of Staff Posts'!R297*K297,0)</f>
        <v>0</v>
      </c>
      <c r="U297" s="318"/>
      <c r="V297" s="314"/>
      <c r="W297" s="315"/>
      <c r="X297" s="316">
        <f t="shared" si="41"/>
        <v>0</v>
      </c>
      <c r="Y297" s="317">
        <f>IFERROR('1. Staff Posts and Salaries'!N296*(1+SUM(P297))*(1+SUM(U297))/12*'2. Annual Costs of Staff Posts'!V297*'2. Annual Costs of Staff Posts'!W297*K297,0)</f>
        <v>0</v>
      </c>
      <c r="Z297" s="318"/>
      <c r="AA297" s="314"/>
      <c r="AB297" s="315"/>
      <c r="AC297" s="316">
        <f t="shared" si="42"/>
        <v>0</v>
      </c>
      <c r="AD297" s="317">
        <f>IFERROR('1. Staff Posts and Salaries'!N296*(1+SUM(P297))*(1+SUM(U297))*(1+SUM(Z297))/12*'2. Annual Costs of Staff Posts'!AA297*'2. Annual Costs of Staff Posts'!AB297*K297,0)</f>
        <v>0</v>
      </c>
      <c r="AE297" s="318"/>
      <c r="AF297" s="314"/>
      <c r="AG297" s="315"/>
      <c r="AH297" s="316">
        <f t="shared" si="43"/>
        <v>0</v>
      </c>
      <c r="AI297" s="446">
        <f>IFERROR('1. Staff Posts and Salaries'!N296*(1+SUM(P297))*(1+SUM(U297))*(1+SUM(Z297))*(1+SUM(AE297))/12*'2. Annual Costs of Staff Posts'!AF297*'2. Annual Costs of Staff Posts'!AG297*K297,0)</f>
        <v>0</v>
      </c>
      <c r="AJ297" s="450">
        <f t="shared" si="44"/>
        <v>0</v>
      </c>
      <c r="AK297" s="448">
        <f t="shared" si="45"/>
        <v>0</v>
      </c>
      <c r="AL297" s="252"/>
    </row>
    <row r="298" spans="2:38" s="99" customFormat="1" x14ac:dyDescent="0.25">
      <c r="B298" s="109"/>
      <c r="C298" s="232" t="str">
        <f>IF('1. Staff Posts and Salaries'!C297="","",'1. Staff Posts and Salaries'!C297)</f>
        <v/>
      </c>
      <c r="D298" s="410" t="str">
        <f>IF('1. Staff Posts and Salaries'!D297="","",'1. Staff Posts and Salaries'!D297)</f>
        <v/>
      </c>
      <c r="E298" s="100" t="str">
        <f>IF('1. Staff Posts and Salaries'!E297="","",'1. Staff Posts and Salaries'!E297)</f>
        <v/>
      </c>
      <c r="F298" s="100" t="str">
        <f>IF('1. Staff Posts and Salaries'!F297="","",'1. Staff Posts and Salaries'!F297)</f>
        <v/>
      </c>
      <c r="G298" s="100" t="str">
        <f>IF('1. Staff Posts and Salaries'!G297="","",'1. Staff Posts and Salaries'!G297)</f>
        <v/>
      </c>
      <c r="H298" s="100" t="str">
        <f>IF('1. Staff Posts and Salaries'!H297="","",'1. Staff Posts and Salaries'!H297)</f>
        <v/>
      </c>
      <c r="I298" s="100" t="str">
        <f>IF('1. Staff Posts and Salaries'!I297="","",'1. Staff Posts and Salaries'!I297)</f>
        <v/>
      </c>
      <c r="J298" s="100" t="str">
        <f>IF('1. Staff Posts and Salaries'!J297="","",'1. Staff Posts and Salaries'!J297)</f>
        <v/>
      </c>
      <c r="K298" s="227">
        <f>IF('1. Staff Posts and Salaries'!O297="","",'1. Staff Posts and Salaries'!O297)</f>
        <v>1</v>
      </c>
      <c r="L298" s="314"/>
      <c r="M298" s="315"/>
      <c r="N298" s="316">
        <f t="shared" si="39"/>
        <v>0</v>
      </c>
      <c r="O298" s="317">
        <f>IFERROR('1. Staff Posts and Salaries'!N297/12*'2. Annual Costs of Staff Posts'!L298*'2. Annual Costs of Staff Posts'!M298*K298,0)</f>
        <v>0</v>
      </c>
      <c r="P298" s="318"/>
      <c r="Q298" s="314"/>
      <c r="R298" s="315"/>
      <c r="S298" s="316">
        <f t="shared" si="40"/>
        <v>0</v>
      </c>
      <c r="T298" s="317">
        <f>IFERROR('1. Staff Posts and Salaries'!N297*(1+SUM(P298))/12*'2. Annual Costs of Staff Posts'!Q298*'2. Annual Costs of Staff Posts'!R298*K298,0)</f>
        <v>0</v>
      </c>
      <c r="U298" s="318"/>
      <c r="V298" s="314"/>
      <c r="W298" s="315"/>
      <c r="X298" s="316">
        <f t="shared" si="41"/>
        <v>0</v>
      </c>
      <c r="Y298" s="317">
        <f>IFERROR('1. Staff Posts and Salaries'!N297*(1+SUM(P298))*(1+SUM(U298))/12*'2. Annual Costs of Staff Posts'!V298*'2. Annual Costs of Staff Posts'!W298*K298,0)</f>
        <v>0</v>
      </c>
      <c r="Z298" s="318"/>
      <c r="AA298" s="314"/>
      <c r="AB298" s="315"/>
      <c r="AC298" s="316">
        <f t="shared" si="42"/>
        <v>0</v>
      </c>
      <c r="AD298" s="317">
        <f>IFERROR('1. Staff Posts and Salaries'!N297*(1+SUM(P298))*(1+SUM(U298))*(1+SUM(Z298))/12*'2. Annual Costs of Staff Posts'!AA298*'2. Annual Costs of Staff Posts'!AB298*K298,0)</f>
        <v>0</v>
      </c>
      <c r="AE298" s="318"/>
      <c r="AF298" s="314"/>
      <c r="AG298" s="315"/>
      <c r="AH298" s="316">
        <f t="shared" si="43"/>
        <v>0</v>
      </c>
      <c r="AI298" s="446">
        <f>IFERROR('1. Staff Posts and Salaries'!N297*(1+SUM(P298))*(1+SUM(U298))*(1+SUM(Z298))*(1+SUM(AE298))/12*'2. Annual Costs of Staff Posts'!AF298*'2. Annual Costs of Staff Posts'!AG298*K298,0)</f>
        <v>0</v>
      </c>
      <c r="AJ298" s="450">
        <f t="shared" si="44"/>
        <v>0</v>
      </c>
      <c r="AK298" s="448">
        <f t="shared" si="45"/>
        <v>0</v>
      </c>
      <c r="AL298" s="252"/>
    </row>
    <row r="299" spans="2:38" s="99" customFormat="1" x14ac:dyDescent="0.25">
      <c r="B299" s="109"/>
      <c r="C299" s="232" t="str">
        <f>IF('1. Staff Posts and Salaries'!C298="","",'1. Staff Posts and Salaries'!C298)</f>
        <v/>
      </c>
      <c r="D299" s="410" t="str">
        <f>IF('1. Staff Posts and Salaries'!D298="","",'1. Staff Posts and Salaries'!D298)</f>
        <v/>
      </c>
      <c r="E299" s="100" t="str">
        <f>IF('1. Staff Posts and Salaries'!E298="","",'1. Staff Posts and Salaries'!E298)</f>
        <v/>
      </c>
      <c r="F299" s="100" t="str">
        <f>IF('1. Staff Posts and Salaries'!F298="","",'1. Staff Posts and Salaries'!F298)</f>
        <v/>
      </c>
      <c r="G299" s="100" t="str">
        <f>IF('1. Staff Posts and Salaries'!G298="","",'1. Staff Posts and Salaries'!G298)</f>
        <v/>
      </c>
      <c r="H299" s="100" t="str">
        <f>IF('1. Staff Posts and Salaries'!H298="","",'1. Staff Posts and Salaries'!H298)</f>
        <v/>
      </c>
      <c r="I299" s="100" t="str">
        <f>IF('1. Staff Posts and Salaries'!I298="","",'1. Staff Posts and Salaries'!I298)</f>
        <v/>
      </c>
      <c r="J299" s="100" t="str">
        <f>IF('1. Staff Posts and Salaries'!J298="","",'1. Staff Posts and Salaries'!J298)</f>
        <v/>
      </c>
      <c r="K299" s="227">
        <f>IF('1. Staff Posts and Salaries'!O298="","",'1. Staff Posts and Salaries'!O298)</f>
        <v>1</v>
      </c>
      <c r="L299" s="314"/>
      <c r="M299" s="315"/>
      <c r="N299" s="316">
        <f t="shared" si="39"/>
        <v>0</v>
      </c>
      <c r="O299" s="317">
        <f>IFERROR('1. Staff Posts and Salaries'!N298/12*'2. Annual Costs of Staff Posts'!L299*'2. Annual Costs of Staff Posts'!M299*K299,0)</f>
        <v>0</v>
      </c>
      <c r="P299" s="318"/>
      <c r="Q299" s="314"/>
      <c r="R299" s="315"/>
      <c r="S299" s="316">
        <f t="shared" si="40"/>
        <v>0</v>
      </c>
      <c r="T299" s="317">
        <f>IFERROR('1. Staff Posts and Salaries'!N298*(1+SUM(P299))/12*'2. Annual Costs of Staff Posts'!Q299*'2. Annual Costs of Staff Posts'!R299*K299,0)</f>
        <v>0</v>
      </c>
      <c r="U299" s="318"/>
      <c r="V299" s="314"/>
      <c r="W299" s="315"/>
      <c r="X299" s="316">
        <f t="shared" si="41"/>
        <v>0</v>
      </c>
      <c r="Y299" s="317">
        <f>IFERROR('1. Staff Posts and Salaries'!N298*(1+SUM(P299))*(1+SUM(U299))/12*'2. Annual Costs of Staff Posts'!V299*'2. Annual Costs of Staff Posts'!W299*K299,0)</f>
        <v>0</v>
      </c>
      <c r="Z299" s="318"/>
      <c r="AA299" s="314"/>
      <c r="AB299" s="315"/>
      <c r="AC299" s="316">
        <f t="shared" si="42"/>
        <v>0</v>
      </c>
      <c r="AD299" s="317">
        <f>IFERROR('1. Staff Posts and Salaries'!N298*(1+SUM(P299))*(1+SUM(U299))*(1+SUM(Z299))/12*'2. Annual Costs of Staff Posts'!AA299*'2. Annual Costs of Staff Posts'!AB299*K299,0)</f>
        <v>0</v>
      </c>
      <c r="AE299" s="318"/>
      <c r="AF299" s="314"/>
      <c r="AG299" s="315"/>
      <c r="AH299" s="316">
        <f t="shared" si="43"/>
        <v>0</v>
      </c>
      <c r="AI299" s="446">
        <f>IFERROR('1. Staff Posts and Salaries'!N298*(1+SUM(P299))*(1+SUM(U299))*(1+SUM(Z299))*(1+SUM(AE299))/12*'2. Annual Costs of Staff Posts'!AF299*'2. Annual Costs of Staff Posts'!AG299*K299,0)</f>
        <v>0</v>
      </c>
      <c r="AJ299" s="450">
        <f t="shared" si="44"/>
        <v>0</v>
      </c>
      <c r="AK299" s="448">
        <f t="shared" si="45"/>
        <v>0</v>
      </c>
      <c r="AL299" s="252"/>
    </row>
    <row r="300" spans="2:38" s="99" customFormat="1" x14ac:dyDescent="0.25">
      <c r="B300" s="109"/>
      <c r="C300" s="232" t="str">
        <f>IF('1. Staff Posts and Salaries'!C299="","",'1. Staff Posts and Salaries'!C299)</f>
        <v/>
      </c>
      <c r="D300" s="410" t="str">
        <f>IF('1. Staff Posts and Salaries'!D299="","",'1. Staff Posts and Salaries'!D299)</f>
        <v/>
      </c>
      <c r="E300" s="100" t="str">
        <f>IF('1. Staff Posts and Salaries'!E299="","",'1. Staff Posts and Salaries'!E299)</f>
        <v/>
      </c>
      <c r="F300" s="100" t="str">
        <f>IF('1. Staff Posts and Salaries'!F299="","",'1. Staff Posts and Salaries'!F299)</f>
        <v/>
      </c>
      <c r="G300" s="100" t="str">
        <f>IF('1. Staff Posts and Salaries'!G299="","",'1. Staff Posts and Salaries'!G299)</f>
        <v/>
      </c>
      <c r="H300" s="100" t="str">
        <f>IF('1. Staff Posts and Salaries'!H299="","",'1. Staff Posts and Salaries'!H299)</f>
        <v/>
      </c>
      <c r="I300" s="100" t="str">
        <f>IF('1. Staff Posts and Salaries'!I299="","",'1. Staff Posts and Salaries'!I299)</f>
        <v/>
      </c>
      <c r="J300" s="100" t="str">
        <f>IF('1. Staff Posts and Salaries'!J299="","",'1. Staff Posts and Salaries'!J299)</f>
        <v/>
      </c>
      <c r="K300" s="227">
        <f>IF('1. Staff Posts and Salaries'!O299="","",'1. Staff Posts and Salaries'!O299)</f>
        <v>1</v>
      </c>
      <c r="L300" s="314"/>
      <c r="M300" s="315"/>
      <c r="N300" s="316">
        <f t="shared" si="39"/>
        <v>0</v>
      </c>
      <c r="O300" s="317">
        <f>IFERROR('1. Staff Posts and Salaries'!N299/12*'2. Annual Costs of Staff Posts'!L300*'2. Annual Costs of Staff Posts'!M300*K300,0)</f>
        <v>0</v>
      </c>
      <c r="P300" s="318"/>
      <c r="Q300" s="314"/>
      <c r="R300" s="315"/>
      <c r="S300" s="316">
        <f t="shared" si="40"/>
        <v>0</v>
      </c>
      <c r="T300" s="317">
        <f>IFERROR('1. Staff Posts and Salaries'!N299*(1+SUM(P300))/12*'2. Annual Costs of Staff Posts'!Q300*'2. Annual Costs of Staff Posts'!R300*K300,0)</f>
        <v>0</v>
      </c>
      <c r="U300" s="318"/>
      <c r="V300" s="314"/>
      <c r="W300" s="315"/>
      <c r="X300" s="316">
        <f t="shared" si="41"/>
        <v>0</v>
      </c>
      <c r="Y300" s="317">
        <f>IFERROR('1. Staff Posts and Salaries'!N299*(1+SUM(P300))*(1+SUM(U300))/12*'2. Annual Costs of Staff Posts'!V300*'2. Annual Costs of Staff Posts'!W300*K300,0)</f>
        <v>0</v>
      </c>
      <c r="Z300" s="318"/>
      <c r="AA300" s="314"/>
      <c r="AB300" s="315"/>
      <c r="AC300" s="316">
        <f t="shared" si="42"/>
        <v>0</v>
      </c>
      <c r="AD300" s="317">
        <f>IFERROR('1. Staff Posts and Salaries'!N299*(1+SUM(P300))*(1+SUM(U300))*(1+SUM(Z300))/12*'2. Annual Costs of Staff Posts'!AA300*'2. Annual Costs of Staff Posts'!AB300*K300,0)</f>
        <v>0</v>
      </c>
      <c r="AE300" s="318"/>
      <c r="AF300" s="314"/>
      <c r="AG300" s="315"/>
      <c r="AH300" s="316">
        <f t="shared" si="43"/>
        <v>0</v>
      </c>
      <c r="AI300" s="446">
        <f>IFERROR('1. Staff Posts and Salaries'!N299*(1+SUM(P300))*(1+SUM(U300))*(1+SUM(Z300))*(1+SUM(AE300))/12*'2. Annual Costs of Staff Posts'!AF300*'2. Annual Costs of Staff Posts'!AG300*K300,0)</f>
        <v>0</v>
      </c>
      <c r="AJ300" s="450">
        <f t="shared" si="44"/>
        <v>0</v>
      </c>
      <c r="AK300" s="448">
        <f t="shared" si="45"/>
        <v>0</v>
      </c>
      <c r="AL300" s="252"/>
    </row>
    <row r="301" spans="2:38" s="99" customFormat="1" x14ac:dyDescent="0.25">
      <c r="B301" s="109"/>
      <c r="C301" s="232" t="str">
        <f>IF('1. Staff Posts and Salaries'!C300="","",'1. Staff Posts and Salaries'!C300)</f>
        <v/>
      </c>
      <c r="D301" s="410" t="str">
        <f>IF('1. Staff Posts and Salaries'!D300="","",'1. Staff Posts and Salaries'!D300)</f>
        <v/>
      </c>
      <c r="E301" s="100" t="str">
        <f>IF('1. Staff Posts and Salaries'!E300="","",'1. Staff Posts and Salaries'!E300)</f>
        <v/>
      </c>
      <c r="F301" s="100" t="str">
        <f>IF('1. Staff Posts and Salaries'!F300="","",'1. Staff Posts and Salaries'!F300)</f>
        <v/>
      </c>
      <c r="G301" s="100" t="str">
        <f>IF('1. Staff Posts and Salaries'!G300="","",'1. Staff Posts and Salaries'!G300)</f>
        <v/>
      </c>
      <c r="H301" s="100" t="str">
        <f>IF('1. Staff Posts and Salaries'!H300="","",'1. Staff Posts and Salaries'!H300)</f>
        <v/>
      </c>
      <c r="I301" s="100" t="str">
        <f>IF('1. Staff Posts and Salaries'!I300="","",'1. Staff Posts and Salaries'!I300)</f>
        <v/>
      </c>
      <c r="J301" s="100" t="str">
        <f>IF('1. Staff Posts and Salaries'!J300="","",'1. Staff Posts and Salaries'!J300)</f>
        <v/>
      </c>
      <c r="K301" s="227">
        <f>IF('1. Staff Posts and Salaries'!O300="","",'1. Staff Posts and Salaries'!O300)</f>
        <v>1</v>
      </c>
      <c r="L301" s="314"/>
      <c r="M301" s="315"/>
      <c r="N301" s="316">
        <f t="shared" si="39"/>
        <v>0</v>
      </c>
      <c r="O301" s="317">
        <f>IFERROR('1. Staff Posts and Salaries'!N300/12*'2. Annual Costs of Staff Posts'!L301*'2. Annual Costs of Staff Posts'!M301*K301,0)</f>
        <v>0</v>
      </c>
      <c r="P301" s="318"/>
      <c r="Q301" s="314"/>
      <c r="R301" s="315"/>
      <c r="S301" s="316">
        <f t="shared" si="40"/>
        <v>0</v>
      </c>
      <c r="T301" s="317">
        <f>IFERROR('1. Staff Posts and Salaries'!N300*(1+SUM(P301))/12*'2. Annual Costs of Staff Posts'!Q301*'2. Annual Costs of Staff Posts'!R301*K301,0)</f>
        <v>0</v>
      </c>
      <c r="U301" s="318"/>
      <c r="V301" s="314"/>
      <c r="W301" s="315"/>
      <c r="X301" s="316">
        <f t="shared" si="41"/>
        <v>0</v>
      </c>
      <c r="Y301" s="317">
        <f>IFERROR('1. Staff Posts and Salaries'!N300*(1+SUM(P301))*(1+SUM(U301))/12*'2. Annual Costs of Staff Posts'!V301*'2. Annual Costs of Staff Posts'!W301*K301,0)</f>
        <v>0</v>
      </c>
      <c r="Z301" s="318"/>
      <c r="AA301" s="314"/>
      <c r="AB301" s="315"/>
      <c r="AC301" s="316">
        <f t="shared" si="42"/>
        <v>0</v>
      </c>
      <c r="AD301" s="317">
        <f>IFERROR('1. Staff Posts and Salaries'!N300*(1+SUM(P301))*(1+SUM(U301))*(1+SUM(Z301))/12*'2. Annual Costs of Staff Posts'!AA301*'2. Annual Costs of Staff Posts'!AB301*K301,0)</f>
        <v>0</v>
      </c>
      <c r="AE301" s="318"/>
      <c r="AF301" s="314"/>
      <c r="AG301" s="315"/>
      <c r="AH301" s="316">
        <f t="shared" si="43"/>
        <v>0</v>
      </c>
      <c r="AI301" s="446">
        <f>IFERROR('1. Staff Posts and Salaries'!N300*(1+SUM(P301))*(1+SUM(U301))*(1+SUM(Z301))*(1+SUM(AE301))/12*'2. Annual Costs of Staff Posts'!AF301*'2. Annual Costs of Staff Posts'!AG301*K301,0)</f>
        <v>0</v>
      </c>
      <c r="AJ301" s="450">
        <f t="shared" si="44"/>
        <v>0</v>
      </c>
      <c r="AK301" s="448">
        <f t="shared" si="45"/>
        <v>0</v>
      </c>
      <c r="AL301" s="252"/>
    </row>
    <row r="302" spans="2:38" s="99" customFormat="1" x14ac:dyDescent="0.25">
      <c r="B302" s="109"/>
      <c r="C302" s="232" t="str">
        <f>IF('1. Staff Posts and Salaries'!C301="","",'1. Staff Posts and Salaries'!C301)</f>
        <v/>
      </c>
      <c r="D302" s="410" t="str">
        <f>IF('1. Staff Posts and Salaries'!D301="","",'1. Staff Posts and Salaries'!D301)</f>
        <v/>
      </c>
      <c r="E302" s="100" t="str">
        <f>IF('1. Staff Posts and Salaries'!E301="","",'1. Staff Posts and Salaries'!E301)</f>
        <v/>
      </c>
      <c r="F302" s="100" t="str">
        <f>IF('1. Staff Posts and Salaries'!F301="","",'1. Staff Posts and Salaries'!F301)</f>
        <v/>
      </c>
      <c r="G302" s="100" t="str">
        <f>IF('1. Staff Posts and Salaries'!G301="","",'1. Staff Posts and Salaries'!G301)</f>
        <v/>
      </c>
      <c r="H302" s="100" t="str">
        <f>IF('1. Staff Posts and Salaries'!H301="","",'1. Staff Posts and Salaries'!H301)</f>
        <v/>
      </c>
      <c r="I302" s="100" t="str">
        <f>IF('1. Staff Posts and Salaries'!I301="","",'1. Staff Posts and Salaries'!I301)</f>
        <v/>
      </c>
      <c r="J302" s="100" t="str">
        <f>IF('1. Staff Posts and Salaries'!J301="","",'1. Staff Posts and Salaries'!J301)</f>
        <v/>
      </c>
      <c r="K302" s="227">
        <f>IF('1. Staff Posts and Salaries'!O301="","",'1. Staff Posts and Salaries'!O301)</f>
        <v>1</v>
      </c>
      <c r="L302" s="314"/>
      <c r="M302" s="315"/>
      <c r="N302" s="316">
        <f t="shared" si="39"/>
        <v>0</v>
      </c>
      <c r="O302" s="317">
        <f>IFERROR('1. Staff Posts and Salaries'!N301/12*'2. Annual Costs of Staff Posts'!L302*'2. Annual Costs of Staff Posts'!M302*K302,0)</f>
        <v>0</v>
      </c>
      <c r="P302" s="318"/>
      <c r="Q302" s="314"/>
      <c r="R302" s="315"/>
      <c r="S302" s="316">
        <f t="shared" si="40"/>
        <v>0</v>
      </c>
      <c r="T302" s="317">
        <f>IFERROR('1. Staff Posts and Salaries'!N301*(1+SUM(P302))/12*'2. Annual Costs of Staff Posts'!Q302*'2. Annual Costs of Staff Posts'!R302*K302,0)</f>
        <v>0</v>
      </c>
      <c r="U302" s="318"/>
      <c r="V302" s="314"/>
      <c r="W302" s="315"/>
      <c r="X302" s="316">
        <f t="shared" si="41"/>
        <v>0</v>
      </c>
      <c r="Y302" s="317">
        <f>IFERROR('1. Staff Posts and Salaries'!N301*(1+SUM(P302))*(1+SUM(U302))/12*'2. Annual Costs of Staff Posts'!V302*'2. Annual Costs of Staff Posts'!W302*K302,0)</f>
        <v>0</v>
      </c>
      <c r="Z302" s="318"/>
      <c r="AA302" s="314"/>
      <c r="AB302" s="315"/>
      <c r="AC302" s="316">
        <f t="shared" si="42"/>
        <v>0</v>
      </c>
      <c r="AD302" s="317">
        <f>IFERROR('1. Staff Posts and Salaries'!N301*(1+SUM(P302))*(1+SUM(U302))*(1+SUM(Z302))/12*'2. Annual Costs of Staff Posts'!AA302*'2. Annual Costs of Staff Posts'!AB302*K302,0)</f>
        <v>0</v>
      </c>
      <c r="AE302" s="318"/>
      <c r="AF302" s="314"/>
      <c r="AG302" s="315"/>
      <c r="AH302" s="316">
        <f t="shared" si="43"/>
        <v>0</v>
      </c>
      <c r="AI302" s="446">
        <f>IFERROR('1. Staff Posts and Salaries'!N301*(1+SUM(P302))*(1+SUM(U302))*(1+SUM(Z302))*(1+SUM(AE302))/12*'2. Annual Costs of Staff Posts'!AF302*'2. Annual Costs of Staff Posts'!AG302*K302,0)</f>
        <v>0</v>
      </c>
      <c r="AJ302" s="450">
        <f t="shared" si="44"/>
        <v>0</v>
      </c>
      <c r="AK302" s="448">
        <f t="shared" si="45"/>
        <v>0</v>
      </c>
      <c r="AL302" s="252"/>
    </row>
    <row r="303" spans="2:38" s="99" customFormat="1" x14ac:dyDescent="0.25">
      <c r="B303" s="109"/>
      <c r="C303" s="232" t="str">
        <f>IF('1. Staff Posts and Salaries'!C302="","",'1. Staff Posts and Salaries'!C302)</f>
        <v/>
      </c>
      <c r="D303" s="410" t="str">
        <f>IF('1. Staff Posts and Salaries'!D302="","",'1. Staff Posts and Salaries'!D302)</f>
        <v/>
      </c>
      <c r="E303" s="100" t="str">
        <f>IF('1. Staff Posts and Salaries'!E302="","",'1. Staff Posts and Salaries'!E302)</f>
        <v/>
      </c>
      <c r="F303" s="100" t="str">
        <f>IF('1. Staff Posts and Salaries'!F302="","",'1. Staff Posts and Salaries'!F302)</f>
        <v/>
      </c>
      <c r="G303" s="100" t="str">
        <f>IF('1. Staff Posts and Salaries'!G302="","",'1. Staff Posts and Salaries'!G302)</f>
        <v/>
      </c>
      <c r="H303" s="100" t="str">
        <f>IF('1. Staff Posts and Salaries'!H302="","",'1. Staff Posts and Salaries'!H302)</f>
        <v/>
      </c>
      <c r="I303" s="100" t="str">
        <f>IF('1. Staff Posts and Salaries'!I302="","",'1. Staff Posts and Salaries'!I302)</f>
        <v/>
      </c>
      <c r="J303" s="100" t="str">
        <f>IF('1. Staff Posts and Salaries'!J302="","",'1. Staff Posts and Salaries'!J302)</f>
        <v/>
      </c>
      <c r="K303" s="227">
        <f>IF('1. Staff Posts and Salaries'!O302="","",'1. Staff Posts and Salaries'!O302)</f>
        <v>1</v>
      </c>
      <c r="L303" s="314"/>
      <c r="M303" s="315"/>
      <c r="N303" s="316">
        <f t="shared" si="39"/>
        <v>0</v>
      </c>
      <c r="O303" s="317">
        <f>IFERROR('1. Staff Posts and Salaries'!N302/12*'2. Annual Costs of Staff Posts'!L303*'2. Annual Costs of Staff Posts'!M303*K303,0)</f>
        <v>0</v>
      </c>
      <c r="P303" s="318"/>
      <c r="Q303" s="314"/>
      <c r="R303" s="315"/>
      <c r="S303" s="316">
        <f t="shared" si="40"/>
        <v>0</v>
      </c>
      <c r="T303" s="317">
        <f>IFERROR('1. Staff Posts and Salaries'!N302*(1+SUM(P303))/12*'2. Annual Costs of Staff Posts'!Q303*'2. Annual Costs of Staff Posts'!R303*K303,0)</f>
        <v>0</v>
      </c>
      <c r="U303" s="318"/>
      <c r="V303" s="314"/>
      <c r="W303" s="315"/>
      <c r="X303" s="316">
        <f t="shared" si="41"/>
        <v>0</v>
      </c>
      <c r="Y303" s="317">
        <f>IFERROR('1. Staff Posts and Salaries'!N302*(1+SUM(P303))*(1+SUM(U303))/12*'2. Annual Costs of Staff Posts'!V303*'2. Annual Costs of Staff Posts'!W303*K303,0)</f>
        <v>0</v>
      </c>
      <c r="Z303" s="318"/>
      <c r="AA303" s="314"/>
      <c r="AB303" s="315"/>
      <c r="AC303" s="316">
        <f t="shared" si="42"/>
        <v>0</v>
      </c>
      <c r="AD303" s="317">
        <f>IFERROR('1. Staff Posts and Salaries'!N302*(1+SUM(P303))*(1+SUM(U303))*(1+SUM(Z303))/12*'2. Annual Costs of Staff Posts'!AA303*'2. Annual Costs of Staff Posts'!AB303*K303,0)</f>
        <v>0</v>
      </c>
      <c r="AE303" s="318"/>
      <c r="AF303" s="314"/>
      <c r="AG303" s="315"/>
      <c r="AH303" s="316">
        <f t="shared" si="43"/>
        <v>0</v>
      </c>
      <c r="AI303" s="446">
        <f>IFERROR('1. Staff Posts and Salaries'!N302*(1+SUM(P303))*(1+SUM(U303))*(1+SUM(Z303))*(1+SUM(AE303))/12*'2. Annual Costs of Staff Posts'!AF303*'2. Annual Costs of Staff Posts'!AG303*K303,0)</f>
        <v>0</v>
      </c>
      <c r="AJ303" s="450">
        <f t="shared" si="44"/>
        <v>0</v>
      </c>
      <c r="AK303" s="448">
        <f t="shared" si="45"/>
        <v>0</v>
      </c>
      <c r="AL303" s="252"/>
    </row>
    <row r="304" spans="2:38" s="99" customFormat="1" x14ac:dyDescent="0.25">
      <c r="B304" s="109"/>
      <c r="C304" s="232" t="str">
        <f>IF('1. Staff Posts and Salaries'!C303="","",'1. Staff Posts and Salaries'!C303)</f>
        <v/>
      </c>
      <c r="D304" s="410" t="str">
        <f>IF('1. Staff Posts and Salaries'!D303="","",'1. Staff Posts and Salaries'!D303)</f>
        <v/>
      </c>
      <c r="E304" s="100" t="str">
        <f>IF('1. Staff Posts and Salaries'!E303="","",'1. Staff Posts and Salaries'!E303)</f>
        <v/>
      </c>
      <c r="F304" s="100" t="str">
        <f>IF('1. Staff Posts and Salaries'!F303="","",'1. Staff Posts and Salaries'!F303)</f>
        <v/>
      </c>
      <c r="G304" s="100" t="str">
        <f>IF('1. Staff Posts and Salaries'!G303="","",'1. Staff Posts and Salaries'!G303)</f>
        <v/>
      </c>
      <c r="H304" s="100" t="str">
        <f>IF('1. Staff Posts and Salaries'!H303="","",'1. Staff Posts and Salaries'!H303)</f>
        <v/>
      </c>
      <c r="I304" s="100" t="str">
        <f>IF('1. Staff Posts and Salaries'!I303="","",'1. Staff Posts and Salaries'!I303)</f>
        <v/>
      </c>
      <c r="J304" s="100" t="str">
        <f>IF('1. Staff Posts and Salaries'!J303="","",'1. Staff Posts and Salaries'!J303)</f>
        <v/>
      </c>
      <c r="K304" s="227">
        <f>IF('1. Staff Posts and Salaries'!O303="","",'1. Staff Posts and Salaries'!O303)</f>
        <v>1</v>
      </c>
      <c r="L304" s="314"/>
      <c r="M304" s="315"/>
      <c r="N304" s="316">
        <f t="shared" si="39"/>
        <v>0</v>
      </c>
      <c r="O304" s="317">
        <f>IFERROR('1. Staff Posts and Salaries'!N303/12*'2. Annual Costs of Staff Posts'!L304*'2. Annual Costs of Staff Posts'!M304*K304,0)</f>
        <v>0</v>
      </c>
      <c r="P304" s="318"/>
      <c r="Q304" s="314"/>
      <c r="R304" s="315"/>
      <c r="S304" s="316">
        <f t="shared" si="40"/>
        <v>0</v>
      </c>
      <c r="T304" s="317">
        <f>IFERROR('1. Staff Posts and Salaries'!N303*(1+SUM(P304))/12*'2. Annual Costs of Staff Posts'!Q304*'2. Annual Costs of Staff Posts'!R304*K304,0)</f>
        <v>0</v>
      </c>
      <c r="U304" s="318"/>
      <c r="V304" s="314"/>
      <c r="W304" s="315"/>
      <c r="X304" s="316">
        <f t="shared" si="41"/>
        <v>0</v>
      </c>
      <c r="Y304" s="317">
        <f>IFERROR('1. Staff Posts and Salaries'!N303*(1+SUM(P304))*(1+SUM(U304))/12*'2. Annual Costs of Staff Posts'!V304*'2. Annual Costs of Staff Posts'!W304*K304,0)</f>
        <v>0</v>
      </c>
      <c r="Z304" s="318"/>
      <c r="AA304" s="314"/>
      <c r="AB304" s="315"/>
      <c r="AC304" s="316">
        <f t="shared" si="42"/>
        <v>0</v>
      </c>
      <c r="AD304" s="317">
        <f>IFERROR('1. Staff Posts and Salaries'!N303*(1+SUM(P304))*(1+SUM(U304))*(1+SUM(Z304))/12*'2. Annual Costs of Staff Posts'!AA304*'2. Annual Costs of Staff Posts'!AB304*K304,0)</f>
        <v>0</v>
      </c>
      <c r="AE304" s="318"/>
      <c r="AF304" s="314"/>
      <c r="AG304" s="315"/>
      <c r="AH304" s="316">
        <f t="shared" si="43"/>
        <v>0</v>
      </c>
      <c r="AI304" s="446">
        <f>IFERROR('1. Staff Posts and Salaries'!N303*(1+SUM(P304))*(1+SUM(U304))*(1+SUM(Z304))*(1+SUM(AE304))/12*'2. Annual Costs of Staff Posts'!AF304*'2. Annual Costs of Staff Posts'!AG304*K304,0)</f>
        <v>0</v>
      </c>
      <c r="AJ304" s="450">
        <f t="shared" si="44"/>
        <v>0</v>
      </c>
      <c r="AK304" s="448">
        <f t="shared" si="45"/>
        <v>0</v>
      </c>
      <c r="AL304" s="252"/>
    </row>
    <row r="305" spans="2:38" s="99" customFormat="1" x14ac:dyDescent="0.25">
      <c r="B305" s="109"/>
      <c r="C305" s="232" t="str">
        <f>IF('1. Staff Posts and Salaries'!C304="","",'1. Staff Posts and Salaries'!C304)</f>
        <v/>
      </c>
      <c r="D305" s="410" t="str">
        <f>IF('1. Staff Posts and Salaries'!D304="","",'1. Staff Posts and Salaries'!D304)</f>
        <v/>
      </c>
      <c r="E305" s="100" t="str">
        <f>IF('1. Staff Posts and Salaries'!E304="","",'1. Staff Posts and Salaries'!E304)</f>
        <v/>
      </c>
      <c r="F305" s="100" t="str">
        <f>IF('1. Staff Posts and Salaries'!F304="","",'1. Staff Posts and Salaries'!F304)</f>
        <v/>
      </c>
      <c r="G305" s="100" t="str">
        <f>IF('1. Staff Posts and Salaries'!G304="","",'1. Staff Posts and Salaries'!G304)</f>
        <v/>
      </c>
      <c r="H305" s="100" t="str">
        <f>IF('1. Staff Posts and Salaries'!H304="","",'1. Staff Posts and Salaries'!H304)</f>
        <v/>
      </c>
      <c r="I305" s="100" t="str">
        <f>IF('1. Staff Posts and Salaries'!I304="","",'1. Staff Posts and Salaries'!I304)</f>
        <v/>
      </c>
      <c r="J305" s="100" t="str">
        <f>IF('1. Staff Posts and Salaries'!J304="","",'1. Staff Posts and Salaries'!J304)</f>
        <v/>
      </c>
      <c r="K305" s="227">
        <f>IF('1. Staff Posts and Salaries'!O304="","",'1. Staff Posts and Salaries'!O304)</f>
        <v>1</v>
      </c>
      <c r="L305" s="314"/>
      <c r="M305" s="315"/>
      <c r="N305" s="316">
        <f t="shared" si="39"/>
        <v>0</v>
      </c>
      <c r="O305" s="317">
        <f>IFERROR('1. Staff Posts and Salaries'!N304/12*'2. Annual Costs of Staff Posts'!L305*'2. Annual Costs of Staff Posts'!M305*K305,0)</f>
        <v>0</v>
      </c>
      <c r="P305" s="318"/>
      <c r="Q305" s="314"/>
      <c r="R305" s="315"/>
      <c r="S305" s="316">
        <f t="shared" si="40"/>
        <v>0</v>
      </c>
      <c r="T305" s="317">
        <f>IFERROR('1. Staff Posts and Salaries'!N304*(1+SUM(P305))/12*'2. Annual Costs of Staff Posts'!Q305*'2. Annual Costs of Staff Posts'!R305*K305,0)</f>
        <v>0</v>
      </c>
      <c r="U305" s="318"/>
      <c r="V305" s="314"/>
      <c r="W305" s="315"/>
      <c r="X305" s="316">
        <f t="shared" si="41"/>
        <v>0</v>
      </c>
      <c r="Y305" s="317">
        <f>IFERROR('1. Staff Posts and Salaries'!N304*(1+SUM(P305))*(1+SUM(U305))/12*'2. Annual Costs of Staff Posts'!V305*'2. Annual Costs of Staff Posts'!W305*K305,0)</f>
        <v>0</v>
      </c>
      <c r="Z305" s="318"/>
      <c r="AA305" s="314"/>
      <c r="AB305" s="315"/>
      <c r="AC305" s="316">
        <f t="shared" si="42"/>
        <v>0</v>
      </c>
      <c r="AD305" s="317">
        <f>IFERROR('1. Staff Posts and Salaries'!N304*(1+SUM(P305))*(1+SUM(U305))*(1+SUM(Z305))/12*'2. Annual Costs of Staff Posts'!AA305*'2. Annual Costs of Staff Posts'!AB305*K305,0)</f>
        <v>0</v>
      </c>
      <c r="AE305" s="318"/>
      <c r="AF305" s="314"/>
      <c r="AG305" s="315"/>
      <c r="AH305" s="316">
        <f t="shared" si="43"/>
        <v>0</v>
      </c>
      <c r="AI305" s="446">
        <f>IFERROR('1. Staff Posts and Salaries'!N304*(1+SUM(P305))*(1+SUM(U305))*(1+SUM(Z305))*(1+SUM(AE305))/12*'2. Annual Costs of Staff Posts'!AF305*'2. Annual Costs of Staff Posts'!AG305*K305,0)</f>
        <v>0</v>
      </c>
      <c r="AJ305" s="450">
        <f t="shared" si="44"/>
        <v>0</v>
      </c>
      <c r="AK305" s="448">
        <f t="shared" si="45"/>
        <v>0</v>
      </c>
      <c r="AL305" s="252"/>
    </row>
    <row r="306" spans="2:38" s="99" customFormat="1" x14ac:dyDescent="0.25">
      <c r="B306" s="109"/>
      <c r="C306" s="232" t="str">
        <f>IF('1. Staff Posts and Salaries'!C305="","",'1. Staff Posts and Salaries'!C305)</f>
        <v/>
      </c>
      <c r="D306" s="410" t="str">
        <f>IF('1. Staff Posts and Salaries'!D305="","",'1. Staff Posts and Salaries'!D305)</f>
        <v/>
      </c>
      <c r="E306" s="100" t="str">
        <f>IF('1. Staff Posts and Salaries'!E305="","",'1. Staff Posts and Salaries'!E305)</f>
        <v/>
      </c>
      <c r="F306" s="100" t="str">
        <f>IF('1. Staff Posts and Salaries'!F305="","",'1. Staff Posts and Salaries'!F305)</f>
        <v/>
      </c>
      <c r="G306" s="100" t="str">
        <f>IF('1. Staff Posts and Salaries'!G305="","",'1. Staff Posts and Salaries'!G305)</f>
        <v/>
      </c>
      <c r="H306" s="100" t="str">
        <f>IF('1. Staff Posts and Salaries'!H305="","",'1. Staff Posts and Salaries'!H305)</f>
        <v/>
      </c>
      <c r="I306" s="100" t="str">
        <f>IF('1. Staff Posts and Salaries'!I305="","",'1. Staff Posts and Salaries'!I305)</f>
        <v/>
      </c>
      <c r="J306" s="100" t="str">
        <f>IF('1. Staff Posts and Salaries'!J305="","",'1. Staff Posts and Salaries'!J305)</f>
        <v/>
      </c>
      <c r="K306" s="227">
        <f>IF('1. Staff Posts and Salaries'!O305="","",'1. Staff Posts and Salaries'!O305)</f>
        <v>1</v>
      </c>
      <c r="L306" s="314"/>
      <c r="M306" s="315"/>
      <c r="N306" s="316">
        <f t="shared" si="39"/>
        <v>0</v>
      </c>
      <c r="O306" s="317">
        <f>IFERROR('1. Staff Posts and Salaries'!N305/12*'2. Annual Costs of Staff Posts'!L306*'2. Annual Costs of Staff Posts'!M306*K306,0)</f>
        <v>0</v>
      </c>
      <c r="P306" s="318"/>
      <c r="Q306" s="314"/>
      <c r="R306" s="315"/>
      <c r="S306" s="316">
        <f t="shared" si="40"/>
        <v>0</v>
      </c>
      <c r="T306" s="317">
        <f>IFERROR('1. Staff Posts and Salaries'!N305*(1+SUM(P306))/12*'2. Annual Costs of Staff Posts'!Q306*'2. Annual Costs of Staff Posts'!R306*K306,0)</f>
        <v>0</v>
      </c>
      <c r="U306" s="318"/>
      <c r="V306" s="314"/>
      <c r="W306" s="315"/>
      <c r="X306" s="316">
        <f t="shared" si="41"/>
        <v>0</v>
      </c>
      <c r="Y306" s="317">
        <f>IFERROR('1. Staff Posts and Salaries'!N305*(1+SUM(P306))*(1+SUM(U306))/12*'2. Annual Costs of Staff Posts'!V306*'2. Annual Costs of Staff Posts'!W306*K306,0)</f>
        <v>0</v>
      </c>
      <c r="Z306" s="318"/>
      <c r="AA306" s="314"/>
      <c r="AB306" s="315"/>
      <c r="AC306" s="316">
        <f t="shared" si="42"/>
        <v>0</v>
      </c>
      <c r="AD306" s="317">
        <f>IFERROR('1. Staff Posts and Salaries'!N305*(1+SUM(P306))*(1+SUM(U306))*(1+SUM(Z306))/12*'2. Annual Costs of Staff Posts'!AA306*'2. Annual Costs of Staff Posts'!AB306*K306,0)</f>
        <v>0</v>
      </c>
      <c r="AE306" s="318"/>
      <c r="AF306" s="314"/>
      <c r="AG306" s="315"/>
      <c r="AH306" s="316">
        <f t="shared" si="43"/>
        <v>0</v>
      </c>
      <c r="AI306" s="446">
        <f>IFERROR('1. Staff Posts and Salaries'!N305*(1+SUM(P306))*(1+SUM(U306))*(1+SUM(Z306))*(1+SUM(AE306))/12*'2. Annual Costs of Staff Posts'!AF306*'2. Annual Costs of Staff Posts'!AG306*K306,0)</f>
        <v>0</v>
      </c>
      <c r="AJ306" s="450">
        <f t="shared" si="44"/>
        <v>0</v>
      </c>
      <c r="AK306" s="448">
        <f t="shared" si="45"/>
        <v>0</v>
      </c>
      <c r="AL306" s="252"/>
    </row>
    <row r="307" spans="2:38" s="99" customFormat="1" x14ac:dyDescent="0.25">
      <c r="B307" s="109"/>
      <c r="C307" s="232" t="str">
        <f>IF('1. Staff Posts and Salaries'!C306="","",'1. Staff Posts and Salaries'!C306)</f>
        <v/>
      </c>
      <c r="D307" s="410" t="str">
        <f>IF('1. Staff Posts and Salaries'!D306="","",'1. Staff Posts and Salaries'!D306)</f>
        <v/>
      </c>
      <c r="E307" s="100" t="str">
        <f>IF('1. Staff Posts and Salaries'!E306="","",'1. Staff Posts and Salaries'!E306)</f>
        <v/>
      </c>
      <c r="F307" s="100" t="str">
        <f>IF('1. Staff Posts and Salaries'!F306="","",'1. Staff Posts and Salaries'!F306)</f>
        <v/>
      </c>
      <c r="G307" s="100" t="str">
        <f>IF('1. Staff Posts and Salaries'!G306="","",'1. Staff Posts and Salaries'!G306)</f>
        <v/>
      </c>
      <c r="H307" s="100" t="str">
        <f>IF('1. Staff Posts and Salaries'!H306="","",'1. Staff Posts and Salaries'!H306)</f>
        <v/>
      </c>
      <c r="I307" s="100" t="str">
        <f>IF('1. Staff Posts and Salaries'!I306="","",'1. Staff Posts and Salaries'!I306)</f>
        <v/>
      </c>
      <c r="J307" s="100" t="str">
        <f>IF('1. Staff Posts and Salaries'!J306="","",'1. Staff Posts and Salaries'!J306)</f>
        <v/>
      </c>
      <c r="K307" s="227">
        <f>IF('1. Staff Posts and Salaries'!O306="","",'1. Staff Posts and Salaries'!O306)</f>
        <v>1</v>
      </c>
      <c r="L307" s="314"/>
      <c r="M307" s="315"/>
      <c r="N307" s="316">
        <f t="shared" si="39"/>
        <v>0</v>
      </c>
      <c r="O307" s="317">
        <f>IFERROR('1. Staff Posts and Salaries'!N306/12*'2. Annual Costs of Staff Posts'!L307*'2. Annual Costs of Staff Posts'!M307*K307,0)</f>
        <v>0</v>
      </c>
      <c r="P307" s="318"/>
      <c r="Q307" s="314"/>
      <c r="R307" s="315"/>
      <c r="S307" s="316">
        <f t="shared" si="40"/>
        <v>0</v>
      </c>
      <c r="T307" s="317">
        <f>IFERROR('1. Staff Posts and Salaries'!N306*(1+SUM(P307))/12*'2. Annual Costs of Staff Posts'!Q307*'2. Annual Costs of Staff Posts'!R307*K307,0)</f>
        <v>0</v>
      </c>
      <c r="U307" s="318"/>
      <c r="V307" s="314"/>
      <c r="W307" s="315"/>
      <c r="X307" s="316">
        <f t="shared" si="41"/>
        <v>0</v>
      </c>
      <c r="Y307" s="317">
        <f>IFERROR('1. Staff Posts and Salaries'!N306*(1+SUM(P307))*(1+SUM(U307))/12*'2. Annual Costs of Staff Posts'!V307*'2. Annual Costs of Staff Posts'!W307*K307,0)</f>
        <v>0</v>
      </c>
      <c r="Z307" s="318"/>
      <c r="AA307" s="314"/>
      <c r="AB307" s="315"/>
      <c r="AC307" s="316">
        <f t="shared" si="42"/>
        <v>0</v>
      </c>
      <c r="AD307" s="317">
        <f>IFERROR('1. Staff Posts and Salaries'!N306*(1+SUM(P307))*(1+SUM(U307))*(1+SUM(Z307))/12*'2. Annual Costs of Staff Posts'!AA307*'2. Annual Costs of Staff Posts'!AB307*K307,0)</f>
        <v>0</v>
      </c>
      <c r="AE307" s="318"/>
      <c r="AF307" s="314"/>
      <c r="AG307" s="315"/>
      <c r="AH307" s="316">
        <f t="shared" si="43"/>
        <v>0</v>
      </c>
      <c r="AI307" s="446">
        <f>IFERROR('1. Staff Posts and Salaries'!N306*(1+SUM(P307))*(1+SUM(U307))*(1+SUM(Z307))*(1+SUM(AE307))/12*'2. Annual Costs of Staff Posts'!AF307*'2. Annual Costs of Staff Posts'!AG307*K307,0)</f>
        <v>0</v>
      </c>
      <c r="AJ307" s="450">
        <f t="shared" si="44"/>
        <v>0</v>
      </c>
      <c r="AK307" s="448">
        <f t="shared" si="45"/>
        <v>0</v>
      </c>
      <c r="AL307" s="252"/>
    </row>
    <row r="308" spans="2:38" s="99" customFormat="1" x14ac:dyDescent="0.25">
      <c r="B308" s="109"/>
      <c r="C308" s="232" t="str">
        <f>IF('1. Staff Posts and Salaries'!C307="","",'1. Staff Posts and Salaries'!C307)</f>
        <v/>
      </c>
      <c r="D308" s="410" t="str">
        <f>IF('1. Staff Posts and Salaries'!D307="","",'1. Staff Posts and Salaries'!D307)</f>
        <v/>
      </c>
      <c r="E308" s="100" t="str">
        <f>IF('1. Staff Posts and Salaries'!E307="","",'1. Staff Posts and Salaries'!E307)</f>
        <v/>
      </c>
      <c r="F308" s="100" t="str">
        <f>IF('1. Staff Posts and Salaries'!F307="","",'1. Staff Posts and Salaries'!F307)</f>
        <v/>
      </c>
      <c r="G308" s="100" t="str">
        <f>IF('1. Staff Posts and Salaries'!G307="","",'1. Staff Posts and Salaries'!G307)</f>
        <v/>
      </c>
      <c r="H308" s="100" t="str">
        <f>IF('1. Staff Posts and Salaries'!H307="","",'1. Staff Posts and Salaries'!H307)</f>
        <v/>
      </c>
      <c r="I308" s="100" t="str">
        <f>IF('1. Staff Posts and Salaries'!I307="","",'1. Staff Posts and Salaries'!I307)</f>
        <v/>
      </c>
      <c r="J308" s="100" t="str">
        <f>IF('1. Staff Posts and Salaries'!J307="","",'1. Staff Posts and Salaries'!J307)</f>
        <v/>
      </c>
      <c r="K308" s="227">
        <f>IF('1. Staff Posts and Salaries'!O307="","",'1. Staff Posts and Salaries'!O307)</f>
        <v>1</v>
      </c>
      <c r="L308" s="314"/>
      <c r="M308" s="315"/>
      <c r="N308" s="316">
        <f t="shared" si="39"/>
        <v>0</v>
      </c>
      <c r="O308" s="317">
        <f>IFERROR('1. Staff Posts and Salaries'!N307/12*'2. Annual Costs of Staff Posts'!L308*'2. Annual Costs of Staff Posts'!M308*K308,0)</f>
        <v>0</v>
      </c>
      <c r="P308" s="318"/>
      <c r="Q308" s="314"/>
      <c r="R308" s="315"/>
      <c r="S308" s="316">
        <f t="shared" si="40"/>
        <v>0</v>
      </c>
      <c r="T308" s="317">
        <f>IFERROR('1. Staff Posts and Salaries'!N307*(1+SUM(P308))/12*'2. Annual Costs of Staff Posts'!Q308*'2. Annual Costs of Staff Posts'!R308*K308,0)</f>
        <v>0</v>
      </c>
      <c r="U308" s="318"/>
      <c r="V308" s="314"/>
      <c r="W308" s="315"/>
      <c r="X308" s="316">
        <f t="shared" si="41"/>
        <v>0</v>
      </c>
      <c r="Y308" s="317">
        <f>IFERROR('1. Staff Posts and Salaries'!N307*(1+SUM(P308))*(1+SUM(U308))/12*'2. Annual Costs of Staff Posts'!V308*'2. Annual Costs of Staff Posts'!W308*K308,0)</f>
        <v>0</v>
      </c>
      <c r="Z308" s="318"/>
      <c r="AA308" s="314"/>
      <c r="AB308" s="315"/>
      <c r="AC308" s="316">
        <f t="shared" si="42"/>
        <v>0</v>
      </c>
      <c r="AD308" s="317">
        <f>IFERROR('1. Staff Posts and Salaries'!N307*(1+SUM(P308))*(1+SUM(U308))*(1+SUM(Z308))/12*'2. Annual Costs of Staff Posts'!AA308*'2. Annual Costs of Staff Posts'!AB308*K308,0)</f>
        <v>0</v>
      </c>
      <c r="AE308" s="318"/>
      <c r="AF308" s="314"/>
      <c r="AG308" s="315"/>
      <c r="AH308" s="316">
        <f t="shared" si="43"/>
        <v>0</v>
      </c>
      <c r="AI308" s="446">
        <f>IFERROR('1. Staff Posts and Salaries'!N307*(1+SUM(P308))*(1+SUM(U308))*(1+SUM(Z308))*(1+SUM(AE308))/12*'2. Annual Costs of Staff Posts'!AF308*'2. Annual Costs of Staff Posts'!AG308*K308,0)</f>
        <v>0</v>
      </c>
      <c r="AJ308" s="450">
        <f t="shared" si="44"/>
        <v>0</v>
      </c>
      <c r="AK308" s="448">
        <f t="shared" si="45"/>
        <v>0</v>
      </c>
      <c r="AL308" s="252"/>
    </row>
    <row r="309" spans="2:38" s="99" customFormat="1" x14ac:dyDescent="0.25">
      <c r="B309" s="109"/>
      <c r="C309" s="232" t="str">
        <f>IF('1. Staff Posts and Salaries'!C308="","",'1. Staff Posts and Salaries'!C308)</f>
        <v/>
      </c>
      <c r="D309" s="410" t="str">
        <f>IF('1. Staff Posts and Salaries'!D308="","",'1. Staff Posts and Salaries'!D308)</f>
        <v/>
      </c>
      <c r="E309" s="100" t="str">
        <f>IF('1. Staff Posts and Salaries'!E308="","",'1. Staff Posts and Salaries'!E308)</f>
        <v/>
      </c>
      <c r="F309" s="100" t="str">
        <f>IF('1. Staff Posts and Salaries'!F308="","",'1. Staff Posts and Salaries'!F308)</f>
        <v/>
      </c>
      <c r="G309" s="100" t="str">
        <f>IF('1. Staff Posts and Salaries'!G308="","",'1. Staff Posts and Salaries'!G308)</f>
        <v/>
      </c>
      <c r="H309" s="100" t="str">
        <f>IF('1. Staff Posts and Salaries'!H308="","",'1. Staff Posts and Salaries'!H308)</f>
        <v/>
      </c>
      <c r="I309" s="100" t="str">
        <f>IF('1. Staff Posts and Salaries'!I308="","",'1. Staff Posts and Salaries'!I308)</f>
        <v/>
      </c>
      <c r="J309" s="100" t="str">
        <f>IF('1. Staff Posts and Salaries'!J308="","",'1. Staff Posts and Salaries'!J308)</f>
        <v/>
      </c>
      <c r="K309" s="227">
        <f>IF('1. Staff Posts and Salaries'!O308="","",'1. Staff Posts and Salaries'!O308)</f>
        <v>1</v>
      </c>
      <c r="L309" s="314"/>
      <c r="M309" s="315"/>
      <c r="N309" s="316">
        <f t="shared" si="39"/>
        <v>0</v>
      </c>
      <c r="O309" s="317">
        <f>IFERROR('1. Staff Posts and Salaries'!N308/12*'2. Annual Costs of Staff Posts'!L309*'2. Annual Costs of Staff Posts'!M309*K309,0)</f>
        <v>0</v>
      </c>
      <c r="P309" s="318"/>
      <c r="Q309" s="314"/>
      <c r="R309" s="315"/>
      <c r="S309" s="316">
        <f t="shared" si="40"/>
        <v>0</v>
      </c>
      <c r="T309" s="317">
        <f>IFERROR('1. Staff Posts and Salaries'!N308*(1+SUM(P309))/12*'2. Annual Costs of Staff Posts'!Q309*'2. Annual Costs of Staff Posts'!R309*K309,0)</f>
        <v>0</v>
      </c>
      <c r="U309" s="318"/>
      <c r="V309" s="314"/>
      <c r="W309" s="315"/>
      <c r="X309" s="316">
        <f t="shared" si="41"/>
        <v>0</v>
      </c>
      <c r="Y309" s="317">
        <f>IFERROR('1. Staff Posts and Salaries'!N308*(1+SUM(P309))*(1+SUM(U309))/12*'2. Annual Costs of Staff Posts'!V309*'2. Annual Costs of Staff Posts'!W309*K309,0)</f>
        <v>0</v>
      </c>
      <c r="Z309" s="318"/>
      <c r="AA309" s="314"/>
      <c r="AB309" s="315"/>
      <c r="AC309" s="316">
        <f t="shared" si="42"/>
        <v>0</v>
      </c>
      <c r="AD309" s="317">
        <f>IFERROR('1. Staff Posts and Salaries'!N308*(1+SUM(P309))*(1+SUM(U309))*(1+SUM(Z309))/12*'2. Annual Costs of Staff Posts'!AA309*'2. Annual Costs of Staff Posts'!AB309*K309,0)</f>
        <v>0</v>
      </c>
      <c r="AE309" s="318"/>
      <c r="AF309" s="314"/>
      <c r="AG309" s="315"/>
      <c r="AH309" s="316">
        <f t="shared" si="43"/>
        <v>0</v>
      </c>
      <c r="AI309" s="446">
        <f>IFERROR('1. Staff Posts and Salaries'!N308*(1+SUM(P309))*(1+SUM(U309))*(1+SUM(Z309))*(1+SUM(AE309))/12*'2. Annual Costs of Staff Posts'!AF309*'2. Annual Costs of Staff Posts'!AG309*K309,0)</f>
        <v>0</v>
      </c>
      <c r="AJ309" s="450">
        <f t="shared" si="44"/>
        <v>0</v>
      </c>
      <c r="AK309" s="448">
        <f t="shared" si="45"/>
        <v>0</v>
      </c>
      <c r="AL309" s="252"/>
    </row>
    <row r="310" spans="2:38" s="99" customFormat="1" x14ac:dyDescent="0.25">
      <c r="B310" s="109"/>
      <c r="C310" s="232" t="str">
        <f>IF('1. Staff Posts and Salaries'!C309="","",'1. Staff Posts and Salaries'!C309)</f>
        <v/>
      </c>
      <c r="D310" s="410" t="str">
        <f>IF('1. Staff Posts and Salaries'!D309="","",'1. Staff Posts and Salaries'!D309)</f>
        <v/>
      </c>
      <c r="E310" s="100" t="str">
        <f>IF('1. Staff Posts and Salaries'!E309="","",'1. Staff Posts and Salaries'!E309)</f>
        <v/>
      </c>
      <c r="F310" s="100" t="str">
        <f>IF('1. Staff Posts and Salaries'!F309="","",'1. Staff Posts and Salaries'!F309)</f>
        <v/>
      </c>
      <c r="G310" s="100" t="str">
        <f>IF('1. Staff Posts and Salaries'!G309="","",'1. Staff Posts and Salaries'!G309)</f>
        <v/>
      </c>
      <c r="H310" s="100" t="str">
        <f>IF('1. Staff Posts and Salaries'!H309="","",'1. Staff Posts and Salaries'!H309)</f>
        <v/>
      </c>
      <c r="I310" s="100" t="str">
        <f>IF('1. Staff Posts and Salaries'!I309="","",'1. Staff Posts and Salaries'!I309)</f>
        <v/>
      </c>
      <c r="J310" s="100" t="str">
        <f>IF('1. Staff Posts and Salaries'!J309="","",'1. Staff Posts and Salaries'!J309)</f>
        <v/>
      </c>
      <c r="K310" s="227">
        <f>IF('1. Staff Posts and Salaries'!O309="","",'1. Staff Posts and Salaries'!O309)</f>
        <v>1</v>
      </c>
      <c r="L310" s="314"/>
      <c r="M310" s="315"/>
      <c r="N310" s="316">
        <f t="shared" si="39"/>
        <v>0</v>
      </c>
      <c r="O310" s="317">
        <f>IFERROR('1. Staff Posts and Salaries'!N309/12*'2. Annual Costs of Staff Posts'!L310*'2. Annual Costs of Staff Posts'!M310*K310,0)</f>
        <v>0</v>
      </c>
      <c r="P310" s="318"/>
      <c r="Q310" s="314"/>
      <c r="R310" s="315"/>
      <c r="S310" s="316">
        <f t="shared" si="40"/>
        <v>0</v>
      </c>
      <c r="T310" s="317">
        <f>IFERROR('1. Staff Posts and Salaries'!N309*(1+SUM(P310))/12*'2. Annual Costs of Staff Posts'!Q310*'2. Annual Costs of Staff Posts'!R310*K310,0)</f>
        <v>0</v>
      </c>
      <c r="U310" s="318"/>
      <c r="V310" s="314"/>
      <c r="W310" s="315"/>
      <c r="X310" s="316">
        <f t="shared" si="41"/>
        <v>0</v>
      </c>
      <c r="Y310" s="317">
        <f>IFERROR('1. Staff Posts and Salaries'!N309*(1+SUM(P310))*(1+SUM(U310))/12*'2. Annual Costs of Staff Posts'!V310*'2. Annual Costs of Staff Posts'!W310*K310,0)</f>
        <v>0</v>
      </c>
      <c r="Z310" s="318"/>
      <c r="AA310" s="314"/>
      <c r="AB310" s="315"/>
      <c r="AC310" s="316">
        <f t="shared" si="42"/>
        <v>0</v>
      </c>
      <c r="AD310" s="317">
        <f>IFERROR('1. Staff Posts and Salaries'!N309*(1+SUM(P310))*(1+SUM(U310))*(1+SUM(Z310))/12*'2. Annual Costs of Staff Posts'!AA310*'2. Annual Costs of Staff Posts'!AB310*K310,0)</f>
        <v>0</v>
      </c>
      <c r="AE310" s="318"/>
      <c r="AF310" s="314"/>
      <c r="AG310" s="315"/>
      <c r="AH310" s="316">
        <f t="shared" si="43"/>
        <v>0</v>
      </c>
      <c r="AI310" s="446">
        <f>IFERROR('1. Staff Posts and Salaries'!N309*(1+SUM(P310))*(1+SUM(U310))*(1+SUM(Z310))*(1+SUM(AE310))/12*'2. Annual Costs of Staff Posts'!AF310*'2. Annual Costs of Staff Posts'!AG310*K310,0)</f>
        <v>0</v>
      </c>
      <c r="AJ310" s="450">
        <f t="shared" si="44"/>
        <v>0</v>
      </c>
      <c r="AK310" s="448">
        <f t="shared" si="45"/>
        <v>0</v>
      </c>
      <c r="AL310" s="252"/>
    </row>
    <row r="311" spans="2:38" s="99" customFormat="1" ht="15.75" thickBot="1" x14ac:dyDescent="0.3">
      <c r="B311" s="109"/>
      <c r="C311" s="412" t="str">
        <f>IF('1. Staff Posts and Salaries'!C310="","",'1. Staff Posts and Salaries'!C310)</f>
        <v/>
      </c>
      <c r="D311" s="411" t="str">
        <f>IF('1. Staff Posts and Salaries'!D310="","",'1. Staff Posts and Salaries'!D310)</f>
        <v/>
      </c>
      <c r="E311" s="364" t="str">
        <f>IF('1. Staff Posts and Salaries'!E310="","",'1. Staff Posts and Salaries'!E310)</f>
        <v/>
      </c>
      <c r="F311" s="100" t="str">
        <f>IF('1. Staff Posts and Salaries'!F310="","",'1. Staff Posts and Salaries'!F310)</f>
        <v/>
      </c>
      <c r="G311" s="100" t="str">
        <f>IF('1. Staff Posts and Salaries'!G310="","",'1. Staff Posts and Salaries'!G310)</f>
        <v/>
      </c>
      <c r="H311" s="100" t="str">
        <f>IF('1. Staff Posts and Salaries'!H310="","",'1. Staff Posts and Salaries'!H310)</f>
        <v/>
      </c>
      <c r="I311" s="100" t="str">
        <f>IF('1. Staff Posts and Salaries'!I310="","",'1. Staff Posts and Salaries'!I310)</f>
        <v/>
      </c>
      <c r="J311" s="100" t="str">
        <f>IF('1. Staff Posts and Salaries'!J310="","",'1. Staff Posts and Salaries'!J310)</f>
        <v/>
      </c>
      <c r="K311" s="365">
        <f>IF('1. Staff Posts and Salaries'!O310="","",'1. Staff Posts and Salaries'!O310)</f>
        <v>1</v>
      </c>
      <c r="L311" s="366"/>
      <c r="M311" s="367"/>
      <c r="N311" s="368">
        <f t="shared" si="39"/>
        <v>0</v>
      </c>
      <c r="O311" s="369">
        <f>IFERROR('1. Staff Posts and Salaries'!N310/12*'2. Annual Costs of Staff Posts'!L311*'2. Annual Costs of Staff Posts'!M311*K311,0)</f>
        <v>0</v>
      </c>
      <c r="P311" s="370"/>
      <c r="Q311" s="366"/>
      <c r="R311" s="367"/>
      <c r="S311" s="368">
        <f t="shared" si="40"/>
        <v>0</v>
      </c>
      <c r="T311" s="369">
        <f>IFERROR('1. Staff Posts and Salaries'!N310*(1+SUM(P311))/12*'2. Annual Costs of Staff Posts'!Q311*'2. Annual Costs of Staff Posts'!R311*K311,0)</f>
        <v>0</v>
      </c>
      <c r="U311" s="370"/>
      <c r="V311" s="366"/>
      <c r="W311" s="367"/>
      <c r="X311" s="368">
        <f t="shared" si="41"/>
        <v>0</v>
      </c>
      <c r="Y311" s="369">
        <f>IFERROR('1. Staff Posts and Salaries'!N310*(1+SUM(P311))*(1+SUM(U311))/12*'2. Annual Costs of Staff Posts'!V311*'2. Annual Costs of Staff Posts'!W311*K311,0)</f>
        <v>0</v>
      </c>
      <c r="Z311" s="370"/>
      <c r="AA311" s="366"/>
      <c r="AB311" s="367"/>
      <c r="AC311" s="368">
        <f t="shared" si="42"/>
        <v>0</v>
      </c>
      <c r="AD311" s="369">
        <f>IFERROR('1. Staff Posts and Salaries'!N310*(1+SUM(P311))*(1+SUM(U311))*(1+SUM(Z311))/12*'2. Annual Costs of Staff Posts'!AA311*'2. Annual Costs of Staff Posts'!AB311*K311,0)</f>
        <v>0</v>
      </c>
      <c r="AE311" s="370"/>
      <c r="AF311" s="366"/>
      <c r="AG311" s="367"/>
      <c r="AH311" s="368">
        <f t="shared" si="43"/>
        <v>0</v>
      </c>
      <c r="AI311" s="447">
        <f>IFERROR('1. Staff Posts and Salaries'!N310*(1+SUM(P311))*(1+SUM(U311))*(1+SUM(Z311))*(1+SUM(AE311))/12*'2. Annual Costs of Staff Posts'!AF311*'2. Annual Costs of Staff Posts'!AG311*K311,0)</f>
        <v>0</v>
      </c>
      <c r="AJ311" s="451">
        <f t="shared" si="44"/>
        <v>0</v>
      </c>
      <c r="AK311" s="449">
        <f t="shared" si="45"/>
        <v>0</v>
      </c>
      <c r="AL311" s="252"/>
    </row>
    <row r="312" spans="2:38" ht="15.75" thickBot="1" x14ac:dyDescent="0.3">
      <c r="B312" s="13"/>
      <c r="C312" s="356" t="s">
        <v>312</v>
      </c>
      <c r="D312" s="443"/>
      <c r="E312" s="127"/>
      <c r="F312" s="127"/>
      <c r="G312" s="127"/>
      <c r="H312" s="128"/>
      <c r="I312" s="128"/>
      <c r="J312" s="127"/>
      <c r="K312" s="127"/>
      <c r="L312" s="561">
        <f>SUM(L13:L311)</f>
        <v>20.799999999999997</v>
      </c>
      <c r="M312" s="562">
        <f>SUM(M13:M311)</f>
        <v>336</v>
      </c>
      <c r="N312" s="561">
        <f>SUM(N13:N311)</f>
        <v>20.799999999999997</v>
      </c>
      <c r="O312" s="563">
        <f>SUM(O13:O311)</f>
        <v>295044.88</v>
      </c>
      <c r="P312" s="564"/>
      <c r="Q312" s="561">
        <f>SUM(Q13:Q311)</f>
        <v>35.799999999999997</v>
      </c>
      <c r="R312" s="565">
        <f>SUM(R13:R311)</f>
        <v>480</v>
      </c>
      <c r="S312" s="561">
        <f>SUM(S13:S311)</f>
        <v>35.799999999999997</v>
      </c>
      <c r="T312" s="563">
        <f>SUM(T13:T311)</f>
        <v>410808.26198766974</v>
      </c>
      <c r="U312" s="564"/>
      <c r="V312" s="561">
        <f>SUM(V13:V311)</f>
        <v>25.799999999999997</v>
      </c>
      <c r="W312" s="565">
        <f>SUM(W13:W311)</f>
        <v>360</v>
      </c>
      <c r="X312" s="561">
        <f>SUM(X13:X311)</f>
        <v>25.799999999999997</v>
      </c>
      <c r="Y312" s="563">
        <f>SUM(Y13:Y311)</f>
        <v>341623.46756799205</v>
      </c>
      <c r="Z312" s="564"/>
      <c r="AA312" s="561">
        <f>SUM(AA13:AA311)</f>
        <v>22.799999999999997</v>
      </c>
      <c r="AB312" s="565">
        <f>SUM(AB13:AB311)</f>
        <v>360</v>
      </c>
      <c r="AC312" s="561">
        <f>SUM(AC13:AC311)</f>
        <v>22.799999999999997</v>
      </c>
      <c r="AD312" s="563">
        <f>SUM(AD13:AD311)</f>
        <v>319637.87332331913</v>
      </c>
      <c r="AE312" s="564"/>
      <c r="AF312" s="561">
        <f t="shared" ref="AF312:AK312" si="46">SUM(AF13:AF311)</f>
        <v>0</v>
      </c>
      <c r="AG312" s="565">
        <f t="shared" si="46"/>
        <v>0</v>
      </c>
      <c r="AH312" s="561">
        <f t="shared" si="46"/>
        <v>0</v>
      </c>
      <c r="AI312" s="566">
        <f t="shared" si="46"/>
        <v>0</v>
      </c>
      <c r="AJ312" s="567">
        <f t="shared" si="46"/>
        <v>105.19999999999999</v>
      </c>
      <c r="AK312" s="568">
        <f t="shared" si="46"/>
        <v>1367114.4828789812</v>
      </c>
      <c r="AL312" s="258"/>
    </row>
    <row r="313" spans="2:38" ht="15.75" thickBot="1" x14ac:dyDescent="0.3">
      <c r="B313" s="13"/>
      <c r="C313" s="401" t="s">
        <v>437</v>
      </c>
      <c r="D313" s="444"/>
      <c r="E313" s="402"/>
      <c r="F313" s="402"/>
      <c r="G313" s="403"/>
      <c r="H313" s="404"/>
      <c r="I313" s="404"/>
      <c r="J313" s="404"/>
      <c r="K313" s="404"/>
      <c r="L313" s="569">
        <f>L312-L314</f>
        <v>20.799999999999997</v>
      </c>
      <c r="M313" s="570">
        <f t="shared" ref="M313:AJ313" si="47">M312-M314</f>
        <v>336</v>
      </c>
      <c r="N313" s="571">
        <f t="shared" si="47"/>
        <v>20.799999999999997</v>
      </c>
      <c r="O313" s="572">
        <f t="shared" si="47"/>
        <v>295044.88</v>
      </c>
      <c r="P313" s="573"/>
      <c r="Q313" s="569">
        <f t="shared" si="47"/>
        <v>35.799999999999997</v>
      </c>
      <c r="R313" s="570">
        <f t="shared" si="47"/>
        <v>480</v>
      </c>
      <c r="S313" s="569">
        <f t="shared" si="47"/>
        <v>35.799999999999997</v>
      </c>
      <c r="T313" s="572">
        <f t="shared" si="47"/>
        <v>410808.26198766974</v>
      </c>
      <c r="U313" s="573"/>
      <c r="V313" s="569">
        <f t="shared" si="47"/>
        <v>25.799999999999997</v>
      </c>
      <c r="W313" s="570">
        <f t="shared" si="47"/>
        <v>360</v>
      </c>
      <c r="X313" s="569">
        <f t="shared" si="47"/>
        <v>25.799999999999997</v>
      </c>
      <c r="Y313" s="572">
        <f t="shared" si="47"/>
        <v>341623.46756799205</v>
      </c>
      <c r="Z313" s="573"/>
      <c r="AA313" s="569">
        <f t="shared" si="47"/>
        <v>22.799999999999997</v>
      </c>
      <c r="AB313" s="570">
        <f t="shared" si="47"/>
        <v>360</v>
      </c>
      <c r="AC313" s="569">
        <f t="shared" si="47"/>
        <v>22.799999999999997</v>
      </c>
      <c r="AD313" s="572">
        <f>AD312-AD314</f>
        <v>319637.87332331913</v>
      </c>
      <c r="AE313" s="573"/>
      <c r="AF313" s="569">
        <f t="shared" si="47"/>
        <v>0</v>
      </c>
      <c r="AG313" s="570">
        <f t="shared" si="47"/>
        <v>0</v>
      </c>
      <c r="AH313" s="569">
        <f t="shared" si="47"/>
        <v>0</v>
      </c>
      <c r="AI313" s="574">
        <f t="shared" si="47"/>
        <v>0</v>
      </c>
      <c r="AJ313" s="575">
        <f t="shared" si="47"/>
        <v>105.19999999999999</v>
      </c>
      <c r="AK313" s="576">
        <f>AK312-AK314</f>
        <v>1367114.4828789812</v>
      </c>
      <c r="AL313" s="258"/>
    </row>
    <row r="314" spans="2:38" s="35" customFormat="1" ht="15.75" thickBot="1" x14ac:dyDescent="0.3">
      <c r="B314" s="36"/>
      <c r="C314" s="405" t="s">
        <v>446</v>
      </c>
      <c r="D314" s="445"/>
      <c r="E314" s="406"/>
      <c r="F314" s="406"/>
      <c r="G314" s="407"/>
      <c r="H314" s="408"/>
      <c r="I314" s="408"/>
      <c r="J314" s="408"/>
      <c r="K314" s="408"/>
      <c r="L314" s="577">
        <f>+SUMIF($I$13:$I$311,"=External Intervention Staff",L13:L311)</f>
        <v>0</v>
      </c>
      <c r="M314" s="577">
        <f>+SUMIF($I$13:$I$311,"=External Intervention Staff",M13:M311)</f>
        <v>0</v>
      </c>
      <c r="N314" s="577">
        <f>+SUMIF($I$13:$I$311,"=External Intervention Staff",N13:N311)</f>
        <v>0</v>
      </c>
      <c r="O314" s="572">
        <f>+SUMIF($I$13:$I$311,"=External Intervention Staff",O13:O311)</f>
        <v>0</v>
      </c>
      <c r="P314" s="578"/>
      <c r="Q314" s="577">
        <f t="shared" ref="Q314:AK314" si="48">+SUMIF($I$13:$I$311,"=External Intervention Staff",Q13:Q311)</f>
        <v>0</v>
      </c>
      <c r="R314" s="577">
        <f t="shared" si="48"/>
        <v>0</v>
      </c>
      <c r="S314" s="577">
        <f t="shared" si="48"/>
        <v>0</v>
      </c>
      <c r="T314" s="572">
        <f t="shared" si="48"/>
        <v>0</v>
      </c>
      <c r="U314" s="578"/>
      <c r="V314" s="577">
        <f t="shared" si="48"/>
        <v>0</v>
      </c>
      <c r="W314" s="577">
        <f t="shared" si="48"/>
        <v>0</v>
      </c>
      <c r="X314" s="577">
        <f t="shared" si="48"/>
        <v>0</v>
      </c>
      <c r="Y314" s="572">
        <f t="shared" si="48"/>
        <v>0</v>
      </c>
      <c r="Z314" s="578"/>
      <c r="AA314" s="577">
        <f t="shared" si="48"/>
        <v>0</v>
      </c>
      <c r="AB314" s="577">
        <f t="shared" si="48"/>
        <v>0</v>
      </c>
      <c r="AC314" s="577">
        <f t="shared" si="48"/>
        <v>0</v>
      </c>
      <c r="AD314" s="572">
        <f t="shared" si="48"/>
        <v>0</v>
      </c>
      <c r="AE314" s="578"/>
      <c r="AF314" s="577">
        <f t="shared" si="48"/>
        <v>0</v>
      </c>
      <c r="AG314" s="577">
        <f t="shared" si="48"/>
        <v>0</v>
      </c>
      <c r="AH314" s="577">
        <f t="shared" si="48"/>
        <v>0</v>
      </c>
      <c r="AI314" s="574">
        <f t="shared" si="48"/>
        <v>0</v>
      </c>
      <c r="AJ314" s="579">
        <f t="shared" si="48"/>
        <v>0</v>
      </c>
      <c r="AK314" s="580">
        <f t="shared" si="48"/>
        <v>0</v>
      </c>
      <c r="AL314" s="258"/>
    </row>
    <row r="315" spans="2:38" ht="8.1" customHeight="1" x14ac:dyDescent="0.25">
      <c r="B315" s="13"/>
      <c r="C315" s="15"/>
      <c r="D315" s="15"/>
      <c r="E315" s="15"/>
      <c r="F315" s="15"/>
      <c r="G315" s="17"/>
      <c r="H315" s="15"/>
      <c r="I315" s="186"/>
      <c r="J315" s="188"/>
      <c r="K315" s="15"/>
      <c r="L315" s="15"/>
      <c r="M315" s="186"/>
      <c r="N315" s="186"/>
      <c r="O315" s="188"/>
      <c r="P315" s="15"/>
      <c r="Q315" s="15"/>
      <c r="R315" s="186"/>
      <c r="S315" s="186"/>
      <c r="T315" s="188"/>
      <c r="U315" s="15"/>
      <c r="V315" s="15"/>
      <c r="W315" s="186"/>
      <c r="X315" s="186"/>
      <c r="Y315" s="188"/>
      <c r="Z315" s="15"/>
      <c r="AA315" s="15"/>
      <c r="AB315" s="186"/>
      <c r="AC315" s="186"/>
      <c r="AD315" s="188"/>
      <c r="AE315" s="64"/>
      <c r="AF315" s="64"/>
      <c r="AG315" s="64"/>
      <c r="AH315" s="64"/>
      <c r="AI315" s="64"/>
      <c r="AJ315" s="258"/>
      <c r="AK315" s="258"/>
      <c r="AL315" s="258"/>
    </row>
    <row r="316" spans="2:38" ht="8.1" customHeight="1" thickBot="1" x14ac:dyDescent="0.3">
      <c r="B316" s="13"/>
      <c r="C316" s="36"/>
      <c r="D316" s="36"/>
      <c r="E316" s="36"/>
      <c r="F316" s="36"/>
      <c r="G316" s="17"/>
      <c r="H316" s="36"/>
      <c r="I316" s="186"/>
      <c r="J316" s="188"/>
      <c r="K316" s="36"/>
      <c r="L316" s="36"/>
      <c r="M316" s="186"/>
      <c r="N316" s="186"/>
      <c r="O316" s="188"/>
      <c r="P316" s="36"/>
      <c r="Q316" s="36"/>
      <c r="R316" s="186"/>
      <c r="S316" s="186"/>
      <c r="T316" s="188"/>
      <c r="U316" s="36"/>
      <c r="V316" s="36"/>
      <c r="W316" s="186"/>
      <c r="X316" s="186"/>
      <c r="Y316" s="188"/>
      <c r="Z316" s="36"/>
      <c r="AA316" s="36"/>
      <c r="AB316" s="186"/>
      <c r="AC316" s="186"/>
      <c r="AD316" s="188"/>
      <c r="AE316" s="64"/>
      <c r="AF316" s="64"/>
      <c r="AG316" s="64"/>
      <c r="AH316" s="64"/>
      <c r="AI316" s="64"/>
      <c r="AJ316" s="258"/>
      <c r="AK316" s="258"/>
      <c r="AL316" s="258"/>
    </row>
    <row r="317" spans="2:38" ht="7.5" hidden="1" customHeight="1" thickBot="1" x14ac:dyDescent="0.3">
      <c r="B317" s="13"/>
      <c r="C317" s="30" t="s">
        <v>50</v>
      </c>
      <c r="D317" s="31"/>
      <c r="E317" s="31"/>
      <c r="F317" s="31"/>
      <c r="G317" s="116"/>
      <c r="H317" s="31"/>
      <c r="I317" s="187"/>
      <c r="J317" s="192"/>
      <c r="K317" s="31"/>
      <c r="L317" s="31"/>
      <c r="M317" s="187"/>
      <c r="N317" s="187"/>
      <c r="O317" s="190"/>
      <c r="P317" s="13"/>
      <c r="Q317" s="13"/>
      <c r="R317" s="186"/>
      <c r="S317" s="186"/>
      <c r="T317" s="188"/>
      <c r="U317" s="13"/>
      <c r="V317" s="13"/>
      <c r="W317" s="186"/>
      <c r="X317" s="186"/>
      <c r="Y317" s="188"/>
      <c r="Z317" s="13"/>
      <c r="AA317" s="13"/>
      <c r="AB317" s="186"/>
      <c r="AC317" s="186"/>
      <c r="AD317" s="188"/>
      <c r="AE317" s="64"/>
      <c r="AF317" s="64"/>
      <c r="AG317" s="64"/>
      <c r="AH317" s="64"/>
      <c r="AI317" s="64"/>
      <c r="AJ317" s="258"/>
      <c r="AK317" s="258"/>
      <c r="AL317" s="258"/>
    </row>
    <row r="318" spans="2:38" ht="117.75" customHeight="1" thickBot="1" x14ac:dyDescent="0.3">
      <c r="B318" s="258"/>
      <c r="C318" s="731" t="s">
        <v>612</v>
      </c>
      <c r="D318" s="732"/>
      <c r="E318" s="732"/>
      <c r="F318" s="732"/>
      <c r="G318" s="732"/>
      <c r="H318" s="732"/>
      <c r="I318" s="732"/>
      <c r="J318" s="732"/>
      <c r="K318" s="732"/>
      <c r="L318" s="732"/>
      <c r="M318" s="732"/>
      <c r="N318" s="732"/>
      <c r="O318" s="733"/>
      <c r="P318" s="13"/>
      <c r="Q318" s="13"/>
      <c r="R318" s="186"/>
      <c r="S318" s="186"/>
      <c r="T318" s="188"/>
      <c r="U318" s="13"/>
      <c r="V318" s="13"/>
      <c r="W318" s="186"/>
      <c r="X318" s="186"/>
      <c r="Y318" s="188"/>
      <c r="Z318" s="13"/>
      <c r="AA318" s="13"/>
      <c r="AB318" s="186"/>
      <c r="AC318" s="186"/>
      <c r="AD318" s="188"/>
      <c r="AE318" s="64"/>
      <c r="AF318" s="64"/>
      <c r="AG318" s="64"/>
      <c r="AH318" s="64"/>
      <c r="AI318" s="64"/>
      <c r="AJ318" s="258"/>
      <c r="AK318" s="258"/>
      <c r="AL318" s="258"/>
    </row>
    <row r="319" spans="2:38" ht="8.1" customHeight="1" x14ac:dyDescent="0.25">
      <c r="B319" s="258"/>
      <c r="C319" s="13"/>
      <c r="D319" s="13"/>
      <c r="E319" s="13"/>
      <c r="F319" s="13"/>
      <c r="G319" s="17"/>
      <c r="H319" s="13"/>
      <c r="I319" s="186"/>
      <c r="J319" s="188"/>
      <c r="K319" s="13"/>
      <c r="L319" s="13"/>
      <c r="M319" s="186"/>
      <c r="N319" s="186"/>
      <c r="O319" s="188"/>
      <c r="P319" s="13"/>
      <c r="Q319" s="13"/>
      <c r="R319" s="186"/>
      <c r="S319" s="186"/>
      <c r="T319" s="188"/>
      <c r="U319" s="13"/>
      <c r="V319" s="13"/>
      <c r="W319" s="186"/>
      <c r="X319" s="186"/>
      <c r="Y319" s="188"/>
      <c r="Z319" s="13"/>
      <c r="AA319" s="13"/>
      <c r="AB319" s="186"/>
      <c r="AC319" s="186"/>
      <c r="AD319" s="188"/>
      <c r="AE319" s="64"/>
      <c r="AF319" s="64"/>
      <c r="AG319" s="64"/>
      <c r="AH319" s="64"/>
      <c r="AI319" s="64"/>
      <c r="AJ319" s="258"/>
      <c r="AK319" s="258"/>
      <c r="AL319" s="258"/>
    </row>
    <row r="320" spans="2:38" ht="8.1" customHeight="1" x14ac:dyDescent="0.25"/>
    <row r="321" spans="3:35" s="14" customFormat="1" ht="117.75" hidden="1" customHeight="1" thickBot="1" x14ac:dyDescent="0.3">
      <c r="C321"/>
      <c r="D321"/>
      <c r="E321"/>
      <c r="F321"/>
      <c r="G321" s="16"/>
      <c r="H321"/>
      <c r="I321" s="185"/>
      <c r="J321" s="189"/>
      <c r="K321"/>
      <c r="L321"/>
      <c r="M321" s="185"/>
      <c r="N321" s="185"/>
      <c r="O321" s="189"/>
      <c r="P321"/>
      <c r="Q321"/>
      <c r="R321" s="185"/>
      <c r="S321" s="185"/>
      <c r="T321" s="189"/>
      <c r="U321"/>
      <c r="V321"/>
      <c r="W321" s="185"/>
      <c r="X321" s="185"/>
      <c r="Y321" s="189"/>
      <c r="Z321"/>
      <c r="AA321"/>
      <c r="AB321" s="185"/>
      <c r="AC321" s="185"/>
      <c r="AD321" s="189"/>
      <c r="AE321"/>
      <c r="AF321" s="63"/>
      <c r="AG321"/>
      <c r="AH321"/>
      <c r="AI321"/>
    </row>
    <row r="322" spans="3:35" ht="117.75" hidden="1" customHeight="1" thickBot="1" x14ac:dyDescent="0.3">
      <c r="C322" s="18" t="s">
        <v>44</v>
      </c>
      <c r="D322" s="18" t="s">
        <v>46</v>
      </c>
      <c r="E322" s="18" t="s">
        <v>47</v>
      </c>
      <c r="F322" s="26" t="s">
        <v>48</v>
      </c>
    </row>
    <row r="323" spans="3:35" ht="117.75" hidden="1" customHeight="1" thickBot="1" x14ac:dyDescent="0.3">
      <c r="C323" s="19" t="s">
        <v>25</v>
      </c>
      <c r="D323" s="19" t="s">
        <v>25</v>
      </c>
      <c r="E323" s="19" t="s">
        <v>25</v>
      </c>
      <c r="F323" s="19" t="s">
        <v>25</v>
      </c>
      <c r="H323" s="14"/>
      <c r="K323" s="14"/>
      <c r="L323" s="14"/>
      <c r="P323" s="14"/>
      <c r="Q323" s="14"/>
      <c r="U323" s="14"/>
      <c r="V323" s="14"/>
      <c r="Z323" s="14"/>
      <c r="AA323" s="14"/>
      <c r="AE323" s="14"/>
      <c r="AG323" s="14"/>
      <c r="AH323" s="14"/>
      <c r="AI323" s="14"/>
    </row>
    <row r="324" spans="3:35" ht="117.75" hidden="1" customHeight="1" thickBot="1" x14ac:dyDescent="0.3">
      <c r="C324" s="20" t="str">
        <f>IF('1. Staff Posts and Salaries'!C12=0,"",'1. Staff Posts and Salaries'!C12)</f>
        <v>Duolao Wang</v>
      </c>
      <c r="D324" s="24">
        <v>0</v>
      </c>
      <c r="E324" s="27">
        <v>1</v>
      </c>
      <c r="F324" s="28">
        <v>0</v>
      </c>
    </row>
    <row r="325" spans="3:35" ht="117.75" hidden="1" customHeight="1" x14ac:dyDescent="0.25">
      <c r="C325" s="20" t="str">
        <f>IF('1. Staff Posts and Salaries'!C13=0,"",'1. Staff Posts and Salaries'!C13)</f>
        <v>Jahangir Khan</v>
      </c>
      <c r="D325" s="24">
        <v>0.01</v>
      </c>
      <c r="E325" s="20">
        <v>2</v>
      </c>
      <c r="F325" s="29">
        <v>5.0000000000000001E-4</v>
      </c>
    </row>
    <row r="326" spans="3:35" ht="117.75" hidden="1" customHeight="1" thickBot="1" x14ac:dyDescent="0.3">
      <c r="C326" s="20" t="str">
        <f>IF('1. Staff Posts and Salaries'!C14=0,"",'1. Staff Posts and Salaries'!C14)</f>
        <v>Abid Malik</v>
      </c>
      <c r="D326" s="25">
        <v>0.02</v>
      </c>
      <c r="E326" s="20">
        <v>3</v>
      </c>
      <c r="F326" s="29">
        <v>1E-3</v>
      </c>
    </row>
    <row r="327" spans="3:35" ht="117.75" hidden="1" customHeight="1" thickBot="1" x14ac:dyDescent="0.3">
      <c r="C327" s="20" t="str">
        <f>IF('1. Staff Posts and Salaries'!C15=0,"",'1. Staff Posts and Salaries'!C15)</f>
        <v>Najia Atif</v>
      </c>
      <c r="D327" s="25">
        <v>0.03</v>
      </c>
      <c r="E327" s="20">
        <v>4</v>
      </c>
      <c r="F327" s="28">
        <v>1.5E-3</v>
      </c>
    </row>
    <row r="328" spans="3:35" ht="117.75" hidden="1" customHeight="1" x14ac:dyDescent="0.25">
      <c r="C328" s="20" t="str">
        <f>IF('1. Staff Posts and Salaries'!C16=0,"",'1. Staff Posts and Salaries'!C16)</f>
        <v>Siham Sikander</v>
      </c>
      <c r="D328" s="25">
        <v>0.04</v>
      </c>
      <c r="E328" s="20">
        <v>5</v>
      </c>
      <c r="F328" s="28">
        <v>2E-3</v>
      </c>
    </row>
    <row r="329" spans="3:35" ht="117.75" hidden="1" customHeight="1" x14ac:dyDescent="0.25">
      <c r="C329" s="20" t="str">
        <f>IF('1. Staff Posts and Salaries'!C17=0,"",'1. Staff Posts and Salaries'!C17)</f>
        <v>TBC 1</v>
      </c>
      <c r="D329" s="25">
        <v>0.05</v>
      </c>
      <c r="E329" s="20">
        <v>6</v>
      </c>
      <c r="F329" s="29">
        <v>2.5000000000000001E-3</v>
      </c>
    </row>
    <row r="330" spans="3:35" ht="117.75" hidden="1" customHeight="1" thickBot="1" x14ac:dyDescent="0.3">
      <c r="C330" s="20" t="str">
        <f>IF('1. Staff Posts and Salaries'!C18=0,"",'1. Staff Posts and Salaries'!C18)</f>
        <v>TBC 2</v>
      </c>
      <c r="D330" s="25">
        <v>0.06</v>
      </c>
      <c r="E330" s="20">
        <v>7</v>
      </c>
      <c r="F330" s="29">
        <v>3.0000000000000001E-3</v>
      </c>
    </row>
    <row r="331" spans="3:35" ht="117.75" hidden="1" customHeight="1" thickBot="1" x14ac:dyDescent="0.3">
      <c r="C331" s="20" t="str">
        <f>IF('1. Staff Posts and Salaries'!C19=0,"",'1. Staff Posts and Salaries'!C19)</f>
        <v>TBC 3</v>
      </c>
      <c r="D331" s="25">
        <v>7.0000000000000007E-2</v>
      </c>
      <c r="E331" s="20">
        <v>8</v>
      </c>
      <c r="F331" s="28">
        <v>3.5000000000000001E-3</v>
      </c>
    </row>
    <row r="332" spans="3:35" ht="117.75" hidden="1" customHeight="1" x14ac:dyDescent="0.25">
      <c r="C332" s="20" t="str">
        <f>IF('1. Staff Posts and Salaries'!C20=0,"",'1. Staff Posts and Salaries'!C20)</f>
        <v>TBC 4</v>
      </c>
      <c r="D332" s="25">
        <v>0.08</v>
      </c>
      <c r="E332" s="20">
        <v>9</v>
      </c>
      <c r="F332" s="28">
        <v>4.0000000000000001E-3</v>
      </c>
    </row>
    <row r="333" spans="3:35" ht="117.75" hidden="1" customHeight="1" x14ac:dyDescent="0.25">
      <c r="C333" s="20" t="str">
        <f>IF('1. Staff Posts and Salaries'!C21=0,"",'1. Staff Posts and Salaries'!C21)</f>
        <v>TBC 5</v>
      </c>
      <c r="D333" s="25">
        <v>0.09</v>
      </c>
      <c r="E333" s="20">
        <v>10</v>
      </c>
      <c r="F333" s="29">
        <v>4.4999999999999997E-3</v>
      </c>
    </row>
    <row r="334" spans="3:35" ht="117.75" hidden="1" customHeight="1" thickBot="1" x14ac:dyDescent="0.3">
      <c r="C334" s="20" t="str">
        <f>IF('1. Staff Posts and Salaries'!C22=0,"",'1. Staff Posts and Salaries'!C22)</f>
        <v>TBC 6</v>
      </c>
      <c r="D334" s="25">
        <v>0.1</v>
      </c>
      <c r="E334" s="20">
        <v>11</v>
      </c>
      <c r="F334" s="29">
        <v>5.0000000000000001E-3</v>
      </c>
    </row>
    <row r="335" spans="3:35" ht="117.75" hidden="1" customHeight="1" thickBot="1" x14ac:dyDescent="0.3">
      <c r="C335" s="20" t="str">
        <f>IF('1. Staff Posts and Salaries'!C23=0,"",'1. Staff Posts and Salaries'!C23)</f>
        <v>TBC 7</v>
      </c>
      <c r="D335" s="25">
        <v>0.11</v>
      </c>
      <c r="E335" s="21">
        <v>12</v>
      </c>
      <c r="F335" s="28">
        <v>5.4999999999999997E-3</v>
      </c>
    </row>
    <row r="336" spans="3:35" ht="117.75" hidden="1" customHeight="1" x14ac:dyDescent="0.25">
      <c r="C336" s="20" t="str">
        <f>IF('1. Staff Posts and Salaries'!C24=0,"",'1. Staff Posts and Salaries'!C24)</f>
        <v xml:space="preserve">TBC 8 </v>
      </c>
      <c r="D336" s="25">
        <v>0.12</v>
      </c>
      <c r="F336" s="28">
        <v>6.0000000000000001E-3</v>
      </c>
    </row>
    <row r="337" spans="3:6" ht="117.75" hidden="1" customHeight="1" x14ac:dyDescent="0.25">
      <c r="C337" s="20" t="str">
        <f>IF('1. Staff Posts and Salaries'!C25=0,"",'1. Staff Posts and Salaries'!C25)</f>
        <v>TBC 9</v>
      </c>
      <c r="D337" s="22">
        <v>0.13</v>
      </c>
      <c r="F337" s="29">
        <v>6.4999999999999997E-3</v>
      </c>
    </row>
    <row r="338" spans="3:6" ht="117.75" hidden="1" customHeight="1" thickBot="1" x14ac:dyDescent="0.3">
      <c r="C338" s="20" t="str">
        <f>IF('1. Staff Posts and Salaries'!C26=0,"",'1. Staff Posts and Salaries'!C26)</f>
        <v>TBC 10</v>
      </c>
      <c r="D338" s="22">
        <v>0.14000000000000001</v>
      </c>
      <c r="F338" s="29">
        <v>7.0000000000000001E-3</v>
      </c>
    </row>
    <row r="339" spans="3:6" ht="117.75" hidden="1" customHeight="1" thickBot="1" x14ac:dyDescent="0.3">
      <c r="C339" s="20" t="str">
        <f>IF('1. Staff Posts and Salaries'!C27=0,"",'1. Staff Posts and Salaries'!C27)</f>
        <v>TBC 11</v>
      </c>
      <c r="D339" s="22">
        <v>0.15</v>
      </c>
      <c r="F339" s="28">
        <v>7.4999999999999997E-3</v>
      </c>
    </row>
    <row r="340" spans="3:6" ht="117.75" hidden="1" customHeight="1" x14ac:dyDescent="0.25">
      <c r="C340" s="20" t="str">
        <f>IF('1. Staff Posts and Salaries'!C28=0,"",'1. Staff Posts and Salaries'!C28)</f>
        <v>TBC 12</v>
      </c>
      <c r="D340" s="22">
        <v>0.16</v>
      </c>
      <c r="F340" s="28">
        <v>8.0000000000000002E-3</v>
      </c>
    </row>
    <row r="341" spans="3:6" ht="117.75" hidden="1" customHeight="1" x14ac:dyDescent="0.25">
      <c r="C341" s="20" t="str">
        <f>IF('1. Staff Posts and Salaries'!C29=0,"",'1. Staff Posts and Salaries'!C29)</f>
        <v>TBC 13</v>
      </c>
      <c r="D341" s="22">
        <v>0.17</v>
      </c>
      <c r="F341" s="29">
        <v>8.5000000000000006E-3</v>
      </c>
    </row>
    <row r="342" spans="3:6" ht="117.75" hidden="1" customHeight="1" thickBot="1" x14ac:dyDescent="0.3">
      <c r="C342" s="20" t="str">
        <f>IF('1. Staff Posts and Salaries'!C30=0,"",'1. Staff Posts and Salaries'!C30)</f>
        <v>TBC 14</v>
      </c>
      <c r="D342" s="22">
        <v>0.18</v>
      </c>
      <c r="F342" s="29">
        <v>8.9999999999999993E-3</v>
      </c>
    </row>
    <row r="343" spans="3:6" ht="117.75" hidden="1" customHeight="1" thickBot="1" x14ac:dyDescent="0.3">
      <c r="C343" s="20" t="str">
        <f>IF('1. Staff Posts and Salaries'!C31=0,"",'1. Staff Posts and Salaries'!C31)</f>
        <v>TBC 15</v>
      </c>
      <c r="D343" s="22">
        <v>0.19</v>
      </c>
      <c r="F343" s="28">
        <v>9.4999999999999998E-3</v>
      </c>
    </row>
    <row r="344" spans="3:6" ht="117.75" hidden="1" customHeight="1" x14ac:dyDescent="0.25">
      <c r="C344" s="20" t="str">
        <f>IF('1. Staff Posts and Salaries'!C32=0,"",'1. Staff Posts and Salaries'!C32)</f>
        <v>TBC 16</v>
      </c>
      <c r="D344" s="22">
        <v>0.2</v>
      </c>
      <c r="F344" s="28">
        <v>0.01</v>
      </c>
    </row>
    <row r="345" spans="3:6" ht="117.75" hidden="1" customHeight="1" x14ac:dyDescent="0.25">
      <c r="C345" s="20" t="str">
        <f>IF('1. Staff Posts and Salaries'!C33=0,"",'1. Staff Posts and Salaries'!C33)</f>
        <v>TBC 17</v>
      </c>
      <c r="D345" s="22">
        <v>0.21</v>
      </c>
      <c r="F345" s="29">
        <v>1.0500000000000001E-2</v>
      </c>
    </row>
    <row r="346" spans="3:6" ht="117.75" hidden="1" customHeight="1" thickBot="1" x14ac:dyDescent="0.3">
      <c r="C346" s="20" t="str">
        <f>IF('1. Staff Posts and Salaries'!C34=0,"",'1. Staff Posts and Salaries'!C34)</f>
        <v>TBC 18</v>
      </c>
      <c r="D346" s="22">
        <v>0.22</v>
      </c>
      <c r="F346" s="29">
        <v>1.0999999999999999E-2</v>
      </c>
    </row>
    <row r="347" spans="3:6" ht="117.75" hidden="1" customHeight="1" thickBot="1" x14ac:dyDescent="0.3">
      <c r="C347" s="20" t="str">
        <f>IF('1. Staff Posts and Salaries'!C35=0,"",'1. Staff Posts and Salaries'!C35)</f>
        <v>TBC 19</v>
      </c>
      <c r="D347" s="22">
        <v>0.23</v>
      </c>
      <c r="F347" s="28">
        <v>1.15E-2</v>
      </c>
    </row>
    <row r="348" spans="3:6" ht="117.75" hidden="1" customHeight="1" x14ac:dyDescent="0.25">
      <c r="C348" s="20" t="str">
        <f>IF('1. Staff Posts and Salaries'!C36=0,"",'1. Staff Posts and Salaries'!C36)</f>
        <v>TBC 20</v>
      </c>
      <c r="D348" s="22">
        <v>0.24</v>
      </c>
      <c r="F348" s="28">
        <v>1.2E-2</v>
      </c>
    </row>
    <row r="349" spans="3:6" ht="117.75" hidden="1" customHeight="1" x14ac:dyDescent="0.25">
      <c r="C349" s="20" t="str">
        <f>IF('1. Staff Posts and Salaries'!C37=0,"",'1. Staff Posts and Salaries'!C37)</f>
        <v>TBC 21</v>
      </c>
      <c r="D349" s="22">
        <v>0.25</v>
      </c>
      <c r="F349" s="29">
        <v>1.2500000000000001E-2</v>
      </c>
    </row>
    <row r="350" spans="3:6" ht="117.75" hidden="1" customHeight="1" thickBot="1" x14ac:dyDescent="0.3">
      <c r="C350" s="20" t="str">
        <f>IF('1. Staff Posts and Salaries'!C38=0,"",'1. Staff Posts and Salaries'!C38)</f>
        <v>TBC 22</v>
      </c>
      <c r="D350" s="22">
        <v>0.26</v>
      </c>
      <c r="F350" s="29">
        <v>1.2999999999999999E-2</v>
      </c>
    </row>
    <row r="351" spans="3:6" ht="117.75" hidden="1" customHeight="1" thickBot="1" x14ac:dyDescent="0.3">
      <c r="C351" s="20" t="str">
        <f>IF('1. Staff Posts and Salaries'!C39=0,"",'1. Staff Posts and Salaries'!C39)</f>
        <v xml:space="preserve">TBC 23 </v>
      </c>
      <c r="D351" s="22">
        <v>0.27</v>
      </c>
      <c r="F351" s="28">
        <v>1.35E-2</v>
      </c>
    </row>
    <row r="352" spans="3:6" ht="117.75" hidden="1" customHeight="1" x14ac:dyDescent="0.25">
      <c r="C352" s="20" t="str">
        <f>IF('1. Staff Posts and Salaries'!C40=0,"",'1. Staff Posts and Salaries'!C40)</f>
        <v>TBC 24</v>
      </c>
      <c r="D352" s="22">
        <v>0.28000000000000003</v>
      </c>
      <c r="F352" s="28">
        <v>1.4E-2</v>
      </c>
    </row>
    <row r="353" spans="3:6" ht="117.75" hidden="1" customHeight="1" x14ac:dyDescent="0.25">
      <c r="C353" s="20" t="str">
        <f>IF('1. Staff Posts and Salaries'!C41=0,"",'1. Staff Posts and Salaries'!C41)</f>
        <v>TBC 25</v>
      </c>
      <c r="D353" s="22">
        <v>0.28999999999999998</v>
      </c>
      <c r="F353" s="29">
        <v>1.4500000000000001E-2</v>
      </c>
    </row>
    <row r="354" spans="3:6" ht="117.75" hidden="1" customHeight="1" thickBot="1" x14ac:dyDescent="0.3">
      <c r="C354" s="20" t="str">
        <f>IF('1. Staff Posts and Salaries'!C42=0,"",'1. Staff Posts and Salaries'!C42)</f>
        <v>TBC 26</v>
      </c>
      <c r="D354" s="22">
        <v>0.3</v>
      </c>
      <c r="F354" s="29">
        <v>1.4999999999999999E-2</v>
      </c>
    </row>
    <row r="355" spans="3:6" ht="117.75" hidden="1" customHeight="1" thickBot="1" x14ac:dyDescent="0.3">
      <c r="C355" s="20" t="str">
        <f>IF('1. Staff Posts and Salaries'!C43=0,"",'1. Staff Posts and Salaries'!C43)</f>
        <v>TBC 27</v>
      </c>
      <c r="D355" s="22">
        <v>0.31</v>
      </c>
      <c r="F355" s="28">
        <v>1.55E-2</v>
      </c>
    </row>
    <row r="356" spans="3:6" ht="117.75" hidden="1" customHeight="1" x14ac:dyDescent="0.25">
      <c r="C356" s="20" t="str">
        <f>IF('1. Staff Posts and Salaries'!C44=0,"",'1. Staff Posts and Salaries'!C44)</f>
        <v>TBC 28</v>
      </c>
      <c r="D356" s="22">
        <v>0.32</v>
      </c>
      <c r="F356" s="28">
        <v>1.6E-2</v>
      </c>
    </row>
    <row r="357" spans="3:6" ht="117.75" hidden="1" customHeight="1" x14ac:dyDescent="0.25">
      <c r="C357" s="20" t="str">
        <f>IF('1. Staff Posts and Salaries'!C45=0,"",'1. Staff Posts and Salaries'!C45)</f>
        <v>TBC 29</v>
      </c>
      <c r="D357" s="22">
        <v>0.33</v>
      </c>
      <c r="F357" s="29">
        <v>1.6500000000000001E-2</v>
      </c>
    </row>
    <row r="358" spans="3:6" ht="117.75" hidden="1" customHeight="1" thickBot="1" x14ac:dyDescent="0.3">
      <c r="C358" s="20" t="str">
        <f>IF('1. Staff Posts and Salaries'!C46=0,"",'1. Staff Posts and Salaries'!C46)</f>
        <v>TBC 30</v>
      </c>
      <c r="D358" s="22">
        <v>0.34</v>
      </c>
      <c r="F358" s="29">
        <v>1.7000000000000001E-2</v>
      </c>
    </row>
    <row r="359" spans="3:6" ht="117.75" hidden="1" customHeight="1" thickBot="1" x14ac:dyDescent="0.3">
      <c r="C359" s="20" t="str">
        <f>IF('1. Staff Posts and Salaries'!C47=0,"",'1. Staff Posts and Salaries'!C47)</f>
        <v>TBC 31</v>
      </c>
      <c r="D359" s="22">
        <v>0.35</v>
      </c>
      <c r="F359" s="28">
        <v>1.7500000000000002E-2</v>
      </c>
    </row>
    <row r="360" spans="3:6" ht="117.75" hidden="1" customHeight="1" x14ac:dyDescent="0.25">
      <c r="C360" s="20" t="str">
        <f>IF('1. Staff Posts and Salaries'!C48=0,"",'1. Staff Posts and Salaries'!C48)</f>
        <v>TBC 32</v>
      </c>
      <c r="D360" s="22">
        <v>0.36</v>
      </c>
      <c r="F360" s="28">
        <v>1.7999999999999999E-2</v>
      </c>
    </row>
    <row r="361" spans="3:6" ht="117.75" hidden="1" customHeight="1" x14ac:dyDescent="0.25">
      <c r="C361" s="20" t="str">
        <f>IF('1. Staff Posts and Salaries'!C49=0,"",'1. Staff Posts and Salaries'!C49)</f>
        <v>TBC 33</v>
      </c>
      <c r="D361" s="22">
        <v>0.37</v>
      </c>
      <c r="F361" s="29">
        <v>1.8499999999999999E-2</v>
      </c>
    </row>
    <row r="362" spans="3:6" ht="117.75" hidden="1" customHeight="1" thickBot="1" x14ac:dyDescent="0.3">
      <c r="C362" s="20" t="str">
        <f>IF('1. Staff Posts and Salaries'!C50=0,"",'1. Staff Posts and Salaries'!C50)</f>
        <v>TBC 34</v>
      </c>
      <c r="D362" s="22">
        <v>0.38</v>
      </c>
      <c r="F362" s="29">
        <v>1.9E-2</v>
      </c>
    </row>
    <row r="363" spans="3:6" ht="117.75" hidden="1" customHeight="1" thickBot="1" x14ac:dyDescent="0.3">
      <c r="C363" s="20" t="str">
        <f>IF('1. Staff Posts and Salaries'!C51=0,"",'1. Staff Posts and Salaries'!C51)</f>
        <v>Atif Rahman</v>
      </c>
      <c r="D363" s="22">
        <v>0.39</v>
      </c>
      <c r="F363" s="28">
        <v>1.95E-2</v>
      </c>
    </row>
    <row r="364" spans="3:6" ht="117.75" hidden="1" customHeight="1" x14ac:dyDescent="0.25">
      <c r="C364" s="20" t="str">
        <f>IF('1. Staff Posts and Salaries'!C52=0,"",'1. Staff Posts and Salaries'!C52)</f>
        <v/>
      </c>
      <c r="D364" s="22">
        <v>0.4</v>
      </c>
      <c r="F364" s="28">
        <v>0.02</v>
      </c>
    </row>
    <row r="365" spans="3:6" ht="117.75" hidden="1" customHeight="1" x14ac:dyDescent="0.25">
      <c r="C365" s="20" t="str">
        <f>IF('1. Staff Posts and Salaries'!C53=0,"",'1. Staff Posts and Salaries'!C53)</f>
        <v/>
      </c>
      <c r="D365" s="22">
        <v>0.41</v>
      </c>
      <c r="F365" s="29">
        <v>2.0500000000000001E-2</v>
      </c>
    </row>
    <row r="366" spans="3:6" ht="117.75" hidden="1" customHeight="1" thickBot="1" x14ac:dyDescent="0.3">
      <c r="C366" s="20" t="str">
        <f>IF('1. Staff Posts and Salaries'!C54=0,"",'1. Staff Posts and Salaries'!C54)</f>
        <v/>
      </c>
      <c r="D366" s="22">
        <v>0.42</v>
      </c>
      <c r="F366" s="29">
        <v>2.1000000000000001E-2</v>
      </c>
    </row>
    <row r="367" spans="3:6" ht="117.75" hidden="1" customHeight="1" thickBot="1" x14ac:dyDescent="0.3">
      <c r="C367" s="20" t="str">
        <f>IF('1. Staff Posts and Salaries'!C55=0,"",'1. Staff Posts and Salaries'!C55)</f>
        <v/>
      </c>
      <c r="D367" s="22">
        <v>0.43</v>
      </c>
      <c r="F367" s="28">
        <v>2.1499999999999998E-2</v>
      </c>
    </row>
    <row r="368" spans="3:6" ht="117.75" hidden="1" customHeight="1" x14ac:dyDescent="0.25">
      <c r="C368" s="20" t="str">
        <f>IF('1. Staff Posts and Salaries'!C56=0,"",'1. Staff Posts and Salaries'!C56)</f>
        <v/>
      </c>
      <c r="D368" s="22">
        <v>0.44</v>
      </c>
      <c r="F368" s="28">
        <v>2.1999999999999999E-2</v>
      </c>
    </row>
    <row r="369" spans="3:6" ht="117.75" hidden="1" customHeight="1" x14ac:dyDescent="0.25">
      <c r="C369" s="20" t="str">
        <f>IF('1. Staff Posts and Salaries'!C57=0,"",'1. Staff Posts and Salaries'!C57)</f>
        <v/>
      </c>
      <c r="D369" s="22">
        <v>0.45</v>
      </c>
      <c r="F369" s="29">
        <v>2.2499999999999999E-2</v>
      </c>
    </row>
    <row r="370" spans="3:6" ht="117.75" hidden="1" customHeight="1" thickBot="1" x14ac:dyDescent="0.3">
      <c r="C370" s="20" t="str">
        <f>IF('1. Staff Posts and Salaries'!C58=0,"",'1. Staff Posts and Salaries'!C58)</f>
        <v/>
      </c>
      <c r="D370" s="22">
        <v>0.46</v>
      </c>
      <c r="F370" s="29">
        <v>2.3E-2</v>
      </c>
    </row>
    <row r="371" spans="3:6" ht="117.75" hidden="1" customHeight="1" thickBot="1" x14ac:dyDescent="0.3">
      <c r="C371" s="20" t="str">
        <f>IF('1. Staff Posts and Salaries'!C59=0,"",'1. Staff Posts and Salaries'!C59)</f>
        <v/>
      </c>
      <c r="D371" s="22">
        <v>0.47</v>
      </c>
      <c r="F371" s="28">
        <v>2.35E-2</v>
      </c>
    </row>
    <row r="372" spans="3:6" ht="117.75" hidden="1" customHeight="1" x14ac:dyDescent="0.25">
      <c r="C372" s="20" t="str">
        <f>IF('1. Staff Posts and Salaries'!C60=0,"",'1. Staff Posts and Salaries'!C60)</f>
        <v/>
      </c>
      <c r="D372" s="22">
        <v>0.48</v>
      </c>
      <c r="F372" s="28">
        <v>2.4E-2</v>
      </c>
    </row>
    <row r="373" spans="3:6" ht="117.75" hidden="1" customHeight="1" x14ac:dyDescent="0.25">
      <c r="C373" s="20" t="str">
        <f>IF('1. Staff Posts and Salaries'!C61=0,"",'1. Staff Posts and Salaries'!C61)</f>
        <v/>
      </c>
      <c r="D373" s="22">
        <v>0.49</v>
      </c>
      <c r="F373" s="29">
        <v>2.4500000000000001E-2</v>
      </c>
    </row>
    <row r="374" spans="3:6" ht="117.75" hidden="1" customHeight="1" thickBot="1" x14ac:dyDescent="0.3">
      <c r="C374" s="20" t="str">
        <f>IF('1. Staff Posts and Salaries'!C62=0,"",'1. Staff Posts and Salaries'!C62)</f>
        <v/>
      </c>
      <c r="D374" s="22">
        <v>0.5</v>
      </c>
      <c r="F374" s="29">
        <v>2.5000000000000001E-2</v>
      </c>
    </row>
    <row r="375" spans="3:6" ht="117.75" hidden="1" customHeight="1" thickBot="1" x14ac:dyDescent="0.3">
      <c r="C375" s="20" t="str">
        <f>IF('1. Staff Posts and Salaries'!C63=0,"",'1. Staff Posts and Salaries'!C63)</f>
        <v/>
      </c>
      <c r="D375" s="22">
        <v>0.51</v>
      </c>
      <c r="F375" s="28">
        <v>2.5499999999999998E-2</v>
      </c>
    </row>
    <row r="376" spans="3:6" ht="117.75" hidden="1" customHeight="1" x14ac:dyDescent="0.25">
      <c r="C376" s="20" t="str">
        <f>IF('1. Staff Posts and Salaries'!C64=0,"",'1. Staff Posts and Salaries'!C64)</f>
        <v/>
      </c>
      <c r="D376" s="22">
        <v>0.52</v>
      </c>
      <c r="F376" s="28">
        <v>2.5999999999999999E-2</v>
      </c>
    </row>
    <row r="377" spans="3:6" ht="117.75" hidden="1" customHeight="1" x14ac:dyDescent="0.25">
      <c r="C377" s="20" t="str">
        <f>IF('1. Staff Posts and Salaries'!C65=0,"",'1. Staff Posts and Salaries'!C65)</f>
        <v/>
      </c>
      <c r="D377" s="22">
        <v>0.53</v>
      </c>
      <c r="F377" s="29">
        <v>2.6499999999999999E-2</v>
      </c>
    </row>
    <row r="378" spans="3:6" ht="117.75" hidden="1" customHeight="1" thickBot="1" x14ac:dyDescent="0.3">
      <c r="C378" s="20" t="str">
        <f>IF('1. Staff Posts and Salaries'!C66=0,"",'1. Staff Posts and Salaries'!C66)</f>
        <v/>
      </c>
      <c r="D378" s="22">
        <v>0.54</v>
      </c>
      <c r="F378" s="29">
        <v>2.7E-2</v>
      </c>
    </row>
    <row r="379" spans="3:6" ht="117.75" hidden="1" customHeight="1" thickBot="1" x14ac:dyDescent="0.3">
      <c r="C379" s="20" t="str">
        <f>IF('1. Staff Posts and Salaries'!C67=0,"",'1. Staff Posts and Salaries'!C67)</f>
        <v/>
      </c>
      <c r="D379" s="22">
        <v>0.55000000000000004</v>
      </c>
      <c r="F379" s="28">
        <v>2.75E-2</v>
      </c>
    </row>
    <row r="380" spans="3:6" ht="117.75" hidden="1" customHeight="1" x14ac:dyDescent="0.25">
      <c r="C380" s="20" t="str">
        <f>IF('1. Staff Posts and Salaries'!C68=0,"",'1. Staff Posts and Salaries'!C68)</f>
        <v/>
      </c>
      <c r="D380" s="22">
        <v>0.56000000000000005</v>
      </c>
      <c r="F380" s="28">
        <v>2.8000000000000001E-2</v>
      </c>
    </row>
    <row r="381" spans="3:6" ht="117.75" hidden="1" customHeight="1" x14ac:dyDescent="0.25">
      <c r="C381" s="20" t="str">
        <f>IF('1. Staff Posts and Salaries'!C69=0,"",'1. Staff Posts and Salaries'!C69)</f>
        <v/>
      </c>
      <c r="D381" s="22">
        <v>0.56999999999999995</v>
      </c>
      <c r="F381" s="29">
        <v>2.8500000000000001E-2</v>
      </c>
    </row>
    <row r="382" spans="3:6" ht="117.75" hidden="1" customHeight="1" thickBot="1" x14ac:dyDescent="0.3">
      <c r="C382" s="20" t="str">
        <f>IF('1. Staff Posts and Salaries'!C70=0,"",'1. Staff Posts and Salaries'!C70)</f>
        <v/>
      </c>
      <c r="D382" s="22">
        <v>0.57999999999999996</v>
      </c>
      <c r="F382" s="29">
        <v>2.9000000000000001E-2</v>
      </c>
    </row>
    <row r="383" spans="3:6" ht="117.75" hidden="1" customHeight="1" thickBot="1" x14ac:dyDescent="0.3">
      <c r="C383" s="20" t="str">
        <f>IF('1. Staff Posts and Salaries'!C71=0,"",'1. Staff Posts and Salaries'!C71)</f>
        <v/>
      </c>
      <c r="D383" s="22">
        <v>0.59</v>
      </c>
      <c r="F383" s="28">
        <v>2.9499999999999998E-2</v>
      </c>
    </row>
    <row r="384" spans="3:6" ht="117.75" hidden="1" customHeight="1" x14ac:dyDescent="0.25">
      <c r="C384" s="20" t="str">
        <f>IF('1. Staff Posts and Salaries'!C72=0,"",'1. Staff Posts and Salaries'!C72)</f>
        <v/>
      </c>
      <c r="D384" s="22">
        <v>0.6</v>
      </c>
      <c r="F384" s="28">
        <v>0.03</v>
      </c>
    </row>
    <row r="385" spans="3:6" ht="117.75" hidden="1" customHeight="1" x14ac:dyDescent="0.25">
      <c r="C385" s="20" t="str">
        <f>IF('1. Staff Posts and Salaries'!C73=0,"",'1. Staff Posts and Salaries'!C73)</f>
        <v/>
      </c>
      <c r="D385" s="22">
        <v>0.61</v>
      </c>
      <c r="F385" s="29">
        <v>3.0499999999999999E-2</v>
      </c>
    </row>
    <row r="386" spans="3:6" ht="117.75" hidden="1" customHeight="1" thickBot="1" x14ac:dyDescent="0.3">
      <c r="C386" s="20" t="str">
        <f>IF('1. Staff Posts and Salaries'!C74=0,"",'1. Staff Posts and Salaries'!C74)</f>
        <v/>
      </c>
      <c r="D386" s="22">
        <v>0.62</v>
      </c>
      <c r="F386" s="29">
        <v>3.1E-2</v>
      </c>
    </row>
    <row r="387" spans="3:6" ht="117.75" hidden="1" customHeight="1" thickBot="1" x14ac:dyDescent="0.3">
      <c r="C387" s="20" t="str">
        <f>IF('1. Staff Posts and Salaries'!C75=0,"",'1. Staff Posts and Salaries'!C75)</f>
        <v/>
      </c>
      <c r="D387" s="22">
        <v>0.63</v>
      </c>
      <c r="F387" s="28">
        <v>3.15E-2</v>
      </c>
    </row>
    <row r="388" spans="3:6" ht="117.75" hidden="1" customHeight="1" x14ac:dyDescent="0.25">
      <c r="C388" s="20" t="str">
        <f>IF('1. Staff Posts and Salaries'!C76=0,"",'1. Staff Posts and Salaries'!C76)</f>
        <v/>
      </c>
      <c r="D388" s="22">
        <v>0.64</v>
      </c>
      <c r="F388" s="28">
        <v>3.2000000000000001E-2</v>
      </c>
    </row>
    <row r="389" spans="3:6" ht="117.75" hidden="1" customHeight="1" x14ac:dyDescent="0.25">
      <c r="C389" s="20" t="str">
        <f>IF('1. Staff Posts and Salaries'!C77=0,"",'1. Staff Posts and Salaries'!C77)</f>
        <v/>
      </c>
      <c r="D389" s="22">
        <v>0.65</v>
      </c>
      <c r="F389" s="29">
        <v>3.2500000000000001E-2</v>
      </c>
    </row>
    <row r="390" spans="3:6" ht="117.75" hidden="1" customHeight="1" thickBot="1" x14ac:dyDescent="0.3">
      <c r="C390" s="20" t="str">
        <f>IF('1. Staff Posts and Salaries'!C78=0,"",'1. Staff Posts and Salaries'!C78)</f>
        <v/>
      </c>
      <c r="D390" s="22">
        <v>0.66</v>
      </c>
      <c r="F390" s="29">
        <v>3.3000000000000002E-2</v>
      </c>
    </row>
    <row r="391" spans="3:6" ht="117.75" hidden="1" customHeight="1" thickBot="1" x14ac:dyDescent="0.3">
      <c r="C391" s="20" t="str">
        <f>IF('1. Staff Posts and Salaries'!C79=0,"",'1. Staff Posts and Salaries'!C79)</f>
        <v/>
      </c>
      <c r="D391" s="22">
        <v>0.67</v>
      </c>
      <c r="F391" s="28">
        <v>3.3500000000000002E-2</v>
      </c>
    </row>
    <row r="392" spans="3:6" ht="117.75" hidden="1" customHeight="1" x14ac:dyDescent="0.25">
      <c r="C392" s="20" t="str">
        <f>IF('1. Staff Posts and Salaries'!C80=0,"",'1. Staff Posts and Salaries'!C80)</f>
        <v/>
      </c>
      <c r="D392" s="22">
        <v>0.68</v>
      </c>
      <c r="F392" s="28">
        <v>3.4000000000000002E-2</v>
      </c>
    </row>
    <row r="393" spans="3:6" ht="117.75" hidden="1" customHeight="1" x14ac:dyDescent="0.25">
      <c r="C393" s="20" t="str">
        <f>IF('1. Staff Posts and Salaries'!C81=0,"",'1. Staff Posts and Salaries'!C81)</f>
        <v/>
      </c>
      <c r="D393" s="22">
        <v>0.69</v>
      </c>
      <c r="F393" s="29">
        <v>3.4500000000000003E-2</v>
      </c>
    </row>
    <row r="394" spans="3:6" ht="117.75" hidden="1" customHeight="1" thickBot="1" x14ac:dyDescent="0.3">
      <c r="C394" s="20" t="str">
        <f>IF('1. Staff Posts and Salaries'!C82=0,"",'1. Staff Posts and Salaries'!C82)</f>
        <v/>
      </c>
      <c r="D394" s="22">
        <v>0.7</v>
      </c>
      <c r="F394" s="29">
        <v>3.5000000000000003E-2</v>
      </c>
    </row>
    <row r="395" spans="3:6" ht="117.75" hidden="1" customHeight="1" thickBot="1" x14ac:dyDescent="0.3">
      <c r="C395" s="20" t="str">
        <f>IF('1. Staff Posts and Salaries'!C83=0,"",'1. Staff Posts and Salaries'!C83)</f>
        <v/>
      </c>
      <c r="D395" s="22">
        <v>0.71</v>
      </c>
      <c r="F395" s="28">
        <v>3.5499999999999997E-2</v>
      </c>
    </row>
    <row r="396" spans="3:6" ht="117.75" hidden="1" customHeight="1" x14ac:dyDescent="0.25">
      <c r="C396" s="20" t="str">
        <f>IF('1. Staff Posts and Salaries'!C84=0,"",'1. Staff Posts and Salaries'!C84)</f>
        <v/>
      </c>
      <c r="D396" s="22">
        <v>0.72</v>
      </c>
      <c r="F396" s="28">
        <v>3.5999999999999997E-2</v>
      </c>
    </row>
    <row r="397" spans="3:6" ht="117.75" hidden="1" customHeight="1" x14ac:dyDescent="0.25">
      <c r="C397" s="20" t="str">
        <f>IF('1. Staff Posts and Salaries'!C85=0,"",'1. Staff Posts and Salaries'!C85)</f>
        <v/>
      </c>
      <c r="D397" s="22">
        <v>0.73</v>
      </c>
      <c r="F397" s="29">
        <v>3.6499999999999998E-2</v>
      </c>
    </row>
    <row r="398" spans="3:6" ht="117.75" hidden="1" customHeight="1" thickBot="1" x14ac:dyDescent="0.3">
      <c r="C398" s="20" t="str">
        <f>IF('1. Staff Posts and Salaries'!C86=0,"",'1. Staff Posts and Salaries'!C86)</f>
        <v/>
      </c>
      <c r="D398" s="22">
        <v>0.74</v>
      </c>
      <c r="F398" s="29">
        <v>3.6999999999999998E-2</v>
      </c>
    </row>
    <row r="399" spans="3:6" ht="117.75" hidden="1" customHeight="1" thickBot="1" x14ac:dyDescent="0.3">
      <c r="C399" s="20" t="str">
        <f>IF('1. Staff Posts and Salaries'!C87=0,"",'1. Staff Posts and Salaries'!C87)</f>
        <v/>
      </c>
      <c r="D399" s="22">
        <v>0.75</v>
      </c>
      <c r="F399" s="28">
        <v>3.7499999999999999E-2</v>
      </c>
    </row>
    <row r="400" spans="3:6" ht="117.75" hidden="1" customHeight="1" x14ac:dyDescent="0.25">
      <c r="C400" s="20" t="str">
        <f>IF('1. Staff Posts and Salaries'!C88=0,"",'1. Staff Posts and Salaries'!C88)</f>
        <v/>
      </c>
      <c r="D400" s="22">
        <v>0.76</v>
      </c>
      <c r="F400" s="28">
        <v>3.7999999999999999E-2</v>
      </c>
    </row>
    <row r="401" spans="3:6" ht="117.75" hidden="1" customHeight="1" x14ac:dyDescent="0.25">
      <c r="C401" s="20" t="str">
        <f>IF('1. Staff Posts and Salaries'!C89=0,"",'1. Staff Posts and Salaries'!C89)</f>
        <v/>
      </c>
      <c r="D401" s="22">
        <v>0.77</v>
      </c>
      <c r="F401" s="29">
        <v>3.85E-2</v>
      </c>
    </row>
    <row r="402" spans="3:6" ht="117.75" hidden="1" customHeight="1" thickBot="1" x14ac:dyDescent="0.3">
      <c r="C402" s="20" t="str">
        <f>IF('1. Staff Posts and Salaries'!C90=0,"",'1. Staff Posts and Salaries'!C90)</f>
        <v/>
      </c>
      <c r="D402" s="22">
        <v>0.78</v>
      </c>
      <c r="F402" s="29">
        <v>3.9E-2</v>
      </c>
    </row>
    <row r="403" spans="3:6" ht="117.75" hidden="1" customHeight="1" thickBot="1" x14ac:dyDescent="0.3">
      <c r="C403" s="20" t="str">
        <f>IF('1. Staff Posts and Salaries'!C91=0,"",'1. Staff Posts and Salaries'!C91)</f>
        <v/>
      </c>
      <c r="D403" s="22">
        <v>0.79</v>
      </c>
      <c r="F403" s="28">
        <v>3.95E-2</v>
      </c>
    </row>
    <row r="404" spans="3:6" ht="117.75" hidden="1" customHeight="1" x14ac:dyDescent="0.25">
      <c r="C404" s="20" t="str">
        <f>IF('1. Staff Posts and Salaries'!C92=0,"",'1. Staff Posts and Salaries'!C92)</f>
        <v/>
      </c>
      <c r="D404" s="22">
        <v>0.8</v>
      </c>
      <c r="F404" s="28">
        <v>0.04</v>
      </c>
    </row>
    <row r="405" spans="3:6" ht="117.75" hidden="1" customHeight="1" x14ac:dyDescent="0.25">
      <c r="C405" s="20" t="str">
        <f>IF('1. Staff Posts and Salaries'!C93=0,"",'1. Staff Posts and Salaries'!C93)</f>
        <v/>
      </c>
      <c r="D405" s="22">
        <v>0.81</v>
      </c>
      <c r="F405" s="29">
        <v>4.0500000000000001E-2</v>
      </c>
    </row>
    <row r="406" spans="3:6" ht="117.75" hidden="1" customHeight="1" thickBot="1" x14ac:dyDescent="0.3">
      <c r="C406" s="20" t="str">
        <f>IF('1. Staff Posts and Salaries'!C94=0,"",'1. Staff Posts and Salaries'!C94)</f>
        <v/>
      </c>
      <c r="D406" s="22">
        <v>0.82</v>
      </c>
      <c r="F406" s="29">
        <v>4.1000000000000002E-2</v>
      </c>
    </row>
    <row r="407" spans="3:6" ht="117.75" hidden="1" customHeight="1" thickBot="1" x14ac:dyDescent="0.3">
      <c r="C407" s="20" t="str">
        <f>IF('1. Staff Posts and Salaries'!C95=0,"",'1. Staff Posts and Salaries'!C95)</f>
        <v/>
      </c>
      <c r="D407" s="22">
        <v>0.83</v>
      </c>
      <c r="F407" s="28">
        <v>4.1500000000000002E-2</v>
      </c>
    </row>
    <row r="408" spans="3:6" ht="117.75" hidden="1" customHeight="1" x14ac:dyDescent="0.25">
      <c r="C408" s="20" t="str">
        <f>IF('1. Staff Posts and Salaries'!C96=0,"",'1. Staff Posts and Salaries'!C96)</f>
        <v/>
      </c>
      <c r="D408" s="22">
        <v>0.84</v>
      </c>
      <c r="F408" s="28">
        <v>4.2000000000000003E-2</v>
      </c>
    </row>
    <row r="409" spans="3:6" ht="117.75" hidden="1" customHeight="1" x14ac:dyDescent="0.25">
      <c r="C409" s="20" t="str">
        <f>IF('1. Staff Posts and Salaries'!C97=0,"",'1. Staff Posts and Salaries'!C97)</f>
        <v/>
      </c>
      <c r="D409" s="22">
        <v>0.85</v>
      </c>
      <c r="F409" s="29">
        <v>4.2500000000000003E-2</v>
      </c>
    </row>
    <row r="410" spans="3:6" ht="117.75" hidden="1" customHeight="1" thickBot="1" x14ac:dyDescent="0.3">
      <c r="C410" s="20" t="str">
        <f>IF('1. Staff Posts and Salaries'!C98=0,"",'1. Staff Posts and Salaries'!C98)</f>
        <v/>
      </c>
      <c r="D410" s="22">
        <v>0.86</v>
      </c>
      <c r="F410" s="29">
        <v>4.2999999999999997E-2</v>
      </c>
    </row>
    <row r="411" spans="3:6" ht="117.75" hidden="1" customHeight="1" thickBot="1" x14ac:dyDescent="0.3">
      <c r="C411" s="20" t="str">
        <f>IF('1. Staff Posts and Salaries'!C99=0,"",'1. Staff Posts and Salaries'!C99)</f>
        <v/>
      </c>
      <c r="D411" s="22">
        <v>0.87</v>
      </c>
      <c r="F411" s="28">
        <v>4.3499999999999997E-2</v>
      </c>
    </row>
    <row r="412" spans="3:6" ht="117.75" hidden="1" customHeight="1" x14ac:dyDescent="0.25">
      <c r="C412" s="20" t="str">
        <f>IF('1. Staff Posts and Salaries'!C100=0,"",'1. Staff Posts and Salaries'!C100)</f>
        <v/>
      </c>
      <c r="D412" s="22">
        <v>0.88</v>
      </c>
      <c r="F412" s="28">
        <v>4.3999999999999997E-2</v>
      </c>
    </row>
    <row r="413" spans="3:6" ht="117.75" hidden="1" customHeight="1" x14ac:dyDescent="0.25">
      <c r="D413" s="22">
        <v>0.89</v>
      </c>
      <c r="F413" s="29">
        <v>4.4499999999999998E-2</v>
      </c>
    </row>
    <row r="414" spans="3:6" ht="117.75" hidden="1" customHeight="1" thickBot="1" x14ac:dyDescent="0.3">
      <c r="D414" s="22">
        <v>0.9</v>
      </c>
      <c r="F414" s="29">
        <v>4.4999999999999998E-2</v>
      </c>
    </row>
    <row r="415" spans="3:6" ht="117.75" hidden="1" customHeight="1" thickBot="1" x14ac:dyDescent="0.3">
      <c r="D415" s="22">
        <v>0.91</v>
      </c>
      <c r="F415" s="28">
        <v>4.5499999999999999E-2</v>
      </c>
    </row>
    <row r="416" spans="3:6" ht="117.75" hidden="1" customHeight="1" x14ac:dyDescent="0.25">
      <c r="D416" s="22">
        <v>0.92</v>
      </c>
      <c r="F416" s="28">
        <v>4.5999999999999999E-2</v>
      </c>
    </row>
    <row r="417" spans="4:6" ht="117.75" hidden="1" customHeight="1" x14ac:dyDescent="0.25">
      <c r="D417" s="22">
        <v>0.93</v>
      </c>
      <c r="F417" s="29">
        <v>4.65E-2</v>
      </c>
    </row>
    <row r="418" spans="4:6" ht="117.75" hidden="1" customHeight="1" thickBot="1" x14ac:dyDescent="0.3">
      <c r="D418" s="22">
        <v>0.94</v>
      </c>
      <c r="F418" s="29">
        <v>4.7E-2</v>
      </c>
    </row>
    <row r="419" spans="4:6" ht="117.75" hidden="1" customHeight="1" thickBot="1" x14ac:dyDescent="0.3">
      <c r="D419" s="22">
        <v>0.95</v>
      </c>
      <c r="F419" s="28">
        <v>4.7500000000000001E-2</v>
      </c>
    </row>
    <row r="420" spans="4:6" ht="117.75" hidden="1" customHeight="1" x14ac:dyDescent="0.25">
      <c r="D420" s="22">
        <v>0.96</v>
      </c>
      <c r="F420" s="28">
        <v>4.8000000000000001E-2</v>
      </c>
    </row>
    <row r="421" spans="4:6" ht="117.75" hidden="1" customHeight="1" x14ac:dyDescent="0.25">
      <c r="D421" s="22">
        <v>0.97</v>
      </c>
      <c r="F421" s="29">
        <v>4.8500000000000001E-2</v>
      </c>
    </row>
    <row r="422" spans="4:6" ht="117.75" hidden="1" customHeight="1" thickBot="1" x14ac:dyDescent="0.3">
      <c r="D422" s="22">
        <v>0.98</v>
      </c>
      <c r="F422" s="29">
        <v>4.9000000000000002E-2</v>
      </c>
    </row>
    <row r="423" spans="4:6" ht="117.75" hidden="1" customHeight="1" thickBot="1" x14ac:dyDescent="0.3">
      <c r="D423" s="22">
        <v>0.99</v>
      </c>
      <c r="F423" s="28">
        <v>4.9500000000000002E-2</v>
      </c>
    </row>
    <row r="424" spans="4:6" ht="117.75" hidden="1" customHeight="1" thickBot="1" x14ac:dyDescent="0.3">
      <c r="D424" s="23">
        <v>1</v>
      </c>
      <c r="F424" s="28">
        <v>0.05</v>
      </c>
    </row>
    <row r="425" spans="4:6" hidden="1" x14ac:dyDescent="0.25"/>
  </sheetData>
  <sheetProtection algorithmName="SHA-512" hashValue="3nOsrbWzAR1mOzb2ktBek/V2xp2wgw9bTEOVS9RIKbQVUJE0uohxz+aJrV+S8QIV/tm8L31RLSu6ZXAqatvItw==" saltValue="ZIkJBeZaMwfCCff0vYgBKA==" spinCount="100000" sheet="1" selectLockedCells="1" autoFilter="0"/>
  <autoFilter ref="C12:K12"/>
  <mergeCells count="5">
    <mergeCell ref="C318:O318"/>
    <mergeCell ref="C3:O3"/>
    <mergeCell ref="C9:O9"/>
    <mergeCell ref="D7:O7"/>
    <mergeCell ref="D5:O5"/>
  </mergeCells>
  <pageMargins left="0.7" right="0.7" top="0.75" bottom="0.75" header="0.3" footer="0.3"/>
  <pageSetup paperSize="9" scale="1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X99"/>
  <sheetViews>
    <sheetView showGridLines="0" topLeftCell="A12" workbookViewId="0">
      <selection activeCell="D14" sqref="D14"/>
    </sheetView>
  </sheetViews>
  <sheetFormatPr defaultColWidth="0" defaultRowHeight="15" zeroHeight="1" outlineLevelRow="1" x14ac:dyDescent="0.25"/>
  <cols>
    <col min="1" max="2" width="1.7109375" customWidth="1"/>
    <col min="3" max="9" width="20.7109375" customWidth="1"/>
    <col min="10" max="13" width="11.7109375" customWidth="1"/>
    <col min="14" max="14" width="11.7109375" style="107" customWidth="1"/>
    <col min="15" max="16" width="11.7109375" customWidth="1"/>
    <col min="17" max="17" width="11.7109375" style="107" customWidth="1"/>
    <col min="18" max="22" width="11.7109375" customWidth="1"/>
    <col min="23" max="24" width="1.7109375" customWidth="1"/>
  </cols>
  <sheetData>
    <row r="1" spans="2:24" ht="8.1" customHeight="1" x14ac:dyDescent="0.25"/>
    <row r="2" spans="2:24" ht="8.1" customHeight="1" thickBot="1" x14ac:dyDescent="0.3">
      <c r="B2" s="36"/>
      <c r="C2" s="36"/>
      <c r="D2" s="36"/>
      <c r="E2" s="36"/>
      <c r="F2" s="36"/>
      <c r="G2" s="36"/>
      <c r="H2" s="36"/>
      <c r="I2" s="36"/>
      <c r="J2" s="36"/>
      <c r="K2" s="64"/>
      <c r="L2" s="64"/>
      <c r="M2" s="64"/>
      <c r="N2" s="64"/>
      <c r="O2" s="64"/>
      <c r="P2" s="64"/>
      <c r="Q2" s="64"/>
      <c r="R2" s="64"/>
      <c r="S2" s="64"/>
      <c r="T2" s="64"/>
      <c r="U2" s="64"/>
      <c r="V2" s="258"/>
      <c r="W2" s="258"/>
    </row>
    <row r="3" spans="2:24" ht="15" customHeight="1" thickBot="1" x14ac:dyDescent="0.3">
      <c r="B3" s="36"/>
      <c r="C3" s="697" t="s">
        <v>54</v>
      </c>
      <c r="D3" s="698"/>
      <c r="E3" s="698"/>
      <c r="F3" s="698"/>
      <c r="G3" s="698"/>
      <c r="H3" s="698"/>
      <c r="I3" s="734"/>
      <c r="J3" s="735"/>
      <c r="K3" s="65"/>
      <c r="L3" s="64"/>
      <c r="M3" s="64"/>
      <c r="N3" s="64"/>
      <c r="O3" s="64"/>
      <c r="P3" s="64"/>
      <c r="Q3" s="64"/>
      <c r="R3" s="64"/>
      <c r="S3" s="64"/>
      <c r="T3" s="64"/>
      <c r="U3" s="64"/>
      <c r="V3" s="258"/>
      <c r="W3" s="258"/>
    </row>
    <row r="4" spans="2:24" ht="8.1" customHeight="1" thickBot="1" x14ac:dyDescent="0.3">
      <c r="B4" s="36"/>
      <c r="C4" s="36"/>
      <c r="D4" s="36"/>
      <c r="E4" s="36"/>
      <c r="F4" s="36"/>
      <c r="G4" s="36"/>
      <c r="H4" s="36"/>
      <c r="I4" s="36"/>
      <c r="J4" s="36"/>
      <c r="K4" s="65"/>
      <c r="L4" s="64"/>
      <c r="M4" s="64"/>
      <c r="N4" s="64"/>
      <c r="O4" s="64"/>
      <c r="P4" s="64"/>
      <c r="Q4" s="64"/>
      <c r="R4" s="64"/>
      <c r="S4" s="64"/>
      <c r="T4" s="64"/>
      <c r="U4" s="64"/>
      <c r="V4" s="258"/>
      <c r="W4" s="258"/>
    </row>
    <row r="5" spans="2:24" ht="15" customHeight="1" thickBot="1" x14ac:dyDescent="0.3">
      <c r="B5" s="36"/>
      <c r="C5" s="7" t="s">
        <v>107</v>
      </c>
      <c r="D5" s="728" t="str">
        <f>IF('START - AWARD DETAILS'!$D$13="","",'START - AWARD DETAILS'!$D$13)</f>
        <v>ENHANCE: Scaling-up Care for Perinatal Depression through Technological Enhancements to the 'Thinking Healthy Programme'</v>
      </c>
      <c r="E5" s="729"/>
      <c r="F5" s="729"/>
      <c r="G5" s="729"/>
      <c r="H5" s="729"/>
      <c r="I5" s="729"/>
      <c r="J5" s="730"/>
      <c r="K5" s="65"/>
      <c r="L5" s="64"/>
      <c r="M5" s="64"/>
      <c r="N5" s="64"/>
      <c r="O5" s="64"/>
      <c r="P5" s="64"/>
      <c r="Q5" s="64"/>
      <c r="R5" s="64"/>
      <c r="S5" s="64"/>
      <c r="T5" s="64"/>
      <c r="U5" s="64"/>
      <c r="V5" s="258"/>
      <c r="W5" s="258"/>
    </row>
    <row r="6" spans="2:24" ht="8.1" customHeight="1" thickBot="1" x14ac:dyDescent="0.3">
      <c r="B6" s="36"/>
      <c r="C6" s="36"/>
      <c r="D6" s="36"/>
      <c r="E6" s="36"/>
      <c r="F6" s="36"/>
      <c r="G6" s="36"/>
      <c r="H6" s="36"/>
      <c r="I6" s="36"/>
      <c r="J6" s="36"/>
      <c r="K6" s="65"/>
      <c r="L6" s="64"/>
      <c r="M6" s="64"/>
      <c r="N6" s="64"/>
      <c r="O6" s="64"/>
      <c r="P6" s="64"/>
      <c r="Q6" s="64"/>
      <c r="R6" s="64"/>
      <c r="S6" s="64"/>
      <c r="T6" s="64"/>
      <c r="U6" s="64"/>
      <c r="V6" s="258"/>
      <c r="W6" s="258"/>
    </row>
    <row r="7" spans="2:24" ht="15" customHeight="1" thickBot="1" x14ac:dyDescent="0.3">
      <c r="B7" s="36"/>
      <c r="C7" s="39" t="s">
        <v>0</v>
      </c>
      <c r="D7" s="739" t="str">
        <f>IF('START - AWARD DETAILS'!$D$14="","",'START - AWARD DETAILS'!$D$14)</f>
        <v>NIHR200817</v>
      </c>
      <c r="E7" s="740"/>
      <c r="F7" s="740"/>
      <c r="G7" s="740"/>
      <c r="H7" s="740"/>
      <c r="I7" s="740"/>
      <c r="J7" s="741"/>
      <c r="K7" s="65"/>
      <c r="L7" s="64"/>
      <c r="M7" s="64"/>
      <c r="N7" s="64"/>
      <c r="O7" s="64"/>
      <c r="P7" s="64"/>
      <c r="Q7" s="64"/>
      <c r="R7" s="64"/>
      <c r="S7" s="64"/>
      <c r="T7" s="64"/>
      <c r="U7" s="64"/>
      <c r="V7" s="258"/>
      <c r="W7" s="258"/>
    </row>
    <row r="8" spans="2:24" ht="8.1" customHeight="1" thickBot="1" x14ac:dyDescent="0.3">
      <c r="B8" s="36"/>
      <c r="C8" s="36"/>
      <c r="D8" s="36"/>
      <c r="E8" s="36"/>
      <c r="F8" s="36"/>
      <c r="G8" s="36"/>
      <c r="H8" s="36"/>
      <c r="I8" s="36"/>
      <c r="J8" s="36"/>
      <c r="K8" s="65"/>
      <c r="L8" s="64"/>
      <c r="M8" s="64"/>
      <c r="N8" s="64"/>
      <c r="O8" s="64"/>
      <c r="P8" s="64"/>
      <c r="Q8" s="64"/>
      <c r="R8" s="64"/>
      <c r="S8" s="64"/>
      <c r="T8" s="64"/>
      <c r="U8" s="64"/>
      <c r="V8" s="258"/>
      <c r="W8" s="258"/>
    </row>
    <row r="9" spans="2:24" ht="409.5" customHeight="1" thickBot="1" x14ac:dyDescent="0.3">
      <c r="B9" s="36"/>
      <c r="C9" s="725" t="s">
        <v>502</v>
      </c>
      <c r="D9" s="742"/>
      <c r="E9" s="742"/>
      <c r="F9" s="742"/>
      <c r="G9" s="742"/>
      <c r="H9" s="742"/>
      <c r="I9" s="742"/>
      <c r="J9" s="743"/>
      <c r="K9" s="65"/>
      <c r="L9" s="64"/>
      <c r="M9" s="64"/>
      <c r="N9" s="64"/>
      <c r="O9" s="64"/>
      <c r="P9" s="64"/>
      <c r="Q9" s="64"/>
      <c r="R9" s="64"/>
      <c r="S9" s="64"/>
      <c r="T9" s="64"/>
      <c r="U9" s="64"/>
      <c r="V9" s="258"/>
      <c r="W9" s="258"/>
    </row>
    <row r="10" spans="2:24" ht="8.1" customHeight="1" thickBot="1" x14ac:dyDescent="0.3">
      <c r="B10" s="36"/>
      <c r="C10" s="36"/>
      <c r="D10" s="36"/>
      <c r="E10" s="36"/>
      <c r="F10" s="36"/>
      <c r="G10" s="36"/>
      <c r="H10" s="36"/>
      <c r="I10" s="36"/>
      <c r="J10" s="36"/>
      <c r="K10" s="65"/>
      <c r="L10" s="64"/>
      <c r="M10" s="64"/>
      <c r="N10" s="64"/>
      <c r="O10" s="64"/>
      <c r="P10" s="64"/>
      <c r="Q10" s="64"/>
      <c r="R10" s="64"/>
      <c r="S10" s="64"/>
      <c r="T10" s="64"/>
      <c r="U10" s="64"/>
      <c r="V10" s="258"/>
      <c r="W10" s="258"/>
    </row>
    <row r="11" spans="2:24" s="99" customFormat="1" ht="50.1" customHeight="1" thickBot="1" x14ac:dyDescent="0.3">
      <c r="B11" s="109"/>
      <c r="C11" s="69" t="s">
        <v>52</v>
      </c>
      <c r="D11" s="40" t="s">
        <v>53</v>
      </c>
      <c r="E11" s="9" t="s">
        <v>358</v>
      </c>
      <c r="F11" s="421" t="s">
        <v>404</v>
      </c>
      <c r="G11" s="421" t="s">
        <v>403</v>
      </c>
      <c r="H11" s="422" t="s">
        <v>409</v>
      </c>
      <c r="I11" s="423" t="s">
        <v>408</v>
      </c>
      <c r="J11" s="238" t="s">
        <v>316</v>
      </c>
      <c r="K11" s="40" t="s">
        <v>11</v>
      </c>
      <c r="L11" s="102" t="s">
        <v>317</v>
      </c>
      <c r="M11" s="40" t="s">
        <v>12</v>
      </c>
      <c r="N11" s="102" t="s">
        <v>318</v>
      </c>
      <c r="O11" s="40" t="s">
        <v>13</v>
      </c>
      <c r="P11" s="102" t="s">
        <v>319</v>
      </c>
      <c r="Q11" s="40" t="s">
        <v>14</v>
      </c>
      <c r="R11" s="102" t="s">
        <v>320</v>
      </c>
      <c r="S11" s="41" t="s">
        <v>15</v>
      </c>
      <c r="T11" s="134" t="s">
        <v>321</v>
      </c>
      <c r="U11" s="313" t="s">
        <v>16</v>
      </c>
      <c r="V11" s="133" t="s">
        <v>322</v>
      </c>
      <c r="W11" s="109"/>
    </row>
    <row r="12" spans="2:24" ht="51.75" x14ac:dyDescent="0.25">
      <c r="B12" s="36"/>
      <c r="C12" s="249" t="s">
        <v>601</v>
      </c>
      <c r="D12" s="140" t="s">
        <v>56</v>
      </c>
      <c r="E12" s="140" t="s">
        <v>527</v>
      </c>
      <c r="F12" s="424" t="str">
        <f>IFERROR(VLOOKUP($E12,'START - AWARD DETAILS'!$C$21:$G$40,2,0),"")</f>
        <v>Research institute (ODA Eligible)</v>
      </c>
      <c r="G12" s="424" t="str">
        <f>IFERROR(VLOOKUP($E12,'START - AWARD DETAILS'!$C$21:$G$40,3,0),"")</f>
        <v>Pakistan</v>
      </c>
      <c r="H12" s="560" t="str">
        <f>IFERROR(VLOOKUP($E12,'START - AWARD DETAILS'!$C$21:$G$40,4,0),"")</f>
        <v>Yes</v>
      </c>
      <c r="I12" s="425" t="str">
        <f>IFERROR(VLOOKUP($E12,'START - AWARD DETAILS'!$C$21:$G$40,5,0),"")</f>
        <v>Lower Middle Income Countries and Territories</v>
      </c>
      <c r="J12" s="327">
        <f t="shared" ref="J12:J70" si="0">IF(F12="HEI (UK)",0.8,1)</f>
        <v>1</v>
      </c>
      <c r="K12" s="333">
        <v>7500</v>
      </c>
      <c r="L12" s="329">
        <f t="shared" ref="L12:L43" si="1">K12*$J12</f>
        <v>7500</v>
      </c>
      <c r="M12" s="333">
        <v>7500</v>
      </c>
      <c r="N12" s="329">
        <f t="shared" ref="N12:N43" si="2">M12*$J12</f>
        <v>7500</v>
      </c>
      <c r="O12" s="581">
        <v>7500</v>
      </c>
      <c r="P12" s="329">
        <f t="shared" ref="P12:P43" si="3">O12*$J12</f>
        <v>7500</v>
      </c>
      <c r="Q12" s="581">
        <v>7500</v>
      </c>
      <c r="R12" s="329">
        <f t="shared" ref="R12:R43" si="4">Q12*$J12</f>
        <v>7500</v>
      </c>
      <c r="S12" s="582"/>
      <c r="T12" s="329">
        <f t="shared" ref="T12:T43" si="5">S12*$J12</f>
        <v>0</v>
      </c>
      <c r="U12" s="331">
        <f>K12+M12+O12+Q12+S12</f>
        <v>30000</v>
      </c>
      <c r="V12" s="334">
        <f>L12+N12+P12+R12+T12</f>
        <v>30000</v>
      </c>
      <c r="W12" s="64"/>
      <c r="X12" s="63"/>
    </row>
    <row r="13" spans="2:24" ht="51.75" x14ac:dyDescent="0.25">
      <c r="B13" s="36"/>
      <c r="C13" s="249" t="s">
        <v>602</v>
      </c>
      <c r="D13" s="140" t="s">
        <v>55</v>
      </c>
      <c r="E13" s="231" t="s">
        <v>527</v>
      </c>
      <c r="F13" s="425" t="str">
        <f>IFERROR(VLOOKUP($E13,'START - AWARD DETAILS'!$C$21:$G$40,2,0),"")</f>
        <v>Research institute (ODA Eligible)</v>
      </c>
      <c r="G13" s="425" t="str">
        <f>IFERROR(VLOOKUP($E13,'START - AWARD DETAILS'!$C$21:$G$40,3,0),"")</f>
        <v>Pakistan</v>
      </c>
      <c r="H13" s="560" t="str">
        <f>IFERROR(VLOOKUP($E13,'START - AWARD DETAILS'!$C$21:$G$40,4,0),"")</f>
        <v>Yes</v>
      </c>
      <c r="I13" s="425" t="str">
        <f>IFERROR(VLOOKUP($E13,'START - AWARD DETAILS'!$C$21:$G$40,5,0),"")</f>
        <v>Lower Middle Income Countries and Territories</v>
      </c>
      <c r="J13" s="327">
        <f t="shared" si="0"/>
        <v>1</v>
      </c>
      <c r="K13" s="583">
        <v>6000</v>
      </c>
      <c r="L13" s="329">
        <f t="shared" si="1"/>
        <v>6000</v>
      </c>
      <c r="M13" s="333">
        <v>6000</v>
      </c>
      <c r="N13" s="329">
        <f t="shared" si="2"/>
        <v>6000</v>
      </c>
      <c r="O13" s="581">
        <v>6000</v>
      </c>
      <c r="P13" s="329">
        <f t="shared" si="3"/>
        <v>6000</v>
      </c>
      <c r="Q13" s="584">
        <v>6000</v>
      </c>
      <c r="R13" s="329">
        <f t="shared" si="4"/>
        <v>6000</v>
      </c>
      <c r="S13" s="582"/>
      <c r="T13" s="329">
        <f t="shared" si="5"/>
        <v>0</v>
      </c>
      <c r="U13" s="331">
        <f t="shared" ref="U13:U44" si="6">K13+M13+O13+Q13+S13</f>
        <v>24000</v>
      </c>
      <c r="V13" s="334">
        <f t="shared" ref="V13:V70" si="7">L13+N13+P13+R13+T13</f>
        <v>24000</v>
      </c>
      <c r="W13" s="64"/>
      <c r="X13" s="63"/>
    </row>
    <row r="14" spans="2:24" ht="90" x14ac:dyDescent="0.25">
      <c r="B14" s="36"/>
      <c r="C14" s="249" t="s">
        <v>603</v>
      </c>
      <c r="D14" s="140" t="s">
        <v>28</v>
      </c>
      <c r="E14" s="140" t="s">
        <v>527</v>
      </c>
      <c r="F14" s="425" t="str">
        <f>IFERROR(VLOOKUP($E14,'START - AWARD DETAILS'!$C$21:$G$40,2,0),"")</f>
        <v>Research institute (ODA Eligible)</v>
      </c>
      <c r="G14" s="425" t="str">
        <f>IFERROR(VLOOKUP($E14,'START - AWARD DETAILS'!$C$21:$G$40,3,0),"")</f>
        <v>Pakistan</v>
      </c>
      <c r="H14" s="560" t="str">
        <f>IFERROR(VLOOKUP($E14,'START - AWARD DETAILS'!$C$21:$G$40,4,0),"")</f>
        <v>Yes</v>
      </c>
      <c r="I14" s="425" t="str">
        <f>IFERROR(VLOOKUP($E14,'START - AWARD DETAILS'!$C$21:$G$40,5,0),"")</f>
        <v>Lower Middle Income Countries and Territories</v>
      </c>
      <c r="J14" s="327">
        <f t="shared" si="0"/>
        <v>1</v>
      </c>
      <c r="K14" s="583">
        <v>57600</v>
      </c>
      <c r="L14" s="329">
        <f t="shared" si="1"/>
        <v>57600</v>
      </c>
      <c r="M14" s="333">
        <v>57600</v>
      </c>
      <c r="N14" s="329">
        <f t="shared" si="2"/>
        <v>57600</v>
      </c>
      <c r="O14" s="581">
        <v>57600</v>
      </c>
      <c r="P14" s="329">
        <f t="shared" si="3"/>
        <v>57600</v>
      </c>
      <c r="Q14" s="584">
        <v>57600</v>
      </c>
      <c r="R14" s="329">
        <f t="shared" si="4"/>
        <v>57600</v>
      </c>
      <c r="S14" s="582"/>
      <c r="T14" s="329">
        <f t="shared" si="5"/>
        <v>0</v>
      </c>
      <c r="U14" s="331">
        <f t="shared" si="6"/>
        <v>230400</v>
      </c>
      <c r="V14" s="334">
        <f t="shared" si="7"/>
        <v>230400</v>
      </c>
      <c r="W14" s="64"/>
      <c r="X14" s="63"/>
    </row>
    <row r="15" spans="2:24" ht="39" x14ac:dyDescent="0.25">
      <c r="B15" s="36"/>
      <c r="C15" s="249" t="s">
        <v>604</v>
      </c>
      <c r="D15" s="140" t="s">
        <v>56</v>
      </c>
      <c r="E15" s="140" t="s">
        <v>564</v>
      </c>
      <c r="F15" s="425" t="str">
        <f>IFERROR(VLOOKUP($E15,'START - AWARD DETAILS'!$C$21:$G$40,2,0),"")</f>
        <v>Community - based organisation (ODA Eligible)</v>
      </c>
      <c r="G15" s="425" t="str">
        <f>IFERROR(VLOOKUP($E15,'START - AWARD DETAILS'!$C$21:$G$40,3,0),"")</f>
        <v>Nepal</v>
      </c>
      <c r="H15" s="560" t="str">
        <f>IFERROR(VLOOKUP($E15,'START - AWARD DETAILS'!$C$21:$G$40,4,0),"")</f>
        <v>Yes</v>
      </c>
      <c r="I15" s="425" t="str">
        <f>IFERROR(VLOOKUP($E15,'START - AWARD DETAILS'!$C$21:$G$40,5,0),"")</f>
        <v>Least Developed Countries</v>
      </c>
      <c r="J15" s="327">
        <f t="shared" si="0"/>
        <v>1</v>
      </c>
      <c r="K15" s="584"/>
      <c r="L15" s="329">
        <f t="shared" si="1"/>
        <v>0</v>
      </c>
      <c r="M15" s="333">
        <v>5000</v>
      </c>
      <c r="N15" s="329">
        <f t="shared" si="2"/>
        <v>5000</v>
      </c>
      <c r="O15" s="581"/>
      <c r="P15" s="329">
        <f t="shared" si="3"/>
        <v>0</v>
      </c>
      <c r="Q15" s="584"/>
      <c r="R15" s="329">
        <f t="shared" si="4"/>
        <v>0</v>
      </c>
      <c r="S15" s="582"/>
      <c r="T15" s="329">
        <f t="shared" si="5"/>
        <v>0</v>
      </c>
      <c r="U15" s="331">
        <f t="shared" si="6"/>
        <v>5000</v>
      </c>
      <c r="V15" s="334">
        <f t="shared" si="7"/>
        <v>5000</v>
      </c>
      <c r="W15" s="64"/>
      <c r="X15" s="63"/>
    </row>
    <row r="16" spans="2:24" s="107" customFormat="1" ht="26.25" x14ac:dyDescent="0.25">
      <c r="B16" s="64"/>
      <c r="C16" s="249" t="s">
        <v>604</v>
      </c>
      <c r="D16" s="140" t="s">
        <v>56</v>
      </c>
      <c r="E16" s="140" t="s">
        <v>565</v>
      </c>
      <c r="F16" s="425" t="str">
        <f>IFERROR(VLOOKUP($E16,'START - AWARD DETAILS'!$C$21:$G$40,2,0),"")</f>
        <v>Charity (ODA Eligible)</v>
      </c>
      <c r="G16" s="425" t="str">
        <f>IFERROR(VLOOKUP($E16,'START - AWARD DETAILS'!$C$21:$G$40,3,0),"")</f>
        <v>Bangladesh</v>
      </c>
      <c r="H16" s="560" t="str">
        <f>IFERROR(VLOOKUP($E16,'START - AWARD DETAILS'!$C$21:$G$40,4,0),"")</f>
        <v>Yes</v>
      </c>
      <c r="I16" s="425" t="str">
        <f>IFERROR(VLOOKUP($E16,'START - AWARD DETAILS'!$C$21:$G$40,5,0),"")</f>
        <v>Least Developed Countries</v>
      </c>
      <c r="J16" s="327">
        <f t="shared" si="0"/>
        <v>1</v>
      </c>
      <c r="K16" s="584"/>
      <c r="L16" s="329">
        <f t="shared" si="1"/>
        <v>0</v>
      </c>
      <c r="M16" s="333">
        <v>5000</v>
      </c>
      <c r="N16" s="329">
        <f t="shared" si="2"/>
        <v>5000</v>
      </c>
      <c r="O16" s="581"/>
      <c r="P16" s="329">
        <f t="shared" si="3"/>
        <v>0</v>
      </c>
      <c r="Q16" s="584"/>
      <c r="R16" s="329">
        <f t="shared" si="4"/>
        <v>0</v>
      </c>
      <c r="S16" s="582"/>
      <c r="T16" s="329">
        <f t="shared" si="5"/>
        <v>0</v>
      </c>
      <c r="U16" s="331">
        <f t="shared" si="6"/>
        <v>5000</v>
      </c>
      <c r="V16" s="334">
        <f t="shared" si="7"/>
        <v>5000</v>
      </c>
      <c r="W16" s="64"/>
    </row>
    <row r="17" spans="2:23" s="107" customFormat="1" ht="39" x14ac:dyDescent="0.25">
      <c r="B17" s="64"/>
      <c r="C17" s="249" t="s">
        <v>604</v>
      </c>
      <c r="D17" s="140" t="s">
        <v>56</v>
      </c>
      <c r="E17" s="140" t="s">
        <v>566</v>
      </c>
      <c r="F17" s="425" t="str">
        <f>IFERROR(VLOOKUP($E17,'START - AWARD DETAILS'!$C$21:$G$40,2,0),"")</f>
        <v>Research institute (ODA Eligible)</v>
      </c>
      <c r="G17" s="425" t="str">
        <f>IFERROR(VLOOKUP($E17,'START - AWARD DETAILS'!$C$21:$G$40,3,0),"")</f>
        <v>Sri Lanka</v>
      </c>
      <c r="H17" s="560" t="str">
        <f>IFERROR(VLOOKUP($E17,'START - AWARD DETAILS'!$C$21:$G$40,4,0),"")</f>
        <v>Yes</v>
      </c>
      <c r="I17" s="425" t="str">
        <f>IFERROR(VLOOKUP($E17,'START - AWARD DETAILS'!$C$21:$G$40,5,0),"")</f>
        <v>Lower Middle Income Countries and Territories</v>
      </c>
      <c r="J17" s="327">
        <f t="shared" si="0"/>
        <v>1</v>
      </c>
      <c r="K17" s="584"/>
      <c r="L17" s="329">
        <f t="shared" si="1"/>
        <v>0</v>
      </c>
      <c r="M17" s="584">
        <v>5000</v>
      </c>
      <c r="N17" s="329">
        <f t="shared" si="2"/>
        <v>5000</v>
      </c>
      <c r="O17" s="584"/>
      <c r="P17" s="329">
        <f t="shared" si="3"/>
        <v>0</v>
      </c>
      <c r="Q17" s="584"/>
      <c r="R17" s="329">
        <f t="shared" si="4"/>
        <v>0</v>
      </c>
      <c r="S17" s="585"/>
      <c r="T17" s="329">
        <f t="shared" si="5"/>
        <v>0</v>
      </c>
      <c r="U17" s="331">
        <f t="shared" si="6"/>
        <v>5000</v>
      </c>
      <c r="V17" s="334">
        <f t="shared" si="7"/>
        <v>5000</v>
      </c>
      <c r="W17" s="64"/>
    </row>
    <row r="18" spans="2:23" s="107" customFormat="1" x14ac:dyDescent="0.25">
      <c r="B18" s="64"/>
      <c r="C18" s="194" t="s">
        <v>51</v>
      </c>
      <c r="D18" s="140" t="s">
        <v>25</v>
      </c>
      <c r="E18" s="140" t="s">
        <v>25</v>
      </c>
      <c r="F18" s="425" t="str">
        <f>IFERROR(VLOOKUP($E18,'START - AWARD DETAILS'!$C$21:$G$40,2,0),"")</f>
        <v/>
      </c>
      <c r="G18" s="425" t="str">
        <f>IFERROR(VLOOKUP($E18,'START - AWARD DETAILS'!$C$21:$G$40,3,0),"")</f>
        <v/>
      </c>
      <c r="H18" s="560" t="str">
        <f>IFERROR(VLOOKUP($E18,'START - AWARD DETAILS'!$C$21:$G$40,4,0),"")</f>
        <v/>
      </c>
      <c r="I18" s="425" t="str">
        <f>IFERROR(VLOOKUP($E18,'START - AWARD DETAILS'!$C$21:$G$40,5,0),"")</f>
        <v/>
      </c>
      <c r="J18" s="327">
        <f t="shared" si="0"/>
        <v>1</v>
      </c>
      <c r="K18" s="584"/>
      <c r="L18" s="329">
        <f t="shared" si="1"/>
        <v>0</v>
      </c>
      <c r="M18" s="584"/>
      <c r="N18" s="329">
        <f t="shared" si="2"/>
        <v>0</v>
      </c>
      <c r="O18" s="584"/>
      <c r="P18" s="329">
        <f t="shared" si="3"/>
        <v>0</v>
      </c>
      <c r="Q18" s="584"/>
      <c r="R18" s="329">
        <f t="shared" si="4"/>
        <v>0</v>
      </c>
      <c r="S18" s="584"/>
      <c r="T18" s="329">
        <f t="shared" si="5"/>
        <v>0</v>
      </c>
      <c r="U18" s="331">
        <f t="shared" si="6"/>
        <v>0</v>
      </c>
      <c r="V18" s="334">
        <f t="shared" si="7"/>
        <v>0</v>
      </c>
      <c r="W18" s="64"/>
    </row>
    <row r="19" spans="2:23" s="107" customFormat="1" x14ac:dyDescent="0.25">
      <c r="B19" s="64"/>
      <c r="C19" s="194" t="s">
        <v>51</v>
      </c>
      <c r="D19" s="140" t="s">
        <v>25</v>
      </c>
      <c r="E19" s="140" t="s">
        <v>25</v>
      </c>
      <c r="F19" s="425" t="str">
        <f>IFERROR(VLOOKUP($E19,'START - AWARD DETAILS'!$C$21:$G$40,2,0),"")</f>
        <v/>
      </c>
      <c r="G19" s="425" t="str">
        <f>IFERROR(VLOOKUP($E19,'START - AWARD DETAILS'!$C$21:$G$40,3,0),"")</f>
        <v/>
      </c>
      <c r="H19" s="560" t="str">
        <f>IFERROR(VLOOKUP($E19,'START - AWARD DETAILS'!$C$21:$G$40,4,0),"")</f>
        <v/>
      </c>
      <c r="I19" s="425" t="str">
        <f>IFERROR(VLOOKUP($E19,'START - AWARD DETAILS'!$C$21:$G$40,5,0),"")</f>
        <v/>
      </c>
      <c r="J19" s="327">
        <f t="shared" si="0"/>
        <v>1</v>
      </c>
      <c r="K19" s="584"/>
      <c r="L19" s="329">
        <f t="shared" si="1"/>
        <v>0</v>
      </c>
      <c r="M19" s="584"/>
      <c r="N19" s="329">
        <f t="shared" si="2"/>
        <v>0</v>
      </c>
      <c r="O19" s="584"/>
      <c r="P19" s="329">
        <f t="shared" si="3"/>
        <v>0</v>
      </c>
      <c r="Q19" s="584"/>
      <c r="R19" s="329">
        <f t="shared" si="4"/>
        <v>0</v>
      </c>
      <c r="S19" s="584"/>
      <c r="T19" s="329">
        <f t="shared" si="5"/>
        <v>0</v>
      </c>
      <c r="U19" s="331">
        <f t="shared" si="6"/>
        <v>0</v>
      </c>
      <c r="V19" s="334">
        <f t="shared" si="7"/>
        <v>0</v>
      </c>
      <c r="W19" s="64"/>
    </row>
    <row r="20" spans="2:23" s="107" customFormat="1" x14ac:dyDescent="0.25">
      <c r="B20" s="64"/>
      <c r="C20" s="194" t="s">
        <v>51</v>
      </c>
      <c r="D20" s="140" t="s">
        <v>25</v>
      </c>
      <c r="E20" s="231" t="s">
        <v>25</v>
      </c>
      <c r="F20" s="425" t="str">
        <f>IFERROR(VLOOKUP($E20,'START - AWARD DETAILS'!$C$21:$G$40,2,0),"")</f>
        <v/>
      </c>
      <c r="G20" s="425" t="str">
        <f>IFERROR(VLOOKUP($E20,'START - AWARD DETAILS'!$C$21:$G$40,3,0),"")</f>
        <v/>
      </c>
      <c r="H20" s="560" t="str">
        <f>IFERROR(VLOOKUP($E20,'START - AWARD DETAILS'!$C$21:$G$40,4,0),"")</f>
        <v/>
      </c>
      <c r="I20" s="425" t="str">
        <f>IFERROR(VLOOKUP($E20,'START - AWARD DETAILS'!$C$21:$G$40,5,0),"")</f>
        <v/>
      </c>
      <c r="J20" s="327">
        <f t="shared" si="0"/>
        <v>1</v>
      </c>
      <c r="K20" s="584"/>
      <c r="L20" s="329">
        <f t="shared" si="1"/>
        <v>0</v>
      </c>
      <c r="M20" s="584"/>
      <c r="N20" s="329">
        <f t="shared" si="2"/>
        <v>0</v>
      </c>
      <c r="O20" s="584"/>
      <c r="P20" s="329">
        <f t="shared" si="3"/>
        <v>0</v>
      </c>
      <c r="Q20" s="584"/>
      <c r="R20" s="329">
        <f t="shared" si="4"/>
        <v>0</v>
      </c>
      <c r="S20" s="585"/>
      <c r="T20" s="329">
        <f t="shared" si="5"/>
        <v>0</v>
      </c>
      <c r="U20" s="331">
        <f t="shared" si="6"/>
        <v>0</v>
      </c>
      <c r="V20" s="334">
        <f t="shared" si="7"/>
        <v>0</v>
      </c>
      <c r="W20" s="64"/>
    </row>
    <row r="21" spans="2:23" s="107" customFormat="1" x14ac:dyDescent="0.25">
      <c r="B21" s="64"/>
      <c r="C21" s="194" t="s">
        <v>51</v>
      </c>
      <c r="D21" s="140" t="s">
        <v>25</v>
      </c>
      <c r="E21" s="140" t="s">
        <v>25</v>
      </c>
      <c r="F21" s="425" t="str">
        <f>IFERROR(VLOOKUP($E21,'START - AWARD DETAILS'!$C$21:$G$40,2,0),"")</f>
        <v/>
      </c>
      <c r="G21" s="425" t="str">
        <f>IFERROR(VLOOKUP($E21,'START - AWARD DETAILS'!$C$21:$G$40,3,0),"")</f>
        <v/>
      </c>
      <c r="H21" s="560" t="str">
        <f>IFERROR(VLOOKUP($E21,'START - AWARD DETAILS'!$C$21:$G$40,4,0),"")</f>
        <v/>
      </c>
      <c r="I21" s="425" t="str">
        <f>IFERROR(VLOOKUP($E21,'START - AWARD DETAILS'!$C$21:$G$40,5,0),"")</f>
        <v/>
      </c>
      <c r="J21" s="327">
        <f t="shared" si="0"/>
        <v>1</v>
      </c>
      <c r="K21" s="584"/>
      <c r="L21" s="329">
        <f t="shared" si="1"/>
        <v>0</v>
      </c>
      <c r="M21" s="584"/>
      <c r="N21" s="329">
        <f t="shared" si="2"/>
        <v>0</v>
      </c>
      <c r="O21" s="584"/>
      <c r="P21" s="329">
        <f t="shared" si="3"/>
        <v>0</v>
      </c>
      <c r="Q21" s="584"/>
      <c r="R21" s="329">
        <f t="shared" si="4"/>
        <v>0</v>
      </c>
      <c r="S21" s="585"/>
      <c r="T21" s="329">
        <f t="shared" si="5"/>
        <v>0</v>
      </c>
      <c r="U21" s="331">
        <f t="shared" si="6"/>
        <v>0</v>
      </c>
      <c r="V21" s="334">
        <f t="shared" si="7"/>
        <v>0</v>
      </c>
      <c r="W21" s="64"/>
    </row>
    <row r="22" spans="2:23" s="107" customFormat="1" x14ac:dyDescent="0.25">
      <c r="B22" s="64"/>
      <c r="C22" s="194" t="s">
        <v>51</v>
      </c>
      <c r="D22" s="140" t="s">
        <v>25</v>
      </c>
      <c r="E22" s="140" t="s">
        <v>25</v>
      </c>
      <c r="F22" s="425" t="str">
        <f>IFERROR(VLOOKUP($E22,'START - AWARD DETAILS'!$C$21:$G$40,2,0),"")</f>
        <v/>
      </c>
      <c r="G22" s="425" t="str">
        <f>IFERROR(VLOOKUP($E22,'START - AWARD DETAILS'!$C$21:$G$40,3,0),"")</f>
        <v/>
      </c>
      <c r="H22" s="560" t="str">
        <f>IFERROR(VLOOKUP($E22,'START - AWARD DETAILS'!$C$21:$G$40,4,0),"")</f>
        <v/>
      </c>
      <c r="I22" s="425" t="str">
        <f>IFERROR(VLOOKUP($E22,'START - AWARD DETAILS'!$C$21:$G$40,5,0),"")</f>
        <v/>
      </c>
      <c r="J22" s="327">
        <f t="shared" si="0"/>
        <v>1</v>
      </c>
      <c r="K22" s="584"/>
      <c r="L22" s="329">
        <f t="shared" si="1"/>
        <v>0</v>
      </c>
      <c r="M22" s="584"/>
      <c r="N22" s="329">
        <f t="shared" si="2"/>
        <v>0</v>
      </c>
      <c r="O22" s="584"/>
      <c r="P22" s="329">
        <f t="shared" si="3"/>
        <v>0</v>
      </c>
      <c r="Q22" s="584"/>
      <c r="R22" s="329">
        <f t="shared" si="4"/>
        <v>0</v>
      </c>
      <c r="S22" s="585"/>
      <c r="T22" s="329">
        <f t="shared" si="5"/>
        <v>0</v>
      </c>
      <c r="U22" s="331">
        <f t="shared" si="6"/>
        <v>0</v>
      </c>
      <c r="V22" s="334">
        <f t="shared" si="7"/>
        <v>0</v>
      </c>
      <c r="W22" s="64"/>
    </row>
    <row r="23" spans="2:23" s="107" customFormat="1" x14ac:dyDescent="0.25">
      <c r="B23" s="64"/>
      <c r="C23" s="194" t="s">
        <v>51</v>
      </c>
      <c r="D23" s="140" t="s">
        <v>25</v>
      </c>
      <c r="E23" s="140" t="s">
        <v>25</v>
      </c>
      <c r="F23" s="425" t="str">
        <f>IFERROR(VLOOKUP($E23,'START - AWARD DETAILS'!$C$21:$G$40,2,0),"")</f>
        <v/>
      </c>
      <c r="G23" s="425" t="str">
        <f>IFERROR(VLOOKUP($E23,'START - AWARD DETAILS'!$C$21:$G$40,3,0),"")</f>
        <v/>
      </c>
      <c r="H23" s="560" t="str">
        <f>IFERROR(VLOOKUP($E23,'START - AWARD DETAILS'!$C$21:$G$40,4,0),"")</f>
        <v/>
      </c>
      <c r="I23" s="425" t="str">
        <f>IFERROR(VLOOKUP($E23,'START - AWARD DETAILS'!$C$21:$G$40,5,0),"")</f>
        <v/>
      </c>
      <c r="J23" s="327">
        <f t="shared" si="0"/>
        <v>1</v>
      </c>
      <c r="K23" s="584"/>
      <c r="L23" s="329">
        <f t="shared" si="1"/>
        <v>0</v>
      </c>
      <c r="M23" s="584"/>
      <c r="N23" s="329">
        <f t="shared" si="2"/>
        <v>0</v>
      </c>
      <c r="O23" s="584"/>
      <c r="P23" s="329">
        <f t="shared" si="3"/>
        <v>0</v>
      </c>
      <c r="Q23" s="584"/>
      <c r="R23" s="329">
        <f t="shared" si="4"/>
        <v>0</v>
      </c>
      <c r="S23" s="585"/>
      <c r="T23" s="329">
        <f t="shared" si="5"/>
        <v>0</v>
      </c>
      <c r="U23" s="331">
        <f t="shared" si="6"/>
        <v>0</v>
      </c>
      <c r="V23" s="334">
        <f t="shared" si="7"/>
        <v>0</v>
      </c>
      <c r="W23" s="64"/>
    </row>
    <row r="24" spans="2:23" s="107" customFormat="1" x14ac:dyDescent="0.25">
      <c r="B24" s="64"/>
      <c r="C24" s="194" t="s">
        <v>51</v>
      </c>
      <c r="D24" s="140" t="s">
        <v>25</v>
      </c>
      <c r="E24" s="140" t="s">
        <v>25</v>
      </c>
      <c r="F24" s="425" t="str">
        <f>IFERROR(VLOOKUP($E24,'START - AWARD DETAILS'!$C$21:$G$40,2,0),"")</f>
        <v/>
      </c>
      <c r="G24" s="425" t="str">
        <f>IFERROR(VLOOKUP($E24,'START - AWARD DETAILS'!$C$21:$G$40,3,0),"")</f>
        <v/>
      </c>
      <c r="H24" s="560" t="str">
        <f>IFERROR(VLOOKUP($E24,'START - AWARD DETAILS'!$C$21:$G$40,4,0),"")</f>
        <v/>
      </c>
      <c r="I24" s="425" t="str">
        <f>IFERROR(VLOOKUP($E24,'START - AWARD DETAILS'!$C$21:$G$40,5,0),"")</f>
        <v/>
      </c>
      <c r="J24" s="327">
        <f t="shared" si="0"/>
        <v>1</v>
      </c>
      <c r="K24" s="584"/>
      <c r="L24" s="329">
        <f t="shared" si="1"/>
        <v>0</v>
      </c>
      <c r="M24" s="584"/>
      <c r="N24" s="329">
        <f t="shared" si="2"/>
        <v>0</v>
      </c>
      <c r="O24" s="584"/>
      <c r="P24" s="329">
        <f t="shared" si="3"/>
        <v>0</v>
      </c>
      <c r="Q24" s="584"/>
      <c r="R24" s="329">
        <f t="shared" si="4"/>
        <v>0</v>
      </c>
      <c r="S24" s="585"/>
      <c r="T24" s="329">
        <f t="shared" si="5"/>
        <v>0</v>
      </c>
      <c r="U24" s="331">
        <f t="shared" si="6"/>
        <v>0</v>
      </c>
      <c r="V24" s="334">
        <f t="shared" si="7"/>
        <v>0</v>
      </c>
      <c r="W24" s="64"/>
    </row>
    <row r="25" spans="2:23" s="107" customFormat="1" x14ac:dyDescent="0.25">
      <c r="B25" s="64"/>
      <c r="C25" s="194" t="s">
        <v>51</v>
      </c>
      <c r="D25" s="140" t="s">
        <v>25</v>
      </c>
      <c r="E25" s="140" t="s">
        <v>25</v>
      </c>
      <c r="F25" s="425" t="str">
        <f>IFERROR(VLOOKUP($E25,'START - AWARD DETAILS'!$C$21:$G$40,2,0),"")</f>
        <v/>
      </c>
      <c r="G25" s="425" t="str">
        <f>IFERROR(VLOOKUP($E25,'START - AWARD DETAILS'!$C$21:$G$40,3,0),"")</f>
        <v/>
      </c>
      <c r="H25" s="560" t="str">
        <f>IFERROR(VLOOKUP($E25,'START - AWARD DETAILS'!$C$21:$G$40,4,0),"")</f>
        <v/>
      </c>
      <c r="I25" s="425" t="str">
        <f>IFERROR(VLOOKUP($E25,'START - AWARD DETAILS'!$C$21:$G$40,5,0),"")</f>
        <v/>
      </c>
      <c r="J25" s="327">
        <f t="shared" si="0"/>
        <v>1</v>
      </c>
      <c r="K25" s="584"/>
      <c r="L25" s="329">
        <f t="shared" si="1"/>
        <v>0</v>
      </c>
      <c r="M25" s="584"/>
      <c r="N25" s="329">
        <f t="shared" si="2"/>
        <v>0</v>
      </c>
      <c r="O25" s="584"/>
      <c r="P25" s="329">
        <f t="shared" si="3"/>
        <v>0</v>
      </c>
      <c r="Q25" s="584"/>
      <c r="R25" s="329">
        <f t="shared" si="4"/>
        <v>0</v>
      </c>
      <c r="S25" s="585"/>
      <c r="T25" s="329">
        <f t="shared" si="5"/>
        <v>0</v>
      </c>
      <c r="U25" s="331">
        <f t="shared" si="6"/>
        <v>0</v>
      </c>
      <c r="V25" s="334">
        <f t="shared" si="7"/>
        <v>0</v>
      </c>
      <c r="W25" s="64"/>
    </row>
    <row r="26" spans="2:23" s="107" customFormat="1" x14ac:dyDescent="0.25">
      <c r="B26" s="64"/>
      <c r="C26" s="194" t="s">
        <v>51</v>
      </c>
      <c r="D26" s="140" t="s">
        <v>25</v>
      </c>
      <c r="E26" s="140" t="s">
        <v>25</v>
      </c>
      <c r="F26" s="425" t="str">
        <f>IFERROR(VLOOKUP($E26,'START - AWARD DETAILS'!$C$21:$G$40,2,0),"")</f>
        <v/>
      </c>
      <c r="G26" s="425" t="str">
        <f>IFERROR(VLOOKUP($E26,'START - AWARD DETAILS'!$C$21:$G$40,3,0),"")</f>
        <v/>
      </c>
      <c r="H26" s="560" t="str">
        <f>IFERROR(VLOOKUP($E26,'START - AWARD DETAILS'!$C$21:$G$40,4,0),"")</f>
        <v/>
      </c>
      <c r="I26" s="425" t="str">
        <f>IFERROR(VLOOKUP($E26,'START - AWARD DETAILS'!$C$21:$G$40,5,0),"")</f>
        <v/>
      </c>
      <c r="J26" s="327">
        <f t="shared" si="0"/>
        <v>1</v>
      </c>
      <c r="K26" s="584"/>
      <c r="L26" s="329">
        <f t="shared" si="1"/>
        <v>0</v>
      </c>
      <c r="M26" s="584"/>
      <c r="N26" s="329">
        <f t="shared" si="2"/>
        <v>0</v>
      </c>
      <c r="O26" s="584"/>
      <c r="P26" s="329">
        <f t="shared" si="3"/>
        <v>0</v>
      </c>
      <c r="Q26" s="584"/>
      <c r="R26" s="329">
        <f t="shared" si="4"/>
        <v>0</v>
      </c>
      <c r="S26" s="585"/>
      <c r="T26" s="329">
        <f t="shared" si="5"/>
        <v>0</v>
      </c>
      <c r="U26" s="331">
        <f t="shared" si="6"/>
        <v>0</v>
      </c>
      <c r="V26" s="334">
        <f t="shared" si="7"/>
        <v>0</v>
      </c>
      <c r="W26" s="64"/>
    </row>
    <row r="27" spans="2:23" s="107" customFormat="1" x14ac:dyDescent="0.25">
      <c r="B27" s="64"/>
      <c r="C27" s="194" t="s">
        <v>51</v>
      </c>
      <c r="D27" s="140" t="s">
        <v>25</v>
      </c>
      <c r="E27" s="140" t="s">
        <v>25</v>
      </c>
      <c r="F27" s="425" t="str">
        <f>IFERROR(VLOOKUP($E27,'START - AWARD DETAILS'!$C$21:$G$40,2,0),"")</f>
        <v/>
      </c>
      <c r="G27" s="425" t="str">
        <f>IFERROR(VLOOKUP($E27,'START - AWARD DETAILS'!$C$21:$G$40,3,0),"")</f>
        <v/>
      </c>
      <c r="H27" s="560" t="str">
        <f>IFERROR(VLOOKUP($E27,'START - AWARD DETAILS'!$C$21:$G$40,4,0),"")</f>
        <v/>
      </c>
      <c r="I27" s="425" t="str">
        <f>IFERROR(VLOOKUP($E27,'START - AWARD DETAILS'!$C$21:$G$40,5,0),"")</f>
        <v/>
      </c>
      <c r="J27" s="327">
        <f t="shared" si="0"/>
        <v>1</v>
      </c>
      <c r="K27" s="584"/>
      <c r="L27" s="329">
        <f t="shared" si="1"/>
        <v>0</v>
      </c>
      <c r="M27" s="584"/>
      <c r="N27" s="329">
        <f t="shared" si="2"/>
        <v>0</v>
      </c>
      <c r="O27" s="584"/>
      <c r="P27" s="329">
        <f t="shared" si="3"/>
        <v>0</v>
      </c>
      <c r="Q27" s="584"/>
      <c r="R27" s="329">
        <f t="shared" si="4"/>
        <v>0</v>
      </c>
      <c r="S27" s="585"/>
      <c r="T27" s="329">
        <f t="shared" si="5"/>
        <v>0</v>
      </c>
      <c r="U27" s="331">
        <f t="shared" si="6"/>
        <v>0</v>
      </c>
      <c r="V27" s="334">
        <f t="shared" si="7"/>
        <v>0</v>
      </c>
      <c r="W27" s="64"/>
    </row>
    <row r="28" spans="2:23" s="107" customFormat="1" x14ac:dyDescent="0.25">
      <c r="B28" s="64"/>
      <c r="C28" s="194" t="s">
        <v>51</v>
      </c>
      <c r="D28" s="140" t="s">
        <v>25</v>
      </c>
      <c r="E28" s="140" t="s">
        <v>25</v>
      </c>
      <c r="F28" s="425" t="str">
        <f>IFERROR(VLOOKUP($E28,'START - AWARD DETAILS'!$C$21:$G$40,2,0),"")</f>
        <v/>
      </c>
      <c r="G28" s="425" t="str">
        <f>IFERROR(VLOOKUP($E28,'START - AWARD DETAILS'!$C$21:$G$40,3,0),"")</f>
        <v/>
      </c>
      <c r="H28" s="560" t="str">
        <f>IFERROR(VLOOKUP($E28,'START - AWARD DETAILS'!$C$21:$G$40,4,0),"")</f>
        <v/>
      </c>
      <c r="I28" s="425" t="str">
        <f>IFERROR(VLOOKUP($E28,'START - AWARD DETAILS'!$C$21:$G$40,5,0),"")</f>
        <v/>
      </c>
      <c r="J28" s="327">
        <f t="shared" si="0"/>
        <v>1</v>
      </c>
      <c r="K28" s="584"/>
      <c r="L28" s="329">
        <f t="shared" si="1"/>
        <v>0</v>
      </c>
      <c r="M28" s="584"/>
      <c r="N28" s="329">
        <f t="shared" si="2"/>
        <v>0</v>
      </c>
      <c r="O28" s="584"/>
      <c r="P28" s="329">
        <f t="shared" si="3"/>
        <v>0</v>
      </c>
      <c r="Q28" s="584"/>
      <c r="R28" s="329">
        <f t="shared" si="4"/>
        <v>0</v>
      </c>
      <c r="S28" s="585"/>
      <c r="T28" s="329">
        <f t="shared" si="5"/>
        <v>0</v>
      </c>
      <c r="U28" s="331">
        <f t="shared" si="6"/>
        <v>0</v>
      </c>
      <c r="V28" s="334">
        <f t="shared" si="7"/>
        <v>0</v>
      </c>
      <c r="W28" s="64"/>
    </row>
    <row r="29" spans="2:23" s="107" customFormat="1" x14ac:dyDescent="0.25">
      <c r="B29" s="64"/>
      <c r="C29" s="194" t="s">
        <v>51</v>
      </c>
      <c r="D29" s="140" t="s">
        <v>25</v>
      </c>
      <c r="E29" s="140" t="s">
        <v>25</v>
      </c>
      <c r="F29" s="425" t="str">
        <f>IFERROR(VLOOKUP($E29,'START - AWARD DETAILS'!$C$21:$G$40,2,0),"")</f>
        <v/>
      </c>
      <c r="G29" s="425" t="str">
        <f>IFERROR(VLOOKUP($E29,'START - AWARD DETAILS'!$C$21:$G$40,3,0),"")</f>
        <v/>
      </c>
      <c r="H29" s="560" t="str">
        <f>IFERROR(VLOOKUP($E29,'START - AWARD DETAILS'!$C$21:$G$40,4,0),"")</f>
        <v/>
      </c>
      <c r="I29" s="425" t="str">
        <f>IFERROR(VLOOKUP($E29,'START - AWARD DETAILS'!$C$21:$G$40,5,0),"")</f>
        <v/>
      </c>
      <c r="J29" s="327">
        <f t="shared" si="0"/>
        <v>1</v>
      </c>
      <c r="K29" s="584"/>
      <c r="L29" s="329">
        <f t="shared" si="1"/>
        <v>0</v>
      </c>
      <c r="M29" s="584"/>
      <c r="N29" s="329">
        <f t="shared" si="2"/>
        <v>0</v>
      </c>
      <c r="O29" s="584"/>
      <c r="P29" s="329">
        <f t="shared" si="3"/>
        <v>0</v>
      </c>
      <c r="Q29" s="584"/>
      <c r="R29" s="329">
        <f t="shared" si="4"/>
        <v>0</v>
      </c>
      <c r="S29" s="585"/>
      <c r="T29" s="329">
        <f t="shared" si="5"/>
        <v>0</v>
      </c>
      <c r="U29" s="331">
        <f t="shared" si="6"/>
        <v>0</v>
      </c>
      <c r="V29" s="334">
        <f t="shared" si="7"/>
        <v>0</v>
      </c>
      <c r="W29" s="64"/>
    </row>
    <row r="30" spans="2:23" s="107" customFormat="1" x14ac:dyDescent="0.25">
      <c r="B30" s="64"/>
      <c r="C30" s="194" t="s">
        <v>51</v>
      </c>
      <c r="D30" s="140" t="s">
        <v>25</v>
      </c>
      <c r="E30" s="140" t="s">
        <v>25</v>
      </c>
      <c r="F30" s="425" t="str">
        <f>IFERROR(VLOOKUP($E30,'START - AWARD DETAILS'!$C$21:$G$40,2,0),"")</f>
        <v/>
      </c>
      <c r="G30" s="425" t="str">
        <f>IFERROR(VLOOKUP($E30,'START - AWARD DETAILS'!$C$21:$G$40,3,0),"")</f>
        <v/>
      </c>
      <c r="H30" s="560" t="str">
        <f>IFERROR(VLOOKUP($E30,'START - AWARD DETAILS'!$C$21:$G$40,4,0),"")</f>
        <v/>
      </c>
      <c r="I30" s="425" t="str">
        <f>IFERROR(VLOOKUP($E30,'START - AWARD DETAILS'!$C$21:$G$40,5,0),"")</f>
        <v/>
      </c>
      <c r="J30" s="327">
        <f t="shared" si="0"/>
        <v>1</v>
      </c>
      <c r="K30" s="584"/>
      <c r="L30" s="329">
        <f t="shared" si="1"/>
        <v>0</v>
      </c>
      <c r="M30" s="584"/>
      <c r="N30" s="329">
        <f t="shared" si="2"/>
        <v>0</v>
      </c>
      <c r="O30" s="584"/>
      <c r="P30" s="329">
        <f t="shared" si="3"/>
        <v>0</v>
      </c>
      <c r="Q30" s="584"/>
      <c r="R30" s="329">
        <f t="shared" si="4"/>
        <v>0</v>
      </c>
      <c r="S30" s="585"/>
      <c r="T30" s="329">
        <f t="shared" si="5"/>
        <v>0</v>
      </c>
      <c r="U30" s="331">
        <f t="shared" si="6"/>
        <v>0</v>
      </c>
      <c r="V30" s="334">
        <f t="shared" si="7"/>
        <v>0</v>
      </c>
      <c r="W30" s="64"/>
    </row>
    <row r="31" spans="2:23" s="107" customFormat="1" x14ac:dyDescent="0.25">
      <c r="B31" s="64"/>
      <c r="C31" s="194" t="s">
        <v>51</v>
      </c>
      <c r="D31" s="140" t="s">
        <v>25</v>
      </c>
      <c r="E31" s="140" t="s">
        <v>25</v>
      </c>
      <c r="F31" s="425" t="str">
        <f>IFERROR(VLOOKUP($E31,'START - AWARD DETAILS'!$C$21:$G$40,2,0),"")</f>
        <v/>
      </c>
      <c r="G31" s="425" t="str">
        <f>IFERROR(VLOOKUP($E31,'START - AWARD DETAILS'!$C$21:$G$40,3,0),"")</f>
        <v/>
      </c>
      <c r="H31" s="560" t="str">
        <f>IFERROR(VLOOKUP($E31,'START - AWARD DETAILS'!$C$21:$G$40,4,0),"")</f>
        <v/>
      </c>
      <c r="I31" s="425" t="str">
        <f>IFERROR(VLOOKUP($E31,'START - AWARD DETAILS'!$C$21:$G$40,5,0),"")</f>
        <v/>
      </c>
      <c r="J31" s="327">
        <f t="shared" si="0"/>
        <v>1</v>
      </c>
      <c r="K31" s="584"/>
      <c r="L31" s="329">
        <f t="shared" si="1"/>
        <v>0</v>
      </c>
      <c r="M31" s="584"/>
      <c r="N31" s="329">
        <f t="shared" si="2"/>
        <v>0</v>
      </c>
      <c r="O31" s="584"/>
      <c r="P31" s="329">
        <f t="shared" si="3"/>
        <v>0</v>
      </c>
      <c r="Q31" s="584"/>
      <c r="R31" s="329">
        <f t="shared" si="4"/>
        <v>0</v>
      </c>
      <c r="S31" s="585"/>
      <c r="T31" s="329">
        <f t="shared" si="5"/>
        <v>0</v>
      </c>
      <c r="U31" s="331">
        <f t="shared" si="6"/>
        <v>0</v>
      </c>
      <c r="V31" s="334">
        <f t="shared" si="7"/>
        <v>0</v>
      </c>
      <c r="W31" s="64"/>
    </row>
    <row r="32" spans="2:23" s="107" customFormat="1" x14ac:dyDescent="0.25">
      <c r="B32" s="64"/>
      <c r="C32" s="194" t="s">
        <v>51</v>
      </c>
      <c r="D32" s="140" t="s">
        <v>25</v>
      </c>
      <c r="E32" s="140" t="s">
        <v>25</v>
      </c>
      <c r="F32" s="425" t="str">
        <f>IFERROR(VLOOKUP($E32,'START - AWARD DETAILS'!$C$21:$G$40,2,0),"")</f>
        <v/>
      </c>
      <c r="G32" s="425" t="str">
        <f>IFERROR(VLOOKUP($E32,'START - AWARD DETAILS'!$C$21:$G$40,3,0),"")</f>
        <v/>
      </c>
      <c r="H32" s="560" t="str">
        <f>IFERROR(VLOOKUP($E32,'START - AWARD DETAILS'!$C$21:$G$40,4,0),"")</f>
        <v/>
      </c>
      <c r="I32" s="425" t="str">
        <f>IFERROR(VLOOKUP($E32,'START - AWARD DETAILS'!$C$21:$G$40,5,0),"")</f>
        <v/>
      </c>
      <c r="J32" s="327">
        <f t="shared" si="0"/>
        <v>1</v>
      </c>
      <c r="K32" s="584"/>
      <c r="L32" s="329">
        <f t="shared" si="1"/>
        <v>0</v>
      </c>
      <c r="M32" s="584"/>
      <c r="N32" s="329">
        <f t="shared" si="2"/>
        <v>0</v>
      </c>
      <c r="O32" s="584"/>
      <c r="P32" s="329">
        <f t="shared" si="3"/>
        <v>0</v>
      </c>
      <c r="Q32" s="584"/>
      <c r="R32" s="329">
        <f t="shared" si="4"/>
        <v>0</v>
      </c>
      <c r="S32" s="585"/>
      <c r="T32" s="329">
        <f t="shared" si="5"/>
        <v>0</v>
      </c>
      <c r="U32" s="331">
        <f t="shared" si="6"/>
        <v>0</v>
      </c>
      <c r="V32" s="334">
        <f t="shared" si="7"/>
        <v>0</v>
      </c>
      <c r="W32" s="64"/>
    </row>
    <row r="33" spans="2:23" s="107" customFormat="1" x14ac:dyDescent="0.25">
      <c r="B33" s="64"/>
      <c r="C33" s="194" t="s">
        <v>51</v>
      </c>
      <c r="D33" s="140" t="s">
        <v>25</v>
      </c>
      <c r="E33" s="140" t="s">
        <v>25</v>
      </c>
      <c r="F33" s="425" t="str">
        <f>IFERROR(VLOOKUP($E33,'START - AWARD DETAILS'!$C$21:$G$40,2,0),"")</f>
        <v/>
      </c>
      <c r="G33" s="425" t="str">
        <f>IFERROR(VLOOKUP($E33,'START - AWARD DETAILS'!$C$21:$G$40,3,0),"")</f>
        <v/>
      </c>
      <c r="H33" s="560" t="str">
        <f>IFERROR(VLOOKUP($E33,'START - AWARD DETAILS'!$C$21:$G$40,4,0),"")</f>
        <v/>
      </c>
      <c r="I33" s="425" t="str">
        <f>IFERROR(VLOOKUP($E33,'START - AWARD DETAILS'!$C$21:$G$40,5,0),"")</f>
        <v/>
      </c>
      <c r="J33" s="327">
        <f t="shared" si="0"/>
        <v>1</v>
      </c>
      <c r="K33" s="584"/>
      <c r="L33" s="329">
        <f t="shared" si="1"/>
        <v>0</v>
      </c>
      <c r="M33" s="584"/>
      <c r="N33" s="329">
        <f t="shared" si="2"/>
        <v>0</v>
      </c>
      <c r="O33" s="584"/>
      <c r="P33" s="329">
        <f t="shared" si="3"/>
        <v>0</v>
      </c>
      <c r="Q33" s="584"/>
      <c r="R33" s="329">
        <f t="shared" si="4"/>
        <v>0</v>
      </c>
      <c r="S33" s="585"/>
      <c r="T33" s="329">
        <f t="shared" si="5"/>
        <v>0</v>
      </c>
      <c r="U33" s="331">
        <f t="shared" si="6"/>
        <v>0</v>
      </c>
      <c r="V33" s="334">
        <f t="shared" si="7"/>
        <v>0</v>
      </c>
      <c r="W33" s="64"/>
    </row>
    <row r="34" spans="2:23" s="107" customFormat="1" x14ac:dyDescent="0.25">
      <c r="B34" s="64"/>
      <c r="C34" s="194" t="s">
        <v>51</v>
      </c>
      <c r="D34" s="140" t="s">
        <v>25</v>
      </c>
      <c r="E34" s="140" t="s">
        <v>25</v>
      </c>
      <c r="F34" s="425" t="str">
        <f>IFERROR(VLOOKUP($E34,'START - AWARD DETAILS'!$C$21:$G$40,2,0),"")</f>
        <v/>
      </c>
      <c r="G34" s="425" t="str">
        <f>IFERROR(VLOOKUP($E34,'START - AWARD DETAILS'!$C$21:$G$40,3,0),"")</f>
        <v/>
      </c>
      <c r="H34" s="560" t="str">
        <f>IFERROR(VLOOKUP($E34,'START - AWARD DETAILS'!$C$21:$G$40,4,0),"")</f>
        <v/>
      </c>
      <c r="I34" s="425" t="str">
        <f>IFERROR(VLOOKUP($E34,'START - AWARD DETAILS'!$C$21:$G$40,5,0),"")</f>
        <v/>
      </c>
      <c r="J34" s="327">
        <f t="shared" si="0"/>
        <v>1</v>
      </c>
      <c r="K34" s="584"/>
      <c r="L34" s="329">
        <f t="shared" si="1"/>
        <v>0</v>
      </c>
      <c r="M34" s="584"/>
      <c r="N34" s="329">
        <f t="shared" si="2"/>
        <v>0</v>
      </c>
      <c r="O34" s="584"/>
      <c r="P34" s="329">
        <f t="shared" si="3"/>
        <v>0</v>
      </c>
      <c r="Q34" s="584"/>
      <c r="R34" s="329">
        <f t="shared" si="4"/>
        <v>0</v>
      </c>
      <c r="S34" s="585"/>
      <c r="T34" s="329">
        <f t="shared" si="5"/>
        <v>0</v>
      </c>
      <c r="U34" s="331">
        <f t="shared" si="6"/>
        <v>0</v>
      </c>
      <c r="V34" s="334">
        <f t="shared" si="7"/>
        <v>0</v>
      </c>
      <c r="W34" s="64"/>
    </row>
    <row r="35" spans="2:23" s="107" customFormat="1" x14ac:dyDescent="0.25">
      <c r="B35" s="64"/>
      <c r="C35" s="194" t="s">
        <v>51</v>
      </c>
      <c r="D35" s="140" t="s">
        <v>25</v>
      </c>
      <c r="E35" s="140" t="s">
        <v>25</v>
      </c>
      <c r="F35" s="425" t="str">
        <f>IFERROR(VLOOKUP($E35,'START - AWARD DETAILS'!$C$21:$G$40,2,0),"")</f>
        <v/>
      </c>
      <c r="G35" s="425" t="str">
        <f>IFERROR(VLOOKUP($E35,'START - AWARD DETAILS'!$C$21:$G$40,3,0),"")</f>
        <v/>
      </c>
      <c r="H35" s="560" t="str">
        <f>IFERROR(VLOOKUP($E35,'START - AWARD DETAILS'!$C$21:$G$40,4,0),"")</f>
        <v/>
      </c>
      <c r="I35" s="425" t="str">
        <f>IFERROR(VLOOKUP($E35,'START - AWARD DETAILS'!$C$21:$G$40,5,0),"")</f>
        <v/>
      </c>
      <c r="J35" s="327">
        <f t="shared" si="0"/>
        <v>1</v>
      </c>
      <c r="K35" s="584"/>
      <c r="L35" s="329">
        <f t="shared" si="1"/>
        <v>0</v>
      </c>
      <c r="M35" s="584"/>
      <c r="N35" s="329">
        <f t="shared" si="2"/>
        <v>0</v>
      </c>
      <c r="O35" s="584"/>
      <c r="P35" s="329">
        <f t="shared" si="3"/>
        <v>0</v>
      </c>
      <c r="Q35" s="584"/>
      <c r="R35" s="329">
        <f t="shared" si="4"/>
        <v>0</v>
      </c>
      <c r="S35" s="585"/>
      <c r="T35" s="329">
        <f t="shared" si="5"/>
        <v>0</v>
      </c>
      <c r="U35" s="331">
        <f t="shared" si="6"/>
        <v>0</v>
      </c>
      <c r="V35" s="334">
        <f t="shared" si="7"/>
        <v>0</v>
      </c>
      <c r="W35" s="64"/>
    </row>
    <row r="36" spans="2:23" s="107" customFormat="1" x14ac:dyDescent="0.25">
      <c r="B36" s="64"/>
      <c r="C36" s="194" t="s">
        <v>51</v>
      </c>
      <c r="D36" s="140" t="s">
        <v>25</v>
      </c>
      <c r="E36" s="140" t="s">
        <v>25</v>
      </c>
      <c r="F36" s="425" t="str">
        <f>IFERROR(VLOOKUP($E36,'START - AWARD DETAILS'!$C$21:$G$40,2,0),"")</f>
        <v/>
      </c>
      <c r="G36" s="425" t="str">
        <f>IFERROR(VLOOKUP($E36,'START - AWARD DETAILS'!$C$21:$G$40,3,0),"")</f>
        <v/>
      </c>
      <c r="H36" s="560" t="str">
        <f>IFERROR(VLOOKUP($E36,'START - AWARD DETAILS'!$C$21:$G$40,4,0),"")</f>
        <v/>
      </c>
      <c r="I36" s="425" t="str">
        <f>IFERROR(VLOOKUP($E36,'START - AWARD DETAILS'!$C$21:$G$40,5,0),"")</f>
        <v/>
      </c>
      <c r="J36" s="327">
        <f t="shared" si="0"/>
        <v>1</v>
      </c>
      <c r="K36" s="584"/>
      <c r="L36" s="329">
        <f t="shared" si="1"/>
        <v>0</v>
      </c>
      <c r="M36" s="584"/>
      <c r="N36" s="329">
        <f t="shared" si="2"/>
        <v>0</v>
      </c>
      <c r="O36" s="584"/>
      <c r="P36" s="329">
        <f t="shared" si="3"/>
        <v>0</v>
      </c>
      <c r="Q36" s="584"/>
      <c r="R36" s="329">
        <f t="shared" si="4"/>
        <v>0</v>
      </c>
      <c r="S36" s="585"/>
      <c r="T36" s="329">
        <f t="shared" si="5"/>
        <v>0</v>
      </c>
      <c r="U36" s="331">
        <f t="shared" si="6"/>
        <v>0</v>
      </c>
      <c r="V36" s="334">
        <f t="shared" si="7"/>
        <v>0</v>
      </c>
      <c r="W36" s="64"/>
    </row>
    <row r="37" spans="2:23" s="107" customFormat="1" outlineLevel="1" x14ac:dyDescent="0.25">
      <c r="B37" s="64"/>
      <c r="C37" s="194" t="s">
        <v>51</v>
      </c>
      <c r="D37" s="140" t="s">
        <v>25</v>
      </c>
      <c r="E37" s="140" t="s">
        <v>25</v>
      </c>
      <c r="F37" s="425" t="str">
        <f>IFERROR(VLOOKUP($E37,'START - AWARD DETAILS'!$C$21:$G$40,2,0),"")</f>
        <v/>
      </c>
      <c r="G37" s="425" t="str">
        <f>IFERROR(VLOOKUP($E37,'START - AWARD DETAILS'!$C$21:$G$40,3,0),"")</f>
        <v/>
      </c>
      <c r="H37" s="560" t="str">
        <f>IFERROR(VLOOKUP($E37,'START - AWARD DETAILS'!$C$21:$G$40,4,0),"")</f>
        <v/>
      </c>
      <c r="I37" s="425" t="str">
        <f>IFERROR(VLOOKUP($E37,'START - AWARD DETAILS'!$C$21:$G$40,5,0),"")</f>
        <v/>
      </c>
      <c r="J37" s="327">
        <f t="shared" si="0"/>
        <v>1</v>
      </c>
      <c r="K37" s="584"/>
      <c r="L37" s="329">
        <f t="shared" si="1"/>
        <v>0</v>
      </c>
      <c r="M37" s="584"/>
      <c r="N37" s="329">
        <f t="shared" si="2"/>
        <v>0</v>
      </c>
      <c r="O37" s="584"/>
      <c r="P37" s="329">
        <f t="shared" si="3"/>
        <v>0</v>
      </c>
      <c r="Q37" s="584"/>
      <c r="R37" s="329">
        <f t="shared" si="4"/>
        <v>0</v>
      </c>
      <c r="S37" s="585"/>
      <c r="T37" s="329">
        <f t="shared" si="5"/>
        <v>0</v>
      </c>
      <c r="U37" s="331">
        <f t="shared" si="6"/>
        <v>0</v>
      </c>
      <c r="V37" s="334">
        <f t="shared" si="7"/>
        <v>0</v>
      </c>
      <c r="W37" s="64"/>
    </row>
    <row r="38" spans="2:23" s="107" customFormat="1" outlineLevel="1" x14ac:dyDescent="0.25">
      <c r="B38" s="64"/>
      <c r="C38" s="194" t="s">
        <v>51</v>
      </c>
      <c r="D38" s="140" t="s">
        <v>25</v>
      </c>
      <c r="E38" s="140" t="s">
        <v>25</v>
      </c>
      <c r="F38" s="425" t="str">
        <f>IFERROR(VLOOKUP($E38,'START - AWARD DETAILS'!$C$21:$G$40,2,0),"")</f>
        <v/>
      </c>
      <c r="G38" s="425" t="str">
        <f>IFERROR(VLOOKUP($E38,'START - AWARD DETAILS'!$C$21:$G$40,3,0),"")</f>
        <v/>
      </c>
      <c r="H38" s="560" t="str">
        <f>IFERROR(VLOOKUP($E38,'START - AWARD DETAILS'!$C$21:$G$40,4,0),"")</f>
        <v/>
      </c>
      <c r="I38" s="425" t="str">
        <f>IFERROR(VLOOKUP($E38,'START - AWARD DETAILS'!$C$21:$G$40,5,0),"")</f>
        <v/>
      </c>
      <c r="J38" s="327">
        <f t="shared" si="0"/>
        <v>1</v>
      </c>
      <c r="K38" s="584"/>
      <c r="L38" s="329">
        <f t="shared" si="1"/>
        <v>0</v>
      </c>
      <c r="M38" s="584"/>
      <c r="N38" s="329">
        <f t="shared" si="2"/>
        <v>0</v>
      </c>
      <c r="O38" s="584"/>
      <c r="P38" s="329">
        <f t="shared" si="3"/>
        <v>0</v>
      </c>
      <c r="Q38" s="584"/>
      <c r="R38" s="329">
        <f t="shared" si="4"/>
        <v>0</v>
      </c>
      <c r="S38" s="585"/>
      <c r="T38" s="329">
        <f t="shared" si="5"/>
        <v>0</v>
      </c>
      <c r="U38" s="331">
        <f t="shared" si="6"/>
        <v>0</v>
      </c>
      <c r="V38" s="334">
        <f t="shared" si="7"/>
        <v>0</v>
      </c>
      <c r="W38" s="64"/>
    </row>
    <row r="39" spans="2:23" s="107" customFormat="1" outlineLevel="1" x14ac:dyDescent="0.25">
      <c r="B39" s="64"/>
      <c r="C39" s="194" t="s">
        <v>51</v>
      </c>
      <c r="D39" s="140" t="s">
        <v>25</v>
      </c>
      <c r="E39" s="140" t="s">
        <v>25</v>
      </c>
      <c r="F39" s="425" t="str">
        <f>IFERROR(VLOOKUP($E39,'START - AWARD DETAILS'!$C$21:$G$40,2,0),"")</f>
        <v/>
      </c>
      <c r="G39" s="425" t="str">
        <f>IFERROR(VLOOKUP($E39,'START - AWARD DETAILS'!$C$21:$G$40,3,0),"")</f>
        <v/>
      </c>
      <c r="H39" s="560" t="str">
        <f>IFERROR(VLOOKUP($E39,'START - AWARD DETAILS'!$C$21:$G$40,4,0),"")</f>
        <v/>
      </c>
      <c r="I39" s="425" t="str">
        <f>IFERROR(VLOOKUP($E39,'START - AWARD DETAILS'!$C$21:$G$40,5,0),"")</f>
        <v/>
      </c>
      <c r="J39" s="327">
        <f t="shared" si="0"/>
        <v>1</v>
      </c>
      <c r="K39" s="584"/>
      <c r="L39" s="329">
        <f t="shared" si="1"/>
        <v>0</v>
      </c>
      <c r="M39" s="584"/>
      <c r="N39" s="329">
        <f t="shared" si="2"/>
        <v>0</v>
      </c>
      <c r="O39" s="584"/>
      <c r="P39" s="329">
        <f t="shared" si="3"/>
        <v>0</v>
      </c>
      <c r="Q39" s="584"/>
      <c r="R39" s="329">
        <f t="shared" si="4"/>
        <v>0</v>
      </c>
      <c r="S39" s="585"/>
      <c r="T39" s="329">
        <f t="shared" si="5"/>
        <v>0</v>
      </c>
      <c r="U39" s="331">
        <f t="shared" si="6"/>
        <v>0</v>
      </c>
      <c r="V39" s="334">
        <f t="shared" si="7"/>
        <v>0</v>
      </c>
      <c r="W39" s="64"/>
    </row>
    <row r="40" spans="2:23" s="107" customFormat="1" outlineLevel="1" x14ac:dyDescent="0.25">
      <c r="B40" s="64"/>
      <c r="C40" s="194" t="s">
        <v>51</v>
      </c>
      <c r="D40" s="140" t="s">
        <v>25</v>
      </c>
      <c r="E40" s="140" t="s">
        <v>25</v>
      </c>
      <c r="F40" s="425" t="str">
        <f>IFERROR(VLOOKUP($E40,'START - AWARD DETAILS'!$C$21:$G$40,2,0),"")</f>
        <v/>
      </c>
      <c r="G40" s="425" t="str">
        <f>IFERROR(VLOOKUP($E40,'START - AWARD DETAILS'!$C$21:$G$40,3,0),"")</f>
        <v/>
      </c>
      <c r="H40" s="560" t="str">
        <f>IFERROR(VLOOKUP($E40,'START - AWARD DETAILS'!$C$21:$G$40,4,0),"")</f>
        <v/>
      </c>
      <c r="I40" s="425" t="str">
        <f>IFERROR(VLOOKUP($E40,'START - AWARD DETAILS'!$C$21:$G$40,5,0),"")</f>
        <v/>
      </c>
      <c r="J40" s="327">
        <f t="shared" si="0"/>
        <v>1</v>
      </c>
      <c r="K40" s="584"/>
      <c r="L40" s="329">
        <f t="shared" si="1"/>
        <v>0</v>
      </c>
      <c r="M40" s="584"/>
      <c r="N40" s="329">
        <f t="shared" si="2"/>
        <v>0</v>
      </c>
      <c r="O40" s="584"/>
      <c r="P40" s="329">
        <f t="shared" si="3"/>
        <v>0</v>
      </c>
      <c r="Q40" s="584"/>
      <c r="R40" s="329">
        <f t="shared" si="4"/>
        <v>0</v>
      </c>
      <c r="S40" s="585"/>
      <c r="T40" s="329">
        <f t="shared" si="5"/>
        <v>0</v>
      </c>
      <c r="U40" s="331">
        <f t="shared" si="6"/>
        <v>0</v>
      </c>
      <c r="V40" s="334">
        <f t="shared" si="7"/>
        <v>0</v>
      </c>
      <c r="W40" s="64"/>
    </row>
    <row r="41" spans="2:23" s="107" customFormat="1" outlineLevel="1" x14ac:dyDescent="0.25">
      <c r="B41" s="64"/>
      <c r="C41" s="194" t="s">
        <v>51</v>
      </c>
      <c r="D41" s="140" t="s">
        <v>25</v>
      </c>
      <c r="E41" s="140" t="s">
        <v>25</v>
      </c>
      <c r="F41" s="425" t="str">
        <f>IFERROR(VLOOKUP($E41,'START - AWARD DETAILS'!$C$21:$G$40,2,0),"")</f>
        <v/>
      </c>
      <c r="G41" s="425" t="str">
        <f>IFERROR(VLOOKUP($E41,'START - AWARD DETAILS'!$C$21:$G$40,3,0),"")</f>
        <v/>
      </c>
      <c r="H41" s="560" t="str">
        <f>IFERROR(VLOOKUP($E41,'START - AWARD DETAILS'!$C$21:$G$40,4,0),"")</f>
        <v/>
      </c>
      <c r="I41" s="425" t="str">
        <f>IFERROR(VLOOKUP($E41,'START - AWARD DETAILS'!$C$21:$G$40,5,0),"")</f>
        <v/>
      </c>
      <c r="J41" s="327">
        <f t="shared" si="0"/>
        <v>1</v>
      </c>
      <c r="K41" s="584"/>
      <c r="L41" s="329">
        <f t="shared" si="1"/>
        <v>0</v>
      </c>
      <c r="M41" s="584"/>
      <c r="N41" s="329">
        <f t="shared" si="2"/>
        <v>0</v>
      </c>
      <c r="O41" s="584"/>
      <c r="P41" s="329">
        <f t="shared" si="3"/>
        <v>0</v>
      </c>
      <c r="Q41" s="584"/>
      <c r="R41" s="329">
        <f t="shared" si="4"/>
        <v>0</v>
      </c>
      <c r="S41" s="585"/>
      <c r="T41" s="329">
        <f t="shared" si="5"/>
        <v>0</v>
      </c>
      <c r="U41" s="331">
        <f t="shared" si="6"/>
        <v>0</v>
      </c>
      <c r="V41" s="334">
        <f t="shared" si="7"/>
        <v>0</v>
      </c>
      <c r="W41" s="64"/>
    </row>
    <row r="42" spans="2:23" s="107" customFormat="1" outlineLevel="1" x14ac:dyDescent="0.25">
      <c r="B42" s="64"/>
      <c r="C42" s="194" t="s">
        <v>51</v>
      </c>
      <c r="D42" s="140" t="s">
        <v>25</v>
      </c>
      <c r="E42" s="140" t="s">
        <v>25</v>
      </c>
      <c r="F42" s="425" t="str">
        <f>IFERROR(VLOOKUP($E42,'START - AWARD DETAILS'!$C$21:$G$40,2,0),"")</f>
        <v/>
      </c>
      <c r="G42" s="425" t="str">
        <f>IFERROR(VLOOKUP($E42,'START - AWARD DETAILS'!$C$21:$G$40,3,0),"")</f>
        <v/>
      </c>
      <c r="H42" s="560" t="str">
        <f>IFERROR(VLOOKUP($E42,'START - AWARD DETAILS'!$C$21:$G$40,4,0),"")</f>
        <v/>
      </c>
      <c r="I42" s="425" t="str">
        <f>IFERROR(VLOOKUP($E42,'START - AWARD DETAILS'!$C$21:$G$40,5,0),"")</f>
        <v/>
      </c>
      <c r="J42" s="327">
        <f t="shared" si="0"/>
        <v>1</v>
      </c>
      <c r="K42" s="584"/>
      <c r="L42" s="329">
        <f t="shared" si="1"/>
        <v>0</v>
      </c>
      <c r="M42" s="584"/>
      <c r="N42" s="329">
        <f t="shared" si="2"/>
        <v>0</v>
      </c>
      <c r="O42" s="584"/>
      <c r="P42" s="329">
        <f t="shared" si="3"/>
        <v>0</v>
      </c>
      <c r="Q42" s="584"/>
      <c r="R42" s="329">
        <f t="shared" si="4"/>
        <v>0</v>
      </c>
      <c r="S42" s="585"/>
      <c r="T42" s="329">
        <f t="shared" si="5"/>
        <v>0</v>
      </c>
      <c r="U42" s="331">
        <f t="shared" si="6"/>
        <v>0</v>
      </c>
      <c r="V42" s="334">
        <f t="shared" si="7"/>
        <v>0</v>
      </c>
      <c r="W42" s="64"/>
    </row>
    <row r="43" spans="2:23" s="107" customFormat="1" outlineLevel="1" x14ac:dyDescent="0.25">
      <c r="B43" s="64"/>
      <c r="C43" s="194" t="s">
        <v>51</v>
      </c>
      <c r="D43" s="140" t="s">
        <v>25</v>
      </c>
      <c r="E43" s="140" t="s">
        <v>25</v>
      </c>
      <c r="F43" s="425" t="str">
        <f>IFERROR(VLOOKUP($E43,'START - AWARD DETAILS'!$C$21:$G$40,2,0),"")</f>
        <v/>
      </c>
      <c r="G43" s="425" t="str">
        <f>IFERROR(VLOOKUP($E43,'START - AWARD DETAILS'!$C$21:$G$40,3,0),"")</f>
        <v/>
      </c>
      <c r="H43" s="560" t="str">
        <f>IFERROR(VLOOKUP($E43,'START - AWARD DETAILS'!$C$21:$G$40,4,0),"")</f>
        <v/>
      </c>
      <c r="I43" s="425" t="str">
        <f>IFERROR(VLOOKUP($E43,'START - AWARD DETAILS'!$C$21:$G$40,5,0),"")</f>
        <v/>
      </c>
      <c r="J43" s="327">
        <f t="shared" si="0"/>
        <v>1</v>
      </c>
      <c r="K43" s="584"/>
      <c r="L43" s="329">
        <f t="shared" si="1"/>
        <v>0</v>
      </c>
      <c r="M43" s="584"/>
      <c r="N43" s="329">
        <f t="shared" si="2"/>
        <v>0</v>
      </c>
      <c r="O43" s="584"/>
      <c r="P43" s="329">
        <f t="shared" si="3"/>
        <v>0</v>
      </c>
      <c r="Q43" s="584"/>
      <c r="R43" s="329">
        <f t="shared" si="4"/>
        <v>0</v>
      </c>
      <c r="S43" s="585"/>
      <c r="T43" s="329">
        <f t="shared" si="5"/>
        <v>0</v>
      </c>
      <c r="U43" s="331">
        <f t="shared" si="6"/>
        <v>0</v>
      </c>
      <c r="V43" s="334">
        <f t="shared" si="7"/>
        <v>0</v>
      </c>
      <c r="W43" s="64"/>
    </row>
    <row r="44" spans="2:23" s="107" customFormat="1" outlineLevel="1" x14ac:dyDescent="0.25">
      <c r="B44" s="64"/>
      <c r="C44" s="194" t="s">
        <v>51</v>
      </c>
      <c r="D44" s="140" t="s">
        <v>25</v>
      </c>
      <c r="E44" s="140" t="s">
        <v>25</v>
      </c>
      <c r="F44" s="425" t="str">
        <f>IFERROR(VLOOKUP($E44,'START - AWARD DETAILS'!$C$21:$G$40,2,0),"")</f>
        <v/>
      </c>
      <c r="G44" s="425" t="str">
        <f>IFERROR(VLOOKUP($E44,'START - AWARD DETAILS'!$C$21:$G$40,3,0),"")</f>
        <v/>
      </c>
      <c r="H44" s="560" t="str">
        <f>IFERROR(VLOOKUP($E44,'START - AWARD DETAILS'!$C$21:$G$40,4,0),"")</f>
        <v/>
      </c>
      <c r="I44" s="425" t="str">
        <f>IFERROR(VLOOKUP($E44,'START - AWARD DETAILS'!$C$21:$G$40,5,0),"")</f>
        <v/>
      </c>
      <c r="J44" s="327">
        <f t="shared" si="0"/>
        <v>1</v>
      </c>
      <c r="K44" s="584"/>
      <c r="L44" s="329">
        <f t="shared" ref="L44:L70" si="8">K44*$J44</f>
        <v>0</v>
      </c>
      <c r="M44" s="584"/>
      <c r="N44" s="329">
        <f t="shared" ref="N44:N70" si="9">M44*$J44</f>
        <v>0</v>
      </c>
      <c r="O44" s="584"/>
      <c r="P44" s="329">
        <f t="shared" ref="P44:P70" si="10">O44*$J44</f>
        <v>0</v>
      </c>
      <c r="Q44" s="584"/>
      <c r="R44" s="329">
        <f t="shared" ref="R44:R70" si="11">Q44*$J44</f>
        <v>0</v>
      </c>
      <c r="S44" s="585"/>
      <c r="T44" s="329">
        <f t="shared" ref="T44:T70" si="12">S44*$J44</f>
        <v>0</v>
      </c>
      <c r="U44" s="331">
        <f t="shared" si="6"/>
        <v>0</v>
      </c>
      <c r="V44" s="334">
        <f t="shared" si="7"/>
        <v>0</v>
      </c>
      <c r="W44" s="64"/>
    </row>
    <row r="45" spans="2:23" s="107" customFormat="1" outlineLevel="1" x14ac:dyDescent="0.25">
      <c r="B45" s="64"/>
      <c r="C45" s="194" t="s">
        <v>51</v>
      </c>
      <c r="D45" s="140" t="s">
        <v>25</v>
      </c>
      <c r="E45" s="140" t="s">
        <v>25</v>
      </c>
      <c r="F45" s="425" t="str">
        <f>IFERROR(VLOOKUP($E45,'START - AWARD DETAILS'!$C$21:$G$40,2,0),"")</f>
        <v/>
      </c>
      <c r="G45" s="425" t="str">
        <f>IFERROR(VLOOKUP($E45,'START - AWARD DETAILS'!$C$21:$G$40,3,0),"")</f>
        <v/>
      </c>
      <c r="H45" s="560" t="str">
        <f>IFERROR(VLOOKUP($E45,'START - AWARD DETAILS'!$C$21:$G$40,4,0),"")</f>
        <v/>
      </c>
      <c r="I45" s="425" t="str">
        <f>IFERROR(VLOOKUP($E45,'START - AWARD DETAILS'!$C$21:$G$40,5,0),"")</f>
        <v/>
      </c>
      <c r="J45" s="327">
        <f t="shared" si="0"/>
        <v>1</v>
      </c>
      <c r="K45" s="584"/>
      <c r="L45" s="329">
        <f t="shared" si="8"/>
        <v>0</v>
      </c>
      <c r="M45" s="584"/>
      <c r="N45" s="329">
        <f t="shared" si="9"/>
        <v>0</v>
      </c>
      <c r="O45" s="584"/>
      <c r="P45" s="329">
        <f t="shared" si="10"/>
        <v>0</v>
      </c>
      <c r="Q45" s="584"/>
      <c r="R45" s="329">
        <f t="shared" si="11"/>
        <v>0</v>
      </c>
      <c r="S45" s="585"/>
      <c r="T45" s="329">
        <f t="shared" si="12"/>
        <v>0</v>
      </c>
      <c r="U45" s="331">
        <f t="shared" ref="U45:U70" si="13">K45+M45+O45+Q45+S45</f>
        <v>0</v>
      </c>
      <c r="V45" s="334">
        <f t="shared" si="7"/>
        <v>0</v>
      </c>
      <c r="W45" s="64"/>
    </row>
    <row r="46" spans="2:23" s="107" customFormat="1" outlineLevel="1" x14ac:dyDescent="0.25">
      <c r="B46" s="64"/>
      <c r="C46" s="194" t="s">
        <v>51</v>
      </c>
      <c r="D46" s="140" t="s">
        <v>25</v>
      </c>
      <c r="E46" s="140" t="s">
        <v>25</v>
      </c>
      <c r="F46" s="425" t="str">
        <f>IFERROR(VLOOKUP($E46,'START - AWARD DETAILS'!$C$21:$G$40,2,0),"")</f>
        <v/>
      </c>
      <c r="G46" s="425" t="str">
        <f>IFERROR(VLOOKUP($E46,'START - AWARD DETAILS'!$C$21:$G$40,3,0),"")</f>
        <v/>
      </c>
      <c r="H46" s="560" t="str">
        <f>IFERROR(VLOOKUP($E46,'START - AWARD DETAILS'!$C$21:$G$40,4,0),"")</f>
        <v/>
      </c>
      <c r="I46" s="425" t="str">
        <f>IFERROR(VLOOKUP($E46,'START - AWARD DETAILS'!$C$21:$G$40,5,0),"")</f>
        <v/>
      </c>
      <c r="J46" s="327">
        <f t="shared" si="0"/>
        <v>1</v>
      </c>
      <c r="K46" s="584"/>
      <c r="L46" s="329">
        <f t="shared" si="8"/>
        <v>0</v>
      </c>
      <c r="M46" s="584"/>
      <c r="N46" s="329">
        <f t="shared" si="9"/>
        <v>0</v>
      </c>
      <c r="O46" s="584"/>
      <c r="P46" s="329">
        <f t="shared" si="10"/>
        <v>0</v>
      </c>
      <c r="Q46" s="584"/>
      <c r="R46" s="329">
        <f t="shared" si="11"/>
        <v>0</v>
      </c>
      <c r="S46" s="585"/>
      <c r="T46" s="329">
        <f t="shared" si="12"/>
        <v>0</v>
      </c>
      <c r="U46" s="331">
        <f t="shared" si="13"/>
        <v>0</v>
      </c>
      <c r="V46" s="334">
        <f t="shared" si="7"/>
        <v>0</v>
      </c>
      <c r="W46" s="64"/>
    </row>
    <row r="47" spans="2:23" s="107" customFormat="1" outlineLevel="1" x14ac:dyDescent="0.25">
      <c r="B47" s="64"/>
      <c r="C47" s="194" t="s">
        <v>51</v>
      </c>
      <c r="D47" s="140" t="s">
        <v>25</v>
      </c>
      <c r="E47" s="140" t="s">
        <v>25</v>
      </c>
      <c r="F47" s="425" t="str">
        <f>IFERROR(VLOOKUP($E47,'START - AWARD DETAILS'!$C$21:$G$40,2,0),"")</f>
        <v/>
      </c>
      <c r="G47" s="425" t="str">
        <f>IFERROR(VLOOKUP($E47,'START - AWARD DETAILS'!$C$21:$G$40,3,0),"")</f>
        <v/>
      </c>
      <c r="H47" s="560" t="str">
        <f>IFERROR(VLOOKUP($E47,'START - AWARD DETAILS'!$C$21:$G$40,4,0),"")</f>
        <v/>
      </c>
      <c r="I47" s="425" t="str">
        <f>IFERROR(VLOOKUP($E47,'START - AWARD DETAILS'!$C$21:$G$40,5,0),"")</f>
        <v/>
      </c>
      <c r="J47" s="327">
        <f t="shared" si="0"/>
        <v>1</v>
      </c>
      <c r="K47" s="584"/>
      <c r="L47" s="329">
        <f t="shared" si="8"/>
        <v>0</v>
      </c>
      <c r="M47" s="584"/>
      <c r="N47" s="329">
        <f t="shared" si="9"/>
        <v>0</v>
      </c>
      <c r="O47" s="584"/>
      <c r="P47" s="329">
        <f t="shared" si="10"/>
        <v>0</v>
      </c>
      <c r="Q47" s="584"/>
      <c r="R47" s="329">
        <f t="shared" si="11"/>
        <v>0</v>
      </c>
      <c r="S47" s="585"/>
      <c r="T47" s="329">
        <f t="shared" si="12"/>
        <v>0</v>
      </c>
      <c r="U47" s="331">
        <f t="shared" si="13"/>
        <v>0</v>
      </c>
      <c r="V47" s="334">
        <f t="shared" si="7"/>
        <v>0</v>
      </c>
      <c r="W47" s="64"/>
    </row>
    <row r="48" spans="2:23" s="107" customFormat="1" outlineLevel="1" x14ac:dyDescent="0.25">
      <c r="B48" s="64"/>
      <c r="C48" s="194" t="s">
        <v>51</v>
      </c>
      <c r="D48" s="140" t="s">
        <v>25</v>
      </c>
      <c r="E48" s="140" t="s">
        <v>25</v>
      </c>
      <c r="F48" s="425" t="str">
        <f>IFERROR(VLOOKUP($E48,'START - AWARD DETAILS'!$C$21:$G$40,2,0),"")</f>
        <v/>
      </c>
      <c r="G48" s="425" t="str">
        <f>IFERROR(VLOOKUP($E48,'START - AWARD DETAILS'!$C$21:$G$40,3,0),"")</f>
        <v/>
      </c>
      <c r="H48" s="560" t="str">
        <f>IFERROR(VLOOKUP($E48,'START - AWARD DETAILS'!$C$21:$G$40,4,0),"")</f>
        <v/>
      </c>
      <c r="I48" s="425" t="str">
        <f>IFERROR(VLOOKUP($E48,'START - AWARD DETAILS'!$C$21:$G$40,5,0),"")</f>
        <v/>
      </c>
      <c r="J48" s="327">
        <f t="shared" si="0"/>
        <v>1</v>
      </c>
      <c r="K48" s="584"/>
      <c r="L48" s="329">
        <f t="shared" si="8"/>
        <v>0</v>
      </c>
      <c r="M48" s="584"/>
      <c r="N48" s="329">
        <f t="shared" si="9"/>
        <v>0</v>
      </c>
      <c r="O48" s="584"/>
      <c r="P48" s="329">
        <f t="shared" si="10"/>
        <v>0</v>
      </c>
      <c r="Q48" s="584"/>
      <c r="R48" s="329">
        <f t="shared" si="11"/>
        <v>0</v>
      </c>
      <c r="S48" s="585"/>
      <c r="T48" s="329">
        <f t="shared" si="12"/>
        <v>0</v>
      </c>
      <c r="U48" s="331">
        <f t="shared" si="13"/>
        <v>0</v>
      </c>
      <c r="V48" s="334">
        <f t="shared" si="7"/>
        <v>0</v>
      </c>
      <c r="W48" s="64"/>
    </row>
    <row r="49" spans="2:24" s="107" customFormat="1" outlineLevel="1" x14ac:dyDescent="0.25">
      <c r="B49" s="64"/>
      <c r="C49" s="194" t="s">
        <v>51</v>
      </c>
      <c r="D49" s="140" t="s">
        <v>25</v>
      </c>
      <c r="E49" s="140" t="s">
        <v>25</v>
      </c>
      <c r="F49" s="425" t="str">
        <f>IFERROR(VLOOKUP($E49,'START - AWARD DETAILS'!$C$21:$G$40,2,0),"")</f>
        <v/>
      </c>
      <c r="G49" s="425" t="str">
        <f>IFERROR(VLOOKUP($E49,'START - AWARD DETAILS'!$C$21:$G$40,3,0),"")</f>
        <v/>
      </c>
      <c r="H49" s="560" t="str">
        <f>IFERROR(VLOOKUP($E49,'START - AWARD DETAILS'!$C$21:$G$40,4,0),"")</f>
        <v/>
      </c>
      <c r="I49" s="425" t="str">
        <f>IFERROR(VLOOKUP($E49,'START - AWARD DETAILS'!$C$21:$G$40,5,0),"")</f>
        <v/>
      </c>
      <c r="J49" s="327">
        <f t="shared" si="0"/>
        <v>1</v>
      </c>
      <c r="K49" s="584"/>
      <c r="L49" s="329">
        <f t="shared" si="8"/>
        <v>0</v>
      </c>
      <c r="M49" s="584"/>
      <c r="N49" s="329">
        <f t="shared" si="9"/>
        <v>0</v>
      </c>
      <c r="O49" s="584"/>
      <c r="P49" s="329">
        <f t="shared" si="10"/>
        <v>0</v>
      </c>
      <c r="Q49" s="584"/>
      <c r="R49" s="329">
        <f t="shared" si="11"/>
        <v>0</v>
      </c>
      <c r="S49" s="585"/>
      <c r="T49" s="329">
        <f t="shared" si="12"/>
        <v>0</v>
      </c>
      <c r="U49" s="331">
        <f t="shared" si="13"/>
        <v>0</v>
      </c>
      <c r="V49" s="334">
        <f t="shared" si="7"/>
        <v>0</v>
      </c>
      <c r="W49" s="64"/>
    </row>
    <row r="50" spans="2:24" s="107" customFormat="1" outlineLevel="1" x14ac:dyDescent="0.25">
      <c r="B50" s="64"/>
      <c r="C50" s="194" t="s">
        <v>51</v>
      </c>
      <c r="D50" s="140" t="s">
        <v>25</v>
      </c>
      <c r="E50" s="140" t="s">
        <v>25</v>
      </c>
      <c r="F50" s="425" t="str">
        <f>IFERROR(VLOOKUP($E50,'START - AWARD DETAILS'!$C$21:$G$40,2,0),"")</f>
        <v/>
      </c>
      <c r="G50" s="425" t="str">
        <f>IFERROR(VLOOKUP($E50,'START - AWARD DETAILS'!$C$21:$G$40,3,0),"")</f>
        <v/>
      </c>
      <c r="H50" s="560" t="str">
        <f>IFERROR(VLOOKUP($E50,'START - AWARD DETAILS'!$C$21:$G$40,4,0),"")</f>
        <v/>
      </c>
      <c r="I50" s="425" t="str">
        <f>IFERROR(VLOOKUP($E50,'START - AWARD DETAILS'!$C$21:$G$40,5,0),"")</f>
        <v/>
      </c>
      <c r="J50" s="327">
        <f t="shared" si="0"/>
        <v>1</v>
      </c>
      <c r="K50" s="584"/>
      <c r="L50" s="329">
        <f t="shared" si="8"/>
        <v>0</v>
      </c>
      <c r="M50" s="584"/>
      <c r="N50" s="329">
        <f t="shared" si="9"/>
        <v>0</v>
      </c>
      <c r="O50" s="584"/>
      <c r="P50" s="329">
        <f t="shared" si="10"/>
        <v>0</v>
      </c>
      <c r="Q50" s="584"/>
      <c r="R50" s="329">
        <f t="shared" si="11"/>
        <v>0</v>
      </c>
      <c r="S50" s="585"/>
      <c r="T50" s="329">
        <f t="shared" si="12"/>
        <v>0</v>
      </c>
      <c r="U50" s="331">
        <f t="shared" si="13"/>
        <v>0</v>
      </c>
      <c r="V50" s="334">
        <f t="shared" si="7"/>
        <v>0</v>
      </c>
      <c r="W50" s="64"/>
    </row>
    <row r="51" spans="2:24" s="107" customFormat="1" outlineLevel="1" x14ac:dyDescent="0.25">
      <c r="B51" s="64"/>
      <c r="C51" s="194" t="s">
        <v>51</v>
      </c>
      <c r="D51" s="140" t="s">
        <v>25</v>
      </c>
      <c r="E51" s="140" t="s">
        <v>25</v>
      </c>
      <c r="F51" s="425" t="str">
        <f>IFERROR(VLOOKUP($E51,'START - AWARD DETAILS'!$C$21:$G$40,2,0),"")</f>
        <v/>
      </c>
      <c r="G51" s="425" t="str">
        <f>IFERROR(VLOOKUP($E51,'START - AWARD DETAILS'!$C$21:$G$40,3,0),"")</f>
        <v/>
      </c>
      <c r="H51" s="560" t="str">
        <f>IFERROR(VLOOKUP($E51,'START - AWARD DETAILS'!$C$21:$G$40,4,0),"")</f>
        <v/>
      </c>
      <c r="I51" s="425" t="str">
        <f>IFERROR(VLOOKUP($E51,'START - AWARD DETAILS'!$C$21:$G$40,5,0),"")</f>
        <v/>
      </c>
      <c r="J51" s="327">
        <f t="shared" si="0"/>
        <v>1</v>
      </c>
      <c r="K51" s="584"/>
      <c r="L51" s="329">
        <f t="shared" si="8"/>
        <v>0</v>
      </c>
      <c r="M51" s="584"/>
      <c r="N51" s="329">
        <f t="shared" si="9"/>
        <v>0</v>
      </c>
      <c r="O51" s="584"/>
      <c r="P51" s="329">
        <f t="shared" si="10"/>
        <v>0</v>
      </c>
      <c r="Q51" s="584"/>
      <c r="R51" s="329">
        <f t="shared" si="11"/>
        <v>0</v>
      </c>
      <c r="S51" s="585"/>
      <c r="T51" s="329">
        <f t="shared" si="12"/>
        <v>0</v>
      </c>
      <c r="U51" s="331">
        <f t="shared" si="13"/>
        <v>0</v>
      </c>
      <c r="V51" s="334">
        <f t="shared" si="7"/>
        <v>0</v>
      </c>
      <c r="W51" s="64"/>
    </row>
    <row r="52" spans="2:24" s="107" customFormat="1" outlineLevel="1" x14ac:dyDescent="0.25">
      <c r="B52" s="64"/>
      <c r="C52" s="194" t="s">
        <v>51</v>
      </c>
      <c r="D52" s="140" t="s">
        <v>25</v>
      </c>
      <c r="E52" s="140" t="s">
        <v>25</v>
      </c>
      <c r="F52" s="425" t="str">
        <f>IFERROR(VLOOKUP($E52,'START - AWARD DETAILS'!$C$21:$G$40,2,0),"")</f>
        <v/>
      </c>
      <c r="G52" s="425" t="str">
        <f>IFERROR(VLOOKUP($E52,'START - AWARD DETAILS'!$C$21:$G$40,3,0),"")</f>
        <v/>
      </c>
      <c r="H52" s="560" t="str">
        <f>IFERROR(VLOOKUP($E52,'START - AWARD DETAILS'!$C$21:$G$40,4,0),"")</f>
        <v/>
      </c>
      <c r="I52" s="425" t="str">
        <f>IFERROR(VLOOKUP($E52,'START - AWARD DETAILS'!$C$21:$G$40,5,0),"")</f>
        <v/>
      </c>
      <c r="J52" s="327">
        <f t="shared" si="0"/>
        <v>1</v>
      </c>
      <c r="K52" s="584"/>
      <c r="L52" s="329">
        <f t="shared" si="8"/>
        <v>0</v>
      </c>
      <c r="M52" s="584"/>
      <c r="N52" s="329">
        <f t="shared" si="9"/>
        <v>0</v>
      </c>
      <c r="O52" s="584"/>
      <c r="P52" s="329">
        <f t="shared" si="10"/>
        <v>0</v>
      </c>
      <c r="Q52" s="584"/>
      <c r="R52" s="329">
        <f t="shared" si="11"/>
        <v>0</v>
      </c>
      <c r="S52" s="585"/>
      <c r="T52" s="329">
        <f t="shared" si="12"/>
        <v>0</v>
      </c>
      <c r="U52" s="331">
        <f t="shared" si="13"/>
        <v>0</v>
      </c>
      <c r="V52" s="334">
        <f t="shared" si="7"/>
        <v>0</v>
      </c>
      <c r="W52" s="64"/>
    </row>
    <row r="53" spans="2:24" s="107" customFormat="1" outlineLevel="1" x14ac:dyDescent="0.25">
      <c r="B53" s="64"/>
      <c r="C53" s="194" t="s">
        <v>51</v>
      </c>
      <c r="D53" s="140" t="s">
        <v>25</v>
      </c>
      <c r="E53" s="140" t="s">
        <v>25</v>
      </c>
      <c r="F53" s="425" t="str">
        <f>IFERROR(VLOOKUP($E53,'START - AWARD DETAILS'!$C$21:$G$40,2,0),"")</f>
        <v/>
      </c>
      <c r="G53" s="425" t="str">
        <f>IFERROR(VLOOKUP($E53,'START - AWARD DETAILS'!$C$21:$G$40,3,0),"")</f>
        <v/>
      </c>
      <c r="H53" s="560" t="str">
        <f>IFERROR(VLOOKUP($E53,'START - AWARD DETAILS'!$C$21:$G$40,4,0),"")</f>
        <v/>
      </c>
      <c r="I53" s="425" t="str">
        <f>IFERROR(VLOOKUP($E53,'START - AWARD DETAILS'!$C$21:$G$40,5,0),"")</f>
        <v/>
      </c>
      <c r="J53" s="327">
        <f t="shared" si="0"/>
        <v>1</v>
      </c>
      <c r="K53" s="584"/>
      <c r="L53" s="329">
        <f t="shared" si="8"/>
        <v>0</v>
      </c>
      <c r="M53" s="584"/>
      <c r="N53" s="329">
        <f t="shared" si="9"/>
        <v>0</v>
      </c>
      <c r="O53" s="584"/>
      <c r="P53" s="329">
        <f t="shared" si="10"/>
        <v>0</v>
      </c>
      <c r="Q53" s="584"/>
      <c r="R53" s="329">
        <f t="shared" si="11"/>
        <v>0</v>
      </c>
      <c r="S53" s="585"/>
      <c r="T53" s="329">
        <f t="shared" si="12"/>
        <v>0</v>
      </c>
      <c r="U53" s="331">
        <f t="shared" si="13"/>
        <v>0</v>
      </c>
      <c r="V53" s="334">
        <f t="shared" si="7"/>
        <v>0</v>
      </c>
      <c r="W53" s="64"/>
    </row>
    <row r="54" spans="2:24" s="107" customFormat="1" outlineLevel="1" x14ac:dyDescent="0.25">
      <c r="B54" s="64"/>
      <c r="C54" s="194" t="s">
        <v>51</v>
      </c>
      <c r="D54" s="140" t="s">
        <v>25</v>
      </c>
      <c r="E54" s="140" t="s">
        <v>25</v>
      </c>
      <c r="F54" s="425" t="str">
        <f>IFERROR(VLOOKUP($E54,'START - AWARD DETAILS'!$C$21:$G$40,2,0),"")</f>
        <v/>
      </c>
      <c r="G54" s="425" t="str">
        <f>IFERROR(VLOOKUP($E54,'START - AWARD DETAILS'!$C$21:$G$40,3,0),"")</f>
        <v/>
      </c>
      <c r="H54" s="560" t="str">
        <f>IFERROR(VLOOKUP($E54,'START - AWARD DETAILS'!$C$21:$G$40,4,0),"")</f>
        <v/>
      </c>
      <c r="I54" s="425" t="str">
        <f>IFERROR(VLOOKUP($E54,'START - AWARD DETAILS'!$C$21:$G$40,5,0),"")</f>
        <v/>
      </c>
      <c r="J54" s="327">
        <f t="shared" si="0"/>
        <v>1</v>
      </c>
      <c r="K54" s="584"/>
      <c r="L54" s="329">
        <f t="shared" si="8"/>
        <v>0</v>
      </c>
      <c r="M54" s="584"/>
      <c r="N54" s="329">
        <f t="shared" si="9"/>
        <v>0</v>
      </c>
      <c r="O54" s="584"/>
      <c r="P54" s="329">
        <f t="shared" si="10"/>
        <v>0</v>
      </c>
      <c r="Q54" s="584"/>
      <c r="R54" s="329">
        <f t="shared" si="11"/>
        <v>0</v>
      </c>
      <c r="S54" s="585"/>
      <c r="T54" s="329">
        <f t="shared" si="12"/>
        <v>0</v>
      </c>
      <c r="U54" s="331">
        <f t="shared" si="13"/>
        <v>0</v>
      </c>
      <c r="V54" s="334">
        <f t="shared" si="7"/>
        <v>0</v>
      </c>
      <c r="W54" s="64"/>
    </row>
    <row r="55" spans="2:24" outlineLevel="1" x14ac:dyDescent="0.25">
      <c r="B55" s="36"/>
      <c r="C55" s="194" t="s">
        <v>51</v>
      </c>
      <c r="D55" s="140" t="s">
        <v>25</v>
      </c>
      <c r="E55" s="140" t="s">
        <v>25</v>
      </c>
      <c r="F55" s="425" t="str">
        <f>IFERROR(VLOOKUP($E55,'START - AWARD DETAILS'!$C$21:$G$40,2,0),"")</f>
        <v/>
      </c>
      <c r="G55" s="425" t="str">
        <f>IFERROR(VLOOKUP($E55,'START - AWARD DETAILS'!$C$21:$G$40,3,0),"")</f>
        <v/>
      </c>
      <c r="H55" s="560" t="str">
        <f>IFERROR(VLOOKUP($E55,'START - AWARD DETAILS'!$C$21:$G$40,4,0),"")</f>
        <v/>
      </c>
      <c r="I55" s="425" t="str">
        <f>IFERROR(VLOOKUP($E55,'START - AWARD DETAILS'!$C$21:$G$40,5,0),"")</f>
        <v/>
      </c>
      <c r="J55" s="327">
        <f t="shared" si="0"/>
        <v>1</v>
      </c>
      <c r="K55" s="584"/>
      <c r="L55" s="329">
        <f t="shared" si="8"/>
        <v>0</v>
      </c>
      <c r="M55" s="584"/>
      <c r="N55" s="329">
        <f t="shared" si="9"/>
        <v>0</v>
      </c>
      <c r="O55" s="584"/>
      <c r="P55" s="329">
        <f t="shared" si="10"/>
        <v>0</v>
      </c>
      <c r="Q55" s="584"/>
      <c r="R55" s="329">
        <f t="shared" si="11"/>
        <v>0</v>
      </c>
      <c r="S55" s="585"/>
      <c r="T55" s="329">
        <f t="shared" si="12"/>
        <v>0</v>
      </c>
      <c r="U55" s="331">
        <f t="shared" si="13"/>
        <v>0</v>
      </c>
      <c r="V55" s="334">
        <f t="shared" si="7"/>
        <v>0</v>
      </c>
      <c r="W55" s="64"/>
      <c r="X55" s="63"/>
    </row>
    <row r="56" spans="2:24" outlineLevel="1" x14ac:dyDescent="0.25">
      <c r="B56" s="36"/>
      <c r="C56" s="194" t="s">
        <v>51</v>
      </c>
      <c r="D56" s="140" t="s">
        <v>25</v>
      </c>
      <c r="E56" s="140" t="s">
        <v>25</v>
      </c>
      <c r="F56" s="425" t="str">
        <f>IFERROR(VLOOKUP($E56,'START - AWARD DETAILS'!$C$21:$G$40,2,0),"")</f>
        <v/>
      </c>
      <c r="G56" s="425" t="str">
        <f>IFERROR(VLOOKUP($E56,'START - AWARD DETAILS'!$C$21:$G$40,3,0),"")</f>
        <v/>
      </c>
      <c r="H56" s="560" t="str">
        <f>IFERROR(VLOOKUP($E56,'START - AWARD DETAILS'!$C$21:$G$40,4,0),"")</f>
        <v/>
      </c>
      <c r="I56" s="425" t="str">
        <f>IFERROR(VLOOKUP($E56,'START - AWARD DETAILS'!$C$21:$G$40,5,0),"")</f>
        <v/>
      </c>
      <c r="J56" s="327">
        <f t="shared" si="0"/>
        <v>1</v>
      </c>
      <c r="K56" s="584"/>
      <c r="L56" s="329">
        <f t="shared" si="8"/>
        <v>0</v>
      </c>
      <c r="M56" s="584"/>
      <c r="N56" s="329">
        <f t="shared" si="9"/>
        <v>0</v>
      </c>
      <c r="O56" s="584"/>
      <c r="P56" s="329">
        <f t="shared" si="10"/>
        <v>0</v>
      </c>
      <c r="Q56" s="584"/>
      <c r="R56" s="329">
        <f t="shared" si="11"/>
        <v>0</v>
      </c>
      <c r="S56" s="585"/>
      <c r="T56" s="329">
        <f t="shared" si="12"/>
        <v>0</v>
      </c>
      <c r="U56" s="331">
        <f t="shared" si="13"/>
        <v>0</v>
      </c>
      <c r="V56" s="334">
        <f t="shared" si="7"/>
        <v>0</v>
      </c>
      <c r="W56" s="64"/>
      <c r="X56" s="63"/>
    </row>
    <row r="57" spans="2:24" outlineLevel="1" x14ac:dyDescent="0.25">
      <c r="B57" s="36"/>
      <c r="C57" s="194" t="s">
        <v>51</v>
      </c>
      <c r="D57" s="140" t="s">
        <v>25</v>
      </c>
      <c r="E57" s="140" t="s">
        <v>25</v>
      </c>
      <c r="F57" s="425" t="str">
        <f>IFERROR(VLOOKUP($E57,'START - AWARD DETAILS'!$C$21:$G$40,2,0),"")</f>
        <v/>
      </c>
      <c r="G57" s="425" t="str">
        <f>IFERROR(VLOOKUP($E57,'START - AWARD DETAILS'!$C$21:$G$40,3,0),"")</f>
        <v/>
      </c>
      <c r="H57" s="560" t="str">
        <f>IFERROR(VLOOKUP($E57,'START - AWARD DETAILS'!$C$21:$G$40,4,0),"")</f>
        <v/>
      </c>
      <c r="I57" s="425" t="str">
        <f>IFERROR(VLOOKUP($E57,'START - AWARD DETAILS'!$C$21:$G$40,5,0),"")</f>
        <v/>
      </c>
      <c r="J57" s="327">
        <f t="shared" si="0"/>
        <v>1</v>
      </c>
      <c r="K57" s="584"/>
      <c r="L57" s="329">
        <f t="shared" si="8"/>
        <v>0</v>
      </c>
      <c r="M57" s="584"/>
      <c r="N57" s="329">
        <f t="shared" si="9"/>
        <v>0</v>
      </c>
      <c r="O57" s="584"/>
      <c r="P57" s="329">
        <f t="shared" si="10"/>
        <v>0</v>
      </c>
      <c r="Q57" s="584"/>
      <c r="R57" s="329">
        <f t="shared" si="11"/>
        <v>0</v>
      </c>
      <c r="S57" s="585"/>
      <c r="T57" s="329">
        <f t="shared" si="12"/>
        <v>0</v>
      </c>
      <c r="U57" s="331">
        <f t="shared" si="13"/>
        <v>0</v>
      </c>
      <c r="V57" s="334">
        <f t="shared" si="7"/>
        <v>0</v>
      </c>
      <c r="W57" s="64"/>
      <c r="X57" s="63"/>
    </row>
    <row r="58" spans="2:24" outlineLevel="1" x14ac:dyDescent="0.25">
      <c r="B58" s="36"/>
      <c r="C58" s="194" t="s">
        <v>51</v>
      </c>
      <c r="D58" s="140" t="s">
        <v>25</v>
      </c>
      <c r="E58" s="140" t="s">
        <v>25</v>
      </c>
      <c r="F58" s="425" t="str">
        <f>IFERROR(VLOOKUP($E58,'START - AWARD DETAILS'!$C$21:$G$40,2,0),"")</f>
        <v/>
      </c>
      <c r="G58" s="425" t="str">
        <f>IFERROR(VLOOKUP($E58,'START - AWARD DETAILS'!$C$21:$G$40,3,0),"")</f>
        <v/>
      </c>
      <c r="H58" s="560" t="str">
        <f>IFERROR(VLOOKUP($E58,'START - AWARD DETAILS'!$C$21:$G$40,4,0),"")</f>
        <v/>
      </c>
      <c r="I58" s="425" t="str">
        <f>IFERROR(VLOOKUP($E58,'START - AWARD DETAILS'!$C$21:$G$40,5,0),"")</f>
        <v/>
      </c>
      <c r="J58" s="327">
        <f t="shared" si="0"/>
        <v>1</v>
      </c>
      <c r="K58" s="584"/>
      <c r="L58" s="329">
        <f t="shared" si="8"/>
        <v>0</v>
      </c>
      <c r="M58" s="584"/>
      <c r="N58" s="329">
        <f t="shared" si="9"/>
        <v>0</v>
      </c>
      <c r="O58" s="584"/>
      <c r="P58" s="329">
        <f t="shared" si="10"/>
        <v>0</v>
      </c>
      <c r="Q58" s="584"/>
      <c r="R58" s="329">
        <f t="shared" si="11"/>
        <v>0</v>
      </c>
      <c r="S58" s="585"/>
      <c r="T58" s="329">
        <f t="shared" si="12"/>
        <v>0</v>
      </c>
      <c r="U58" s="331">
        <f t="shared" si="13"/>
        <v>0</v>
      </c>
      <c r="V58" s="334">
        <f t="shared" si="7"/>
        <v>0</v>
      </c>
      <c r="W58" s="64"/>
      <c r="X58" s="63"/>
    </row>
    <row r="59" spans="2:24" outlineLevel="1" x14ac:dyDescent="0.25">
      <c r="B59" s="36"/>
      <c r="C59" s="194" t="s">
        <v>51</v>
      </c>
      <c r="D59" s="140" t="s">
        <v>25</v>
      </c>
      <c r="E59" s="140" t="s">
        <v>25</v>
      </c>
      <c r="F59" s="425" t="str">
        <f>IFERROR(VLOOKUP($E59,'START - AWARD DETAILS'!$C$21:$G$40,2,0),"")</f>
        <v/>
      </c>
      <c r="G59" s="425" t="str">
        <f>IFERROR(VLOOKUP($E59,'START - AWARD DETAILS'!$C$21:$G$40,3,0),"")</f>
        <v/>
      </c>
      <c r="H59" s="560" t="str">
        <f>IFERROR(VLOOKUP($E59,'START - AWARD DETAILS'!$C$21:$G$40,4,0),"")</f>
        <v/>
      </c>
      <c r="I59" s="425" t="str">
        <f>IFERROR(VLOOKUP($E59,'START - AWARD DETAILS'!$C$21:$G$40,5,0),"")</f>
        <v/>
      </c>
      <c r="J59" s="327">
        <f t="shared" si="0"/>
        <v>1</v>
      </c>
      <c r="K59" s="584"/>
      <c r="L59" s="329">
        <f t="shared" si="8"/>
        <v>0</v>
      </c>
      <c r="M59" s="584"/>
      <c r="N59" s="329">
        <f t="shared" si="9"/>
        <v>0</v>
      </c>
      <c r="O59" s="584"/>
      <c r="P59" s="329">
        <f t="shared" si="10"/>
        <v>0</v>
      </c>
      <c r="Q59" s="584"/>
      <c r="R59" s="329">
        <f t="shared" si="11"/>
        <v>0</v>
      </c>
      <c r="S59" s="585"/>
      <c r="T59" s="329">
        <f t="shared" si="12"/>
        <v>0</v>
      </c>
      <c r="U59" s="331">
        <f t="shared" si="13"/>
        <v>0</v>
      </c>
      <c r="V59" s="334">
        <f t="shared" si="7"/>
        <v>0</v>
      </c>
      <c r="W59" s="64"/>
      <c r="X59" s="63"/>
    </row>
    <row r="60" spans="2:24" outlineLevel="1" x14ac:dyDescent="0.25">
      <c r="B60" s="36"/>
      <c r="C60" s="194" t="s">
        <v>51</v>
      </c>
      <c r="D60" s="140" t="s">
        <v>25</v>
      </c>
      <c r="E60" s="140" t="s">
        <v>25</v>
      </c>
      <c r="F60" s="425" t="str">
        <f>IFERROR(VLOOKUP($E60,'START - AWARD DETAILS'!$C$21:$G$40,2,0),"")</f>
        <v/>
      </c>
      <c r="G60" s="425" t="str">
        <f>IFERROR(VLOOKUP($E60,'START - AWARD DETAILS'!$C$21:$G$40,3,0),"")</f>
        <v/>
      </c>
      <c r="H60" s="560" t="str">
        <f>IFERROR(VLOOKUP($E60,'START - AWARD DETAILS'!$C$21:$G$40,4,0),"")</f>
        <v/>
      </c>
      <c r="I60" s="425" t="str">
        <f>IFERROR(VLOOKUP($E60,'START - AWARD DETAILS'!$C$21:$G$40,5,0),"")</f>
        <v/>
      </c>
      <c r="J60" s="327">
        <f t="shared" si="0"/>
        <v>1</v>
      </c>
      <c r="K60" s="584"/>
      <c r="L60" s="329">
        <f t="shared" si="8"/>
        <v>0</v>
      </c>
      <c r="M60" s="584"/>
      <c r="N60" s="329">
        <f t="shared" si="9"/>
        <v>0</v>
      </c>
      <c r="O60" s="584"/>
      <c r="P60" s="329">
        <f t="shared" si="10"/>
        <v>0</v>
      </c>
      <c r="Q60" s="584"/>
      <c r="R60" s="329">
        <f t="shared" si="11"/>
        <v>0</v>
      </c>
      <c r="S60" s="585"/>
      <c r="T60" s="329">
        <f t="shared" si="12"/>
        <v>0</v>
      </c>
      <c r="U60" s="331">
        <f t="shared" si="13"/>
        <v>0</v>
      </c>
      <c r="V60" s="334">
        <f t="shared" si="7"/>
        <v>0</v>
      </c>
      <c r="W60" s="64"/>
      <c r="X60" s="63"/>
    </row>
    <row r="61" spans="2:24" outlineLevel="1" x14ac:dyDescent="0.25">
      <c r="B61" s="36"/>
      <c r="C61" s="194" t="s">
        <v>51</v>
      </c>
      <c r="D61" s="140" t="s">
        <v>25</v>
      </c>
      <c r="E61" s="140" t="s">
        <v>25</v>
      </c>
      <c r="F61" s="425" t="str">
        <f>IFERROR(VLOOKUP($E61,'START - AWARD DETAILS'!$C$21:$G$40,2,0),"")</f>
        <v/>
      </c>
      <c r="G61" s="425" t="str">
        <f>IFERROR(VLOOKUP($E61,'START - AWARD DETAILS'!$C$21:$G$40,3,0),"")</f>
        <v/>
      </c>
      <c r="H61" s="560" t="str">
        <f>IFERROR(VLOOKUP($E61,'START - AWARD DETAILS'!$C$21:$G$40,4,0),"")</f>
        <v/>
      </c>
      <c r="I61" s="425" t="str">
        <f>IFERROR(VLOOKUP($E61,'START - AWARD DETAILS'!$C$21:$G$40,5,0),"")</f>
        <v/>
      </c>
      <c r="J61" s="327">
        <f t="shared" si="0"/>
        <v>1</v>
      </c>
      <c r="K61" s="584"/>
      <c r="L61" s="329">
        <f t="shared" si="8"/>
        <v>0</v>
      </c>
      <c r="M61" s="584"/>
      <c r="N61" s="329">
        <f t="shared" si="9"/>
        <v>0</v>
      </c>
      <c r="O61" s="584"/>
      <c r="P61" s="329">
        <f t="shared" si="10"/>
        <v>0</v>
      </c>
      <c r="Q61" s="584"/>
      <c r="R61" s="329">
        <f t="shared" si="11"/>
        <v>0</v>
      </c>
      <c r="S61" s="585"/>
      <c r="T61" s="329">
        <f t="shared" si="12"/>
        <v>0</v>
      </c>
      <c r="U61" s="331">
        <f t="shared" si="13"/>
        <v>0</v>
      </c>
      <c r="V61" s="334">
        <f t="shared" si="7"/>
        <v>0</v>
      </c>
      <c r="W61" s="64"/>
      <c r="X61" s="63"/>
    </row>
    <row r="62" spans="2:24" outlineLevel="1" x14ac:dyDescent="0.25">
      <c r="B62" s="36"/>
      <c r="C62" s="194" t="s">
        <v>51</v>
      </c>
      <c r="D62" s="140" t="s">
        <v>25</v>
      </c>
      <c r="E62" s="140" t="s">
        <v>25</v>
      </c>
      <c r="F62" s="425" t="str">
        <f>IFERROR(VLOOKUP($E62,'START - AWARD DETAILS'!$C$21:$G$40,2,0),"")</f>
        <v/>
      </c>
      <c r="G62" s="425" t="str">
        <f>IFERROR(VLOOKUP($E62,'START - AWARD DETAILS'!$C$21:$G$40,3,0),"")</f>
        <v/>
      </c>
      <c r="H62" s="560" t="str">
        <f>IFERROR(VLOOKUP($E62,'START - AWARD DETAILS'!$C$21:$G$40,4,0),"")</f>
        <v/>
      </c>
      <c r="I62" s="425" t="str">
        <f>IFERROR(VLOOKUP($E62,'START - AWARD DETAILS'!$C$21:$G$40,5,0),"")</f>
        <v/>
      </c>
      <c r="J62" s="327">
        <f t="shared" si="0"/>
        <v>1</v>
      </c>
      <c r="K62" s="584"/>
      <c r="L62" s="329">
        <f t="shared" si="8"/>
        <v>0</v>
      </c>
      <c r="M62" s="584"/>
      <c r="N62" s="329">
        <f t="shared" si="9"/>
        <v>0</v>
      </c>
      <c r="O62" s="584"/>
      <c r="P62" s="329">
        <f t="shared" si="10"/>
        <v>0</v>
      </c>
      <c r="Q62" s="584"/>
      <c r="R62" s="329">
        <f t="shared" si="11"/>
        <v>0</v>
      </c>
      <c r="S62" s="585"/>
      <c r="T62" s="329">
        <f t="shared" si="12"/>
        <v>0</v>
      </c>
      <c r="U62" s="331">
        <f t="shared" si="13"/>
        <v>0</v>
      </c>
      <c r="V62" s="334">
        <f t="shared" si="7"/>
        <v>0</v>
      </c>
      <c r="W62" s="64"/>
      <c r="X62" s="63"/>
    </row>
    <row r="63" spans="2:24" outlineLevel="1" x14ac:dyDescent="0.25">
      <c r="B63" s="36"/>
      <c r="C63" s="194" t="s">
        <v>51</v>
      </c>
      <c r="D63" s="140" t="s">
        <v>25</v>
      </c>
      <c r="E63" s="140" t="s">
        <v>25</v>
      </c>
      <c r="F63" s="425" t="str">
        <f>IFERROR(VLOOKUP($E63,'START - AWARD DETAILS'!$C$21:$G$40,2,0),"")</f>
        <v/>
      </c>
      <c r="G63" s="425" t="str">
        <f>IFERROR(VLOOKUP($E63,'START - AWARD DETAILS'!$C$21:$G$40,3,0),"")</f>
        <v/>
      </c>
      <c r="H63" s="560" t="str">
        <f>IFERROR(VLOOKUP($E63,'START - AWARD DETAILS'!$C$21:$G$40,4,0),"")</f>
        <v/>
      </c>
      <c r="I63" s="425" t="str">
        <f>IFERROR(VLOOKUP($E63,'START - AWARD DETAILS'!$C$21:$G$40,5,0),"")</f>
        <v/>
      </c>
      <c r="J63" s="327">
        <f t="shared" si="0"/>
        <v>1</v>
      </c>
      <c r="K63" s="584"/>
      <c r="L63" s="329">
        <f t="shared" si="8"/>
        <v>0</v>
      </c>
      <c r="M63" s="584"/>
      <c r="N63" s="329">
        <f t="shared" si="9"/>
        <v>0</v>
      </c>
      <c r="O63" s="584"/>
      <c r="P63" s="329">
        <f t="shared" si="10"/>
        <v>0</v>
      </c>
      <c r="Q63" s="584"/>
      <c r="R63" s="329">
        <f t="shared" si="11"/>
        <v>0</v>
      </c>
      <c r="S63" s="585"/>
      <c r="T63" s="329">
        <f t="shared" si="12"/>
        <v>0</v>
      </c>
      <c r="U63" s="331">
        <f t="shared" si="13"/>
        <v>0</v>
      </c>
      <c r="V63" s="334">
        <f t="shared" si="7"/>
        <v>0</v>
      </c>
      <c r="W63" s="64"/>
      <c r="X63" s="63"/>
    </row>
    <row r="64" spans="2:24" outlineLevel="1" x14ac:dyDescent="0.25">
      <c r="B64" s="36"/>
      <c r="C64" s="194" t="s">
        <v>51</v>
      </c>
      <c r="D64" s="140" t="s">
        <v>25</v>
      </c>
      <c r="E64" s="140" t="s">
        <v>25</v>
      </c>
      <c r="F64" s="425" t="str">
        <f>IFERROR(VLOOKUP($E64,'START - AWARD DETAILS'!$C$21:$G$40,2,0),"")</f>
        <v/>
      </c>
      <c r="G64" s="425" t="str">
        <f>IFERROR(VLOOKUP($E64,'START - AWARD DETAILS'!$C$21:$G$40,3,0),"")</f>
        <v/>
      </c>
      <c r="H64" s="560" t="str">
        <f>IFERROR(VLOOKUP($E64,'START - AWARD DETAILS'!$C$21:$G$40,4,0),"")</f>
        <v/>
      </c>
      <c r="I64" s="425" t="str">
        <f>IFERROR(VLOOKUP($E64,'START - AWARD DETAILS'!$C$21:$G$40,5,0),"")</f>
        <v/>
      </c>
      <c r="J64" s="327">
        <f t="shared" si="0"/>
        <v>1</v>
      </c>
      <c r="K64" s="584"/>
      <c r="L64" s="329">
        <f t="shared" si="8"/>
        <v>0</v>
      </c>
      <c r="M64" s="584"/>
      <c r="N64" s="329">
        <f t="shared" si="9"/>
        <v>0</v>
      </c>
      <c r="O64" s="584"/>
      <c r="P64" s="329">
        <f t="shared" si="10"/>
        <v>0</v>
      </c>
      <c r="Q64" s="584"/>
      <c r="R64" s="329">
        <f t="shared" si="11"/>
        <v>0</v>
      </c>
      <c r="S64" s="585"/>
      <c r="T64" s="329">
        <f t="shared" si="12"/>
        <v>0</v>
      </c>
      <c r="U64" s="331">
        <f t="shared" si="13"/>
        <v>0</v>
      </c>
      <c r="V64" s="334">
        <f t="shared" si="7"/>
        <v>0</v>
      </c>
      <c r="W64" s="64"/>
      <c r="X64" s="63"/>
    </row>
    <row r="65" spans="2:24" outlineLevel="1" x14ac:dyDescent="0.25">
      <c r="B65" s="36"/>
      <c r="C65" s="194" t="s">
        <v>51</v>
      </c>
      <c r="D65" s="140" t="s">
        <v>25</v>
      </c>
      <c r="E65" s="140" t="s">
        <v>25</v>
      </c>
      <c r="F65" s="425" t="str">
        <f>IFERROR(VLOOKUP($E65,'START - AWARD DETAILS'!$C$21:$G$40,2,0),"")</f>
        <v/>
      </c>
      <c r="G65" s="425" t="str">
        <f>IFERROR(VLOOKUP($E65,'START - AWARD DETAILS'!$C$21:$G$40,3,0),"")</f>
        <v/>
      </c>
      <c r="H65" s="560" t="str">
        <f>IFERROR(VLOOKUP($E65,'START - AWARD DETAILS'!$C$21:$G$40,4,0),"")</f>
        <v/>
      </c>
      <c r="I65" s="425" t="str">
        <f>IFERROR(VLOOKUP($E65,'START - AWARD DETAILS'!$C$21:$G$40,5,0),"")</f>
        <v/>
      </c>
      <c r="J65" s="327">
        <f t="shared" si="0"/>
        <v>1</v>
      </c>
      <c r="K65" s="584"/>
      <c r="L65" s="329">
        <f t="shared" si="8"/>
        <v>0</v>
      </c>
      <c r="M65" s="584"/>
      <c r="N65" s="329">
        <f t="shared" si="9"/>
        <v>0</v>
      </c>
      <c r="O65" s="584"/>
      <c r="P65" s="329">
        <f t="shared" si="10"/>
        <v>0</v>
      </c>
      <c r="Q65" s="584"/>
      <c r="R65" s="329">
        <f t="shared" si="11"/>
        <v>0</v>
      </c>
      <c r="S65" s="585"/>
      <c r="T65" s="329">
        <f t="shared" si="12"/>
        <v>0</v>
      </c>
      <c r="U65" s="331">
        <f t="shared" si="13"/>
        <v>0</v>
      </c>
      <c r="V65" s="334">
        <f t="shared" si="7"/>
        <v>0</v>
      </c>
      <c r="W65" s="64"/>
      <c r="X65" s="63"/>
    </row>
    <row r="66" spans="2:24" outlineLevel="1" x14ac:dyDescent="0.25">
      <c r="B66" s="36"/>
      <c r="C66" s="194" t="s">
        <v>51</v>
      </c>
      <c r="D66" s="140" t="s">
        <v>25</v>
      </c>
      <c r="E66" s="140" t="s">
        <v>25</v>
      </c>
      <c r="F66" s="425" t="str">
        <f>IFERROR(VLOOKUP($E66,'START - AWARD DETAILS'!$C$21:$G$40,2,0),"")</f>
        <v/>
      </c>
      <c r="G66" s="425" t="str">
        <f>IFERROR(VLOOKUP($E66,'START - AWARD DETAILS'!$C$21:$G$40,3,0),"")</f>
        <v/>
      </c>
      <c r="H66" s="560" t="str">
        <f>IFERROR(VLOOKUP($E66,'START - AWARD DETAILS'!$C$21:$G$40,4,0),"")</f>
        <v/>
      </c>
      <c r="I66" s="425" t="str">
        <f>IFERROR(VLOOKUP($E66,'START - AWARD DETAILS'!$C$21:$G$40,5,0),"")</f>
        <v/>
      </c>
      <c r="J66" s="327">
        <f t="shared" si="0"/>
        <v>1</v>
      </c>
      <c r="K66" s="584"/>
      <c r="L66" s="329">
        <f t="shared" si="8"/>
        <v>0</v>
      </c>
      <c r="M66" s="584"/>
      <c r="N66" s="329">
        <f t="shared" si="9"/>
        <v>0</v>
      </c>
      <c r="O66" s="584"/>
      <c r="P66" s="329">
        <f t="shared" si="10"/>
        <v>0</v>
      </c>
      <c r="Q66" s="584"/>
      <c r="R66" s="329">
        <f t="shared" si="11"/>
        <v>0</v>
      </c>
      <c r="S66" s="585"/>
      <c r="T66" s="329">
        <f t="shared" si="12"/>
        <v>0</v>
      </c>
      <c r="U66" s="331">
        <f t="shared" si="13"/>
        <v>0</v>
      </c>
      <c r="V66" s="334">
        <f t="shared" si="7"/>
        <v>0</v>
      </c>
      <c r="W66" s="64"/>
      <c r="X66" s="63"/>
    </row>
    <row r="67" spans="2:24" outlineLevel="1" x14ac:dyDescent="0.25">
      <c r="B67" s="36"/>
      <c r="C67" s="194" t="s">
        <v>51</v>
      </c>
      <c r="D67" s="140" t="s">
        <v>25</v>
      </c>
      <c r="E67" s="140" t="s">
        <v>25</v>
      </c>
      <c r="F67" s="425" t="str">
        <f>IFERROR(VLOOKUP($E67,'START - AWARD DETAILS'!$C$21:$G$40,2,0),"")</f>
        <v/>
      </c>
      <c r="G67" s="425" t="str">
        <f>IFERROR(VLOOKUP($E67,'START - AWARD DETAILS'!$C$21:$G$40,3,0),"")</f>
        <v/>
      </c>
      <c r="H67" s="560" t="str">
        <f>IFERROR(VLOOKUP($E67,'START - AWARD DETAILS'!$C$21:$G$40,4,0),"")</f>
        <v/>
      </c>
      <c r="I67" s="425" t="str">
        <f>IFERROR(VLOOKUP($E67,'START - AWARD DETAILS'!$C$21:$G$40,5,0),"")</f>
        <v/>
      </c>
      <c r="J67" s="327">
        <f t="shared" si="0"/>
        <v>1</v>
      </c>
      <c r="K67" s="584"/>
      <c r="L67" s="329">
        <f t="shared" si="8"/>
        <v>0</v>
      </c>
      <c r="M67" s="584"/>
      <c r="N67" s="329">
        <f t="shared" si="9"/>
        <v>0</v>
      </c>
      <c r="O67" s="584"/>
      <c r="P67" s="329">
        <f t="shared" si="10"/>
        <v>0</v>
      </c>
      <c r="Q67" s="584"/>
      <c r="R67" s="329">
        <f t="shared" si="11"/>
        <v>0</v>
      </c>
      <c r="S67" s="585"/>
      <c r="T67" s="329">
        <f t="shared" si="12"/>
        <v>0</v>
      </c>
      <c r="U67" s="331">
        <f t="shared" si="13"/>
        <v>0</v>
      </c>
      <c r="V67" s="334">
        <f t="shared" si="7"/>
        <v>0</v>
      </c>
      <c r="W67" s="64"/>
      <c r="X67" s="63"/>
    </row>
    <row r="68" spans="2:24" outlineLevel="1" x14ac:dyDescent="0.25">
      <c r="B68" s="36"/>
      <c r="C68" s="194" t="s">
        <v>51</v>
      </c>
      <c r="D68" s="140" t="s">
        <v>25</v>
      </c>
      <c r="E68" s="140" t="s">
        <v>25</v>
      </c>
      <c r="F68" s="425" t="str">
        <f>IFERROR(VLOOKUP($E68,'START - AWARD DETAILS'!$C$21:$G$40,2,0),"")</f>
        <v/>
      </c>
      <c r="G68" s="425" t="str">
        <f>IFERROR(VLOOKUP($E68,'START - AWARD DETAILS'!$C$21:$G$40,3,0),"")</f>
        <v/>
      </c>
      <c r="H68" s="560" t="str">
        <f>IFERROR(VLOOKUP($E68,'START - AWARD DETAILS'!$C$21:$G$40,4,0),"")</f>
        <v/>
      </c>
      <c r="I68" s="425" t="str">
        <f>IFERROR(VLOOKUP($E68,'START - AWARD DETAILS'!$C$21:$G$40,5,0),"")</f>
        <v/>
      </c>
      <c r="J68" s="327">
        <f t="shared" si="0"/>
        <v>1</v>
      </c>
      <c r="K68" s="584"/>
      <c r="L68" s="329">
        <f t="shared" si="8"/>
        <v>0</v>
      </c>
      <c r="M68" s="584"/>
      <c r="N68" s="329">
        <f t="shared" si="9"/>
        <v>0</v>
      </c>
      <c r="O68" s="584"/>
      <c r="P68" s="329">
        <f t="shared" si="10"/>
        <v>0</v>
      </c>
      <c r="Q68" s="584"/>
      <c r="R68" s="329">
        <f t="shared" si="11"/>
        <v>0</v>
      </c>
      <c r="S68" s="585"/>
      <c r="T68" s="329">
        <f t="shared" si="12"/>
        <v>0</v>
      </c>
      <c r="U68" s="331">
        <f t="shared" si="13"/>
        <v>0</v>
      </c>
      <c r="V68" s="334">
        <f t="shared" si="7"/>
        <v>0</v>
      </c>
      <c r="W68" s="64"/>
      <c r="X68" s="63"/>
    </row>
    <row r="69" spans="2:24" outlineLevel="1" x14ac:dyDescent="0.25">
      <c r="B69" s="36"/>
      <c r="C69" s="194" t="s">
        <v>51</v>
      </c>
      <c r="D69" s="140" t="s">
        <v>25</v>
      </c>
      <c r="E69" s="140" t="s">
        <v>25</v>
      </c>
      <c r="F69" s="425" t="str">
        <f>IFERROR(VLOOKUP($E69,'START - AWARD DETAILS'!$C$21:$G$40,2,0),"")</f>
        <v/>
      </c>
      <c r="G69" s="425" t="str">
        <f>IFERROR(VLOOKUP($E69,'START - AWARD DETAILS'!$C$21:$G$40,3,0),"")</f>
        <v/>
      </c>
      <c r="H69" s="560" t="str">
        <f>IFERROR(VLOOKUP($E69,'START - AWARD DETAILS'!$C$21:$G$40,4,0),"")</f>
        <v/>
      </c>
      <c r="I69" s="425" t="str">
        <f>IFERROR(VLOOKUP($E69,'START - AWARD DETAILS'!$C$21:$G$40,5,0),"")</f>
        <v/>
      </c>
      <c r="J69" s="327">
        <f t="shared" si="0"/>
        <v>1</v>
      </c>
      <c r="K69" s="584"/>
      <c r="L69" s="329">
        <f t="shared" si="8"/>
        <v>0</v>
      </c>
      <c r="M69" s="584"/>
      <c r="N69" s="329">
        <f t="shared" si="9"/>
        <v>0</v>
      </c>
      <c r="O69" s="584"/>
      <c r="P69" s="329">
        <f t="shared" si="10"/>
        <v>0</v>
      </c>
      <c r="Q69" s="584"/>
      <c r="R69" s="329">
        <f t="shared" si="11"/>
        <v>0</v>
      </c>
      <c r="S69" s="585"/>
      <c r="T69" s="329">
        <f t="shared" si="12"/>
        <v>0</v>
      </c>
      <c r="U69" s="331">
        <f t="shared" si="13"/>
        <v>0</v>
      </c>
      <c r="V69" s="334">
        <f t="shared" si="7"/>
        <v>0</v>
      </c>
      <c r="W69" s="64"/>
      <c r="X69" s="63"/>
    </row>
    <row r="70" spans="2:24" ht="15.75" outlineLevel="1" thickBot="1" x14ac:dyDescent="0.3">
      <c r="B70" s="36"/>
      <c r="C70" s="667" t="s">
        <v>51</v>
      </c>
      <c r="D70" s="586" t="s">
        <v>25</v>
      </c>
      <c r="E70" s="586" t="s">
        <v>25</v>
      </c>
      <c r="F70" s="425" t="str">
        <f>IFERROR(VLOOKUP($E70,'START - AWARD DETAILS'!$C$21:$G$40,2,0),"")</f>
        <v/>
      </c>
      <c r="G70" s="425" t="str">
        <f>IFERROR(VLOOKUP($E70,'START - AWARD DETAILS'!$C$21:$G$40,3,0),"")</f>
        <v/>
      </c>
      <c r="H70" s="560" t="str">
        <f>IFERROR(VLOOKUP($E70,'START - AWARD DETAILS'!$C$21:$G$40,4,0),"")</f>
        <v/>
      </c>
      <c r="I70" s="425" t="str">
        <f>IFERROR(VLOOKUP($E70,'START - AWARD DETAILS'!$C$21:$G$40,5,0),"")</f>
        <v/>
      </c>
      <c r="J70" s="327">
        <f t="shared" si="0"/>
        <v>1</v>
      </c>
      <c r="K70" s="587"/>
      <c r="L70" s="329">
        <f t="shared" si="8"/>
        <v>0</v>
      </c>
      <c r="M70" s="587"/>
      <c r="N70" s="329">
        <f t="shared" si="9"/>
        <v>0</v>
      </c>
      <c r="O70" s="587"/>
      <c r="P70" s="329">
        <f t="shared" si="10"/>
        <v>0</v>
      </c>
      <c r="Q70" s="587"/>
      <c r="R70" s="329">
        <f t="shared" si="11"/>
        <v>0</v>
      </c>
      <c r="S70" s="588"/>
      <c r="T70" s="329">
        <f t="shared" si="12"/>
        <v>0</v>
      </c>
      <c r="U70" s="589">
        <f t="shared" si="13"/>
        <v>0</v>
      </c>
      <c r="V70" s="334">
        <f t="shared" si="7"/>
        <v>0</v>
      </c>
      <c r="W70" s="64"/>
      <c r="X70" s="63"/>
    </row>
    <row r="71" spans="2:24" ht="15.75" thickBot="1" x14ac:dyDescent="0.3">
      <c r="B71" s="36"/>
      <c r="C71" s="236"/>
      <c r="D71" s="237"/>
      <c r="E71" s="237"/>
      <c r="F71" s="237"/>
      <c r="G71" s="237"/>
      <c r="H71" s="237"/>
      <c r="I71" s="237"/>
      <c r="J71" s="237"/>
      <c r="K71" s="590">
        <f>SUM(K12:K70)</f>
        <v>71100</v>
      </c>
      <c r="L71" s="590">
        <f t="shared" ref="L71:T71" si="14">SUM(L12:L70)</f>
        <v>71100</v>
      </c>
      <c r="M71" s="590">
        <f t="shared" si="14"/>
        <v>86100</v>
      </c>
      <c r="N71" s="590">
        <f t="shared" si="14"/>
        <v>86100</v>
      </c>
      <c r="O71" s="590">
        <f t="shared" si="14"/>
        <v>71100</v>
      </c>
      <c r="P71" s="590">
        <f t="shared" si="14"/>
        <v>71100</v>
      </c>
      <c r="Q71" s="590">
        <f t="shared" si="14"/>
        <v>71100</v>
      </c>
      <c r="R71" s="590">
        <f t="shared" si="14"/>
        <v>71100</v>
      </c>
      <c r="S71" s="590">
        <f t="shared" si="14"/>
        <v>0</v>
      </c>
      <c r="T71" s="590">
        <f t="shared" si="14"/>
        <v>0</v>
      </c>
      <c r="U71" s="590">
        <f t="shared" ref="U71" si="15">SUM(U12:U70)</f>
        <v>299400</v>
      </c>
      <c r="V71" s="590">
        <f t="shared" ref="V71" si="16">SUM(V12:V70)</f>
        <v>299400</v>
      </c>
      <c r="W71" s="64"/>
      <c r="X71" s="63"/>
    </row>
    <row r="72" spans="2:24" ht="8.1" customHeight="1" x14ac:dyDescent="0.25">
      <c r="B72" s="36"/>
      <c r="C72" s="36"/>
      <c r="D72" s="36"/>
      <c r="E72" s="36"/>
      <c r="F72" s="36"/>
      <c r="G72" s="36"/>
      <c r="H72" s="36"/>
      <c r="I72" s="36"/>
      <c r="J72" s="36"/>
      <c r="K72" s="64"/>
      <c r="L72" s="64"/>
      <c r="M72" s="64"/>
      <c r="N72" s="64"/>
      <c r="O72" s="64"/>
      <c r="P72" s="64"/>
      <c r="Q72" s="64"/>
      <c r="R72" s="64"/>
      <c r="S72" s="64"/>
      <c r="T72" s="64"/>
      <c r="U72" s="64"/>
      <c r="V72" s="258"/>
      <c r="W72" s="258"/>
    </row>
    <row r="73" spans="2:24" ht="8.1" customHeight="1" thickBot="1" x14ac:dyDescent="0.3">
      <c r="B73" s="36"/>
      <c r="C73" s="36"/>
      <c r="D73" s="36"/>
      <c r="E73" s="36"/>
      <c r="F73" s="36"/>
      <c r="G73" s="36"/>
      <c r="H73" s="36"/>
      <c r="I73" s="36"/>
      <c r="J73" s="36"/>
      <c r="K73" s="64"/>
      <c r="L73" s="64"/>
      <c r="M73" s="64"/>
      <c r="N73" s="64"/>
      <c r="O73" s="64"/>
      <c r="P73" s="64"/>
      <c r="Q73" s="64"/>
      <c r="R73" s="64"/>
      <c r="S73" s="64"/>
      <c r="T73" s="64"/>
      <c r="U73" s="64"/>
      <c r="V73" s="258"/>
      <c r="W73" s="258"/>
    </row>
    <row r="74" spans="2:24" ht="15.75" thickBot="1" x14ac:dyDescent="0.3">
      <c r="B74" s="36"/>
      <c r="C74" s="30" t="s">
        <v>50</v>
      </c>
      <c r="D74" s="1"/>
      <c r="E74" s="1"/>
      <c r="F74" s="1"/>
      <c r="G74" s="1"/>
      <c r="H74" s="1"/>
      <c r="I74" s="1"/>
      <c r="J74" s="2"/>
      <c r="K74" s="64"/>
      <c r="L74" s="64"/>
      <c r="M74" s="64"/>
      <c r="N74" s="64"/>
      <c r="O74" s="64"/>
      <c r="P74" s="64"/>
      <c r="Q74" s="64"/>
      <c r="R74" s="64"/>
      <c r="S74" s="64"/>
      <c r="T74" s="64"/>
      <c r="U74" s="64"/>
      <c r="V74" s="258"/>
      <c r="W74" s="258"/>
    </row>
    <row r="75" spans="2:24" ht="99.95" customHeight="1" thickBot="1" x14ac:dyDescent="0.3">
      <c r="B75" s="36"/>
      <c r="C75" s="731" t="s">
        <v>600</v>
      </c>
      <c r="D75" s="732"/>
      <c r="E75" s="732"/>
      <c r="F75" s="732"/>
      <c r="G75" s="732"/>
      <c r="H75" s="732"/>
      <c r="I75" s="732"/>
      <c r="J75" s="733"/>
      <c r="K75" s="64"/>
      <c r="L75" s="64"/>
      <c r="M75" s="64"/>
      <c r="N75" s="64"/>
      <c r="O75" s="64"/>
      <c r="P75" s="64"/>
      <c r="Q75" s="64"/>
      <c r="R75" s="64"/>
      <c r="S75" s="64"/>
      <c r="T75" s="64"/>
      <c r="U75" s="64"/>
      <c r="V75" s="258"/>
      <c r="W75" s="258"/>
    </row>
    <row r="76" spans="2:24" ht="8.1" customHeight="1" x14ac:dyDescent="0.25">
      <c r="B76" s="36"/>
      <c r="C76" s="36"/>
      <c r="D76" s="36"/>
      <c r="E76" s="36"/>
      <c r="F76" s="36"/>
      <c r="G76" s="36"/>
      <c r="H76" s="36"/>
      <c r="I76" s="36"/>
      <c r="J76" s="36"/>
      <c r="K76" s="64"/>
      <c r="L76" s="64"/>
      <c r="M76" s="64"/>
      <c r="N76" s="64"/>
      <c r="O76" s="64"/>
      <c r="P76" s="64"/>
      <c r="Q76" s="64"/>
      <c r="R76" s="64"/>
      <c r="S76" s="64"/>
      <c r="T76" s="64"/>
      <c r="U76" s="64"/>
      <c r="V76" s="258"/>
      <c r="W76" s="258"/>
    </row>
    <row r="77" spans="2:24" ht="8.1" customHeight="1" x14ac:dyDescent="0.25"/>
    <row r="78" spans="2:24" ht="15.75" hidden="1" thickBot="1" x14ac:dyDescent="0.3">
      <c r="C78" s="32" t="s">
        <v>53</v>
      </c>
      <c r="D78" s="38" t="s">
        <v>17</v>
      </c>
      <c r="E78" s="118" t="s">
        <v>297</v>
      </c>
    </row>
    <row r="79" spans="2:24" ht="15.75" hidden="1" thickBot="1" x14ac:dyDescent="0.3">
      <c r="C79" s="3" t="s">
        <v>25</v>
      </c>
      <c r="D79" s="3" t="s">
        <v>25</v>
      </c>
      <c r="E79" s="16" t="s">
        <v>25</v>
      </c>
    </row>
    <row r="80" spans="2:24" ht="15.75" hidden="1" thickBot="1" x14ac:dyDescent="0.3">
      <c r="B80">
        <v>1</v>
      </c>
      <c r="C80" s="3" t="s">
        <v>55</v>
      </c>
      <c r="D80" s="3" t="str">
        <f>IF('START - AWARD DETAILS'!C21="","",'START - AWARD DETAILS'!C21)</f>
        <v>University of Liverpool</v>
      </c>
      <c r="E80" s="119" t="e">
        <f>IF('START - AWARD DETAILS'!#REF!=0,"",'START - AWARD DETAILS'!#REF!)</f>
        <v>#REF!</v>
      </c>
    </row>
    <row r="81" spans="2:5" ht="15.75" hidden="1" thickBot="1" x14ac:dyDescent="0.3">
      <c r="B81">
        <f>B80+1</f>
        <v>2</v>
      </c>
      <c r="C81" s="3" t="s">
        <v>57</v>
      </c>
      <c r="D81" s="3" t="str">
        <f>IF('START - AWARD DETAILS'!C22="","",'START - AWARD DETAILS'!C22)</f>
        <v>Liverpool School of Tropical Medicine</v>
      </c>
      <c r="E81" s="119" t="e">
        <f>IF('START - AWARD DETAILS'!#REF!=0,"",'START - AWARD DETAILS'!#REF!)</f>
        <v>#REF!</v>
      </c>
    </row>
    <row r="82" spans="2:5" ht="15.75" hidden="1" thickBot="1" x14ac:dyDescent="0.3">
      <c r="B82" s="63">
        <f t="shared" ref="B82:B99" si="17">B81+1</f>
        <v>3</v>
      </c>
      <c r="C82" s="3" t="s">
        <v>56</v>
      </c>
      <c r="D82" s="3" t="str">
        <f>IF('START - AWARD DETAILS'!C23="","",'START - AWARD DETAILS'!C23)</f>
        <v>Human Development Research Foundation</v>
      </c>
      <c r="E82" s="119" t="e">
        <f>IF('START - AWARD DETAILS'!#REF!=0,"",'START - AWARD DETAILS'!#REF!)</f>
        <v>#REF!</v>
      </c>
    </row>
    <row r="83" spans="2:5" ht="15.75" hidden="1" thickBot="1" x14ac:dyDescent="0.3">
      <c r="B83" s="63">
        <f t="shared" si="17"/>
        <v>4</v>
      </c>
      <c r="C83" s="3" t="s">
        <v>356</v>
      </c>
      <c r="D83" s="3" t="str">
        <f>IF('START - AWARD DETAILS'!C24="","",'START - AWARD DETAILS'!C24)</f>
        <v/>
      </c>
      <c r="E83" s="119" t="e">
        <f>IF('START - AWARD DETAILS'!#REF!=0,"",'START - AWARD DETAILS'!#REF!)</f>
        <v>#REF!</v>
      </c>
    </row>
    <row r="84" spans="2:5" ht="15.75" hidden="1" thickBot="1" x14ac:dyDescent="0.3">
      <c r="B84" s="63">
        <f t="shared" si="17"/>
        <v>5</v>
      </c>
      <c r="C84" s="233" t="s">
        <v>28</v>
      </c>
      <c r="D84" s="3" t="str">
        <f>IF('START - AWARD DETAILS'!C25="","",'START - AWARD DETAILS'!C25)</f>
        <v>Transcultural Pschyological Organization (TPO)</v>
      </c>
      <c r="E84" s="119" t="e">
        <f>IF('START - AWARD DETAILS'!#REF!=0,"",'START - AWARD DETAILS'!#REF!)</f>
        <v>#REF!</v>
      </c>
    </row>
    <row r="85" spans="2:5" ht="15.75" hidden="1" thickBot="1" x14ac:dyDescent="0.3">
      <c r="B85" s="63">
        <f t="shared" si="17"/>
        <v>6</v>
      </c>
      <c r="D85" s="3" t="str">
        <f>IF('START - AWARD DETAILS'!C26="","",'START - AWARD DETAILS'!C26)</f>
        <v>University of Liberal Arts (ULAB)</v>
      </c>
      <c r="E85" s="119" t="e">
        <f>IF('START - AWARD DETAILS'!#REF!=0,"",'START - AWARD DETAILS'!#REF!)</f>
        <v>#REF!</v>
      </c>
    </row>
    <row r="86" spans="2:5" ht="15.75" hidden="1" thickBot="1" x14ac:dyDescent="0.3">
      <c r="B86" s="63">
        <f t="shared" si="17"/>
        <v>7</v>
      </c>
      <c r="D86" s="3" t="str">
        <f>IF('START - AWARD DETAILS'!C27="","",'START - AWARD DETAILS'!C27)</f>
        <v>Institute of Reseach and Development (IRD)</v>
      </c>
      <c r="E86" s="119" t="e">
        <f>IF('START - AWARD DETAILS'!#REF!=0,"",'START - AWARD DETAILS'!#REF!)</f>
        <v>#REF!</v>
      </c>
    </row>
    <row r="87" spans="2:5" ht="15.75" hidden="1" thickBot="1" x14ac:dyDescent="0.3">
      <c r="B87" s="63">
        <f t="shared" si="17"/>
        <v>8</v>
      </c>
      <c r="D87" s="3" t="str">
        <f>IF('START - AWARD DETAILS'!C28="","",'START - AWARD DETAILS'!C28)</f>
        <v/>
      </c>
      <c r="E87" s="119" t="e">
        <f>IF('START - AWARD DETAILS'!#REF!=0,"",'START - AWARD DETAILS'!#REF!)</f>
        <v>#REF!</v>
      </c>
    </row>
    <row r="88" spans="2:5" ht="15.75" hidden="1" thickBot="1" x14ac:dyDescent="0.3">
      <c r="B88" s="63">
        <f t="shared" si="17"/>
        <v>9</v>
      </c>
      <c r="D88" s="3" t="str">
        <f>IF('START - AWARD DETAILS'!C29="","",'START - AWARD DETAILS'!C29)</f>
        <v/>
      </c>
      <c r="E88" s="119" t="e">
        <f>IF('START - AWARD DETAILS'!#REF!=0,"",'START - AWARD DETAILS'!#REF!)</f>
        <v>#REF!</v>
      </c>
    </row>
    <row r="89" spans="2:5" ht="15.75" hidden="1" thickBot="1" x14ac:dyDescent="0.3">
      <c r="B89" s="63">
        <f t="shared" si="17"/>
        <v>10</v>
      </c>
      <c r="D89" s="3" t="str">
        <f>IF('START - AWARD DETAILS'!C30="","",'START - AWARD DETAILS'!C30)</f>
        <v/>
      </c>
      <c r="E89" s="119" t="e">
        <f>IF('START - AWARD DETAILS'!#REF!=0,"",'START - AWARD DETAILS'!#REF!)</f>
        <v>#REF!</v>
      </c>
    </row>
    <row r="90" spans="2:5" ht="15.75" hidden="1" thickBot="1" x14ac:dyDescent="0.3">
      <c r="B90" s="63">
        <f t="shared" si="17"/>
        <v>11</v>
      </c>
      <c r="D90" s="3" t="str">
        <f>IF('START - AWARD DETAILS'!C31="","",'START - AWARD DETAILS'!C31)</f>
        <v/>
      </c>
      <c r="E90" s="119" t="e">
        <f>IF('START - AWARD DETAILS'!#REF!=0,"",'START - AWARD DETAILS'!#REF!)</f>
        <v>#REF!</v>
      </c>
    </row>
    <row r="91" spans="2:5" ht="15.75" hidden="1" thickBot="1" x14ac:dyDescent="0.3">
      <c r="B91" s="63">
        <f t="shared" si="17"/>
        <v>12</v>
      </c>
      <c r="D91" s="3" t="str">
        <f>IF('START - AWARD DETAILS'!C32="","",'START - AWARD DETAILS'!C32)</f>
        <v/>
      </c>
      <c r="E91" s="119" t="e">
        <f>IF('START - AWARD DETAILS'!#REF!=0,"",'START - AWARD DETAILS'!#REF!)</f>
        <v>#REF!</v>
      </c>
    </row>
    <row r="92" spans="2:5" ht="15.75" hidden="1" thickBot="1" x14ac:dyDescent="0.3">
      <c r="B92" s="63">
        <f t="shared" si="17"/>
        <v>13</v>
      </c>
      <c r="D92" s="3" t="str">
        <f>IF('START - AWARD DETAILS'!C33="","",'START - AWARD DETAILS'!C33)</f>
        <v/>
      </c>
      <c r="E92" s="119" t="e">
        <f>IF('START - AWARD DETAILS'!#REF!=0,"",'START - AWARD DETAILS'!#REF!)</f>
        <v>#REF!</v>
      </c>
    </row>
    <row r="93" spans="2:5" ht="15.75" hidden="1" thickBot="1" x14ac:dyDescent="0.3">
      <c r="B93" s="63">
        <f t="shared" si="17"/>
        <v>14</v>
      </c>
      <c r="D93" s="3" t="str">
        <f>IF('START - AWARD DETAILS'!C34="","",'START - AWARD DETAILS'!C34)</f>
        <v/>
      </c>
      <c r="E93" s="119" t="e">
        <f>IF('START - AWARD DETAILS'!#REF!=0,"",'START - AWARD DETAILS'!#REF!)</f>
        <v>#REF!</v>
      </c>
    </row>
    <row r="94" spans="2:5" ht="15.75" hidden="1" thickBot="1" x14ac:dyDescent="0.3">
      <c r="B94" s="63">
        <f t="shared" si="17"/>
        <v>15</v>
      </c>
      <c r="D94" s="3" t="str">
        <f>IF('START - AWARD DETAILS'!C35="","",'START - AWARD DETAILS'!C35)</f>
        <v/>
      </c>
      <c r="E94" s="119" t="e">
        <f>IF('START - AWARD DETAILS'!#REF!=0,"",'START - AWARD DETAILS'!#REF!)</f>
        <v>#REF!</v>
      </c>
    </row>
    <row r="95" spans="2:5" ht="15.75" hidden="1" thickBot="1" x14ac:dyDescent="0.3">
      <c r="B95" s="63">
        <f t="shared" si="17"/>
        <v>16</v>
      </c>
      <c r="D95" s="3" t="str">
        <f>IF('START - AWARD DETAILS'!C36="","",'START - AWARD DETAILS'!C36)</f>
        <v/>
      </c>
      <c r="E95" s="119" t="e">
        <f>IF('START - AWARD DETAILS'!#REF!=0,"",'START - AWARD DETAILS'!#REF!)</f>
        <v>#REF!</v>
      </c>
    </row>
    <row r="96" spans="2:5" ht="15.75" hidden="1" thickBot="1" x14ac:dyDescent="0.3">
      <c r="B96" s="63">
        <f t="shared" si="17"/>
        <v>17</v>
      </c>
      <c r="D96" s="3" t="str">
        <f>IF('START - AWARD DETAILS'!C37="","",'START - AWARD DETAILS'!C37)</f>
        <v/>
      </c>
      <c r="E96" s="119" t="e">
        <f>IF('START - AWARD DETAILS'!#REF!=0,"",'START - AWARD DETAILS'!#REF!)</f>
        <v>#REF!</v>
      </c>
    </row>
    <row r="97" spans="2:5" ht="15.75" hidden="1" thickBot="1" x14ac:dyDescent="0.3">
      <c r="B97" s="63">
        <f t="shared" si="17"/>
        <v>18</v>
      </c>
      <c r="D97" s="3" t="str">
        <f>IF('START - AWARD DETAILS'!C38="","",'START - AWARD DETAILS'!C38)</f>
        <v/>
      </c>
      <c r="E97" s="119" t="e">
        <f>IF('START - AWARD DETAILS'!#REF!=0,"",'START - AWARD DETAILS'!#REF!)</f>
        <v>#REF!</v>
      </c>
    </row>
    <row r="98" spans="2:5" ht="15.75" hidden="1" thickBot="1" x14ac:dyDescent="0.3">
      <c r="B98" s="63">
        <f t="shared" si="17"/>
        <v>19</v>
      </c>
      <c r="D98" s="3" t="str">
        <f>IF('START - AWARD DETAILS'!C39="","",'START - AWARD DETAILS'!C39)</f>
        <v/>
      </c>
      <c r="E98" s="119" t="e">
        <f>IF('START - AWARD DETAILS'!#REF!=0,"",'START - AWARD DETAILS'!#REF!)</f>
        <v>#REF!</v>
      </c>
    </row>
    <row r="99" spans="2:5" hidden="1" x14ac:dyDescent="0.25">
      <c r="B99" s="63">
        <f t="shared" si="17"/>
        <v>20</v>
      </c>
      <c r="D99" s="3" t="str">
        <f>IF('START - AWARD DETAILS'!C40="","",'START - AWARD DETAILS'!C40)</f>
        <v/>
      </c>
      <c r="E99" s="119" t="e">
        <f>IF('START - AWARD DETAILS'!#REF!=0,"",'START - AWARD DETAILS'!#REF!)</f>
        <v>#REF!</v>
      </c>
    </row>
  </sheetData>
  <sheetProtection algorithmName="SHA-512" hashValue="F2aJ6LECLCgb9mN49VP38ObPO2WRwEmNqsZuwb01YO1FqS+ukn87Vlf1dPgGEUiQLUSTFDOANMzXe5cNf7bJOg==" saltValue="9n2xPEc2LSNKLEXUbwsfnw==" spinCount="100000" sheet="1" selectLockedCells="1" autoFilter="0"/>
  <autoFilter ref="C11:I11"/>
  <mergeCells count="5">
    <mergeCell ref="C75:J75"/>
    <mergeCell ref="C3:J3"/>
    <mergeCell ref="C9:J9"/>
    <mergeCell ref="D7:J7"/>
    <mergeCell ref="D5:J5"/>
  </mergeCells>
  <conditionalFormatting sqref="C12:I70">
    <cfRule type="expression" dxfId="32" priority="2" stopIfTrue="1">
      <formula>AND(OR(C12="",C12="(Select)",C12="[INSERT TEXT]"),$U12&lt;&gt;0)</formula>
    </cfRule>
  </conditionalFormatting>
  <conditionalFormatting sqref="J12:J70">
    <cfRule type="expression" dxfId="31" priority="1" stopIfTrue="1">
      <formula>J12&gt;IF($H12="HEI",INDIRECT("'AWARD DETAILS - RULES'!$G$12"),INDIRECT("'AWARD DETAILS - RULES'!$G$13"))</formula>
    </cfRule>
  </conditionalFormatting>
  <dataValidations count="4">
    <dataValidation type="list" allowBlank="1" showInputMessage="1" showErrorMessage="1" sqref="D37:D70">
      <formula1>$C$79:$C$83</formula1>
    </dataValidation>
    <dataValidation type="decimal" operator="greaterThanOrEqual" allowBlank="1" showInputMessage="1" showErrorMessage="1" errorTitle="Travel, Subsistence and Conference Fees" error="Please enter a full numeric value in £'s only." sqref="K12:T12 T13:T70 N13:N70 P13:P70 R13:R70 L13:L70">
      <formula1>0</formula1>
    </dataValidation>
    <dataValidation type="list" allowBlank="1" showInputMessage="1" showErrorMessage="1" sqref="D12:D36">
      <formula1>$C$79:$C$84</formula1>
    </dataValidation>
    <dataValidation type="list" allowBlank="1" showInputMessage="1" showErrorMessage="1" sqref="E12:E70">
      <formula1>$D$79:$D$99</formula1>
    </dataValidation>
  </dataValidations>
  <pageMargins left="0.7" right="0.7" top="0.75" bottom="0.75" header="0.3" footer="0.3"/>
  <pageSetup paperSize="9" scale="38" orientation="portrait" r:id="rId1"/>
  <ignoredErrors>
    <ignoredError sqref="L12:L69 N12:N13 N27:T69 N14 P14 N15 P15 R15 T15 N16 P16 R16 T16 N17 P17 R17 T17 N18:N19 P18:P19 R18:R19 T18:T19 P12:P13 N20:N22 P20:P22 R14 R12:R13 R20:R22 N24:R26 T23:T26 T14 T12:T13 T20:T22 F20:I69 F18:I19 F12:I17 F70:I70 N23:P23 R23 J17:J70 N70 P70 R70 T70"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C126"/>
  <sheetViews>
    <sheetView showGridLines="0" topLeftCell="C4" zoomScaleNormal="100" workbookViewId="0">
      <selection activeCell="C87" sqref="C87:N95"/>
    </sheetView>
  </sheetViews>
  <sheetFormatPr defaultColWidth="0" defaultRowHeight="15" zeroHeight="1" outlineLevelRow="1" x14ac:dyDescent="0.25"/>
  <cols>
    <col min="1" max="2" width="1.7109375" customWidth="1"/>
    <col min="3" max="8" width="20.7109375" customWidth="1"/>
    <col min="9" max="9" width="13.28515625" customWidth="1"/>
    <col min="10" max="17" width="11.7109375" customWidth="1"/>
    <col min="18" max="20" width="11.7109375" style="107" customWidth="1"/>
    <col min="21" max="22" width="11.7109375" style="53" customWidth="1"/>
    <col min="23" max="24" width="1.7109375" style="53" customWidth="1"/>
    <col min="25" max="26" width="1.7109375" style="53" hidden="1" customWidth="1"/>
    <col min="27" max="16384" width="1.7109375" style="107" hidden="1"/>
  </cols>
  <sheetData>
    <row r="1" spans="1:29" ht="8.1" customHeight="1" x14ac:dyDescent="0.25"/>
    <row r="2" spans="1:29" ht="8.1" customHeight="1" thickBot="1" x14ac:dyDescent="0.3">
      <c r="B2" s="64"/>
      <c r="C2" s="64"/>
      <c r="D2" s="64"/>
      <c r="E2" s="64"/>
      <c r="F2" s="64"/>
      <c r="G2" s="64"/>
      <c r="H2" s="64"/>
      <c r="I2" s="64"/>
      <c r="J2" s="64"/>
      <c r="K2" s="64"/>
      <c r="L2" s="64"/>
      <c r="M2" s="64"/>
      <c r="N2" s="64"/>
      <c r="O2" s="64"/>
      <c r="P2" s="64"/>
      <c r="Q2" s="64"/>
      <c r="R2" s="64"/>
      <c r="S2" s="64"/>
      <c r="T2" s="64"/>
      <c r="U2" s="258"/>
      <c r="V2" s="258"/>
    </row>
    <row r="3" spans="1:29" ht="16.5" thickBot="1" x14ac:dyDescent="0.3">
      <c r="B3" s="64"/>
      <c r="C3" s="697" t="s">
        <v>78</v>
      </c>
      <c r="D3" s="698"/>
      <c r="E3" s="698"/>
      <c r="F3" s="698"/>
      <c r="G3" s="698"/>
      <c r="H3" s="698"/>
      <c r="I3" s="698"/>
      <c r="J3" s="734"/>
      <c r="K3" s="734"/>
      <c r="L3" s="734"/>
      <c r="M3" s="707"/>
      <c r="N3" s="708"/>
      <c r="O3" s="64"/>
      <c r="P3" s="64"/>
      <c r="Q3" s="64"/>
      <c r="R3" s="64"/>
      <c r="S3" s="64"/>
      <c r="T3" s="64"/>
      <c r="U3" s="258"/>
      <c r="V3" s="258"/>
    </row>
    <row r="4" spans="1:29" ht="8.1" customHeight="1" thickBot="1" x14ac:dyDescent="0.3">
      <c r="B4" s="64"/>
      <c r="C4" s="64"/>
      <c r="D4" s="64"/>
      <c r="E4" s="64"/>
      <c r="F4" s="64"/>
      <c r="G4" s="64"/>
      <c r="H4" s="64"/>
      <c r="I4" s="64"/>
      <c r="J4" s="64"/>
      <c r="K4" s="64"/>
      <c r="L4" s="64"/>
      <c r="M4" s="64"/>
      <c r="N4" s="64"/>
      <c r="O4" s="64"/>
      <c r="P4" s="64"/>
      <c r="Q4" s="64"/>
      <c r="R4" s="64"/>
      <c r="S4" s="64"/>
      <c r="T4" s="64"/>
      <c r="U4" s="258"/>
      <c r="V4" s="258"/>
    </row>
    <row r="5" spans="1:29" ht="15.75" thickBot="1" x14ac:dyDescent="0.3">
      <c r="B5" s="64"/>
      <c r="C5" s="7" t="s">
        <v>107</v>
      </c>
      <c r="D5" s="728" t="str">
        <f>IF('START - AWARD DETAILS'!$D$13="","",'START - AWARD DETAILS'!$D$13)</f>
        <v>ENHANCE: Scaling-up Care for Perinatal Depression through Technological Enhancements to the 'Thinking Healthy Programme'</v>
      </c>
      <c r="E5" s="729"/>
      <c r="F5" s="729"/>
      <c r="G5" s="729"/>
      <c r="H5" s="729"/>
      <c r="I5" s="729"/>
      <c r="J5" s="729"/>
      <c r="K5" s="729"/>
      <c r="L5" s="729"/>
      <c r="M5" s="729"/>
      <c r="N5" s="730"/>
      <c r="O5" s="64"/>
      <c r="P5" s="64"/>
      <c r="Q5" s="64"/>
      <c r="R5" s="64"/>
      <c r="S5" s="64"/>
      <c r="T5" s="64"/>
      <c r="U5" s="258"/>
      <c r="V5" s="258"/>
    </row>
    <row r="6" spans="1:29" ht="8.1" customHeight="1" thickBot="1" x14ac:dyDescent="0.3">
      <c r="B6" s="64"/>
      <c r="C6" s="64"/>
      <c r="D6" s="64"/>
      <c r="E6" s="64"/>
      <c r="F6" s="64"/>
      <c r="G6" s="64"/>
      <c r="H6" s="64"/>
      <c r="I6" s="64"/>
      <c r="J6" s="64"/>
      <c r="K6" s="64"/>
      <c r="L6" s="64"/>
      <c r="M6" s="64"/>
      <c r="N6" s="64"/>
      <c r="O6" s="64"/>
      <c r="P6" s="64"/>
      <c r="Q6" s="64"/>
      <c r="R6" s="64"/>
      <c r="S6" s="64"/>
      <c r="T6" s="64"/>
      <c r="U6" s="258"/>
      <c r="V6" s="258"/>
    </row>
    <row r="7" spans="1:29" ht="15.75" thickBot="1" x14ac:dyDescent="0.3">
      <c r="B7" s="64"/>
      <c r="C7" s="39" t="s">
        <v>0</v>
      </c>
      <c r="D7" s="755" t="str">
        <f>IF('START - AWARD DETAILS'!$D$14="","",'START - AWARD DETAILS'!$D$14)</f>
        <v>NIHR200817</v>
      </c>
      <c r="E7" s="721"/>
      <c r="F7" s="721"/>
      <c r="G7" s="721"/>
      <c r="H7" s="721"/>
      <c r="I7" s="721"/>
      <c r="J7" s="721"/>
      <c r="K7" s="721"/>
      <c r="L7" s="721"/>
      <c r="M7" s="721"/>
      <c r="N7" s="722"/>
      <c r="O7" s="64"/>
      <c r="P7" s="64"/>
      <c r="Q7" s="64"/>
      <c r="R7" s="64"/>
      <c r="S7" s="64"/>
      <c r="T7" s="64"/>
      <c r="U7" s="258"/>
      <c r="V7" s="258"/>
    </row>
    <row r="8" spans="1:29" ht="8.1" customHeight="1" thickBot="1" x14ac:dyDescent="0.3">
      <c r="B8" s="64"/>
      <c r="C8" s="52"/>
      <c r="D8" s="64"/>
      <c r="E8" s="64"/>
      <c r="F8" s="64"/>
      <c r="G8" s="64"/>
      <c r="H8" s="64"/>
      <c r="I8" s="64"/>
      <c r="J8" s="64"/>
      <c r="K8" s="64"/>
      <c r="L8" s="64"/>
      <c r="M8" s="64"/>
      <c r="N8" s="64"/>
      <c r="O8" s="64"/>
      <c r="P8" s="64"/>
      <c r="Q8" s="64"/>
      <c r="R8" s="64"/>
      <c r="S8" s="64"/>
      <c r="T8" s="64"/>
      <c r="U8" s="258"/>
      <c r="V8" s="258"/>
    </row>
    <row r="9" spans="1:29" s="66" customFormat="1" ht="396" customHeight="1" thickBot="1" x14ac:dyDescent="0.3">
      <c r="B9" s="62"/>
      <c r="C9" s="725" t="s">
        <v>506</v>
      </c>
      <c r="D9" s="726"/>
      <c r="E9" s="726"/>
      <c r="F9" s="726"/>
      <c r="G9" s="726"/>
      <c r="H9" s="726"/>
      <c r="I9" s="726"/>
      <c r="J9" s="726"/>
      <c r="K9" s="726"/>
      <c r="L9" s="726"/>
      <c r="M9" s="754"/>
      <c r="N9" s="727"/>
      <c r="O9" s="62"/>
      <c r="P9" s="62"/>
      <c r="Q9" s="62"/>
      <c r="R9" s="62"/>
      <c r="S9" s="62"/>
      <c r="T9" s="62"/>
      <c r="U9" s="353"/>
      <c r="V9" s="353"/>
      <c r="W9" s="212"/>
      <c r="X9" s="212"/>
      <c r="Y9" s="212"/>
      <c r="Z9" s="212"/>
    </row>
    <row r="10" spans="1:29" ht="8.1" customHeight="1" thickBot="1" x14ac:dyDescent="0.3">
      <c r="B10" s="64"/>
      <c r="C10" s="64"/>
      <c r="D10" s="64"/>
      <c r="E10" s="64"/>
      <c r="F10" s="64"/>
      <c r="G10" s="64"/>
      <c r="H10" s="64"/>
      <c r="I10" s="64"/>
      <c r="J10" s="64"/>
      <c r="K10" s="64"/>
      <c r="L10" s="64"/>
      <c r="M10" s="64"/>
      <c r="N10" s="64"/>
      <c r="O10" s="64"/>
      <c r="P10" s="65"/>
      <c r="Q10" s="64"/>
      <c r="R10" s="64"/>
      <c r="S10" s="64"/>
      <c r="T10" s="64"/>
      <c r="U10" s="258"/>
      <c r="V10" s="258"/>
    </row>
    <row r="11" spans="1:29" s="351" customFormat="1" ht="50.1" customHeight="1" thickBot="1" x14ac:dyDescent="0.3">
      <c r="A11" s="99"/>
      <c r="B11" s="109"/>
      <c r="C11" s="235" t="s">
        <v>61</v>
      </c>
      <c r="D11" s="9" t="s">
        <v>358</v>
      </c>
      <c r="E11" s="308" t="s">
        <v>404</v>
      </c>
      <c r="F11" s="308" t="s">
        <v>403</v>
      </c>
      <c r="G11" s="311" t="s">
        <v>409</v>
      </c>
      <c r="H11" s="312" t="s">
        <v>408</v>
      </c>
      <c r="I11" s="324" t="s">
        <v>505</v>
      </c>
      <c r="J11" s="326" t="s">
        <v>323</v>
      </c>
      <c r="K11" s="40" t="s">
        <v>11</v>
      </c>
      <c r="L11" s="102" t="s">
        <v>317</v>
      </c>
      <c r="M11" s="40" t="s">
        <v>12</v>
      </c>
      <c r="N11" s="102" t="s">
        <v>318</v>
      </c>
      <c r="O11" s="40" t="s">
        <v>13</v>
      </c>
      <c r="P11" s="102" t="s">
        <v>319</v>
      </c>
      <c r="Q11" s="40" t="s">
        <v>14</v>
      </c>
      <c r="R11" s="102" t="s">
        <v>320</v>
      </c>
      <c r="S11" s="41" t="s">
        <v>15</v>
      </c>
      <c r="T11" s="134" t="s">
        <v>321</v>
      </c>
      <c r="U11" s="313" t="s">
        <v>16</v>
      </c>
      <c r="V11" s="133" t="s">
        <v>322</v>
      </c>
      <c r="W11" s="109"/>
      <c r="X11" s="143"/>
      <c r="Y11" s="143"/>
      <c r="Z11" s="143"/>
      <c r="AA11" s="143"/>
      <c r="AB11" s="143"/>
      <c r="AC11" s="143"/>
    </row>
    <row r="12" spans="1:29" s="351" customFormat="1" ht="39" x14ac:dyDescent="0.25">
      <c r="A12" s="99"/>
      <c r="B12" s="109"/>
      <c r="C12" s="249" t="s">
        <v>574</v>
      </c>
      <c r="D12" s="693" t="s">
        <v>527</v>
      </c>
      <c r="E12" s="424" t="str">
        <f>IFERROR(VLOOKUP($D12,'START - AWARD DETAILS'!$C$21:$G$40,2,0),"")</f>
        <v>Research institute (ODA Eligible)</v>
      </c>
      <c r="F12" s="424" t="str">
        <f>IFERROR(VLOOKUP($D12,'START - AWARD DETAILS'!$C$21:$G$40,3,0),"")</f>
        <v>Pakistan</v>
      </c>
      <c r="G12" s="560" t="str">
        <f>IFERROR(VLOOKUP($D12,'START - AWARD DETAILS'!$C$21:$G$40,4,0),"")</f>
        <v>Yes</v>
      </c>
      <c r="H12" s="425" t="str">
        <f>IFERROR(VLOOKUP($D12,'START - AWARD DETAILS'!$C$21:$G$40,5,0),"")</f>
        <v>Lower Middle Income Countries and Territories</v>
      </c>
      <c r="I12" s="691">
        <v>800</v>
      </c>
      <c r="J12" s="327">
        <v>1</v>
      </c>
      <c r="K12" s="333">
        <v>1600</v>
      </c>
      <c r="L12" s="329">
        <f t="shared" ref="L12:L43" si="0">K12*$J12</f>
        <v>1600</v>
      </c>
      <c r="M12" s="333"/>
      <c r="N12" s="329">
        <f t="shared" ref="N12:N43" si="1">M12*$J12</f>
        <v>0</v>
      </c>
      <c r="O12" s="581"/>
      <c r="P12" s="329">
        <f t="shared" ref="P12:P43" si="2">O12*$J12</f>
        <v>0</v>
      </c>
      <c r="Q12" s="581"/>
      <c r="R12" s="329">
        <f t="shared" ref="R12:R43" si="3">Q12*$J12</f>
        <v>0</v>
      </c>
      <c r="S12" s="333"/>
      <c r="T12" s="329">
        <f t="shared" ref="T12:T43" si="4">S12*$J12</f>
        <v>0</v>
      </c>
      <c r="U12" s="331">
        <f t="shared" ref="U12:U43" si="5">K12+M12+O12+Q12+S12</f>
        <v>1600</v>
      </c>
      <c r="V12" s="332">
        <f>T12+R12+P12+N12+L12</f>
        <v>1600</v>
      </c>
      <c r="W12" s="109"/>
      <c r="X12" s="143"/>
      <c r="Y12" s="143"/>
      <c r="Z12" s="143"/>
      <c r="AA12" s="143"/>
      <c r="AB12" s="143"/>
      <c r="AC12" s="143"/>
    </row>
    <row r="13" spans="1:29" s="351" customFormat="1" ht="39" x14ac:dyDescent="0.25">
      <c r="A13" s="99"/>
      <c r="B13" s="109"/>
      <c r="C13" s="249" t="s">
        <v>575</v>
      </c>
      <c r="D13" s="234" t="s">
        <v>527</v>
      </c>
      <c r="E13" s="424" t="str">
        <f>IFERROR(VLOOKUP($D13,'START - AWARD DETAILS'!$C$21:$G$40,2,0),"")</f>
        <v>Research institute (ODA Eligible)</v>
      </c>
      <c r="F13" s="424" t="str">
        <f>IFERROR(VLOOKUP($D13,'START - AWARD DETAILS'!$C$21:$G$40,3,0),"")</f>
        <v>Pakistan</v>
      </c>
      <c r="G13" s="560" t="str">
        <f>IFERROR(VLOOKUP($D13,'START - AWARD DETAILS'!$C$21:$G$40,4,0),"")</f>
        <v>Yes</v>
      </c>
      <c r="H13" s="425" t="str">
        <f>IFERROR(VLOOKUP($D13,'START - AWARD DETAILS'!$C$21:$G$40,5,0),"")</f>
        <v>Lower Middle Income Countries and Territories</v>
      </c>
      <c r="I13" s="691">
        <v>1200</v>
      </c>
      <c r="J13" s="327">
        <f t="shared" ref="J13:J36" si="6">IF(E13="HEI (UK)",0.8,1)</f>
        <v>1</v>
      </c>
      <c r="K13" s="333">
        <v>1200</v>
      </c>
      <c r="L13" s="329">
        <f t="shared" si="0"/>
        <v>1200</v>
      </c>
      <c r="M13" s="333"/>
      <c r="N13" s="329">
        <f t="shared" si="1"/>
        <v>0</v>
      </c>
      <c r="O13" s="581"/>
      <c r="P13" s="329">
        <f t="shared" si="2"/>
        <v>0</v>
      </c>
      <c r="Q13" s="581"/>
      <c r="R13" s="329">
        <f t="shared" si="3"/>
        <v>0</v>
      </c>
      <c r="S13" s="333"/>
      <c r="T13" s="329">
        <f t="shared" si="4"/>
        <v>0</v>
      </c>
      <c r="U13" s="331">
        <f t="shared" si="5"/>
        <v>1200</v>
      </c>
      <c r="V13" s="332">
        <f t="shared" ref="V13:V76" si="7">T13+R13+P13+N13+L13</f>
        <v>1200</v>
      </c>
      <c r="W13" s="109"/>
      <c r="X13" s="143"/>
      <c r="Y13" s="143"/>
      <c r="Z13" s="143"/>
      <c r="AA13" s="143"/>
      <c r="AB13" s="143"/>
      <c r="AC13" s="143"/>
    </row>
    <row r="14" spans="1:29" s="351" customFormat="1" ht="77.25" x14ac:dyDescent="0.25">
      <c r="A14" s="99"/>
      <c r="B14" s="109"/>
      <c r="C14" s="249" t="s">
        <v>576</v>
      </c>
      <c r="D14" s="234" t="s">
        <v>527</v>
      </c>
      <c r="E14" s="424" t="str">
        <f>IFERROR(VLOOKUP($D14,'START - AWARD DETAILS'!$C$21:$G$40,2,0),"")</f>
        <v>Research institute (ODA Eligible)</v>
      </c>
      <c r="F14" s="424" t="str">
        <f>IFERROR(VLOOKUP($D14,'START - AWARD DETAILS'!$C$21:$G$40,3,0),"")</f>
        <v>Pakistan</v>
      </c>
      <c r="G14" s="560" t="str">
        <f>IFERROR(VLOOKUP($D14,'START - AWARD DETAILS'!$C$21:$G$40,4,0),"")</f>
        <v>Yes</v>
      </c>
      <c r="H14" s="425" t="str">
        <f>IFERROR(VLOOKUP($D14,'START - AWARD DETAILS'!$C$21:$G$40,5,0),"")</f>
        <v>Lower Middle Income Countries and Territories</v>
      </c>
      <c r="I14" s="691">
        <v>650</v>
      </c>
      <c r="J14" s="327">
        <f t="shared" si="6"/>
        <v>1</v>
      </c>
      <c r="K14" s="333">
        <f>20*650</f>
        <v>13000</v>
      </c>
      <c r="L14" s="329">
        <f t="shared" si="0"/>
        <v>13000</v>
      </c>
      <c r="M14" s="333">
        <f>650*20</f>
        <v>13000</v>
      </c>
      <c r="N14" s="329">
        <f t="shared" si="1"/>
        <v>13000</v>
      </c>
      <c r="O14" s="581"/>
      <c r="P14" s="329">
        <f t="shared" si="2"/>
        <v>0</v>
      </c>
      <c r="Q14" s="581"/>
      <c r="R14" s="329">
        <f t="shared" si="3"/>
        <v>0</v>
      </c>
      <c r="S14" s="333"/>
      <c r="T14" s="329">
        <f t="shared" si="4"/>
        <v>0</v>
      </c>
      <c r="U14" s="331">
        <f t="shared" si="5"/>
        <v>26000</v>
      </c>
      <c r="V14" s="332">
        <f t="shared" si="7"/>
        <v>26000</v>
      </c>
      <c r="W14" s="109"/>
      <c r="X14" s="143"/>
      <c r="Y14" s="143"/>
      <c r="Z14" s="143"/>
      <c r="AA14" s="143"/>
      <c r="AB14" s="143"/>
      <c r="AC14" s="143"/>
    </row>
    <row r="15" spans="1:29" s="351" customFormat="1" ht="64.5" x14ac:dyDescent="0.25">
      <c r="A15" s="99"/>
      <c r="B15" s="109"/>
      <c r="C15" s="249" t="s">
        <v>577</v>
      </c>
      <c r="D15" s="234" t="s">
        <v>527</v>
      </c>
      <c r="E15" s="424" t="str">
        <f>IFERROR(VLOOKUP($D15,'START - AWARD DETAILS'!$C$21:$G$40,2,0),"")</f>
        <v>Research institute (ODA Eligible)</v>
      </c>
      <c r="F15" s="424" t="str">
        <f>IFERROR(VLOOKUP($D15,'START - AWARD DETAILS'!$C$21:$G$40,3,0),"")</f>
        <v>Pakistan</v>
      </c>
      <c r="G15" s="560" t="str">
        <f>IFERROR(VLOOKUP($D15,'START - AWARD DETAILS'!$C$21:$G$40,4,0),"")</f>
        <v>Yes</v>
      </c>
      <c r="H15" s="425" t="str">
        <f>IFERROR(VLOOKUP($D15,'START - AWARD DETAILS'!$C$21:$G$40,5,0),"")</f>
        <v>Lower Middle Income Countries and Territories</v>
      </c>
      <c r="I15" s="691">
        <v>300</v>
      </c>
      <c r="J15" s="327">
        <f t="shared" si="6"/>
        <v>1</v>
      </c>
      <c r="K15" s="333">
        <f>300*12</f>
        <v>3600</v>
      </c>
      <c r="L15" s="329">
        <f t="shared" si="0"/>
        <v>3600</v>
      </c>
      <c r="M15" s="333">
        <f>12*300</f>
        <v>3600</v>
      </c>
      <c r="N15" s="329">
        <f t="shared" si="1"/>
        <v>3600</v>
      </c>
      <c r="O15" s="581">
        <f>12*300</f>
        <v>3600</v>
      </c>
      <c r="P15" s="329">
        <f t="shared" si="2"/>
        <v>3600</v>
      </c>
      <c r="Q15" s="581">
        <f>4*300</f>
        <v>1200</v>
      </c>
      <c r="R15" s="329">
        <f t="shared" si="3"/>
        <v>1200</v>
      </c>
      <c r="S15" s="333"/>
      <c r="T15" s="329">
        <f t="shared" si="4"/>
        <v>0</v>
      </c>
      <c r="U15" s="331">
        <f t="shared" si="5"/>
        <v>12000</v>
      </c>
      <c r="V15" s="332">
        <f t="shared" si="7"/>
        <v>12000</v>
      </c>
      <c r="W15" s="109"/>
      <c r="X15" s="143"/>
      <c r="Y15" s="143"/>
      <c r="Z15" s="143"/>
      <c r="AA15" s="143"/>
      <c r="AB15" s="143"/>
      <c r="AC15" s="143"/>
    </row>
    <row r="16" spans="1:29" s="351" customFormat="1" x14ac:dyDescent="0.25">
      <c r="A16" s="99"/>
      <c r="B16" s="109"/>
      <c r="C16" s="249" t="s">
        <v>51</v>
      </c>
      <c r="D16" s="234" t="s">
        <v>25</v>
      </c>
      <c r="E16" s="424" t="str">
        <f>IFERROR(VLOOKUP($D16,'START - AWARD DETAILS'!$C$21:$G$40,2,0),"")</f>
        <v/>
      </c>
      <c r="F16" s="424" t="str">
        <f>IFERROR(VLOOKUP($D16,'START - AWARD DETAILS'!$C$21:$G$40,3,0),"")</f>
        <v/>
      </c>
      <c r="G16" s="560" t="str">
        <f>IFERROR(VLOOKUP($D16,'START - AWARD DETAILS'!$C$21:$G$40,4,0),"")</f>
        <v/>
      </c>
      <c r="H16" s="425" t="str">
        <f>IFERROR(VLOOKUP($D16,'START - AWARD DETAILS'!$C$21:$G$40,5,0),"")</f>
        <v/>
      </c>
      <c r="I16" s="691"/>
      <c r="J16" s="327">
        <f t="shared" si="6"/>
        <v>1</v>
      </c>
      <c r="K16" s="333"/>
      <c r="L16" s="329">
        <f t="shared" si="0"/>
        <v>0</v>
      </c>
      <c r="M16" s="333"/>
      <c r="N16" s="329">
        <f t="shared" si="1"/>
        <v>0</v>
      </c>
      <c r="O16" s="581"/>
      <c r="P16" s="329">
        <f t="shared" si="2"/>
        <v>0</v>
      </c>
      <c r="Q16" s="581"/>
      <c r="R16" s="329">
        <f t="shared" si="3"/>
        <v>0</v>
      </c>
      <c r="S16" s="333"/>
      <c r="T16" s="329">
        <f t="shared" si="4"/>
        <v>0</v>
      </c>
      <c r="U16" s="331">
        <f t="shared" si="5"/>
        <v>0</v>
      </c>
      <c r="V16" s="332">
        <f t="shared" si="7"/>
        <v>0</v>
      </c>
      <c r="W16" s="109"/>
      <c r="X16" s="143"/>
      <c r="Y16" s="143"/>
      <c r="Z16" s="143"/>
      <c r="AA16" s="143"/>
      <c r="AB16" s="143"/>
      <c r="AC16" s="143"/>
    </row>
    <row r="17" spans="1:29" s="351" customFormat="1" x14ac:dyDescent="0.25">
      <c r="A17" s="99"/>
      <c r="B17" s="109"/>
      <c r="C17" s="249" t="s">
        <v>51</v>
      </c>
      <c r="D17" s="234" t="s">
        <v>25</v>
      </c>
      <c r="E17" s="424" t="str">
        <f>IFERROR(VLOOKUP($D17,'START - AWARD DETAILS'!$C$21:$G$40,2,0),"")</f>
        <v/>
      </c>
      <c r="F17" s="424" t="str">
        <f>IFERROR(VLOOKUP($D17,'START - AWARD DETAILS'!$C$21:$G$40,3,0),"")</f>
        <v/>
      </c>
      <c r="G17" s="560" t="str">
        <f>IFERROR(VLOOKUP($D17,'START - AWARD DETAILS'!$C$21:$G$40,4,0),"")</f>
        <v/>
      </c>
      <c r="H17" s="425" t="str">
        <f>IFERROR(VLOOKUP($D17,'START - AWARD DETAILS'!$C$21:$G$40,5,0),"")</f>
        <v/>
      </c>
      <c r="I17" s="691"/>
      <c r="J17" s="327">
        <f t="shared" si="6"/>
        <v>1</v>
      </c>
      <c r="K17" s="328"/>
      <c r="L17" s="329">
        <f t="shared" si="0"/>
        <v>0</v>
      </c>
      <c r="M17" s="328"/>
      <c r="N17" s="329">
        <f t="shared" si="1"/>
        <v>0</v>
      </c>
      <c r="O17" s="328"/>
      <c r="P17" s="329">
        <f t="shared" si="2"/>
        <v>0</v>
      </c>
      <c r="Q17" s="328"/>
      <c r="R17" s="329">
        <f t="shared" si="3"/>
        <v>0</v>
      </c>
      <c r="S17" s="330"/>
      <c r="T17" s="329">
        <f t="shared" si="4"/>
        <v>0</v>
      </c>
      <c r="U17" s="331">
        <f t="shared" si="5"/>
        <v>0</v>
      </c>
      <c r="V17" s="332">
        <f t="shared" si="7"/>
        <v>0</v>
      </c>
      <c r="W17" s="109"/>
      <c r="X17" s="143"/>
      <c r="Y17" s="143"/>
      <c r="Z17" s="143"/>
      <c r="AA17" s="143"/>
      <c r="AB17" s="143"/>
      <c r="AC17" s="143"/>
    </row>
    <row r="18" spans="1:29" s="351" customFormat="1" x14ac:dyDescent="0.25">
      <c r="A18" s="99"/>
      <c r="B18" s="109"/>
      <c r="C18" s="194" t="s">
        <v>51</v>
      </c>
      <c r="D18" s="234" t="s">
        <v>25</v>
      </c>
      <c r="E18" s="424" t="str">
        <f>IFERROR(VLOOKUP($D18,'START - AWARD DETAILS'!$C$21:$G$40,2,0),"")</f>
        <v/>
      </c>
      <c r="F18" s="424" t="str">
        <f>IFERROR(VLOOKUP($D18,'START - AWARD DETAILS'!$C$21:$G$40,3,0),"")</f>
        <v/>
      </c>
      <c r="G18" s="560" t="str">
        <f>IFERROR(VLOOKUP($D18,'START - AWARD DETAILS'!$C$21:$G$40,4,0),"")</f>
        <v/>
      </c>
      <c r="H18" s="425" t="str">
        <f>IFERROR(VLOOKUP($D18,'START - AWARD DETAILS'!$C$21:$G$40,5,0),"")</f>
        <v/>
      </c>
      <c r="I18" s="691"/>
      <c r="J18" s="327">
        <f t="shared" si="6"/>
        <v>1</v>
      </c>
      <c r="K18" s="328"/>
      <c r="L18" s="329">
        <f t="shared" si="0"/>
        <v>0</v>
      </c>
      <c r="M18" s="328"/>
      <c r="N18" s="329">
        <f t="shared" si="1"/>
        <v>0</v>
      </c>
      <c r="O18" s="328"/>
      <c r="P18" s="329">
        <f t="shared" si="2"/>
        <v>0</v>
      </c>
      <c r="Q18" s="328"/>
      <c r="R18" s="329">
        <f t="shared" si="3"/>
        <v>0</v>
      </c>
      <c r="S18" s="330"/>
      <c r="T18" s="329">
        <f t="shared" si="4"/>
        <v>0</v>
      </c>
      <c r="U18" s="331">
        <f t="shared" si="5"/>
        <v>0</v>
      </c>
      <c r="V18" s="332">
        <f t="shared" si="7"/>
        <v>0</v>
      </c>
      <c r="W18" s="109"/>
      <c r="X18" s="143"/>
      <c r="Y18" s="143"/>
      <c r="Z18" s="143"/>
      <c r="AA18" s="143"/>
      <c r="AB18" s="143"/>
      <c r="AC18" s="143"/>
    </row>
    <row r="19" spans="1:29" s="351" customFormat="1" x14ac:dyDescent="0.25">
      <c r="A19" s="99"/>
      <c r="B19" s="109"/>
      <c r="C19" s="194" t="s">
        <v>51</v>
      </c>
      <c r="D19" s="234" t="s">
        <v>25</v>
      </c>
      <c r="E19" s="424" t="str">
        <f>IFERROR(VLOOKUP($D19,'START - AWARD DETAILS'!$C$21:$G$40,2,0),"")</f>
        <v/>
      </c>
      <c r="F19" s="424" t="str">
        <f>IFERROR(VLOOKUP($D19,'START - AWARD DETAILS'!$C$21:$G$40,3,0),"")</f>
        <v/>
      </c>
      <c r="G19" s="560" t="str">
        <f>IFERROR(VLOOKUP($D19,'START - AWARD DETAILS'!$C$21:$G$40,4,0),"")</f>
        <v/>
      </c>
      <c r="H19" s="425" t="str">
        <f>IFERROR(VLOOKUP($D19,'START - AWARD DETAILS'!$C$21:$G$40,5,0),"")</f>
        <v/>
      </c>
      <c r="I19" s="691"/>
      <c r="J19" s="327">
        <f t="shared" si="6"/>
        <v>1</v>
      </c>
      <c r="K19" s="328"/>
      <c r="L19" s="329">
        <f t="shared" si="0"/>
        <v>0</v>
      </c>
      <c r="M19" s="328"/>
      <c r="N19" s="329">
        <f t="shared" si="1"/>
        <v>0</v>
      </c>
      <c r="O19" s="328"/>
      <c r="P19" s="329">
        <f t="shared" si="2"/>
        <v>0</v>
      </c>
      <c r="Q19" s="328"/>
      <c r="R19" s="329">
        <f t="shared" si="3"/>
        <v>0</v>
      </c>
      <c r="S19" s="330"/>
      <c r="T19" s="329">
        <f t="shared" si="4"/>
        <v>0</v>
      </c>
      <c r="U19" s="331">
        <f t="shared" si="5"/>
        <v>0</v>
      </c>
      <c r="V19" s="332">
        <f t="shared" si="7"/>
        <v>0</v>
      </c>
      <c r="W19" s="109"/>
      <c r="X19" s="143"/>
      <c r="Y19" s="143"/>
      <c r="Z19" s="143"/>
      <c r="AA19" s="143"/>
      <c r="AB19" s="143"/>
      <c r="AC19" s="143"/>
    </row>
    <row r="20" spans="1:29" s="351" customFormat="1" x14ac:dyDescent="0.25">
      <c r="A20" s="99"/>
      <c r="B20" s="109"/>
      <c r="C20" s="194" t="s">
        <v>51</v>
      </c>
      <c r="D20" s="234" t="s">
        <v>25</v>
      </c>
      <c r="E20" s="424" t="str">
        <f>IFERROR(VLOOKUP($D20,'START - AWARD DETAILS'!$C$21:$G$40,2,0),"")</f>
        <v/>
      </c>
      <c r="F20" s="424" t="str">
        <f>IFERROR(VLOOKUP($D20,'START - AWARD DETAILS'!$C$21:$G$40,3,0),"")</f>
        <v/>
      </c>
      <c r="G20" s="560" t="str">
        <f>IFERROR(VLOOKUP($D20,'START - AWARD DETAILS'!$C$21:$G$40,4,0),"")</f>
        <v/>
      </c>
      <c r="H20" s="425" t="str">
        <f>IFERROR(VLOOKUP($D20,'START - AWARD DETAILS'!$C$21:$G$40,5,0),"")</f>
        <v/>
      </c>
      <c r="I20" s="691"/>
      <c r="J20" s="327">
        <f t="shared" si="6"/>
        <v>1</v>
      </c>
      <c r="K20" s="328"/>
      <c r="L20" s="329">
        <f t="shared" si="0"/>
        <v>0</v>
      </c>
      <c r="M20" s="328"/>
      <c r="N20" s="329">
        <f t="shared" si="1"/>
        <v>0</v>
      </c>
      <c r="O20" s="328"/>
      <c r="P20" s="329">
        <f t="shared" si="2"/>
        <v>0</v>
      </c>
      <c r="Q20" s="328"/>
      <c r="R20" s="329">
        <f t="shared" si="3"/>
        <v>0</v>
      </c>
      <c r="S20" s="330"/>
      <c r="T20" s="329">
        <f t="shared" si="4"/>
        <v>0</v>
      </c>
      <c r="U20" s="331">
        <f t="shared" si="5"/>
        <v>0</v>
      </c>
      <c r="V20" s="332">
        <f t="shared" si="7"/>
        <v>0</v>
      </c>
      <c r="W20" s="109"/>
      <c r="X20" s="143"/>
      <c r="Y20" s="143"/>
      <c r="Z20" s="143"/>
      <c r="AA20" s="143"/>
      <c r="AB20" s="143"/>
      <c r="AC20" s="143"/>
    </row>
    <row r="21" spans="1:29" s="351" customFormat="1" x14ac:dyDescent="0.25">
      <c r="A21" s="99"/>
      <c r="B21" s="109"/>
      <c r="C21" s="194" t="s">
        <v>51</v>
      </c>
      <c r="D21" s="234" t="s">
        <v>25</v>
      </c>
      <c r="E21" s="424" t="str">
        <f>IFERROR(VLOOKUP($D21,'START - AWARD DETAILS'!$C$21:$G$40,2,0),"")</f>
        <v/>
      </c>
      <c r="F21" s="424" t="str">
        <f>IFERROR(VLOOKUP($D21,'START - AWARD DETAILS'!$C$21:$G$40,3,0),"")</f>
        <v/>
      </c>
      <c r="G21" s="560" t="str">
        <f>IFERROR(VLOOKUP($D21,'START - AWARD DETAILS'!$C$21:$G$40,4,0),"")</f>
        <v/>
      </c>
      <c r="H21" s="425" t="str">
        <f>IFERROR(VLOOKUP($D21,'START - AWARD DETAILS'!$C$21:$G$40,5,0),"")</f>
        <v/>
      </c>
      <c r="I21" s="691"/>
      <c r="J21" s="327">
        <f t="shared" si="6"/>
        <v>1</v>
      </c>
      <c r="K21" s="328"/>
      <c r="L21" s="329">
        <f t="shared" si="0"/>
        <v>0</v>
      </c>
      <c r="M21" s="328"/>
      <c r="N21" s="329">
        <f t="shared" si="1"/>
        <v>0</v>
      </c>
      <c r="O21" s="328"/>
      <c r="P21" s="329">
        <f t="shared" si="2"/>
        <v>0</v>
      </c>
      <c r="Q21" s="328"/>
      <c r="R21" s="329">
        <f t="shared" si="3"/>
        <v>0</v>
      </c>
      <c r="S21" s="330"/>
      <c r="T21" s="329">
        <f t="shared" si="4"/>
        <v>0</v>
      </c>
      <c r="U21" s="331">
        <f t="shared" si="5"/>
        <v>0</v>
      </c>
      <c r="V21" s="332">
        <f t="shared" si="7"/>
        <v>0</v>
      </c>
      <c r="W21" s="109"/>
      <c r="X21" s="143"/>
      <c r="Y21" s="143"/>
      <c r="Z21" s="143"/>
      <c r="AA21" s="143"/>
      <c r="AB21" s="143"/>
      <c r="AC21" s="143"/>
    </row>
    <row r="22" spans="1:29" s="351" customFormat="1" x14ac:dyDescent="0.25">
      <c r="A22" s="99"/>
      <c r="B22" s="109"/>
      <c r="C22" s="194" t="s">
        <v>51</v>
      </c>
      <c r="D22" s="234" t="s">
        <v>25</v>
      </c>
      <c r="E22" s="424" t="str">
        <f>IFERROR(VLOOKUP($D22,'START - AWARD DETAILS'!$C$21:$G$40,2,0),"")</f>
        <v/>
      </c>
      <c r="F22" s="424" t="str">
        <f>IFERROR(VLOOKUP($D22,'START - AWARD DETAILS'!$C$21:$G$40,3,0),"")</f>
        <v/>
      </c>
      <c r="G22" s="560" t="str">
        <f>IFERROR(VLOOKUP($D22,'START - AWARD DETAILS'!$C$21:$G$40,4,0),"")</f>
        <v/>
      </c>
      <c r="H22" s="425" t="str">
        <f>IFERROR(VLOOKUP($D22,'START - AWARD DETAILS'!$C$21:$G$40,5,0),"")</f>
        <v/>
      </c>
      <c r="I22" s="691"/>
      <c r="J22" s="327">
        <f t="shared" si="6"/>
        <v>1</v>
      </c>
      <c r="K22" s="328"/>
      <c r="L22" s="329">
        <f t="shared" si="0"/>
        <v>0</v>
      </c>
      <c r="M22" s="328"/>
      <c r="N22" s="329">
        <f t="shared" si="1"/>
        <v>0</v>
      </c>
      <c r="O22" s="328"/>
      <c r="P22" s="329">
        <f t="shared" si="2"/>
        <v>0</v>
      </c>
      <c r="Q22" s="328"/>
      <c r="R22" s="329">
        <f t="shared" si="3"/>
        <v>0</v>
      </c>
      <c r="S22" s="330"/>
      <c r="T22" s="329">
        <f t="shared" si="4"/>
        <v>0</v>
      </c>
      <c r="U22" s="331">
        <f t="shared" si="5"/>
        <v>0</v>
      </c>
      <c r="V22" s="332">
        <f t="shared" si="7"/>
        <v>0</v>
      </c>
      <c r="W22" s="109"/>
      <c r="X22" s="143"/>
      <c r="Y22" s="143"/>
      <c r="Z22" s="143"/>
      <c r="AA22" s="143"/>
      <c r="AB22" s="143"/>
      <c r="AC22" s="143"/>
    </row>
    <row r="23" spans="1:29" s="351" customFormat="1" x14ac:dyDescent="0.25">
      <c r="A23" s="99"/>
      <c r="B23" s="109"/>
      <c r="C23" s="194" t="s">
        <v>51</v>
      </c>
      <c r="D23" s="234" t="s">
        <v>25</v>
      </c>
      <c r="E23" s="424" t="str">
        <f>IFERROR(VLOOKUP($D23,'START - AWARD DETAILS'!$C$21:$G$40,2,0),"")</f>
        <v/>
      </c>
      <c r="F23" s="424" t="str">
        <f>IFERROR(VLOOKUP($D23,'START - AWARD DETAILS'!$C$21:$G$40,3,0),"")</f>
        <v/>
      </c>
      <c r="G23" s="560" t="str">
        <f>IFERROR(VLOOKUP($D23,'START - AWARD DETAILS'!$C$21:$G$40,4,0),"")</f>
        <v/>
      </c>
      <c r="H23" s="425" t="str">
        <f>IFERROR(VLOOKUP($D23,'START - AWARD DETAILS'!$C$21:$G$40,5,0),"")</f>
        <v/>
      </c>
      <c r="I23" s="691"/>
      <c r="J23" s="327">
        <f t="shared" si="6"/>
        <v>1</v>
      </c>
      <c r="K23" s="328"/>
      <c r="L23" s="329">
        <f t="shared" si="0"/>
        <v>0</v>
      </c>
      <c r="M23" s="328"/>
      <c r="N23" s="329">
        <f t="shared" si="1"/>
        <v>0</v>
      </c>
      <c r="O23" s="328"/>
      <c r="P23" s="329">
        <f t="shared" si="2"/>
        <v>0</v>
      </c>
      <c r="Q23" s="328"/>
      <c r="R23" s="329">
        <f t="shared" si="3"/>
        <v>0</v>
      </c>
      <c r="S23" s="330"/>
      <c r="T23" s="329">
        <f t="shared" si="4"/>
        <v>0</v>
      </c>
      <c r="U23" s="331">
        <f t="shared" si="5"/>
        <v>0</v>
      </c>
      <c r="V23" s="332">
        <f t="shared" si="7"/>
        <v>0</v>
      </c>
      <c r="W23" s="109"/>
      <c r="X23" s="143"/>
      <c r="Y23" s="143"/>
      <c r="Z23" s="143"/>
      <c r="AA23" s="143"/>
      <c r="AB23" s="143"/>
      <c r="AC23" s="143"/>
    </row>
    <row r="24" spans="1:29" s="351" customFormat="1" x14ac:dyDescent="0.25">
      <c r="A24" s="99"/>
      <c r="B24" s="109"/>
      <c r="C24" s="194" t="s">
        <v>51</v>
      </c>
      <c r="D24" s="234" t="s">
        <v>25</v>
      </c>
      <c r="E24" s="424" t="str">
        <f>IFERROR(VLOOKUP($D24,'START - AWARD DETAILS'!$C$21:$G$40,2,0),"")</f>
        <v/>
      </c>
      <c r="F24" s="424" t="str">
        <f>IFERROR(VLOOKUP($D24,'START - AWARD DETAILS'!$C$21:$G$40,3,0),"")</f>
        <v/>
      </c>
      <c r="G24" s="560" t="str">
        <f>IFERROR(VLOOKUP($D24,'START - AWARD DETAILS'!$C$21:$G$40,4,0),"")</f>
        <v/>
      </c>
      <c r="H24" s="425" t="str">
        <f>IFERROR(VLOOKUP($D24,'START - AWARD DETAILS'!$C$21:$G$40,5,0),"")</f>
        <v/>
      </c>
      <c r="I24" s="691"/>
      <c r="J24" s="327">
        <f t="shared" si="6"/>
        <v>1</v>
      </c>
      <c r="K24" s="328"/>
      <c r="L24" s="329">
        <f t="shared" si="0"/>
        <v>0</v>
      </c>
      <c r="M24" s="328"/>
      <c r="N24" s="329">
        <f t="shared" si="1"/>
        <v>0</v>
      </c>
      <c r="O24" s="328"/>
      <c r="P24" s="329">
        <f t="shared" si="2"/>
        <v>0</v>
      </c>
      <c r="Q24" s="328"/>
      <c r="R24" s="329">
        <f t="shared" si="3"/>
        <v>0</v>
      </c>
      <c r="S24" s="330"/>
      <c r="T24" s="329">
        <f t="shared" si="4"/>
        <v>0</v>
      </c>
      <c r="U24" s="331">
        <f t="shared" si="5"/>
        <v>0</v>
      </c>
      <c r="V24" s="332">
        <f t="shared" si="7"/>
        <v>0</v>
      </c>
      <c r="W24" s="109"/>
      <c r="X24" s="143"/>
      <c r="Y24" s="143"/>
      <c r="Z24" s="143"/>
      <c r="AA24" s="143"/>
      <c r="AB24" s="143"/>
      <c r="AC24" s="143"/>
    </row>
    <row r="25" spans="1:29" s="351" customFormat="1" x14ac:dyDescent="0.25">
      <c r="A25" s="99"/>
      <c r="B25" s="109"/>
      <c r="C25" s="194" t="s">
        <v>51</v>
      </c>
      <c r="D25" s="234" t="s">
        <v>25</v>
      </c>
      <c r="E25" s="424" t="str">
        <f>IFERROR(VLOOKUP($D25,'START - AWARD DETAILS'!$C$21:$G$40,2,0),"")</f>
        <v/>
      </c>
      <c r="F25" s="424" t="str">
        <f>IFERROR(VLOOKUP($D25,'START - AWARD DETAILS'!$C$21:$G$40,3,0),"")</f>
        <v/>
      </c>
      <c r="G25" s="560" t="str">
        <f>IFERROR(VLOOKUP($D25,'START - AWARD DETAILS'!$C$21:$G$40,4,0),"")</f>
        <v/>
      </c>
      <c r="H25" s="425" t="str">
        <f>IFERROR(VLOOKUP($D25,'START - AWARD DETAILS'!$C$21:$G$40,5,0),"")</f>
        <v/>
      </c>
      <c r="I25" s="691"/>
      <c r="J25" s="327">
        <f t="shared" si="6"/>
        <v>1</v>
      </c>
      <c r="K25" s="328"/>
      <c r="L25" s="329">
        <f t="shared" si="0"/>
        <v>0</v>
      </c>
      <c r="M25" s="328"/>
      <c r="N25" s="329">
        <f t="shared" si="1"/>
        <v>0</v>
      </c>
      <c r="O25" s="328"/>
      <c r="P25" s="329">
        <f t="shared" si="2"/>
        <v>0</v>
      </c>
      <c r="Q25" s="328"/>
      <c r="R25" s="329">
        <f t="shared" si="3"/>
        <v>0</v>
      </c>
      <c r="S25" s="330"/>
      <c r="T25" s="329">
        <f t="shared" si="4"/>
        <v>0</v>
      </c>
      <c r="U25" s="331">
        <f t="shared" si="5"/>
        <v>0</v>
      </c>
      <c r="V25" s="332">
        <f t="shared" si="7"/>
        <v>0</v>
      </c>
      <c r="W25" s="109"/>
      <c r="X25" s="143"/>
      <c r="Y25" s="143"/>
      <c r="Z25" s="143"/>
      <c r="AA25" s="143"/>
      <c r="AB25" s="143"/>
      <c r="AC25" s="143"/>
    </row>
    <row r="26" spans="1:29" s="351" customFormat="1" x14ac:dyDescent="0.25">
      <c r="A26" s="99"/>
      <c r="B26" s="109"/>
      <c r="C26" s="194" t="s">
        <v>51</v>
      </c>
      <c r="D26" s="234" t="s">
        <v>25</v>
      </c>
      <c r="E26" s="424" t="str">
        <f>IFERROR(VLOOKUP($D26,'START - AWARD DETAILS'!$C$21:$G$40,2,0),"")</f>
        <v/>
      </c>
      <c r="F26" s="424" t="str">
        <f>IFERROR(VLOOKUP($D26,'START - AWARD DETAILS'!$C$21:$G$40,3,0),"")</f>
        <v/>
      </c>
      <c r="G26" s="560" t="str">
        <f>IFERROR(VLOOKUP($D26,'START - AWARD DETAILS'!$C$21:$G$40,4,0),"")</f>
        <v/>
      </c>
      <c r="H26" s="425" t="str">
        <f>IFERROR(VLOOKUP($D26,'START - AWARD DETAILS'!$C$21:$G$40,5,0),"")</f>
        <v/>
      </c>
      <c r="I26" s="691"/>
      <c r="J26" s="327">
        <f t="shared" si="6"/>
        <v>1</v>
      </c>
      <c r="K26" s="328"/>
      <c r="L26" s="329">
        <f t="shared" si="0"/>
        <v>0</v>
      </c>
      <c r="M26" s="328"/>
      <c r="N26" s="329">
        <f t="shared" si="1"/>
        <v>0</v>
      </c>
      <c r="O26" s="328"/>
      <c r="P26" s="329">
        <f t="shared" si="2"/>
        <v>0</v>
      </c>
      <c r="Q26" s="328"/>
      <c r="R26" s="329">
        <f t="shared" si="3"/>
        <v>0</v>
      </c>
      <c r="S26" s="330"/>
      <c r="T26" s="329">
        <f t="shared" si="4"/>
        <v>0</v>
      </c>
      <c r="U26" s="331">
        <f t="shared" si="5"/>
        <v>0</v>
      </c>
      <c r="V26" s="332">
        <f t="shared" si="7"/>
        <v>0</v>
      </c>
      <c r="W26" s="109"/>
      <c r="X26" s="143"/>
      <c r="Y26" s="143"/>
      <c r="Z26" s="143"/>
      <c r="AA26" s="143"/>
      <c r="AB26" s="143"/>
      <c r="AC26" s="143"/>
    </row>
    <row r="27" spans="1:29" s="351" customFormat="1" x14ac:dyDescent="0.25">
      <c r="A27" s="99"/>
      <c r="B27" s="109"/>
      <c r="C27" s="194" t="s">
        <v>51</v>
      </c>
      <c r="D27" s="234" t="s">
        <v>25</v>
      </c>
      <c r="E27" s="424" t="str">
        <f>IFERROR(VLOOKUP($D27,'START - AWARD DETAILS'!$C$21:$G$40,2,0),"")</f>
        <v/>
      </c>
      <c r="F27" s="424" t="str">
        <f>IFERROR(VLOOKUP($D27,'START - AWARD DETAILS'!$C$21:$G$40,3,0),"")</f>
        <v/>
      </c>
      <c r="G27" s="560" t="str">
        <f>IFERROR(VLOOKUP($D27,'START - AWARD DETAILS'!$C$21:$G$40,4,0),"")</f>
        <v/>
      </c>
      <c r="H27" s="425" t="str">
        <f>IFERROR(VLOOKUP($D27,'START - AWARD DETAILS'!$C$21:$G$40,5,0),"")</f>
        <v/>
      </c>
      <c r="I27" s="691"/>
      <c r="J27" s="327">
        <f t="shared" si="6"/>
        <v>1</v>
      </c>
      <c r="K27" s="328"/>
      <c r="L27" s="329">
        <f t="shared" si="0"/>
        <v>0</v>
      </c>
      <c r="M27" s="328"/>
      <c r="N27" s="329">
        <f t="shared" si="1"/>
        <v>0</v>
      </c>
      <c r="O27" s="328"/>
      <c r="P27" s="329">
        <f t="shared" si="2"/>
        <v>0</v>
      </c>
      <c r="Q27" s="328"/>
      <c r="R27" s="329">
        <f t="shared" si="3"/>
        <v>0</v>
      </c>
      <c r="S27" s="330"/>
      <c r="T27" s="329">
        <f t="shared" si="4"/>
        <v>0</v>
      </c>
      <c r="U27" s="331">
        <f t="shared" si="5"/>
        <v>0</v>
      </c>
      <c r="V27" s="332">
        <f t="shared" si="7"/>
        <v>0</v>
      </c>
      <c r="W27" s="109"/>
      <c r="X27" s="143"/>
      <c r="Y27" s="143"/>
      <c r="Z27" s="143"/>
      <c r="AA27" s="143"/>
      <c r="AB27" s="143"/>
      <c r="AC27" s="143"/>
    </row>
    <row r="28" spans="1:29" s="351" customFormat="1" x14ac:dyDescent="0.25">
      <c r="A28" s="99"/>
      <c r="B28" s="109"/>
      <c r="C28" s="194" t="s">
        <v>51</v>
      </c>
      <c r="D28" s="234" t="s">
        <v>25</v>
      </c>
      <c r="E28" s="424" t="str">
        <f>IFERROR(VLOOKUP($D28,'START - AWARD DETAILS'!$C$21:$G$40,2,0),"")</f>
        <v/>
      </c>
      <c r="F28" s="424" t="str">
        <f>IFERROR(VLOOKUP($D28,'START - AWARD DETAILS'!$C$21:$G$40,3,0),"")</f>
        <v/>
      </c>
      <c r="G28" s="560" t="str">
        <f>IFERROR(VLOOKUP($D28,'START - AWARD DETAILS'!$C$21:$G$40,4,0),"")</f>
        <v/>
      </c>
      <c r="H28" s="425" t="str">
        <f>IFERROR(VLOOKUP($D28,'START - AWARD DETAILS'!$C$21:$G$40,5,0),"")</f>
        <v/>
      </c>
      <c r="I28" s="691"/>
      <c r="J28" s="327">
        <f t="shared" si="6"/>
        <v>1</v>
      </c>
      <c r="K28" s="328"/>
      <c r="L28" s="329">
        <f t="shared" si="0"/>
        <v>0</v>
      </c>
      <c r="M28" s="328"/>
      <c r="N28" s="329">
        <f t="shared" si="1"/>
        <v>0</v>
      </c>
      <c r="O28" s="328"/>
      <c r="P28" s="329">
        <f t="shared" si="2"/>
        <v>0</v>
      </c>
      <c r="Q28" s="328"/>
      <c r="R28" s="329">
        <f t="shared" si="3"/>
        <v>0</v>
      </c>
      <c r="S28" s="330"/>
      <c r="T28" s="329">
        <f t="shared" si="4"/>
        <v>0</v>
      </c>
      <c r="U28" s="331">
        <f t="shared" si="5"/>
        <v>0</v>
      </c>
      <c r="V28" s="332">
        <f t="shared" si="7"/>
        <v>0</v>
      </c>
      <c r="W28" s="109"/>
      <c r="X28" s="143"/>
      <c r="Y28" s="143"/>
      <c r="Z28" s="143"/>
      <c r="AA28" s="143"/>
      <c r="AB28" s="143"/>
      <c r="AC28" s="143"/>
    </row>
    <row r="29" spans="1:29" s="351" customFormat="1" x14ac:dyDescent="0.25">
      <c r="A29" s="99"/>
      <c r="B29" s="109"/>
      <c r="C29" s="194" t="s">
        <v>51</v>
      </c>
      <c r="D29" s="234" t="s">
        <v>25</v>
      </c>
      <c r="E29" s="424" t="str">
        <f>IFERROR(VLOOKUP($D29,'START - AWARD DETAILS'!$C$21:$G$40,2,0),"")</f>
        <v/>
      </c>
      <c r="F29" s="424" t="str">
        <f>IFERROR(VLOOKUP($D29,'START - AWARD DETAILS'!$C$21:$G$40,3,0),"")</f>
        <v/>
      </c>
      <c r="G29" s="560" t="str">
        <f>IFERROR(VLOOKUP($D29,'START - AWARD DETAILS'!$C$21:$G$40,4,0),"")</f>
        <v/>
      </c>
      <c r="H29" s="425" t="str">
        <f>IFERROR(VLOOKUP($D29,'START - AWARD DETAILS'!$C$21:$G$40,5,0),"")</f>
        <v/>
      </c>
      <c r="I29" s="691"/>
      <c r="J29" s="327">
        <f t="shared" si="6"/>
        <v>1</v>
      </c>
      <c r="K29" s="328"/>
      <c r="L29" s="329">
        <f t="shared" si="0"/>
        <v>0</v>
      </c>
      <c r="M29" s="328"/>
      <c r="N29" s="329">
        <f t="shared" si="1"/>
        <v>0</v>
      </c>
      <c r="O29" s="328"/>
      <c r="P29" s="329">
        <f t="shared" si="2"/>
        <v>0</v>
      </c>
      <c r="Q29" s="328"/>
      <c r="R29" s="329">
        <f t="shared" si="3"/>
        <v>0</v>
      </c>
      <c r="S29" s="330"/>
      <c r="T29" s="329">
        <f t="shared" si="4"/>
        <v>0</v>
      </c>
      <c r="U29" s="331">
        <f t="shared" si="5"/>
        <v>0</v>
      </c>
      <c r="V29" s="332">
        <f t="shared" si="7"/>
        <v>0</v>
      </c>
      <c r="W29" s="109"/>
      <c r="X29" s="143"/>
      <c r="Y29" s="143"/>
      <c r="Z29" s="143"/>
      <c r="AA29" s="143"/>
      <c r="AB29" s="143"/>
      <c r="AC29" s="143"/>
    </row>
    <row r="30" spans="1:29" s="351" customFormat="1" x14ac:dyDescent="0.25">
      <c r="A30" s="99"/>
      <c r="B30" s="109"/>
      <c r="C30" s="194" t="s">
        <v>51</v>
      </c>
      <c r="D30" s="234" t="s">
        <v>25</v>
      </c>
      <c r="E30" s="424" t="str">
        <f>IFERROR(VLOOKUP($D30,'START - AWARD DETAILS'!$C$21:$G$40,2,0),"")</f>
        <v/>
      </c>
      <c r="F30" s="424" t="str">
        <f>IFERROR(VLOOKUP($D30,'START - AWARD DETAILS'!$C$21:$G$40,3,0),"")</f>
        <v/>
      </c>
      <c r="G30" s="560" t="str">
        <f>IFERROR(VLOOKUP($D30,'START - AWARD DETAILS'!$C$21:$G$40,4,0),"")</f>
        <v/>
      </c>
      <c r="H30" s="425" t="str">
        <f>IFERROR(VLOOKUP($D30,'START - AWARD DETAILS'!$C$21:$G$40,5,0),"")</f>
        <v/>
      </c>
      <c r="I30" s="691"/>
      <c r="J30" s="327">
        <f t="shared" si="6"/>
        <v>1</v>
      </c>
      <c r="K30" s="328"/>
      <c r="L30" s="329">
        <f t="shared" si="0"/>
        <v>0</v>
      </c>
      <c r="M30" s="328"/>
      <c r="N30" s="329">
        <f t="shared" si="1"/>
        <v>0</v>
      </c>
      <c r="O30" s="328"/>
      <c r="P30" s="329">
        <f t="shared" si="2"/>
        <v>0</v>
      </c>
      <c r="Q30" s="328"/>
      <c r="R30" s="329">
        <f t="shared" si="3"/>
        <v>0</v>
      </c>
      <c r="S30" s="330"/>
      <c r="T30" s="329">
        <f t="shared" si="4"/>
        <v>0</v>
      </c>
      <c r="U30" s="331">
        <f t="shared" si="5"/>
        <v>0</v>
      </c>
      <c r="V30" s="332">
        <f t="shared" si="7"/>
        <v>0</v>
      </c>
      <c r="W30" s="109"/>
      <c r="X30" s="143"/>
      <c r="Y30" s="143"/>
      <c r="Z30" s="143"/>
      <c r="AA30" s="143"/>
      <c r="AB30" s="143"/>
      <c r="AC30" s="143"/>
    </row>
    <row r="31" spans="1:29" s="351" customFormat="1" x14ac:dyDescent="0.25">
      <c r="A31" s="99"/>
      <c r="B31" s="109"/>
      <c r="C31" s="194" t="s">
        <v>51</v>
      </c>
      <c r="D31" s="234" t="s">
        <v>25</v>
      </c>
      <c r="E31" s="424" t="str">
        <f>IFERROR(VLOOKUP($D31,'START - AWARD DETAILS'!$C$21:$G$40,2,0),"")</f>
        <v/>
      </c>
      <c r="F31" s="424" t="str">
        <f>IFERROR(VLOOKUP($D31,'START - AWARD DETAILS'!$C$21:$G$40,3,0),"")</f>
        <v/>
      </c>
      <c r="G31" s="560" t="str">
        <f>IFERROR(VLOOKUP($D31,'START - AWARD DETAILS'!$C$21:$G$40,4,0),"")</f>
        <v/>
      </c>
      <c r="H31" s="425" t="str">
        <f>IFERROR(VLOOKUP($D31,'START - AWARD DETAILS'!$C$21:$G$40,5,0),"")</f>
        <v/>
      </c>
      <c r="I31" s="691"/>
      <c r="J31" s="327">
        <f t="shared" si="6"/>
        <v>1</v>
      </c>
      <c r="K31" s="328"/>
      <c r="L31" s="329">
        <f t="shared" si="0"/>
        <v>0</v>
      </c>
      <c r="M31" s="328"/>
      <c r="N31" s="329">
        <f t="shared" si="1"/>
        <v>0</v>
      </c>
      <c r="O31" s="328"/>
      <c r="P31" s="329">
        <f t="shared" si="2"/>
        <v>0</v>
      </c>
      <c r="Q31" s="328"/>
      <c r="R31" s="329">
        <f t="shared" si="3"/>
        <v>0</v>
      </c>
      <c r="S31" s="330"/>
      <c r="T31" s="329">
        <f t="shared" si="4"/>
        <v>0</v>
      </c>
      <c r="U31" s="331">
        <f t="shared" si="5"/>
        <v>0</v>
      </c>
      <c r="V31" s="332">
        <f t="shared" si="7"/>
        <v>0</v>
      </c>
      <c r="W31" s="109"/>
      <c r="X31" s="143"/>
      <c r="Y31" s="143"/>
      <c r="Z31" s="143"/>
      <c r="AA31" s="143"/>
      <c r="AB31" s="143"/>
      <c r="AC31" s="143"/>
    </row>
    <row r="32" spans="1:29" s="351" customFormat="1" x14ac:dyDescent="0.25">
      <c r="A32" s="99"/>
      <c r="B32" s="109"/>
      <c r="C32" s="194" t="s">
        <v>51</v>
      </c>
      <c r="D32" s="234" t="s">
        <v>25</v>
      </c>
      <c r="E32" s="424" t="str">
        <f>IFERROR(VLOOKUP($D32,'START - AWARD DETAILS'!$C$21:$G$40,2,0),"")</f>
        <v/>
      </c>
      <c r="F32" s="424" t="str">
        <f>IFERROR(VLOOKUP($D32,'START - AWARD DETAILS'!$C$21:$G$40,3,0),"")</f>
        <v/>
      </c>
      <c r="G32" s="560" t="str">
        <f>IFERROR(VLOOKUP($D32,'START - AWARD DETAILS'!$C$21:$G$40,4,0),"")</f>
        <v/>
      </c>
      <c r="H32" s="425" t="str">
        <f>IFERROR(VLOOKUP($D32,'START - AWARD DETAILS'!$C$21:$G$40,5,0),"")</f>
        <v/>
      </c>
      <c r="I32" s="691"/>
      <c r="J32" s="327">
        <f t="shared" si="6"/>
        <v>1</v>
      </c>
      <c r="K32" s="328"/>
      <c r="L32" s="329">
        <f t="shared" si="0"/>
        <v>0</v>
      </c>
      <c r="M32" s="328"/>
      <c r="N32" s="329">
        <f t="shared" si="1"/>
        <v>0</v>
      </c>
      <c r="O32" s="328"/>
      <c r="P32" s="329">
        <f t="shared" si="2"/>
        <v>0</v>
      </c>
      <c r="Q32" s="328"/>
      <c r="R32" s="329">
        <f t="shared" si="3"/>
        <v>0</v>
      </c>
      <c r="S32" s="330"/>
      <c r="T32" s="329">
        <f t="shared" si="4"/>
        <v>0</v>
      </c>
      <c r="U32" s="331">
        <f t="shared" si="5"/>
        <v>0</v>
      </c>
      <c r="V32" s="332">
        <f t="shared" si="7"/>
        <v>0</v>
      </c>
      <c r="W32" s="109"/>
      <c r="X32" s="143"/>
      <c r="Y32" s="143"/>
      <c r="Z32" s="143"/>
      <c r="AA32" s="143"/>
      <c r="AB32" s="143"/>
      <c r="AC32" s="143"/>
    </row>
    <row r="33" spans="1:29" s="351" customFormat="1" x14ac:dyDescent="0.25">
      <c r="A33" s="99"/>
      <c r="B33" s="109"/>
      <c r="C33" s="194" t="s">
        <v>51</v>
      </c>
      <c r="D33" s="234" t="s">
        <v>25</v>
      </c>
      <c r="E33" s="424" t="str">
        <f>IFERROR(VLOOKUP($D33,'START - AWARD DETAILS'!$C$21:$G$40,2,0),"")</f>
        <v/>
      </c>
      <c r="F33" s="424" t="str">
        <f>IFERROR(VLOOKUP($D33,'START - AWARD DETAILS'!$C$21:$G$40,3,0),"")</f>
        <v/>
      </c>
      <c r="G33" s="560" t="str">
        <f>IFERROR(VLOOKUP($D33,'START - AWARD DETAILS'!$C$21:$G$40,4,0),"")</f>
        <v/>
      </c>
      <c r="H33" s="425" t="str">
        <f>IFERROR(VLOOKUP($D33,'START - AWARD DETAILS'!$C$21:$G$40,5,0),"")</f>
        <v/>
      </c>
      <c r="I33" s="691"/>
      <c r="J33" s="327">
        <f t="shared" si="6"/>
        <v>1</v>
      </c>
      <c r="K33" s="328"/>
      <c r="L33" s="329">
        <f t="shared" si="0"/>
        <v>0</v>
      </c>
      <c r="M33" s="328"/>
      <c r="N33" s="329">
        <f t="shared" si="1"/>
        <v>0</v>
      </c>
      <c r="O33" s="328"/>
      <c r="P33" s="329">
        <f t="shared" si="2"/>
        <v>0</v>
      </c>
      <c r="Q33" s="328"/>
      <c r="R33" s="329">
        <f t="shared" si="3"/>
        <v>0</v>
      </c>
      <c r="S33" s="330"/>
      <c r="T33" s="329">
        <f t="shared" si="4"/>
        <v>0</v>
      </c>
      <c r="U33" s="331">
        <f t="shared" si="5"/>
        <v>0</v>
      </c>
      <c r="V33" s="332">
        <f t="shared" si="7"/>
        <v>0</v>
      </c>
      <c r="W33" s="109"/>
      <c r="X33" s="143"/>
      <c r="Y33" s="143"/>
      <c r="Z33" s="143"/>
      <c r="AA33" s="143"/>
      <c r="AB33" s="143"/>
      <c r="AC33" s="143"/>
    </row>
    <row r="34" spans="1:29" s="351" customFormat="1" x14ac:dyDescent="0.25">
      <c r="A34" s="99"/>
      <c r="B34" s="109"/>
      <c r="C34" s="194" t="s">
        <v>51</v>
      </c>
      <c r="D34" s="234" t="s">
        <v>25</v>
      </c>
      <c r="E34" s="424" t="str">
        <f>IFERROR(VLOOKUP($D34,'START - AWARD DETAILS'!$C$21:$G$40,2,0),"")</f>
        <v/>
      </c>
      <c r="F34" s="424" t="str">
        <f>IFERROR(VLOOKUP($D34,'START - AWARD DETAILS'!$C$21:$G$40,3,0),"")</f>
        <v/>
      </c>
      <c r="G34" s="560" t="str">
        <f>IFERROR(VLOOKUP($D34,'START - AWARD DETAILS'!$C$21:$G$40,4,0),"")</f>
        <v/>
      </c>
      <c r="H34" s="425" t="str">
        <f>IFERROR(VLOOKUP($D34,'START - AWARD DETAILS'!$C$21:$G$40,5,0),"")</f>
        <v/>
      </c>
      <c r="I34" s="691"/>
      <c r="J34" s="327">
        <f t="shared" si="6"/>
        <v>1</v>
      </c>
      <c r="K34" s="328"/>
      <c r="L34" s="329">
        <f t="shared" si="0"/>
        <v>0</v>
      </c>
      <c r="M34" s="328"/>
      <c r="N34" s="329">
        <f t="shared" si="1"/>
        <v>0</v>
      </c>
      <c r="O34" s="328"/>
      <c r="P34" s="329">
        <f t="shared" si="2"/>
        <v>0</v>
      </c>
      <c r="Q34" s="328"/>
      <c r="R34" s="329">
        <f t="shared" si="3"/>
        <v>0</v>
      </c>
      <c r="S34" s="330"/>
      <c r="T34" s="329">
        <f t="shared" si="4"/>
        <v>0</v>
      </c>
      <c r="U34" s="331">
        <f t="shared" si="5"/>
        <v>0</v>
      </c>
      <c r="V34" s="332">
        <f t="shared" si="7"/>
        <v>0</v>
      </c>
      <c r="W34" s="109"/>
      <c r="X34" s="143"/>
      <c r="Y34" s="143"/>
      <c r="Z34" s="143"/>
      <c r="AA34" s="143"/>
      <c r="AB34" s="143"/>
      <c r="AC34" s="143"/>
    </row>
    <row r="35" spans="1:29" s="351" customFormat="1" x14ac:dyDescent="0.25">
      <c r="A35" s="99"/>
      <c r="B35" s="109"/>
      <c r="C35" s="194" t="s">
        <v>51</v>
      </c>
      <c r="D35" s="234" t="s">
        <v>25</v>
      </c>
      <c r="E35" s="424" t="str">
        <f>IFERROR(VLOOKUP($D35,'START - AWARD DETAILS'!$C$21:$G$40,2,0),"")</f>
        <v/>
      </c>
      <c r="F35" s="424" t="str">
        <f>IFERROR(VLOOKUP($D35,'START - AWARD DETAILS'!$C$21:$G$40,3,0),"")</f>
        <v/>
      </c>
      <c r="G35" s="560" t="str">
        <f>IFERROR(VLOOKUP($D35,'START - AWARD DETAILS'!$C$21:$G$40,4,0),"")</f>
        <v/>
      </c>
      <c r="H35" s="425" t="str">
        <f>IFERROR(VLOOKUP($D35,'START - AWARD DETAILS'!$C$21:$G$40,5,0),"")</f>
        <v/>
      </c>
      <c r="I35" s="691"/>
      <c r="J35" s="327">
        <f t="shared" si="6"/>
        <v>1</v>
      </c>
      <c r="K35" s="328"/>
      <c r="L35" s="329">
        <f t="shared" si="0"/>
        <v>0</v>
      </c>
      <c r="M35" s="328"/>
      <c r="N35" s="329">
        <f t="shared" si="1"/>
        <v>0</v>
      </c>
      <c r="O35" s="328"/>
      <c r="P35" s="329">
        <f t="shared" si="2"/>
        <v>0</v>
      </c>
      <c r="Q35" s="328"/>
      <c r="R35" s="329">
        <f t="shared" si="3"/>
        <v>0</v>
      </c>
      <c r="S35" s="330"/>
      <c r="T35" s="329">
        <f t="shared" si="4"/>
        <v>0</v>
      </c>
      <c r="U35" s="331">
        <f t="shared" si="5"/>
        <v>0</v>
      </c>
      <c r="V35" s="332">
        <f t="shared" si="7"/>
        <v>0</v>
      </c>
      <c r="W35" s="109"/>
      <c r="X35" s="143"/>
      <c r="Y35" s="143"/>
      <c r="Z35" s="143"/>
      <c r="AA35" s="143"/>
      <c r="AB35" s="143"/>
      <c r="AC35" s="143"/>
    </row>
    <row r="36" spans="1:29" s="351" customFormat="1" x14ac:dyDescent="0.25">
      <c r="A36" s="99"/>
      <c r="B36" s="109"/>
      <c r="C36" s="194" t="s">
        <v>51</v>
      </c>
      <c r="D36" s="234" t="s">
        <v>25</v>
      </c>
      <c r="E36" s="424" t="str">
        <f>IFERROR(VLOOKUP($D36,'START - AWARD DETAILS'!$C$21:$G$40,2,0),"")</f>
        <v/>
      </c>
      <c r="F36" s="424" t="str">
        <f>IFERROR(VLOOKUP($D36,'START - AWARD DETAILS'!$C$21:$G$40,3,0),"")</f>
        <v/>
      </c>
      <c r="G36" s="560" t="str">
        <f>IFERROR(VLOOKUP($D36,'START - AWARD DETAILS'!$C$21:$G$40,4,0),"")</f>
        <v/>
      </c>
      <c r="H36" s="425" t="str">
        <f>IFERROR(VLOOKUP($D36,'START - AWARD DETAILS'!$C$21:$G$40,5,0),"")</f>
        <v/>
      </c>
      <c r="I36" s="691"/>
      <c r="J36" s="327">
        <f t="shared" si="6"/>
        <v>1</v>
      </c>
      <c r="K36" s="328"/>
      <c r="L36" s="329">
        <f t="shared" si="0"/>
        <v>0</v>
      </c>
      <c r="M36" s="328"/>
      <c r="N36" s="329">
        <f t="shared" si="1"/>
        <v>0</v>
      </c>
      <c r="O36" s="328"/>
      <c r="P36" s="329">
        <f t="shared" si="2"/>
        <v>0</v>
      </c>
      <c r="Q36" s="328"/>
      <c r="R36" s="329">
        <f t="shared" si="3"/>
        <v>0</v>
      </c>
      <c r="S36" s="330"/>
      <c r="T36" s="329">
        <f t="shared" si="4"/>
        <v>0</v>
      </c>
      <c r="U36" s="331">
        <f t="shared" si="5"/>
        <v>0</v>
      </c>
      <c r="V36" s="332">
        <f t="shared" si="7"/>
        <v>0</v>
      </c>
      <c r="W36" s="109"/>
      <c r="X36" s="143"/>
      <c r="Y36" s="143"/>
      <c r="Z36" s="143"/>
      <c r="AA36" s="143"/>
      <c r="AB36" s="143"/>
      <c r="AC36" s="143"/>
    </row>
    <row r="37" spans="1:29" outlineLevel="1" x14ac:dyDescent="0.25">
      <c r="A37" s="107"/>
      <c r="B37" s="64"/>
      <c r="C37" s="194" t="s">
        <v>51</v>
      </c>
      <c r="D37" s="234" t="s">
        <v>80</v>
      </c>
      <c r="E37" s="424" t="str">
        <f>IFERROR(VLOOKUP($D37,'START - AWARD DETAILS'!$C$21:$G$40,2,0),"")</f>
        <v/>
      </c>
      <c r="F37" s="424" t="str">
        <f>IFERROR(VLOOKUP($D37,'START - AWARD DETAILS'!$C$21:$G$40,3,0),"")</f>
        <v/>
      </c>
      <c r="G37" s="560" t="str">
        <f>IFERROR(VLOOKUP($D37,'START - AWARD DETAILS'!$C$21:$G$40,4,0),"")</f>
        <v/>
      </c>
      <c r="H37" s="425" t="str">
        <f>IFERROR(VLOOKUP($D37,'START - AWARD DETAILS'!$C$21:$G$40,5,0),"")</f>
        <v/>
      </c>
      <c r="I37" s="691"/>
      <c r="J37" s="335">
        <f>IF(E37="HEI",'START - AWARD DETAILS'!$G$12,'START - AWARD DETAILS'!$G$13)</f>
        <v>1</v>
      </c>
      <c r="K37" s="328"/>
      <c r="L37" s="329">
        <f>K37*$J37</f>
        <v>0</v>
      </c>
      <c r="M37" s="328"/>
      <c r="N37" s="329">
        <f t="shared" si="1"/>
        <v>0</v>
      </c>
      <c r="O37" s="328"/>
      <c r="P37" s="329">
        <f t="shared" si="2"/>
        <v>0</v>
      </c>
      <c r="Q37" s="328"/>
      <c r="R37" s="329">
        <f t="shared" si="3"/>
        <v>0</v>
      </c>
      <c r="S37" s="330"/>
      <c r="T37" s="329">
        <f t="shared" si="4"/>
        <v>0</v>
      </c>
      <c r="U37" s="331">
        <f t="shared" si="5"/>
        <v>0</v>
      </c>
      <c r="V37" s="332">
        <f t="shared" si="7"/>
        <v>0</v>
      </c>
      <c r="W37" s="64"/>
      <c r="AA37" s="53"/>
      <c r="AB37" s="53"/>
      <c r="AC37" s="53"/>
    </row>
    <row r="38" spans="1:29" outlineLevel="1" x14ac:dyDescent="0.25">
      <c r="A38" s="107"/>
      <c r="B38" s="64"/>
      <c r="C38" s="194" t="s">
        <v>51</v>
      </c>
      <c r="D38" s="234" t="s">
        <v>80</v>
      </c>
      <c r="E38" s="424" t="str">
        <f>IFERROR(VLOOKUP($D38,'START - AWARD DETAILS'!$C$21:$G$40,2,0),"")</f>
        <v/>
      </c>
      <c r="F38" s="424" t="str">
        <f>IFERROR(VLOOKUP($D38,'START - AWARD DETAILS'!$C$21:$G$40,3,0),"")</f>
        <v/>
      </c>
      <c r="G38" s="560" t="str">
        <f>IFERROR(VLOOKUP($D38,'START - AWARD DETAILS'!$C$21:$G$40,4,0),"")</f>
        <v/>
      </c>
      <c r="H38" s="425" t="str">
        <f>IFERROR(VLOOKUP($D38,'START - AWARD DETAILS'!$C$21:$G$40,5,0),"")</f>
        <v/>
      </c>
      <c r="I38" s="691"/>
      <c r="J38" s="335">
        <f>IF(E38="HEI",'START - AWARD DETAILS'!$G$12,'START - AWARD DETAILS'!$G$13)</f>
        <v>1</v>
      </c>
      <c r="K38" s="328"/>
      <c r="L38" s="329">
        <f>K38*$J38</f>
        <v>0</v>
      </c>
      <c r="M38" s="328"/>
      <c r="N38" s="329">
        <f t="shared" si="1"/>
        <v>0</v>
      </c>
      <c r="O38" s="328"/>
      <c r="P38" s="329">
        <f t="shared" si="2"/>
        <v>0</v>
      </c>
      <c r="Q38" s="328"/>
      <c r="R38" s="329">
        <f t="shared" si="3"/>
        <v>0</v>
      </c>
      <c r="S38" s="330"/>
      <c r="T38" s="329">
        <f t="shared" si="4"/>
        <v>0</v>
      </c>
      <c r="U38" s="331">
        <f t="shared" si="5"/>
        <v>0</v>
      </c>
      <c r="V38" s="332">
        <f t="shared" si="7"/>
        <v>0</v>
      </c>
      <c r="W38" s="64"/>
      <c r="AA38" s="53"/>
      <c r="AB38" s="53"/>
      <c r="AC38" s="53"/>
    </row>
    <row r="39" spans="1:29" outlineLevel="1" x14ac:dyDescent="0.25">
      <c r="A39" s="107"/>
      <c r="B39" s="64"/>
      <c r="C39" s="194" t="s">
        <v>51</v>
      </c>
      <c r="D39" s="234" t="s">
        <v>80</v>
      </c>
      <c r="E39" s="424" t="str">
        <f>IFERROR(VLOOKUP($D39,'START - AWARD DETAILS'!$C$21:$G$40,2,0),"")</f>
        <v/>
      </c>
      <c r="F39" s="424" t="str">
        <f>IFERROR(VLOOKUP($D39,'START - AWARD DETAILS'!$C$21:$G$40,3,0),"")</f>
        <v/>
      </c>
      <c r="G39" s="560" t="str">
        <f>IFERROR(VLOOKUP($D39,'START - AWARD DETAILS'!$C$21:$G$40,4,0),"")</f>
        <v/>
      </c>
      <c r="H39" s="425" t="str">
        <f>IFERROR(VLOOKUP($D39,'START - AWARD DETAILS'!$C$21:$G$40,5,0),"")</f>
        <v/>
      </c>
      <c r="I39" s="691"/>
      <c r="J39" s="335">
        <f>IF(E39="HEI",'START - AWARD DETAILS'!$G$12,'START - AWARD DETAILS'!$G$13)</f>
        <v>1</v>
      </c>
      <c r="K39" s="328"/>
      <c r="L39" s="329">
        <f t="shared" si="0"/>
        <v>0</v>
      </c>
      <c r="M39" s="328"/>
      <c r="N39" s="329">
        <f t="shared" si="1"/>
        <v>0</v>
      </c>
      <c r="O39" s="328"/>
      <c r="P39" s="329">
        <f t="shared" si="2"/>
        <v>0</v>
      </c>
      <c r="Q39" s="328"/>
      <c r="R39" s="329">
        <f t="shared" si="3"/>
        <v>0</v>
      </c>
      <c r="S39" s="330"/>
      <c r="T39" s="329">
        <f t="shared" si="4"/>
        <v>0</v>
      </c>
      <c r="U39" s="331">
        <f t="shared" si="5"/>
        <v>0</v>
      </c>
      <c r="V39" s="332">
        <f t="shared" si="7"/>
        <v>0</v>
      </c>
      <c r="W39" s="64"/>
      <c r="AA39" s="53"/>
      <c r="AB39" s="53"/>
      <c r="AC39" s="53"/>
    </row>
    <row r="40" spans="1:29" outlineLevel="1" x14ac:dyDescent="0.25">
      <c r="A40" s="107"/>
      <c r="B40" s="64"/>
      <c r="C40" s="194" t="s">
        <v>51</v>
      </c>
      <c r="D40" s="234" t="s">
        <v>80</v>
      </c>
      <c r="E40" s="424" t="str">
        <f>IFERROR(VLOOKUP($D40,'START - AWARD DETAILS'!$C$21:$G$40,2,0),"")</f>
        <v/>
      </c>
      <c r="F40" s="424" t="str">
        <f>IFERROR(VLOOKUP($D40,'START - AWARD DETAILS'!$C$21:$G$40,3,0),"")</f>
        <v/>
      </c>
      <c r="G40" s="560" t="str">
        <f>IFERROR(VLOOKUP($D40,'START - AWARD DETAILS'!$C$21:$G$40,4,0),"")</f>
        <v/>
      </c>
      <c r="H40" s="425" t="str">
        <f>IFERROR(VLOOKUP($D40,'START - AWARD DETAILS'!$C$21:$G$40,5,0),"")</f>
        <v/>
      </c>
      <c r="I40" s="691"/>
      <c r="J40" s="335">
        <f>IF(E40="HEI",'START - AWARD DETAILS'!$G$12,'START - AWARD DETAILS'!$G$13)</f>
        <v>1</v>
      </c>
      <c r="K40" s="328"/>
      <c r="L40" s="329">
        <f t="shared" si="0"/>
        <v>0</v>
      </c>
      <c r="M40" s="328"/>
      <c r="N40" s="329">
        <f t="shared" si="1"/>
        <v>0</v>
      </c>
      <c r="O40" s="328"/>
      <c r="P40" s="329">
        <f t="shared" si="2"/>
        <v>0</v>
      </c>
      <c r="Q40" s="328"/>
      <c r="R40" s="329">
        <f t="shared" si="3"/>
        <v>0</v>
      </c>
      <c r="S40" s="330"/>
      <c r="T40" s="329">
        <f t="shared" si="4"/>
        <v>0</v>
      </c>
      <c r="U40" s="331">
        <f t="shared" si="5"/>
        <v>0</v>
      </c>
      <c r="V40" s="332">
        <f t="shared" si="7"/>
        <v>0</v>
      </c>
      <c r="W40" s="64"/>
      <c r="AA40" s="53"/>
      <c r="AB40" s="53"/>
      <c r="AC40" s="53"/>
    </row>
    <row r="41" spans="1:29" outlineLevel="1" x14ac:dyDescent="0.25">
      <c r="A41" s="107"/>
      <c r="B41" s="64"/>
      <c r="C41" s="194" t="s">
        <v>51</v>
      </c>
      <c r="D41" s="234" t="s">
        <v>80</v>
      </c>
      <c r="E41" s="424" t="str">
        <f>IFERROR(VLOOKUP($D41,'START - AWARD DETAILS'!$C$21:$G$40,2,0),"")</f>
        <v/>
      </c>
      <c r="F41" s="424" t="str">
        <f>IFERROR(VLOOKUP($D41,'START - AWARD DETAILS'!$C$21:$G$40,3,0),"")</f>
        <v/>
      </c>
      <c r="G41" s="560" t="str">
        <f>IFERROR(VLOOKUP($D41,'START - AWARD DETAILS'!$C$21:$G$40,4,0),"")</f>
        <v/>
      </c>
      <c r="H41" s="425" t="str">
        <f>IFERROR(VLOOKUP($D41,'START - AWARD DETAILS'!$C$21:$G$40,5,0),"")</f>
        <v/>
      </c>
      <c r="I41" s="691"/>
      <c r="J41" s="335">
        <f>IF(E41="HEI",'START - AWARD DETAILS'!$G$12,'START - AWARD DETAILS'!$G$13)</f>
        <v>1</v>
      </c>
      <c r="K41" s="328"/>
      <c r="L41" s="329">
        <f t="shared" si="0"/>
        <v>0</v>
      </c>
      <c r="M41" s="328"/>
      <c r="N41" s="329">
        <f t="shared" si="1"/>
        <v>0</v>
      </c>
      <c r="O41" s="328"/>
      <c r="P41" s="329">
        <f t="shared" si="2"/>
        <v>0</v>
      </c>
      <c r="Q41" s="328"/>
      <c r="R41" s="329">
        <f t="shared" si="3"/>
        <v>0</v>
      </c>
      <c r="S41" s="330"/>
      <c r="T41" s="329">
        <f t="shared" si="4"/>
        <v>0</v>
      </c>
      <c r="U41" s="331">
        <f t="shared" si="5"/>
        <v>0</v>
      </c>
      <c r="V41" s="332">
        <f t="shared" si="7"/>
        <v>0</v>
      </c>
      <c r="W41" s="64"/>
      <c r="AA41" s="53"/>
      <c r="AB41" s="53"/>
      <c r="AC41" s="53"/>
    </row>
    <row r="42" spans="1:29" outlineLevel="1" x14ac:dyDescent="0.25">
      <c r="A42" s="107"/>
      <c r="B42" s="64"/>
      <c r="C42" s="194" t="s">
        <v>51</v>
      </c>
      <c r="D42" s="234" t="s">
        <v>80</v>
      </c>
      <c r="E42" s="424" t="str">
        <f>IFERROR(VLOOKUP($D42,'START - AWARD DETAILS'!$C$21:$G$40,2,0),"")</f>
        <v/>
      </c>
      <c r="F42" s="424" t="str">
        <f>IFERROR(VLOOKUP($D42,'START - AWARD DETAILS'!$C$21:$G$40,3,0),"")</f>
        <v/>
      </c>
      <c r="G42" s="560" t="str">
        <f>IFERROR(VLOOKUP($D42,'START - AWARD DETAILS'!$C$21:$G$40,4,0),"")</f>
        <v/>
      </c>
      <c r="H42" s="425" t="str">
        <f>IFERROR(VLOOKUP($D42,'START - AWARD DETAILS'!$C$21:$G$40,5,0),"")</f>
        <v/>
      </c>
      <c r="I42" s="691"/>
      <c r="J42" s="335">
        <f>IF(E42="HEI",'START - AWARD DETAILS'!$G$12,'START - AWARD DETAILS'!$G$13)</f>
        <v>1</v>
      </c>
      <c r="K42" s="328"/>
      <c r="L42" s="329">
        <f t="shared" si="0"/>
        <v>0</v>
      </c>
      <c r="M42" s="328"/>
      <c r="N42" s="329">
        <f t="shared" si="1"/>
        <v>0</v>
      </c>
      <c r="O42" s="328"/>
      <c r="P42" s="329">
        <f t="shared" si="2"/>
        <v>0</v>
      </c>
      <c r="Q42" s="328"/>
      <c r="R42" s="329">
        <f t="shared" si="3"/>
        <v>0</v>
      </c>
      <c r="S42" s="330"/>
      <c r="T42" s="329">
        <f t="shared" si="4"/>
        <v>0</v>
      </c>
      <c r="U42" s="331">
        <f t="shared" si="5"/>
        <v>0</v>
      </c>
      <c r="V42" s="332">
        <f t="shared" si="7"/>
        <v>0</v>
      </c>
      <c r="W42" s="64"/>
      <c r="AA42" s="53"/>
      <c r="AB42" s="53"/>
      <c r="AC42" s="53"/>
    </row>
    <row r="43" spans="1:29" outlineLevel="1" x14ac:dyDescent="0.25">
      <c r="A43" s="107"/>
      <c r="B43" s="64"/>
      <c r="C43" s="194" t="s">
        <v>51</v>
      </c>
      <c r="D43" s="234" t="s">
        <v>80</v>
      </c>
      <c r="E43" s="424" t="str">
        <f>IFERROR(VLOOKUP($D43,'START - AWARD DETAILS'!$C$21:$G$40,2,0),"")</f>
        <v/>
      </c>
      <c r="F43" s="424" t="str">
        <f>IFERROR(VLOOKUP($D43,'START - AWARD DETAILS'!$C$21:$G$40,3,0),"")</f>
        <v/>
      </c>
      <c r="G43" s="560" t="str">
        <f>IFERROR(VLOOKUP($D43,'START - AWARD DETAILS'!$C$21:$G$40,4,0),"")</f>
        <v/>
      </c>
      <c r="H43" s="425" t="str">
        <f>IFERROR(VLOOKUP($D43,'START - AWARD DETAILS'!$C$21:$G$40,5,0),"")</f>
        <v/>
      </c>
      <c r="I43" s="691"/>
      <c r="J43" s="335">
        <f>IF(E43="HEI",'START - AWARD DETAILS'!$G$12,'START - AWARD DETAILS'!$G$13)</f>
        <v>1</v>
      </c>
      <c r="K43" s="328"/>
      <c r="L43" s="329">
        <f t="shared" si="0"/>
        <v>0</v>
      </c>
      <c r="M43" s="328"/>
      <c r="N43" s="329">
        <f t="shared" si="1"/>
        <v>0</v>
      </c>
      <c r="O43" s="328"/>
      <c r="P43" s="329">
        <f t="shared" si="2"/>
        <v>0</v>
      </c>
      <c r="Q43" s="328"/>
      <c r="R43" s="329">
        <f t="shared" si="3"/>
        <v>0</v>
      </c>
      <c r="S43" s="330"/>
      <c r="T43" s="329">
        <f t="shared" si="4"/>
        <v>0</v>
      </c>
      <c r="U43" s="331">
        <f t="shared" si="5"/>
        <v>0</v>
      </c>
      <c r="V43" s="332">
        <f t="shared" si="7"/>
        <v>0</v>
      </c>
      <c r="W43" s="64"/>
      <c r="AA43" s="53"/>
      <c r="AB43" s="53"/>
      <c r="AC43" s="53"/>
    </row>
    <row r="44" spans="1:29" outlineLevel="1" x14ac:dyDescent="0.25">
      <c r="A44" s="107"/>
      <c r="B44" s="64"/>
      <c r="C44" s="194" t="s">
        <v>51</v>
      </c>
      <c r="D44" s="234" t="s">
        <v>80</v>
      </c>
      <c r="E44" s="424" t="str">
        <f>IFERROR(VLOOKUP($D44,'START - AWARD DETAILS'!$C$21:$G$40,2,0),"")</f>
        <v/>
      </c>
      <c r="F44" s="424" t="str">
        <f>IFERROR(VLOOKUP($D44,'START - AWARD DETAILS'!$C$21:$G$40,3,0),"")</f>
        <v/>
      </c>
      <c r="G44" s="560" t="str">
        <f>IFERROR(VLOOKUP($D44,'START - AWARD DETAILS'!$C$21:$G$40,4,0),"")</f>
        <v/>
      </c>
      <c r="H44" s="425" t="str">
        <f>IFERROR(VLOOKUP($D44,'START - AWARD DETAILS'!$C$21:$G$40,5,0),"")</f>
        <v/>
      </c>
      <c r="I44" s="691"/>
      <c r="J44" s="335">
        <f>IF(E44="HEI",'START - AWARD DETAILS'!$G$12,'START - AWARD DETAILS'!$G$13)</f>
        <v>1</v>
      </c>
      <c r="K44" s="328"/>
      <c r="L44" s="329">
        <f t="shared" ref="L44:L75" si="8">K44*$J44</f>
        <v>0</v>
      </c>
      <c r="M44" s="328"/>
      <c r="N44" s="329">
        <f t="shared" ref="N44:N75" si="9">M44*$J44</f>
        <v>0</v>
      </c>
      <c r="O44" s="328"/>
      <c r="P44" s="329">
        <f t="shared" ref="P44:P75" si="10">O44*$J44</f>
        <v>0</v>
      </c>
      <c r="Q44" s="328"/>
      <c r="R44" s="329">
        <f t="shared" ref="R44:R75" si="11">Q44*$J44</f>
        <v>0</v>
      </c>
      <c r="S44" s="330"/>
      <c r="T44" s="329">
        <f t="shared" ref="T44:T75" si="12">S44*$J44</f>
        <v>0</v>
      </c>
      <c r="U44" s="331">
        <f t="shared" ref="U44:U75" si="13">K44+M44+O44+Q44+S44</f>
        <v>0</v>
      </c>
      <c r="V44" s="332">
        <f t="shared" si="7"/>
        <v>0</v>
      </c>
      <c r="W44" s="64"/>
      <c r="AA44" s="53"/>
      <c r="AB44" s="53"/>
      <c r="AC44" s="53"/>
    </row>
    <row r="45" spans="1:29" outlineLevel="1" x14ac:dyDescent="0.25">
      <c r="A45" s="107"/>
      <c r="B45" s="64"/>
      <c r="C45" s="194" t="s">
        <v>51</v>
      </c>
      <c r="D45" s="234" t="s">
        <v>80</v>
      </c>
      <c r="E45" s="424" t="str">
        <f>IFERROR(VLOOKUP($D45,'START - AWARD DETAILS'!$C$21:$G$40,2,0),"")</f>
        <v/>
      </c>
      <c r="F45" s="424" t="str">
        <f>IFERROR(VLOOKUP($D45,'START - AWARD DETAILS'!$C$21:$G$40,3,0),"")</f>
        <v/>
      </c>
      <c r="G45" s="560" t="str">
        <f>IFERROR(VLOOKUP($D45,'START - AWARD DETAILS'!$C$21:$G$40,4,0),"")</f>
        <v/>
      </c>
      <c r="H45" s="425" t="str">
        <f>IFERROR(VLOOKUP($D45,'START - AWARD DETAILS'!$C$21:$G$40,5,0),"")</f>
        <v/>
      </c>
      <c r="I45" s="691"/>
      <c r="J45" s="335">
        <f>IF(E45="HEI",'START - AWARD DETAILS'!$G$12,'START - AWARD DETAILS'!$G$13)</f>
        <v>1</v>
      </c>
      <c r="K45" s="328"/>
      <c r="L45" s="329">
        <f t="shared" si="8"/>
        <v>0</v>
      </c>
      <c r="M45" s="328"/>
      <c r="N45" s="329">
        <f t="shared" si="9"/>
        <v>0</v>
      </c>
      <c r="O45" s="328"/>
      <c r="P45" s="329">
        <f t="shared" si="10"/>
        <v>0</v>
      </c>
      <c r="Q45" s="328"/>
      <c r="R45" s="329">
        <f t="shared" si="11"/>
        <v>0</v>
      </c>
      <c r="S45" s="330"/>
      <c r="T45" s="329">
        <f t="shared" si="12"/>
        <v>0</v>
      </c>
      <c r="U45" s="331">
        <f t="shared" si="13"/>
        <v>0</v>
      </c>
      <c r="V45" s="332">
        <f t="shared" si="7"/>
        <v>0</v>
      </c>
      <c r="W45" s="64"/>
      <c r="AA45" s="53"/>
      <c r="AB45" s="53"/>
      <c r="AC45" s="53"/>
    </row>
    <row r="46" spans="1:29" outlineLevel="1" x14ac:dyDescent="0.25">
      <c r="A46" s="107"/>
      <c r="B46" s="64"/>
      <c r="C46" s="194" t="s">
        <v>51</v>
      </c>
      <c r="D46" s="234" t="s">
        <v>80</v>
      </c>
      <c r="E46" s="424" t="str">
        <f>IFERROR(VLOOKUP($D46,'START - AWARD DETAILS'!$C$21:$G$40,2,0),"")</f>
        <v/>
      </c>
      <c r="F46" s="424" t="str">
        <f>IFERROR(VLOOKUP($D46,'START - AWARD DETAILS'!$C$21:$G$40,3,0),"")</f>
        <v/>
      </c>
      <c r="G46" s="560" t="str">
        <f>IFERROR(VLOOKUP($D46,'START - AWARD DETAILS'!$C$21:$G$40,4,0),"")</f>
        <v/>
      </c>
      <c r="H46" s="425" t="str">
        <f>IFERROR(VLOOKUP($D46,'START - AWARD DETAILS'!$C$21:$G$40,5,0),"")</f>
        <v/>
      </c>
      <c r="I46" s="691"/>
      <c r="J46" s="335">
        <f>IF(E46="HEI",'START - AWARD DETAILS'!$G$12,'START - AWARD DETAILS'!$G$13)</f>
        <v>1</v>
      </c>
      <c r="K46" s="328"/>
      <c r="L46" s="329">
        <f t="shared" si="8"/>
        <v>0</v>
      </c>
      <c r="M46" s="328"/>
      <c r="N46" s="329">
        <f t="shared" si="9"/>
        <v>0</v>
      </c>
      <c r="O46" s="328"/>
      <c r="P46" s="329">
        <f t="shared" si="10"/>
        <v>0</v>
      </c>
      <c r="Q46" s="328"/>
      <c r="R46" s="329">
        <f t="shared" si="11"/>
        <v>0</v>
      </c>
      <c r="S46" s="330"/>
      <c r="T46" s="329">
        <f t="shared" si="12"/>
        <v>0</v>
      </c>
      <c r="U46" s="331">
        <f t="shared" si="13"/>
        <v>0</v>
      </c>
      <c r="V46" s="332">
        <f t="shared" si="7"/>
        <v>0</v>
      </c>
      <c r="W46" s="64"/>
      <c r="AA46" s="53"/>
      <c r="AB46" s="53"/>
      <c r="AC46" s="53"/>
    </row>
    <row r="47" spans="1:29" outlineLevel="1" x14ac:dyDescent="0.25">
      <c r="A47" s="107"/>
      <c r="B47" s="64"/>
      <c r="C47" s="194" t="s">
        <v>51</v>
      </c>
      <c r="D47" s="234" t="s">
        <v>80</v>
      </c>
      <c r="E47" s="424" t="str">
        <f>IFERROR(VLOOKUP($D47,'START - AWARD DETAILS'!$C$21:$G$40,2,0),"")</f>
        <v/>
      </c>
      <c r="F47" s="424" t="str">
        <f>IFERROR(VLOOKUP($D47,'START - AWARD DETAILS'!$C$21:$G$40,3,0),"")</f>
        <v/>
      </c>
      <c r="G47" s="560" t="str">
        <f>IFERROR(VLOOKUP($D47,'START - AWARD DETAILS'!$C$21:$G$40,4,0),"")</f>
        <v/>
      </c>
      <c r="H47" s="425" t="str">
        <f>IFERROR(VLOOKUP($D47,'START - AWARD DETAILS'!$C$21:$G$40,5,0),"")</f>
        <v/>
      </c>
      <c r="I47" s="691"/>
      <c r="J47" s="335">
        <f>IF(E47="HEI",'START - AWARD DETAILS'!$G$12,'START - AWARD DETAILS'!$G$13)</f>
        <v>1</v>
      </c>
      <c r="K47" s="328"/>
      <c r="L47" s="329">
        <f t="shared" si="8"/>
        <v>0</v>
      </c>
      <c r="M47" s="328"/>
      <c r="N47" s="329">
        <f t="shared" si="9"/>
        <v>0</v>
      </c>
      <c r="O47" s="328"/>
      <c r="P47" s="329">
        <f t="shared" si="10"/>
        <v>0</v>
      </c>
      <c r="Q47" s="328"/>
      <c r="R47" s="329">
        <f t="shared" si="11"/>
        <v>0</v>
      </c>
      <c r="S47" s="330"/>
      <c r="T47" s="329">
        <f t="shared" si="12"/>
        <v>0</v>
      </c>
      <c r="U47" s="331">
        <f t="shared" si="13"/>
        <v>0</v>
      </c>
      <c r="V47" s="332">
        <f t="shared" si="7"/>
        <v>0</v>
      </c>
      <c r="W47" s="64"/>
      <c r="AA47" s="53"/>
      <c r="AB47" s="53"/>
      <c r="AC47" s="53"/>
    </row>
    <row r="48" spans="1:29" outlineLevel="1" x14ac:dyDescent="0.25">
      <c r="A48" s="107"/>
      <c r="B48" s="64"/>
      <c r="C48" s="194" t="s">
        <v>51</v>
      </c>
      <c r="D48" s="234" t="s">
        <v>80</v>
      </c>
      <c r="E48" s="424" t="str">
        <f>IFERROR(VLOOKUP($D48,'START - AWARD DETAILS'!$C$21:$G$40,2,0),"")</f>
        <v/>
      </c>
      <c r="F48" s="424" t="str">
        <f>IFERROR(VLOOKUP($D48,'START - AWARD DETAILS'!$C$21:$G$40,3,0),"")</f>
        <v/>
      </c>
      <c r="G48" s="560" t="str">
        <f>IFERROR(VLOOKUP($D48,'START - AWARD DETAILS'!$C$21:$G$40,4,0),"")</f>
        <v/>
      </c>
      <c r="H48" s="425" t="str">
        <f>IFERROR(VLOOKUP($D48,'START - AWARD DETAILS'!$C$21:$G$40,5,0),"")</f>
        <v/>
      </c>
      <c r="I48" s="691"/>
      <c r="J48" s="335">
        <f>IF(E48="HEI",'START - AWARD DETAILS'!$G$12,'START - AWARD DETAILS'!$G$13)</f>
        <v>1</v>
      </c>
      <c r="K48" s="328"/>
      <c r="L48" s="329">
        <f t="shared" si="8"/>
        <v>0</v>
      </c>
      <c r="M48" s="328"/>
      <c r="N48" s="329">
        <f t="shared" si="9"/>
        <v>0</v>
      </c>
      <c r="O48" s="328"/>
      <c r="P48" s="329">
        <f t="shared" si="10"/>
        <v>0</v>
      </c>
      <c r="Q48" s="328"/>
      <c r="R48" s="329">
        <f t="shared" si="11"/>
        <v>0</v>
      </c>
      <c r="S48" s="330"/>
      <c r="T48" s="329">
        <f t="shared" si="12"/>
        <v>0</v>
      </c>
      <c r="U48" s="331">
        <f t="shared" si="13"/>
        <v>0</v>
      </c>
      <c r="V48" s="332">
        <f t="shared" si="7"/>
        <v>0</v>
      </c>
      <c r="W48" s="64"/>
      <c r="AA48" s="53"/>
      <c r="AB48" s="53"/>
      <c r="AC48" s="53"/>
    </row>
    <row r="49" spans="1:29" outlineLevel="1" x14ac:dyDescent="0.25">
      <c r="A49" s="107"/>
      <c r="B49" s="64"/>
      <c r="C49" s="194" t="s">
        <v>51</v>
      </c>
      <c r="D49" s="234" t="s">
        <v>80</v>
      </c>
      <c r="E49" s="424" t="str">
        <f>IFERROR(VLOOKUP($D49,'START - AWARD DETAILS'!$C$21:$G$40,2,0),"")</f>
        <v/>
      </c>
      <c r="F49" s="424" t="str">
        <f>IFERROR(VLOOKUP($D49,'START - AWARD DETAILS'!$C$21:$G$40,3,0),"")</f>
        <v/>
      </c>
      <c r="G49" s="560" t="str">
        <f>IFERROR(VLOOKUP($D49,'START - AWARD DETAILS'!$C$21:$G$40,4,0),"")</f>
        <v/>
      </c>
      <c r="H49" s="425" t="str">
        <f>IFERROR(VLOOKUP($D49,'START - AWARD DETAILS'!$C$21:$G$40,5,0),"")</f>
        <v/>
      </c>
      <c r="I49" s="691"/>
      <c r="J49" s="335">
        <f>IF(E49="HEI",'START - AWARD DETAILS'!$G$12,'START - AWARD DETAILS'!$G$13)</f>
        <v>1</v>
      </c>
      <c r="K49" s="328"/>
      <c r="L49" s="329">
        <f t="shared" si="8"/>
        <v>0</v>
      </c>
      <c r="M49" s="328"/>
      <c r="N49" s="329">
        <f t="shared" si="9"/>
        <v>0</v>
      </c>
      <c r="O49" s="328"/>
      <c r="P49" s="329">
        <f t="shared" si="10"/>
        <v>0</v>
      </c>
      <c r="Q49" s="328"/>
      <c r="R49" s="329">
        <f t="shared" si="11"/>
        <v>0</v>
      </c>
      <c r="S49" s="330"/>
      <c r="T49" s="329">
        <f t="shared" si="12"/>
        <v>0</v>
      </c>
      <c r="U49" s="331">
        <f t="shared" si="13"/>
        <v>0</v>
      </c>
      <c r="V49" s="332">
        <f t="shared" si="7"/>
        <v>0</v>
      </c>
      <c r="W49" s="64"/>
      <c r="AA49" s="53"/>
      <c r="AB49" s="53"/>
      <c r="AC49" s="53"/>
    </row>
    <row r="50" spans="1:29" outlineLevel="1" x14ac:dyDescent="0.25">
      <c r="A50" s="107"/>
      <c r="B50" s="64"/>
      <c r="C50" s="194" t="s">
        <v>51</v>
      </c>
      <c r="D50" s="234" t="s">
        <v>80</v>
      </c>
      <c r="E50" s="424" t="str">
        <f>IFERROR(VLOOKUP($D50,'START - AWARD DETAILS'!$C$21:$G$40,2,0),"")</f>
        <v/>
      </c>
      <c r="F50" s="424" t="str">
        <f>IFERROR(VLOOKUP($D50,'START - AWARD DETAILS'!$C$21:$G$40,3,0),"")</f>
        <v/>
      </c>
      <c r="G50" s="560" t="str">
        <f>IFERROR(VLOOKUP($D50,'START - AWARD DETAILS'!$C$21:$G$40,4,0),"")</f>
        <v/>
      </c>
      <c r="H50" s="425" t="str">
        <f>IFERROR(VLOOKUP($D50,'START - AWARD DETAILS'!$C$21:$G$40,5,0),"")</f>
        <v/>
      </c>
      <c r="I50" s="691"/>
      <c r="J50" s="335">
        <f>IF(E50="HEI",'START - AWARD DETAILS'!$G$12,'START - AWARD DETAILS'!$G$13)</f>
        <v>1</v>
      </c>
      <c r="K50" s="328"/>
      <c r="L50" s="329">
        <f t="shared" si="8"/>
        <v>0</v>
      </c>
      <c r="M50" s="328"/>
      <c r="N50" s="329">
        <f t="shared" si="9"/>
        <v>0</v>
      </c>
      <c r="O50" s="328"/>
      <c r="P50" s="329">
        <f t="shared" si="10"/>
        <v>0</v>
      </c>
      <c r="Q50" s="328"/>
      <c r="R50" s="329">
        <f t="shared" si="11"/>
        <v>0</v>
      </c>
      <c r="S50" s="330"/>
      <c r="T50" s="329">
        <f t="shared" si="12"/>
        <v>0</v>
      </c>
      <c r="U50" s="331">
        <f t="shared" si="13"/>
        <v>0</v>
      </c>
      <c r="V50" s="332">
        <f t="shared" si="7"/>
        <v>0</v>
      </c>
      <c r="W50" s="64"/>
      <c r="AA50" s="53"/>
      <c r="AB50" s="53"/>
      <c r="AC50" s="53"/>
    </row>
    <row r="51" spans="1:29" outlineLevel="1" x14ac:dyDescent="0.25">
      <c r="A51" s="107"/>
      <c r="B51" s="64"/>
      <c r="C51" s="194" t="s">
        <v>51</v>
      </c>
      <c r="D51" s="234" t="s">
        <v>80</v>
      </c>
      <c r="E51" s="424" t="str">
        <f>IFERROR(VLOOKUP($D51,'START - AWARD DETAILS'!$C$21:$G$40,2,0),"")</f>
        <v/>
      </c>
      <c r="F51" s="424" t="str">
        <f>IFERROR(VLOOKUP($D51,'START - AWARD DETAILS'!$C$21:$G$40,3,0),"")</f>
        <v/>
      </c>
      <c r="G51" s="560" t="str">
        <f>IFERROR(VLOOKUP($D51,'START - AWARD DETAILS'!$C$21:$G$40,4,0),"")</f>
        <v/>
      </c>
      <c r="H51" s="425" t="str">
        <f>IFERROR(VLOOKUP($D51,'START - AWARD DETAILS'!$C$21:$G$40,5,0),"")</f>
        <v/>
      </c>
      <c r="I51" s="691"/>
      <c r="J51" s="335">
        <f>IF(E51="HEI",'START - AWARD DETAILS'!$G$12,'START - AWARD DETAILS'!$G$13)</f>
        <v>1</v>
      </c>
      <c r="K51" s="328"/>
      <c r="L51" s="329">
        <f t="shared" si="8"/>
        <v>0</v>
      </c>
      <c r="M51" s="328"/>
      <c r="N51" s="329">
        <f t="shared" si="9"/>
        <v>0</v>
      </c>
      <c r="O51" s="328"/>
      <c r="P51" s="329">
        <f t="shared" si="10"/>
        <v>0</v>
      </c>
      <c r="Q51" s="328"/>
      <c r="R51" s="329">
        <f t="shared" si="11"/>
        <v>0</v>
      </c>
      <c r="S51" s="330"/>
      <c r="T51" s="329">
        <f t="shared" si="12"/>
        <v>0</v>
      </c>
      <c r="U51" s="331">
        <f t="shared" si="13"/>
        <v>0</v>
      </c>
      <c r="V51" s="332">
        <f t="shared" si="7"/>
        <v>0</v>
      </c>
      <c r="W51" s="64"/>
      <c r="AA51" s="53"/>
      <c r="AB51" s="53"/>
      <c r="AC51" s="53"/>
    </row>
    <row r="52" spans="1:29" outlineLevel="1" x14ac:dyDescent="0.25">
      <c r="A52" s="107"/>
      <c r="B52" s="64"/>
      <c r="C52" s="194" t="s">
        <v>51</v>
      </c>
      <c r="D52" s="234" t="s">
        <v>80</v>
      </c>
      <c r="E52" s="424" t="str">
        <f>IFERROR(VLOOKUP($D52,'START - AWARD DETAILS'!$C$21:$G$40,2,0),"")</f>
        <v/>
      </c>
      <c r="F52" s="424" t="str">
        <f>IFERROR(VLOOKUP($D52,'START - AWARD DETAILS'!$C$21:$G$40,3,0),"")</f>
        <v/>
      </c>
      <c r="G52" s="560" t="str">
        <f>IFERROR(VLOOKUP($D52,'START - AWARD DETAILS'!$C$21:$G$40,4,0),"")</f>
        <v/>
      </c>
      <c r="H52" s="425" t="str">
        <f>IFERROR(VLOOKUP($D52,'START - AWARD DETAILS'!$C$21:$G$40,5,0),"")</f>
        <v/>
      </c>
      <c r="I52" s="691"/>
      <c r="J52" s="335">
        <f>IF(E52="HEI",'START - AWARD DETAILS'!$G$12,'START - AWARD DETAILS'!$G$13)</f>
        <v>1</v>
      </c>
      <c r="K52" s="328"/>
      <c r="L52" s="329">
        <f t="shared" si="8"/>
        <v>0</v>
      </c>
      <c r="M52" s="328"/>
      <c r="N52" s="329">
        <f t="shared" si="9"/>
        <v>0</v>
      </c>
      <c r="O52" s="328"/>
      <c r="P52" s="329">
        <f t="shared" si="10"/>
        <v>0</v>
      </c>
      <c r="Q52" s="328"/>
      <c r="R52" s="329">
        <f t="shared" si="11"/>
        <v>0</v>
      </c>
      <c r="S52" s="330"/>
      <c r="T52" s="329">
        <f t="shared" si="12"/>
        <v>0</v>
      </c>
      <c r="U52" s="331">
        <f t="shared" si="13"/>
        <v>0</v>
      </c>
      <c r="V52" s="332">
        <f t="shared" si="7"/>
        <v>0</v>
      </c>
      <c r="W52" s="64"/>
      <c r="AA52" s="53"/>
      <c r="AB52" s="53"/>
      <c r="AC52" s="53"/>
    </row>
    <row r="53" spans="1:29" outlineLevel="1" x14ac:dyDescent="0.25">
      <c r="A53" s="107"/>
      <c r="B53" s="64"/>
      <c r="C53" s="194" t="s">
        <v>51</v>
      </c>
      <c r="D53" s="234" t="s">
        <v>80</v>
      </c>
      <c r="E53" s="424" t="str">
        <f>IFERROR(VLOOKUP($D53,'START - AWARD DETAILS'!$C$21:$G$40,2,0),"")</f>
        <v/>
      </c>
      <c r="F53" s="424" t="str">
        <f>IFERROR(VLOOKUP($D53,'START - AWARD DETAILS'!$C$21:$G$40,3,0),"")</f>
        <v/>
      </c>
      <c r="G53" s="560" t="str">
        <f>IFERROR(VLOOKUP($D53,'START - AWARD DETAILS'!$C$21:$G$40,4,0),"")</f>
        <v/>
      </c>
      <c r="H53" s="425" t="str">
        <f>IFERROR(VLOOKUP($D53,'START - AWARD DETAILS'!$C$21:$G$40,5,0),"")</f>
        <v/>
      </c>
      <c r="I53" s="691"/>
      <c r="J53" s="335">
        <f>IF(E53="HEI",'START - AWARD DETAILS'!$G$12,'START - AWARD DETAILS'!$G$13)</f>
        <v>1</v>
      </c>
      <c r="K53" s="328"/>
      <c r="L53" s="329">
        <f t="shared" si="8"/>
        <v>0</v>
      </c>
      <c r="M53" s="328"/>
      <c r="N53" s="329">
        <f t="shared" si="9"/>
        <v>0</v>
      </c>
      <c r="O53" s="328"/>
      <c r="P53" s="329">
        <f t="shared" si="10"/>
        <v>0</v>
      </c>
      <c r="Q53" s="328"/>
      <c r="R53" s="329">
        <f t="shared" si="11"/>
        <v>0</v>
      </c>
      <c r="S53" s="330"/>
      <c r="T53" s="329">
        <f t="shared" si="12"/>
        <v>0</v>
      </c>
      <c r="U53" s="331">
        <f t="shared" si="13"/>
        <v>0</v>
      </c>
      <c r="V53" s="332">
        <f t="shared" si="7"/>
        <v>0</v>
      </c>
      <c r="W53" s="64"/>
      <c r="AA53" s="53"/>
      <c r="AB53" s="53"/>
      <c r="AC53" s="53"/>
    </row>
    <row r="54" spans="1:29" outlineLevel="1" x14ac:dyDescent="0.25">
      <c r="A54" s="107"/>
      <c r="B54" s="64"/>
      <c r="C54" s="194" t="s">
        <v>51</v>
      </c>
      <c r="D54" s="234" t="s">
        <v>80</v>
      </c>
      <c r="E54" s="424" t="str">
        <f>IFERROR(VLOOKUP($D54,'START - AWARD DETAILS'!$C$21:$G$40,2,0),"")</f>
        <v/>
      </c>
      <c r="F54" s="424" t="str">
        <f>IFERROR(VLOOKUP($D54,'START - AWARD DETAILS'!$C$21:$G$40,3,0),"")</f>
        <v/>
      </c>
      <c r="G54" s="560" t="str">
        <f>IFERROR(VLOOKUP($D54,'START - AWARD DETAILS'!$C$21:$G$40,4,0),"")</f>
        <v/>
      </c>
      <c r="H54" s="425" t="str">
        <f>IFERROR(VLOOKUP($D54,'START - AWARD DETAILS'!$C$21:$G$40,5,0),"")</f>
        <v/>
      </c>
      <c r="I54" s="691"/>
      <c r="J54" s="335">
        <f>IF(E54="HEI",'START - AWARD DETAILS'!$G$12,'START - AWARD DETAILS'!$G$13)</f>
        <v>1</v>
      </c>
      <c r="K54" s="328"/>
      <c r="L54" s="329">
        <f t="shared" si="8"/>
        <v>0</v>
      </c>
      <c r="M54" s="328"/>
      <c r="N54" s="329">
        <f t="shared" si="9"/>
        <v>0</v>
      </c>
      <c r="O54" s="328"/>
      <c r="P54" s="329">
        <f t="shared" si="10"/>
        <v>0</v>
      </c>
      <c r="Q54" s="328"/>
      <c r="R54" s="329">
        <f t="shared" si="11"/>
        <v>0</v>
      </c>
      <c r="S54" s="330"/>
      <c r="T54" s="329">
        <f t="shared" si="12"/>
        <v>0</v>
      </c>
      <c r="U54" s="331">
        <f t="shared" si="13"/>
        <v>0</v>
      </c>
      <c r="V54" s="332">
        <f t="shared" si="7"/>
        <v>0</v>
      </c>
      <c r="W54" s="64"/>
      <c r="AA54" s="53"/>
      <c r="AB54" s="53"/>
      <c r="AC54" s="53"/>
    </row>
    <row r="55" spans="1:29" outlineLevel="1" x14ac:dyDescent="0.25">
      <c r="A55" s="107"/>
      <c r="B55" s="64"/>
      <c r="C55" s="194" t="s">
        <v>51</v>
      </c>
      <c r="D55" s="234" t="s">
        <v>80</v>
      </c>
      <c r="E55" s="424" t="str">
        <f>IFERROR(VLOOKUP($D55,'START - AWARD DETAILS'!$C$21:$G$40,2,0),"")</f>
        <v/>
      </c>
      <c r="F55" s="424" t="str">
        <f>IFERROR(VLOOKUP($D55,'START - AWARD DETAILS'!$C$21:$G$40,3,0),"")</f>
        <v/>
      </c>
      <c r="G55" s="560" t="str">
        <f>IFERROR(VLOOKUP($D55,'START - AWARD DETAILS'!$C$21:$G$40,4,0),"")</f>
        <v/>
      </c>
      <c r="H55" s="425" t="str">
        <f>IFERROR(VLOOKUP($D55,'START - AWARD DETAILS'!$C$21:$G$40,5,0),"")</f>
        <v/>
      </c>
      <c r="I55" s="691"/>
      <c r="J55" s="335">
        <f>IF(E55="HEI",'START - AWARD DETAILS'!$G$12,'START - AWARD DETAILS'!$G$13)</f>
        <v>1</v>
      </c>
      <c r="K55" s="328"/>
      <c r="L55" s="329">
        <f t="shared" si="8"/>
        <v>0</v>
      </c>
      <c r="M55" s="328"/>
      <c r="N55" s="329">
        <f t="shared" si="9"/>
        <v>0</v>
      </c>
      <c r="O55" s="328"/>
      <c r="P55" s="329">
        <f t="shared" si="10"/>
        <v>0</v>
      </c>
      <c r="Q55" s="328"/>
      <c r="R55" s="329">
        <f t="shared" si="11"/>
        <v>0</v>
      </c>
      <c r="S55" s="330"/>
      <c r="T55" s="329">
        <f t="shared" si="12"/>
        <v>0</v>
      </c>
      <c r="U55" s="331">
        <f t="shared" si="13"/>
        <v>0</v>
      </c>
      <c r="V55" s="332">
        <f t="shared" si="7"/>
        <v>0</v>
      </c>
      <c r="W55" s="64"/>
      <c r="AA55" s="53"/>
      <c r="AB55" s="53"/>
      <c r="AC55" s="53"/>
    </row>
    <row r="56" spans="1:29" outlineLevel="1" x14ac:dyDescent="0.25">
      <c r="A56" s="107"/>
      <c r="B56" s="64"/>
      <c r="C56" s="194" t="s">
        <v>51</v>
      </c>
      <c r="D56" s="234" t="s">
        <v>80</v>
      </c>
      <c r="E56" s="424" t="str">
        <f>IFERROR(VLOOKUP($D56,'START - AWARD DETAILS'!$C$21:$G$40,2,0),"")</f>
        <v/>
      </c>
      <c r="F56" s="424" t="str">
        <f>IFERROR(VLOOKUP($D56,'START - AWARD DETAILS'!$C$21:$G$40,3,0),"")</f>
        <v/>
      </c>
      <c r="G56" s="560" t="str">
        <f>IFERROR(VLOOKUP($D56,'START - AWARD DETAILS'!$C$21:$G$40,4,0),"")</f>
        <v/>
      </c>
      <c r="H56" s="425" t="str">
        <f>IFERROR(VLOOKUP($D56,'START - AWARD DETAILS'!$C$21:$G$40,5,0),"")</f>
        <v/>
      </c>
      <c r="I56" s="691"/>
      <c r="J56" s="335">
        <f>IF(E56="HEI",'START - AWARD DETAILS'!$G$12,'START - AWARD DETAILS'!$G$13)</f>
        <v>1</v>
      </c>
      <c r="K56" s="328"/>
      <c r="L56" s="329">
        <f t="shared" si="8"/>
        <v>0</v>
      </c>
      <c r="M56" s="328"/>
      <c r="N56" s="329">
        <f t="shared" si="9"/>
        <v>0</v>
      </c>
      <c r="O56" s="328"/>
      <c r="P56" s="329">
        <f t="shared" si="10"/>
        <v>0</v>
      </c>
      <c r="Q56" s="328"/>
      <c r="R56" s="329">
        <f t="shared" si="11"/>
        <v>0</v>
      </c>
      <c r="S56" s="330"/>
      <c r="T56" s="329">
        <f t="shared" si="12"/>
        <v>0</v>
      </c>
      <c r="U56" s="331">
        <f t="shared" si="13"/>
        <v>0</v>
      </c>
      <c r="V56" s="332">
        <f t="shared" si="7"/>
        <v>0</v>
      </c>
      <c r="W56" s="64"/>
      <c r="AA56" s="53"/>
      <c r="AB56" s="53"/>
      <c r="AC56" s="53"/>
    </row>
    <row r="57" spans="1:29" outlineLevel="1" x14ac:dyDescent="0.25">
      <c r="A57" s="107"/>
      <c r="B57" s="64"/>
      <c r="C57" s="194" t="s">
        <v>51</v>
      </c>
      <c r="D57" s="234" t="s">
        <v>80</v>
      </c>
      <c r="E57" s="424" t="str">
        <f>IFERROR(VLOOKUP($D57,'START - AWARD DETAILS'!$C$21:$G$40,2,0),"")</f>
        <v/>
      </c>
      <c r="F57" s="424" t="str">
        <f>IFERROR(VLOOKUP($D57,'START - AWARD DETAILS'!$C$21:$G$40,3,0),"")</f>
        <v/>
      </c>
      <c r="G57" s="560" t="str">
        <f>IFERROR(VLOOKUP($D57,'START - AWARD DETAILS'!$C$21:$G$40,4,0),"")</f>
        <v/>
      </c>
      <c r="H57" s="425" t="str">
        <f>IFERROR(VLOOKUP($D57,'START - AWARD DETAILS'!$C$21:$G$40,5,0),"")</f>
        <v/>
      </c>
      <c r="I57" s="691"/>
      <c r="J57" s="335">
        <f>IF(E57="HEI",'START - AWARD DETAILS'!$G$12,'START - AWARD DETAILS'!$G$13)</f>
        <v>1</v>
      </c>
      <c r="K57" s="328"/>
      <c r="L57" s="329">
        <f t="shared" si="8"/>
        <v>0</v>
      </c>
      <c r="M57" s="328"/>
      <c r="N57" s="329">
        <f t="shared" si="9"/>
        <v>0</v>
      </c>
      <c r="O57" s="328"/>
      <c r="P57" s="329">
        <f t="shared" si="10"/>
        <v>0</v>
      </c>
      <c r="Q57" s="328"/>
      <c r="R57" s="329">
        <f t="shared" si="11"/>
        <v>0</v>
      </c>
      <c r="S57" s="330"/>
      <c r="T57" s="329">
        <f t="shared" si="12"/>
        <v>0</v>
      </c>
      <c r="U57" s="331">
        <f t="shared" si="13"/>
        <v>0</v>
      </c>
      <c r="V57" s="332">
        <f t="shared" si="7"/>
        <v>0</v>
      </c>
      <c r="W57" s="64"/>
      <c r="AA57" s="53"/>
      <c r="AB57" s="53"/>
      <c r="AC57" s="53"/>
    </row>
    <row r="58" spans="1:29" outlineLevel="1" x14ac:dyDescent="0.25">
      <c r="A58" s="107"/>
      <c r="B58" s="64"/>
      <c r="C58" s="194" t="s">
        <v>51</v>
      </c>
      <c r="D58" s="234" t="s">
        <v>80</v>
      </c>
      <c r="E58" s="424" t="str">
        <f>IFERROR(VLOOKUP($D58,'START - AWARD DETAILS'!$C$21:$G$40,2,0),"")</f>
        <v/>
      </c>
      <c r="F58" s="424" t="str">
        <f>IFERROR(VLOOKUP($D58,'START - AWARD DETAILS'!$C$21:$G$40,3,0),"")</f>
        <v/>
      </c>
      <c r="G58" s="560" t="str">
        <f>IFERROR(VLOOKUP($D58,'START - AWARD DETAILS'!$C$21:$G$40,4,0),"")</f>
        <v/>
      </c>
      <c r="H58" s="425" t="str">
        <f>IFERROR(VLOOKUP($D58,'START - AWARD DETAILS'!$C$21:$G$40,5,0),"")</f>
        <v/>
      </c>
      <c r="I58" s="691"/>
      <c r="J58" s="335">
        <f>IF(E58="HEI",'START - AWARD DETAILS'!$G$12,'START - AWARD DETAILS'!$G$13)</f>
        <v>1</v>
      </c>
      <c r="K58" s="328"/>
      <c r="L58" s="329">
        <f t="shared" si="8"/>
        <v>0</v>
      </c>
      <c r="M58" s="328"/>
      <c r="N58" s="329">
        <f t="shared" si="9"/>
        <v>0</v>
      </c>
      <c r="O58" s="328"/>
      <c r="P58" s="329">
        <f t="shared" si="10"/>
        <v>0</v>
      </c>
      <c r="Q58" s="328"/>
      <c r="R58" s="329">
        <f t="shared" si="11"/>
        <v>0</v>
      </c>
      <c r="S58" s="330"/>
      <c r="T58" s="329">
        <f t="shared" si="12"/>
        <v>0</v>
      </c>
      <c r="U58" s="331">
        <f t="shared" si="13"/>
        <v>0</v>
      </c>
      <c r="V58" s="332">
        <f t="shared" si="7"/>
        <v>0</v>
      </c>
      <c r="W58" s="64"/>
      <c r="AA58" s="53"/>
      <c r="AB58" s="53"/>
      <c r="AC58" s="53"/>
    </row>
    <row r="59" spans="1:29" outlineLevel="1" x14ac:dyDescent="0.25">
      <c r="A59" s="107"/>
      <c r="B59" s="64"/>
      <c r="C59" s="194" t="s">
        <v>51</v>
      </c>
      <c r="D59" s="234" t="s">
        <v>80</v>
      </c>
      <c r="E59" s="424" t="str">
        <f>IFERROR(VLOOKUP($D59,'START - AWARD DETAILS'!$C$21:$G$40,2,0),"")</f>
        <v/>
      </c>
      <c r="F59" s="424" t="str">
        <f>IFERROR(VLOOKUP($D59,'START - AWARD DETAILS'!$C$21:$G$40,3,0),"")</f>
        <v/>
      </c>
      <c r="G59" s="560" t="str">
        <f>IFERROR(VLOOKUP($D59,'START - AWARD DETAILS'!$C$21:$G$40,4,0),"")</f>
        <v/>
      </c>
      <c r="H59" s="425" t="str">
        <f>IFERROR(VLOOKUP($D59,'START - AWARD DETAILS'!$C$21:$G$40,5,0),"")</f>
        <v/>
      </c>
      <c r="I59" s="691"/>
      <c r="J59" s="335">
        <f>IF(E59="HEI",'START - AWARD DETAILS'!$G$12,'START - AWARD DETAILS'!$G$13)</f>
        <v>1</v>
      </c>
      <c r="K59" s="328"/>
      <c r="L59" s="329">
        <f t="shared" si="8"/>
        <v>0</v>
      </c>
      <c r="M59" s="328"/>
      <c r="N59" s="329">
        <f t="shared" si="9"/>
        <v>0</v>
      </c>
      <c r="O59" s="328"/>
      <c r="P59" s="329">
        <f t="shared" si="10"/>
        <v>0</v>
      </c>
      <c r="Q59" s="328"/>
      <c r="R59" s="329">
        <f t="shared" si="11"/>
        <v>0</v>
      </c>
      <c r="S59" s="330"/>
      <c r="T59" s="329">
        <f t="shared" si="12"/>
        <v>0</v>
      </c>
      <c r="U59" s="331">
        <f t="shared" si="13"/>
        <v>0</v>
      </c>
      <c r="V59" s="332">
        <f t="shared" si="7"/>
        <v>0</v>
      </c>
      <c r="W59" s="64"/>
      <c r="AA59" s="53"/>
      <c r="AB59" s="53"/>
      <c r="AC59" s="53"/>
    </row>
    <row r="60" spans="1:29" outlineLevel="1" x14ac:dyDescent="0.25">
      <c r="A60" s="107"/>
      <c r="B60" s="64"/>
      <c r="C60" s="194" t="s">
        <v>51</v>
      </c>
      <c r="D60" s="234" t="s">
        <v>80</v>
      </c>
      <c r="E60" s="424" t="str">
        <f>IFERROR(VLOOKUP($D60,'START - AWARD DETAILS'!$C$21:$G$40,2,0),"")</f>
        <v/>
      </c>
      <c r="F60" s="424" t="str">
        <f>IFERROR(VLOOKUP($D60,'START - AWARD DETAILS'!$C$21:$G$40,3,0),"")</f>
        <v/>
      </c>
      <c r="G60" s="560" t="str">
        <f>IFERROR(VLOOKUP($D60,'START - AWARD DETAILS'!$C$21:$G$40,4,0),"")</f>
        <v/>
      </c>
      <c r="H60" s="425" t="str">
        <f>IFERROR(VLOOKUP($D60,'START - AWARD DETAILS'!$C$21:$G$40,5,0),"")</f>
        <v/>
      </c>
      <c r="I60" s="691"/>
      <c r="J60" s="335">
        <f>IF(E60="HEI",'START - AWARD DETAILS'!$G$12,'START - AWARD DETAILS'!$G$13)</f>
        <v>1</v>
      </c>
      <c r="K60" s="328"/>
      <c r="L60" s="329">
        <f t="shared" si="8"/>
        <v>0</v>
      </c>
      <c r="M60" s="328"/>
      <c r="N60" s="329">
        <f t="shared" si="9"/>
        <v>0</v>
      </c>
      <c r="O60" s="328"/>
      <c r="P60" s="329">
        <f t="shared" si="10"/>
        <v>0</v>
      </c>
      <c r="Q60" s="328"/>
      <c r="R60" s="329">
        <f t="shared" si="11"/>
        <v>0</v>
      </c>
      <c r="S60" s="330"/>
      <c r="T60" s="329">
        <f t="shared" si="12"/>
        <v>0</v>
      </c>
      <c r="U60" s="331">
        <f t="shared" si="13"/>
        <v>0</v>
      </c>
      <c r="V60" s="332">
        <f t="shared" si="7"/>
        <v>0</v>
      </c>
      <c r="W60" s="64"/>
      <c r="AA60" s="53"/>
      <c r="AB60" s="53"/>
      <c r="AC60" s="53"/>
    </row>
    <row r="61" spans="1:29" outlineLevel="1" x14ac:dyDescent="0.25">
      <c r="A61" s="107"/>
      <c r="B61" s="64"/>
      <c r="C61" s="194" t="s">
        <v>51</v>
      </c>
      <c r="D61" s="234" t="s">
        <v>80</v>
      </c>
      <c r="E61" s="424" t="str">
        <f>IFERROR(VLOOKUP($D61,'START - AWARD DETAILS'!$C$21:$G$40,2,0),"")</f>
        <v/>
      </c>
      <c r="F61" s="424" t="str">
        <f>IFERROR(VLOOKUP($D61,'START - AWARD DETAILS'!$C$21:$G$40,3,0),"")</f>
        <v/>
      </c>
      <c r="G61" s="560" t="str">
        <f>IFERROR(VLOOKUP($D61,'START - AWARD DETAILS'!$C$21:$G$40,4,0),"")</f>
        <v/>
      </c>
      <c r="H61" s="425" t="str">
        <f>IFERROR(VLOOKUP($D61,'START - AWARD DETAILS'!$C$21:$G$40,5,0),"")</f>
        <v/>
      </c>
      <c r="I61" s="691"/>
      <c r="J61" s="335">
        <f>IF(E61="HEI",'START - AWARD DETAILS'!$G$12,'START - AWARD DETAILS'!$G$13)</f>
        <v>1</v>
      </c>
      <c r="K61" s="328"/>
      <c r="L61" s="329">
        <f t="shared" si="8"/>
        <v>0</v>
      </c>
      <c r="M61" s="328"/>
      <c r="N61" s="329">
        <f t="shared" si="9"/>
        <v>0</v>
      </c>
      <c r="O61" s="328"/>
      <c r="P61" s="329">
        <f t="shared" si="10"/>
        <v>0</v>
      </c>
      <c r="Q61" s="328"/>
      <c r="R61" s="329">
        <f t="shared" si="11"/>
        <v>0</v>
      </c>
      <c r="S61" s="330"/>
      <c r="T61" s="329">
        <f t="shared" si="12"/>
        <v>0</v>
      </c>
      <c r="U61" s="331">
        <f t="shared" si="13"/>
        <v>0</v>
      </c>
      <c r="V61" s="332">
        <f t="shared" si="7"/>
        <v>0</v>
      </c>
      <c r="W61" s="64"/>
      <c r="AA61" s="53"/>
      <c r="AB61" s="53"/>
      <c r="AC61" s="53"/>
    </row>
    <row r="62" spans="1:29" outlineLevel="1" x14ac:dyDescent="0.25">
      <c r="A62" s="107"/>
      <c r="B62" s="64"/>
      <c r="C62" s="194" t="s">
        <v>51</v>
      </c>
      <c r="D62" s="234" t="s">
        <v>80</v>
      </c>
      <c r="E62" s="424" t="str">
        <f>IFERROR(VLOOKUP($D62,'START - AWARD DETAILS'!$C$21:$G$40,2,0),"")</f>
        <v/>
      </c>
      <c r="F62" s="424" t="str">
        <f>IFERROR(VLOOKUP($D62,'START - AWARD DETAILS'!$C$21:$G$40,3,0),"")</f>
        <v/>
      </c>
      <c r="G62" s="560" t="str">
        <f>IFERROR(VLOOKUP($D62,'START - AWARD DETAILS'!$C$21:$G$40,4,0),"")</f>
        <v/>
      </c>
      <c r="H62" s="425" t="str">
        <f>IFERROR(VLOOKUP($D62,'START - AWARD DETAILS'!$C$21:$G$40,5,0),"")</f>
        <v/>
      </c>
      <c r="I62" s="691"/>
      <c r="J62" s="335">
        <f>IF(E62="HEI",'START - AWARD DETAILS'!$G$12,'START - AWARD DETAILS'!$G$13)</f>
        <v>1</v>
      </c>
      <c r="K62" s="328"/>
      <c r="L62" s="329">
        <f t="shared" si="8"/>
        <v>0</v>
      </c>
      <c r="M62" s="328"/>
      <c r="N62" s="329">
        <f t="shared" si="9"/>
        <v>0</v>
      </c>
      <c r="O62" s="328"/>
      <c r="P62" s="329">
        <f t="shared" si="10"/>
        <v>0</v>
      </c>
      <c r="Q62" s="328"/>
      <c r="R62" s="329">
        <f t="shared" si="11"/>
        <v>0</v>
      </c>
      <c r="S62" s="330"/>
      <c r="T62" s="329">
        <f t="shared" si="12"/>
        <v>0</v>
      </c>
      <c r="U62" s="331">
        <f t="shared" si="13"/>
        <v>0</v>
      </c>
      <c r="V62" s="332">
        <f t="shared" si="7"/>
        <v>0</v>
      </c>
      <c r="W62" s="64"/>
      <c r="AA62" s="53"/>
      <c r="AB62" s="53"/>
      <c r="AC62" s="53"/>
    </row>
    <row r="63" spans="1:29" outlineLevel="1" x14ac:dyDescent="0.25">
      <c r="A63" s="107"/>
      <c r="B63" s="64"/>
      <c r="C63" s="194" t="s">
        <v>51</v>
      </c>
      <c r="D63" s="234" t="s">
        <v>80</v>
      </c>
      <c r="E63" s="424" t="str">
        <f>IFERROR(VLOOKUP($D63,'START - AWARD DETAILS'!$C$21:$G$40,2,0),"")</f>
        <v/>
      </c>
      <c r="F63" s="424" t="str">
        <f>IFERROR(VLOOKUP($D63,'START - AWARD DETAILS'!$C$21:$G$40,3,0),"")</f>
        <v/>
      </c>
      <c r="G63" s="560" t="str">
        <f>IFERROR(VLOOKUP($D63,'START - AWARD DETAILS'!$C$21:$G$40,4,0),"")</f>
        <v/>
      </c>
      <c r="H63" s="425" t="str">
        <f>IFERROR(VLOOKUP($D63,'START - AWARD DETAILS'!$C$21:$G$40,5,0),"")</f>
        <v/>
      </c>
      <c r="I63" s="691"/>
      <c r="J63" s="335">
        <f>IF(E63="HEI",'START - AWARD DETAILS'!$G$12,'START - AWARD DETAILS'!$G$13)</f>
        <v>1</v>
      </c>
      <c r="K63" s="328"/>
      <c r="L63" s="329">
        <f t="shared" si="8"/>
        <v>0</v>
      </c>
      <c r="M63" s="328"/>
      <c r="N63" s="329">
        <f t="shared" si="9"/>
        <v>0</v>
      </c>
      <c r="O63" s="328"/>
      <c r="P63" s="329">
        <f t="shared" si="10"/>
        <v>0</v>
      </c>
      <c r="Q63" s="328"/>
      <c r="R63" s="329">
        <f t="shared" si="11"/>
        <v>0</v>
      </c>
      <c r="S63" s="330"/>
      <c r="T63" s="329">
        <f t="shared" si="12"/>
        <v>0</v>
      </c>
      <c r="U63" s="331">
        <f t="shared" si="13"/>
        <v>0</v>
      </c>
      <c r="V63" s="332">
        <f t="shared" si="7"/>
        <v>0</v>
      </c>
      <c r="W63" s="64"/>
      <c r="AA63" s="53"/>
      <c r="AB63" s="53"/>
      <c r="AC63" s="53"/>
    </row>
    <row r="64" spans="1:29" outlineLevel="1" x14ac:dyDescent="0.25">
      <c r="B64" s="64"/>
      <c r="C64" s="194" t="s">
        <v>51</v>
      </c>
      <c r="D64" s="234" t="s">
        <v>80</v>
      </c>
      <c r="E64" s="424" t="str">
        <f>IFERROR(VLOOKUP($D64,'START - AWARD DETAILS'!$C$21:$G$40,2,0),"")</f>
        <v/>
      </c>
      <c r="F64" s="424" t="str">
        <f>IFERROR(VLOOKUP($D64,'START - AWARD DETAILS'!$C$21:$G$40,3,0),"")</f>
        <v/>
      </c>
      <c r="G64" s="560" t="str">
        <f>IFERROR(VLOOKUP($D64,'START - AWARD DETAILS'!$C$21:$G$40,4,0),"")</f>
        <v/>
      </c>
      <c r="H64" s="425" t="str">
        <f>IFERROR(VLOOKUP($D64,'START - AWARD DETAILS'!$C$21:$G$40,5,0),"")</f>
        <v/>
      </c>
      <c r="I64" s="691"/>
      <c r="J64" s="335">
        <f>IF(E64="HEI",'START - AWARD DETAILS'!$G$12,'START - AWARD DETAILS'!$G$13)</f>
        <v>1</v>
      </c>
      <c r="K64" s="328"/>
      <c r="L64" s="329">
        <f t="shared" si="8"/>
        <v>0</v>
      </c>
      <c r="M64" s="328"/>
      <c r="N64" s="329">
        <f t="shared" si="9"/>
        <v>0</v>
      </c>
      <c r="O64" s="328"/>
      <c r="P64" s="329">
        <f t="shared" si="10"/>
        <v>0</v>
      </c>
      <c r="Q64" s="328"/>
      <c r="R64" s="329">
        <f t="shared" si="11"/>
        <v>0</v>
      </c>
      <c r="S64" s="330"/>
      <c r="T64" s="329">
        <f t="shared" si="12"/>
        <v>0</v>
      </c>
      <c r="U64" s="331">
        <f t="shared" si="13"/>
        <v>0</v>
      </c>
      <c r="V64" s="332">
        <f t="shared" si="7"/>
        <v>0</v>
      </c>
      <c r="W64" s="64"/>
      <c r="AA64" s="53"/>
      <c r="AB64" s="53"/>
      <c r="AC64" s="53"/>
    </row>
    <row r="65" spans="1:29" outlineLevel="1" x14ac:dyDescent="0.25">
      <c r="B65" s="64"/>
      <c r="C65" s="194" t="s">
        <v>51</v>
      </c>
      <c r="D65" s="234" t="s">
        <v>80</v>
      </c>
      <c r="E65" s="424" t="str">
        <f>IFERROR(VLOOKUP($D65,'START - AWARD DETAILS'!$C$21:$G$40,2,0),"")</f>
        <v/>
      </c>
      <c r="F65" s="424" t="str">
        <f>IFERROR(VLOOKUP($D65,'START - AWARD DETAILS'!$C$21:$G$40,3,0),"")</f>
        <v/>
      </c>
      <c r="G65" s="560" t="str">
        <f>IFERROR(VLOOKUP($D65,'START - AWARD DETAILS'!$C$21:$G$40,4,0),"")</f>
        <v/>
      </c>
      <c r="H65" s="425" t="str">
        <f>IFERROR(VLOOKUP($D65,'START - AWARD DETAILS'!$C$21:$G$40,5,0),"")</f>
        <v/>
      </c>
      <c r="I65" s="691"/>
      <c r="J65" s="335">
        <f>IF(E65="HEI",'START - AWARD DETAILS'!$G$12,'START - AWARD DETAILS'!$G$13)</f>
        <v>1</v>
      </c>
      <c r="K65" s="328"/>
      <c r="L65" s="329">
        <f t="shared" si="8"/>
        <v>0</v>
      </c>
      <c r="M65" s="328"/>
      <c r="N65" s="329">
        <f t="shared" si="9"/>
        <v>0</v>
      </c>
      <c r="O65" s="328"/>
      <c r="P65" s="329">
        <f t="shared" si="10"/>
        <v>0</v>
      </c>
      <c r="Q65" s="328"/>
      <c r="R65" s="329">
        <f t="shared" si="11"/>
        <v>0</v>
      </c>
      <c r="S65" s="330"/>
      <c r="T65" s="329">
        <f t="shared" si="12"/>
        <v>0</v>
      </c>
      <c r="U65" s="331">
        <f t="shared" si="13"/>
        <v>0</v>
      </c>
      <c r="V65" s="332">
        <f t="shared" si="7"/>
        <v>0</v>
      </c>
      <c r="W65" s="64"/>
      <c r="AA65" s="53"/>
      <c r="AB65" s="53"/>
      <c r="AC65" s="53"/>
    </row>
    <row r="66" spans="1:29" outlineLevel="1" x14ac:dyDescent="0.25">
      <c r="B66" s="64"/>
      <c r="C66" s="194" t="s">
        <v>51</v>
      </c>
      <c r="D66" s="234" t="s">
        <v>80</v>
      </c>
      <c r="E66" s="424" t="str">
        <f>IFERROR(VLOOKUP($D66,'START - AWARD DETAILS'!$C$21:$G$40,2,0),"")</f>
        <v/>
      </c>
      <c r="F66" s="424" t="str">
        <f>IFERROR(VLOOKUP($D66,'START - AWARD DETAILS'!$C$21:$G$40,3,0),"")</f>
        <v/>
      </c>
      <c r="G66" s="560" t="str">
        <f>IFERROR(VLOOKUP($D66,'START - AWARD DETAILS'!$C$21:$G$40,4,0),"")</f>
        <v/>
      </c>
      <c r="H66" s="425" t="str">
        <f>IFERROR(VLOOKUP($D66,'START - AWARD DETAILS'!$C$21:$G$40,5,0),"")</f>
        <v/>
      </c>
      <c r="I66" s="691"/>
      <c r="J66" s="335">
        <f>IF(E66="HEI",'START - AWARD DETAILS'!$G$12,'START - AWARD DETAILS'!$G$13)</f>
        <v>1</v>
      </c>
      <c r="K66" s="328"/>
      <c r="L66" s="329">
        <f t="shared" si="8"/>
        <v>0</v>
      </c>
      <c r="M66" s="328"/>
      <c r="N66" s="329">
        <f t="shared" si="9"/>
        <v>0</v>
      </c>
      <c r="O66" s="328"/>
      <c r="P66" s="329">
        <f t="shared" si="10"/>
        <v>0</v>
      </c>
      <c r="Q66" s="328"/>
      <c r="R66" s="329">
        <f t="shared" si="11"/>
        <v>0</v>
      </c>
      <c r="S66" s="330"/>
      <c r="T66" s="329">
        <f t="shared" si="12"/>
        <v>0</v>
      </c>
      <c r="U66" s="331">
        <f t="shared" si="13"/>
        <v>0</v>
      </c>
      <c r="V66" s="332">
        <f t="shared" si="7"/>
        <v>0</v>
      </c>
      <c r="W66" s="64"/>
      <c r="AA66" s="53"/>
      <c r="AB66" s="53"/>
      <c r="AC66" s="53"/>
    </row>
    <row r="67" spans="1:29" outlineLevel="1" x14ac:dyDescent="0.25">
      <c r="B67" s="64"/>
      <c r="C67" s="194" t="s">
        <v>51</v>
      </c>
      <c r="D67" s="234" t="s">
        <v>80</v>
      </c>
      <c r="E67" s="424" t="str">
        <f>IFERROR(VLOOKUP($D67,'START - AWARD DETAILS'!$C$21:$G$40,2,0),"")</f>
        <v/>
      </c>
      <c r="F67" s="424" t="str">
        <f>IFERROR(VLOOKUP($D67,'START - AWARD DETAILS'!$C$21:$G$40,3,0),"")</f>
        <v/>
      </c>
      <c r="G67" s="560" t="str">
        <f>IFERROR(VLOOKUP($D67,'START - AWARD DETAILS'!$C$21:$G$40,4,0),"")</f>
        <v/>
      </c>
      <c r="H67" s="425" t="str">
        <f>IFERROR(VLOOKUP($D67,'START - AWARD DETAILS'!$C$21:$G$40,5,0),"")</f>
        <v/>
      </c>
      <c r="I67" s="691"/>
      <c r="J67" s="335">
        <f>IF(E67="HEI",'START - AWARD DETAILS'!$G$12,'START - AWARD DETAILS'!$G$13)</f>
        <v>1</v>
      </c>
      <c r="K67" s="328"/>
      <c r="L67" s="329">
        <f t="shared" si="8"/>
        <v>0</v>
      </c>
      <c r="M67" s="328"/>
      <c r="N67" s="329">
        <f t="shared" si="9"/>
        <v>0</v>
      </c>
      <c r="O67" s="328"/>
      <c r="P67" s="329">
        <f t="shared" si="10"/>
        <v>0</v>
      </c>
      <c r="Q67" s="328"/>
      <c r="R67" s="329">
        <f t="shared" si="11"/>
        <v>0</v>
      </c>
      <c r="S67" s="330"/>
      <c r="T67" s="329">
        <f t="shared" si="12"/>
        <v>0</v>
      </c>
      <c r="U67" s="331">
        <f t="shared" si="13"/>
        <v>0</v>
      </c>
      <c r="V67" s="332">
        <f t="shared" si="7"/>
        <v>0</v>
      </c>
      <c r="W67" s="64"/>
      <c r="AA67" s="53"/>
      <c r="AB67" s="53"/>
      <c r="AC67" s="53"/>
    </row>
    <row r="68" spans="1:29" outlineLevel="1" x14ac:dyDescent="0.25">
      <c r="B68" s="64"/>
      <c r="C68" s="194" t="s">
        <v>51</v>
      </c>
      <c r="D68" s="234" t="s">
        <v>80</v>
      </c>
      <c r="E68" s="424" t="str">
        <f>IFERROR(VLOOKUP($D68,'START - AWARD DETAILS'!$C$21:$G$40,2,0),"")</f>
        <v/>
      </c>
      <c r="F68" s="424" t="str">
        <f>IFERROR(VLOOKUP($D68,'START - AWARD DETAILS'!$C$21:$G$40,3,0),"")</f>
        <v/>
      </c>
      <c r="G68" s="560" t="str">
        <f>IFERROR(VLOOKUP($D68,'START - AWARD DETAILS'!$C$21:$G$40,4,0),"")</f>
        <v/>
      </c>
      <c r="H68" s="425" t="str">
        <f>IFERROR(VLOOKUP($D68,'START - AWARD DETAILS'!$C$21:$G$40,5,0),"")</f>
        <v/>
      </c>
      <c r="I68" s="691"/>
      <c r="J68" s="335">
        <f>IF(E68="HEI",'START - AWARD DETAILS'!$G$12,'START - AWARD DETAILS'!$G$13)</f>
        <v>1</v>
      </c>
      <c r="K68" s="328"/>
      <c r="L68" s="329">
        <f t="shared" si="8"/>
        <v>0</v>
      </c>
      <c r="M68" s="328"/>
      <c r="N68" s="329">
        <f t="shared" si="9"/>
        <v>0</v>
      </c>
      <c r="O68" s="328"/>
      <c r="P68" s="329">
        <f t="shared" si="10"/>
        <v>0</v>
      </c>
      <c r="Q68" s="328"/>
      <c r="R68" s="329">
        <f t="shared" si="11"/>
        <v>0</v>
      </c>
      <c r="S68" s="330"/>
      <c r="T68" s="329">
        <f t="shared" si="12"/>
        <v>0</v>
      </c>
      <c r="U68" s="331">
        <f t="shared" si="13"/>
        <v>0</v>
      </c>
      <c r="V68" s="332">
        <f t="shared" si="7"/>
        <v>0</v>
      </c>
      <c r="W68" s="64"/>
      <c r="AA68" s="53"/>
      <c r="AB68" s="53"/>
      <c r="AC68" s="53"/>
    </row>
    <row r="69" spans="1:29" outlineLevel="1" x14ac:dyDescent="0.25">
      <c r="B69" s="64"/>
      <c r="C69" s="194" t="s">
        <v>51</v>
      </c>
      <c r="D69" s="234" t="s">
        <v>80</v>
      </c>
      <c r="E69" s="424" t="str">
        <f>IFERROR(VLOOKUP($D69,'START - AWARD DETAILS'!$C$21:$G$40,2,0),"")</f>
        <v/>
      </c>
      <c r="F69" s="424" t="str">
        <f>IFERROR(VLOOKUP($D69,'START - AWARD DETAILS'!$C$21:$G$40,3,0),"")</f>
        <v/>
      </c>
      <c r="G69" s="560" t="str">
        <f>IFERROR(VLOOKUP($D69,'START - AWARD DETAILS'!$C$21:$G$40,4,0),"")</f>
        <v/>
      </c>
      <c r="H69" s="425" t="str">
        <f>IFERROR(VLOOKUP($D69,'START - AWARD DETAILS'!$C$21:$G$40,5,0),"")</f>
        <v/>
      </c>
      <c r="I69" s="691"/>
      <c r="J69" s="335">
        <f>IF(E69="HEI",'START - AWARD DETAILS'!$G$12,'START - AWARD DETAILS'!$G$13)</f>
        <v>1</v>
      </c>
      <c r="K69" s="328"/>
      <c r="L69" s="329">
        <f t="shared" si="8"/>
        <v>0</v>
      </c>
      <c r="M69" s="328"/>
      <c r="N69" s="329">
        <f t="shared" si="9"/>
        <v>0</v>
      </c>
      <c r="O69" s="328"/>
      <c r="P69" s="329">
        <f t="shared" si="10"/>
        <v>0</v>
      </c>
      <c r="Q69" s="328"/>
      <c r="R69" s="329">
        <f t="shared" si="11"/>
        <v>0</v>
      </c>
      <c r="S69" s="330"/>
      <c r="T69" s="329">
        <f t="shared" si="12"/>
        <v>0</v>
      </c>
      <c r="U69" s="331">
        <f t="shared" si="13"/>
        <v>0</v>
      </c>
      <c r="V69" s="332">
        <f t="shared" si="7"/>
        <v>0</v>
      </c>
      <c r="W69" s="64"/>
      <c r="AA69" s="53"/>
      <c r="AB69" s="53"/>
      <c r="AC69" s="53"/>
    </row>
    <row r="70" spans="1:29" outlineLevel="1" x14ac:dyDescent="0.25">
      <c r="B70" s="64"/>
      <c r="C70" s="194" t="s">
        <v>51</v>
      </c>
      <c r="D70" s="234" t="s">
        <v>80</v>
      </c>
      <c r="E70" s="424" t="str">
        <f>IFERROR(VLOOKUP($D70,'START - AWARD DETAILS'!$C$21:$G$40,2,0),"")</f>
        <v/>
      </c>
      <c r="F70" s="424" t="str">
        <f>IFERROR(VLOOKUP($D70,'START - AWARD DETAILS'!$C$21:$G$40,3,0),"")</f>
        <v/>
      </c>
      <c r="G70" s="560" t="str">
        <f>IFERROR(VLOOKUP($D70,'START - AWARD DETAILS'!$C$21:$G$40,4,0),"")</f>
        <v/>
      </c>
      <c r="H70" s="425" t="str">
        <f>IFERROR(VLOOKUP($D70,'START - AWARD DETAILS'!$C$21:$G$40,5,0),"")</f>
        <v/>
      </c>
      <c r="I70" s="691"/>
      <c r="J70" s="335">
        <f>IF(E70="HEI",'START - AWARD DETAILS'!$G$12,'START - AWARD DETAILS'!$G$13)</f>
        <v>1</v>
      </c>
      <c r="K70" s="328"/>
      <c r="L70" s="329">
        <f t="shared" si="8"/>
        <v>0</v>
      </c>
      <c r="M70" s="328"/>
      <c r="N70" s="329">
        <f t="shared" si="9"/>
        <v>0</v>
      </c>
      <c r="O70" s="328"/>
      <c r="P70" s="329">
        <f t="shared" si="10"/>
        <v>0</v>
      </c>
      <c r="Q70" s="328"/>
      <c r="R70" s="329">
        <f t="shared" si="11"/>
        <v>0</v>
      </c>
      <c r="S70" s="330"/>
      <c r="T70" s="329">
        <f t="shared" si="12"/>
        <v>0</v>
      </c>
      <c r="U70" s="331">
        <f t="shared" si="13"/>
        <v>0</v>
      </c>
      <c r="V70" s="332">
        <f t="shared" si="7"/>
        <v>0</v>
      </c>
      <c r="W70" s="64"/>
      <c r="AA70" s="53"/>
      <c r="AB70" s="53"/>
      <c r="AC70" s="53"/>
    </row>
    <row r="71" spans="1:29" outlineLevel="1" x14ac:dyDescent="0.25">
      <c r="B71" s="64"/>
      <c r="C71" s="194" t="s">
        <v>51</v>
      </c>
      <c r="D71" s="234" t="s">
        <v>80</v>
      </c>
      <c r="E71" s="424" t="str">
        <f>IFERROR(VLOOKUP($D71,'START - AWARD DETAILS'!$C$21:$G$40,2,0),"")</f>
        <v/>
      </c>
      <c r="F71" s="424" t="str">
        <f>IFERROR(VLOOKUP($D71,'START - AWARD DETAILS'!$C$21:$G$40,3,0),"")</f>
        <v/>
      </c>
      <c r="G71" s="560" t="str">
        <f>IFERROR(VLOOKUP($D71,'START - AWARD DETAILS'!$C$21:$G$40,4,0),"")</f>
        <v/>
      </c>
      <c r="H71" s="425" t="str">
        <f>IFERROR(VLOOKUP($D71,'START - AWARD DETAILS'!$C$21:$G$40,5,0),"")</f>
        <v/>
      </c>
      <c r="I71" s="691"/>
      <c r="J71" s="335">
        <f>IF(E71="HEI",'START - AWARD DETAILS'!$G$12,'START - AWARD DETAILS'!$G$13)</f>
        <v>1</v>
      </c>
      <c r="K71" s="328"/>
      <c r="L71" s="329">
        <f t="shared" si="8"/>
        <v>0</v>
      </c>
      <c r="M71" s="328"/>
      <c r="N71" s="329">
        <f t="shared" si="9"/>
        <v>0</v>
      </c>
      <c r="O71" s="328"/>
      <c r="P71" s="329">
        <f t="shared" si="10"/>
        <v>0</v>
      </c>
      <c r="Q71" s="328"/>
      <c r="R71" s="329">
        <f t="shared" si="11"/>
        <v>0</v>
      </c>
      <c r="S71" s="330"/>
      <c r="T71" s="329">
        <f t="shared" si="12"/>
        <v>0</v>
      </c>
      <c r="U71" s="331">
        <f t="shared" si="13"/>
        <v>0</v>
      </c>
      <c r="V71" s="332">
        <f t="shared" si="7"/>
        <v>0</v>
      </c>
      <c r="W71" s="64"/>
      <c r="AA71" s="53"/>
      <c r="AB71" s="53"/>
      <c r="AC71" s="53"/>
    </row>
    <row r="72" spans="1:29" outlineLevel="1" x14ac:dyDescent="0.25">
      <c r="B72" s="64"/>
      <c r="C72" s="194" t="s">
        <v>51</v>
      </c>
      <c r="D72" s="234" t="s">
        <v>80</v>
      </c>
      <c r="E72" s="424" t="str">
        <f>IFERROR(VLOOKUP($D72,'START - AWARD DETAILS'!$C$21:$G$40,2,0),"")</f>
        <v/>
      </c>
      <c r="F72" s="424" t="str">
        <f>IFERROR(VLOOKUP($D72,'START - AWARD DETAILS'!$C$21:$G$40,3,0),"")</f>
        <v/>
      </c>
      <c r="G72" s="560" t="str">
        <f>IFERROR(VLOOKUP($D72,'START - AWARD DETAILS'!$C$21:$G$40,4,0),"")</f>
        <v/>
      </c>
      <c r="H72" s="425" t="str">
        <f>IFERROR(VLOOKUP($D72,'START - AWARD DETAILS'!$C$21:$G$40,5,0),"")</f>
        <v/>
      </c>
      <c r="I72" s="691"/>
      <c r="J72" s="335">
        <f>IF(E72="HEI",'START - AWARD DETAILS'!$G$12,'START - AWARD DETAILS'!$G$13)</f>
        <v>1</v>
      </c>
      <c r="K72" s="328"/>
      <c r="L72" s="329">
        <f t="shared" si="8"/>
        <v>0</v>
      </c>
      <c r="M72" s="328"/>
      <c r="N72" s="329">
        <f t="shared" si="9"/>
        <v>0</v>
      </c>
      <c r="O72" s="328"/>
      <c r="P72" s="329">
        <f t="shared" si="10"/>
        <v>0</v>
      </c>
      <c r="Q72" s="328"/>
      <c r="R72" s="329">
        <f t="shared" si="11"/>
        <v>0</v>
      </c>
      <c r="S72" s="330"/>
      <c r="T72" s="329">
        <f t="shared" si="12"/>
        <v>0</v>
      </c>
      <c r="U72" s="331">
        <f t="shared" si="13"/>
        <v>0</v>
      </c>
      <c r="V72" s="332">
        <f t="shared" si="7"/>
        <v>0</v>
      </c>
      <c r="W72" s="64"/>
      <c r="AA72" s="53"/>
      <c r="AB72" s="53"/>
      <c r="AC72" s="53"/>
    </row>
    <row r="73" spans="1:29" outlineLevel="1" x14ac:dyDescent="0.25">
      <c r="A73" s="61"/>
      <c r="B73" s="64"/>
      <c r="C73" s="194" t="s">
        <v>51</v>
      </c>
      <c r="D73" s="234" t="s">
        <v>80</v>
      </c>
      <c r="E73" s="424" t="str">
        <f>IFERROR(VLOOKUP($D73,'START - AWARD DETAILS'!$C$21:$G$40,2,0),"")</f>
        <v/>
      </c>
      <c r="F73" s="424" t="str">
        <f>IFERROR(VLOOKUP($D73,'START - AWARD DETAILS'!$C$21:$G$40,3,0),"")</f>
        <v/>
      </c>
      <c r="G73" s="560" t="str">
        <f>IFERROR(VLOOKUP($D73,'START - AWARD DETAILS'!$C$21:$G$40,4,0),"")</f>
        <v/>
      </c>
      <c r="H73" s="425" t="str">
        <f>IFERROR(VLOOKUP($D73,'START - AWARD DETAILS'!$C$21:$G$40,5,0),"")</f>
        <v/>
      </c>
      <c r="I73" s="691"/>
      <c r="J73" s="335">
        <f>IF(E73="HEI",'START - AWARD DETAILS'!$G$12,'START - AWARD DETAILS'!$G$13)</f>
        <v>1</v>
      </c>
      <c r="K73" s="328"/>
      <c r="L73" s="329">
        <f t="shared" si="8"/>
        <v>0</v>
      </c>
      <c r="M73" s="328"/>
      <c r="N73" s="329">
        <f t="shared" si="9"/>
        <v>0</v>
      </c>
      <c r="O73" s="328"/>
      <c r="P73" s="329">
        <f t="shared" si="10"/>
        <v>0</v>
      </c>
      <c r="Q73" s="328"/>
      <c r="R73" s="329">
        <f t="shared" si="11"/>
        <v>0</v>
      </c>
      <c r="S73" s="330"/>
      <c r="T73" s="329">
        <f t="shared" si="12"/>
        <v>0</v>
      </c>
      <c r="U73" s="331">
        <f t="shared" si="13"/>
        <v>0</v>
      </c>
      <c r="V73" s="332">
        <f t="shared" si="7"/>
        <v>0</v>
      </c>
      <c r="W73" s="64"/>
      <c r="AA73" s="53"/>
      <c r="AB73" s="53"/>
      <c r="AC73" s="53"/>
    </row>
    <row r="74" spans="1:29" outlineLevel="1" x14ac:dyDescent="0.25">
      <c r="B74" s="64"/>
      <c r="C74" s="194" t="s">
        <v>51</v>
      </c>
      <c r="D74" s="234" t="s">
        <v>80</v>
      </c>
      <c r="E74" s="424" t="str">
        <f>IFERROR(VLOOKUP($D74,'START - AWARD DETAILS'!$C$21:$G$40,2,0),"")</f>
        <v/>
      </c>
      <c r="F74" s="424" t="str">
        <f>IFERROR(VLOOKUP($D74,'START - AWARD DETAILS'!$C$21:$G$40,3,0),"")</f>
        <v/>
      </c>
      <c r="G74" s="560" t="str">
        <f>IFERROR(VLOOKUP($D74,'START - AWARD DETAILS'!$C$21:$G$40,4,0),"")</f>
        <v/>
      </c>
      <c r="H74" s="425" t="str">
        <f>IFERROR(VLOOKUP($D74,'START - AWARD DETAILS'!$C$21:$G$40,5,0),"")</f>
        <v/>
      </c>
      <c r="I74" s="691"/>
      <c r="J74" s="335">
        <f>IF(E74="HEI",'START - AWARD DETAILS'!$G$12,'START - AWARD DETAILS'!$G$13)</f>
        <v>1</v>
      </c>
      <c r="K74" s="328"/>
      <c r="L74" s="329">
        <f t="shared" si="8"/>
        <v>0</v>
      </c>
      <c r="M74" s="328"/>
      <c r="N74" s="329">
        <f t="shared" si="9"/>
        <v>0</v>
      </c>
      <c r="O74" s="328"/>
      <c r="P74" s="329">
        <f t="shared" si="10"/>
        <v>0</v>
      </c>
      <c r="Q74" s="328"/>
      <c r="R74" s="329">
        <f t="shared" si="11"/>
        <v>0</v>
      </c>
      <c r="S74" s="330"/>
      <c r="T74" s="329">
        <f t="shared" si="12"/>
        <v>0</v>
      </c>
      <c r="U74" s="331">
        <f t="shared" si="13"/>
        <v>0</v>
      </c>
      <c r="V74" s="332">
        <f t="shared" si="7"/>
        <v>0</v>
      </c>
      <c r="W74" s="64"/>
      <c r="AA74" s="53"/>
      <c r="AB74" s="53"/>
      <c r="AC74" s="53"/>
    </row>
    <row r="75" spans="1:29" outlineLevel="1" x14ac:dyDescent="0.25">
      <c r="B75" s="64"/>
      <c r="C75" s="193" t="s">
        <v>51</v>
      </c>
      <c r="D75" s="234" t="s">
        <v>80</v>
      </c>
      <c r="E75" s="424" t="str">
        <f>IFERROR(VLOOKUP($D75,'START - AWARD DETAILS'!$C$21:$G$40,2,0),"")</f>
        <v/>
      </c>
      <c r="F75" s="424" t="str">
        <f>IFERROR(VLOOKUP($D75,'START - AWARD DETAILS'!$C$21:$G$40,3,0),"")</f>
        <v/>
      </c>
      <c r="G75" s="560" t="str">
        <f>IFERROR(VLOOKUP($D75,'START - AWARD DETAILS'!$C$21:$G$40,4,0),"")</f>
        <v/>
      </c>
      <c r="H75" s="425" t="str">
        <f>IFERROR(VLOOKUP($D75,'START - AWARD DETAILS'!$C$21:$G$40,5,0),"")</f>
        <v/>
      </c>
      <c r="I75" s="691"/>
      <c r="J75" s="335">
        <f>IF(E75="HEI",'START - AWARD DETAILS'!$G$12,'START - AWARD DETAILS'!$G$13)</f>
        <v>1</v>
      </c>
      <c r="K75" s="584"/>
      <c r="L75" s="329">
        <f t="shared" si="8"/>
        <v>0</v>
      </c>
      <c r="M75" s="584"/>
      <c r="N75" s="329">
        <f t="shared" si="9"/>
        <v>0</v>
      </c>
      <c r="O75" s="584"/>
      <c r="P75" s="329">
        <f t="shared" si="10"/>
        <v>0</v>
      </c>
      <c r="Q75" s="584"/>
      <c r="R75" s="329">
        <f t="shared" si="11"/>
        <v>0</v>
      </c>
      <c r="S75" s="585"/>
      <c r="T75" s="329">
        <f t="shared" si="12"/>
        <v>0</v>
      </c>
      <c r="U75" s="591">
        <f t="shared" si="13"/>
        <v>0</v>
      </c>
      <c r="V75" s="332">
        <f t="shared" si="7"/>
        <v>0</v>
      </c>
      <c r="W75" s="64"/>
      <c r="AA75" s="53"/>
      <c r="AB75" s="53"/>
      <c r="AC75" s="53"/>
    </row>
    <row r="76" spans="1:29" outlineLevel="1" x14ac:dyDescent="0.25">
      <c r="B76" s="64"/>
      <c r="C76" s="193" t="s">
        <v>51</v>
      </c>
      <c r="D76" s="234" t="s">
        <v>80</v>
      </c>
      <c r="E76" s="424" t="str">
        <f>IFERROR(VLOOKUP($D76,'START - AWARD DETAILS'!$C$21:$G$40,2,0),"")</f>
        <v/>
      </c>
      <c r="F76" s="424" t="str">
        <f>IFERROR(VLOOKUP($D76,'START - AWARD DETAILS'!$C$21:$G$40,3,0),"")</f>
        <v/>
      </c>
      <c r="G76" s="560" t="str">
        <f>IFERROR(VLOOKUP($D76,'START - AWARD DETAILS'!$C$21:$G$40,4,0),"")</f>
        <v/>
      </c>
      <c r="H76" s="425" t="str">
        <f>IFERROR(VLOOKUP($D76,'START - AWARD DETAILS'!$C$21:$G$40,5,0),"")</f>
        <v/>
      </c>
      <c r="I76" s="691"/>
      <c r="J76" s="335">
        <f>IF(E76="HEI",'START - AWARD DETAILS'!$G$12,'START - AWARD DETAILS'!$G$13)</f>
        <v>1</v>
      </c>
      <c r="K76" s="584"/>
      <c r="L76" s="329">
        <f t="shared" ref="L76:L82" si="14">K76*$J76</f>
        <v>0</v>
      </c>
      <c r="M76" s="584"/>
      <c r="N76" s="329">
        <f t="shared" ref="N76:N82" si="15">M76*$J76</f>
        <v>0</v>
      </c>
      <c r="O76" s="584"/>
      <c r="P76" s="329">
        <f t="shared" ref="P76:P82" si="16">O76*$J76</f>
        <v>0</v>
      </c>
      <c r="Q76" s="584"/>
      <c r="R76" s="329">
        <f t="shared" ref="R76:R82" si="17">Q76*$J76</f>
        <v>0</v>
      </c>
      <c r="S76" s="585"/>
      <c r="T76" s="329">
        <f t="shared" ref="T76:T82" si="18">S76*$J76</f>
        <v>0</v>
      </c>
      <c r="U76" s="591">
        <f t="shared" ref="U76:U82" si="19">K76+M76+O76+Q76+S76</f>
        <v>0</v>
      </c>
      <c r="V76" s="332">
        <f t="shared" si="7"/>
        <v>0</v>
      </c>
      <c r="W76" s="64"/>
      <c r="AA76" s="53"/>
      <c r="AB76" s="53"/>
      <c r="AC76" s="53"/>
    </row>
    <row r="77" spans="1:29" outlineLevel="1" x14ac:dyDescent="0.25">
      <c r="B77" s="64"/>
      <c r="C77" s="193" t="s">
        <v>51</v>
      </c>
      <c r="D77" s="234" t="s">
        <v>80</v>
      </c>
      <c r="E77" s="424" t="str">
        <f>IFERROR(VLOOKUP($D77,'START - AWARD DETAILS'!$C$21:$G$40,2,0),"")</f>
        <v/>
      </c>
      <c r="F77" s="424" t="str">
        <f>IFERROR(VLOOKUP($D77,'START - AWARD DETAILS'!$C$21:$G$40,3,0),"")</f>
        <v/>
      </c>
      <c r="G77" s="560" t="str">
        <f>IFERROR(VLOOKUP($D77,'START - AWARD DETAILS'!$C$21:$G$40,4,0),"")</f>
        <v/>
      </c>
      <c r="H77" s="425" t="str">
        <f>IFERROR(VLOOKUP($D77,'START - AWARD DETAILS'!$C$21:$G$40,5,0),"")</f>
        <v/>
      </c>
      <c r="I77" s="691"/>
      <c r="J77" s="335">
        <f>IF(E77="HEI",'START - AWARD DETAILS'!$G$12,'START - AWARD DETAILS'!$G$13)</f>
        <v>1</v>
      </c>
      <c r="K77" s="584"/>
      <c r="L77" s="329">
        <f t="shared" si="14"/>
        <v>0</v>
      </c>
      <c r="M77" s="584"/>
      <c r="N77" s="329">
        <f t="shared" si="15"/>
        <v>0</v>
      </c>
      <c r="O77" s="584"/>
      <c r="P77" s="329">
        <f t="shared" si="16"/>
        <v>0</v>
      </c>
      <c r="Q77" s="584"/>
      <c r="R77" s="329">
        <f t="shared" si="17"/>
        <v>0</v>
      </c>
      <c r="S77" s="585"/>
      <c r="T77" s="329">
        <f t="shared" si="18"/>
        <v>0</v>
      </c>
      <c r="U77" s="591">
        <f t="shared" si="19"/>
        <v>0</v>
      </c>
      <c r="V77" s="332">
        <f t="shared" ref="V77:V82" si="20">T77+R77+P77+N77+L77</f>
        <v>0</v>
      </c>
      <c r="W77" s="64"/>
      <c r="AA77" s="53"/>
      <c r="AB77" s="53"/>
      <c r="AC77" s="53"/>
    </row>
    <row r="78" spans="1:29" outlineLevel="1" x14ac:dyDescent="0.25">
      <c r="B78" s="64"/>
      <c r="C78" s="193" t="s">
        <v>51</v>
      </c>
      <c r="D78" s="234" t="s">
        <v>80</v>
      </c>
      <c r="E78" s="424" t="str">
        <f>IFERROR(VLOOKUP($D78,'START - AWARD DETAILS'!$C$21:$G$40,2,0),"")</f>
        <v/>
      </c>
      <c r="F78" s="424" t="str">
        <f>IFERROR(VLOOKUP($D78,'START - AWARD DETAILS'!$C$21:$G$40,3,0),"")</f>
        <v/>
      </c>
      <c r="G78" s="560" t="str">
        <f>IFERROR(VLOOKUP($D78,'START - AWARD DETAILS'!$C$21:$G$40,4,0),"")</f>
        <v/>
      </c>
      <c r="H78" s="425" t="str">
        <f>IFERROR(VLOOKUP($D78,'START - AWARD DETAILS'!$C$21:$G$40,5,0),"")</f>
        <v/>
      </c>
      <c r="I78" s="691"/>
      <c r="J78" s="335">
        <f>IF(E78="HEI",'START - AWARD DETAILS'!$G$12,'START - AWARD DETAILS'!$G$13)</f>
        <v>1</v>
      </c>
      <c r="K78" s="584"/>
      <c r="L78" s="329">
        <f t="shared" si="14"/>
        <v>0</v>
      </c>
      <c r="M78" s="584"/>
      <c r="N78" s="329">
        <f t="shared" si="15"/>
        <v>0</v>
      </c>
      <c r="O78" s="584"/>
      <c r="P78" s="329">
        <f t="shared" si="16"/>
        <v>0</v>
      </c>
      <c r="Q78" s="584"/>
      <c r="R78" s="329">
        <f t="shared" si="17"/>
        <v>0</v>
      </c>
      <c r="S78" s="585"/>
      <c r="T78" s="329">
        <f t="shared" si="18"/>
        <v>0</v>
      </c>
      <c r="U78" s="591">
        <f t="shared" si="19"/>
        <v>0</v>
      </c>
      <c r="V78" s="332">
        <f t="shared" si="20"/>
        <v>0</v>
      </c>
      <c r="W78" s="64"/>
      <c r="AA78" s="53"/>
      <c r="AB78" s="53"/>
      <c r="AC78" s="53"/>
    </row>
    <row r="79" spans="1:29" outlineLevel="1" x14ac:dyDescent="0.25">
      <c r="B79" s="64"/>
      <c r="C79" s="193" t="s">
        <v>51</v>
      </c>
      <c r="D79" s="234" t="s">
        <v>80</v>
      </c>
      <c r="E79" s="424" t="str">
        <f>IFERROR(VLOOKUP($D79,'START - AWARD DETAILS'!$C$21:$G$40,2,0),"")</f>
        <v/>
      </c>
      <c r="F79" s="424" t="str">
        <f>IFERROR(VLOOKUP($D79,'START - AWARD DETAILS'!$C$21:$G$40,3,0),"")</f>
        <v/>
      </c>
      <c r="G79" s="560" t="str">
        <f>IFERROR(VLOOKUP($D79,'START - AWARD DETAILS'!$C$21:$G$40,4,0),"")</f>
        <v/>
      </c>
      <c r="H79" s="425" t="str">
        <f>IFERROR(VLOOKUP($D79,'START - AWARD DETAILS'!$C$21:$G$40,5,0),"")</f>
        <v/>
      </c>
      <c r="I79" s="691"/>
      <c r="J79" s="335">
        <f>IF(E79="HEI",'START - AWARD DETAILS'!$G$12,'START - AWARD DETAILS'!$G$13)</f>
        <v>1</v>
      </c>
      <c r="K79" s="584"/>
      <c r="L79" s="329">
        <f t="shared" si="14"/>
        <v>0</v>
      </c>
      <c r="M79" s="584"/>
      <c r="N79" s="329">
        <f t="shared" si="15"/>
        <v>0</v>
      </c>
      <c r="O79" s="584"/>
      <c r="P79" s="329">
        <f t="shared" si="16"/>
        <v>0</v>
      </c>
      <c r="Q79" s="584"/>
      <c r="R79" s="329">
        <f t="shared" si="17"/>
        <v>0</v>
      </c>
      <c r="S79" s="585"/>
      <c r="T79" s="329">
        <f t="shared" si="18"/>
        <v>0</v>
      </c>
      <c r="U79" s="591">
        <f t="shared" si="19"/>
        <v>0</v>
      </c>
      <c r="V79" s="332">
        <f t="shared" si="20"/>
        <v>0</v>
      </c>
      <c r="W79" s="64"/>
      <c r="AA79" s="53"/>
      <c r="AB79" s="53"/>
      <c r="AC79" s="53"/>
    </row>
    <row r="80" spans="1:29" outlineLevel="1" x14ac:dyDescent="0.25">
      <c r="B80" s="64"/>
      <c r="C80" s="193" t="s">
        <v>51</v>
      </c>
      <c r="D80" s="234" t="s">
        <v>80</v>
      </c>
      <c r="E80" s="424" t="str">
        <f>IFERROR(VLOOKUP($D80,'START - AWARD DETAILS'!$C$21:$G$40,2,0),"")</f>
        <v/>
      </c>
      <c r="F80" s="424" t="str">
        <f>IFERROR(VLOOKUP($D80,'START - AWARD DETAILS'!$C$21:$G$40,3,0),"")</f>
        <v/>
      </c>
      <c r="G80" s="560" t="str">
        <f>IFERROR(VLOOKUP($D80,'START - AWARD DETAILS'!$C$21:$G$40,4,0),"")</f>
        <v/>
      </c>
      <c r="H80" s="425" t="str">
        <f>IFERROR(VLOOKUP($D80,'START - AWARD DETAILS'!$C$21:$G$40,5,0),"")</f>
        <v/>
      </c>
      <c r="I80" s="691"/>
      <c r="J80" s="335">
        <f>IF(E80="HEI",'START - AWARD DETAILS'!$G$12,'START - AWARD DETAILS'!$G$13)</f>
        <v>1</v>
      </c>
      <c r="K80" s="584"/>
      <c r="L80" s="329">
        <f t="shared" si="14"/>
        <v>0</v>
      </c>
      <c r="M80" s="584"/>
      <c r="N80" s="329">
        <f t="shared" si="15"/>
        <v>0</v>
      </c>
      <c r="O80" s="584"/>
      <c r="P80" s="329">
        <f t="shared" si="16"/>
        <v>0</v>
      </c>
      <c r="Q80" s="584"/>
      <c r="R80" s="329">
        <f t="shared" si="17"/>
        <v>0</v>
      </c>
      <c r="S80" s="585"/>
      <c r="T80" s="329">
        <f t="shared" si="18"/>
        <v>0</v>
      </c>
      <c r="U80" s="591">
        <f t="shared" si="19"/>
        <v>0</v>
      </c>
      <c r="V80" s="332">
        <f t="shared" si="20"/>
        <v>0</v>
      </c>
      <c r="W80" s="64"/>
      <c r="AA80" s="53"/>
      <c r="AB80" s="53"/>
      <c r="AC80" s="53"/>
    </row>
    <row r="81" spans="2:29" outlineLevel="1" x14ac:dyDescent="0.25">
      <c r="B81" s="64"/>
      <c r="C81" s="193" t="s">
        <v>51</v>
      </c>
      <c r="D81" s="234" t="s">
        <v>80</v>
      </c>
      <c r="E81" s="424" t="str">
        <f>IFERROR(VLOOKUP($D81,'START - AWARD DETAILS'!$C$21:$G$40,2,0),"")</f>
        <v/>
      </c>
      <c r="F81" s="424" t="str">
        <f>IFERROR(VLOOKUP($D81,'START - AWARD DETAILS'!$C$21:$G$40,3,0),"")</f>
        <v/>
      </c>
      <c r="G81" s="560" t="str">
        <f>IFERROR(VLOOKUP($D81,'START - AWARD DETAILS'!$C$21:$G$40,4,0),"")</f>
        <v/>
      </c>
      <c r="H81" s="425" t="str">
        <f>IFERROR(VLOOKUP($D81,'START - AWARD DETAILS'!$C$21:$G$40,5,0),"")</f>
        <v/>
      </c>
      <c r="I81" s="691"/>
      <c r="J81" s="335">
        <f>IF(E81="HEI",'START - AWARD DETAILS'!$G$12,'START - AWARD DETAILS'!$G$13)</f>
        <v>1</v>
      </c>
      <c r="K81" s="584"/>
      <c r="L81" s="329">
        <f t="shared" si="14"/>
        <v>0</v>
      </c>
      <c r="M81" s="584"/>
      <c r="N81" s="329">
        <f t="shared" si="15"/>
        <v>0</v>
      </c>
      <c r="O81" s="584"/>
      <c r="P81" s="329">
        <f t="shared" si="16"/>
        <v>0</v>
      </c>
      <c r="Q81" s="584"/>
      <c r="R81" s="329">
        <f t="shared" si="17"/>
        <v>0</v>
      </c>
      <c r="S81" s="585"/>
      <c r="T81" s="329">
        <f t="shared" si="18"/>
        <v>0</v>
      </c>
      <c r="U81" s="591">
        <f t="shared" si="19"/>
        <v>0</v>
      </c>
      <c r="V81" s="332">
        <f t="shared" si="20"/>
        <v>0</v>
      </c>
      <c r="W81" s="64"/>
      <c r="AA81" s="53"/>
      <c r="AB81" s="53"/>
      <c r="AC81" s="53"/>
    </row>
    <row r="82" spans="2:29" ht="15.75" outlineLevel="1" thickBot="1" x14ac:dyDescent="0.3">
      <c r="B82" s="64"/>
      <c r="C82" s="668" t="s">
        <v>51</v>
      </c>
      <c r="D82" s="592" t="s">
        <v>80</v>
      </c>
      <c r="E82" s="424" t="str">
        <f>IFERROR(VLOOKUP($D82,'START - AWARD DETAILS'!$C$21:$G$40,2,0),"")</f>
        <v/>
      </c>
      <c r="F82" s="424" t="str">
        <f>IFERROR(VLOOKUP($D82,'START - AWARD DETAILS'!$C$21:$G$40,3,0),"")</f>
        <v/>
      </c>
      <c r="G82" s="560" t="str">
        <f>IFERROR(VLOOKUP($D82,'START - AWARD DETAILS'!$C$21:$G$40,4,0),"")</f>
        <v/>
      </c>
      <c r="H82" s="425" t="str">
        <f>IFERROR(VLOOKUP($D82,'START - AWARD DETAILS'!$C$21:$G$40,5,0),"")</f>
        <v/>
      </c>
      <c r="I82" s="692"/>
      <c r="J82" s="593">
        <f>IF(E82="HEI",'START - AWARD DETAILS'!$G$12,'START - AWARD DETAILS'!$G$13)</f>
        <v>1</v>
      </c>
      <c r="K82" s="587"/>
      <c r="L82" s="329">
        <f t="shared" si="14"/>
        <v>0</v>
      </c>
      <c r="M82" s="587"/>
      <c r="N82" s="329">
        <f t="shared" si="15"/>
        <v>0</v>
      </c>
      <c r="O82" s="587"/>
      <c r="P82" s="329">
        <f t="shared" si="16"/>
        <v>0</v>
      </c>
      <c r="Q82" s="587"/>
      <c r="R82" s="329">
        <f t="shared" si="17"/>
        <v>0</v>
      </c>
      <c r="S82" s="587"/>
      <c r="T82" s="329">
        <f t="shared" si="18"/>
        <v>0</v>
      </c>
      <c r="U82" s="594">
        <f t="shared" si="19"/>
        <v>0</v>
      </c>
      <c r="V82" s="332">
        <f t="shared" si="20"/>
        <v>0</v>
      </c>
      <c r="W82" s="64"/>
      <c r="AA82" s="53"/>
      <c r="AB82" s="53"/>
      <c r="AC82" s="53"/>
    </row>
    <row r="83" spans="2:29" ht="15.75" thickBot="1" x14ac:dyDescent="0.3">
      <c r="B83" s="64"/>
      <c r="C83" s="236"/>
      <c r="D83" s="237"/>
      <c r="E83" s="237"/>
      <c r="F83" s="237"/>
      <c r="G83" s="237"/>
      <c r="H83" s="237"/>
      <c r="I83" s="237"/>
      <c r="J83" s="237"/>
      <c r="K83" s="590">
        <f>SUM(K12:K82)</f>
        <v>19400</v>
      </c>
      <c r="L83" s="590">
        <f t="shared" ref="L83:V83" si="21">SUM(L12:L82)</f>
        <v>19400</v>
      </c>
      <c r="M83" s="590">
        <f t="shared" si="21"/>
        <v>16600</v>
      </c>
      <c r="N83" s="590">
        <f t="shared" si="21"/>
        <v>16600</v>
      </c>
      <c r="O83" s="590">
        <f t="shared" si="21"/>
        <v>3600</v>
      </c>
      <c r="P83" s="590">
        <f t="shared" si="21"/>
        <v>3600</v>
      </c>
      <c r="Q83" s="590">
        <f t="shared" si="21"/>
        <v>1200</v>
      </c>
      <c r="R83" s="590">
        <f t="shared" si="21"/>
        <v>1200</v>
      </c>
      <c r="S83" s="590">
        <f t="shared" si="21"/>
        <v>0</v>
      </c>
      <c r="T83" s="590">
        <f t="shared" si="21"/>
        <v>0</v>
      </c>
      <c r="U83" s="590">
        <f t="shared" si="21"/>
        <v>40800</v>
      </c>
      <c r="V83" s="590">
        <f t="shared" si="21"/>
        <v>40800</v>
      </c>
      <c r="W83" s="64"/>
      <c r="AA83" s="53"/>
      <c r="AB83" s="53"/>
      <c r="AC83" s="53"/>
    </row>
    <row r="84" spans="2:29" ht="8.1" customHeight="1" x14ac:dyDescent="0.25">
      <c r="B84" s="64"/>
      <c r="C84" s="64"/>
      <c r="D84" s="64"/>
      <c r="E84" s="64"/>
      <c r="F84" s="64"/>
      <c r="G84" s="64"/>
      <c r="H84" s="64"/>
      <c r="I84" s="64"/>
      <c r="J84" s="64"/>
      <c r="K84" s="64"/>
      <c r="L84" s="64"/>
      <c r="M84" s="64"/>
      <c r="N84" s="64"/>
      <c r="O84" s="64"/>
      <c r="P84" s="64"/>
      <c r="Q84" s="64"/>
      <c r="R84" s="64"/>
      <c r="S84" s="64"/>
      <c r="T84" s="64"/>
      <c r="U84" s="258"/>
      <c r="V84" s="258"/>
    </row>
    <row r="85" spans="2:29" ht="8.1" customHeight="1" thickBot="1" x14ac:dyDescent="0.3">
      <c r="B85" s="64"/>
      <c r="C85" s="64"/>
      <c r="D85" s="64"/>
      <c r="E85" s="64"/>
      <c r="F85" s="64"/>
      <c r="G85" s="64"/>
      <c r="H85" s="64"/>
      <c r="I85" s="64"/>
      <c r="J85" s="64"/>
      <c r="K85" s="64"/>
      <c r="L85" s="64"/>
      <c r="M85" s="64"/>
      <c r="N85" s="64"/>
      <c r="O85" s="64"/>
      <c r="P85" s="64"/>
      <c r="Q85" s="64"/>
      <c r="R85" s="64"/>
      <c r="S85" s="64"/>
      <c r="T85" s="64"/>
      <c r="U85" s="258"/>
      <c r="V85" s="258"/>
    </row>
    <row r="86" spans="2:29" ht="15.75" thickBot="1" x14ac:dyDescent="0.3">
      <c r="B86" s="64"/>
      <c r="C86" s="744" t="s">
        <v>79</v>
      </c>
      <c r="D86" s="707"/>
      <c r="E86" s="707"/>
      <c r="F86" s="707"/>
      <c r="G86" s="707"/>
      <c r="H86" s="707"/>
      <c r="I86" s="707"/>
      <c r="J86" s="707"/>
      <c r="K86" s="707"/>
      <c r="L86" s="707"/>
      <c r="M86" s="707"/>
      <c r="N86" s="708"/>
      <c r="O86" s="64"/>
      <c r="P86" s="64"/>
      <c r="Q86" s="64"/>
      <c r="R86" s="64"/>
      <c r="S86" s="64"/>
      <c r="T86" s="64"/>
      <c r="U86" s="258"/>
      <c r="V86" s="258"/>
    </row>
    <row r="87" spans="2:29" x14ac:dyDescent="0.25">
      <c r="B87" s="64"/>
      <c r="C87" s="745" t="s">
        <v>605</v>
      </c>
      <c r="D87" s="746"/>
      <c r="E87" s="746"/>
      <c r="F87" s="746"/>
      <c r="G87" s="746"/>
      <c r="H87" s="746"/>
      <c r="I87" s="746"/>
      <c r="J87" s="746"/>
      <c r="K87" s="746"/>
      <c r="L87" s="746"/>
      <c r="M87" s="746"/>
      <c r="N87" s="747"/>
      <c r="O87" s="64"/>
      <c r="P87" s="64"/>
      <c r="Q87" s="64"/>
      <c r="R87" s="64"/>
      <c r="S87" s="64"/>
      <c r="T87" s="64"/>
      <c r="U87" s="258"/>
      <c r="V87" s="258"/>
    </row>
    <row r="88" spans="2:29" x14ac:dyDescent="0.25">
      <c r="B88" s="64"/>
      <c r="C88" s="748"/>
      <c r="D88" s="749"/>
      <c r="E88" s="749"/>
      <c r="F88" s="749"/>
      <c r="G88" s="749"/>
      <c r="H88" s="749"/>
      <c r="I88" s="749"/>
      <c r="J88" s="749"/>
      <c r="K88" s="749"/>
      <c r="L88" s="749"/>
      <c r="M88" s="749"/>
      <c r="N88" s="750"/>
      <c r="O88" s="64"/>
      <c r="P88" s="64"/>
      <c r="Q88" s="64"/>
      <c r="R88" s="64"/>
      <c r="S88" s="64"/>
      <c r="T88" s="64"/>
      <c r="U88" s="258"/>
      <c r="V88" s="258"/>
    </row>
    <row r="89" spans="2:29" x14ac:dyDescent="0.25">
      <c r="B89" s="64"/>
      <c r="C89" s="748"/>
      <c r="D89" s="749"/>
      <c r="E89" s="749"/>
      <c r="F89" s="749"/>
      <c r="G89" s="749"/>
      <c r="H89" s="749"/>
      <c r="I89" s="749"/>
      <c r="J89" s="749"/>
      <c r="K89" s="749"/>
      <c r="L89" s="749"/>
      <c r="M89" s="749"/>
      <c r="N89" s="750"/>
      <c r="O89" s="64"/>
      <c r="P89" s="64"/>
      <c r="Q89" s="64"/>
      <c r="R89" s="64"/>
      <c r="S89" s="64"/>
      <c r="T89" s="64"/>
      <c r="U89" s="258"/>
      <c r="V89" s="258"/>
    </row>
    <row r="90" spans="2:29" x14ac:dyDescent="0.25">
      <c r="B90" s="64"/>
      <c r="C90" s="748"/>
      <c r="D90" s="749"/>
      <c r="E90" s="749"/>
      <c r="F90" s="749"/>
      <c r="G90" s="749"/>
      <c r="H90" s="749"/>
      <c r="I90" s="749"/>
      <c r="J90" s="749"/>
      <c r="K90" s="749"/>
      <c r="L90" s="749"/>
      <c r="M90" s="749"/>
      <c r="N90" s="750"/>
      <c r="O90" s="64"/>
      <c r="P90" s="64"/>
      <c r="Q90" s="64"/>
      <c r="R90" s="64"/>
      <c r="S90" s="64"/>
      <c r="T90" s="64"/>
      <c r="U90" s="258"/>
      <c r="V90" s="258"/>
    </row>
    <row r="91" spans="2:29" x14ac:dyDescent="0.25">
      <c r="B91" s="64"/>
      <c r="C91" s="748"/>
      <c r="D91" s="749"/>
      <c r="E91" s="749"/>
      <c r="F91" s="749"/>
      <c r="G91" s="749"/>
      <c r="H91" s="749"/>
      <c r="I91" s="749"/>
      <c r="J91" s="749"/>
      <c r="K91" s="749"/>
      <c r="L91" s="749"/>
      <c r="M91" s="749"/>
      <c r="N91" s="750"/>
      <c r="O91" s="64"/>
      <c r="P91" s="64"/>
      <c r="Q91" s="64"/>
      <c r="R91" s="64"/>
      <c r="S91" s="64"/>
      <c r="T91" s="64"/>
      <c r="U91" s="258"/>
      <c r="V91" s="258"/>
    </row>
    <row r="92" spans="2:29" x14ac:dyDescent="0.25">
      <c r="B92" s="64"/>
      <c r="C92" s="748"/>
      <c r="D92" s="749"/>
      <c r="E92" s="749"/>
      <c r="F92" s="749"/>
      <c r="G92" s="749"/>
      <c r="H92" s="749"/>
      <c r="I92" s="749"/>
      <c r="J92" s="749"/>
      <c r="K92" s="749"/>
      <c r="L92" s="749"/>
      <c r="M92" s="749"/>
      <c r="N92" s="750"/>
      <c r="O92" s="64"/>
      <c r="P92" s="64"/>
      <c r="Q92" s="64"/>
      <c r="R92" s="64"/>
      <c r="S92" s="64"/>
      <c r="T92" s="64"/>
      <c r="U92" s="258"/>
      <c r="V92" s="258"/>
    </row>
    <row r="93" spans="2:29" x14ac:dyDescent="0.25">
      <c r="B93" s="64"/>
      <c r="C93" s="748"/>
      <c r="D93" s="749"/>
      <c r="E93" s="749"/>
      <c r="F93" s="749"/>
      <c r="G93" s="749"/>
      <c r="H93" s="749"/>
      <c r="I93" s="749"/>
      <c r="J93" s="749"/>
      <c r="K93" s="749"/>
      <c r="L93" s="749"/>
      <c r="M93" s="749"/>
      <c r="N93" s="750"/>
      <c r="O93" s="64"/>
      <c r="P93" s="64"/>
      <c r="Q93" s="64"/>
      <c r="R93" s="64"/>
      <c r="S93" s="64"/>
      <c r="T93" s="64"/>
      <c r="U93" s="258"/>
      <c r="V93" s="258"/>
    </row>
    <row r="94" spans="2:29" x14ac:dyDescent="0.25">
      <c r="B94" s="64"/>
      <c r="C94" s="748"/>
      <c r="D94" s="749"/>
      <c r="E94" s="749"/>
      <c r="F94" s="749"/>
      <c r="G94" s="749"/>
      <c r="H94" s="749"/>
      <c r="I94" s="749"/>
      <c r="J94" s="749"/>
      <c r="K94" s="749"/>
      <c r="L94" s="749"/>
      <c r="M94" s="749"/>
      <c r="N94" s="750"/>
      <c r="O94" s="64"/>
      <c r="P94" s="64"/>
      <c r="Q94" s="64"/>
      <c r="R94" s="64"/>
      <c r="S94" s="64"/>
      <c r="T94" s="64"/>
      <c r="U94" s="258"/>
      <c r="V94" s="258"/>
    </row>
    <row r="95" spans="2:29" ht="15.75" thickBot="1" x14ac:dyDescent="0.3">
      <c r="B95" s="64"/>
      <c r="C95" s="751"/>
      <c r="D95" s="752"/>
      <c r="E95" s="752"/>
      <c r="F95" s="752"/>
      <c r="G95" s="752"/>
      <c r="H95" s="752"/>
      <c r="I95" s="752"/>
      <c r="J95" s="752"/>
      <c r="K95" s="752"/>
      <c r="L95" s="752"/>
      <c r="M95" s="752"/>
      <c r="N95" s="753"/>
      <c r="O95" s="64"/>
      <c r="P95" s="64"/>
      <c r="Q95" s="64"/>
      <c r="R95" s="64"/>
      <c r="S95" s="64"/>
      <c r="T95" s="64"/>
      <c r="U95" s="258"/>
      <c r="V95" s="258"/>
    </row>
    <row r="96" spans="2:29" ht="8.1" customHeight="1" x14ac:dyDescent="0.25">
      <c r="B96" s="64"/>
      <c r="C96" s="64"/>
      <c r="D96" s="64"/>
      <c r="E96" s="64"/>
      <c r="F96" s="64"/>
      <c r="G96" s="64"/>
      <c r="H96" s="64"/>
      <c r="I96" s="64"/>
      <c r="J96" s="64"/>
      <c r="K96" s="64"/>
      <c r="L96" s="64"/>
      <c r="M96" s="64"/>
      <c r="N96" s="64"/>
      <c r="O96" s="64"/>
      <c r="P96" s="64"/>
      <c r="Q96" s="64"/>
      <c r="R96" s="64"/>
      <c r="S96" s="64"/>
      <c r="T96" s="64"/>
      <c r="U96" s="258"/>
      <c r="V96" s="258"/>
    </row>
    <row r="97" spans="2:7" ht="8.1" customHeight="1" x14ac:dyDescent="0.25"/>
    <row r="98" spans="2:7" ht="26.25" hidden="1" thickBot="1" x14ac:dyDescent="0.3">
      <c r="C98" s="32" t="s">
        <v>76</v>
      </c>
      <c r="D98" s="60" t="s">
        <v>77</v>
      </c>
      <c r="E98" t="s">
        <v>45</v>
      </c>
      <c r="F98" s="118" t="s">
        <v>297</v>
      </c>
      <c r="G98" t="s">
        <v>336</v>
      </c>
    </row>
    <row r="99" spans="2:7" ht="15.75" hidden="1" thickBot="1" x14ac:dyDescent="0.3">
      <c r="C99" s="3" t="s">
        <v>25</v>
      </c>
      <c r="D99" s="3" t="s">
        <v>25</v>
      </c>
      <c r="E99" s="3" t="s">
        <v>25</v>
      </c>
      <c r="F99" s="16" t="s">
        <v>25</v>
      </c>
      <c r="G99" s="82" t="s">
        <v>25</v>
      </c>
    </row>
    <row r="100" spans="2:7" ht="15.75" hidden="1" thickBot="1" x14ac:dyDescent="0.3">
      <c r="B100" s="63">
        <v>1</v>
      </c>
      <c r="C100" s="8" t="s">
        <v>81</v>
      </c>
      <c r="D100" s="3">
        <v>1</v>
      </c>
      <c r="E100" s="119" t="str">
        <f>IF('START - AWARD DETAILS'!C21=0,"",'START - AWARD DETAILS'!C21)</f>
        <v>University of Liverpool</v>
      </c>
      <c r="F100" s="119" t="e">
        <f>IF('START - AWARD DETAILS'!#REF!=0,"",'START - AWARD DETAILS'!#REF!)</f>
        <v>#REF!</v>
      </c>
      <c r="G100" t="str">
        <f>IF('START - AWARD DETAILS'!C21="","",'START - AWARD DETAILS'!C21)</f>
        <v>University of Liverpool</v>
      </c>
    </row>
    <row r="101" spans="2:7" ht="15.75" hidden="1" thickBot="1" x14ac:dyDescent="0.3">
      <c r="B101" s="63">
        <f>B100+1</f>
        <v>2</v>
      </c>
      <c r="C101" s="8" t="s">
        <v>82</v>
      </c>
      <c r="D101" s="3">
        <v>2</v>
      </c>
      <c r="E101" s="119" t="str">
        <f>IF('START - AWARD DETAILS'!C22=0,"",'START - AWARD DETAILS'!C22)</f>
        <v>Liverpool School of Tropical Medicine</v>
      </c>
      <c r="F101" s="119" t="e">
        <f>IF('START - AWARD DETAILS'!#REF!=0,"",'START - AWARD DETAILS'!#REF!)</f>
        <v>#REF!</v>
      </c>
      <c r="G101" s="107" t="str">
        <f>IF('START - AWARD DETAILS'!C22="","",'START - AWARD DETAILS'!C22)</f>
        <v>Liverpool School of Tropical Medicine</v>
      </c>
    </row>
    <row r="102" spans="2:7" ht="15.75" hidden="1" thickBot="1" x14ac:dyDescent="0.3">
      <c r="B102" s="63">
        <f t="shared" ref="B102:B119" si="22">B101+1</f>
        <v>3</v>
      </c>
      <c r="D102" s="3">
        <v>3</v>
      </c>
      <c r="E102" s="119" t="str">
        <f>IF('START - AWARD DETAILS'!C23=0,"",'START - AWARD DETAILS'!C23)</f>
        <v>Human Development Research Foundation</v>
      </c>
      <c r="F102" s="119" t="e">
        <f>IF('START - AWARD DETAILS'!#REF!=0,"",'START - AWARD DETAILS'!#REF!)</f>
        <v>#REF!</v>
      </c>
      <c r="G102" s="107" t="str">
        <f>IF('START - AWARD DETAILS'!C23="","",'START - AWARD DETAILS'!C23)</f>
        <v>Human Development Research Foundation</v>
      </c>
    </row>
    <row r="103" spans="2:7" ht="15.75" hidden="1" thickBot="1" x14ac:dyDescent="0.3">
      <c r="B103" s="63">
        <f t="shared" si="22"/>
        <v>4</v>
      </c>
      <c r="D103" s="3">
        <v>4</v>
      </c>
      <c r="E103" s="119" t="str">
        <f>IF('START - AWARD DETAILS'!C24=0,"",'START - AWARD DETAILS'!C24)</f>
        <v/>
      </c>
      <c r="F103" s="119" t="e">
        <f>IF('START - AWARD DETAILS'!#REF!=0,"",'START - AWARD DETAILS'!#REF!)</f>
        <v>#REF!</v>
      </c>
      <c r="G103" s="107" t="str">
        <f>IF('START - AWARD DETAILS'!C24="","",'START - AWARD DETAILS'!C24)</f>
        <v/>
      </c>
    </row>
    <row r="104" spans="2:7" ht="15.75" hidden="1" thickBot="1" x14ac:dyDescent="0.3">
      <c r="B104" s="63">
        <f t="shared" si="22"/>
        <v>5</v>
      </c>
      <c r="D104" s="3">
        <v>5</v>
      </c>
      <c r="E104" s="119" t="str">
        <f>IF('START - AWARD DETAILS'!C25=0,"",'START - AWARD DETAILS'!C25)</f>
        <v>Transcultural Pschyological Organization (TPO)</v>
      </c>
      <c r="F104" s="119" t="e">
        <f>IF('START - AWARD DETAILS'!#REF!=0,"",'START - AWARD DETAILS'!#REF!)</f>
        <v>#REF!</v>
      </c>
      <c r="G104" s="107" t="str">
        <f>IF('START - AWARD DETAILS'!C25="","",'START - AWARD DETAILS'!C25)</f>
        <v>Transcultural Pschyological Organization (TPO)</v>
      </c>
    </row>
    <row r="105" spans="2:7" ht="15.75" hidden="1" thickBot="1" x14ac:dyDescent="0.3">
      <c r="B105" s="63">
        <f t="shared" si="22"/>
        <v>6</v>
      </c>
      <c r="D105" s="3">
        <v>6</v>
      </c>
      <c r="E105" s="119" t="str">
        <f>IF('START - AWARD DETAILS'!C26=0,"",'START - AWARD DETAILS'!C26)</f>
        <v>University of Liberal Arts (ULAB)</v>
      </c>
      <c r="F105" s="119" t="e">
        <f>IF('START - AWARD DETAILS'!#REF!=0,"",'START - AWARD DETAILS'!#REF!)</f>
        <v>#REF!</v>
      </c>
      <c r="G105" s="107" t="str">
        <f>IF('START - AWARD DETAILS'!C26="","",'START - AWARD DETAILS'!C26)</f>
        <v>University of Liberal Arts (ULAB)</v>
      </c>
    </row>
    <row r="106" spans="2:7" ht="15.75" hidden="1" thickBot="1" x14ac:dyDescent="0.3">
      <c r="B106" s="63">
        <f t="shared" si="22"/>
        <v>7</v>
      </c>
      <c r="D106" s="3">
        <v>7</v>
      </c>
      <c r="E106" s="119" t="str">
        <f>IF('START - AWARD DETAILS'!C27=0,"",'START - AWARD DETAILS'!C27)</f>
        <v>Institute of Reseach and Development (IRD)</v>
      </c>
      <c r="F106" s="119" t="e">
        <f>IF('START - AWARD DETAILS'!#REF!=0,"",'START - AWARD DETAILS'!#REF!)</f>
        <v>#REF!</v>
      </c>
      <c r="G106" s="107" t="str">
        <f>IF('START - AWARD DETAILS'!C27="","",'START - AWARD DETAILS'!C27)</f>
        <v>Institute of Reseach and Development (IRD)</v>
      </c>
    </row>
    <row r="107" spans="2:7" ht="15.75" hidden="1" thickBot="1" x14ac:dyDescent="0.3">
      <c r="B107" s="63">
        <f t="shared" si="22"/>
        <v>8</v>
      </c>
      <c r="D107" s="3">
        <v>8</v>
      </c>
      <c r="E107" s="119" t="str">
        <f>IF('START - AWARD DETAILS'!C28=0,"",'START - AWARD DETAILS'!C28)</f>
        <v/>
      </c>
      <c r="F107" s="119" t="e">
        <f>IF('START - AWARD DETAILS'!#REF!=0,"",'START - AWARD DETAILS'!#REF!)</f>
        <v>#REF!</v>
      </c>
      <c r="G107" s="107" t="str">
        <f>IF('START - AWARD DETAILS'!C28="","",'START - AWARD DETAILS'!C28)</f>
        <v/>
      </c>
    </row>
    <row r="108" spans="2:7" ht="15.75" hidden="1" thickBot="1" x14ac:dyDescent="0.3">
      <c r="B108" s="63">
        <f t="shared" si="22"/>
        <v>9</v>
      </c>
      <c r="D108" s="3">
        <v>9</v>
      </c>
      <c r="E108" s="119" t="str">
        <f>IF('START - AWARD DETAILS'!C29=0,"",'START - AWARD DETAILS'!C29)</f>
        <v/>
      </c>
      <c r="F108" s="119" t="e">
        <f>IF('START - AWARD DETAILS'!#REF!=0,"",'START - AWARD DETAILS'!#REF!)</f>
        <v>#REF!</v>
      </c>
      <c r="G108" s="107" t="str">
        <f>IF('START - AWARD DETAILS'!C29="","",'START - AWARD DETAILS'!C29)</f>
        <v/>
      </c>
    </row>
    <row r="109" spans="2:7" ht="15.75" hidden="1" thickBot="1" x14ac:dyDescent="0.3">
      <c r="B109" s="63">
        <f t="shared" si="22"/>
        <v>10</v>
      </c>
      <c r="D109" s="3">
        <v>10</v>
      </c>
      <c r="E109" s="119" t="str">
        <f>IF('START - AWARD DETAILS'!C30=0,"",'START - AWARD DETAILS'!C30)</f>
        <v/>
      </c>
      <c r="F109" s="119" t="e">
        <f>IF('START - AWARD DETAILS'!#REF!=0,"",'START - AWARD DETAILS'!#REF!)</f>
        <v>#REF!</v>
      </c>
      <c r="G109" s="107" t="str">
        <f>IF('START - AWARD DETAILS'!C30="","",'START - AWARD DETAILS'!C30)</f>
        <v/>
      </c>
    </row>
    <row r="110" spans="2:7" ht="15.75" hidden="1" thickBot="1" x14ac:dyDescent="0.3">
      <c r="B110" s="63">
        <f t="shared" si="22"/>
        <v>11</v>
      </c>
      <c r="D110" s="3">
        <v>11</v>
      </c>
      <c r="E110" s="119" t="str">
        <f>IF('START - AWARD DETAILS'!C31=0,"",'START - AWARD DETAILS'!C31)</f>
        <v/>
      </c>
      <c r="F110" s="119" t="e">
        <f>IF('START - AWARD DETAILS'!#REF!=0,"",'START - AWARD DETAILS'!#REF!)</f>
        <v>#REF!</v>
      </c>
      <c r="G110" s="107" t="str">
        <f>IF('START - AWARD DETAILS'!C31="","",'START - AWARD DETAILS'!C31)</f>
        <v/>
      </c>
    </row>
    <row r="111" spans="2:7" ht="15.75" hidden="1" thickBot="1" x14ac:dyDescent="0.3">
      <c r="B111" s="63">
        <f t="shared" si="22"/>
        <v>12</v>
      </c>
      <c r="D111" s="3">
        <v>12</v>
      </c>
      <c r="E111" s="119" t="str">
        <f>IF('START - AWARD DETAILS'!C32=0,"",'START - AWARD DETAILS'!C32)</f>
        <v/>
      </c>
      <c r="F111" s="119" t="e">
        <f>IF('START - AWARD DETAILS'!#REF!=0,"",'START - AWARD DETAILS'!#REF!)</f>
        <v>#REF!</v>
      </c>
      <c r="G111" s="107" t="str">
        <f>IF('START - AWARD DETAILS'!C32="","",'START - AWARD DETAILS'!C32)</f>
        <v/>
      </c>
    </row>
    <row r="112" spans="2:7" ht="15.75" hidden="1" thickBot="1" x14ac:dyDescent="0.3">
      <c r="B112" s="63">
        <f t="shared" si="22"/>
        <v>13</v>
      </c>
      <c r="D112" s="3">
        <v>13</v>
      </c>
      <c r="E112" s="119" t="str">
        <f>IF('START - AWARD DETAILS'!C33=0,"",'START - AWARD DETAILS'!C33)</f>
        <v/>
      </c>
      <c r="F112" s="119" t="e">
        <f>IF('START - AWARD DETAILS'!#REF!=0,"",'START - AWARD DETAILS'!#REF!)</f>
        <v>#REF!</v>
      </c>
      <c r="G112" s="107" t="str">
        <f>IF('START - AWARD DETAILS'!C33="","",'START - AWARD DETAILS'!C33)</f>
        <v/>
      </c>
    </row>
    <row r="113" spans="2:7" ht="15.75" hidden="1" thickBot="1" x14ac:dyDescent="0.3">
      <c r="B113" s="63">
        <f t="shared" si="22"/>
        <v>14</v>
      </c>
      <c r="D113" s="3">
        <v>14</v>
      </c>
      <c r="E113" s="119" t="str">
        <f>IF('START - AWARD DETAILS'!C34=0,"",'START - AWARD DETAILS'!C34)</f>
        <v/>
      </c>
      <c r="F113" s="119" t="e">
        <f>IF('START - AWARD DETAILS'!#REF!=0,"",'START - AWARD DETAILS'!#REF!)</f>
        <v>#REF!</v>
      </c>
      <c r="G113" s="107" t="str">
        <f>IF('START - AWARD DETAILS'!C34="","",'START - AWARD DETAILS'!C34)</f>
        <v/>
      </c>
    </row>
    <row r="114" spans="2:7" ht="15.75" hidden="1" thickBot="1" x14ac:dyDescent="0.3">
      <c r="B114" s="63">
        <f t="shared" si="22"/>
        <v>15</v>
      </c>
      <c r="D114" s="3">
        <v>15</v>
      </c>
      <c r="E114" s="119" t="str">
        <f>IF('START - AWARD DETAILS'!C35=0,"",'START - AWARD DETAILS'!C35)</f>
        <v/>
      </c>
      <c r="F114" s="119" t="e">
        <f>IF('START - AWARD DETAILS'!#REF!=0,"",'START - AWARD DETAILS'!#REF!)</f>
        <v>#REF!</v>
      </c>
      <c r="G114" s="107" t="str">
        <f>IF('START - AWARD DETAILS'!C35="","",'START - AWARD DETAILS'!C35)</f>
        <v/>
      </c>
    </row>
    <row r="115" spans="2:7" ht="15.75" hidden="1" thickBot="1" x14ac:dyDescent="0.3">
      <c r="B115" s="63">
        <f t="shared" si="22"/>
        <v>16</v>
      </c>
      <c r="D115" s="3">
        <v>16</v>
      </c>
      <c r="E115" s="119" t="str">
        <f>IF('START - AWARD DETAILS'!C36=0,"",'START - AWARD DETAILS'!C36)</f>
        <v/>
      </c>
      <c r="F115" s="119" t="e">
        <f>IF('START - AWARD DETAILS'!#REF!=0,"",'START - AWARD DETAILS'!#REF!)</f>
        <v>#REF!</v>
      </c>
      <c r="G115" s="107" t="str">
        <f>IF('START - AWARD DETAILS'!C36="","",'START - AWARD DETAILS'!C36)</f>
        <v/>
      </c>
    </row>
    <row r="116" spans="2:7" ht="15.75" hidden="1" thickBot="1" x14ac:dyDescent="0.3">
      <c r="B116" s="63">
        <f t="shared" si="22"/>
        <v>17</v>
      </c>
      <c r="D116" s="3">
        <v>17</v>
      </c>
      <c r="E116" s="119" t="str">
        <f>IF('START - AWARD DETAILS'!C37=0,"",'START - AWARD DETAILS'!C37)</f>
        <v/>
      </c>
      <c r="F116" s="119" t="e">
        <f>IF('START - AWARD DETAILS'!#REF!=0,"",'START - AWARD DETAILS'!#REF!)</f>
        <v>#REF!</v>
      </c>
      <c r="G116" s="107" t="str">
        <f>IF('START - AWARD DETAILS'!C37="","",'START - AWARD DETAILS'!C37)</f>
        <v/>
      </c>
    </row>
    <row r="117" spans="2:7" ht="15.75" hidden="1" thickBot="1" x14ac:dyDescent="0.3">
      <c r="B117" s="63">
        <f t="shared" si="22"/>
        <v>18</v>
      </c>
      <c r="D117" s="3">
        <v>18</v>
      </c>
      <c r="E117" s="119" t="str">
        <f>IF('START - AWARD DETAILS'!C38=0,"",'START - AWARD DETAILS'!C38)</f>
        <v/>
      </c>
      <c r="F117" s="119" t="e">
        <f>IF('START - AWARD DETAILS'!#REF!=0,"",'START - AWARD DETAILS'!#REF!)</f>
        <v>#REF!</v>
      </c>
      <c r="G117" s="107" t="str">
        <f>IF('START - AWARD DETAILS'!C38="","",'START - AWARD DETAILS'!C38)</f>
        <v/>
      </c>
    </row>
    <row r="118" spans="2:7" ht="15.75" hidden="1" thickBot="1" x14ac:dyDescent="0.3">
      <c r="B118" s="63">
        <f t="shared" si="22"/>
        <v>19</v>
      </c>
      <c r="D118" s="3">
        <v>19</v>
      </c>
      <c r="E118" s="119" t="str">
        <f>IF('START - AWARD DETAILS'!C39=0,"",'START - AWARD DETAILS'!C39)</f>
        <v/>
      </c>
      <c r="F118" s="119" t="e">
        <f>IF('START - AWARD DETAILS'!#REF!=0,"",'START - AWARD DETAILS'!#REF!)</f>
        <v>#REF!</v>
      </c>
      <c r="G118" s="107" t="str">
        <f>IF('START - AWARD DETAILS'!C39="","",'START - AWARD DETAILS'!C39)</f>
        <v/>
      </c>
    </row>
    <row r="119" spans="2:7" hidden="1" x14ac:dyDescent="0.25">
      <c r="B119" s="63">
        <f t="shared" si="22"/>
        <v>20</v>
      </c>
      <c r="D119" s="3">
        <v>20</v>
      </c>
      <c r="E119" s="119" t="str">
        <f>IF('START - AWARD DETAILS'!C40=0,"",'START - AWARD DETAILS'!C40)</f>
        <v/>
      </c>
      <c r="F119" s="119" t="e">
        <f>IF('START - AWARD DETAILS'!#REF!=0,"",'START - AWARD DETAILS'!#REF!)</f>
        <v>#REF!</v>
      </c>
      <c r="G119" s="107" t="str">
        <f>IF('START - AWARD DETAILS'!C40="","",'START - AWARD DETAILS'!C40)</f>
        <v/>
      </c>
    </row>
    <row r="120" spans="2:7" hidden="1" x14ac:dyDescent="0.25">
      <c r="E120" s="63"/>
    </row>
    <row r="121" spans="2:7" hidden="1" x14ac:dyDescent="0.25"/>
    <row r="122" spans="2:7" hidden="1" x14ac:dyDescent="0.25"/>
    <row r="123" spans="2:7" hidden="1" x14ac:dyDescent="0.25"/>
    <row r="124" spans="2:7" hidden="1" x14ac:dyDescent="0.25"/>
    <row r="125" spans="2:7" hidden="1" x14ac:dyDescent="0.25"/>
    <row r="126" spans="2:7" ht="8.1" hidden="1" customHeight="1" x14ac:dyDescent="0.25"/>
  </sheetData>
  <sheetProtection algorithmName="SHA-512" hashValue="Ys4VpN8PNX54gC/cecGuwKIE72XngPaZudf6ZDyAv98PLX6FSXeFcSJu8BppCdR6m3+/n7jW46WqEgXf44sJ4w==" saltValue="84w8cwoJUWyUpqzbKNCFbw==" spinCount="100000" sheet="1" selectLockedCells="1" autoFilter="0"/>
  <autoFilter ref="C11:H11"/>
  <mergeCells count="6">
    <mergeCell ref="C86:N86"/>
    <mergeCell ref="C87:N95"/>
    <mergeCell ref="C3:N3"/>
    <mergeCell ref="C9:N9"/>
    <mergeCell ref="D7:N7"/>
    <mergeCell ref="D5:N5"/>
  </mergeCells>
  <conditionalFormatting sqref="C19:D82 C17:C18 D12:D18">
    <cfRule type="expression" dxfId="30" priority="5" stopIfTrue="1">
      <formula>AND(OR(C12="",C12="[INSERT TEXT]",C12="(Select)"),$U12&lt;&gt;0)</formula>
    </cfRule>
  </conditionalFormatting>
  <conditionalFormatting sqref="J12:J82">
    <cfRule type="expression" dxfId="29" priority="4" stopIfTrue="1">
      <formula>J12&gt;IF($E12="HEI",INDIRECT("'AWARD DETAILS - RULES'!$G$12"),INDIRECT("'AWARD DETAILS - RULES'!$G$13"))</formula>
    </cfRule>
  </conditionalFormatting>
  <conditionalFormatting sqref="C12:I82">
    <cfRule type="expression" dxfId="28" priority="3" stopIfTrue="1">
      <formula>AND(OR(C12="",C12="(Select)",C12="[INSERT TEXT]"),$V12&lt;&gt;0)</formula>
    </cfRule>
  </conditionalFormatting>
  <conditionalFormatting sqref="I12:I82">
    <cfRule type="cellIs" dxfId="27" priority="1" operator="greaterThan">
      <formula>5000</formula>
    </cfRule>
  </conditionalFormatting>
  <dataValidations count="3">
    <dataValidation type="list" allowBlank="1" showInputMessage="1" showErrorMessage="1" sqref="D82">
      <formula1>$E$99:$E$119</formula1>
    </dataValidation>
    <dataValidation type="decimal" operator="greaterThanOrEqual" allowBlank="1" showInputMessage="1" showErrorMessage="1" errorTitle="Equipment" error="Please enter a full numeric value in £'s only." sqref="K12:K13 L12:L82 M12:M13 N12:N82 O12:O13 P12:P82 Q12:Q13 R12:R82 S12:S13 T12:T82">
      <formula1>0</formula1>
    </dataValidation>
    <dataValidation type="list" allowBlank="1" showInputMessage="1" showErrorMessage="1" sqref="D12:D81">
      <formula1>$G$99:$G$119</formula1>
    </dataValidation>
  </dataValidations>
  <pageMargins left="0.7" right="0.7" top="0.75" bottom="0.75" header="0.3" footer="0.3"/>
  <pageSetup paperSize="9" scale="32" orientation="portrait" r:id="rId1"/>
  <ignoredErrors>
    <ignoredError sqref="E36:H82 E12:H35"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U90"/>
  <sheetViews>
    <sheetView showGridLines="0" topLeftCell="A9" workbookViewId="0">
      <selection activeCell="C12" sqref="C12"/>
    </sheetView>
  </sheetViews>
  <sheetFormatPr defaultColWidth="0" defaultRowHeight="15" zeroHeight="1" outlineLevelRow="1" x14ac:dyDescent="0.25"/>
  <cols>
    <col min="1" max="2" width="1.7109375" style="35" customWidth="1"/>
    <col min="3" max="4" width="20.7109375" style="35" customWidth="1"/>
    <col min="5" max="5" width="20.7109375" style="34" customWidth="1"/>
    <col min="6" max="9" width="20.7109375" style="63" customWidth="1"/>
    <col min="10" max="19" width="11.28515625" style="35" customWidth="1"/>
    <col min="20" max="21" width="11.7109375" style="35" customWidth="1"/>
    <col min="22" max="23" width="1.7109375" style="35" customWidth="1"/>
    <col min="24" max="255" width="4.7109375" style="35" hidden="1" customWidth="1"/>
    <col min="256" max="16384" width="5.28515625" style="35" hidden="1"/>
  </cols>
  <sheetData>
    <row r="1" spans="2:22" ht="8.1" customHeight="1" x14ac:dyDescent="0.25"/>
    <row r="2" spans="2:22" ht="8.1" customHeight="1" thickBot="1" x14ac:dyDescent="0.3">
      <c r="B2" s="36"/>
      <c r="C2" s="36"/>
      <c r="D2" s="36"/>
      <c r="E2" s="67"/>
      <c r="F2" s="64"/>
      <c r="G2" s="64"/>
      <c r="H2" s="64"/>
      <c r="I2" s="64"/>
      <c r="J2" s="36"/>
      <c r="K2" s="64"/>
      <c r="L2" s="64"/>
      <c r="M2" s="64"/>
      <c r="N2" s="64"/>
      <c r="O2" s="64"/>
      <c r="P2" s="64"/>
      <c r="Q2" s="64"/>
      <c r="R2" s="64"/>
      <c r="S2" s="64"/>
      <c r="T2" s="64"/>
      <c r="U2" s="258"/>
      <c r="V2" s="258"/>
    </row>
    <row r="3" spans="2:22" ht="15" customHeight="1" thickBot="1" x14ac:dyDescent="0.3">
      <c r="B3" s="36"/>
      <c r="C3" s="697" t="s">
        <v>59</v>
      </c>
      <c r="D3" s="698"/>
      <c r="E3" s="698"/>
      <c r="F3" s="698"/>
      <c r="G3" s="698"/>
      <c r="H3" s="698"/>
      <c r="I3" s="735"/>
      <c r="J3" s="37"/>
      <c r="K3" s="64"/>
      <c r="L3" s="64"/>
      <c r="M3" s="64"/>
      <c r="N3" s="64"/>
      <c r="O3" s="64"/>
      <c r="P3" s="64"/>
      <c r="Q3" s="64"/>
      <c r="R3" s="64"/>
      <c r="S3" s="64"/>
      <c r="T3" s="64"/>
      <c r="U3" s="258"/>
      <c r="V3" s="258"/>
    </row>
    <row r="4" spans="2:22" ht="8.1" customHeight="1" thickBot="1" x14ac:dyDescent="0.3">
      <c r="B4" s="36"/>
      <c r="C4" s="36"/>
      <c r="D4" s="36"/>
      <c r="E4" s="67"/>
      <c r="F4" s="64"/>
      <c r="G4" s="64"/>
      <c r="H4" s="64"/>
      <c r="I4" s="64"/>
      <c r="J4" s="37"/>
      <c r="K4" s="64"/>
      <c r="L4" s="64"/>
      <c r="M4" s="64"/>
      <c r="N4" s="64"/>
      <c r="O4" s="64"/>
      <c r="P4" s="64"/>
      <c r="Q4" s="64"/>
      <c r="R4" s="64"/>
      <c r="S4" s="64"/>
      <c r="T4" s="64"/>
      <c r="U4" s="258"/>
      <c r="V4" s="258"/>
    </row>
    <row r="5" spans="2:22" ht="15" customHeight="1" thickBot="1" x14ac:dyDescent="0.3">
      <c r="B5" s="36"/>
      <c r="C5" s="7" t="s">
        <v>107</v>
      </c>
      <c r="D5" s="728" t="str">
        <f>IF('START - AWARD DETAILS'!$D$13="","",'START - AWARD DETAILS'!$D$13)</f>
        <v>ENHANCE: Scaling-up Care for Perinatal Depression through Technological Enhancements to the 'Thinking Healthy Programme'</v>
      </c>
      <c r="E5" s="729"/>
      <c r="F5" s="729"/>
      <c r="G5" s="729"/>
      <c r="H5" s="729"/>
      <c r="I5" s="730"/>
      <c r="J5" s="37"/>
      <c r="K5" s="64"/>
      <c r="L5" s="64"/>
      <c r="M5" s="64"/>
      <c r="N5" s="64"/>
      <c r="O5" s="64"/>
      <c r="P5" s="64"/>
      <c r="Q5" s="64"/>
      <c r="R5" s="64"/>
      <c r="S5" s="64"/>
      <c r="T5" s="64"/>
      <c r="U5" s="258"/>
      <c r="V5" s="258"/>
    </row>
    <row r="6" spans="2:22" ht="8.1" customHeight="1" thickBot="1" x14ac:dyDescent="0.3">
      <c r="B6" s="36"/>
      <c r="C6" s="36"/>
      <c r="D6" s="36"/>
      <c r="E6" s="67"/>
      <c r="F6" s="64"/>
      <c r="G6" s="64"/>
      <c r="H6" s="64"/>
      <c r="I6" s="64"/>
      <c r="J6" s="37"/>
      <c r="K6" s="64"/>
      <c r="L6" s="64"/>
      <c r="M6" s="64"/>
      <c r="N6" s="64"/>
      <c r="O6" s="64"/>
      <c r="P6" s="64"/>
      <c r="Q6" s="64"/>
      <c r="R6" s="64"/>
      <c r="S6" s="64"/>
      <c r="T6" s="64"/>
      <c r="U6" s="258"/>
      <c r="V6" s="258"/>
    </row>
    <row r="7" spans="2:22" ht="15" customHeight="1" thickBot="1" x14ac:dyDescent="0.3">
      <c r="B7" s="36"/>
      <c r="C7" s="39" t="s">
        <v>0</v>
      </c>
      <c r="D7" s="755" t="str">
        <f>IF('START - AWARD DETAILS'!$D$14="","",'START - AWARD DETAILS'!$D$14)</f>
        <v>NIHR200817</v>
      </c>
      <c r="E7" s="721"/>
      <c r="F7" s="721"/>
      <c r="G7" s="721"/>
      <c r="H7" s="721"/>
      <c r="I7" s="722"/>
      <c r="J7" s="37"/>
      <c r="K7" s="64"/>
      <c r="L7" s="64"/>
      <c r="M7" s="64"/>
      <c r="N7" s="64"/>
      <c r="O7" s="64"/>
      <c r="P7" s="64"/>
      <c r="Q7" s="64"/>
      <c r="R7" s="64"/>
      <c r="S7" s="64"/>
      <c r="T7" s="64"/>
      <c r="U7" s="258"/>
      <c r="V7" s="258"/>
    </row>
    <row r="8" spans="2:22" ht="8.1" customHeight="1" thickBot="1" x14ac:dyDescent="0.3">
      <c r="B8" s="36"/>
      <c r="C8" s="36"/>
      <c r="D8" s="36"/>
      <c r="E8" s="67"/>
      <c r="F8" s="64"/>
      <c r="G8" s="64"/>
      <c r="H8" s="64"/>
      <c r="I8" s="64"/>
      <c r="J8" s="37"/>
      <c r="K8" s="64"/>
      <c r="L8" s="64"/>
      <c r="M8" s="64"/>
      <c r="N8" s="64"/>
      <c r="O8" s="64"/>
      <c r="P8" s="64"/>
      <c r="Q8" s="64"/>
      <c r="R8" s="64"/>
      <c r="S8" s="64"/>
      <c r="T8" s="64"/>
      <c r="U8" s="258"/>
      <c r="V8" s="258"/>
    </row>
    <row r="9" spans="2:22" ht="252" customHeight="1" thickBot="1" x14ac:dyDescent="0.3">
      <c r="B9" s="36"/>
      <c r="C9" s="725" t="s">
        <v>470</v>
      </c>
      <c r="D9" s="742"/>
      <c r="E9" s="742"/>
      <c r="F9" s="742"/>
      <c r="G9" s="742"/>
      <c r="H9" s="742"/>
      <c r="I9" s="743"/>
      <c r="J9" s="37"/>
      <c r="K9" s="64"/>
      <c r="L9" s="64"/>
      <c r="M9" s="64"/>
      <c r="N9" s="64"/>
      <c r="O9" s="64"/>
      <c r="P9" s="64"/>
      <c r="Q9" s="64"/>
      <c r="R9" s="64"/>
      <c r="S9" s="64"/>
      <c r="T9" s="64"/>
      <c r="U9" s="258"/>
      <c r="V9" s="258"/>
    </row>
    <row r="10" spans="2:22" ht="8.1" customHeight="1" thickBot="1" x14ac:dyDescent="0.3">
      <c r="B10" s="36"/>
      <c r="C10" s="36"/>
      <c r="D10" s="36"/>
      <c r="E10" s="67"/>
      <c r="F10" s="64"/>
      <c r="G10" s="64"/>
      <c r="H10" s="64"/>
      <c r="I10" s="64"/>
      <c r="J10" s="37"/>
      <c r="K10" s="64"/>
      <c r="L10" s="64"/>
      <c r="M10" s="64"/>
      <c r="N10" s="64"/>
      <c r="O10" s="64"/>
      <c r="P10" s="64"/>
      <c r="Q10" s="64"/>
      <c r="R10" s="64"/>
      <c r="S10" s="64"/>
      <c r="T10" s="64"/>
      <c r="U10" s="258"/>
      <c r="V10" s="258"/>
    </row>
    <row r="11" spans="2:22" s="99" customFormat="1" ht="50.1" customHeight="1" thickBot="1" x14ac:dyDescent="0.3">
      <c r="B11" s="109"/>
      <c r="C11" s="69" t="s">
        <v>52</v>
      </c>
      <c r="D11" s="9" t="s">
        <v>358</v>
      </c>
      <c r="E11" s="308" t="s">
        <v>404</v>
      </c>
      <c r="F11" s="308" t="s">
        <v>403</v>
      </c>
      <c r="G11" s="311" t="s">
        <v>409</v>
      </c>
      <c r="H11" s="312" t="s">
        <v>408</v>
      </c>
      <c r="I11" s="238" t="s">
        <v>316</v>
      </c>
      <c r="J11" s="40" t="s">
        <v>11</v>
      </c>
      <c r="K11" s="102" t="s">
        <v>317</v>
      </c>
      <c r="L11" s="40" t="s">
        <v>12</v>
      </c>
      <c r="M11" s="102" t="s">
        <v>318</v>
      </c>
      <c r="N11" s="40" t="s">
        <v>13</v>
      </c>
      <c r="O11" s="102" t="s">
        <v>319</v>
      </c>
      <c r="P11" s="40" t="s">
        <v>14</v>
      </c>
      <c r="Q11" s="102" t="s">
        <v>320</v>
      </c>
      <c r="R11" s="41" t="s">
        <v>15</v>
      </c>
      <c r="S11" s="134" t="s">
        <v>321</v>
      </c>
      <c r="T11" s="313" t="s">
        <v>16</v>
      </c>
      <c r="U11" s="133" t="s">
        <v>322</v>
      </c>
      <c r="V11" s="109"/>
    </row>
    <row r="12" spans="2:22" s="99" customFormat="1" ht="153.75" x14ac:dyDescent="0.25">
      <c r="B12" s="109"/>
      <c r="C12" s="249" t="s">
        <v>578</v>
      </c>
      <c r="D12" s="140" t="s">
        <v>527</v>
      </c>
      <c r="E12" s="424" t="str">
        <f>IFERROR(VLOOKUP($D12,'START - AWARD DETAILS'!$C$21:$G$40,2,0),"")</f>
        <v>Research institute (ODA Eligible)</v>
      </c>
      <c r="F12" s="424" t="str">
        <f>IFERROR(VLOOKUP($D12,'START - AWARD DETAILS'!$C$21:$G$40,3,0),"")</f>
        <v>Pakistan</v>
      </c>
      <c r="G12" s="560" t="str">
        <f>IFERROR(VLOOKUP($D12,'START - AWARD DETAILS'!$C$21:$G$40,4,0),"")</f>
        <v>Yes</v>
      </c>
      <c r="H12" s="425" t="str">
        <f>IFERROR(VLOOKUP($D12,'START - AWARD DETAILS'!$C$21:$G$40,5,0),"")</f>
        <v>Lower Middle Income Countries and Territories</v>
      </c>
      <c r="I12" s="327">
        <f>IF(E12="HEI (UK)",0.8,1)</f>
        <v>1</v>
      </c>
      <c r="J12" s="333">
        <v>4500</v>
      </c>
      <c r="K12" s="329">
        <f>J12*$I12</f>
        <v>4500</v>
      </c>
      <c r="L12" s="333">
        <v>6000</v>
      </c>
      <c r="M12" s="329">
        <f>L12*$I12</f>
        <v>6000</v>
      </c>
      <c r="N12" s="581">
        <v>6000</v>
      </c>
      <c r="O12" s="329">
        <f>N12*$I12</f>
        <v>6000</v>
      </c>
      <c r="P12" s="581">
        <f>500*7</f>
        <v>3500</v>
      </c>
      <c r="Q12" s="329">
        <f>P12*$I12</f>
        <v>3500</v>
      </c>
      <c r="R12" s="333"/>
      <c r="S12" s="329">
        <f>R12*$I12</f>
        <v>0</v>
      </c>
      <c r="T12" s="331">
        <f>J12+L12+N12+P12+R12</f>
        <v>20000</v>
      </c>
      <c r="U12" s="334">
        <f>K12+M12+O12+Q12+S12</f>
        <v>20000</v>
      </c>
      <c r="V12" s="109"/>
    </row>
    <row r="13" spans="2:22" s="99" customFormat="1" ht="90" x14ac:dyDescent="0.25">
      <c r="B13" s="109"/>
      <c r="C13" s="249" t="s">
        <v>579</v>
      </c>
      <c r="D13" s="140" t="s">
        <v>527</v>
      </c>
      <c r="E13" s="424" t="str">
        <f>IFERROR(VLOOKUP($D13,'START - AWARD DETAILS'!$C$21:$G$40,2,0),"")</f>
        <v>Research institute (ODA Eligible)</v>
      </c>
      <c r="F13" s="424" t="str">
        <f>IFERROR(VLOOKUP($D13,'START - AWARD DETAILS'!$C$21:$G$40,3,0),"")</f>
        <v>Pakistan</v>
      </c>
      <c r="G13" s="560" t="str">
        <f>IFERROR(VLOOKUP($D13,'START - AWARD DETAILS'!$C$21:$G$40,4,0),"")</f>
        <v>Yes</v>
      </c>
      <c r="H13" s="425" t="str">
        <f>IFERROR(VLOOKUP($D13,'START - AWARD DETAILS'!$C$21:$G$40,5,0),"")</f>
        <v>Lower Middle Income Countries and Territories</v>
      </c>
      <c r="I13" s="327">
        <f t="shared" ref="I13:I36" si="0">IF(E13="HEI (UK)",0.8,1)</f>
        <v>1</v>
      </c>
      <c r="J13" s="333">
        <v>4200</v>
      </c>
      <c r="K13" s="329">
        <f t="shared" ref="K13:K61" si="1">J13*$I13</f>
        <v>4200</v>
      </c>
      <c r="L13" s="333">
        <v>4200</v>
      </c>
      <c r="M13" s="329">
        <f t="shared" ref="M13:M61" si="2">L13*$I13</f>
        <v>4200</v>
      </c>
      <c r="N13" s="581">
        <v>4200</v>
      </c>
      <c r="O13" s="329">
        <f t="shared" ref="O13:O61" si="3">N13*$I13</f>
        <v>4200</v>
      </c>
      <c r="P13" s="581">
        <v>4200</v>
      </c>
      <c r="Q13" s="329">
        <f t="shared" ref="Q13:Q61" si="4">P13*$I13</f>
        <v>4200</v>
      </c>
      <c r="R13" s="333"/>
      <c r="S13" s="329">
        <f t="shared" ref="S13:S61" si="5">R13*$I13</f>
        <v>0</v>
      </c>
      <c r="T13" s="331">
        <f>J13+L13+N13+P13+R13</f>
        <v>16800</v>
      </c>
      <c r="U13" s="334">
        <f>K13+M13+O13+Q13+S13</f>
        <v>16800</v>
      </c>
      <c r="V13" s="109"/>
    </row>
    <row r="14" spans="2:22" s="99" customFormat="1" x14ac:dyDescent="0.25">
      <c r="B14" s="109"/>
      <c r="C14" s="249" t="s">
        <v>51</v>
      </c>
      <c r="D14" s="140" t="s">
        <v>25</v>
      </c>
      <c r="E14" s="424" t="str">
        <f>IFERROR(VLOOKUP($D14,'START - AWARD DETAILS'!$C$21:$G$40,2,0),"")</f>
        <v/>
      </c>
      <c r="F14" s="424" t="str">
        <f>IFERROR(VLOOKUP($D14,'START - AWARD DETAILS'!$C$21:$G$40,3,0),"")</f>
        <v/>
      </c>
      <c r="G14" s="560" t="str">
        <f>IFERROR(VLOOKUP($D14,'START - AWARD DETAILS'!$C$21:$G$40,4,0),"")</f>
        <v/>
      </c>
      <c r="H14" s="425" t="str">
        <f>IFERROR(VLOOKUP($D14,'START - AWARD DETAILS'!$C$21:$G$40,5,0),"")</f>
        <v/>
      </c>
      <c r="I14" s="327">
        <f t="shared" si="0"/>
        <v>1</v>
      </c>
      <c r="J14" s="333"/>
      <c r="K14" s="329">
        <f t="shared" si="1"/>
        <v>0</v>
      </c>
      <c r="L14" s="333"/>
      <c r="M14" s="329">
        <f t="shared" si="2"/>
        <v>0</v>
      </c>
      <c r="N14" s="581"/>
      <c r="O14" s="329">
        <f t="shared" si="3"/>
        <v>0</v>
      </c>
      <c r="P14" s="581"/>
      <c r="Q14" s="329">
        <f t="shared" si="4"/>
        <v>0</v>
      </c>
      <c r="R14" s="333"/>
      <c r="S14" s="329">
        <f t="shared" si="5"/>
        <v>0</v>
      </c>
      <c r="T14" s="331">
        <f t="shared" ref="T14:T61" si="6">J14+L14+N14+P14+R14</f>
        <v>0</v>
      </c>
      <c r="U14" s="334">
        <f t="shared" ref="U14:U61" si="7">K14+M14+O14+Q14+S14</f>
        <v>0</v>
      </c>
      <c r="V14" s="109"/>
    </row>
    <row r="15" spans="2:22" s="99" customFormat="1" x14ac:dyDescent="0.25">
      <c r="B15" s="109"/>
      <c r="C15" s="249" t="s">
        <v>51</v>
      </c>
      <c r="D15" s="140" t="s">
        <v>25</v>
      </c>
      <c r="E15" s="424" t="str">
        <f>IFERROR(VLOOKUP($D15,'START - AWARD DETAILS'!$C$21:$G$40,2,0),"")</f>
        <v/>
      </c>
      <c r="F15" s="424" t="str">
        <f>IFERROR(VLOOKUP($D15,'START - AWARD DETAILS'!$C$21:$G$40,3,0),"")</f>
        <v/>
      </c>
      <c r="G15" s="560" t="str">
        <f>IFERROR(VLOOKUP($D15,'START - AWARD DETAILS'!$C$21:$G$40,4,0),"")</f>
        <v/>
      </c>
      <c r="H15" s="425" t="str">
        <f>IFERROR(VLOOKUP($D15,'START - AWARD DETAILS'!$C$21:$G$40,5,0),"")</f>
        <v/>
      </c>
      <c r="I15" s="327">
        <f t="shared" si="0"/>
        <v>1</v>
      </c>
      <c r="J15" s="333"/>
      <c r="K15" s="329">
        <f t="shared" si="1"/>
        <v>0</v>
      </c>
      <c r="L15" s="333"/>
      <c r="M15" s="329">
        <f t="shared" si="2"/>
        <v>0</v>
      </c>
      <c r="N15" s="581"/>
      <c r="O15" s="329">
        <f t="shared" si="3"/>
        <v>0</v>
      </c>
      <c r="P15" s="581"/>
      <c r="Q15" s="329">
        <f t="shared" si="4"/>
        <v>0</v>
      </c>
      <c r="R15" s="333"/>
      <c r="S15" s="329">
        <f t="shared" si="5"/>
        <v>0</v>
      </c>
      <c r="T15" s="331">
        <f t="shared" si="6"/>
        <v>0</v>
      </c>
      <c r="U15" s="334">
        <f t="shared" si="7"/>
        <v>0</v>
      </c>
      <c r="V15" s="109"/>
    </row>
    <row r="16" spans="2:22" s="99" customFormat="1" x14ac:dyDescent="0.25">
      <c r="B16" s="109"/>
      <c r="C16" s="249" t="s">
        <v>51</v>
      </c>
      <c r="D16" s="140" t="s">
        <v>25</v>
      </c>
      <c r="E16" s="424" t="str">
        <f>IFERROR(VLOOKUP($D16,'START - AWARD DETAILS'!$C$21:$G$40,2,0),"")</f>
        <v/>
      </c>
      <c r="F16" s="424" t="str">
        <f>IFERROR(VLOOKUP($D16,'START - AWARD DETAILS'!$C$21:$G$40,3,0),"")</f>
        <v/>
      </c>
      <c r="G16" s="560" t="str">
        <f>IFERROR(VLOOKUP($D16,'START - AWARD DETAILS'!$C$21:$G$40,4,0),"")</f>
        <v/>
      </c>
      <c r="H16" s="425" t="str">
        <f>IFERROR(VLOOKUP($D16,'START - AWARD DETAILS'!$C$21:$G$40,5,0),"")</f>
        <v/>
      </c>
      <c r="I16" s="327">
        <f t="shared" si="0"/>
        <v>1</v>
      </c>
      <c r="J16" s="333"/>
      <c r="K16" s="329">
        <f t="shared" si="1"/>
        <v>0</v>
      </c>
      <c r="L16" s="333"/>
      <c r="M16" s="329">
        <f t="shared" si="2"/>
        <v>0</v>
      </c>
      <c r="N16" s="581"/>
      <c r="O16" s="329">
        <f t="shared" si="3"/>
        <v>0</v>
      </c>
      <c r="P16" s="581"/>
      <c r="Q16" s="329">
        <f t="shared" si="4"/>
        <v>0</v>
      </c>
      <c r="R16" s="333"/>
      <c r="S16" s="329">
        <f t="shared" si="5"/>
        <v>0</v>
      </c>
      <c r="T16" s="331">
        <f t="shared" si="6"/>
        <v>0</v>
      </c>
      <c r="U16" s="334">
        <f t="shared" si="7"/>
        <v>0</v>
      </c>
      <c r="V16" s="109"/>
    </row>
    <row r="17" spans="2:22" s="99" customFormat="1" x14ac:dyDescent="0.25">
      <c r="B17" s="109"/>
      <c r="C17" s="249" t="s">
        <v>51</v>
      </c>
      <c r="D17" s="140" t="s">
        <v>25</v>
      </c>
      <c r="E17" s="424" t="str">
        <f>IFERROR(VLOOKUP($D17,'START - AWARD DETAILS'!$C$21:$G$40,2,0),"")</f>
        <v/>
      </c>
      <c r="F17" s="424" t="str">
        <f>IFERROR(VLOOKUP($D17,'START - AWARD DETAILS'!$C$21:$G$40,3,0),"")</f>
        <v/>
      </c>
      <c r="G17" s="560" t="str">
        <f>IFERROR(VLOOKUP($D17,'START - AWARD DETAILS'!$C$21:$G$40,4,0),"")</f>
        <v/>
      </c>
      <c r="H17" s="425" t="str">
        <f>IFERROR(VLOOKUP($D17,'START - AWARD DETAILS'!$C$21:$G$40,5,0),"")</f>
        <v/>
      </c>
      <c r="I17" s="327">
        <f t="shared" si="0"/>
        <v>1</v>
      </c>
      <c r="J17" s="333"/>
      <c r="K17" s="329">
        <f t="shared" si="1"/>
        <v>0</v>
      </c>
      <c r="L17" s="333"/>
      <c r="M17" s="329">
        <f t="shared" si="2"/>
        <v>0</v>
      </c>
      <c r="N17" s="333"/>
      <c r="O17" s="329">
        <f t="shared" si="3"/>
        <v>0</v>
      </c>
      <c r="P17" s="333"/>
      <c r="Q17" s="329">
        <f t="shared" si="4"/>
        <v>0</v>
      </c>
      <c r="R17" s="333"/>
      <c r="S17" s="329">
        <f t="shared" si="5"/>
        <v>0</v>
      </c>
      <c r="T17" s="331">
        <f t="shared" si="6"/>
        <v>0</v>
      </c>
      <c r="U17" s="334">
        <f t="shared" si="7"/>
        <v>0</v>
      </c>
      <c r="V17" s="109"/>
    </row>
    <row r="18" spans="2:22" s="99" customFormat="1" x14ac:dyDescent="0.25">
      <c r="B18" s="109"/>
      <c r="C18" s="194" t="s">
        <v>51</v>
      </c>
      <c r="D18" s="140" t="s">
        <v>25</v>
      </c>
      <c r="E18" s="424" t="str">
        <f>IFERROR(VLOOKUP($D18,'START - AWARD DETAILS'!$C$21:$G$40,2,0),"")</f>
        <v/>
      </c>
      <c r="F18" s="424" t="str">
        <f>IFERROR(VLOOKUP($D18,'START - AWARD DETAILS'!$C$21:$G$40,3,0),"")</f>
        <v/>
      </c>
      <c r="G18" s="560" t="str">
        <f>IFERROR(VLOOKUP($D18,'START - AWARD DETAILS'!$C$21:$G$40,4,0),"")</f>
        <v/>
      </c>
      <c r="H18" s="425" t="str">
        <f>IFERROR(VLOOKUP($D18,'START - AWARD DETAILS'!$C$21:$G$40,5,0),"")</f>
        <v/>
      </c>
      <c r="I18" s="327">
        <f t="shared" si="0"/>
        <v>1</v>
      </c>
      <c r="J18" s="333"/>
      <c r="K18" s="329">
        <f t="shared" si="1"/>
        <v>0</v>
      </c>
      <c r="L18" s="333"/>
      <c r="M18" s="329">
        <f t="shared" si="2"/>
        <v>0</v>
      </c>
      <c r="N18" s="333"/>
      <c r="O18" s="329">
        <f t="shared" si="3"/>
        <v>0</v>
      </c>
      <c r="P18" s="333"/>
      <c r="Q18" s="329">
        <f t="shared" si="4"/>
        <v>0</v>
      </c>
      <c r="R18" s="333"/>
      <c r="S18" s="329">
        <f t="shared" si="5"/>
        <v>0</v>
      </c>
      <c r="T18" s="331">
        <f t="shared" si="6"/>
        <v>0</v>
      </c>
      <c r="U18" s="334">
        <f t="shared" si="7"/>
        <v>0</v>
      </c>
      <c r="V18" s="109"/>
    </row>
    <row r="19" spans="2:22" s="99" customFormat="1" x14ac:dyDescent="0.25">
      <c r="B19" s="109"/>
      <c r="C19" s="194" t="s">
        <v>51</v>
      </c>
      <c r="D19" s="140" t="s">
        <v>25</v>
      </c>
      <c r="E19" s="424" t="str">
        <f>IFERROR(VLOOKUP($D19,'START - AWARD DETAILS'!$C$21:$G$40,2,0),"")</f>
        <v/>
      </c>
      <c r="F19" s="424" t="str">
        <f>IFERROR(VLOOKUP($D19,'START - AWARD DETAILS'!$C$21:$G$40,3,0),"")</f>
        <v/>
      </c>
      <c r="G19" s="560" t="str">
        <f>IFERROR(VLOOKUP($D19,'START - AWARD DETAILS'!$C$21:$G$40,4,0),"")</f>
        <v/>
      </c>
      <c r="H19" s="425" t="str">
        <f>IFERROR(VLOOKUP($D19,'START - AWARD DETAILS'!$C$21:$G$40,5,0),"")</f>
        <v/>
      </c>
      <c r="I19" s="327">
        <f t="shared" si="0"/>
        <v>1</v>
      </c>
      <c r="J19" s="333"/>
      <c r="K19" s="329">
        <f t="shared" si="1"/>
        <v>0</v>
      </c>
      <c r="L19" s="333"/>
      <c r="M19" s="329">
        <f t="shared" si="2"/>
        <v>0</v>
      </c>
      <c r="N19" s="333"/>
      <c r="O19" s="329">
        <f t="shared" si="3"/>
        <v>0</v>
      </c>
      <c r="P19" s="333"/>
      <c r="Q19" s="329">
        <f t="shared" si="4"/>
        <v>0</v>
      </c>
      <c r="R19" s="333"/>
      <c r="S19" s="329">
        <f t="shared" si="5"/>
        <v>0</v>
      </c>
      <c r="T19" s="331">
        <f t="shared" si="6"/>
        <v>0</v>
      </c>
      <c r="U19" s="334">
        <f t="shared" si="7"/>
        <v>0</v>
      </c>
      <c r="V19" s="109"/>
    </row>
    <row r="20" spans="2:22" s="99" customFormat="1" x14ac:dyDescent="0.25">
      <c r="B20" s="109"/>
      <c r="C20" s="194" t="s">
        <v>51</v>
      </c>
      <c r="D20" s="140" t="s">
        <v>25</v>
      </c>
      <c r="E20" s="424" t="str">
        <f>IFERROR(VLOOKUP($D20,'START - AWARD DETAILS'!$C$21:$G$40,2,0),"")</f>
        <v/>
      </c>
      <c r="F20" s="424" t="str">
        <f>IFERROR(VLOOKUP($D20,'START - AWARD DETAILS'!$C$21:$G$40,3,0),"")</f>
        <v/>
      </c>
      <c r="G20" s="560" t="str">
        <f>IFERROR(VLOOKUP($D20,'START - AWARD DETAILS'!$C$21:$G$40,4,0),"")</f>
        <v/>
      </c>
      <c r="H20" s="425" t="str">
        <f>IFERROR(VLOOKUP($D20,'START - AWARD DETAILS'!$C$21:$G$40,5,0),"")</f>
        <v/>
      </c>
      <c r="I20" s="327">
        <f t="shared" si="0"/>
        <v>1</v>
      </c>
      <c r="J20" s="333"/>
      <c r="K20" s="329">
        <f t="shared" si="1"/>
        <v>0</v>
      </c>
      <c r="L20" s="333"/>
      <c r="M20" s="329">
        <f t="shared" si="2"/>
        <v>0</v>
      </c>
      <c r="N20" s="333"/>
      <c r="O20" s="329">
        <f t="shared" si="3"/>
        <v>0</v>
      </c>
      <c r="P20" s="333"/>
      <c r="Q20" s="329">
        <f t="shared" si="4"/>
        <v>0</v>
      </c>
      <c r="R20" s="333"/>
      <c r="S20" s="329">
        <f t="shared" si="5"/>
        <v>0</v>
      </c>
      <c r="T20" s="331">
        <f t="shared" si="6"/>
        <v>0</v>
      </c>
      <c r="U20" s="334">
        <f t="shared" si="7"/>
        <v>0</v>
      </c>
      <c r="V20" s="109"/>
    </row>
    <row r="21" spans="2:22" s="99" customFormat="1" x14ac:dyDescent="0.25">
      <c r="B21" s="109"/>
      <c r="C21" s="194" t="s">
        <v>51</v>
      </c>
      <c r="D21" s="140" t="s">
        <v>25</v>
      </c>
      <c r="E21" s="424" t="str">
        <f>IFERROR(VLOOKUP($D21,'START - AWARD DETAILS'!$C$21:$G$40,2,0),"")</f>
        <v/>
      </c>
      <c r="F21" s="424" t="str">
        <f>IFERROR(VLOOKUP($D21,'START - AWARD DETAILS'!$C$21:$G$40,3,0),"")</f>
        <v/>
      </c>
      <c r="G21" s="560" t="str">
        <f>IFERROR(VLOOKUP($D21,'START - AWARD DETAILS'!$C$21:$G$40,4,0),"")</f>
        <v/>
      </c>
      <c r="H21" s="425" t="str">
        <f>IFERROR(VLOOKUP($D21,'START - AWARD DETAILS'!$C$21:$G$40,5,0),"")</f>
        <v/>
      </c>
      <c r="I21" s="327">
        <f t="shared" si="0"/>
        <v>1</v>
      </c>
      <c r="J21" s="333"/>
      <c r="K21" s="329">
        <f t="shared" si="1"/>
        <v>0</v>
      </c>
      <c r="L21" s="333"/>
      <c r="M21" s="329">
        <f t="shared" si="2"/>
        <v>0</v>
      </c>
      <c r="N21" s="333"/>
      <c r="O21" s="329">
        <f t="shared" si="3"/>
        <v>0</v>
      </c>
      <c r="P21" s="333"/>
      <c r="Q21" s="329">
        <f t="shared" si="4"/>
        <v>0</v>
      </c>
      <c r="R21" s="333"/>
      <c r="S21" s="329">
        <f t="shared" si="5"/>
        <v>0</v>
      </c>
      <c r="T21" s="331">
        <f t="shared" si="6"/>
        <v>0</v>
      </c>
      <c r="U21" s="334">
        <f t="shared" si="7"/>
        <v>0</v>
      </c>
      <c r="V21" s="109"/>
    </row>
    <row r="22" spans="2:22" s="99" customFormat="1" x14ac:dyDescent="0.25">
      <c r="B22" s="109"/>
      <c r="C22" s="194" t="s">
        <v>51</v>
      </c>
      <c r="D22" s="140" t="s">
        <v>25</v>
      </c>
      <c r="E22" s="424" t="str">
        <f>IFERROR(VLOOKUP($D22,'START - AWARD DETAILS'!$C$21:$G$40,2,0),"")</f>
        <v/>
      </c>
      <c r="F22" s="424" t="str">
        <f>IFERROR(VLOOKUP($D22,'START - AWARD DETAILS'!$C$21:$G$40,3,0),"")</f>
        <v/>
      </c>
      <c r="G22" s="560" t="str">
        <f>IFERROR(VLOOKUP($D22,'START - AWARD DETAILS'!$C$21:$G$40,4,0),"")</f>
        <v/>
      </c>
      <c r="H22" s="425" t="str">
        <f>IFERROR(VLOOKUP($D22,'START - AWARD DETAILS'!$C$21:$G$40,5,0),"")</f>
        <v/>
      </c>
      <c r="I22" s="327">
        <f t="shared" si="0"/>
        <v>1</v>
      </c>
      <c r="J22" s="333"/>
      <c r="K22" s="329">
        <f t="shared" si="1"/>
        <v>0</v>
      </c>
      <c r="L22" s="333"/>
      <c r="M22" s="329">
        <f t="shared" si="2"/>
        <v>0</v>
      </c>
      <c r="N22" s="333"/>
      <c r="O22" s="329">
        <f t="shared" si="3"/>
        <v>0</v>
      </c>
      <c r="P22" s="333"/>
      <c r="Q22" s="329">
        <f t="shared" si="4"/>
        <v>0</v>
      </c>
      <c r="R22" s="333"/>
      <c r="S22" s="329">
        <f t="shared" si="5"/>
        <v>0</v>
      </c>
      <c r="T22" s="331">
        <f t="shared" si="6"/>
        <v>0</v>
      </c>
      <c r="U22" s="334">
        <f t="shared" si="7"/>
        <v>0</v>
      </c>
      <c r="V22" s="109"/>
    </row>
    <row r="23" spans="2:22" s="99" customFormat="1" x14ac:dyDescent="0.25">
      <c r="B23" s="109"/>
      <c r="C23" s="194" t="s">
        <v>51</v>
      </c>
      <c r="D23" s="140" t="s">
        <v>25</v>
      </c>
      <c r="E23" s="424" t="str">
        <f>IFERROR(VLOOKUP($D23,'START - AWARD DETAILS'!$C$21:$G$40,2,0),"")</f>
        <v/>
      </c>
      <c r="F23" s="424" t="str">
        <f>IFERROR(VLOOKUP($D23,'START - AWARD DETAILS'!$C$21:$G$40,3,0),"")</f>
        <v/>
      </c>
      <c r="G23" s="560" t="str">
        <f>IFERROR(VLOOKUP($D23,'START - AWARD DETAILS'!$C$21:$G$40,4,0),"")</f>
        <v/>
      </c>
      <c r="H23" s="425" t="str">
        <f>IFERROR(VLOOKUP($D23,'START - AWARD DETAILS'!$C$21:$G$40,5,0),"")</f>
        <v/>
      </c>
      <c r="I23" s="327">
        <f t="shared" si="0"/>
        <v>1</v>
      </c>
      <c r="J23" s="333"/>
      <c r="K23" s="329">
        <f t="shared" si="1"/>
        <v>0</v>
      </c>
      <c r="L23" s="333"/>
      <c r="M23" s="329">
        <f t="shared" si="2"/>
        <v>0</v>
      </c>
      <c r="N23" s="333"/>
      <c r="O23" s="329">
        <f t="shared" si="3"/>
        <v>0</v>
      </c>
      <c r="P23" s="333"/>
      <c r="Q23" s="329">
        <f t="shared" si="4"/>
        <v>0</v>
      </c>
      <c r="R23" s="333"/>
      <c r="S23" s="329">
        <f t="shared" si="5"/>
        <v>0</v>
      </c>
      <c r="T23" s="331">
        <f t="shared" si="6"/>
        <v>0</v>
      </c>
      <c r="U23" s="334">
        <f t="shared" si="7"/>
        <v>0</v>
      </c>
      <c r="V23" s="109"/>
    </row>
    <row r="24" spans="2:22" s="99" customFormat="1" x14ac:dyDescent="0.25">
      <c r="B24" s="109"/>
      <c r="C24" s="194" t="s">
        <v>51</v>
      </c>
      <c r="D24" s="140" t="s">
        <v>25</v>
      </c>
      <c r="E24" s="424" t="str">
        <f>IFERROR(VLOOKUP($D24,'START - AWARD DETAILS'!$C$21:$G$40,2,0),"")</f>
        <v/>
      </c>
      <c r="F24" s="424" t="str">
        <f>IFERROR(VLOOKUP($D24,'START - AWARD DETAILS'!$C$21:$G$40,3,0),"")</f>
        <v/>
      </c>
      <c r="G24" s="560" t="str">
        <f>IFERROR(VLOOKUP($D24,'START - AWARD DETAILS'!$C$21:$G$40,4,0),"")</f>
        <v/>
      </c>
      <c r="H24" s="425" t="str">
        <f>IFERROR(VLOOKUP($D24,'START - AWARD DETAILS'!$C$21:$G$40,5,0),"")</f>
        <v/>
      </c>
      <c r="I24" s="327">
        <f t="shared" si="0"/>
        <v>1</v>
      </c>
      <c r="J24" s="333"/>
      <c r="K24" s="329">
        <f t="shared" si="1"/>
        <v>0</v>
      </c>
      <c r="L24" s="333"/>
      <c r="M24" s="329">
        <f t="shared" si="2"/>
        <v>0</v>
      </c>
      <c r="N24" s="333"/>
      <c r="O24" s="329">
        <f t="shared" si="3"/>
        <v>0</v>
      </c>
      <c r="P24" s="333"/>
      <c r="Q24" s="329">
        <f t="shared" si="4"/>
        <v>0</v>
      </c>
      <c r="R24" s="333"/>
      <c r="S24" s="329">
        <f t="shared" si="5"/>
        <v>0</v>
      </c>
      <c r="T24" s="331">
        <f t="shared" si="6"/>
        <v>0</v>
      </c>
      <c r="U24" s="334">
        <f t="shared" si="7"/>
        <v>0</v>
      </c>
      <c r="V24" s="109"/>
    </row>
    <row r="25" spans="2:22" s="99" customFormat="1" x14ac:dyDescent="0.25">
      <c r="B25" s="109"/>
      <c r="C25" s="194" t="s">
        <v>51</v>
      </c>
      <c r="D25" s="140" t="s">
        <v>25</v>
      </c>
      <c r="E25" s="424" t="str">
        <f>IFERROR(VLOOKUP($D25,'START - AWARD DETAILS'!$C$21:$G$40,2,0),"")</f>
        <v/>
      </c>
      <c r="F25" s="424" t="str">
        <f>IFERROR(VLOOKUP($D25,'START - AWARD DETAILS'!$C$21:$G$40,3,0),"")</f>
        <v/>
      </c>
      <c r="G25" s="560" t="str">
        <f>IFERROR(VLOOKUP($D25,'START - AWARD DETAILS'!$C$21:$G$40,4,0),"")</f>
        <v/>
      </c>
      <c r="H25" s="425" t="str">
        <f>IFERROR(VLOOKUP($D25,'START - AWARD DETAILS'!$C$21:$G$40,5,0),"")</f>
        <v/>
      </c>
      <c r="I25" s="327">
        <f t="shared" si="0"/>
        <v>1</v>
      </c>
      <c r="J25" s="333"/>
      <c r="K25" s="329">
        <f t="shared" si="1"/>
        <v>0</v>
      </c>
      <c r="L25" s="333"/>
      <c r="M25" s="329">
        <f t="shared" si="2"/>
        <v>0</v>
      </c>
      <c r="N25" s="333"/>
      <c r="O25" s="329">
        <f t="shared" si="3"/>
        <v>0</v>
      </c>
      <c r="P25" s="333"/>
      <c r="Q25" s="329">
        <f t="shared" si="4"/>
        <v>0</v>
      </c>
      <c r="R25" s="333"/>
      <c r="S25" s="329">
        <f t="shared" si="5"/>
        <v>0</v>
      </c>
      <c r="T25" s="331">
        <f t="shared" si="6"/>
        <v>0</v>
      </c>
      <c r="U25" s="334">
        <f t="shared" si="7"/>
        <v>0</v>
      </c>
      <c r="V25" s="109"/>
    </row>
    <row r="26" spans="2:22" s="99" customFormat="1" x14ac:dyDescent="0.25">
      <c r="B26" s="109"/>
      <c r="C26" s="194" t="s">
        <v>51</v>
      </c>
      <c r="D26" s="140" t="s">
        <v>25</v>
      </c>
      <c r="E26" s="424" t="str">
        <f>IFERROR(VLOOKUP($D26,'START - AWARD DETAILS'!$C$21:$G$40,2,0),"")</f>
        <v/>
      </c>
      <c r="F26" s="424" t="str">
        <f>IFERROR(VLOOKUP($D26,'START - AWARD DETAILS'!$C$21:$G$40,3,0),"")</f>
        <v/>
      </c>
      <c r="G26" s="560" t="str">
        <f>IFERROR(VLOOKUP($D26,'START - AWARD DETAILS'!$C$21:$G$40,4,0),"")</f>
        <v/>
      </c>
      <c r="H26" s="425" t="str">
        <f>IFERROR(VLOOKUP($D26,'START - AWARD DETAILS'!$C$21:$G$40,5,0),"")</f>
        <v/>
      </c>
      <c r="I26" s="327">
        <f t="shared" si="0"/>
        <v>1</v>
      </c>
      <c r="J26" s="333"/>
      <c r="K26" s="329">
        <f t="shared" si="1"/>
        <v>0</v>
      </c>
      <c r="L26" s="333"/>
      <c r="M26" s="329">
        <f t="shared" si="2"/>
        <v>0</v>
      </c>
      <c r="N26" s="333"/>
      <c r="O26" s="329">
        <f t="shared" si="3"/>
        <v>0</v>
      </c>
      <c r="P26" s="333"/>
      <c r="Q26" s="329">
        <f t="shared" si="4"/>
        <v>0</v>
      </c>
      <c r="R26" s="333"/>
      <c r="S26" s="329">
        <f t="shared" si="5"/>
        <v>0</v>
      </c>
      <c r="T26" s="331">
        <f t="shared" si="6"/>
        <v>0</v>
      </c>
      <c r="U26" s="334">
        <f t="shared" si="7"/>
        <v>0</v>
      </c>
      <c r="V26" s="109"/>
    </row>
    <row r="27" spans="2:22" s="99" customFormat="1" x14ac:dyDescent="0.25">
      <c r="B27" s="109"/>
      <c r="C27" s="194" t="s">
        <v>51</v>
      </c>
      <c r="D27" s="140" t="s">
        <v>25</v>
      </c>
      <c r="E27" s="424" t="str">
        <f>IFERROR(VLOOKUP($D27,'START - AWARD DETAILS'!$C$21:$G$40,2,0),"")</f>
        <v/>
      </c>
      <c r="F27" s="424" t="str">
        <f>IFERROR(VLOOKUP($D27,'START - AWARD DETAILS'!$C$21:$G$40,3,0),"")</f>
        <v/>
      </c>
      <c r="G27" s="560" t="str">
        <f>IFERROR(VLOOKUP($D27,'START - AWARD DETAILS'!$C$21:$G$40,4,0),"")</f>
        <v/>
      </c>
      <c r="H27" s="425" t="str">
        <f>IFERROR(VLOOKUP($D27,'START - AWARD DETAILS'!$C$21:$G$40,5,0),"")</f>
        <v/>
      </c>
      <c r="I27" s="327">
        <f t="shared" si="0"/>
        <v>1</v>
      </c>
      <c r="J27" s="333"/>
      <c r="K27" s="329">
        <f t="shared" si="1"/>
        <v>0</v>
      </c>
      <c r="L27" s="333"/>
      <c r="M27" s="329">
        <f t="shared" si="2"/>
        <v>0</v>
      </c>
      <c r="N27" s="333"/>
      <c r="O27" s="329">
        <f t="shared" si="3"/>
        <v>0</v>
      </c>
      <c r="P27" s="333"/>
      <c r="Q27" s="329">
        <f t="shared" si="4"/>
        <v>0</v>
      </c>
      <c r="R27" s="333"/>
      <c r="S27" s="329">
        <f t="shared" si="5"/>
        <v>0</v>
      </c>
      <c r="T27" s="331">
        <f t="shared" si="6"/>
        <v>0</v>
      </c>
      <c r="U27" s="334">
        <f t="shared" si="7"/>
        <v>0</v>
      </c>
      <c r="V27" s="109"/>
    </row>
    <row r="28" spans="2:22" s="99" customFormat="1" x14ac:dyDescent="0.25">
      <c r="B28" s="109"/>
      <c r="C28" s="194" t="s">
        <v>51</v>
      </c>
      <c r="D28" s="140" t="s">
        <v>25</v>
      </c>
      <c r="E28" s="424" t="str">
        <f>IFERROR(VLOOKUP($D28,'START - AWARD DETAILS'!$C$21:$G$40,2,0),"")</f>
        <v/>
      </c>
      <c r="F28" s="424" t="str">
        <f>IFERROR(VLOOKUP($D28,'START - AWARD DETAILS'!$C$21:$G$40,3,0),"")</f>
        <v/>
      </c>
      <c r="G28" s="560" t="str">
        <f>IFERROR(VLOOKUP($D28,'START - AWARD DETAILS'!$C$21:$G$40,4,0),"")</f>
        <v/>
      </c>
      <c r="H28" s="425" t="str">
        <f>IFERROR(VLOOKUP($D28,'START - AWARD DETAILS'!$C$21:$G$40,5,0),"")</f>
        <v/>
      </c>
      <c r="I28" s="327">
        <f t="shared" si="0"/>
        <v>1</v>
      </c>
      <c r="J28" s="333"/>
      <c r="K28" s="329">
        <f t="shared" si="1"/>
        <v>0</v>
      </c>
      <c r="L28" s="333"/>
      <c r="M28" s="329">
        <f t="shared" si="2"/>
        <v>0</v>
      </c>
      <c r="N28" s="333"/>
      <c r="O28" s="329">
        <f t="shared" si="3"/>
        <v>0</v>
      </c>
      <c r="P28" s="333"/>
      <c r="Q28" s="329">
        <f t="shared" si="4"/>
        <v>0</v>
      </c>
      <c r="R28" s="333"/>
      <c r="S28" s="329">
        <f t="shared" si="5"/>
        <v>0</v>
      </c>
      <c r="T28" s="331">
        <f t="shared" si="6"/>
        <v>0</v>
      </c>
      <c r="U28" s="334">
        <f t="shared" si="7"/>
        <v>0</v>
      </c>
      <c r="V28" s="109"/>
    </row>
    <row r="29" spans="2:22" s="99" customFormat="1" x14ac:dyDescent="0.25">
      <c r="B29" s="109"/>
      <c r="C29" s="194" t="s">
        <v>51</v>
      </c>
      <c r="D29" s="140" t="s">
        <v>25</v>
      </c>
      <c r="E29" s="424" t="str">
        <f>IFERROR(VLOOKUP($D29,'START - AWARD DETAILS'!$C$21:$G$40,2,0),"")</f>
        <v/>
      </c>
      <c r="F29" s="424" t="str">
        <f>IFERROR(VLOOKUP($D29,'START - AWARD DETAILS'!$C$21:$G$40,3,0),"")</f>
        <v/>
      </c>
      <c r="G29" s="560" t="str">
        <f>IFERROR(VLOOKUP($D29,'START - AWARD DETAILS'!$C$21:$G$40,4,0),"")</f>
        <v/>
      </c>
      <c r="H29" s="425" t="str">
        <f>IFERROR(VLOOKUP($D29,'START - AWARD DETAILS'!$C$21:$G$40,5,0),"")</f>
        <v/>
      </c>
      <c r="I29" s="327">
        <f t="shared" si="0"/>
        <v>1</v>
      </c>
      <c r="J29" s="333"/>
      <c r="K29" s="329">
        <f t="shared" si="1"/>
        <v>0</v>
      </c>
      <c r="L29" s="333"/>
      <c r="M29" s="329">
        <f t="shared" si="2"/>
        <v>0</v>
      </c>
      <c r="N29" s="333"/>
      <c r="O29" s="329">
        <f t="shared" si="3"/>
        <v>0</v>
      </c>
      <c r="P29" s="333"/>
      <c r="Q29" s="329">
        <f t="shared" si="4"/>
        <v>0</v>
      </c>
      <c r="R29" s="333"/>
      <c r="S29" s="329">
        <f t="shared" si="5"/>
        <v>0</v>
      </c>
      <c r="T29" s="331">
        <f t="shared" si="6"/>
        <v>0</v>
      </c>
      <c r="U29" s="334">
        <f t="shared" si="7"/>
        <v>0</v>
      </c>
      <c r="V29" s="109"/>
    </row>
    <row r="30" spans="2:22" s="99" customFormat="1" x14ac:dyDescent="0.25">
      <c r="B30" s="109"/>
      <c r="C30" s="194" t="s">
        <v>51</v>
      </c>
      <c r="D30" s="140" t="s">
        <v>25</v>
      </c>
      <c r="E30" s="424" t="str">
        <f>IFERROR(VLOOKUP($D30,'START - AWARD DETAILS'!$C$21:$G$40,2,0),"")</f>
        <v/>
      </c>
      <c r="F30" s="424" t="str">
        <f>IFERROR(VLOOKUP($D30,'START - AWARD DETAILS'!$C$21:$G$40,3,0),"")</f>
        <v/>
      </c>
      <c r="G30" s="560" t="str">
        <f>IFERROR(VLOOKUP($D30,'START - AWARD DETAILS'!$C$21:$G$40,4,0),"")</f>
        <v/>
      </c>
      <c r="H30" s="425" t="str">
        <f>IFERROR(VLOOKUP($D30,'START - AWARD DETAILS'!$C$21:$G$40,5,0),"")</f>
        <v/>
      </c>
      <c r="I30" s="327">
        <f t="shared" si="0"/>
        <v>1</v>
      </c>
      <c r="J30" s="333"/>
      <c r="K30" s="329">
        <f t="shared" si="1"/>
        <v>0</v>
      </c>
      <c r="L30" s="333"/>
      <c r="M30" s="329">
        <f t="shared" si="2"/>
        <v>0</v>
      </c>
      <c r="N30" s="333"/>
      <c r="O30" s="329">
        <f t="shared" si="3"/>
        <v>0</v>
      </c>
      <c r="P30" s="333"/>
      <c r="Q30" s="329">
        <f t="shared" si="4"/>
        <v>0</v>
      </c>
      <c r="R30" s="333"/>
      <c r="S30" s="329">
        <f t="shared" si="5"/>
        <v>0</v>
      </c>
      <c r="T30" s="331">
        <f t="shared" si="6"/>
        <v>0</v>
      </c>
      <c r="U30" s="334">
        <f t="shared" si="7"/>
        <v>0</v>
      </c>
      <c r="V30" s="109"/>
    </row>
    <row r="31" spans="2:22" s="99" customFormat="1" x14ac:dyDescent="0.25">
      <c r="B31" s="109"/>
      <c r="C31" s="194" t="s">
        <v>51</v>
      </c>
      <c r="D31" s="140" t="s">
        <v>25</v>
      </c>
      <c r="E31" s="424" t="str">
        <f>IFERROR(VLOOKUP($D31,'START - AWARD DETAILS'!$C$21:$G$40,2,0),"")</f>
        <v/>
      </c>
      <c r="F31" s="424" t="str">
        <f>IFERROR(VLOOKUP($D31,'START - AWARD DETAILS'!$C$21:$G$40,3,0),"")</f>
        <v/>
      </c>
      <c r="G31" s="560" t="str">
        <f>IFERROR(VLOOKUP($D31,'START - AWARD DETAILS'!$C$21:$G$40,4,0),"")</f>
        <v/>
      </c>
      <c r="H31" s="425" t="str">
        <f>IFERROR(VLOOKUP($D31,'START - AWARD DETAILS'!$C$21:$G$40,5,0),"")</f>
        <v/>
      </c>
      <c r="I31" s="327">
        <f t="shared" si="0"/>
        <v>1</v>
      </c>
      <c r="J31" s="333"/>
      <c r="K31" s="329">
        <f t="shared" si="1"/>
        <v>0</v>
      </c>
      <c r="L31" s="333"/>
      <c r="M31" s="329">
        <f t="shared" si="2"/>
        <v>0</v>
      </c>
      <c r="N31" s="333"/>
      <c r="O31" s="329">
        <f t="shared" si="3"/>
        <v>0</v>
      </c>
      <c r="P31" s="333"/>
      <c r="Q31" s="329">
        <f t="shared" si="4"/>
        <v>0</v>
      </c>
      <c r="R31" s="333"/>
      <c r="S31" s="329">
        <f t="shared" si="5"/>
        <v>0</v>
      </c>
      <c r="T31" s="331">
        <f t="shared" si="6"/>
        <v>0</v>
      </c>
      <c r="U31" s="334">
        <f t="shared" si="7"/>
        <v>0</v>
      </c>
      <c r="V31" s="109"/>
    </row>
    <row r="32" spans="2:22" s="99" customFormat="1" x14ac:dyDescent="0.25">
      <c r="B32" s="109"/>
      <c r="C32" s="194" t="s">
        <v>51</v>
      </c>
      <c r="D32" s="140" t="s">
        <v>25</v>
      </c>
      <c r="E32" s="424" t="str">
        <f>IFERROR(VLOOKUP($D32,'START - AWARD DETAILS'!$C$21:$G$40,2,0),"")</f>
        <v/>
      </c>
      <c r="F32" s="424" t="str">
        <f>IFERROR(VLOOKUP($D32,'START - AWARD DETAILS'!$C$21:$G$40,3,0),"")</f>
        <v/>
      </c>
      <c r="G32" s="560" t="str">
        <f>IFERROR(VLOOKUP($D32,'START - AWARD DETAILS'!$C$21:$G$40,4,0),"")</f>
        <v/>
      </c>
      <c r="H32" s="425" t="str">
        <f>IFERROR(VLOOKUP($D32,'START - AWARD DETAILS'!$C$21:$G$40,5,0),"")</f>
        <v/>
      </c>
      <c r="I32" s="327">
        <f t="shared" si="0"/>
        <v>1</v>
      </c>
      <c r="J32" s="333"/>
      <c r="K32" s="329">
        <f t="shared" si="1"/>
        <v>0</v>
      </c>
      <c r="L32" s="333"/>
      <c r="M32" s="329">
        <f t="shared" si="2"/>
        <v>0</v>
      </c>
      <c r="N32" s="333"/>
      <c r="O32" s="329">
        <f t="shared" si="3"/>
        <v>0</v>
      </c>
      <c r="P32" s="333"/>
      <c r="Q32" s="329">
        <f t="shared" si="4"/>
        <v>0</v>
      </c>
      <c r="R32" s="333"/>
      <c r="S32" s="329">
        <f t="shared" si="5"/>
        <v>0</v>
      </c>
      <c r="T32" s="331">
        <f t="shared" si="6"/>
        <v>0</v>
      </c>
      <c r="U32" s="334">
        <f t="shared" si="7"/>
        <v>0</v>
      </c>
      <c r="V32" s="109"/>
    </row>
    <row r="33" spans="2:22" s="99" customFormat="1" x14ac:dyDescent="0.25">
      <c r="B33" s="109"/>
      <c r="C33" s="194" t="s">
        <v>51</v>
      </c>
      <c r="D33" s="140" t="s">
        <v>25</v>
      </c>
      <c r="E33" s="424" t="str">
        <f>IFERROR(VLOOKUP($D33,'START - AWARD DETAILS'!$C$21:$G$40,2,0),"")</f>
        <v/>
      </c>
      <c r="F33" s="424" t="str">
        <f>IFERROR(VLOOKUP($D33,'START - AWARD DETAILS'!$C$21:$G$40,3,0),"")</f>
        <v/>
      </c>
      <c r="G33" s="560" t="str">
        <f>IFERROR(VLOOKUP($D33,'START - AWARD DETAILS'!$C$21:$G$40,4,0),"")</f>
        <v/>
      </c>
      <c r="H33" s="425" t="str">
        <f>IFERROR(VLOOKUP($D33,'START - AWARD DETAILS'!$C$21:$G$40,5,0),"")</f>
        <v/>
      </c>
      <c r="I33" s="327">
        <f t="shared" si="0"/>
        <v>1</v>
      </c>
      <c r="J33" s="333"/>
      <c r="K33" s="329">
        <f t="shared" si="1"/>
        <v>0</v>
      </c>
      <c r="L33" s="333"/>
      <c r="M33" s="329">
        <f t="shared" si="2"/>
        <v>0</v>
      </c>
      <c r="N33" s="333"/>
      <c r="O33" s="329">
        <f t="shared" si="3"/>
        <v>0</v>
      </c>
      <c r="P33" s="333"/>
      <c r="Q33" s="329">
        <f t="shared" si="4"/>
        <v>0</v>
      </c>
      <c r="R33" s="333"/>
      <c r="S33" s="329">
        <f t="shared" si="5"/>
        <v>0</v>
      </c>
      <c r="T33" s="331">
        <f t="shared" si="6"/>
        <v>0</v>
      </c>
      <c r="U33" s="334">
        <f t="shared" si="7"/>
        <v>0</v>
      </c>
      <c r="V33" s="109"/>
    </row>
    <row r="34" spans="2:22" s="99" customFormat="1" x14ac:dyDescent="0.25">
      <c r="B34" s="109"/>
      <c r="C34" s="194" t="s">
        <v>51</v>
      </c>
      <c r="D34" s="140" t="s">
        <v>25</v>
      </c>
      <c r="E34" s="424" t="str">
        <f>IFERROR(VLOOKUP($D34,'START - AWARD DETAILS'!$C$21:$G$40,2,0),"")</f>
        <v/>
      </c>
      <c r="F34" s="424" t="str">
        <f>IFERROR(VLOOKUP($D34,'START - AWARD DETAILS'!$C$21:$G$40,3,0),"")</f>
        <v/>
      </c>
      <c r="G34" s="560" t="str">
        <f>IFERROR(VLOOKUP($D34,'START - AWARD DETAILS'!$C$21:$G$40,4,0),"")</f>
        <v/>
      </c>
      <c r="H34" s="425" t="str">
        <f>IFERROR(VLOOKUP($D34,'START - AWARD DETAILS'!$C$21:$G$40,5,0),"")</f>
        <v/>
      </c>
      <c r="I34" s="327">
        <f t="shared" si="0"/>
        <v>1</v>
      </c>
      <c r="J34" s="333"/>
      <c r="K34" s="329">
        <f t="shared" si="1"/>
        <v>0</v>
      </c>
      <c r="L34" s="333"/>
      <c r="M34" s="329">
        <f t="shared" si="2"/>
        <v>0</v>
      </c>
      <c r="N34" s="333"/>
      <c r="O34" s="329">
        <f t="shared" si="3"/>
        <v>0</v>
      </c>
      <c r="P34" s="333"/>
      <c r="Q34" s="329">
        <f t="shared" si="4"/>
        <v>0</v>
      </c>
      <c r="R34" s="333"/>
      <c r="S34" s="329">
        <f t="shared" si="5"/>
        <v>0</v>
      </c>
      <c r="T34" s="331">
        <f t="shared" si="6"/>
        <v>0</v>
      </c>
      <c r="U34" s="334">
        <f t="shared" si="7"/>
        <v>0</v>
      </c>
      <c r="V34" s="109"/>
    </row>
    <row r="35" spans="2:22" s="99" customFormat="1" x14ac:dyDescent="0.25">
      <c r="B35" s="109"/>
      <c r="C35" s="194" t="s">
        <v>51</v>
      </c>
      <c r="D35" s="140" t="s">
        <v>25</v>
      </c>
      <c r="E35" s="424" t="str">
        <f>IFERROR(VLOOKUP($D35,'START - AWARD DETAILS'!$C$21:$G$40,2,0),"")</f>
        <v/>
      </c>
      <c r="F35" s="424" t="str">
        <f>IFERROR(VLOOKUP($D35,'START - AWARD DETAILS'!$C$21:$G$40,3,0),"")</f>
        <v/>
      </c>
      <c r="G35" s="560" t="str">
        <f>IFERROR(VLOOKUP($D35,'START - AWARD DETAILS'!$C$21:$G$40,4,0),"")</f>
        <v/>
      </c>
      <c r="H35" s="425" t="str">
        <f>IFERROR(VLOOKUP($D35,'START - AWARD DETAILS'!$C$21:$G$40,5,0),"")</f>
        <v/>
      </c>
      <c r="I35" s="327">
        <f t="shared" si="0"/>
        <v>1</v>
      </c>
      <c r="J35" s="333"/>
      <c r="K35" s="329">
        <f t="shared" si="1"/>
        <v>0</v>
      </c>
      <c r="L35" s="333"/>
      <c r="M35" s="329">
        <f t="shared" si="2"/>
        <v>0</v>
      </c>
      <c r="N35" s="333"/>
      <c r="O35" s="329">
        <f t="shared" si="3"/>
        <v>0</v>
      </c>
      <c r="P35" s="333"/>
      <c r="Q35" s="329">
        <f t="shared" si="4"/>
        <v>0</v>
      </c>
      <c r="R35" s="333"/>
      <c r="S35" s="329">
        <f t="shared" si="5"/>
        <v>0</v>
      </c>
      <c r="T35" s="331">
        <f t="shared" si="6"/>
        <v>0</v>
      </c>
      <c r="U35" s="334">
        <f t="shared" si="7"/>
        <v>0</v>
      </c>
      <c r="V35" s="109"/>
    </row>
    <row r="36" spans="2:22" s="99" customFormat="1" x14ac:dyDescent="0.25">
      <c r="B36" s="109"/>
      <c r="C36" s="194" t="s">
        <v>51</v>
      </c>
      <c r="D36" s="140" t="s">
        <v>25</v>
      </c>
      <c r="E36" s="424" t="str">
        <f>IFERROR(VLOOKUP($D36,'START - AWARD DETAILS'!$C$21:$G$40,2,0),"")</f>
        <v/>
      </c>
      <c r="F36" s="424" t="str">
        <f>IFERROR(VLOOKUP($D36,'START - AWARD DETAILS'!$C$21:$G$40,3,0),"")</f>
        <v/>
      </c>
      <c r="G36" s="560" t="str">
        <f>IFERROR(VLOOKUP($D36,'START - AWARD DETAILS'!$C$21:$G$40,4,0),"")</f>
        <v/>
      </c>
      <c r="H36" s="425" t="str">
        <f>IFERROR(VLOOKUP($D36,'START - AWARD DETAILS'!$C$21:$G$40,5,0),"")</f>
        <v/>
      </c>
      <c r="I36" s="327">
        <f t="shared" si="0"/>
        <v>1</v>
      </c>
      <c r="J36" s="333"/>
      <c r="K36" s="329">
        <f t="shared" si="1"/>
        <v>0</v>
      </c>
      <c r="L36" s="333"/>
      <c r="M36" s="329">
        <f t="shared" si="2"/>
        <v>0</v>
      </c>
      <c r="N36" s="333"/>
      <c r="O36" s="329">
        <f t="shared" si="3"/>
        <v>0</v>
      </c>
      <c r="P36" s="333"/>
      <c r="Q36" s="329">
        <f t="shared" si="4"/>
        <v>0</v>
      </c>
      <c r="R36" s="333"/>
      <c r="S36" s="329">
        <f t="shared" si="5"/>
        <v>0</v>
      </c>
      <c r="T36" s="331">
        <f t="shared" si="6"/>
        <v>0</v>
      </c>
      <c r="U36" s="334">
        <f t="shared" si="7"/>
        <v>0</v>
      </c>
      <c r="V36" s="109"/>
    </row>
    <row r="37" spans="2:22" s="107" customFormat="1" outlineLevel="1" x14ac:dyDescent="0.25">
      <c r="B37" s="64"/>
      <c r="C37" s="194" t="s">
        <v>51</v>
      </c>
      <c r="D37" s="140" t="s">
        <v>25</v>
      </c>
      <c r="E37" s="424" t="str">
        <f>IFERROR(VLOOKUP($D37,'START - AWARD DETAILS'!$C$21:$G$40,2,0),"")</f>
        <v/>
      </c>
      <c r="F37" s="424" t="str">
        <f>IFERROR(VLOOKUP($D37,'START - AWARD DETAILS'!$C$21:$G$40,3,0),"")</f>
        <v/>
      </c>
      <c r="G37" s="560" t="str">
        <f>IFERROR(VLOOKUP($D37,'START - AWARD DETAILS'!$C$21:$G$40,4,0),"")</f>
        <v/>
      </c>
      <c r="H37" s="425" t="str">
        <f>IFERROR(VLOOKUP($D37,'START - AWARD DETAILS'!$C$21:$G$40,5,0),"")</f>
        <v/>
      </c>
      <c r="I37" s="335">
        <f>IF(E37="HEI",'START - AWARD DETAILS'!$G$12,'START - AWARD DETAILS'!$G$13)</f>
        <v>1</v>
      </c>
      <c r="J37" s="333"/>
      <c r="K37" s="329">
        <f t="shared" si="1"/>
        <v>0</v>
      </c>
      <c r="L37" s="333"/>
      <c r="M37" s="329">
        <f t="shared" si="2"/>
        <v>0</v>
      </c>
      <c r="N37" s="333"/>
      <c r="O37" s="329">
        <f t="shared" si="3"/>
        <v>0</v>
      </c>
      <c r="P37" s="333"/>
      <c r="Q37" s="329">
        <f t="shared" si="4"/>
        <v>0</v>
      </c>
      <c r="R37" s="333"/>
      <c r="S37" s="329">
        <f t="shared" si="5"/>
        <v>0</v>
      </c>
      <c r="T37" s="331">
        <f t="shared" si="6"/>
        <v>0</v>
      </c>
      <c r="U37" s="334">
        <f t="shared" si="7"/>
        <v>0</v>
      </c>
      <c r="V37" s="64"/>
    </row>
    <row r="38" spans="2:22" s="107" customFormat="1" outlineLevel="1" x14ac:dyDescent="0.25">
      <c r="B38" s="64"/>
      <c r="C38" s="194" t="s">
        <v>51</v>
      </c>
      <c r="D38" s="140" t="s">
        <v>25</v>
      </c>
      <c r="E38" s="424" t="str">
        <f>IFERROR(VLOOKUP($D38,'START - AWARD DETAILS'!$C$21:$G$40,2,0),"")</f>
        <v/>
      </c>
      <c r="F38" s="424" t="str">
        <f>IFERROR(VLOOKUP($D38,'START - AWARD DETAILS'!$C$21:$G$40,3,0),"")</f>
        <v/>
      </c>
      <c r="G38" s="560" t="str">
        <f>IFERROR(VLOOKUP($D38,'START - AWARD DETAILS'!$C$21:$G$40,4,0),"")</f>
        <v/>
      </c>
      <c r="H38" s="425" t="str">
        <f>IFERROR(VLOOKUP($D38,'START - AWARD DETAILS'!$C$21:$G$40,5,0),"")</f>
        <v/>
      </c>
      <c r="I38" s="335">
        <f>IF(E38="HEI",'START - AWARD DETAILS'!$G$12,'START - AWARD DETAILS'!$G$13)</f>
        <v>1</v>
      </c>
      <c r="J38" s="333"/>
      <c r="K38" s="329">
        <f t="shared" si="1"/>
        <v>0</v>
      </c>
      <c r="L38" s="333"/>
      <c r="M38" s="329">
        <f t="shared" si="2"/>
        <v>0</v>
      </c>
      <c r="N38" s="333"/>
      <c r="O38" s="329">
        <f t="shared" si="3"/>
        <v>0</v>
      </c>
      <c r="P38" s="333"/>
      <c r="Q38" s="329">
        <f t="shared" si="4"/>
        <v>0</v>
      </c>
      <c r="R38" s="333"/>
      <c r="S38" s="329">
        <f t="shared" si="5"/>
        <v>0</v>
      </c>
      <c r="T38" s="331">
        <f t="shared" si="6"/>
        <v>0</v>
      </c>
      <c r="U38" s="334">
        <f t="shared" si="7"/>
        <v>0</v>
      </c>
      <c r="V38" s="64"/>
    </row>
    <row r="39" spans="2:22" s="107" customFormat="1" outlineLevel="1" x14ac:dyDescent="0.25">
      <c r="B39" s="64"/>
      <c r="C39" s="194" t="s">
        <v>51</v>
      </c>
      <c r="D39" s="140" t="s">
        <v>25</v>
      </c>
      <c r="E39" s="424" t="str">
        <f>IFERROR(VLOOKUP($D39,'START - AWARD DETAILS'!$C$21:$G$40,2,0),"")</f>
        <v/>
      </c>
      <c r="F39" s="424" t="str">
        <f>IFERROR(VLOOKUP($D39,'START - AWARD DETAILS'!$C$21:$G$40,3,0),"")</f>
        <v/>
      </c>
      <c r="G39" s="560" t="str">
        <f>IFERROR(VLOOKUP($D39,'START - AWARD DETAILS'!$C$21:$G$40,4,0),"")</f>
        <v/>
      </c>
      <c r="H39" s="425" t="str">
        <f>IFERROR(VLOOKUP($D39,'START - AWARD DETAILS'!$C$21:$G$40,5,0),"")</f>
        <v/>
      </c>
      <c r="I39" s="335">
        <f>IF(E39="HEI",'START - AWARD DETAILS'!$G$12,'START - AWARD DETAILS'!$G$13)</f>
        <v>1</v>
      </c>
      <c r="J39" s="333"/>
      <c r="K39" s="329">
        <f>J39*$I39</f>
        <v>0</v>
      </c>
      <c r="L39" s="333"/>
      <c r="M39" s="329">
        <f t="shared" si="2"/>
        <v>0</v>
      </c>
      <c r="N39" s="333"/>
      <c r="O39" s="329">
        <f t="shared" si="3"/>
        <v>0</v>
      </c>
      <c r="P39" s="333"/>
      <c r="Q39" s="329">
        <f t="shared" si="4"/>
        <v>0</v>
      </c>
      <c r="R39" s="333"/>
      <c r="S39" s="329">
        <f t="shared" si="5"/>
        <v>0</v>
      </c>
      <c r="T39" s="331">
        <f t="shared" si="6"/>
        <v>0</v>
      </c>
      <c r="U39" s="334">
        <f t="shared" si="7"/>
        <v>0</v>
      </c>
      <c r="V39" s="64"/>
    </row>
    <row r="40" spans="2:22" s="107" customFormat="1" outlineLevel="1" x14ac:dyDescent="0.25">
      <c r="B40" s="64"/>
      <c r="C40" s="194" t="s">
        <v>51</v>
      </c>
      <c r="D40" s="140" t="s">
        <v>25</v>
      </c>
      <c r="E40" s="424" t="str">
        <f>IFERROR(VLOOKUP($D40,'START - AWARD DETAILS'!$C$21:$G$40,2,0),"")</f>
        <v/>
      </c>
      <c r="F40" s="424" t="str">
        <f>IFERROR(VLOOKUP($D40,'START - AWARD DETAILS'!$C$21:$G$40,3,0),"")</f>
        <v/>
      </c>
      <c r="G40" s="560" t="str">
        <f>IFERROR(VLOOKUP($D40,'START - AWARD DETAILS'!$C$21:$G$40,4,0),"")</f>
        <v/>
      </c>
      <c r="H40" s="425" t="str">
        <f>IFERROR(VLOOKUP($D40,'START - AWARD DETAILS'!$C$21:$G$40,5,0),"")</f>
        <v/>
      </c>
      <c r="I40" s="335">
        <f>IF(E40="HEI",'START - AWARD DETAILS'!$G$12,'START - AWARD DETAILS'!$G$13)</f>
        <v>1</v>
      </c>
      <c r="J40" s="333"/>
      <c r="K40" s="329">
        <f t="shared" si="1"/>
        <v>0</v>
      </c>
      <c r="L40" s="333"/>
      <c r="M40" s="329">
        <f t="shared" si="2"/>
        <v>0</v>
      </c>
      <c r="N40" s="333"/>
      <c r="O40" s="329">
        <f t="shared" si="3"/>
        <v>0</v>
      </c>
      <c r="P40" s="333"/>
      <c r="Q40" s="329">
        <f t="shared" si="4"/>
        <v>0</v>
      </c>
      <c r="R40" s="333"/>
      <c r="S40" s="329">
        <f t="shared" si="5"/>
        <v>0</v>
      </c>
      <c r="T40" s="331">
        <f t="shared" si="6"/>
        <v>0</v>
      </c>
      <c r="U40" s="334">
        <f t="shared" si="7"/>
        <v>0</v>
      </c>
      <c r="V40" s="64"/>
    </row>
    <row r="41" spans="2:22" s="107" customFormat="1" outlineLevel="1" x14ac:dyDescent="0.25">
      <c r="B41" s="64"/>
      <c r="C41" s="194" t="s">
        <v>51</v>
      </c>
      <c r="D41" s="140" t="s">
        <v>25</v>
      </c>
      <c r="E41" s="424" t="str">
        <f>IFERROR(VLOOKUP($D41,'START - AWARD DETAILS'!$C$21:$G$40,2,0),"")</f>
        <v/>
      </c>
      <c r="F41" s="424" t="str">
        <f>IFERROR(VLOOKUP($D41,'START - AWARD DETAILS'!$C$21:$G$40,3,0),"")</f>
        <v/>
      </c>
      <c r="G41" s="560" t="str">
        <f>IFERROR(VLOOKUP($D41,'START - AWARD DETAILS'!$C$21:$G$40,4,0),"")</f>
        <v/>
      </c>
      <c r="H41" s="425" t="str">
        <f>IFERROR(VLOOKUP($D41,'START - AWARD DETAILS'!$C$21:$G$40,5,0),"")</f>
        <v/>
      </c>
      <c r="I41" s="335">
        <f>IF(E41="HEI",'START - AWARD DETAILS'!$G$12,'START - AWARD DETAILS'!$G$13)</f>
        <v>1</v>
      </c>
      <c r="J41" s="333"/>
      <c r="K41" s="329">
        <f t="shared" si="1"/>
        <v>0</v>
      </c>
      <c r="L41" s="333"/>
      <c r="M41" s="329">
        <f t="shared" si="2"/>
        <v>0</v>
      </c>
      <c r="N41" s="333"/>
      <c r="O41" s="329">
        <f t="shared" si="3"/>
        <v>0</v>
      </c>
      <c r="P41" s="333"/>
      <c r="Q41" s="329">
        <f t="shared" si="4"/>
        <v>0</v>
      </c>
      <c r="R41" s="333"/>
      <c r="S41" s="329">
        <f t="shared" si="5"/>
        <v>0</v>
      </c>
      <c r="T41" s="331">
        <f t="shared" si="6"/>
        <v>0</v>
      </c>
      <c r="U41" s="334">
        <f t="shared" si="7"/>
        <v>0</v>
      </c>
      <c r="V41" s="64"/>
    </row>
    <row r="42" spans="2:22" s="107" customFormat="1" outlineLevel="1" x14ac:dyDescent="0.25">
      <c r="B42" s="64"/>
      <c r="C42" s="194" t="s">
        <v>51</v>
      </c>
      <c r="D42" s="140" t="s">
        <v>25</v>
      </c>
      <c r="E42" s="424" t="str">
        <f>IFERROR(VLOOKUP($D42,'START - AWARD DETAILS'!$C$21:$G$40,2,0),"")</f>
        <v/>
      </c>
      <c r="F42" s="424" t="str">
        <f>IFERROR(VLOOKUP($D42,'START - AWARD DETAILS'!$C$21:$G$40,3,0),"")</f>
        <v/>
      </c>
      <c r="G42" s="560" t="str">
        <f>IFERROR(VLOOKUP($D42,'START - AWARD DETAILS'!$C$21:$G$40,4,0),"")</f>
        <v/>
      </c>
      <c r="H42" s="425" t="str">
        <f>IFERROR(VLOOKUP($D42,'START - AWARD DETAILS'!$C$21:$G$40,5,0),"")</f>
        <v/>
      </c>
      <c r="I42" s="335">
        <f>IF(E42="HEI",'START - AWARD DETAILS'!$G$12,'START - AWARD DETAILS'!$G$13)</f>
        <v>1</v>
      </c>
      <c r="J42" s="333"/>
      <c r="K42" s="329">
        <f t="shared" si="1"/>
        <v>0</v>
      </c>
      <c r="L42" s="333"/>
      <c r="M42" s="329">
        <f t="shared" si="2"/>
        <v>0</v>
      </c>
      <c r="N42" s="333"/>
      <c r="O42" s="329">
        <f t="shared" si="3"/>
        <v>0</v>
      </c>
      <c r="P42" s="333"/>
      <c r="Q42" s="329">
        <f t="shared" si="4"/>
        <v>0</v>
      </c>
      <c r="R42" s="333"/>
      <c r="S42" s="329">
        <f t="shared" si="5"/>
        <v>0</v>
      </c>
      <c r="T42" s="331">
        <f t="shared" si="6"/>
        <v>0</v>
      </c>
      <c r="U42" s="334">
        <f t="shared" si="7"/>
        <v>0</v>
      </c>
      <c r="V42" s="64"/>
    </row>
    <row r="43" spans="2:22" s="107" customFormat="1" outlineLevel="1" x14ac:dyDescent="0.25">
      <c r="B43" s="64"/>
      <c r="C43" s="194" t="s">
        <v>51</v>
      </c>
      <c r="D43" s="140" t="s">
        <v>25</v>
      </c>
      <c r="E43" s="424" t="str">
        <f>IFERROR(VLOOKUP($D43,'START - AWARD DETAILS'!$C$21:$G$40,2,0),"")</f>
        <v/>
      </c>
      <c r="F43" s="424" t="str">
        <f>IFERROR(VLOOKUP($D43,'START - AWARD DETAILS'!$C$21:$G$40,3,0),"")</f>
        <v/>
      </c>
      <c r="G43" s="560" t="str">
        <f>IFERROR(VLOOKUP($D43,'START - AWARD DETAILS'!$C$21:$G$40,4,0),"")</f>
        <v/>
      </c>
      <c r="H43" s="425" t="str">
        <f>IFERROR(VLOOKUP($D43,'START - AWARD DETAILS'!$C$21:$G$40,5,0),"")</f>
        <v/>
      </c>
      <c r="I43" s="335">
        <f>IF(E43="HEI",'START - AWARD DETAILS'!$G$12,'START - AWARD DETAILS'!$G$13)</f>
        <v>1</v>
      </c>
      <c r="J43" s="333"/>
      <c r="K43" s="329">
        <f t="shared" si="1"/>
        <v>0</v>
      </c>
      <c r="L43" s="333"/>
      <c r="M43" s="329">
        <f t="shared" si="2"/>
        <v>0</v>
      </c>
      <c r="N43" s="333"/>
      <c r="O43" s="329">
        <f t="shared" si="3"/>
        <v>0</v>
      </c>
      <c r="P43" s="333"/>
      <c r="Q43" s="329">
        <f t="shared" si="4"/>
        <v>0</v>
      </c>
      <c r="R43" s="333"/>
      <c r="S43" s="329">
        <f t="shared" si="5"/>
        <v>0</v>
      </c>
      <c r="T43" s="331">
        <f t="shared" si="6"/>
        <v>0</v>
      </c>
      <c r="U43" s="334">
        <f t="shared" si="7"/>
        <v>0</v>
      </c>
      <c r="V43" s="64"/>
    </row>
    <row r="44" spans="2:22" s="107" customFormat="1" outlineLevel="1" x14ac:dyDescent="0.25">
      <c r="B44" s="64"/>
      <c r="C44" s="194" t="s">
        <v>51</v>
      </c>
      <c r="D44" s="140" t="s">
        <v>25</v>
      </c>
      <c r="E44" s="424" t="str">
        <f>IFERROR(VLOOKUP($D44,'START - AWARD DETAILS'!$C$21:$G$40,2,0),"")</f>
        <v/>
      </c>
      <c r="F44" s="424" t="str">
        <f>IFERROR(VLOOKUP($D44,'START - AWARD DETAILS'!$C$21:$G$40,3,0),"")</f>
        <v/>
      </c>
      <c r="G44" s="560" t="str">
        <f>IFERROR(VLOOKUP($D44,'START - AWARD DETAILS'!$C$21:$G$40,4,0),"")</f>
        <v/>
      </c>
      <c r="H44" s="425" t="str">
        <f>IFERROR(VLOOKUP($D44,'START - AWARD DETAILS'!$C$21:$G$40,5,0),"")</f>
        <v/>
      </c>
      <c r="I44" s="335">
        <f>IF(E44="HEI",'START - AWARD DETAILS'!$G$12,'START - AWARD DETAILS'!$G$13)</f>
        <v>1</v>
      </c>
      <c r="J44" s="333"/>
      <c r="K44" s="329">
        <f t="shared" si="1"/>
        <v>0</v>
      </c>
      <c r="L44" s="333"/>
      <c r="M44" s="329">
        <f t="shared" si="2"/>
        <v>0</v>
      </c>
      <c r="N44" s="333"/>
      <c r="O44" s="329">
        <f t="shared" si="3"/>
        <v>0</v>
      </c>
      <c r="P44" s="333"/>
      <c r="Q44" s="329">
        <f t="shared" si="4"/>
        <v>0</v>
      </c>
      <c r="R44" s="333"/>
      <c r="S44" s="329">
        <f t="shared" si="5"/>
        <v>0</v>
      </c>
      <c r="T44" s="331">
        <f t="shared" si="6"/>
        <v>0</v>
      </c>
      <c r="U44" s="334">
        <f t="shared" si="7"/>
        <v>0</v>
      </c>
      <c r="V44" s="64"/>
    </row>
    <row r="45" spans="2:22" s="107" customFormat="1" outlineLevel="1" x14ac:dyDescent="0.25">
      <c r="B45" s="64"/>
      <c r="C45" s="194" t="s">
        <v>51</v>
      </c>
      <c r="D45" s="140" t="s">
        <v>25</v>
      </c>
      <c r="E45" s="424" t="str">
        <f>IFERROR(VLOOKUP($D45,'START - AWARD DETAILS'!$C$21:$G$40,2,0),"")</f>
        <v/>
      </c>
      <c r="F45" s="424" t="str">
        <f>IFERROR(VLOOKUP($D45,'START - AWARD DETAILS'!$C$21:$G$40,3,0),"")</f>
        <v/>
      </c>
      <c r="G45" s="560" t="str">
        <f>IFERROR(VLOOKUP($D45,'START - AWARD DETAILS'!$C$21:$G$40,4,0),"")</f>
        <v/>
      </c>
      <c r="H45" s="425" t="str">
        <f>IFERROR(VLOOKUP($D45,'START - AWARD DETAILS'!$C$21:$G$40,5,0),"")</f>
        <v/>
      </c>
      <c r="I45" s="335">
        <f>IF(E45="HEI",'START - AWARD DETAILS'!$G$12,'START - AWARD DETAILS'!$G$13)</f>
        <v>1</v>
      </c>
      <c r="J45" s="333"/>
      <c r="K45" s="329">
        <f t="shared" si="1"/>
        <v>0</v>
      </c>
      <c r="L45" s="333"/>
      <c r="M45" s="329">
        <f t="shared" si="2"/>
        <v>0</v>
      </c>
      <c r="N45" s="333"/>
      <c r="O45" s="329">
        <f t="shared" si="3"/>
        <v>0</v>
      </c>
      <c r="P45" s="333"/>
      <c r="Q45" s="329">
        <f t="shared" si="4"/>
        <v>0</v>
      </c>
      <c r="R45" s="333"/>
      <c r="S45" s="329">
        <f t="shared" si="5"/>
        <v>0</v>
      </c>
      <c r="T45" s="331">
        <f t="shared" si="6"/>
        <v>0</v>
      </c>
      <c r="U45" s="334">
        <f t="shared" si="7"/>
        <v>0</v>
      </c>
      <c r="V45" s="64"/>
    </row>
    <row r="46" spans="2:22" s="107" customFormat="1" outlineLevel="1" x14ac:dyDescent="0.25">
      <c r="B46" s="64"/>
      <c r="C46" s="194" t="s">
        <v>51</v>
      </c>
      <c r="D46" s="140" t="s">
        <v>25</v>
      </c>
      <c r="E46" s="424" t="str">
        <f>IFERROR(VLOOKUP($D46,'START - AWARD DETAILS'!$C$21:$G$40,2,0),"")</f>
        <v/>
      </c>
      <c r="F46" s="424" t="str">
        <f>IFERROR(VLOOKUP($D46,'START - AWARD DETAILS'!$C$21:$G$40,3,0),"")</f>
        <v/>
      </c>
      <c r="G46" s="560" t="str">
        <f>IFERROR(VLOOKUP($D46,'START - AWARD DETAILS'!$C$21:$G$40,4,0),"")</f>
        <v/>
      </c>
      <c r="H46" s="425" t="str">
        <f>IFERROR(VLOOKUP($D46,'START - AWARD DETAILS'!$C$21:$G$40,5,0),"")</f>
        <v/>
      </c>
      <c r="I46" s="335">
        <f>IF(E46="HEI",'START - AWARD DETAILS'!$G$12,'START - AWARD DETAILS'!$G$13)</f>
        <v>1</v>
      </c>
      <c r="J46" s="333"/>
      <c r="K46" s="329">
        <f t="shared" si="1"/>
        <v>0</v>
      </c>
      <c r="L46" s="333"/>
      <c r="M46" s="329">
        <f t="shared" si="2"/>
        <v>0</v>
      </c>
      <c r="N46" s="333"/>
      <c r="O46" s="329">
        <f t="shared" si="3"/>
        <v>0</v>
      </c>
      <c r="P46" s="333"/>
      <c r="Q46" s="329">
        <f t="shared" si="4"/>
        <v>0</v>
      </c>
      <c r="R46" s="333"/>
      <c r="S46" s="329">
        <f t="shared" si="5"/>
        <v>0</v>
      </c>
      <c r="T46" s="331">
        <f t="shared" si="6"/>
        <v>0</v>
      </c>
      <c r="U46" s="334">
        <f t="shared" si="7"/>
        <v>0</v>
      </c>
      <c r="V46" s="64"/>
    </row>
    <row r="47" spans="2:22" s="107" customFormat="1" outlineLevel="1" x14ac:dyDescent="0.25">
      <c r="B47" s="64"/>
      <c r="C47" s="194" t="s">
        <v>51</v>
      </c>
      <c r="D47" s="140" t="s">
        <v>25</v>
      </c>
      <c r="E47" s="424" t="str">
        <f>IFERROR(VLOOKUP($D47,'START - AWARD DETAILS'!$C$21:$G$40,2,0),"")</f>
        <v/>
      </c>
      <c r="F47" s="424" t="str">
        <f>IFERROR(VLOOKUP($D47,'START - AWARD DETAILS'!$C$21:$G$40,3,0),"")</f>
        <v/>
      </c>
      <c r="G47" s="560" t="str">
        <f>IFERROR(VLOOKUP($D47,'START - AWARD DETAILS'!$C$21:$G$40,4,0),"")</f>
        <v/>
      </c>
      <c r="H47" s="425" t="str">
        <f>IFERROR(VLOOKUP($D47,'START - AWARD DETAILS'!$C$21:$G$40,5,0),"")</f>
        <v/>
      </c>
      <c r="I47" s="335">
        <f>IF(E47="HEI",'START - AWARD DETAILS'!$G$12,'START - AWARD DETAILS'!$G$13)</f>
        <v>1</v>
      </c>
      <c r="J47" s="333"/>
      <c r="K47" s="329">
        <f t="shared" si="1"/>
        <v>0</v>
      </c>
      <c r="L47" s="333"/>
      <c r="M47" s="329">
        <f t="shared" si="2"/>
        <v>0</v>
      </c>
      <c r="N47" s="333"/>
      <c r="O47" s="329">
        <f t="shared" si="3"/>
        <v>0</v>
      </c>
      <c r="P47" s="333"/>
      <c r="Q47" s="329">
        <f t="shared" si="4"/>
        <v>0</v>
      </c>
      <c r="R47" s="333"/>
      <c r="S47" s="329">
        <f t="shared" si="5"/>
        <v>0</v>
      </c>
      <c r="T47" s="331">
        <f t="shared" si="6"/>
        <v>0</v>
      </c>
      <c r="U47" s="334">
        <f t="shared" si="7"/>
        <v>0</v>
      </c>
      <c r="V47" s="64"/>
    </row>
    <row r="48" spans="2:22" s="107" customFormat="1" outlineLevel="1" x14ac:dyDescent="0.25">
      <c r="B48" s="64"/>
      <c r="C48" s="194" t="s">
        <v>51</v>
      </c>
      <c r="D48" s="140" t="s">
        <v>25</v>
      </c>
      <c r="E48" s="424" t="str">
        <f>IFERROR(VLOOKUP($D48,'START - AWARD DETAILS'!$C$21:$G$40,2,0),"")</f>
        <v/>
      </c>
      <c r="F48" s="424" t="str">
        <f>IFERROR(VLOOKUP($D48,'START - AWARD DETAILS'!$C$21:$G$40,3,0),"")</f>
        <v/>
      </c>
      <c r="G48" s="560" t="str">
        <f>IFERROR(VLOOKUP($D48,'START - AWARD DETAILS'!$C$21:$G$40,4,0),"")</f>
        <v/>
      </c>
      <c r="H48" s="425" t="str">
        <f>IFERROR(VLOOKUP($D48,'START - AWARD DETAILS'!$C$21:$G$40,5,0),"")</f>
        <v/>
      </c>
      <c r="I48" s="335">
        <f>IF(E48="HEI",'START - AWARD DETAILS'!$G$12,'START - AWARD DETAILS'!$G$13)</f>
        <v>1</v>
      </c>
      <c r="J48" s="333"/>
      <c r="K48" s="329">
        <f t="shared" si="1"/>
        <v>0</v>
      </c>
      <c r="L48" s="333"/>
      <c r="M48" s="329">
        <f t="shared" si="2"/>
        <v>0</v>
      </c>
      <c r="N48" s="333"/>
      <c r="O48" s="329">
        <f t="shared" si="3"/>
        <v>0</v>
      </c>
      <c r="P48" s="333"/>
      <c r="Q48" s="329">
        <f t="shared" si="4"/>
        <v>0</v>
      </c>
      <c r="R48" s="333"/>
      <c r="S48" s="329">
        <f t="shared" si="5"/>
        <v>0</v>
      </c>
      <c r="T48" s="331">
        <f t="shared" si="6"/>
        <v>0</v>
      </c>
      <c r="U48" s="334">
        <f t="shared" si="7"/>
        <v>0</v>
      </c>
      <c r="V48" s="64"/>
    </row>
    <row r="49" spans="2:22" s="107" customFormat="1" outlineLevel="1" x14ac:dyDescent="0.25">
      <c r="B49" s="64"/>
      <c r="C49" s="194" t="s">
        <v>51</v>
      </c>
      <c r="D49" s="140" t="s">
        <v>25</v>
      </c>
      <c r="E49" s="424" t="str">
        <f>IFERROR(VLOOKUP($D49,'START - AWARD DETAILS'!$C$21:$G$40,2,0),"")</f>
        <v/>
      </c>
      <c r="F49" s="424" t="str">
        <f>IFERROR(VLOOKUP($D49,'START - AWARD DETAILS'!$C$21:$G$40,3,0),"")</f>
        <v/>
      </c>
      <c r="G49" s="560" t="str">
        <f>IFERROR(VLOOKUP($D49,'START - AWARD DETAILS'!$C$21:$G$40,4,0),"")</f>
        <v/>
      </c>
      <c r="H49" s="425" t="str">
        <f>IFERROR(VLOOKUP($D49,'START - AWARD DETAILS'!$C$21:$G$40,5,0),"")</f>
        <v/>
      </c>
      <c r="I49" s="335">
        <f>IF(E49="HEI",'START - AWARD DETAILS'!$G$12,'START - AWARD DETAILS'!$G$13)</f>
        <v>1</v>
      </c>
      <c r="J49" s="333"/>
      <c r="K49" s="329">
        <f t="shared" si="1"/>
        <v>0</v>
      </c>
      <c r="L49" s="333"/>
      <c r="M49" s="329">
        <f t="shared" si="2"/>
        <v>0</v>
      </c>
      <c r="N49" s="333"/>
      <c r="O49" s="329">
        <f t="shared" si="3"/>
        <v>0</v>
      </c>
      <c r="P49" s="333"/>
      <c r="Q49" s="329">
        <f t="shared" si="4"/>
        <v>0</v>
      </c>
      <c r="R49" s="333"/>
      <c r="S49" s="329">
        <f t="shared" si="5"/>
        <v>0</v>
      </c>
      <c r="T49" s="331">
        <f t="shared" si="6"/>
        <v>0</v>
      </c>
      <c r="U49" s="334">
        <f t="shared" si="7"/>
        <v>0</v>
      </c>
      <c r="V49" s="64"/>
    </row>
    <row r="50" spans="2:22" s="107" customFormat="1" outlineLevel="1" x14ac:dyDescent="0.25">
      <c r="B50" s="64"/>
      <c r="C50" s="194" t="s">
        <v>51</v>
      </c>
      <c r="D50" s="140" t="s">
        <v>25</v>
      </c>
      <c r="E50" s="424" t="str">
        <f>IFERROR(VLOOKUP($D50,'START - AWARD DETAILS'!$C$21:$G$40,2,0),"")</f>
        <v/>
      </c>
      <c r="F50" s="424" t="str">
        <f>IFERROR(VLOOKUP($D50,'START - AWARD DETAILS'!$C$21:$G$40,3,0),"")</f>
        <v/>
      </c>
      <c r="G50" s="560" t="str">
        <f>IFERROR(VLOOKUP($D50,'START - AWARD DETAILS'!$C$21:$G$40,4,0),"")</f>
        <v/>
      </c>
      <c r="H50" s="425" t="str">
        <f>IFERROR(VLOOKUP($D50,'START - AWARD DETAILS'!$C$21:$G$40,5,0),"")</f>
        <v/>
      </c>
      <c r="I50" s="335">
        <f>IF(E50="HEI",'START - AWARD DETAILS'!$G$12,'START - AWARD DETAILS'!$G$13)</f>
        <v>1</v>
      </c>
      <c r="J50" s="333"/>
      <c r="K50" s="329">
        <f t="shared" si="1"/>
        <v>0</v>
      </c>
      <c r="L50" s="333"/>
      <c r="M50" s="329">
        <f t="shared" si="2"/>
        <v>0</v>
      </c>
      <c r="N50" s="333"/>
      <c r="O50" s="329">
        <f t="shared" si="3"/>
        <v>0</v>
      </c>
      <c r="P50" s="333"/>
      <c r="Q50" s="329">
        <f t="shared" si="4"/>
        <v>0</v>
      </c>
      <c r="R50" s="333"/>
      <c r="S50" s="329">
        <f t="shared" si="5"/>
        <v>0</v>
      </c>
      <c r="T50" s="331">
        <f t="shared" si="6"/>
        <v>0</v>
      </c>
      <c r="U50" s="334">
        <f t="shared" si="7"/>
        <v>0</v>
      </c>
      <c r="V50" s="64"/>
    </row>
    <row r="51" spans="2:22" s="107" customFormat="1" outlineLevel="1" x14ac:dyDescent="0.25">
      <c r="B51" s="64"/>
      <c r="C51" s="194" t="s">
        <v>51</v>
      </c>
      <c r="D51" s="140" t="s">
        <v>25</v>
      </c>
      <c r="E51" s="424" t="str">
        <f>IFERROR(VLOOKUP($D51,'START - AWARD DETAILS'!$C$21:$G$40,2,0),"")</f>
        <v/>
      </c>
      <c r="F51" s="424" t="str">
        <f>IFERROR(VLOOKUP($D51,'START - AWARD DETAILS'!$C$21:$G$40,3,0),"")</f>
        <v/>
      </c>
      <c r="G51" s="560" t="str">
        <f>IFERROR(VLOOKUP($D51,'START - AWARD DETAILS'!$C$21:$G$40,4,0),"")</f>
        <v/>
      </c>
      <c r="H51" s="425" t="str">
        <f>IFERROR(VLOOKUP($D51,'START - AWARD DETAILS'!$C$21:$G$40,5,0),"")</f>
        <v/>
      </c>
      <c r="I51" s="335">
        <f>IF(E51="HEI",'START - AWARD DETAILS'!$G$12,'START - AWARD DETAILS'!$G$13)</f>
        <v>1</v>
      </c>
      <c r="J51" s="333"/>
      <c r="K51" s="329">
        <f t="shared" si="1"/>
        <v>0</v>
      </c>
      <c r="L51" s="333"/>
      <c r="M51" s="329">
        <f t="shared" si="2"/>
        <v>0</v>
      </c>
      <c r="N51" s="333"/>
      <c r="O51" s="329">
        <f t="shared" si="3"/>
        <v>0</v>
      </c>
      <c r="P51" s="333"/>
      <c r="Q51" s="329">
        <f t="shared" si="4"/>
        <v>0</v>
      </c>
      <c r="R51" s="333"/>
      <c r="S51" s="329">
        <f t="shared" si="5"/>
        <v>0</v>
      </c>
      <c r="T51" s="331">
        <f t="shared" si="6"/>
        <v>0</v>
      </c>
      <c r="U51" s="334">
        <f t="shared" si="7"/>
        <v>0</v>
      </c>
      <c r="V51" s="64"/>
    </row>
    <row r="52" spans="2:22" s="107" customFormat="1" outlineLevel="1" x14ac:dyDescent="0.25">
      <c r="B52" s="64"/>
      <c r="C52" s="194" t="s">
        <v>51</v>
      </c>
      <c r="D52" s="140" t="s">
        <v>25</v>
      </c>
      <c r="E52" s="424" t="str">
        <f>IFERROR(VLOOKUP($D52,'START - AWARD DETAILS'!$C$21:$G$40,2,0),"")</f>
        <v/>
      </c>
      <c r="F52" s="424" t="str">
        <f>IFERROR(VLOOKUP($D52,'START - AWARD DETAILS'!$C$21:$G$40,3,0),"")</f>
        <v/>
      </c>
      <c r="G52" s="560" t="str">
        <f>IFERROR(VLOOKUP($D52,'START - AWARD DETAILS'!$C$21:$G$40,4,0),"")</f>
        <v/>
      </c>
      <c r="H52" s="425" t="str">
        <f>IFERROR(VLOOKUP($D52,'START - AWARD DETAILS'!$C$21:$G$40,5,0),"")</f>
        <v/>
      </c>
      <c r="I52" s="335">
        <f>IF(E52="HEI",'START - AWARD DETAILS'!$G$12,'START - AWARD DETAILS'!$G$13)</f>
        <v>1</v>
      </c>
      <c r="J52" s="333"/>
      <c r="K52" s="329">
        <f t="shared" si="1"/>
        <v>0</v>
      </c>
      <c r="L52" s="333"/>
      <c r="M52" s="329">
        <f t="shared" si="2"/>
        <v>0</v>
      </c>
      <c r="N52" s="333"/>
      <c r="O52" s="329">
        <f t="shared" si="3"/>
        <v>0</v>
      </c>
      <c r="P52" s="333"/>
      <c r="Q52" s="329">
        <f t="shared" si="4"/>
        <v>0</v>
      </c>
      <c r="R52" s="333"/>
      <c r="S52" s="329">
        <f t="shared" si="5"/>
        <v>0</v>
      </c>
      <c r="T52" s="331">
        <f t="shared" si="6"/>
        <v>0</v>
      </c>
      <c r="U52" s="334">
        <f t="shared" si="7"/>
        <v>0</v>
      </c>
      <c r="V52" s="64"/>
    </row>
    <row r="53" spans="2:22" s="107" customFormat="1" outlineLevel="1" x14ac:dyDescent="0.25">
      <c r="B53" s="64"/>
      <c r="C53" s="194" t="s">
        <v>51</v>
      </c>
      <c r="D53" s="140" t="s">
        <v>25</v>
      </c>
      <c r="E53" s="424" t="str">
        <f>IFERROR(VLOOKUP($D53,'START - AWARD DETAILS'!$C$21:$G$40,2,0),"")</f>
        <v/>
      </c>
      <c r="F53" s="424" t="str">
        <f>IFERROR(VLOOKUP($D53,'START - AWARD DETAILS'!$C$21:$G$40,3,0),"")</f>
        <v/>
      </c>
      <c r="G53" s="560" t="str">
        <f>IFERROR(VLOOKUP($D53,'START - AWARD DETAILS'!$C$21:$G$40,4,0),"")</f>
        <v/>
      </c>
      <c r="H53" s="425" t="str">
        <f>IFERROR(VLOOKUP($D53,'START - AWARD DETAILS'!$C$21:$G$40,5,0),"")</f>
        <v/>
      </c>
      <c r="I53" s="335">
        <f>IF(E53="HEI",'START - AWARD DETAILS'!$G$12,'START - AWARD DETAILS'!$G$13)</f>
        <v>1</v>
      </c>
      <c r="J53" s="333"/>
      <c r="K53" s="329">
        <f t="shared" si="1"/>
        <v>0</v>
      </c>
      <c r="L53" s="333"/>
      <c r="M53" s="329">
        <f t="shared" si="2"/>
        <v>0</v>
      </c>
      <c r="N53" s="333"/>
      <c r="O53" s="329">
        <f t="shared" si="3"/>
        <v>0</v>
      </c>
      <c r="P53" s="333"/>
      <c r="Q53" s="329">
        <f t="shared" si="4"/>
        <v>0</v>
      </c>
      <c r="R53" s="333"/>
      <c r="S53" s="329">
        <f t="shared" si="5"/>
        <v>0</v>
      </c>
      <c r="T53" s="331">
        <f t="shared" si="6"/>
        <v>0</v>
      </c>
      <c r="U53" s="334">
        <f t="shared" si="7"/>
        <v>0</v>
      </c>
      <c r="V53" s="64"/>
    </row>
    <row r="54" spans="2:22" s="107" customFormat="1" outlineLevel="1" x14ac:dyDescent="0.25">
      <c r="B54" s="64"/>
      <c r="C54" s="194" t="s">
        <v>51</v>
      </c>
      <c r="D54" s="140" t="s">
        <v>25</v>
      </c>
      <c r="E54" s="424" t="str">
        <f>IFERROR(VLOOKUP($D54,'START - AWARD DETAILS'!$C$21:$G$40,2,0),"")</f>
        <v/>
      </c>
      <c r="F54" s="424" t="str">
        <f>IFERROR(VLOOKUP($D54,'START - AWARD DETAILS'!$C$21:$G$40,3,0),"")</f>
        <v/>
      </c>
      <c r="G54" s="560" t="str">
        <f>IFERROR(VLOOKUP($D54,'START - AWARD DETAILS'!$C$21:$G$40,4,0),"")</f>
        <v/>
      </c>
      <c r="H54" s="425" t="str">
        <f>IFERROR(VLOOKUP($D54,'START - AWARD DETAILS'!$C$21:$G$40,5,0),"")</f>
        <v/>
      </c>
      <c r="I54" s="335">
        <f>IF(E54="HEI",'START - AWARD DETAILS'!$G$12,'START - AWARD DETAILS'!$G$13)</f>
        <v>1</v>
      </c>
      <c r="J54" s="333"/>
      <c r="K54" s="329">
        <f t="shared" si="1"/>
        <v>0</v>
      </c>
      <c r="L54" s="333"/>
      <c r="M54" s="329">
        <f t="shared" si="2"/>
        <v>0</v>
      </c>
      <c r="N54" s="333"/>
      <c r="O54" s="329">
        <f t="shared" si="3"/>
        <v>0</v>
      </c>
      <c r="P54" s="333"/>
      <c r="Q54" s="329">
        <f t="shared" si="4"/>
        <v>0</v>
      </c>
      <c r="R54" s="333"/>
      <c r="S54" s="329">
        <f t="shared" si="5"/>
        <v>0</v>
      </c>
      <c r="T54" s="331">
        <f t="shared" si="6"/>
        <v>0</v>
      </c>
      <c r="U54" s="334">
        <f t="shared" si="7"/>
        <v>0</v>
      </c>
      <c r="V54" s="64"/>
    </row>
    <row r="55" spans="2:22" s="107" customFormat="1" outlineLevel="1" x14ac:dyDescent="0.25">
      <c r="B55" s="64"/>
      <c r="C55" s="194" t="s">
        <v>51</v>
      </c>
      <c r="D55" s="140" t="s">
        <v>25</v>
      </c>
      <c r="E55" s="424" t="str">
        <f>IFERROR(VLOOKUP($D55,'START - AWARD DETAILS'!$C$21:$G$40,2,0),"")</f>
        <v/>
      </c>
      <c r="F55" s="424" t="str">
        <f>IFERROR(VLOOKUP($D55,'START - AWARD DETAILS'!$C$21:$G$40,3,0),"")</f>
        <v/>
      </c>
      <c r="G55" s="560" t="str">
        <f>IFERROR(VLOOKUP($D55,'START - AWARD DETAILS'!$C$21:$G$40,4,0),"")</f>
        <v/>
      </c>
      <c r="H55" s="425" t="str">
        <f>IFERROR(VLOOKUP($D55,'START - AWARD DETAILS'!$C$21:$G$40,5,0),"")</f>
        <v/>
      </c>
      <c r="I55" s="335">
        <f>IF(E55="HEI",'START - AWARD DETAILS'!$G$12,'START - AWARD DETAILS'!$G$13)</f>
        <v>1</v>
      </c>
      <c r="J55" s="333"/>
      <c r="K55" s="329">
        <f t="shared" si="1"/>
        <v>0</v>
      </c>
      <c r="L55" s="333"/>
      <c r="M55" s="329">
        <f t="shared" si="2"/>
        <v>0</v>
      </c>
      <c r="N55" s="333"/>
      <c r="O55" s="329">
        <f t="shared" si="3"/>
        <v>0</v>
      </c>
      <c r="P55" s="333"/>
      <c r="Q55" s="329">
        <f t="shared" si="4"/>
        <v>0</v>
      </c>
      <c r="R55" s="333"/>
      <c r="S55" s="329">
        <f t="shared" si="5"/>
        <v>0</v>
      </c>
      <c r="T55" s="331">
        <f t="shared" si="6"/>
        <v>0</v>
      </c>
      <c r="U55" s="334">
        <f t="shared" si="7"/>
        <v>0</v>
      </c>
      <c r="V55" s="64"/>
    </row>
    <row r="56" spans="2:22" s="107" customFormat="1" outlineLevel="1" x14ac:dyDescent="0.25">
      <c r="B56" s="64"/>
      <c r="C56" s="194" t="s">
        <v>51</v>
      </c>
      <c r="D56" s="140" t="s">
        <v>25</v>
      </c>
      <c r="E56" s="424" t="str">
        <f>IFERROR(VLOOKUP($D56,'START - AWARD DETAILS'!$C$21:$G$40,2,0),"")</f>
        <v/>
      </c>
      <c r="F56" s="424" t="str">
        <f>IFERROR(VLOOKUP($D56,'START - AWARD DETAILS'!$C$21:$G$40,3,0),"")</f>
        <v/>
      </c>
      <c r="G56" s="560" t="str">
        <f>IFERROR(VLOOKUP($D56,'START - AWARD DETAILS'!$C$21:$G$40,4,0),"")</f>
        <v/>
      </c>
      <c r="H56" s="425" t="str">
        <f>IFERROR(VLOOKUP($D56,'START - AWARD DETAILS'!$C$21:$G$40,5,0),"")</f>
        <v/>
      </c>
      <c r="I56" s="335">
        <f>IF(E56="HEI",'START - AWARD DETAILS'!$G$12,'START - AWARD DETAILS'!$G$13)</f>
        <v>1</v>
      </c>
      <c r="J56" s="333"/>
      <c r="K56" s="329">
        <f t="shared" si="1"/>
        <v>0</v>
      </c>
      <c r="L56" s="333"/>
      <c r="M56" s="329">
        <f t="shared" si="2"/>
        <v>0</v>
      </c>
      <c r="N56" s="333"/>
      <c r="O56" s="329">
        <f t="shared" si="3"/>
        <v>0</v>
      </c>
      <c r="P56" s="333"/>
      <c r="Q56" s="329">
        <f t="shared" si="4"/>
        <v>0</v>
      </c>
      <c r="R56" s="333"/>
      <c r="S56" s="329">
        <f t="shared" si="5"/>
        <v>0</v>
      </c>
      <c r="T56" s="331">
        <f t="shared" si="6"/>
        <v>0</v>
      </c>
      <c r="U56" s="334">
        <f t="shared" si="7"/>
        <v>0</v>
      </c>
      <c r="V56" s="64"/>
    </row>
    <row r="57" spans="2:22" s="107" customFormat="1" outlineLevel="1" x14ac:dyDescent="0.25">
      <c r="B57" s="64"/>
      <c r="C57" s="194" t="s">
        <v>51</v>
      </c>
      <c r="D57" s="140" t="s">
        <v>25</v>
      </c>
      <c r="E57" s="424" t="str">
        <f>IFERROR(VLOOKUP($D57,'START - AWARD DETAILS'!$C$21:$G$40,2,0),"")</f>
        <v/>
      </c>
      <c r="F57" s="424" t="str">
        <f>IFERROR(VLOOKUP($D57,'START - AWARD DETAILS'!$C$21:$G$40,3,0),"")</f>
        <v/>
      </c>
      <c r="G57" s="560" t="str">
        <f>IFERROR(VLOOKUP($D57,'START - AWARD DETAILS'!$C$21:$G$40,4,0),"")</f>
        <v/>
      </c>
      <c r="H57" s="425" t="str">
        <f>IFERROR(VLOOKUP($D57,'START - AWARD DETAILS'!$C$21:$G$40,5,0),"")</f>
        <v/>
      </c>
      <c r="I57" s="335">
        <f>IF(E57="HEI",'START - AWARD DETAILS'!$G$12,'START - AWARD DETAILS'!$G$13)</f>
        <v>1</v>
      </c>
      <c r="J57" s="333"/>
      <c r="K57" s="329">
        <f t="shared" si="1"/>
        <v>0</v>
      </c>
      <c r="L57" s="333"/>
      <c r="M57" s="329">
        <f t="shared" si="2"/>
        <v>0</v>
      </c>
      <c r="N57" s="333"/>
      <c r="O57" s="329">
        <f t="shared" si="3"/>
        <v>0</v>
      </c>
      <c r="P57" s="333"/>
      <c r="Q57" s="329">
        <f t="shared" si="4"/>
        <v>0</v>
      </c>
      <c r="R57" s="333"/>
      <c r="S57" s="329">
        <f t="shared" si="5"/>
        <v>0</v>
      </c>
      <c r="T57" s="331">
        <f t="shared" si="6"/>
        <v>0</v>
      </c>
      <c r="U57" s="334">
        <f t="shared" si="7"/>
        <v>0</v>
      </c>
      <c r="V57" s="64"/>
    </row>
    <row r="58" spans="2:22" s="107" customFormat="1" outlineLevel="1" x14ac:dyDescent="0.25">
      <c r="B58" s="64"/>
      <c r="C58" s="194" t="s">
        <v>51</v>
      </c>
      <c r="D58" s="140" t="s">
        <v>25</v>
      </c>
      <c r="E58" s="424" t="str">
        <f>IFERROR(VLOOKUP($D58,'START - AWARD DETAILS'!$C$21:$G$40,2,0),"")</f>
        <v/>
      </c>
      <c r="F58" s="424" t="str">
        <f>IFERROR(VLOOKUP($D58,'START - AWARD DETAILS'!$C$21:$G$40,3,0),"")</f>
        <v/>
      </c>
      <c r="G58" s="560" t="str">
        <f>IFERROR(VLOOKUP($D58,'START - AWARD DETAILS'!$C$21:$G$40,4,0),"")</f>
        <v/>
      </c>
      <c r="H58" s="425" t="str">
        <f>IFERROR(VLOOKUP($D58,'START - AWARD DETAILS'!$C$21:$G$40,5,0),"")</f>
        <v/>
      </c>
      <c r="I58" s="335">
        <f>IF(E58="HEI",'START - AWARD DETAILS'!$G$12,'START - AWARD DETAILS'!$G$13)</f>
        <v>1</v>
      </c>
      <c r="J58" s="333"/>
      <c r="K58" s="329">
        <f t="shared" si="1"/>
        <v>0</v>
      </c>
      <c r="L58" s="333"/>
      <c r="M58" s="329">
        <f t="shared" si="2"/>
        <v>0</v>
      </c>
      <c r="N58" s="333"/>
      <c r="O58" s="329">
        <f t="shared" si="3"/>
        <v>0</v>
      </c>
      <c r="P58" s="333"/>
      <c r="Q58" s="329">
        <f t="shared" si="4"/>
        <v>0</v>
      </c>
      <c r="R58" s="333"/>
      <c r="S58" s="329">
        <f t="shared" si="5"/>
        <v>0</v>
      </c>
      <c r="T58" s="331">
        <f t="shared" si="6"/>
        <v>0</v>
      </c>
      <c r="U58" s="334">
        <f t="shared" si="7"/>
        <v>0</v>
      </c>
      <c r="V58" s="64"/>
    </row>
    <row r="59" spans="2:22" s="107" customFormat="1" outlineLevel="1" x14ac:dyDescent="0.25">
      <c r="B59" s="64"/>
      <c r="C59" s="194" t="s">
        <v>51</v>
      </c>
      <c r="D59" s="140" t="s">
        <v>25</v>
      </c>
      <c r="E59" s="424" t="str">
        <f>IFERROR(VLOOKUP($D59,'START - AWARD DETAILS'!$C$21:$G$40,2,0),"")</f>
        <v/>
      </c>
      <c r="F59" s="424" t="str">
        <f>IFERROR(VLOOKUP($D59,'START - AWARD DETAILS'!$C$21:$G$40,3,0),"")</f>
        <v/>
      </c>
      <c r="G59" s="560" t="str">
        <f>IFERROR(VLOOKUP($D59,'START - AWARD DETAILS'!$C$21:$G$40,4,0),"")</f>
        <v/>
      </c>
      <c r="H59" s="425" t="str">
        <f>IFERROR(VLOOKUP($D59,'START - AWARD DETAILS'!$C$21:$G$40,5,0),"")</f>
        <v/>
      </c>
      <c r="I59" s="335">
        <f>IF(E59="HEI",'START - AWARD DETAILS'!$G$12,'START - AWARD DETAILS'!$G$13)</f>
        <v>1</v>
      </c>
      <c r="J59" s="333"/>
      <c r="K59" s="329">
        <f t="shared" si="1"/>
        <v>0</v>
      </c>
      <c r="L59" s="333"/>
      <c r="M59" s="329">
        <f t="shared" si="2"/>
        <v>0</v>
      </c>
      <c r="N59" s="333"/>
      <c r="O59" s="329">
        <f t="shared" si="3"/>
        <v>0</v>
      </c>
      <c r="P59" s="333"/>
      <c r="Q59" s="329">
        <f t="shared" si="4"/>
        <v>0</v>
      </c>
      <c r="R59" s="333"/>
      <c r="S59" s="329">
        <f t="shared" si="5"/>
        <v>0</v>
      </c>
      <c r="T59" s="331">
        <f t="shared" si="6"/>
        <v>0</v>
      </c>
      <c r="U59" s="334">
        <f t="shared" si="7"/>
        <v>0</v>
      </c>
      <c r="V59" s="64"/>
    </row>
    <row r="60" spans="2:22" s="107" customFormat="1" outlineLevel="1" x14ac:dyDescent="0.25">
      <c r="B60" s="64"/>
      <c r="C60" s="194" t="s">
        <v>51</v>
      </c>
      <c r="D60" s="140" t="s">
        <v>25</v>
      </c>
      <c r="E60" s="424" t="str">
        <f>IFERROR(VLOOKUP($D60,'START - AWARD DETAILS'!$C$21:$G$40,2,0),"")</f>
        <v/>
      </c>
      <c r="F60" s="424" t="str">
        <f>IFERROR(VLOOKUP($D60,'START - AWARD DETAILS'!$C$21:$G$40,3,0),"")</f>
        <v/>
      </c>
      <c r="G60" s="560" t="str">
        <f>IFERROR(VLOOKUP($D60,'START - AWARD DETAILS'!$C$21:$G$40,4,0),"")</f>
        <v/>
      </c>
      <c r="H60" s="425" t="str">
        <f>IFERROR(VLOOKUP($D60,'START - AWARD DETAILS'!$C$21:$G$40,5,0),"")</f>
        <v/>
      </c>
      <c r="I60" s="335">
        <f>IF(E60="HEI",'START - AWARD DETAILS'!$G$12,'START - AWARD DETAILS'!$G$13)</f>
        <v>1</v>
      </c>
      <c r="J60" s="333"/>
      <c r="K60" s="329">
        <f t="shared" si="1"/>
        <v>0</v>
      </c>
      <c r="L60" s="333"/>
      <c r="M60" s="329">
        <f t="shared" si="2"/>
        <v>0</v>
      </c>
      <c r="N60" s="333"/>
      <c r="O60" s="329">
        <f t="shared" si="3"/>
        <v>0</v>
      </c>
      <c r="P60" s="333"/>
      <c r="Q60" s="329">
        <f t="shared" si="4"/>
        <v>0</v>
      </c>
      <c r="R60" s="333"/>
      <c r="S60" s="329">
        <f t="shared" si="5"/>
        <v>0</v>
      </c>
      <c r="T60" s="331">
        <f t="shared" si="6"/>
        <v>0</v>
      </c>
      <c r="U60" s="334">
        <f t="shared" si="7"/>
        <v>0</v>
      </c>
      <c r="V60" s="64"/>
    </row>
    <row r="61" spans="2:22" s="107" customFormat="1" ht="15.75" outlineLevel="1" thickBot="1" x14ac:dyDescent="0.3">
      <c r="B61" s="64"/>
      <c r="C61" s="249" t="s">
        <v>51</v>
      </c>
      <c r="D61" s="140" t="s">
        <v>25</v>
      </c>
      <c r="E61" s="424" t="str">
        <f>IFERROR(VLOOKUP($D61,'START - AWARD DETAILS'!$C$21:$G$40,2,0),"")</f>
        <v/>
      </c>
      <c r="F61" s="424" t="str">
        <f>IFERROR(VLOOKUP($D61,'START - AWARD DETAILS'!$C$21:$G$40,3,0),"")</f>
        <v/>
      </c>
      <c r="G61" s="560" t="str">
        <f>IFERROR(VLOOKUP($D61,'START - AWARD DETAILS'!$C$21:$G$40,4,0),"")</f>
        <v/>
      </c>
      <c r="H61" s="425" t="str">
        <f>IFERROR(VLOOKUP($D61,'START - AWARD DETAILS'!$C$21:$G$40,5,0),"")</f>
        <v/>
      </c>
      <c r="I61" s="335">
        <f>IF(E61="HEI",'START - AWARD DETAILS'!$G$12,'START - AWARD DETAILS'!$G$13)</f>
        <v>1</v>
      </c>
      <c r="J61" s="333"/>
      <c r="K61" s="329">
        <f t="shared" si="1"/>
        <v>0</v>
      </c>
      <c r="L61" s="333"/>
      <c r="M61" s="329">
        <f t="shared" si="2"/>
        <v>0</v>
      </c>
      <c r="N61" s="333"/>
      <c r="O61" s="329">
        <f t="shared" si="3"/>
        <v>0</v>
      </c>
      <c r="P61" s="333"/>
      <c r="Q61" s="329">
        <f t="shared" si="4"/>
        <v>0</v>
      </c>
      <c r="R61" s="333"/>
      <c r="S61" s="329">
        <f t="shared" si="5"/>
        <v>0</v>
      </c>
      <c r="T61" s="331">
        <f t="shared" si="6"/>
        <v>0</v>
      </c>
      <c r="U61" s="334">
        <f t="shared" si="7"/>
        <v>0</v>
      </c>
      <c r="V61" s="64"/>
    </row>
    <row r="62" spans="2:22" ht="15.75" thickBot="1" x14ac:dyDescent="0.3">
      <c r="B62" s="36"/>
      <c r="C62" s="236"/>
      <c r="D62" s="237"/>
      <c r="E62" s="239"/>
      <c r="F62" s="239"/>
      <c r="G62" s="239"/>
      <c r="H62" s="239"/>
      <c r="I62" s="239"/>
      <c r="J62" s="590">
        <f>SUM(J12:J61)</f>
        <v>8700</v>
      </c>
      <c r="K62" s="590">
        <f t="shared" ref="K62:U62" si="8">SUM(K12:K61)</f>
        <v>8700</v>
      </c>
      <c r="L62" s="590">
        <f t="shared" si="8"/>
        <v>10200</v>
      </c>
      <c r="M62" s="590">
        <f t="shared" si="8"/>
        <v>10200</v>
      </c>
      <c r="N62" s="590">
        <f t="shared" si="8"/>
        <v>10200</v>
      </c>
      <c r="O62" s="590">
        <f t="shared" si="8"/>
        <v>10200</v>
      </c>
      <c r="P62" s="590">
        <f t="shared" si="8"/>
        <v>7700</v>
      </c>
      <c r="Q62" s="590">
        <f t="shared" si="8"/>
        <v>7700</v>
      </c>
      <c r="R62" s="590">
        <f t="shared" si="8"/>
        <v>0</v>
      </c>
      <c r="S62" s="590">
        <f t="shared" si="8"/>
        <v>0</v>
      </c>
      <c r="T62" s="590">
        <f t="shared" si="8"/>
        <v>36800</v>
      </c>
      <c r="U62" s="590">
        <f t="shared" si="8"/>
        <v>36800</v>
      </c>
      <c r="V62" s="64"/>
    </row>
    <row r="63" spans="2:22" ht="8.1" customHeight="1" x14ac:dyDescent="0.25">
      <c r="B63" s="36"/>
      <c r="C63" s="36"/>
      <c r="D63" s="36"/>
      <c r="E63" s="67"/>
      <c r="F63" s="64"/>
      <c r="G63" s="64"/>
      <c r="H63" s="64"/>
      <c r="I63" s="64"/>
      <c r="J63" s="36"/>
      <c r="K63" s="64"/>
      <c r="L63" s="64"/>
      <c r="M63" s="64"/>
      <c r="N63" s="137"/>
      <c r="O63" s="137"/>
      <c r="P63" s="137"/>
      <c r="Q63" s="137"/>
      <c r="R63" s="137"/>
      <c r="S63" s="137"/>
      <c r="T63" s="137"/>
      <c r="U63" s="258"/>
      <c r="V63" s="258"/>
    </row>
    <row r="64" spans="2:22" ht="8.1" customHeight="1" thickBot="1" x14ac:dyDescent="0.3">
      <c r="B64" s="36"/>
      <c r="C64" s="36"/>
      <c r="D64" s="36"/>
      <c r="E64" s="67"/>
      <c r="F64" s="64"/>
      <c r="G64" s="64"/>
      <c r="H64" s="64"/>
      <c r="I64" s="64"/>
      <c r="J64" s="36"/>
      <c r="K64" s="64"/>
      <c r="L64" s="64"/>
      <c r="M64" s="64"/>
      <c r="N64" s="137"/>
      <c r="O64" s="137"/>
      <c r="P64" s="137"/>
      <c r="Q64" s="137"/>
      <c r="R64" s="137"/>
      <c r="S64" s="137"/>
      <c r="T64" s="137"/>
      <c r="U64" s="258"/>
      <c r="V64" s="258"/>
    </row>
    <row r="65" spans="2:22" ht="15.75" thickBot="1" x14ac:dyDescent="0.3">
      <c r="B65" s="36"/>
      <c r="C65" s="30" t="s">
        <v>50</v>
      </c>
      <c r="D65" s="1"/>
      <c r="E65" s="68"/>
      <c r="F65" s="1"/>
      <c r="G65" s="1"/>
      <c r="H65" s="1"/>
      <c r="I65" s="2"/>
      <c r="J65" s="36"/>
      <c r="K65" s="64"/>
      <c r="L65" s="64"/>
      <c r="M65" s="64"/>
      <c r="N65" s="137"/>
      <c r="O65" s="137"/>
      <c r="P65" s="137"/>
      <c r="Q65" s="137"/>
      <c r="R65" s="137"/>
      <c r="S65" s="137"/>
      <c r="T65" s="137"/>
      <c r="U65" s="258"/>
      <c r="V65" s="258"/>
    </row>
    <row r="66" spans="2:22" ht="99.95" customHeight="1" thickBot="1" x14ac:dyDescent="0.3">
      <c r="B66" s="36"/>
      <c r="C66" s="731" t="s">
        <v>606</v>
      </c>
      <c r="D66" s="732"/>
      <c r="E66" s="732"/>
      <c r="F66" s="732"/>
      <c r="G66" s="732"/>
      <c r="H66" s="732"/>
      <c r="I66" s="733"/>
      <c r="J66" s="36"/>
      <c r="K66" s="64"/>
      <c r="L66" s="64"/>
      <c r="M66" s="64"/>
      <c r="N66" s="137"/>
      <c r="O66" s="137"/>
      <c r="P66" s="137"/>
      <c r="Q66" s="137"/>
      <c r="R66" s="137"/>
      <c r="S66" s="137"/>
      <c r="T66" s="137"/>
      <c r="U66" s="258"/>
      <c r="V66" s="258"/>
    </row>
    <row r="67" spans="2:22" ht="8.1" customHeight="1" x14ac:dyDescent="0.25">
      <c r="B67" s="36"/>
      <c r="C67" s="36"/>
      <c r="D67" s="36"/>
      <c r="E67" s="67"/>
      <c r="F67" s="64"/>
      <c r="G67" s="64"/>
      <c r="H67" s="64"/>
      <c r="I67" s="64"/>
      <c r="J67" s="36"/>
      <c r="K67" s="64"/>
      <c r="L67" s="64"/>
      <c r="M67" s="64"/>
      <c r="N67" s="137"/>
      <c r="O67" s="137"/>
      <c r="P67" s="137"/>
      <c r="Q67" s="137"/>
      <c r="R67" s="137"/>
      <c r="S67" s="137"/>
      <c r="T67" s="137"/>
      <c r="U67" s="258"/>
      <c r="V67" s="258"/>
    </row>
    <row r="68" spans="2:22" ht="8.1" customHeight="1" x14ac:dyDescent="0.25"/>
    <row r="69" spans="2:22" ht="15.75" hidden="1" thickBot="1" x14ac:dyDescent="0.3">
      <c r="C69" s="32" t="s">
        <v>53</v>
      </c>
      <c r="D69" s="38" t="s">
        <v>17</v>
      </c>
      <c r="E69" s="118" t="s">
        <v>297</v>
      </c>
    </row>
    <row r="70" spans="2:22" ht="15.75" hidden="1" thickBot="1" x14ac:dyDescent="0.3">
      <c r="C70" s="3" t="s">
        <v>25</v>
      </c>
      <c r="D70" s="3" t="s">
        <v>25</v>
      </c>
      <c r="E70" s="16" t="s">
        <v>25</v>
      </c>
    </row>
    <row r="71" spans="2:22" ht="15.75" hidden="1" thickBot="1" x14ac:dyDescent="0.3">
      <c r="B71" s="35">
        <v>1</v>
      </c>
      <c r="C71" s="3" t="s">
        <v>55</v>
      </c>
      <c r="D71" s="3" t="str">
        <f>IF('START - AWARD DETAILS'!C21="","",'START - AWARD DETAILS'!C21)</f>
        <v>University of Liverpool</v>
      </c>
      <c r="E71" s="119" t="e">
        <f>IF('START - AWARD DETAILS'!#REF!=0,"",'START - AWARD DETAILS'!#REF!)</f>
        <v>#REF!</v>
      </c>
    </row>
    <row r="72" spans="2:22" ht="15.75" hidden="1" thickBot="1" x14ac:dyDescent="0.3">
      <c r="B72" s="35">
        <v>2</v>
      </c>
      <c r="C72" s="3" t="s">
        <v>57</v>
      </c>
      <c r="D72" s="3" t="str">
        <f>IF('START - AWARD DETAILS'!C22="","",'START - AWARD DETAILS'!C22)</f>
        <v>Liverpool School of Tropical Medicine</v>
      </c>
      <c r="E72" s="119" t="e">
        <f>IF('START - AWARD DETAILS'!#REF!=0,"",'START - AWARD DETAILS'!#REF!)</f>
        <v>#REF!</v>
      </c>
    </row>
    <row r="73" spans="2:22" ht="15.75" hidden="1" thickBot="1" x14ac:dyDescent="0.3">
      <c r="B73" s="63">
        <v>3</v>
      </c>
      <c r="C73" s="3" t="s">
        <v>56</v>
      </c>
      <c r="D73" s="3" t="str">
        <f>IF('START - AWARD DETAILS'!C23="","",'START - AWARD DETAILS'!C23)</f>
        <v>Human Development Research Foundation</v>
      </c>
      <c r="E73" s="119" t="e">
        <f>IF('START - AWARD DETAILS'!#REF!=0,"",'START - AWARD DETAILS'!#REF!)</f>
        <v>#REF!</v>
      </c>
    </row>
    <row r="74" spans="2:22" ht="15.75" hidden="1" thickBot="1" x14ac:dyDescent="0.3">
      <c r="B74" s="63">
        <v>4</v>
      </c>
      <c r="C74" s="3" t="s">
        <v>58</v>
      </c>
      <c r="D74" s="3" t="str">
        <f>IF('START - AWARD DETAILS'!C24="","",'START - AWARD DETAILS'!C24)</f>
        <v/>
      </c>
      <c r="E74" s="119" t="e">
        <f>IF('START - AWARD DETAILS'!#REF!=0,"",'START - AWARD DETAILS'!#REF!)</f>
        <v>#REF!</v>
      </c>
    </row>
    <row r="75" spans="2:22" ht="15.75" hidden="1" thickBot="1" x14ac:dyDescent="0.3">
      <c r="B75" s="63">
        <v>5</v>
      </c>
      <c r="D75" s="3" t="str">
        <f>IF('START - AWARD DETAILS'!C25="","",'START - AWARD DETAILS'!C25)</f>
        <v>Transcultural Pschyological Organization (TPO)</v>
      </c>
      <c r="E75" s="119" t="e">
        <f>IF('START - AWARD DETAILS'!#REF!=0,"",'START - AWARD DETAILS'!#REF!)</f>
        <v>#REF!</v>
      </c>
    </row>
    <row r="76" spans="2:22" ht="15.75" hidden="1" thickBot="1" x14ac:dyDescent="0.3">
      <c r="B76" s="63">
        <v>6</v>
      </c>
      <c r="D76" s="3" t="str">
        <f>IF('START - AWARD DETAILS'!C26="","",'START - AWARD DETAILS'!C26)</f>
        <v>University of Liberal Arts (ULAB)</v>
      </c>
      <c r="E76" s="119" t="e">
        <f>IF('START - AWARD DETAILS'!#REF!=0,"",'START - AWARD DETAILS'!#REF!)</f>
        <v>#REF!</v>
      </c>
    </row>
    <row r="77" spans="2:22" ht="15.75" hidden="1" thickBot="1" x14ac:dyDescent="0.3">
      <c r="B77" s="63">
        <v>7</v>
      </c>
      <c r="D77" s="3" t="str">
        <f>IF('START - AWARD DETAILS'!C27="","",'START - AWARD DETAILS'!C27)</f>
        <v>Institute of Reseach and Development (IRD)</v>
      </c>
      <c r="E77" s="119" t="e">
        <f>IF('START - AWARD DETAILS'!#REF!=0,"",'START - AWARD DETAILS'!#REF!)</f>
        <v>#REF!</v>
      </c>
    </row>
    <row r="78" spans="2:22" ht="15.75" hidden="1" thickBot="1" x14ac:dyDescent="0.3">
      <c r="B78" s="63">
        <v>8</v>
      </c>
      <c r="D78" s="3" t="str">
        <f>IF('START - AWARD DETAILS'!C28="","",'START - AWARD DETAILS'!C28)</f>
        <v/>
      </c>
      <c r="E78" s="119" t="e">
        <f>IF('START - AWARD DETAILS'!#REF!=0,"",'START - AWARD DETAILS'!#REF!)</f>
        <v>#REF!</v>
      </c>
    </row>
    <row r="79" spans="2:22" ht="15.75" hidden="1" thickBot="1" x14ac:dyDescent="0.3">
      <c r="B79" s="63">
        <v>9</v>
      </c>
      <c r="D79" s="3" t="str">
        <f>IF('START - AWARD DETAILS'!C29="","",'START - AWARD DETAILS'!C29)</f>
        <v/>
      </c>
      <c r="E79" s="119" t="e">
        <f>IF('START - AWARD DETAILS'!#REF!=0,"",'START - AWARD DETAILS'!#REF!)</f>
        <v>#REF!</v>
      </c>
    </row>
    <row r="80" spans="2:22" ht="15.75" hidden="1" thickBot="1" x14ac:dyDescent="0.3">
      <c r="B80" s="63">
        <v>10</v>
      </c>
      <c r="D80" s="3" t="str">
        <f>IF('START - AWARD DETAILS'!C30="","",'START - AWARD DETAILS'!C30)</f>
        <v/>
      </c>
      <c r="E80" s="119" t="e">
        <f>IF('START - AWARD DETAILS'!#REF!=0,"",'START - AWARD DETAILS'!#REF!)</f>
        <v>#REF!</v>
      </c>
    </row>
    <row r="81" spans="2:5" ht="15.75" hidden="1" thickBot="1" x14ac:dyDescent="0.3">
      <c r="B81" s="63">
        <v>11</v>
      </c>
      <c r="D81" s="3" t="str">
        <f>IF('START - AWARD DETAILS'!C31="","",'START - AWARD DETAILS'!C31)</f>
        <v/>
      </c>
      <c r="E81" s="119" t="e">
        <f>IF('START - AWARD DETAILS'!#REF!=0,"",'START - AWARD DETAILS'!#REF!)</f>
        <v>#REF!</v>
      </c>
    </row>
    <row r="82" spans="2:5" ht="15.75" hidden="1" thickBot="1" x14ac:dyDescent="0.3">
      <c r="B82" s="63">
        <v>12</v>
      </c>
      <c r="D82" s="3" t="str">
        <f>IF('START - AWARD DETAILS'!C32="","",'START - AWARD DETAILS'!C32)</f>
        <v/>
      </c>
      <c r="E82" s="119" t="e">
        <f>IF('START - AWARD DETAILS'!#REF!=0,"",'START - AWARD DETAILS'!#REF!)</f>
        <v>#REF!</v>
      </c>
    </row>
    <row r="83" spans="2:5" ht="15.75" hidden="1" thickBot="1" x14ac:dyDescent="0.3">
      <c r="B83" s="63">
        <v>13</v>
      </c>
      <c r="D83" s="3" t="str">
        <f>IF('START - AWARD DETAILS'!C33="","",'START - AWARD DETAILS'!C33)</f>
        <v/>
      </c>
      <c r="E83" s="119" t="e">
        <f>IF('START - AWARD DETAILS'!#REF!=0,"",'START - AWARD DETAILS'!#REF!)</f>
        <v>#REF!</v>
      </c>
    </row>
    <row r="84" spans="2:5" ht="15.75" hidden="1" thickBot="1" x14ac:dyDescent="0.3">
      <c r="B84" s="63">
        <v>14</v>
      </c>
      <c r="D84" s="3" t="str">
        <f>IF('START - AWARD DETAILS'!C34="","",'START - AWARD DETAILS'!C34)</f>
        <v/>
      </c>
      <c r="E84" s="119" t="e">
        <f>IF('START - AWARD DETAILS'!#REF!=0,"",'START - AWARD DETAILS'!#REF!)</f>
        <v>#REF!</v>
      </c>
    </row>
    <row r="85" spans="2:5" ht="15.75" hidden="1" thickBot="1" x14ac:dyDescent="0.3">
      <c r="B85" s="63">
        <v>15</v>
      </c>
      <c r="D85" s="3" t="str">
        <f>IF('START - AWARD DETAILS'!C35="","",'START - AWARD DETAILS'!C35)</f>
        <v/>
      </c>
      <c r="E85" s="119" t="e">
        <f>IF('START - AWARD DETAILS'!#REF!=0,"",'START - AWARD DETAILS'!#REF!)</f>
        <v>#REF!</v>
      </c>
    </row>
    <row r="86" spans="2:5" ht="15.75" hidden="1" thickBot="1" x14ac:dyDescent="0.3">
      <c r="B86" s="63">
        <v>16</v>
      </c>
      <c r="D86" s="3" t="str">
        <f>IF('START - AWARD DETAILS'!C36="","",'START - AWARD DETAILS'!C36)</f>
        <v/>
      </c>
      <c r="E86" s="119" t="e">
        <f>IF('START - AWARD DETAILS'!#REF!=0,"",'START - AWARD DETAILS'!#REF!)</f>
        <v>#REF!</v>
      </c>
    </row>
    <row r="87" spans="2:5" ht="15.75" hidden="1" thickBot="1" x14ac:dyDescent="0.3">
      <c r="B87" s="63">
        <v>17</v>
      </c>
      <c r="D87" s="3" t="str">
        <f>IF('START - AWARD DETAILS'!C37="","",'START - AWARD DETAILS'!C37)</f>
        <v/>
      </c>
      <c r="E87" s="119" t="e">
        <f>IF('START - AWARD DETAILS'!#REF!=0,"",'START - AWARD DETAILS'!#REF!)</f>
        <v>#REF!</v>
      </c>
    </row>
    <row r="88" spans="2:5" ht="15.75" hidden="1" thickBot="1" x14ac:dyDescent="0.3">
      <c r="B88" s="63">
        <v>17</v>
      </c>
      <c r="D88" s="3" t="str">
        <f>IF('START - AWARD DETAILS'!C38="","",'START - AWARD DETAILS'!C38)</f>
        <v/>
      </c>
      <c r="E88" s="119" t="e">
        <f>IF('START - AWARD DETAILS'!#REF!=0,"",'START - AWARD DETAILS'!#REF!)</f>
        <v>#REF!</v>
      </c>
    </row>
    <row r="89" spans="2:5" ht="15.75" hidden="1" thickBot="1" x14ac:dyDescent="0.3">
      <c r="B89" s="63">
        <v>17</v>
      </c>
      <c r="D89" s="3" t="str">
        <f>IF('START - AWARD DETAILS'!C39="","",'START - AWARD DETAILS'!C39)</f>
        <v/>
      </c>
      <c r="E89" s="119" t="e">
        <f>IF('START - AWARD DETAILS'!#REF!=0,"",'START - AWARD DETAILS'!#REF!)</f>
        <v>#REF!</v>
      </c>
    </row>
    <row r="90" spans="2:5" hidden="1" x14ac:dyDescent="0.25">
      <c r="B90" s="63">
        <v>17</v>
      </c>
      <c r="D90" s="3" t="str">
        <f>IF('START - AWARD DETAILS'!C40="","",'START - AWARD DETAILS'!C40)</f>
        <v/>
      </c>
      <c r="E90" s="119" t="e">
        <f>IF('START - AWARD DETAILS'!#REF!=0,"",'START - AWARD DETAILS'!#REF!)</f>
        <v>#REF!</v>
      </c>
    </row>
  </sheetData>
  <sheetProtection algorithmName="SHA-512" hashValue="jnaUi0I05JOfmykXIOrTIU37q7F2D5sHEVRG2LwCNHYuHK9gkr5yVYDZ1sM7jCU0Rc6O831NcphMAciYX+Pexw==" saltValue="/OU9Z3GZ9w5zMt2MztCfPA==" spinCount="100000" sheet="1" selectLockedCells="1" autoFilter="0"/>
  <autoFilter ref="C11:H11"/>
  <mergeCells count="5">
    <mergeCell ref="C3:I3"/>
    <mergeCell ref="C9:I9"/>
    <mergeCell ref="C66:I66"/>
    <mergeCell ref="D7:I7"/>
    <mergeCell ref="D5:I5"/>
  </mergeCells>
  <conditionalFormatting sqref="C12:D61">
    <cfRule type="expression" dxfId="26" priority="4" stopIfTrue="1">
      <formula>AND(OR(C12="",C12="(Select)",C12="[INSERT TEXT]"),$T12&lt;&gt;0)</formula>
    </cfRule>
  </conditionalFormatting>
  <conditionalFormatting sqref="I12:I61">
    <cfRule type="expression" dxfId="25" priority="3" stopIfTrue="1">
      <formula>I12&gt;IF($E12="HEI",INDIRECT("'AWARD DETAILS - RULES'!$G$12"),INDIRECT("'AWARD DETAILS - RULES'!$G$13"))</formula>
    </cfRule>
  </conditionalFormatting>
  <conditionalFormatting sqref="E12:H36">
    <cfRule type="expression" dxfId="24" priority="2" stopIfTrue="1">
      <formula>AND(OR(E12="",E12="(Select)",E12="[INSERT TEXT]"),$U12&lt;&gt;0)</formula>
    </cfRule>
  </conditionalFormatting>
  <dataValidations count="2">
    <dataValidation type="list" allowBlank="1" showInputMessage="1" showErrorMessage="1" sqref="D12:D61">
      <formula1>$D$70:$D$90</formula1>
    </dataValidation>
    <dataValidation type="decimal" operator="greaterThanOrEqual" allowBlank="1" showInputMessage="1" showErrorMessage="1" errorTitle="Travel, Subsistence and Conference Fees" error="Please enter a full numeric value in £'s only." sqref="J12:S12 Q13:Q61 K13:K61 M13:M61 O13:O61 S13:S61">
      <formula1>0</formula1>
    </dataValidation>
  </dataValidations>
  <pageMargins left="0.7" right="0.7" top="0.75" bottom="0.75" header="0.3" footer="0.3"/>
  <pageSetup paperSize="9" scale="42" orientation="portrait" r:id="rId1"/>
  <ignoredErrors>
    <ignoredError sqref="E12:H61"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90"/>
  <sheetViews>
    <sheetView showGridLines="0" topLeftCell="A10" workbookViewId="0">
      <selection activeCell="D16" sqref="D16"/>
    </sheetView>
  </sheetViews>
  <sheetFormatPr defaultColWidth="0" defaultRowHeight="24" customHeight="1" zeroHeight="1" outlineLevelRow="1" x14ac:dyDescent="0.25"/>
  <cols>
    <col min="1" max="2" width="1.7109375" style="35" customWidth="1"/>
    <col min="3" max="8" width="20.7109375" style="35" customWidth="1"/>
    <col min="9" max="9" width="14.85546875" style="35" customWidth="1"/>
    <col min="10" max="19" width="11.28515625" style="35" customWidth="1"/>
    <col min="20" max="21" width="11.7109375" style="35" customWidth="1"/>
    <col min="22" max="23" width="1.7109375" style="35" customWidth="1"/>
    <col min="24" max="16384" width="3.7109375" style="35" hidden="1"/>
  </cols>
  <sheetData>
    <row r="1" spans="2:22" ht="8.1" customHeight="1" x14ac:dyDescent="0.25"/>
    <row r="2" spans="2:22" ht="8.1" customHeight="1" thickBot="1" x14ac:dyDescent="0.3">
      <c r="B2" s="36"/>
      <c r="C2" s="36"/>
      <c r="D2" s="36"/>
      <c r="E2" s="36"/>
      <c r="F2" s="36"/>
      <c r="G2" s="36"/>
      <c r="H2" s="36"/>
      <c r="I2" s="36"/>
      <c r="J2" s="36"/>
      <c r="K2" s="64"/>
      <c r="L2" s="64"/>
      <c r="M2" s="64"/>
      <c r="N2" s="64"/>
      <c r="O2" s="64"/>
      <c r="P2" s="64"/>
      <c r="Q2" s="64"/>
      <c r="R2" s="64"/>
      <c r="S2" s="64"/>
      <c r="T2" s="64"/>
      <c r="U2" s="258"/>
      <c r="V2" s="258"/>
    </row>
    <row r="3" spans="2:22" ht="15" customHeight="1" thickBot="1" x14ac:dyDescent="0.3">
      <c r="B3" s="36"/>
      <c r="C3" s="697" t="s">
        <v>490</v>
      </c>
      <c r="D3" s="698"/>
      <c r="E3" s="698"/>
      <c r="F3" s="698"/>
      <c r="G3" s="698"/>
      <c r="H3" s="698"/>
      <c r="I3" s="734"/>
      <c r="J3" s="101"/>
      <c r="K3" s="64"/>
      <c r="L3" s="64"/>
      <c r="M3" s="64"/>
      <c r="N3" s="64"/>
      <c r="O3" s="64"/>
      <c r="P3" s="64"/>
      <c r="Q3" s="64"/>
      <c r="R3" s="64"/>
      <c r="S3" s="64"/>
      <c r="T3" s="64"/>
      <c r="U3" s="258"/>
      <c r="V3" s="258"/>
    </row>
    <row r="4" spans="2:22" ht="8.1" customHeight="1" thickBot="1" x14ac:dyDescent="0.3">
      <c r="B4" s="36"/>
      <c r="C4" s="36"/>
      <c r="D4" s="36"/>
      <c r="E4" s="36"/>
      <c r="F4" s="36"/>
      <c r="G4" s="36"/>
      <c r="H4" s="36"/>
      <c r="I4" s="36"/>
      <c r="J4" s="37"/>
      <c r="K4" s="64"/>
      <c r="L4" s="64"/>
      <c r="M4" s="64"/>
      <c r="N4" s="64"/>
      <c r="O4" s="64"/>
      <c r="P4" s="64"/>
      <c r="Q4" s="64"/>
      <c r="R4" s="64"/>
      <c r="S4" s="64"/>
      <c r="T4" s="64"/>
      <c r="U4" s="258"/>
      <c r="V4" s="258"/>
    </row>
    <row r="5" spans="2:22" ht="15" customHeight="1" thickBot="1" x14ac:dyDescent="0.3">
      <c r="B5" s="36"/>
      <c r="C5" s="7" t="s">
        <v>107</v>
      </c>
      <c r="D5" s="728" t="str">
        <f>IF('START - AWARD DETAILS'!$D$13="","",'START - AWARD DETAILS'!$D$13)</f>
        <v>ENHANCE: Scaling-up Care for Perinatal Depression through Technological Enhancements to the 'Thinking Healthy Programme'</v>
      </c>
      <c r="E5" s="729"/>
      <c r="F5" s="729"/>
      <c r="G5" s="729"/>
      <c r="H5" s="729"/>
      <c r="I5" s="730"/>
      <c r="J5" s="37"/>
      <c r="K5" s="64"/>
      <c r="L5" s="64"/>
      <c r="M5" s="64"/>
      <c r="N5" s="64"/>
      <c r="O5" s="64"/>
      <c r="P5" s="64"/>
      <c r="Q5" s="64"/>
      <c r="R5" s="64"/>
      <c r="S5" s="64"/>
      <c r="T5" s="64"/>
      <c r="U5" s="258"/>
      <c r="V5" s="258"/>
    </row>
    <row r="6" spans="2:22" ht="8.1" customHeight="1" thickBot="1" x14ac:dyDescent="0.3">
      <c r="B6" s="36"/>
      <c r="C6" s="36"/>
      <c r="D6" s="36"/>
      <c r="E6" s="36"/>
      <c r="F6" s="36"/>
      <c r="G6" s="36"/>
      <c r="H6" s="36"/>
      <c r="I6" s="36"/>
      <c r="J6" s="37"/>
      <c r="K6" s="64"/>
      <c r="L6" s="64"/>
      <c r="M6" s="64"/>
      <c r="N6" s="64"/>
      <c r="O6" s="64"/>
      <c r="P6" s="64"/>
      <c r="Q6" s="64"/>
      <c r="R6" s="64"/>
      <c r="S6" s="64"/>
      <c r="T6" s="64"/>
      <c r="U6" s="258"/>
      <c r="V6" s="258"/>
    </row>
    <row r="7" spans="2:22" ht="15" customHeight="1" thickBot="1" x14ac:dyDescent="0.3">
      <c r="B7" s="36"/>
      <c r="C7" s="39" t="s">
        <v>0</v>
      </c>
      <c r="D7" s="739" t="str">
        <f>IF('START - AWARD DETAILS'!$D$14="","",'START - AWARD DETAILS'!$D$14)</f>
        <v>NIHR200817</v>
      </c>
      <c r="E7" s="740"/>
      <c r="F7" s="740"/>
      <c r="G7" s="740"/>
      <c r="H7" s="740"/>
      <c r="I7" s="741"/>
      <c r="J7" s="37"/>
      <c r="K7" s="64"/>
      <c r="L7" s="64"/>
      <c r="M7" s="64"/>
      <c r="N7" s="64"/>
      <c r="O7" s="64"/>
      <c r="P7" s="64"/>
      <c r="Q7" s="64"/>
      <c r="R7" s="64"/>
      <c r="S7" s="64"/>
      <c r="T7" s="64"/>
      <c r="U7" s="258"/>
      <c r="V7" s="258"/>
    </row>
    <row r="8" spans="2:22" ht="8.1" customHeight="1" thickBot="1" x14ac:dyDescent="0.3">
      <c r="B8" s="36"/>
      <c r="C8" s="36"/>
      <c r="D8" s="36"/>
      <c r="E8" s="36"/>
      <c r="F8" s="36"/>
      <c r="G8" s="36"/>
      <c r="H8" s="36"/>
      <c r="I8" s="36"/>
      <c r="J8" s="37"/>
      <c r="K8" s="64"/>
      <c r="L8" s="64"/>
      <c r="M8" s="64"/>
      <c r="N8" s="64"/>
      <c r="O8" s="64"/>
      <c r="P8" s="64"/>
      <c r="Q8" s="64"/>
      <c r="R8" s="64"/>
      <c r="S8" s="64"/>
      <c r="T8" s="64"/>
      <c r="U8" s="258"/>
      <c r="V8" s="258"/>
    </row>
    <row r="9" spans="2:22" ht="324" customHeight="1" thickBot="1" x14ac:dyDescent="0.3">
      <c r="B9" s="36"/>
      <c r="C9" s="725" t="s">
        <v>474</v>
      </c>
      <c r="D9" s="742"/>
      <c r="E9" s="742"/>
      <c r="F9" s="742"/>
      <c r="G9" s="742"/>
      <c r="H9" s="742"/>
      <c r="I9" s="743"/>
      <c r="J9" s="37"/>
      <c r="K9" s="64"/>
      <c r="L9" s="64"/>
      <c r="M9" s="64"/>
      <c r="N9" s="64"/>
      <c r="O9" s="64"/>
      <c r="P9" s="64"/>
      <c r="Q9" s="64"/>
      <c r="R9" s="64"/>
      <c r="S9" s="64"/>
      <c r="T9" s="64"/>
      <c r="U9" s="258"/>
      <c r="V9" s="258"/>
    </row>
    <row r="10" spans="2:22" ht="8.1" customHeight="1" thickBot="1" x14ac:dyDescent="0.3">
      <c r="B10" s="36"/>
      <c r="C10" s="36"/>
      <c r="D10" s="36"/>
      <c r="E10" s="36"/>
      <c r="F10" s="36"/>
      <c r="G10" s="36"/>
      <c r="H10" s="36"/>
      <c r="I10" s="36"/>
      <c r="J10" s="37"/>
      <c r="K10" s="64"/>
      <c r="L10" s="64"/>
      <c r="M10" s="64"/>
      <c r="N10" s="64"/>
      <c r="O10" s="64"/>
      <c r="P10" s="64"/>
      <c r="Q10" s="64"/>
      <c r="R10" s="64"/>
      <c r="S10" s="64"/>
      <c r="T10" s="64"/>
      <c r="U10" s="258"/>
      <c r="V10" s="258"/>
    </row>
    <row r="11" spans="2:22" s="99" customFormat="1" ht="50.1" customHeight="1" thickBot="1" x14ac:dyDescent="0.3">
      <c r="B11" s="109"/>
      <c r="C11" s="69" t="s">
        <v>52</v>
      </c>
      <c r="D11" s="9" t="s">
        <v>358</v>
      </c>
      <c r="E11" s="308" t="s">
        <v>404</v>
      </c>
      <c r="F11" s="308" t="s">
        <v>403</v>
      </c>
      <c r="G11" s="311" t="s">
        <v>409</v>
      </c>
      <c r="H11" s="312" t="s">
        <v>408</v>
      </c>
      <c r="I11" s="238" t="s">
        <v>316</v>
      </c>
      <c r="J11" s="40" t="s">
        <v>11</v>
      </c>
      <c r="K11" s="102" t="s">
        <v>317</v>
      </c>
      <c r="L11" s="40" t="s">
        <v>12</v>
      </c>
      <c r="M11" s="102" t="s">
        <v>318</v>
      </c>
      <c r="N11" s="40" t="s">
        <v>13</v>
      </c>
      <c r="O11" s="102" t="s">
        <v>319</v>
      </c>
      <c r="P11" s="40" t="s">
        <v>14</v>
      </c>
      <c r="Q11" s="102" t="s">
        <v>320</v>
      </c>
      <c r="R11" s="41" t="s">
        <v>15</v>
      </c>
      <c r="S11" s="134" t="s">
        <v>321</v>
      </c>
      <c r="T11" s="313" t="s">
        <v>16</v>
      </c>
      <c r="U11" s="133" t="s">
        <v>322</v>
      </c>
      <c r="V11" s="109"/>
    </row>
    <row r="12" spans="2:22" s="99" customFormat="1" ht="51.75" x14ac:dyDescent="0.25">
      <c r="B12" s="109"/>
      <c r="C12" s="249" t="s">
        <v>593</v>
      </c>
      <c r="D12" s="140" t="s">
        <v>527</v>
      </c>
      <c r="E12" s="424" t="str">
        <f>IFERROR(VLOOKUP($D12,'START - AWARD DETAILS'!$C$21:$G$40,2,0),"")</f>
        <v>Research institute (ODA Eligible)</v>
      </c>
      <c r="F12" s="424" t="str">
        <f>IFERROR(VLOOKUP($D12,'START - AWARD DETAILS'!$C$21:$G$40,3,0),"")</f>
        <v>Pakistan</v>
      </c>
      <c r="G12" s="560" t="str">
        <f>IFERROR(VLOOKUP($D12,'START - AWARD DETAILS'!$C$21:$G$40,4,0),"")</f>
        <v>Yes</v>
      </c>
      <c r="H12" s="425" t="str">
        <f>IFERROR(VLOOKUP($D12,'START - AWARD DETAILS'!$C$21:$G$40,5,0),"")</f>
        <v>Lower Middle Income Countries and Territories</v>
      </c>
      <c r="I12" s="327">
        <f>IF(E12="HEI (UK)",0.8,1)</f>
        <v>1</v>
      </c>
      <c r="J12" s="333">
        <v>9000</v>
      </c>
      <c r="K12" s="329">
        <f>J12*$I12</f>
        <v>9000</v>
      </c>
      <c r="L12" s="333">
        <v>9000</v>
      </c>
      <c r="M12" s="329">
        <f>L12*$I12</f>
        <v>9000</v>
      </c>
      <c r="N12" s="581">
        <v>9000</v>
      </c>
      <c r="O12" s="329">
        <f>N12*$I12</f>
        <v>9000</v>
      </c>
      <c r="P12" s="333">
        <v>9000</v>
      </c>
      <c r="Q12" s="329">
        <f>P12*$I12</f>
        <v>9000</v>
      </c>
      <c r="R12" s="333"/>
      <c r="S12" s="329">
        <f>R12*$I12</f>
        <v>0</v>
      </c>
      <c r="T12" s="331">
        <f>J12+L12+N12+P12+R12</f>
        <v>36000</v>
      </c>
      <c r="U12" s="334">
        <f>K12+M12+O12+Q12+S12</f>
        <v>36000</v>
      </c>
      <c r="V12" s="109"/>
    </row>
    <row r="13" spans="2:22" s="99" customFormat="1" ht="39" x14ac:dyDescent="0.25">
      <c r="B13" s="109"/>
      <c r="C13" s="249" t="s">
        <v>594</v>
      </c>
      <c r="D13" s="140" t="s">
        <v>527</v>
      </c>
      <c r="E13" s="424" t="str">
        <f>IFERROR(VLOOKUP($D13,'START - AWARD DETAILS'!$C$21:$G$40,2,0),"")</f>
        <v>Research institute (ODA Eligible)</v>
      </c>
      <c r="F13" s="424" t="str">
        <f>IFERROR(VLOOKUP($D13,'START - AWARD DETAILS'!$C$21:$G$40,3,0),"")</f>
        <v>Pakistan</v>
      </c>
      <c r="G13" s="560" t="str">
        <f>IFERROR(VLOOKUP($D13,'START - AWARD DETAILS'!$C$21:$G$40,4,0),"")</f>
        <v>Yes</v>
      </c>
      <c r="H13" s="425" t="str">
        <f>IFERROR(VLOOKUP($D13,'START - AWARD DETAILS'!$C$21:$G$40,5,0),"")</f>
        <v>Lower Middle Income Countries and Territories</v>
      </c>
      <c r="I13" s="327">
        <f t="shared" ref="I13:I36" si="0">IF(E13="HEI (UK)",0.8,1)</f>
        <v>1</v>
      </c>
      <c r="J13" s="333">
        <v>1000</v>
      </c>
      <c r="K13" s="329">
        <f t="shared" ref="K13:K61" si="1">J13*$I13</f>
        <v>1000</v>
      </c>
      <c r="L13" s="333">
        <v>1000</v>
      </c>
      <c r="M13" s="329">
        <f t="shared" ref="M13:M61" si="2">L13*$I13</f>
        <v>1000</v>
      </c>
      <c r="N13" s="581">
        <v>1000</v>
      </c>
      <c r="O13" s="329">
        <f t="shared" ref="O13:O61" si="3">N13*$I13</f>
        <v>1000</v>
      </c>
      <c r="P13" s="333">
        <v>1000</v>
      </c>
      <c r="Q13" s="329">
        <f t="shared" ref="Q13:Q61" si="4">P13*$I13</f>
        <v>1000</v>
      </c>
      <c r="R13" s="333"/>
      <c r="S13" s="329">
        <f t="shared" ref="S13:S61" si="5">R13*$I13</f>
        <v>0</v>
      </c>
      <c r="T13" s="331">
        <f>J13+L13+N13+P13+R13</f>
        <v>4000</v>
      </c>
      <c r="U13" s="334">
        <f>K13+M13+O13+Q13+S13</f>
        <v>4000</v>
      </c>
      <c r="V13" s="109"/>
    </row>
    <row r="14" spans="2:22" s="99" customFormat="1" ht="39" x14ac:dyDescent="0.25">
      <c r="B14" s="109"/>
      <c r="C14" s="249" t="s">
        <v>595</v>
      </c>
      <c r="D14" s="140" t="s">
        <v>564</v>
      </c>
      <c r="E14" s="424" t="str">
        <f>IFERROR(VLOOKUP($D14,'START - AWARD DETAILS'!$C$21:$G$40,2,0),"")</f>
        <v>Community - based organisation (ODA Eligible)</v>
      </c>
      <c r="F14" s="424" t="str">
        <f>IFERROR(VLOOKUP($D14,'START - AWARD DETAILS'!$C$21:$G$40,3,0),"")</f>
        <v>Nepal</v>
      </c>
      <c r="G14" s="560" t="str">
        <f>IFERROR(VLOOKUP($D14,'START - AWARD DETAILS'!$C$21:$G$40,4,0),"")</f>
        <v>Yes</v>
      </c>
      <c r="H14" s="425" t="str">
        <f>IFERROR(VLOOKUP($D14,'START - AWARD DETAILS'!$C$21:$G$40,5,0),"")</f>
        <v>Least Developed Countries</v>
      </c>
      <c r="I14" s="327">
        <f t="shared" si="0"/>
        <v>1</v>
      </c>
      <c r="J14" s="333">
        <v>1000</v>
      </c>
      <c r="K14" s="329">
        <f t="shared" si="1"/>
        <v>1000</v>
      </c>
      <c r="L14" s="333">
        <v>1000</v>
      </c>
      <c r="M14" s="329">
        <f t="shared" si="2"/>
        <v>1000</v>
      </c>
      <c r="N14" s="581"/>
      <c r="O14" s="329">
        <f t="shared" si="3"/>
        <v>0</v>
      </c>
      <c r="P14" s="333"/>
      <c r="Q14" s="329">
        <f t="shared" si="4"/>
        <v>0</v>
      </c>
      <c r="R14" s="333"/>
      <c r="S14" s="329">
        <f t="shared" si="5"/>
        <v>0</v>
      </c>
      <c r="T14" s="331">
        <f t="shared" ref="T14:T61" si="6">J14+L14+N14+P14+R14</f>
        <v>2000</v>
      </c>
      <c r="U14" s="334">
        <f t="shared" ref="U14:U61" si="7">K14+M14+O14+Q14+S14</f>
        <v>2000</v>
      </c>
      <c r="V14" s="109"/>
    </row>
    <row r="15" spans="2:22" s="99" customFormat="1" ht="26.25" x14ac:dyDescent="0.25">
      <c r="B15" s="109"/>
      <c r="C15" s="249" t="s">
        <v>595</v>
      </c>
      <c r="D15" s="140" t="s">
        <v>565</v>
      </c>
      <c r="E15" s="424" t="str">
        <f>IFERROR(VLOOKUP($D15,'START - AWARD DETAILS'!$C$21:$G$40,2,0),"")</f>
        <v>Charity (ODA Eligible)</v>
      </c>
      <c r="F15" s="424" t="str">
        <f>IFERROR(VLOOKUP($D15,'START - AWARD DETAILS'!$C$21:$G$40,3,0),"")</f>
        <v>Bangladesh</v>
      </c>
      <c r="G15" s="560" t="str">
        <f>IFERROR(VLOOKUP($D15,'START - AWARD DETAILS'!$C$21:$G$40,4,0),"")</f>
        <v>Yes</v>
      </c>
      <c r="H15" s="425" t="str">
        <f>IFERROR(VLOOKUP($D15,'START - AWARD DETAILS'!$C$21:$G$40,5,0),"")</f>
        <v>Least Developed Countries</v>
      </c>
      <c r="I15" s="327">
        <f t="shared" si="0"/>
        <v>1</v>
      </c>
      <c r="J15" s="333">
        <v>1000</v>
      </c>
      <c r="K15" s="329">
        <f t="shared" si="1"/>
        <v>1000</v>
      </c>
      <c r="L15" s="333">
        <v>1000</v>
      </c>
      <c r="M15" s="329">
        <f t="shared" si="2"/>
        <v>1000</v>
      </c>
      <c r="N15" s="581"/>
      <c r="O15" s="329">
        <f t="shared" si="3"/>
        <v>0</v>
      </c>
      <c r="P15" s="333"/>
      <c r="Q15" s="329">
        <f t="shared" si="4"/>
        <v>0</v>
      </c>
      <c r="R15" s="333"/>
      <c r="S15" s="329">
        <f t="shared" si="5"/>
        <v>0</v>
      </c>
      <c r="T15" s="331">
        <f t="shared" si="6"/>
        <v>2000</v>
      </c>
      <c r="U15" s="334">
        <f t="shared" si="7"/>
        <v>2000</v>
      </c>
      <c r="V15" s="109"/>
    </row>
    <row r="16" spans="2:22" s="99" customFormat="1" ht="39" x14ac:dyDescent="0.25">
      <c r="B16" s="109"/>
      <c r="C16" s="249" t="s">
        <v>595</v>
      </c>
      <c r="D16" s="140" t="s">
        <v>566</v>
      </c>
      <c r="E16" s="424" t="str">
        <f>IFERROR(VLOOKUP($D16,'START - AWARD DETAILS'!$C$21:$G$40,2,0),"")</f>
        <v>Research institute (ODA Eligible)</v>
      </c>
      <c r="F16" s="424" t="str">
        <f>IFERROR(VLOOKUP($D16,'START - AWARD DETAILS'!$C$21:$G$40,3,0),"")</f>
        <v>Sri Lanka</v>
      </c>
      <c r="G16" s="560" t="str">
        <f>IFERROR(VLOOKUP($D16,'START - AWARD DETAILS'!$C$21:$G$40,4,0),"")</f>
        <v>Yes</v>
      </c>
      <c r="H16" s="425" t="str">
        <f>IFERROR(VLOOKUP($D16,'START - AWARD DETAILS'!$C$21:$G$40,5,0),"")</f>
        <v>Lower Middle Income Countries and Territories</v>
      </c>
      <c r="I16" s="327">
        <f t="shared" si="0"/>
        <v>1</v>
      </c>
      <c r="J16" s="333">
        <v>1000</v>
      </c>
      <c r="K16" s="329">
        <f t="shared" si="1"/>
        <v>1000</v>
      </c>
      <c r="L16" s="333">
        <v>1000</v>
      </c>
      <c r="M16" s="329">
        <f t="shared" si="2"/>
        <v>1000</v>
      </c>
      <c r="N16" s="581"/>
      <c r="O16" s="329">
        <f t="shared" si="3"/>
        <v>0</v>
      </c>
      <c r="P16" s="333"/>
      <c r="Q16" s="329">
        <f t="shared" si="4"/>
        <v>0</v>
      </c>
      <c r="R16" s="333"/>
      <c r="S16" s="329">
        <f t="shared" si="5"/>
        <v>0</v>
      </c>
      <c r="T16" s="331">
        <f t="shared" si="6"/>
        <v>2000</v>
      </c>
      <c r="U16" s="334">
        <f t="shared" si="7"/>
        <v>2000</v>
      </c>
      <c r="V16" s="109"/>
    </row>
    <row r="17" spans="2:22" s="99" customFormat="1" ht="15" x14ac:dyDescent="0.25">
      <c r="B17" s="109"/>
      <c r="C17" s="249" t="s">
        <v>51</v>
      </c>
      <c r="D17" s="140" t="s">
        <v>25</v>
      </c>
      <c r="E17" s="424" t="str">
        <f>IFERROR(VLOOKUP($D17,'START - AWARD DETAILS'!$C$21:$G$40,2,0),"")</f>
        <v/>
      </c>
      <c r="F17" s="424" t="str">
        <f>IFERROR(VLOOKUP($D17,'START - AWARD DETAILS'!$C$21:$G$40,3,0),"")</f>
        <v/>
      </c>
      <c r="G17" s="560" t="str">
        <f>IFERROR(VLOOKUP($D17,'START - AWARD DETAILS'!$C$21:$G$40,4,0),"")</f>
        <v/>
      </c>
      <c r="H17" s="425" t="str">
        <f>IFERROR(VLOOKUP($D17,'START - AWARD DETAILS'!$C$21:$G$40,5,0),"")</f>
        <v/>
      </c>
      <c r="I17" s="327">
        <f t="shared" si="0"/>
        <v>1</v>
      </c>
      <c r="J17" s="328"/>
      <c r="K17" s="329">
        <f t="shared" si="1"/>
        <v>0</v>
      </c>
      <c r="L17" s="328"/>
      <c r="M17" s="329">
        <f t="shared" si="2"/>
        <v>0</v>
      </c>
      <c r="N17" s="328"/>
      <c r="O17" s="329">
        <f t="shared" si="3"/>
        <v>0</v>
      </c>
      <c r="P17" s="328"/>
      <c r="Q17" s="329">
        <f t="shared" si="4"/>
        <v>0</v>
      </c>
      <c r="R17" s="328"/>
      <c r="S17" s="329">
        <f t="shared" si="5"/>
        <v>0</v>
      </c>
      <c r="T17" s="331">
        <f t="shared" si="6"/>
        <v>0</v>
      </c>
      <c r="U17" s="334">
        <f t="shared" si="7"/>
        <v>0</v>
      </c>
      <c r="V17" s="109"/>
    </row>
    <row r="18" spans="2:22" s="99" customFormat="1" ht="15" x14ac:dyDescent="0.25">
      <c r="B18" s="109"/>
      <c r="C18" s="194" t="s">
        <v>51</v>
      </c>
      <c r="D18" s="140" t="s">
        <v>25</v>
      </c>
      <c r="E18" s="424" t="str">
        <f>IFERROR(VLOOKUP($D18,'START - AWARD DETAILS'!$C$21:$G$40,2,0),"")</f>
        <v/>
      </c>
      <c r="F18" s="424" t="str">
        <f>IFERROR(VLOOKUP($D18,'START - AWARD DETAILS'!$C$21:$G$40,3,0),"")</f>
        <v/>
      </c>
      <c r="G18" s="560" t="str">
        <f>IFERROR(VLOOKUP($D18,'START - AWARD DETAILS'!$C$21:$G$40,4,0),"")</f>
        <v/>
      </c>
      <c r="H18" s="425" t="str">
        <f>IFERROR(VLOOKUP($D18,'START - AWARD DETAILS'!$C$21:$G$40,5,0),"")</f>
        <v/>
      </c>
      <c r="I18" s="327">
        <f t="shared" si="0"/>
        <v>1</v>
      </c>
      <c r="J18" s="328"/>
      <c r="K18" s="329">
        <f t="shared" si="1"/>
        <v>0</v>
      </c>
      <c r="L18" s="328"/>
      <c r="M18" s="329">
        <f t="shared" si="2"/>
        <v>0</v>
      </c>
      <c r="N18" s="328"/>
      <c r="O18" s="329">
        <f t="shared" si="3"/>
        <v>0</v>
      </c>
      <c r="P18" s="328"/>
      <c r="Q18" s="329">
        <f t="shared" si="4"/>
        <v>0</v>
      </c>
      <c r="R18" s="328"/>
      <c r="S18" s="329">
        <f t="shared" si="5"/>
        <v>0</v>
      </c>
      <c r="T18" s="331">
        <f t="shared" si="6"/>
        <v>0</v>
      </c>
      <c r="U18" s="334">
        <f t="shared" si="7"/>
        <v>0</v>
      </c>
      <c r="V18" s="109"/>
    </row>
    <row r="19" spans="2:22" s="99" customFormat="1" ht="15" x14ac:dyDescent="0.25">
      <c r="B19" s="109"/>
      <c r="C19" s="194" t="s">
        <v>51</v>
      </c>
      <c r="D19" s="140" t="s">
        <v>25</v>
      </c>
      <c r="E19" s="424" t="str">
        <f>IFERROR(VLOOKUP($D19,'START - AWARD DETAILS'!$C$21:$G$40,2,0),"")</f>
        <v/>
      </c>
      <c r="F19" s="424" t="str">
        <f>IFERROR(VLOOKUP($D19,'START - AWARD DETAILS'!$C$21:$G$40,3,0),"")</f>
        <v/>
      </c>
      <c r="G19" s="560" t="str">
        <f>IFERROR(VLOOKUP($D19,'START - AWARD DETAILS'!$C$21:$G$40,4,0),"")</f>
        <v/>
      </c>
      <c r="H19" s="425" t="str">
        <f>IFERROR(VLOOKUP($D19,'START - AWARD DETAILS'!$C$21:$G$40,5,0),"")</f>
        <v/>
      </c>
      <c r="I19" s="327">
        <f t="shared" si="0"/>
        <v>1</v>
      </c>
      <c r="J19" s="328"/>
      <c r="K19" s="329">
        <f t="shared" si="1"/>
        <v>0</v>
      </c>
      <c r="L19" s="328"/>
      <c r="M19" s="329">
        <f t="shared" si="2"/>
        <v>0</v>
      </c>
      <c r="N19" s="328"/>
      <c r="O19" s="329">
        <f t="shared" si="3"/>
        <v>0</v>
      </c>
      <c r="P19" s="328"/>
      <c r="Q19" s="329">
        <f t="shared" si="4"/>
        <v>0</v>
      </c>
      <c r="R19" s="328"/>
      <c r="S19" s="329">
        <f t="shared" si="5"/>
        <v>0</v>
      </c>
      <c r="T19" s="331">
        <f t="shared" si="6"/>
        <v>0</v>
      </c>
      <c r="U19" s="334">
        <f t="shared" si="7"/>
        <v>0</v>
      </c>
      <c r="V19" s="109"/>
    </row>
    <row r="20" spans="2:22" s="99" customFormat="1" ht="15" x14ac:dyDescent="0.25">
      <c r="B20" s="109"/>
      <c r="C20" s="194" t="s">
        <v>51</v>
      </c>
      <c r="D20" s="140" t="s">
        <v>25</v>
      </c>
      <c r="E20" s="424" t="str">
        <f>IFERROR(VLOOKUP($D20,'START - AWARD DETAILS'!$C$21:$G$40,2,0),"")</f>
        <v/>
      </c>
      <c r="F20" s="424" t="str">
        <f>IFERROR(VLOOKUP($D20,'START - AWARD DETAILS'!$C$21:$G$40,3,0),"")</f>
        <v/>
      </c>
      <c r="G20" s="560" t="str">
        <f>IFERROR(VLOOKUP($D20,'START - AWARD DETAILS'!$C$21:$G$40,4,0),"")</f>
        <v/>
      </c>
      <c r="H20" s="425" t="str">
        <f>IFERROR(VLOOKUP($D20,'START - AWARD DETAILS'!$C$21:$G$40,5,0),"")</f>
        <v/>
      </c>
      <c r="I20" s="327">
        <f t="shared" si="0"/>
        <v>1</v>
      </c>
      <c r="J20" s="328"/>
      <c r="K20" s="329">
        <f t="shared" si="1"/>
        <v>0</v>
      </c>
      <c r="L20" s="328"/>
      <c r="M20" s="329">
        <f t="shared" si="2"/>
        <v>0</v>
      </c>
      <c r="N20" s="328"/>
      <c r="O20" s="329">
        <f t="shared" si="3"/>
        <v>0</v>
      </c>
      <c r="P20" s="328"/>
      <c r="Q20" s="329">
        <f t="shared" si="4"/>
        <v>0</v>
      </c>
      <c r="R20" s="328"/>
      <c r="S20" s="329">
        <f t="shared" si="5"/>
        <v>0</v>
      </c>
      <c r="T20" s="331">
        <f t="shared" si="6"/>
        <v>0</v>
      </c>
      <c r="U20" s="334">
        <f t="shared" si="7"/>
        <v>0</v>
      </c>
      <c r="V20" s="109"/>
    </row>
    <row r="21" spans="2:22" s="99" customFormat="1" ht="15" x14ac:dyDescent="0.25">
      <c r="B21" s="109"/>
      <c r="C21" s="194" t="s">
        <v>51</v>
      </c>
      <c r="D21" s="140" t="s">
        <v>25</v>
      </c>
      <c r="E21" s="424" t="str">
        <f>IFERROR(VLOOKUP($D21,'START - AWARD DETAILS'!$C$21:$G$40,2,0),"")</f>
        <v/>
      </c>
      <c r="F21" s="424" t="str">
        <f>IFERROR(VLOOKUP($D21,'START - AWARD DETAILS'!$C$21:$G$40,3,0),"")</f>
        <v/>
      </c>
      <c r="G21" s="560" t="str">
        <f>IFERROR(VLOOKUP($D21,'START - AWARD DETAILS'!$C$21:$G$40,4,0),"")</f>
        <v/>
      </c>
      <c r="H21" s="425" t="str">
        <f>IFERROR(VLOOKUP($D21,'START - AWARD DETAILS'!$C$21:$G$40,5,0),"")</f>
        <v/>
      </c>
      <c r="I21" s="327">
        <f t="shared" si="0"/>
        <v>1</v>
      </c>
      <c r="J21" s="328"/>
      <c r="K21" s="329">
        <f t="shared" si="1"/>
        <v>0</v>
      </c>
      <c r="L21" s="328"/>
      <c r="M21" s="329">
        <f t="shared" si="2"/>
        <v>0</v>
      </c>
      <c r="N21" s="328"/>
      <c r="O21" s="329">
        <f t="shared" si="3"/>
        <v>0</v>
      </c>
      <c r="P21" s="328"/>
      <c r="Q21" s="329">
        <f t="shared" si="4"/>
        <v>0</v>
      </c>
      <c r="R21" s="328"/>
      <c r="S21" s="329">
        <f t="shared" si="5"/>
        <v>0</v>
      </c>
      <c r="T21" s="331">
        <f t="shared" si="6"/>
        <v>0</v>
      </c>
      <c r="U21" s="334">
        <f t="shared" si="7"/>
        <v>0</v>
      </c>
      <c r="V21" s="109"/>
    </row>
    <row r="22" spans="2:22" s="99" customFormat="1" ht="15" x14ac:dyDescent="0.25">
      <c r="B22" s="109"/>
      <c r="C22" s="194" t="s">
        <v>51</v>
      </c>
      <c r="D22" s="140" t="s">
        <v>25</v>
      </c>
      <c r="E22" s="424" t="str">
        <f>IFERROR(VLOOKUP($D22,'START - AWARD DETAILS'!$C$21:$G$40,2,0),"")</f>
        <v/>
      </c>
      <c r="F22" s="424" t="str">
        <f>IFERROR(VLOOKUP($D22,'START - AWARD DETAILS'!$C$21:$G$40,3,0),"")</f>
        <v/>
      </c>
      <c r="G22" s="560" t="str">
        <f>IFERROR(VLOOKUP($D22,'START - AWARD DETAILS'!$C$21:$G$40,4,0),"")</f>
        <v/>
      </c>
      <c r="H22" s="425" t="str">
        <f>IFERROR(VLOOKUP($D22,'START - AWARD DETAILS'!$C$21:$G$40,5,0),"")</f>
        <v/>
      </c>
      <c r="I22" s="327">
        <f t="shared" si="0"/>
        <v>1</v>
      </c>
      <c r="J22" s="328"/>
      <c r="K22" s="329">
        <f t="shared" si="1"/>
        <v>0</v>
      </c>
      <c r="L22" s="328"/>
      <c r="M22" s="329">
        <f t="shared" si="2"/>
        <v>0</v>
      </c>
      <c r="N22" s="328"/>
      <c r="O22" s="329">
        <f t="shared" si="3"/>
        <v>0</v>
      </c>
      <c r="P22" s="328"/>
      <c r="Q22" s="329">
        <f t="shared" si="4"/>
        <v>0</v>
      </c>
      <c r="R22" s="328"/>
      <c r="S22" s="329">
        <f t="shared" si="5"/>
        <v>0</v>
      </c>
      <c r="T22" s="331">
        <f t="shared" si="6"/>
        <v>0</v>
      </c>
      <c r="U22" s="334">
        <f t="shared" si="7"/>
        <v>0</v>
      </c>
      <c r="V22" s="109"/>
    </row>
    <row r="23" spans="2:22" s="99" customFormat="1" ht="15" x14ac:dyDescent="0.25">
      <c r="B23" s="109"/>
      <c r="C23" s="194" t="s">
        <v>51</v>
      </c>
      <c r="D23" s="140" t="s">
        <v>25</v>
      </c>
      <c r="E23" s="424" t="str">
        <f>IFERROR(VLOOKUP($D23,'START - AWARD DETAILS'!$C$21:$G$40,2,0),"")</f>
        <v/>
      </c>
      <c r="F23" s="424" t="str">
        <f>IFERROR(VLOOKUP($D23,'START - AWARD DETAILS'!$C$21:$G$40,3,0),"")</f>
        <v/>
      </c>
      <c r="G23" s="560" t="str">
        <f>IFERROR(VLOOKUP($D23,'START - AWARD DETAILS'!$C$21:$G$40,4,0),"")</f>
        <v/>
      </c>
      <c r="H23" s="425" t="str">
        <f>IFERROR(VLOOKUP($D23,'START - AWARD DETAILS'!$C$21:$G$40,5,0),"")</f>
        <v/>
      </c>
      <c r="I23" s="327">
        <f t="shared" si="0"/>
        <v>1</v>
      </c>
      <c r="J23" s="328"/>
      <c r="K23" s="329">
        <f t="shared" si="1"/>
        <v>0</v>
      </c>
      <c r="L23" s="328"/>
      <c r="M23" s="329">
        <f t="shared" si="2"/>
        <v>0</v>
      </c>
      <c r="N23" s="328"/>
      <c r="O23" s="329">
        <f t="shared" si="3"/>
        <v>0</v>
      </c>
      <c r="P23" s="328"/>
      <c r="Q23" s="329">
        <f t="shared" si="4"/>
        <v>0</v>
      </c>
      <c r="R23" s="328"/>
      <c r="S23" s="329">
        <f t="shared" si="5"/>
        <v>0</v>
      </c>
      <c r="T23" s="331">
        <f t="shared" si="6"/>
        <v>0</v>
      </c>
      <c r="U23" s="334">
        <f t="shared" si="7"/>
        <v>0</v>
      </c>
      <c r="V23" s="109"/>
    </row>
    <row r="24" spans="2:22" s="99" customFormat="1" ht="15" x14ac:dyDescent="0.25">
      <c r="B24" s="109"/>
      <c r="C24" s="194" t="s">
        <v>51</v>
      </c>
      <c r="D24" s="140" t="s">
        <v>25</v>
      </c>
      <c r="E24" s="424" t="str">
        <f>IFERROR(VLOOKUP($D24,'START - AWARD DETAILS'!$C$21:$G$40,2,0),"")</f>
        <v/>
      </c>
      <c r="F24" s="424" t="str">
        <f>IFERROR(VLOOKUP($D24,'START - AWARD DETAILS'!$C$21:$G$40,3,0),"")</f>
        <v/>
      </c>
      <c r="G24" s="560" t="str">
        <f>IFERROR(VLOOKUP($D24,'START - AWARD DETAILS'!$C$21:$G$40,4,0),"")</f>
        <v/>
      </c>
      <c r="H24" s="425" t="str">
        <f>IFERROR(VLOOKUP($D24,'START - AWARD DETAILS'!$C$21:$G$40,5,0),"")</f>
        <v/>
      </c>
      <c r="I24" s="327">
        <f t="shared" si="0"/>
        <v>1</v>
      </c>
      <c r="J24" s="328"/>
      <c r="K24" s="329">
        <f t="shared" si="1"/>
        <v>0</v>
      </c>
      <c r="L24" s="328"/>
      <c r="M24" s="329">
        <f t="shared" si="2"/>
        <v>0</v>
      </c>
      <c r="N24" s="328"/>
      <c r="O24" s="329">
        <f t="shared" si="3"/>
        <v>0</v>
      </c>
      <c r="P24" s="328"/>
      <c r="Q24" s="329">
        <f t="shared" si="4"/>
        <v>0</v>
      </c>
      <c r="R24" s="328"/>
      <c r="S24" s="329">
        <f t="shared" si="5"/>
        <v>0</v>
      </c>
      <c r="T24" s="331">
        <f t="shared" si="6"/>
        <v>0</v>
      </c>
      <c r="U24" s="334">
        <f t="shared" si="7"/>
        <v>0</v>
      </c>
      <c r="V24" s="109"/>
    </row>
    <row r="25" spans="2:22" s="99" customFormat="1" ht="15" x14ac:dyDescent="0.25">
      <c r="B25" s="109"/>
      <c r="C25" s="194" t="s">
        <v>51</v>
      </c>
      <c r="D25" s="140" t="s">
        <v>25</v>
      </c>
      <c r="E25" s="424" t="str">
        <f>IFERROR(VLOOKUP($D25,'START - AWARD DETAILS'!$C$21:$G$40,2,0),"")</f>
        <v/>
      </c>
      <c r="F25" s="424" t="str">
        <f>IFERROR(VLOOKUP($D25,'START - AWARD DETAILS'!$C$21:$G$40,3,0),"")</f>
        <v/>
      </c>
      <c r="G25" s="560" t="str">
        <f>IFERROR(VLOOKUP($D25,'START - AWARD DETAILS'!$C$21:$G$40,4,0),"")</f>
        <v/>
      </c>
      <c r="H25" s="425" t="str">
        <f>IFERROR(VLOOKUP($D25,'START - AWARD DETAILS'!$C$21:$G$40,5,0),"")</f>
        <v/>
      </c>
      <c r="I25" s="327">
        <f t="shared" si="0"/>
        <v>1</v>
      </c>
      <c r="J25" s="328"/>
      <c r="K25" s="329">
        <f t="shared" si="1"/>
        <v>0</v>
      </c>
      <c r="L25" s="328"/>
      <c r="M25" s="329">
        <f t="shared" si="2"/>
        <v>0</v>
      </c>
      <c r="N25" s="328"/>
      <c r="O25" s="329">
        <f t="shared" si="3"/>
        <v>0</v>
      </c>
      <c r="P25" s="328"/>
      <c r="Q25" s="329">
        <f t="shared" si="4"/>
        <v>0</v>
      </c>
      <c r="R25" s="328"/>
      <c r="S25" s="329">
        <f t="shared" si="5"/>
        <v>0</v>
      </c>
      <c r="T25" s="331">
        <f t="shared" si="6"/>
        <v>0</v>
      </c>
      <c r="U25" s="334">
        <f t="shared" si="7"/>
        <v>0</v>
      </c>
      <c r="V25" s="109"/>
    </row>
    <row r="26" spans="2:22" s="99" customFormat="1" ht="15" x14ac:dyDescent="0.25">
      <c r="B26" s="109"/>
      <c r="C26" s="194" t="s">
        <v>51</v>
      </c>
      <c r="D26" s="140" t="s">
        <v>25</v>
      </c>
      <c r="E26" s="424" t="str">
        <f>IFERROR(VLOOKUP($D26,'START - AWARD DETAILS'!$C$21:$G$40,2,0),"")</f>
        <v/>
      </c>
      <c r="F26" s="424" t="str">
        <f>IFERROR(VLOOKUP($D26,'START - AWARD DETAILS'!$C$21:$G$40,3,0),"")</f>
        <v/>
      </c>
      <c r="G26" s="560" t="str">
        <f>IFERROR(VLOOKUP($D26,'START - AWARD DETAILS'!$C$21:$G$40,4,0),"")</f>
        <v/>
      </c>
      <c r="H26" s="425" t="str">
        <f>IFERROR(VLOOKUP($D26,'START - AWARD DETAILS'!$C$21:$G$40,5,0),"")</f>
        <v/>
      </c>
      <c r="I26" s="327">
        <f t="shared" si="0"/>
        <v>1</v>
      </c>
      <c r="J26" s="328"/>
      <c r="K26" s="329">
        <f t="shared" si="1"/>
        <v>0</v>
      </c>
      <c r="L26" s="328"/>
      <c r="M26" s="329">
        <f t="shared" si="2"/>
        <v>0</v>
      </c>
      <c r="N26" s="328"/>
      <c r="O26" s="329">
        <f t="shared" si="3"/>
        <v>0</v>
      </c>
      <c r="P26" s="328"/>
      <c r="Q26" s="329">
        <f t="shared" si="4"/>
        <v>0</v>
      </c>
      <c r="R26" s="328"/>
      <c r="S26" s="329">
        <f t="shared" si="5"/>
        <v>0</v>
      </c>
      <c r="T26" s="331">
        <f t="shared" si="6"/>
        <v>0</v>
      </c>
      <c r="U26" s="334">
        <f t="shared" si="7"/>
        <v>0</v>
      </c>
      <c r="V26" s="109"/>
    </row>
    <row r="27" spans="2:22" s="99" customFormat="1" ht="15" x14ac:dyDescent="0.25">
      <c r="B27" s="109"/>
      <c r="C27" s="194" t="s">
        <v>51</v>
      </c>
      <c r="D27" s="140" t="s">
        <v>25</v>
      </c>
      <c r="E27" s="424" t="str">
        <f>IFERROR(VLOOKUP($D27,'START - AWARD DETAILS'!$C$21:$G$40,2,0),"")</f>
        <v/>
      </c>
      <c r="F27" s="424" t="str">
        <f>IFERROR(VLOOKUP($D27,'START - AWARD DETAILS'!$C$21:$G$40,3,0),"")</f>
        <v/>
      </c>
      <c r="G27" s="560" t="str">
        <f>IFERROR(VLOOKUP($D27,'START - AWARD DETAILS'!$C$21:$G$40,4,0),"")</f>
        <v/>
      </c>
      <c r="H27" s="425" t="str">
        <f>IFERROR(VLOOKUP($D27,'START - AWARD DETAILS'!$C$21:$G$40,5,0),"")</f>
        <v/>
      </c>
      <c r="I27" s="327">
        <f t="shared" si="0"/>
        <v>1</v>
      </c>
      <c r="J27" s="328"/>
      <c r="K27" s="329">
        <f t="shared" si="1"/>
        <v>0</v>
      </c>
      <c r="L27" s="328"/>
      <c r="M27" s="329">
        <f t="shared" si="2"/>
        <v>0</v>
      </c>
      <c r="N27" s="328"/>
      <c r="O27" s="329">
        <f t="shared" si="3"/>
        <v>0</v>
      </c>
      <c r="P27" s="328"/>
      <c r="Q27" s="329">
        <f t="shared" si="4"/>
        <v>0</v>
      </c>
      <c r="R27" s="328"/>
      <c r="S27" s="329">
        <f t="shared" si="5"/>
        <v>0</v>
      </c>
      <c r="T27" s="331">
        <f t="shared" si="6"/>
        <v>0</v>
      </c>
      <c r="U27" s="334">
        <f t="shared" si="7"/>
        <v>0</v>
      </c>
      <c r="V27" s="109"/>
    </row>
    <row r="28" spans="2:22" s="99" customFormat="1" ht="15" x14ac:dyDescent="0.25">
      <c r="B28" s="109"/>
      <c r="C28" s="194" t="s">
        <v>51</v>
      </c>
      <c r="D28" s="140" t="s">
        <v>25</v>
      </c>
      <c r="E28" s="424" t="str">
        <f>IFERROR(VLOOKUP($D28,'START - AWARD DETAILS'!$C$21:$G$40,2,0),"")</f>
        <v/>
      </c>
      <c r="F28" s="424" t="str">
        <f>IFERROR(VLOOKUP($D28,'START - AWARD DETAILS'!$C$21:$G$40,3,0),"")</f>
        <v/>
      </c>
      <c r="G28" s="560" t="str">
        <f>IFERROR(VLOOKUP($D28,'START - AWARD DETAILS'!$C$21:$G$40,4,0),"")</f>
        <v/>
      </c>
      <c r="H28" s="425" t="str">
        <f>IFERROR(VLOOKUP($D28,'START - AWARD DETAILS'!$C$21:$G$40,5,0),"")</f>
        <v/>
      </c>
      <c r="I28" s="327">
        <f t="shared" si="0"/>
        <v>1</v>
      </c>
      <c r="J28" s="328"/>
      <c r="K28" s="329">
        <f t="shared" si="1"/>
        <v>0</v>
      </c>
      <c r="L28" s="328"/>
      <c r="M28" s="329">
        <f t="shared" si="2"/>
        <v>0</v>
      </c>
      <c r="N28" s="328"/>
      <c r="O28" s="329">
        <f t="shared" si="3"/>
        <v>0</v>
      </c>
      <c r="P28" s="328"/>
      <c r="Q28" s="329">
        <f t="shared" si="4"/>
        <v>0</v>
      </c>
      <c r="R28" s="328"/>
      <c r="S28" s="329">
        <f t="shared" si="5"/>
        <v>0</v>
      </c>
      <c r="T28" s="331">
        <f t="shared" si="6"/>
        <v>0</v>
      </c>
      <c r="U28" s="334">
        <f t="shared" si="7"/>
        <v>0</v>
      </c>
      <c r="V28" s="109"/>
    </row>
    <row r="29" spans="2:22" s="99" customFormat="1" ht="15" x14ac:dyDescent="0.25">
      <c r="B29" s="109"/>
      <c r="C29" s="194" t="s">
        <v>51</v>
      </c>
      <c r="D29" s="140" t="s">
        <v>25</v>
      </c>
      <c r="E29" s="424" t="str">
        <f>IFERROR(VLOOKUP($D29,'START - AWARD DETAILS'!$C$21:$G$40,2,0),"")</f>
        <v/>
      </c>
      <c r="F29" s="424" t="str">
        <f>IFERROR(VLOOKUP($D29,'START - AWARD DETAILS'!$C$21:$G$40,3,0),"")</f>
        <v/>
      </c>
      <c r="G29" s="560" t="str">
        <f>IFERROR(VLOOKUP($D29,'START - AWARD DETAILS'!$C$21:$G$40,4,0),"")</f>
        <v/>
      </c>
      <c r="H29" s="425" t="str">
        <f>IFERROR(VLOOKUP($D29,'START - AWARD DETAILS'!$C$21:$G$40,5,0),"")</f>
        <v/>
      </c>
      <c r="I29" s="327">
        <f t="shared" si="0"/>
        <v>1</v>
      </c>
      <c r="J29" s="328"/>
      <c r="K29" s="329">
        <f t="shared" si="1"/>
        <v>0</v>
      </c>
      <c r="L29" s="328"/>
      <c r="M29" s="329">
        <f t="shared" si="2"/>
        <v>0</v>
      </c>
      <c r="N29" s="328"/>
      <c r="O29" s="329">
        <f t="shared" si="3"/>
        <v>0</v>
      </c>
      <c r="P29" s="328"/>
      <c r="Q29" s="329">
        <f t="shared" si="4"/>
        <v>0</v>
      </c>
      <c r="R29" s="328"/>
      <c r="S29" s="329">
        <f t="shared" si="5"/>
        <v>0</v>
      </c>
      <c r="T29" s="331">
        <f t="shared" si="6"/>
        <v>0</v>
      </c>
      <c r="U29" s="334">
        <f t="shared" si="7"/>
        <v>0</v>
      </c>
      <c r="V29" s="109"/>
    </row>
    <row r="30" spans="2:22" s="99" customFormat="1" ht="15" x14ac:dyDescent="0.25">
      <c r="B30" s="109"/>
      <c r="C30" s="194" t="s">
        <v>51</v>
      </c>
      <c r="D30" s="140" t="s">
        <v>25</v>
      </c>
      <c r="E30" s="424" t="str">
        <f>IFERROR(VLOOKUP($D30,'START - AWARD DETAILS'!$C$21:$G$40,2,0),"")</f>
        <v/>
      </c>
      <c r="F30" s="424" t="str">
        <f>IFERROR(VLOOKUP($D30,'START - AWARD DETAILS'!$C$21:$G$40,3,0),"")</f>
        <v/>
      </c>
      <c r="G30" s="560" t="str">
        <f>IFERROR(VLOOKUP($D30,'START - AWARD DETAILS'!$C$21:$G$40,4,0),"")</f>
        <v/>
      </c>
      <c r="H30" s="425" t="str">
        <f>IFERROR(VLOOKUP($D30,'START - AWARD DETAILS'!$C$21:$G$40,5,0),"")</f>
        <v/>
      </c>
      <c r="I30" s="327">
        <f t="shared" si="0"/>
        <v>1</v>
      </c>
      <c r="J30" s="328"/>
      <c r="K30" s="329">
        <f t="shared" si="1"/>
        <v>0</v>
      </c>
      <c r="L30" s="328"/>
      <c r="M30" s="329">
        <f t="shared" si="2"/>
        <v>0</v>
      </c>
      <c r="N30" s="328"/>
      <c r="O30" s="329">
        <f t="shared" si="3"/>
        <v>0</v>
      </c>
      <c r="P30" s="328"/>
      <c r="Q30" s="329">
        <f t="shared" si="4"/>
        <v>0</v>
      </c>
      <c r="R30" s="328"/>
      <c r="S30" s="329">
        <f t="shared" si="5"/>
        <v>0</v>
      </c>
      <c r="T30" s="331">
        <f t="shared" si="6"/>
        <v>0</v>
      </c>
      <c r="U30" s="334">
        <f t="shared" si="7"/>
        <v>0</v>
      </c>
      <c r="V30" s="109"/>
    </row>
    <row r="31" spans="2:22" s="99" customFormat="1" ht="15" x14ac:dyDescent="0.25">
      <c r="B31" s="109"/>
      <c r="C31" s="194" t="s">
        <v>51</v>
      </c>
      <c r="D31" s="140" t="s">
        <v>25</v>
      </c>
      <c r="E31" s="424" t="str">
        <f>IFERROR(VLOOKUP($D31,'START - AWARD DETAILS'!$C$21:$G$40,2,0),"")</f>
        <v/>
      </c>
      <c r="F31" s="424" t="str">
        <f>IFERROR(VLOOKUP($D31,'START - AWARD DETAILS'!$C$21:$G$40,3,0),"")</f>
        <v/>
      </c>
      <c r="G31" s="560" t="str">
        <f>IFERROR(VLOOKUP($D31,'START - AWARD DETAILS'!$C$21:$G$40,4,0),"")</f>
        <v/>
      </c>
      <c r="H31" s="425" t="str">
        <f>IFERROR(VLOOKUP($D31,'START - AWARD DETAILS'!$C$21:$G$40,5,0),"")</f>
        <v/>
      </c>
      <c r="I31" s="327">
        <f t="shared" si="0"/>
        <v>1</v>
      </c>
      <c r="J31" s="328"/>
      <c r="K31" s="329">
        <f t="shared" si="1"/>
        <v>0</v>
      </c>
      <c r="L31" s="328"/>
      <c r="M31" s="329">
        <f t="shared" si="2"/>
        <v>0</v>
      </c>
      <c r="N31" s="328"/>
      <c r="O31" s="329">
        <f t="shared" si="3"/>
        <v>0</v>
      </c>
      <c r="P31" s="328"/>
      <c r="Q31" s="329">
        <f t="shared" si="4"/>
        <v>0</v>
      </c>
      <c r="R31" s="328"/>
      <c r="S31" s="329">
        <f t="shared" si="5"/>
        <v>0</v>
      </c>
      <c r="T31" s="331">
        <f t="shared" si="6"/>
        <v>0</v>
      </c>
      <c r="U31" s="334">
        <f t="shared" si="7"/>
        <v>0</v>
      </c>
      <c r="V31" s="109"/>
    </row>
    <row r="32" spans="2:22" s="99" customFormat="1" ht="15" x14ac:dyDescent="0.25">
      <c r="B32" s="109"/>
      <c r="C32" s="194" t="s">
        <v>51</v>
      </c>
      <c r="D32" s="140" t="s">
        <v>25</v>
      </c>
      <c r="E32" s="424" t="str">
        <f>IFERROR(VLOOKUP($D32,'START - AWARD DETAILS'!$C$21:$G$40,2,0),"")</f>
        <v/>
      </c>
      <c r="F32" s="424" t="str">
        <f>IFERROR(VLOOKUP($D32,'START - AWARD DETAILS'!$C$21:$G$40,3,0),"")</f>
        <v/>
      </c>
      <c r="G32" s="560" t="str">
        <f>IFERROR(VLOOKUP($D32,'START - AWARD DETAILS'!$C$21:$G$40,4,0),"")</f>
        <v/>
      </c>
      <c r="H32" s="425" t="str">
        <f>IFERROR(VLOOKUP($D32,'START - AWARD DETAILS'!$C$21:$G$40,5,0),"")</f>
        <v/>
      </c>
      <c r="I32" s="327">
        <f t="shared" si="0"/>
        <v>1</v>
      </c>
      <c r="J32" s="328"/>
      <c r="K32" s="329">
        <f t="shared" si="1"/>
        <v>0</v>
      </c>
      <c r="L32" s="328"/>
      <c r="M32" s="329">
        <f t="shared" si="2"/>
        <v>0</v>
      </c>
      <c r="N32" s="328"/>
      <c r="O32" s="329">
        <f t="shared" si="3"/>
        <v>0</v>
      </c>
      <c r="P32" s="328"/>
      <c r="Q32" s="329">
        <f t="shared" si="4"/>
        <v>0</v>
      </c>
      <c r="R32" s="328"/>
      <c r="S32" s="329">
        <f t="shared" si="5"/>
        <v>0</v>
      </c>
      <c r="T32" s="331">
        <f t="shared" si="6"/>
        <v>0</v>
      </c>
      <c r="U32" s="334">
        <f t="shared" si="7"/>
        <v>0</v>
      </c>
      <c r="V32" s="109"/>
    </row>
    <row r="33" spans="2:22" s="99" customFormat="1" ht="15" x14ac:dyDescent="0.25">
      <c r="B33" s="109"/>
      <c r="C33" s="194" t="s">
        <v>51</v>
      </c>
      <c r="D33" s="140" t="s">
        <v>25</v>
      </c>
      <c r="E33" s="424" t="str">
        <f>IFERROR(VLOOKUP($D33,'START - AWARD DETAILS'!$C$21:$G$40,2,0),"")</f>
        <v/>
      </c>
      <c r="F33" s="424" t="str">
        <f>IFERROR(VLOOKUP($D33,'START - AWARD DETAILS'!$C$21:$G$40,3,0),"")</f>
        <v/>
      </c>
      <c r="G33" s="560" t="str">
        <f>IFERROR(VLOOKUP($D33,'START - AWARD DETAILS'!$C$21:$G$40,4,0),"")</f>
        <v/>
      </c>
      <c r="H33" s="425" t="str">
        <f>IFERROR(VLOOKUP($D33,'START - AWARD DETAILS'!$C$21:$G$40,5,0),"")</f>
        <v/>
      </c>
      <c r="I33" s="327">
        <f t="shared" si="0"/>
        <v>1</v>
      </c>
      <c r="J33" s="328"/>
      <c r="K33" s="329">
        <f t="shared" si="1"/>
        <v>0</v>
      </c>
      <c r="L33" s="328"/>
      <c r="M33" s="329">
        <f t="shared" si="2"/>
        <v>0</v>
      </c>
      <c r="N33" s="328"/>
      <c r="O33" s="329">
        <f t="shared" si="3"/>
        <v>0</v>
      </c>
      <c r="P33" s="328"/>
      <c r="Q33" s="329">
        <f t="shared" si="4"/>
        <v>0</v>
      </c>
      <c r="R33" s="328"/>
      <c r="S33" s="329">
        <f t="shared" si="5"/>
        <v>0</v>
      </c>
      <c r="T33" s="331">
        <f t="shared" si="6"/>
        <v>0</v>
      </c>
      <c r="U33" s="334">
        <f t="shared" si="7"/>
        <v>0</v>
      </c>
      <c r="V33" s="109"/>
    </row>
    <row r="34" spans="2:22" s="99" customFormat="1" ht="15" x14ac:dyDescent="0.25">
      <c r="B34" s="109"/>
      <c r="C34" s="194" t="s">
        <v>51</v>
      </c>
      <c r="D34" s="140" t="s">
        <v>25</v>
      </c>
      <c r="E34" s="424" t="str">
        <f>IFERROR(VLOOKUP($D34,'START - AWARD DETAILS'!$C$21:$G$40,2,0),"")</f>
        <v/>
      </c>
      <c r="F34" s="424" t="str">
        <f>IFERROR(VLOOKUP($D34,'START - AWARD DETAILS'!$C$21:$G$40,3,0),"")</f>
        <v/>
      </c>
      <c r="G34" s="560" t="str">
        <f>IFERROR(VLOOKUP($D34,'START - AWARD DETAILS'!$C$21:$G$40,4,0),"")</f>
        <v/>
      </c>
      <c r="H34" s="425" t="str">
        <f>IFERROR(VLOOKUP($D34,'START - AWARD DETAILS'!$C$21:$G$40,5,0),"")</f>
        <v/>
      </c>
      <c r="I34" s="327">
        <f t="shared" si="0"/>
        <v>1</v>
      </c>
      <c r="J34" s="328"/>
      <c r="K34" s="329">
        <f t="shared" si="1"/>
        <v>0</v>
      </c>
      <c r="L34" s="328"/>
      <c r="M34" s="329">
        <f t="shared" si="2"/>
        <v>0</v>
      </c>
      <c r="N34" s="328"/>
      <c r="O34" s="329">
        <f t="shared" si="3"/>
        <v>0</v>
      </c>
      <c r="P34" s="328"/>
      <c r="Q34" s="329">
        <f t="shared" si="4"/>
        <v>0</v>
      </c>
      <c r="R34" s="328"/>
      <c r="S34" s="329">
        <f t="shared" si="5"/>
        <v>0</v>
      </c>
      <c r="T34" s="331">
        <f t="shared" si="6"/>
        <v>0</v>
      </c>
      <c r="U34" s="334">
        <f t="shared" si="7"/>
        <v>0</v>
      </c>
      <c r="V34" s="109"/>
    </row>
    <row r="35" spans="2:22" s="99" customFormat="1" ht="15" x14ac:dyDescent="0.25">
      <c r="B35" s="109"/>
      <c r="C35" s="194" t="s">
        <v>51</v>
      </c>
      <c r="D35" s="140" t="s">
        <v>25</v>
      </c>
      <c r="E35" s="424" t="str">
        <f>IFERROR(VLOOKUP($D35,'START - AWARD DETAILS'!$C$21:$G$40,2,0),"")</f>
        <v/>
      </c>
      <c r="F35" s="424" t="str">
        <f>IFERROR(VLOOKUP($D35,'START - AWARD DETAILS'!$C$21:$G$40,3,0),"")</f>
        <v/>
      </c>
      <c r="G35" s="560" t="str">
        <f>IFERROR(VLOOKUP($D35,'START - AWARD DETAILS'!$C$21:$G$40,4,0),"")</f>
        <v/>
      </c>
      <c r="H35" s="425" t="str">
        <f>IFERROR(VLOOKUP($D35,'START - AWARD DETAILS'!$C$21:$G$40,5,0),"")</f>
        <v/>
      </c>
      <c r="I35" s="327">
        <f t="shared" si="0"/>
        <v>1</v>
      </c>
      <c r="J35" s="328"/>
      <c r="K35" s="329">
        <f t="shared" si="1"/>
        <v>0</v>
      </c>
      <c r="L35" s="328"/>
      <c r="M35" s="329">
        <f t="shared" si="2"/>
        <v>0</v>
      </c>
      <c r="N35" s="328"/>
      <c r="O35" s="329">
        <f t="shared" si="3"/>
        <v>0</v>
      </c>
      <c r="P35" s="328"/>
      <c r="Q35" s="329">
        <f t="shared" si="4"/>
        <v>0</v>
      </c>
      <c r="R35" s="328"/>
      <c r="S35" s="329">
        <f t="shared" si="5"/>
        <v>0</v>
      </c>
      <c r="T35" s="331">
        <f t="shared" si="6"/>
        <v>0</v>
      </c>
      <c r="U35" s="334">
        <f t="shared" si="7"/>
        <v>0</v>
      </c>
      <c r="V35" s="109"/>
    </row>
    <row r="36" spans="2:22" s="99" customFormat="1" ht="15" x14ac:dyDescent="0.25">
      <c r="B36" s="109"/>
      <c r="C36" s="194" t="s">
        <v>51</v>
      </c>
      <c r="D36" s="140" t="s">
        <v>25</v>
      </c>
      <c r="E36" s="424" t="str">
        <f>IFERROR(VLOOKUP($D36,'START - AWARD DETAILS'!$C$21:$G$40,2,0),"")</f>
        <v/>
      </c>
      <c r="F36" s="424" t="str">
        <f>IFERROR(VLOOKUP($D36,'START - AWARD DETAILS'!$C$21:$G$40,3,0),"")</f>
        <v/>
      </c>
      <c r="G36" s="560" t="str">
        <f>IFERROR(VLOOKUP($D36,'START - AWARD DETAILS'!$C$21:$G$40,4,0),"")</f>
        <v/>
      </c>
      <c r="H36" s="425" t="str">
        <f>IFERROR(VLOOKUP($D36,'START - AWARD DETAILS'!$C$21:$G$40,5,0),"")</f>
        <v/>
      </c>
      <c r="I36" s="327">
        <f t="shared" si="0"/>
        <v>1</v>
      </c>
      <c r="J36" s="328"/>
      <c r="K36" s="329">
        <f t="shared" si="1"/>
        <v>0</v>
      </c>
      <c r="L36" s="328"/>
      <c r="M36" s="329">
        <f t="shared" si="2"/>
        <v>0</v>
      </c>
      <c r="N36" s="328"/>
      <c r="O36" s="329">
        <f t="shared" si="3"/>
        <v>0</v>
      </c>
      <c r="P36" s="328"/>
      <c r="Q36" s="329">
        <f t="shared" si="4"/>
        <v>0</v>
      </c>
      <c r="R36" s="328"/>
      <c r="S36" s="329">
        <f t="shared" si="5"/>
        <v>0</v>
      </c>
      <c r="T36" s="331">
        <f t="shared" si="6"/>
        <v>0</v>
      </c>
      <c r="U36" s="334">
        <f t="shared" si="7"/>
        <v>0</v>
      </c>
      <c r="V36" s="109"/>
    </row>
    <row r="37" spans="2:22" s="107" customFormat="1" ht="15" outlineLevel="1" x14ac:dyDescent="0.25">
      <c r="B37" s="64"/>
      <c r="C37" s="194" t="s">
        <v>51</v>
      </c>
      <c r="D37" s="140" t="s">
        <v>25</v>
      </c>
      <c r="E37" s="424" t="str">
        <f>IFERROR(VLOOKUP($D37,'START - AWARD DETAILS'!$C$21:$G$40,2,0),"")</f>
        <v/>
      </c>
      <c r="F37" s="424" t="str">
        <f>IFERROR(VLOOKUP($D37,'START - AWARD DETAILS'!$C$21:$G$40,3,0),"")</f>
        <v/>
      </c>
      <c r="G37" s="560" t="str">
        <f>IFERROR(VLOOKUP($D37,'START - AWARD DETAILS'!$C$21:$G$40,4,0),"")</f>
        <v/>
      </c>
      <c r="H37" s="425" t="str">
        <f>IFERROR(VLOOKUP($D37,'START - AWARD DETAILS'!$C$21:$G$40,5,0),"")</f>
        <v/>
      </c>
      <c r="I37" s="335">
        <f>IF(E37="HEI",'START - AWARD DETAILS'!$G$12,'START - AWARD DETAILS'!$G$13)</f>
        <v>1</v>
      </c>
      <c r="J37" s="328"/>
      <c r="K37" s="329">
        <f t="shared" si="1"/>
        <v>0</v>
      </c>
      <c r="L37" s="328"/>
      <c r="M37" s="329">
        <f t="shared" si="2"/>
        <v>0</v>
      </c>
      <c r="N37" s="328"/>
      <c r="O37" s="329">
        <f t="shared" si="3"/>
        <v>0</v>
      </c>
      <c r="P37" s="328"/>
      <c r="Q37" s="329">
        <f t="shared" si="4"/>
        <v>0</v>
      </c>
      <c r="R37" s="328"/>
      <c r="S37" s="329">
        <f t="shared" si="5"/>
        <v>0</v>
      </c>
      <c r="T37" s="331">
        <f t="shared" si="6"/>
        <v>0</v>
      </c>
      <c r="U37" s="334">
        <f t="shared" si="7"/>
        <v>0</v>
      </c>
      <c r="V37" s="64"/>
    </row>
    <row r="38" spans="2:22" s="107" customFormat="1" ht="15" outlineLevel="1" x14ac:dyDescent="0.25">
      <c r="B38" s="64"/>
      <c r="C38" s="194" t="s">
        <v>51</v>
      </c>
      <c r="D38" s="140" t="s">
        <v>25</v>
      </c>
      <c r="E38" s="424" t="str">
        <f>IFERROR(VLOOKUP($D38,'START - AWARD DETAILS'!$C$21:$G$40,2,0),"")</f>
        <v/>
      </c>
      <c r="F38" s="424" t="str">
        <f>IFERROR(VLOOKUP($D38,'START - AWARD DETAILS'!$C$21:$G$40,3,0),"")</f>
        <v/>
      </c>
      <c r="G38" s="560" t="str">
        <f>IFERROR(VLOOKUP($D38,'START - AWARD DETAILS'!$C$21:$G$40,4,0),"")</f>
        <v/>
      </c>
      <c r="H38" s="425" t="str">
        <f>IFERROR(VLOOKUP($D38,'START - AWARD DETAILS'!$C$21:$G$40,5,0),"")</f>
        <v/>
      </c>
      <c r="I38" s="335">
        <f>IF(E38="HEI",'START - AWARD DETAILS'!$G$12,'START - AWARD DETAILS'!$G$13)</f>
        <v>1</v>
      </c>
      <c r="J38" s="328"/>
      <c r="K38" s="329">
        <f t="shared" si="1"/>
        <v>0</v>
      </c>
      <c r="L38" s="328"/>
      <c r="M38" s="329">
        <f t="shared" si="2"/>
        <v>0</v>
      </c>
      <c r="N38" s="328"/>
      <c r="O38" s="329">
        <f t="shared" si="3"/>
        <v>0</v>
      </c>
      <c r="P38" s="328"/>
      <c r="Q38" s="329">
        <f t="shared" si="4"/>
        <v>0</v>
      </c>
      <c r="R38" s="328"/>
      <c r="S38" s="329">
        <f t="shared" si="5"/>
        <v>0</v>
      </c>
      <c r="T38" s="331">
        <f t="shared" si="6"/>
        <v>0</v>
      </c>
      <c r="U38" s="334">
        <f t="shared" si="7"/>
        <v>0</v>
      </c>
      <c r="V38" s="64"/>
    </row>
    <row r="39" spans="2:22" s="107" customFormat="1" ht="15" outlineLevel="1" x14ac:dyDescent="0.25">
      <c r="B39" s="64"/>
      <c r="C39" s="194" t="s">
        <v>51</v>
      </c>
      <c r="D39" s="140" t="s">
        <v>25</v>
      </c>
      <c r="E39" s="424" t="str">
        <f>IFERROR(VLOOKUP($D39,'START - AWARD DETAILS'!$C$21:$G$40,2,0),"")</f>
        <v/>
      </c>
      <c r="F39" s="424" t="str">
        <f>IFERROR(VLOOKUP($D39,'START - AWARD DETAILS'!$C$21:$G$40,3,0),"")</f>
        <v/>
      </c>
      <c r="G39" s="560" t="str">
        <f>IFERROR(VLOOKUP($D39,'START - AWARD DETAILS'!$C$21:$G$40,4,0),"")</f>
        <v/>
      </c>
      <c r="H39" s="425" t="str">
        <f>IFERROR(VLOOKUP($D39,'START - AWARD DETAILS'!$C$21:$G$40,5,0),"")</f>
        <v/>
      </c>
      <c r="I39" s="335">
        <f>IF(E39="HEI",'START - AWARD DETAILS'!$G$12,'START - AWARD DETAILS'!$G$13)</f>
        <v>1</v>
      </c>
      <c r="J39" s="328"/>
      <c r="K39" s="329">
        <f t="shared" si="1"/>
        <v>0</v>
      </c>
      <c r="L39" s="328"/>
      <c r="M39" s="329">
        <f t="shared" si="2"/>
        <v>0</v>
      </c>
      <c r="N39" s="328"/>
      <c r="O39" s="329">
        <f t="shared" si="3"/>
        <v>0</v>
      </c>
      <c r="P39" s="328"/>
      <c r="Q39" s="329">
        <f t="shared" si="4"/>
        <v>0</v>
      </c>
      <c r="R39" s="328"/>
      <c r="S39" s="329">
        <f t="shared" si="5"/>
        <v>0</v>
      </c>
      <c r="T39" s="331">
        <f t="shared" si="6"/>
        <v>0</v>
      </c>
      <c r="U39" s="334">
        <f t="shared" si="7"/>
        <v>0</v>
      </c>
      <c r="V39" s="64"/>
    </row>
    <row r="40" spans="2:22" s="107" customFormat="1" ht="15" outlineLevel="1" x14ac:dyDescent="0.25">
      <c r="B40" s="64"/>
      <c r="C40" s="194" t="s">
        <v>51</v>
      </c>
      <c r="D40" s="140" t="s">
        <v>25</v>
      </c>
      <c r="E40" s="424" t="str">
        <f>IFERROR(VLOOKUP($D40,'START - AWARD DETAILS'!$C$21:$G$40,2,0),"")</f>
        <v/>
      </c>
      <c r="F40" s="424" t="str">
        <f>IFERROR(VLOOKUP($D40,'START - AWARD DETAILS'!$C$21:$G$40,3,0),"")</f>
        <v/>
      </c>
      <c r="G40" s="560" t="str">
        <f>IFERROR(VLOOKUP($D40,'START - AWARD DETAILS'!$C$21:$G$40,4,0),"")</f>
        <v/>
      </c>
      <c r="H40" s="425" t="str">
        <f>IFERROR(VLOOKUP($D40,'START - AWARD DETAILS'!$C$21:$G$40,5,0),"")</f>
        <v/>
      </c>
      <c r="I40" s="335">
        <f>IF(E40="HEI",'START - AWARD DETAILS'!$G$12,'START - AWARD DETAILS'!$G$13)</f>
        <v>1</v>
      </c>
      <c r="J40" s="328"/>
      <c r="K40" s="329">
        <f t="shared" si="1"/>
        <v>0</v>
      </c>
      <c r="L40" s="328"/>
      <c r="M40" s="329">
        <f t="shared" si="2"/>
        <v>0</v>
      </c>
      <c r="N40" s="328"/>
      <c r="O40" s="329">
        <f t="shared" si="3"/>
        <v>0</v>
      </c>
      <c r="P40" s="328"/>
      <c r="Q40" s="329">
        <f t="shared" si="4"/>
        <v>0</v>
      </c>
      <c r="R40" s="328"/>
      <c r="S40" s="329">
        <f t="shared" si="5"/>
        <v>0</v>
      </c>
      <c r="T40" s="331">
        <f t="shared" si="6"/>
        <v>0</v>
      </c>
      <c r="U40" s="334">
        <f t="shared" si="7"/>
        <v>0</v>
      </c>
      <c r="V40" s="64"/>
    </row>
    <row r="41" spans="2:22" s="107" customFormat="1" ht="15" outlineLevel="1" x14ac:dyDescent="0.25">
      <c r="B41" s="64"/>
      <c r="C41" s="194" t="s">
        <v>51</v>
      </c>
      <c r="D41" s="140" t="s">
        <v>25</v>
      </c>
      <c r="E41" s="424" t="str">
        <f>IFERROR(VLOOKUP($D41,'START - AWARD DETAILS'!$C$21:$G$40,2,0),"")</f>
        <v/>
      </c>
      <c r="F41" s="424" t="str">
        <f>IFERROR(VLOOKUP($D41,'START - AWARD DETAILS'!$C$21:$G$40,3,0),"")</f>
        <v/>
      </c>
      <c r="G41" s="560" t="str">
        <f>IFERROR(VLOOKUP($D41,'START - AWARD DETAILS'!$C$21:$G$40,4,0),"")</f>
        <v/>
      </c>
      <c r="H41" s="425" t="str">
        <f>IFERROR(VLOOKUP($D41,'START - AWARD DETAILS'!$C$21:$G$40,5,0),"")</f>
        <v/>
      </c>
      <c r="I41" s="335">
        <f>IF(E41="HEI",'START - AWARD DETAILS'!$G$12,'START - AWARD DETAILS'!$G$13)</f>
        <v>1</v>
      </c>
      <c r="J41" s="328"/>
      <c r="K41" s="329">
        <f t="shared" si="1"/>
        <v>0</v>
      </c>
      <c r="L41" s="328"/>
      <c r="M41" s="329">
        <f t="shared" si="2"/>
        <v>0</v>
      </c>
      <c r="N41" s="328"/>
      <c r="O41" s="329">
        <f t="shared" si="3"/>
        <v>0</v>
      </c>
      <c r="P41" s="328"/>
      <c r="Q41" s="329">
        <f t="shared" si="4"/>
        <v>0</v>
      </c>
      <c r="R41" s="328"/>
      <c r="S41" s="329">
        <f t="shared" si="5"/>
        <v>0</v>
      </c>
      <c r="T41" s="331">
        <f t="shared" si="6"/>
        <v>0</v>
      </c>
      <c r="U41" s="334">
        <f t="shared" si="7"/>
        <v>0</v>
      </c>
      <c r="V41" s="64"/>
    </row>
    <row r="42" spans="2:22" s="107" customFormat="1" ht="15" outlineLevel="1" x14ac:dyDescent="0.25">
      <c r="B42" s="64"/>
      <c r="C42" s="194" t="s">
        <v>51</v>
      </c>
      <c r="D42" s="140" t="s">
        <v>25</v>
      </c>
      <c r="E42" s="424" t="str">
        <f>IFERROR(VLOOKUP($D42,'START - AWARD DETAILS'!$C$21:$G$40,2,0),"")</f>
        <v/>
      </c>
      <c r="F42" s="424" t="str">
        <f>IFERROR(VLOOKUP($D42,'START - AWARD DETAILS'!$C$21:$G$40,3,0),"")</f>
        <v/>
      </c>
      <c r="G42" s="560" t="str">
        <f>IFERROR(VLOOKUP($D42,'START - AWARD DETAILS'!$C$21:$G$40,4,0),"")</f>
        <v/>
      </c>
      <c r="H42" s="425" t="str">
        <f>IFERROR(VLOOKUP($D42,'START - AWARD DETAILS'!$C$21:$G$40,5,0),"")</f>
        <v/>
      </c>
      <c r="I42" s="335">
        <f>IF(E42="HEI",'START - AWARD DETAILS'!$G$12,'START - AWARD DETAILS'!$G$13)</f>
        <v>1</v>
      </c>
      <c r="J42" s="328"/>
      <c r="K42" s="329">
        <f t="shared" si="1"/>
        <v>0</v>
      </c>
      <c r="L42" s="328"/>
      <c r="M42" s="329">
        <f t="shared" si="2"/>
        <v>0</v>
      </c>
      <c r="N42" s="328"/>
      <c r="O42" s="329">
        <f t="shared" si="3"/>
        <v>0</v>
      </c>
      <c r="P42" s="328"/>
      <c r="Q42" s="329">
        <f t="shared" si="4"/>
        <v>0</v>
      </c>
      <c r="R42" s="328"/>
      <c r="S42" s="329">
        <f t="shared" si="5"/>
        <v>0</v>
      </c>
      <c r="T42" s="331">
        <f t="shared" si="6"/>
        <v>0</v>
      </c>
      <c r="U42" s="334">
        <f t="shared" si="7"/>
        <v>0</v>
      </c>
      <c r="V42" s="64"/>
    </row>
    <row r="43" spans="2:22" s="107" customFormat="1" ht="15" outlineLevel="1" x14ac:dyDescent="0.25">
      <c r="B43" s="64"/>
      <c r="C43" s="194" t="s">
        <v>51</v>
      </c>
      <c r="D43" s="140" t="s">
        <v>25</v>
      </c>
      <c r="E43" s="424" t="str">
        <f>IFERROR(VLOOKUP($D43,'START - AWARD DETAILS'!$C$21:$G$40,2,0),"")</f>
        <v/>
      </c>
      <c r="F43" s="424" t="str">
        <f>IFERROR(VLOOKUP($D43,'START - AWARD DETAILS'!$C$21:$G$40,3,0),"")</f>
        <v/>
      </c>
      <c r="G43" s="560" t="str">
        <f>IFERROR(VLOOKUP($D43,'START - AWARD DETAILS'!$C$21:$G$40,4,0),"")</f>
        <v/>
      </c>
      <c r="H43" s="425" t="str">
        <f>IFERROR(VLOOKUP($D43,'START - AWARD DETAILS'!$C$21:$G$40,5,0),"")</f>
        <v/>
      </c>
      <c r="I43" s="335">
        <f>IF(E43="HEI",'START - AWARD DETAILS'!$G$12,'START - AWARD DETAILS'!$G$13)</f>
        <v>1</v>
      </c>
      <c r="J43" s="328"/>
      <c r="K43" s="329">
        <f t="shared" si="1"/>
        <v>0</v>
      </c>
      <c r="L43" s="328"/>
      <c r="M43" s="329">
        <f t="shared" si="2"/>
        <v>0</v>
      </c>
      <c r="N43" s="328"/>
      <c r="O43" s="329">
        <f t="shared" si="3"/>
        <v>0</v>
      </c>
      <c r="P43" s="328"/>
      <c r="Q43" s="329">
        <f t="shared" si="4"/>
        <v>0</v>
      </c>
      <c r="R43" s="328"/>
      <c r="S43" s="329">
        <f t="shared" si="5"/>
        <v>0</v>
      </c>
      <c r="T43" s="331">
        <f t="shared" si="6"/>
        <v>0</v>
      </c>
      <c r="U43" s="334">
        <f t="shared" si="7"/>
        <v>0</v>
      </c>
      <c r="V43" s="64"/>
    </row>
    <row r="44" spans="2:22" s="107" customFormat="1" ht="15" outlineLevel="1" x14ac:dyDescent="0.25">
      <c r="B44" s="64"/>
      <c r="C44" s="194" t="s">
        <v>51</v>
      </c>
      <c r="D44" s="140" t="s">
        <v>25</v>
      </c>
      <c r="E44" s="424" t="str">
        <f>IFERROR(VLOOKUP($D44,'START - AWARD DETAILS'!$C$21:$G$40,2,0),"")</f>
        <v/>
      </c>
      <c r="F44" s="424" t="str">
        <f>IFERROR(VLOOKUP($D44,'START - AWARD DETAILS'!$C$21:$G$40,3,0),"")</f>
        <v/>
      </c>
      <c r="G44" s="560" t="str">
        <f>IFERROR(VLOOKUP($D44,'START - AWARD DETAILS'!$C$21:$G$40,4,0),"")</f>
        <v/>
      </c>
      <c r="H44" s="425" t="str">
        <f>IFERROR(VLOOKUP($D44,'START - AWARD DETAILS'!$C$21:$G$40,5,0),"")</f>
        <v/>
      </c>
      <c r="I44" s="335">
        <f>IF(E44="HEI",'START - AWARD DETAILS'!$G$12,'START - AWARD DETAILS'!$G$13)</f>
        <v>1</v>
      </c>
      <c r="J44" s="328"/>
      <c r="K44" s="329">
        <f t="shared" si="1"/>
        <v>0</v>
      </c>
      <c r="L44" s="328"/>
      <c r="M44" s="329">
        <f t="shared" si="2"/>
        <v>0</v>
      </c>
      <c r="N44" s="328"/>
      <c r="O44" s="329">
        <f t="shared" si="3"/>
        <v>0</v>
      </c>
      <c r="P44" s="328"/>
      <c r="Q44" s="329">
        <f t="shared" si="4"/>
        <v>0</v>
      </c>
      <c r="R44" s="328"/>
      <c r="S44" s="329">
        <f t="shared" si="5"/>
        <v>0</v>
      </c>
      <c r="T44" s="331">
        <f t="shared" si="6"/>
        <v>0</v>
      </c>
      <c r="U44" s="334">
        <f t="shared" si="7"/>
        <v>0</v>
      </c>
      <c r="V44" s="64"/>
    </row>
    <row r="45" spans="2:22" ht="15" outlineLevel="1" x14ac:dyDescent="0.25">
      <c r="B45" s="36"/>
      <c r="C45" s="194" t="s">
        <v>51</v>
      </c>
      <c r="D45" s="140" t="s">
        <v>25</v>
      </c>
      <c r="E45" s="424" t="str">
        <f>IFERROR(VLOOKUP($D45,'START - AWARD DETAILS'!$C$21:$G$40,2,0),"")</f>
        <v/>
      </c>
      <c r="F45" s="424" t="str">
        <f>IFERROR(VLOOKUP($D45,'START - AWARD DETAILS'!$C$21:$G$40,3,0),"")</f>
        <v/>
      </c>
      <c r="G45" s="560" t="str">
        <f>IFERROR(VLOOKUP($D45,'START - AWARD DETAILS'!$C$21:$G$40,4,0),"")</f>
        <v/>
      </c>
      <c r="H45" s="425" t="str">
        <f>IFERROR(VLOOKUP($D45,'START - AWARD DETAILS'!$C$21:$G$40,5,0),"")</f>
        <v/>
      </c>
      <c r="I45" s="335">
        <f>IF(E45="HEI",'START - AWARD DETAILS'!$G$12,'START - AWARD DETAILS'!$G$13)</f>
        <v>1</v>
      </c>
      <c r="J45" s="328"/>
      <c r="K45" s="329">
        <f t="shared" si="1"/>
        <v>0</v>
      </c>
      <c r="L45" s="328"/>
      <c r="M45" s="329">
        <f t="shared" si="2"/>
        <v>0</v>
      </c>
      <c r="N45" s="328"/>
      <c r="O45" s="329">
        <f t="shared" si="3"/>
        <v>0</v>
      </c>
      <c r="P45" s="328"/>
      <c r="Q45" s="329">
        <f t="shared" si="4"/>
        <v>0</v>
      </c>
      <c r="R45" s="328"/>
      <c r="S45" s="329">
        <f t="shared" si="5"/>
        <v>0</v>
      </c>
      <c r="T45" s="331">
        <f t="shared" si="6"/>
        <v>0</v>
      </c>
      <c r="U45" s="334">
        <f t="shared" si="7"/>
        <v>0</v>
      </c>
      <c r="V45" s="64"/>
    </row>
    <row r="46" spans="2:22" ht="15" outlineLevel="1" x14ac:dyDescent="0.25">
      <c r="B46" s="36"/>
      <c r="C46" s="194" t="s">
        <v>51</v>
      </c>
      <c r="D46" s="140" t="s">
        <v>25</v>
      </c>
      <c r="E46" s="424" t="str">
        <f>IFERROR(VLOOKUP($D46,'START - AWARD DETAILS'!$C$21:$G$40,2,0),"")</f>
        <v/>
      </c>
      <c r="F46" s="424" t="str">
        <f>IFERROR(VLOOKUP($D46,'START - AWARD DETAILS'!$C$21:$G$40,3,0),"")</f>
        <v/>
      </c>
      <c r="G46" s="560" t="str">
        <f>IFERROR(VLOOKUP($D46,'START - AWARD DETAILS'!$C$21:$G$40,4,0),"")</f>
        <v/>
      </c>
      <c r="H46" s="425" t="str">
        <f>IFERROR(VLOOKUP($D46,'START - AWARD DETAILS'!$C$21:$G$40,5,0),"")</f>
        <v/>
      </c>
      <c r="I46" s="335">
        <f>IF(E46="HEI",'START - AWARD DETAILS'!$G$12,'START - AWARD DETAILS'!$G$13)</f>
        <v>1</v>
      </c>
      <c r="J46" s="328"/>
      <c r="K46" s="329">
        <f t="shared" si="1"/>
        <v>0</v>
      </c>
      <c r="L46" s="328"/>
      <c r="M46" s="329">
        <f t="shared" si="2"/>
        <v>0</v>
      </c>
      <c r="N46" s="328"/>
      <c r="O46" s="329">
        <f t="shared" si="3"/>
        <v>0</v>
      </c>
      <c r="P46" s="328"/>
      <c r="Q46" s="329">
        <f t="shared" si="4"/>
        <v>0</v>
      </c>
      <c r="R46" s="328"/>
      <c r="S46" s="329">
        <f t="shared" si="5"/>
        <v>0</v>
      </c>
      <c r="T46" s="331">
        <f t="shared" si="6"/>
        <v>0</v>
      </c>
      <c r="U46" s="334">
        <f t="shared" si="7"/>
        <v>0</v>
      </c>
      <c r="V46" s="64"/>
    </row>
    <row r="47" spans="2:22" ht="15" outlineLevel="1" x14ac:dyDescent="0.25">
      <c r="B47" s="36"/>
      <c r="C47" s="194" t="s">
        <v>51</v>
      </c>
      <c r="D47" s="140" t="s">
        <v>25</v>
      </c>
      <c r="E47" s="424" t="str">
        <f>IFERROR(VLOOKUP($D47,'START - AWARD DETAILS'!$C$21:$G$40,2,0),"")</f>
        <v/>
      </c>
      <c r="F47" s="424" t="str">
        <f>IFERROR(VLOOKUP($D47,'START - AWARD DETAILS'!$C$21:$G$40,3,0),"")</f>
        <v/>
      </c>
      <c r="G47" s="560" t="str">
        <f>IFERROR(VLOOKUP($D47,'START - AWARD DETAILS'!$C$21:$G$40,4,0),"")</f>
        <v/>
      </c>
      <c r="H47" s="425" t="str">
        <f>IFERROR(VLOOKUP($D47,'START - AWARD DETAILS'!$C$21:$G$40,5,0),"")</f>
        <v/>
      </c>
      <c r="I47" s="335">
        <f>IF(E47="HEI",'START - AWARD DETAILS'!$G$12,'START - AWARD DETAILS'!$G$13)</f>
        <v>1</v>
      </c>
      <c r="J47" s="328"/>
      <c r="K47" s="329">
        <f t="shared" si="1"/>
        <v>0</v>
      </c>
      <c r="L47" s="328"/>
      <c r="M47" s="329">
        <f t="shared" si="2"/>
        <v>0</v>
      </c>
      <c r="N47" s="328"/>
      <c r="O47" s="329">
        <f t="shared" si="3"/>
        <v>0</v>
      </c>
      <c r="P47" s="328"/>
      <c r="Q47" s="329">
        <f t="shared" si="4"/>
        <v>0</v>
      </c>
      <c r="R47" s="328"/>
      <c r="S47" s="329">
        <f t="shared" si="5"/>
        <v>0</v>
      </c>
      <c r="T47" s="331">
        <f t="shared" si="6"/>
        <v>0</v>
      </c>
      <c r="U47" s="334">
        <f t="shared" si="7"/>
        <v>0</v>
      </c>
      <c r="V47" s="64"/>
    </row>
    <row r="48" spans="2:22" ht="15" outlineLevel="1" x14ac:dyDescent="0.25">
      <c r="B48" s="36"/>
      <c r="C48" s="194" t="s">
        <v>51</v>
      </c>
      <c r="D48" s="140" t="s">
        <v>25</v>
      </c>
      <c r="E48" s="424" t="str">
        <f>IFERROR(VLOOKUP($D48,'START - AWARD DETAILS'!$C$21:$G$40,2,0),"")</f>
        <v/>
      </c>
      <c r="F48" s="424" t="str">
        <f>IFERROR(VLOOKUP($D48,'START - AWARD DETAILS'!$C$21:$G$40,3,0),"")</f>
        <v/>
      </c>
      <c r="G48" s="560" t="str">
        <f>IFERROR(VLOOKUP($D48,'START - AWARD DETAILS'!$C$21:$G$40,4,0),"")</f>
        <v/>
      </c>
      <c r="H48" s="425" t="str">
        <f>IFERROR(VLOOKUP($D48,'START - AWARD DETAILS'!$C$21:$G$40,5,0),"")</f>
        <v/>
      </c>
      <c r="I48" s="335">
        <f>IF(E48="HEI",'START - AWARD DETAILS'!$G$12,'START - AWARD DETAILS'!$G$13)</f>
        <v>1</v>
      </c>
      <c r="J48" s="328"/>
      <c r="K48" s="329">
        <f t="shared" si="1"/>
        <v>0</v>
      </c>
      <c r="L48" s="328"/>
      <c r="M48" s="329">
        <f t="shared" si="2"/>
        <v>0</v>
      </c>
      <c r="N48" s="328"/>
      <c r="O48" s="329">
        <f t="shared" si="3"/>
        <v>0</v>
      </c>
      <c r="P48" s="328"/>
      <c r="Q48" s="329">
        <f t="shared" si="4"/>
        <v>0</v>
      </c>
      <c r="R48" s="328"/>
      <c r="S48" s="329">
        <f t="shared" si="5"/>
        <v>0</v>
      </c>
      <c r="T48" s="331">
        <f t="shared" si="6"/>
        <v>0</v>
      </c>
      <c r="U48" s="334">
        <f t="shared" si="7"/>
        <v>0</v>
      </c>
      <c r="V48" s="64"/>
    </row>
    <row r="49" spans="2:22" ht="15" outlineLevel="1" x14ac:dyDescent="0.25">
      <c r="B49" s="36"/>
      <c r="C49" s="194" t="s">
        <v>51</v>
      </c>
      <c r="D49" s="140" t="s">
        <v>25</v>
      </c>
      <c r="E49" s="424" t="str">
        <f>IFERROR(VLOOKUP($D49,'START - AWARD DETAILS'!$C$21:$G$40,2,0),"")</f>
        <v/>
      </c>
      <c r="F49" s="424" t="str">
        <f>IFERROR(VLOOKUP($D49,'START - AWARD DETAILS'!$C$21:$G$40,3,0),"")</f>
        <v/>
      </c>
      <c r="G49" s="560" t="str">
        <f>IFERROR(VLOOKUP($D49,'START - AWARD DETAILS'!$C$21:$G$40,4,0),"")</f>
        <v/>
      </c>
      <c r="H49" s="425" t="str">
        <f>IFERROR(VLOOKUP($D49,'START - AWARD DETAILS'!$C$21:$G$40,5,0),"")</f>
        <v/>
      </c>
      <c r="I49" s="335">
        <f>IF(E49="HEI",'START - AWARD DETAILS'!$G$12,'START - AWARD DETAILS'!$G$13)</f>
        <v>1</v>
      </c>
      <c r="J49" s="328"/>
      <c r="K49" s="329">
        <f t="shared" si="1"/>
        <v>0</v>
      </c>
      <c r="L49" s="328"/>
      <c r="M49" s="329">
        <f t="shared" si="2"/>
        <v>0</v>
      </c>
      <c r="N49" s="328"/>
      <c r="O49" s="329">
        <f t="shared" si="3"/>
        <v>0</v>
      </c>
      <c r="P49" s="328"/>
      <c r="Q49" s="329">
        <f t="shared" si="4"/>
        <v>0</v>
      </c>
      <c r="R49" s="328"/>
      <c r="S49" s="329">
        <f t="shared" si="5"/>
        <v>0</v>
      </c>
      <c r="T49" s="331">
        <f t="shared" si="6"/>
        <v>0</v>
      </c>
      <c r="U49" s="334">
        <f t="shared" si="7"/>
        <v>0</v>
      </c>
      <c r="V49" s="64"/>
    </row>
    <row r="50" spans="2:22" ht="15" outlineLevel="1" x14ac:dyDescent="0.25">
      <c r="B50" s="36"/>
      <c r="C50" s="194" t="s">
        <v>51</v>
      </c>
      <c r="D50" s="140" t="s">
        <v>25</v>
      </c>
      <c r="E50" s="424" t="str">
        <f>IFERROR(VLOOKUP($D50,'START - AWARD DETAILS'!$C$21:$G$40,2,0),"")</f>
        <v/>
      </c>
      <c r="F50" s="424" t="str">
        <f>IFERROR(VLOOKUP($D50,'START - AWARD DETAILS'!$C$21:$G$40,3,0),"")</f>
        <v/>
      </c>
      <c r="G50" s="560" t="str">
        <f>IFERROR(VLOOKUP($D50,'START - AWARD DETAILS'!$C$21:$G$40,4,0),"")</f>
        <v/>
      </c>
      <c r="H50" s="425" t="str">
        <f>IFERROR(VLOOKUP($D50,'START - AWARD DETAILS'!$C$21:$G$40,5,0),"")</f>
        <v/>
      </c>
      <c r="I50" s="335">
        <f>IF(E50="HEI",'START - AWARD DETAILS'!$G$12,'START - AWARD DETAILS'!$G$13)</f>
        <v>1</v>
      </c>
      <c r="J50" s="328"/>
      <c r="K50" s="329">
        <f t="shared" si="1"/>
        <v>0</v>
      </c>
      <c r="L50" s="328"/>
      <c r="M50" s="329">
        <f t="shared" si="2"/>
        <v>0</v>
      </c>
      <c r="N50" s="328"/>
      <c r="O50" s="329">
        <f t="shared" si="3"/>
        <v>0</v>
      </c>
      <c r="P50" s="328"/>
      <c r="Q50" s="329">
        <f t="shared" si="4"/>
        <v>0</v>
      </c>
      <c r="R50" s="328"/>
      <c r="S50" s="329">
        <f t="shared" si="5"/>
        <v>0</v>
      </c>
      <c r="T50" s="331">
        <f t="shared" si="6"/>
        <v>0</v>
      </c>
      <c r="U50" s="334">
        <f t="shared" si="7"/>
        <v>0</v>
      </c>
      <c r="V50" s="64"/>
    </row>
    <row r="51" spans="2:22" ht="15" outlineLevel="1" x14ac:dyDescent="0.25">
      <c r="B51" s="36"/>
      <c r="C51" s="194" t="s">
        <v>51</v>
      </c>
      <c r="D51" s="140" t="s">
        <v>25</v>
      </c>
      <c r="E51" s="424" t="str">
        <f>IFERROR(VLOOKUP($D51,'START - AWARD DETAILS'!$C$21:$G$40,2,0),"")</f>
        <v/>
      </c>
      <c r="F51" s="424" t="str">
        <f>IFERROR(VLOOKUP($D51,'START - AWARD DETAILS'!$C$21:$G$40,3,0),"")</f>
        <v/>
      </c>
      <c r="G51" s="560" t="str">
        <f>IFERROR(VLOOKUP($D51,'START - AWARD DETAILS'!$C$21:$G$40,4,0),"")</f>
        <v/>
      </c>
      <c r="H51" s="425" t="str">
        <f>IFERROR(VLOOKUP($D51,'START - AWARD DETAILS'!$C$21:$G$40,5,0),"")</f>
        <v/>
      </c>
      <c r="I51" s="335">
        <f>IF(E51="HEI",'START - AWARD DETAILS'!$G$12,'START - AWARD DETAILS'!$G$13)</f>
        <v>1</v>
      </c>
      <c r="J51" s="328"/>
      <c r="K51" s="329">
        <f t="shared" si="1"/>
        <v>0</v>
      </c>
      <c r="L51" s="328"/>
      <c r="M51" s="329">
        <f t="shared" si="2"/>
        <v>0</v>
      </c>
      <c r="N51" s="328"/>
      <c r="O51" s="329">
        <f t="shared" si="3"/>
        <v>0</v>
      </c>
      <c r="P51" s="328"/>
      <c r="Q51" s="329">
        <f t="shared" si="4"/>
        <v>0</v>
      </c>
      <c r="R51" s="328"/>
      <c r="S51" s="329">
        <f t="shared" si="5"/>
        <v>0</v>
      </c>
      <c r="T51" s="331">
        <f t="shared" si="6"/>
        <v>0</v>
      </c>
      <c r="U51" s="334">
        <f t="shared" si="7"/>
        <v>0</v>
      </c>
      <c r="V51" s="64"/>
    </row>
    <row r="52" spans="2:22" ht="15" outlineLevel="1" x14ac:dyDescent="0.25">
      <c r="B52" s="36"/>
      <c r="C52" s="194" t="s">
        <v>51</v>
      </c>
      <c r="D52" s="140" t="s">
        <v>25</v>
      </c>
      <c r="E52" s="424" t="str">
        <f>IFERROR(VLOOKUP($D52,'START - AWARD DETAILS'!$C$21:$G$40,2,0),"")</f>
        <v/>
      </c>
      <c r="F52" s="424" t="str">
        <f>IFERROR(VLOOKUP($D52,'START - AWARD DETAILS'!$C$21:$G$40,3,0),"")</f>
        <v/>
      </c>
      <c r="G52" s="560" t="str">
        <f>IFERROR(VLOOKUP($D52,'START - AWARD DETAILS'!$C$21:$G$40,4,0),"")</f>
        <v/>
      </c>
      <c r="H52" s="425" t="str">
        <f>IFERROR(VLOOKUP($D52,'START - AWARD DETAILS'!$C$21:$G$40,5,0),"")</f>
        <v/>
      </c>
      <c r="I52" s="335">
        <f>IF(E52="HEI",'START - AWARD DETAILS'!$G$12,'START - AWARD DETAILS'!$G$13)</f>
        <v>1</v>
      </c>
      <c r="J52" s="328"/>
      <c r="K52" s="329">
        <f t="shared" si="1"/>
        <v>0</v>
      </c>
      <c r="L52" s="328"/>
      <c r="M52" s="329">
        <f t="shared" si="2"/>
        <v>0</v>
      </c>
      <c r="N52" s="328"/>
      <c r="O52" s="329">
        <f t="shared" si="3"/>
        <v>0</v>
      </c>
      <c r="P52" s="328"/>
      <c r="Q52" s="329">
        <f t="shared" si="4"/>
        <v>0</v>
      </c>
      <c r="R52" s="328"/>
      <c r="S52" s="329">
        <f t="shared" si="5"/>
        <v>0</v>
      </c>
      <c r="T52" s="331">
        <f t="shared" si="6"/>
        <v>0</v>
      </c>
      <c r="U52" s="334">
        <f t="shared" si="7"/>
        <v>0</v>
      </c>
      <c r="V52" s="64"/>
    </row>
    <row r="53" spans="2:22" ht="15" outlineLevel="1" x14ac:dyDescent="0.25">
      <c r="B53" s="36"/>
      <c r="C53" s="194" t="s">
        <v>51</v>
      </c>
      <c r="D53" s="140" t="s">
        <v>25</v>
      </c>
      <c r="E53" s="424" t="str">
        <f>IFERROR(VLOOKUP($D53,'START - AWARD DETAILS'!$C$21:$G$40,2,0),"")</f>
        <v/>
      </c>
      <c r="F53" s="424" t="str">
        <f>IFERROR(VLOOKUP($D53,'START - AWARD DETAILS'!$C$21:$G$40,3,0),"")</f>
        <v/>
      </c>
      <c r="G53" s="560" t="str">
        <f>IFERROR(VLOOKUP($D53,'START - AWARD DETAILS'!$C$21:$G$40,4,0),"")</f>
        <v/>
      </c>
      <c r="H53" s="425" t="str">
        <f>IFERROR(VLOOKUP($D53,'START - AWARD DETAILS'!$C$21:$G$40,5,0),"")</f>
        <v/>
      </c>
      <c r="I53" s="335">
        <f>IF(E53="HEI",'START - AWARD DETAILS'!$G$12,'START - AWARD DETAILS'!$G$13)</f>
        <v>1</v>
      </c>
      <c r="J53" s="328"/>
      <c r="K53" s="329">
        <f t="shared" si="1"/>
        <v>0</v>
      </c>
      <c r="L53" s="328"/>
      <c r="M53" s="329">
        <f t="shared" si="2"/>
        <v>0</v>
      </c>
      <c r="N53" s="328"/>
      <c r="O53" s="329">
        <f t="shared" si="3"/>
        <v>0</v>
      </c>
      <c r="P53" s="328"/>
      <c r="Q53" s="329">
        <f t="shared" si="4"/>
        <v>0</v>
      </c>
      <c r="R53" s="328"/>
      <c r="S53" s="329">
        <f t="shared" si="5"/>
        <v>0</v>
      </c>
      <c r="T53" s="331">
        <f t="shared" si="6"/>
        <v>0</v>
      </c>
      <c r="U53" s="334">
        <f t="shared" si="7"/>
        <v>0</v>
      </c>
      <c r="V53" s="64"/>
    </row>
    <row r="54" spans="2:22" ht="15" outlineLevel="1" x14ac:dyDescent="0.25">
      <c r="B54" s="36"/>
      <c r="C54" s="194" t="s">
        <v>51</v>
      </c>
      <c r="D54" s="140" t="s">
        <v>25</v>
      </c>
      <c r="E54" s="424" t="str">
        <f>IFERROR(VLOOKUP($D54,'START - AWARD DETAILS'!$C$21:$G$40,2,0),"")</f>
        <v/>
      </c>
      <c r="F54" s="424" t="str">
        <f>IFERROR(VLOOKUP($D54,'START - AWARD DETAILS'!$C$21:$G$40,3,0),"")</f>
        <v/>
      </c>
      <c r="G54" s="560" t="str">
        <f>IFERROR(VLOOKUP($D54,'START - AWARD DETAILS'!$C$21:$G$40,4,0),"")</f>
        <v/>
      </c>
      <c r="H54" s="425" t="str">
        <f>IFERROR(VLOOKUP($D54,'START - AWARD DETAILS'!$C$21:$G$40,5,0),"")</f>
        <v/>
      </c>
      <c r="I54" s="335">
        <f>IF(E54="HEI",'START - AWARD DETAILS'!$G$12,'START - AWARD DETAILS'!$G$13)</f>
        <v>1</v>
      </c>
      <c r="J54" s="328"/>
      <c r="K54" s="329">
        <f t="shared" si="1"/>
        <v>0</v>
      </c>
      <c r="L54" s="328"/>
      <c r="M54" s="329">
        <f t="shared" si="2"/>
        <v>0</v>
      </c>
      <c r="N54" s="328"/>
      <c r="O54" s="329">
        <f t="shared" si="3"/>
        <v>0</v>
      </c>
      <c r="P54" s="328"/>
      <c r="Q54" s="329">
        <f t="shared" si="4"/>
        <v>0</v>
      </c>
      <c r="R54" s="328"/>
      <c r="S54" s="329">
        <f t="shared" si="5"/>
        <v>0</v>
      </c>
      <c r="T54" s="331">
        <f t="shared" si="6"/>
        <v>0</v>
      </c>
      <c r="U54" s="334">
        <f t="shared" si="7"/>
        <v>0</v>
      </c>
      <c r="V54" s="64"/>
    </row>
    <row r="55" spans="2:22" ht="15" outlineLevel="1" x14ac:dyDescent="0.25">
      <c r="B55" s="36"/>
      <c r="C55" s="194" t="s">
        <v>51</v>
      </c>
      <c r="D55" s="140" t="s">
        <v>25</v>
      </c>
      <c r="E55" s="424" t="str">
        <f>IFERROR(VLOOKUP($D55,'START - AWARD DETAILS'!$C$21:$G$40,2,0),"")</f>
        <v/>
      </c>
      <c r="F55" s="424" t="str">
        <f>IFERROR(VLOOKUP($D55,'START - AWARD DETAILS'!$C$21:$G$40,3,0),"")</f>
        <v/>
      </c>
      <c r="G55" s="560" t="str">
        <f>IFERROR(VLOOKUP($D55,'START - AWARD DETAILS'!$C$21:$G$40,4,0),"")</f>
        <v/>
      </c>
      <c r="H55" s="425" t="str">
        <f>IFERROR(VLOOKUP($D55,'START - AWARD DETAILS'!$C$21:$G$40,5,0),"")</f>
        <v/>
      </c>
      <c r="I55" s="335">
        <f>IF(E55="HEI",'START - AWARD DETAILS'!$G$12,'START - AWARD DETAILS'!$G$13)</f>
        <v>1</v>
      </c>
      <c r="J55" s="328"/>
      <c r="K55" s="329">
        <f t="shared" si="1"/>
        <v>0</v>
      </c>
      <c r="L55" s="328"/>
      <c r="M55" s="329">
        <f t="shared" si="2"/>
        <v>0</v>
      </c>
      <c r="N55" s="328"/>
      <c r="O55" s="329">
        <f t="shared" si="3"/>
        <v>0</v>
      </c>
      <c r="P55" s="328"/>
      <c r="Q55" s="329">
        <f t="shared" si="4"/>
        <v>0</v>
      </c>
      <c r="R55" s="328"/>
      <c r="S55" s="329">
        <f t="shared" si="5"/>
        <v>0</v>
      </c>
      <c r="T55" s="331">
        <f t="shared" si="6"/>
        <v>0</v>
      </c>
      <c r="U55" s="334">
        <f t="shared" si="7"/>
        <v>0</v>
      </c>
      <c r="V55" s="64"/>
    </row>
    <row r="56" spans="2:22" ht="15" outlineLevel="1" x14ac:dyDescent="0.25">
      <c r="B56" s="36"/>
      <c r="C56" s="194" t="s">
        <v>51</v>
      </c>
      <c r="D56" s="140" t="s">
        <v>25</v>
      </c>
      <c r="E56" s="424" t="str">
        <f>IFERROR(VLOOKUP($D56,'START - AWARD DETAILS'!$C$21:$G$40,2,0),"")</f>
        <v/>
      </c>
      <c r="F56" s="424" t="str">
        <f>IFERROR(VLOOKUP($D56,'START - AWARD DETAILS'!$C$21:$G$40,3,0),"")</f>
        <v/>
      </c>
      <c r="G56" s="560" t="str">
        <f>IFERROR(VLOOKUP($D56,'START - AWARD DETAILS'!$C$21:$G$40,4,0),"")</f>
        <v/>
      </c>
      <c r="H56" s="425" t="str">
        <f>IFERROR(VLOOKUP($D56,'START - AWARD DETAILS'!$C$21:$G$40,5,0),"")</f>
        <v/>
      </c>
      <c r="I56" s="335">
        <f>IF(E56="HEI",'START - AWARD DETAILS'!$G$12,'START - AWARD DETAILS'!$G$13)</f>
        <v>1</v>
      </c>
      <c r="J56" s="328"/>
      <c r="K56" s="329">
        <f t="shared" si="1"/>
        <v>0</v>
      </c>
      <c r="L56" s="328"/>
      <c r="M56" s="329">
        <f t="shared" si="2"/>
        <v>0</v>
      </c>
      <c r="N56" s="328"/>
      <c r="O56" s="329">
        <f t="shared" si="3"/>
        <v>0</v>
      </c>
      <c r="P56" s="328"/>
      <c r="Q56" s="329">
        <f t="shared" si="4"/>
        <v>0</v>
      </c>
      <c r="R56" s="328"/>
      <c r="S56" s="329">
        <f t="shared" si="5"/>
        <v>0</v>
      </c>
      <c r="T56" s="331">
        <f t="shared" si="6"/>
        <v>0</v>
      </c>
      <c r="U56" s="334">
        <f t="shared" si="7"/>
        <v>0</v>
      </c>
      <c r="V56" s="64"/>
    </row>
    <row r="57" spans="2:22" ht="15" outlineLevel="1" x14ac:dyDescent="0.25">
      <c r="B57" s="36"/>
      <c r="C57" s="194" t="s">
        <v>51</v>
      </c>
      <c r="D57" s="140" t="s">
        <v>25</v>
      </c>
      <c r="E57" s="424" t="str">
        <f>IFERROR(VLOOKUP($D57,'START - AWARD DETAILS'!$C$21:$G$40,2,0),"")</f>
        <v/>
      </c>
      <c r="F57" s="424" t="str">
        <f>IFERROR(VLOOKUP($D57,'START - AWARD DETAILS'!$C$21:$G$40,3,0),"")</f>
        <v/>
      </c>
      <c r="G57" s="560" t="str">
        <f>IFERROR(VLOOKUP($D57,'START - AWARD DETAILS'!$C$21:$G$40,4,0),"")</f>
        <v/>
      </c>
      <c r="H57" s="425" t="str">
        <f>IFERROR(VLOOKUP($D57,'START - AWARD DETAILS'!$C$21:$G$40,5,0),"")</f>
        <v/>
      </c>
      <c r="I57" s="335">
        <f>IF(E57="HEI",'START - AWARD DETAILS'!$G$12,'START - AWARD DETAILS'!$G$13)</f>
        <v>1</v>
      </c>
      <c r="J57" s="328"/>
      <c r="K57" s="329">
        <f t="shared" si="1"/>
        <v>0</v>
      </c>
      <c r="L57" s="328"/>
      <c r="M57" s="329">
        <f t="shared" si="2"/>
        <v>0</v>
      </c>
      <c r="N57" s="328"/>
      <c r="O57" s="329">
        <f t="shared" si="3"/>
        <v>0</v>
      </c>
      <c r="P57" s="328"/>
      <c r="Q57" s="329">
        <f t="shared" si="4"/>
        <v>0</v>
      </c>
      <c r="R57" s="328"/>
      <c r="S57" s="329">
        <f t="shared" si="5"/>
        <v>0</v>
      </c>
      <c r="T57" s="331">
        <f t="shared" si="6"/>
        <v>0</v>
      </c>
      <c r="U57" s="334">
        <f t="shared" si="7"/>
        <v>0</v>
      </c>
      <c r="V57" s="64"/>
    </row>
    <row r="58" spans="2:22" ht="15" outlineLevel="1" x14ac:dyDescent="0.25">
      <c r="B58" s="36"/>
      <c r="C58" s="194" t="s">
        <v>51</v>
      </c>
      <c r="D58" s="140" t="s">
        <v>25</v>
      </c>
      <c r="E58" s="424" t="str">
        <f>IFERROR(VLOOKUP($D58,'START - AWARD DETAILS'!$C$21:$G$40,2,0),"")</f>
        <v/>
      </c>
      <c r="F58" s="424" t="str">
        <f>IFERROR(VLOOKUP($D58,'START - AWARD DETAILS'!$C$21:$G$40,3,0),"")</f>
        <v/>
      </c>
      <c r="G58" s="560" t="str">
        <f>IFERROR(VLOOKUP($D58,'START - AWARD DETAILS'!$C$21:$G$40,4,0),"")</f>
        <v/>
      </c>
      <c r="H58" s="425" t="str">
        <f>IFERROR(VLOOKUP($D58,'START - AWARD DETAILS'!$C$21:$G$40,5,0),"")</f>
        <v/>
      </c>
      <c r="I58" s="335">
        <f>IF(E58="HEI",'START - AWARD DETAILS'!$G$12,'START - AWARD DETAILS'!$G$13)</f>
        <v>1</v>
      </c>
      <c r="J58" s="328"/>
      <c r="K58" s="329">
        <f t="shared" si="1"/>
        <v>0</v>
      </c>
      <c r="L58" s="328"/>
      <c r="M58" s="329">
        <f t="shared" si="2"/>
        <v>0</v>
      </c>
      <c r="N58" s="328"/>
      <c r="O58" s="329">
        <f t="shared" si="3"/>
        <v>0</v>
      </c>
      <c r="P58" s="328"/>
      <c r="Q58" s="329">
        <f t="shared" si="4"/>
        <v>0</v>
      </c>
      <c r="R58" s="328"/>
      <c r="S58" s="329">
        <f t="shared" si="5"/>
        <v>0</v>
      </c>
      <c r="T58" s="331">
        <f t="shared" si="6"/>
        <v>0</v>
      </c>
      <c r="U58" s="334">
        <f t="shared" si="7"/>
        <v>0</v>
      </c>
      <c r="V58" s="64"/>
    </row>
    <row r="59" spans="2:22" ht="15" outlineLevel="1" x14ac:dyDescent="0.25">
      <c r="B59" s="36"/>
      <c r="C59" s="194" t="s">
        <v>51</v>
      </c>
      <c r="D59" s="140" t="s">
        <v>25</v>
      </c>
      <c r="E59" s="424" t="str">
        <f>IFERROR(VLOOKUP($D59,'START - AWARD DETAILS'!$C$21:$G$40,2,0),"")</f>
        <v/>
      </c>
      <c r="F59" s="424" t="str">
        <f>IFERROR(VLOOKUP($D59,'START - AWARD DETAILS'!$C$21:$G$40,3,0),"")</f>
        <v/>
      </c>
      <c r="G59" s="560" t="str">
        <f>IFERROR(VLOOKUP($D59,'START - AWARD DETAILS'!$C$21:$G$40,4,0),"")</f>
        <v/>
      </c>
      <c r="H59" s="425" t="str">
        <f>IFERROR(VLOOKUP($D59,'START - AWARD DETAILS'!$C$21:$G$40,5,0),"")</f>
        <v/>
      </c>
      <c r="I59" s="335">
        <f>IF(E59="HEI",'START - AWARD DETAILS'!$G$12,'START - AWARD DETAILS'!$G$13)</f>
        <v>1</v>
      </c>
      <c r="J59" s="328"/>
      <c r="K59" s="329">
        <f t="shared" si="1"/>
        <v>0</v>
      </c>
      <c r="L59" s="328"/>
      <c r="M59" s="329">
        <f t="shared" si="2"/>
        <v>0</v>
      </c>
      <c r="N59" s="328"/>
      <c r="O59" s="329">
        <f t="shared" si="3"/>
        <v>0</v>
      </c>
      <c r="P59" s="328"/>
      <c r="Q59" s="329">
        <f t="shared" si="4"/>
        <v>0</v>
      </c>
      <c r="R59" s="328"/>
      <c r="S59" s="329">
        <f t="shared" si="5"/>
        <v>0</v>
      </c>
      <c r="T59" s="331">
        <f t="shared" si="6"/>
        <v>0</v>
      </c>
      <c r="U59" s="334">
        <f t="shared" si="7"/>
        <v>0</v>
      </c>
      <c r="V59" s="64"/>
    </row>
    <row r="60" spans="2:22" ht="15" outlineLevel="1" x14ac:dyDescent="0.25">
      <c r="B60" s="36"/>
      <c r="C60" s="194" t="s">
        <v>51</v>
      </c>
      <c r="D60" s="140" t="s">
        <v>25</v>
      </c>
      <c r="E60" s="424" t="str">
        <f>IFERROR(VLOOKUP($D60,'START - AWARD DETAILS'!$C$21:$G$40,2,0),"")</f>
        <v/>
      </c>
      <c r="F60" s="424" t="str">
        <f>IFERROR(VLOOKUP($D60,'START - AWARD DETAILS'!$C$21:$G$40,3,0),"")</f>
        <v/>
      </c>
      <c r="G60" s="560" t="str">
        <f>IFERROR(VLOOKUP($D60,'START - AWARD DETAILS'!$C$21:$G$40,4,0),"")</f>
        <v/>
      </c>
      <c r="H60" s="425" t="str">
        <f>IFERROR(VLOOKUP($D60,'START - AWARD DETAILS'!$C$21:$G$40,5,0),"")</f>
        <v/>
      </c>
      <c r="I60" s="335">
        <f>IF(E60="HEI",'START - AWARD DETAILS'!$G$12,'START - AWARD DETAILS'!$G$13)</f>
        <v>1</v>
      </c>
      <c r="J60" s="328"/>
      <c r="K60" s="329">
        <f t="shared" si="1"/>
        <v>0</v>
      </c>
      <c r="L60" s="328"/>
      <c r="M60" s="329">
        <f t="shared" si="2"/>
        <v>0</v>
      </c>
      <c r="N60" s="328"/>
      <c r="O60" s="329">
        <f t="shared" si="3"/>
        <v>0</v>
      </c>
      <c r="P60" s="328"/>
      <c r="Q60" s="329">
        <f t="shared" si="4"/>
        <v>0</v>
      </c>
      <c r="R60" s="328"/>
      <c r="S60" s="329">
        <f t="shared" si="5"/>
        <v>0</v>
      </c>
      <c r="T60" s="331">
        <f t="shared" si="6"/>
        <v>0</v>
      </c>
      <c r="U60" s="334">
        <f t="shared" si="7"/>
        <v>0</v>
      </c>
      <c r="V60" s="64"/>
    </row>
    <row r="61" spans="2:22" ht="15.75" outlineLevel="1" thickBot="1" x14ac:dyDescent="0.3">
      <c r="B61" s="36"/>
      <c r="C61" s="249" t="s">
        <v>51</v>
      </c>
      <c r="D61" s="140" t="s">
        <v>25</v>
      </c>
      <c r="E61" s="424" t="str">
        <f>IFERROR(VLOOKUP($D61,'START - AWARD DETAILS'!$C$21:$G$40,2,0),"")</f>
        <v/>
      </c>
      <c r="F61" s="424" t="str">
        <f>IFERROR(VLOOKUP($D61,'START - AWARD DETAILS'!$C$21:$G$40,3,0),"")</f>
        <v/>
      </c>
      <c r="G61" s="560" t="str">
        <f>IFERROR(VLOOKUP($D61,'START - AWARD DETAILS'!$C$21:$G$40,4,0),"")</f>
        <v/>
      </c>
      <c r="H61" s="425" t="str">
        <f>IFERROR(VLOOKUP($D61,'START - AWARD DETAILS'!$C$21:$G$40,5,0),"")</f>
        <v/>
      </c>
      <c r="I61" s="335">
        <f>IF(E61="HEI",'START - AWARD DETAILS'!$G$12,'START - AWARD DETAILS'!$G$13)</f>
        <v>1</v>
      </c>
      <c r="J61" s="328"/>
      <c r="K61" s="329">
        <f t="shared" si="1"/>
        <v>0</v>
      </c>
      <c r="L61" s="328"/>
      <c r="M61" s="329">
        <f t="shared" si="2"/>
        <v>0</v>
      </c>
      <c r="N61" s="328"/>
      <c r="O61" s="329">
        <f t="shared" si="3"/>
        <v>0</v>
      </c>
      <c r="P61" s="328"/>
      <c r="Q61" s="329">
        <f t="shared" si="4"/>
        <v>0</v>
      </c>
      <c r="R61" s="328"/>
      <c r="S61" s="329">
        <f t="shared" si="5"/>
        <v>0</v>
      </c>
      <c r="T61" s="331">
        <f t="shared" si="6"/>
        <v>0</v>
      </c>
      <c r="U61" s="334">
        <f t="shared" si="7"/>
        <v>0</v>
      </c>
      <c r="V61" s="64"/>
    </row>
    <row r="62" spans="2:22" ht="15.75" thickBot="1" x14ac:dyDescent="0.3">
      <c r="B62" s="36"/>
      <c r="C62" s="236"/>
      <c r="D62" s="237"/>
      <c r="E62" s="239"/>
      <c r="F62" s="239"/>
      <c r="G62" s="239"/>
      <c r="H62" s="239"/>
      <c r="I62" s="239"/>
      <c r="J62" s="590">
        <f>SUM(J12:J61)</f>
        <v>13000</v>
      </c>
      <c r="K62" s="590">
        <f t="shared" ref="K62:U62" si="8">SUM(K12:K61)</f>
        <v>13000</v>
      </c>
      <c r="L62" s="590">
        <f t="shared" si="8"/>
        <v>13000</v>
      </c>
      <c r="M62" s="590">
        <f t="shared" si="8"/>
        <v>13000</v>
      </c>
      <c r="N62" s="590">
        <f t="shared" si="8"/>
        <v>10000</v>
      </c>
      <c r="O62" s="590">
        <f t="shared" si="8"/>
        <v>10000</v>
      </c>
      <c r="P62" s="590">
        <f t="shared" si="8"/>
        <v>10000</v>
      </c>
      <c r="Q62" s="590">
        <f t="shared" si="8"/>
        <v>10000</v>
      </c>
      <c r="R62" s="590">
        <f t="shared" si="8"/>
        <v>0</v>
      </c>
      <c r="S62" s="590">
        <f t="shared" si="8"/>
        <v>0</v>
      </c>
      <c r="T62" s="590">
        <f t="shared" si="8"/>
        <v>46000</v>
      </c>
      <c r="U62" s="590">
        <f t="shared" si="8"/>
        <v>46000</v>
      </c>
      <c r="V62" s="64"/>
    </row>
    <row r="63" spans="2:22" ht="8.1" customHeight="1" x14ac:dyDescent="0.25">
      <c r="B63" s="36"/>
      <c r="C63" s="64"/>
      <c r="D63" s="64"/>
      <c r="E63" s="64"/>
      <c r="F63" s="64"/>
      <c r="G63" s="64"/>
      <c r="H63" s="64"/>
      <c r="I63" s="64"/>
      <c r="J63" s="64"/>
      <c r="K63" s="64"/>
      <c r="L63" s="64"/>
      <c r="M63" s="64"/>
      <c r="N63" s="64"/>
      <c r="O63" s="64"/>
      <c r="P63" s="64"/>
      <c r="Q63" s="64"/>
      <c r="R63" s="64"/>
      <c r="S63" s="64"/>
      <c r="T63" s="64"/>
      <c r="U63" s="258"/>
      <c r="V63" s="258"/>
    </row>
    <row r="64" spans="2:22" ht="8.1" customHeight="1" thickBot="1" x14ac:dyDescent="0.3">
      <c r="B64" s="36"/>
      <c r="C64" s="64"/>
      <c r="D64" s="64"/>
      <c r="E64" s="64"/>
      <c r="F64" s="64"/>
      <c r="G64" s="64"/>
      <c r="H64" s="64"/>
      <c r="I64" s="64"/>
      <c r="J64" s="64"/>
      <c r="K64" s="64"/>
      <c r="L64" s="64"/>
      <c r="M64" s="64"/>
      <c r="N64" s="64"/>
      <c r="O64" s="64"/>
      <c r="P64" s="64"/>
      <c r="Q64" s="64"/>
      <c r="R64" s="64"/>
      <c r="S64" s="64"/>
      <c r="T64" s="64"/>
      <c r="U64" s="258"/>
      <c r="V64" s="258"/>
    </row>
    <row r="65" spans="2:22" ht="15.75" thickBot="1" x14ac:dyDescent="0.3">
      <c r="B65" s="36"/>
      <c r="C65" s="30" t="s">
        <v>50</v>
      </c>
      <c r="D65" s="1"/>
      <c r="E65" s="1"/>
      <c r="F65" s="1"/>
      <c r="G65" s="1"/>
      <c r="H65" s="1"/>
      <c r="I65" s="2"/>
      <c r="J65" s="64"/>
      <c r="K65" s="64"/>
      <c r="L65" s="64"/>
      <c r="M65" s="64"/>
      <c r="N65" s="64"/>
      <c r="O65" s="64"/>
      <c r="P65" s="64"/>
      <c r="Q65" s="64"/>
      <c r="R65" s="64"/>
      <c r="S65" s="64"/>
      <c r="T65" s="64"/>
      <c r="U65" s="258"/>
      <c r="V65" s="258"/>
    </row>
    <row r="66" spans="2:22" ht="99.95" customHeight="1" thickBot="1" x14ac:dyDescent="0.3">
      <c r="B66" s="36"/>
      <c r="C66" s="731" t="s">
        <v>607</v>
      </c>
      <c r="D66" s="732"/>
      <c r="E66" s="732"/>
      <c r="F66" s="732"/>
      <c r="G66" s="732"/>
      <c r="H66" s="732"/>
      <c r="I66" s="733"/>
      <c r="J66" s="64"/>
      <c r="K66" s="64"/>
      <c r="L66" s="64"/>
      <c r="M66" s="64"/>
      <c r="N66" s="64"/>
      <c r="O66" s="64"/>
      <c r="P66" s="64"/>
      <c r="Q66" s="64"/>
      <c r="R66" s="64"/>
      <c r="S66" s="64"/>
      <c r="T66" s="64"/>
      <c r="U66" s="258"/>
      <c r="V66" s="258"/>
    </row>
    <row r="67" spans="2:22" ht="8.1" customHeight="1" x14ac:dyDescent="0.25">
      <c r="B67" s="36"/>
      <c r="C67" s="64"/>
      <c r="D67" s="64"/>
      <c r="E67" s="64"/>
      <c r="F67" s="64"/>
      <c r="G67" s="64"/>
      <c r="H67" s="64"/>
      <c r="I67" s="64"/>
      <c r="J67" s="64"/>
      <c r="K67" s="64"/>
      <c r="L67" s="64"/>
      <c r="M67" s="64"/>
      <c r="N67" s="64"/>
      <c r="O67" s="64"/>
      <c r="P67" s="64"/>
      <c r="Q67" s="64"/>
      <c r="R67" s="64"/>
      <c r="S67" s="64"/>
      <c r="T67" s="64"/>
      <c r="U67" s="258"/>
      <c r="V67" s="258"/>
    </row>
    <row r="68" spans="2:22" ht="8.1" customHeight="1" x14ac:dyDescent="0.25">
      <c r="C68" s="107"/>
      <c r="D68" s="107"/>
      <c r="E68" s="107"/>
      <c r="F68" s="107"/>
      <c r="G68" s="107"/>
      <c r="H68" s="107"/>
      <c r="I68" s="107"/>
      <c r="J68" s="107"/>
      <c r="K68" s="107"/>
      <c r="L68" s="107"/>
      <c r="M68" s="107"/>
    </row>
    <row r="69" spans="2:22" ht="24" hidden="1" customHeight="1" thickBot="1" x14ac:dyDescent="0.3">
      <c r="C69" s="32" t="s">
        <v>53</v>
      </c>
      <c r="D69" s="38"/>
      <c r="E69" s="118" t="s">
        <v>297</v>
      </c>
      <c r="F69" s="107"/>
      <c r="G69" s="107"/>
      <c r="H69" s="107"/>
      <c r="I69" s="107"/>
      <c r="J69" s="107"/>
      <c r="K69" s="107"/>
      <c r="L69" s="107"/>
      <c r="M69" s="107"/>
    </row>
    <row r="70" spans="2:22" ht="24" hidden="1" customHeight="1" thickBot="1" x14ac:dyDescent="0.3">
      <c r="C70" s="3" t="s">
        <v>25</v>
      </c>
      <c r="D70" s="3" t="s">
        <v>25</v>
      </c>
      <c r="E70" s="16" t="s">
        <v>25</v>
      </c>
      <c r="F70" s="107"/>
      <c r="G70" s="107"/>
      <c r="H70" s="107"/>
      <c r="I70" s="107"/>
      <c r="J70" s="107"/>
      <c r="K70" s="107"/>
      <c r="L70" s="107"/>
      <c r="M70" s="107"/>
    </row>
    <row r="71" spans="2:22" ht="24" hidden="1" customHeight="1" thickBot="1" x14ac:dyDescent="0.3">
      <c r="B71" s="35">
        <v>1</v>
      </c>
      <c r="C71" s="3" t="s">
        <v>55</v>
      </c>
      <c r="D71" s="3" t="str">
        <f>IF('START - AWARD DETAILS'!C21="","",'START - AWARD DETAILS'!C21)</f>
        <v>University of Liverpool</v>
      </c>
      <c r="E71" s="119" t="e">
        <f>IF('START - AWARD DETAILS'!#REF!=0,"",'START - AWARD DETAILS'!#REF!)</f>
        <v>#REF!</v>
      </c>
      <c r="F71" s="107"/>
      <c r="G71" s="107"/>
      <c r="H71" s="107"/>
      <c r="I71" s="107"/>
      <c r="J71" s="107"/>
      <c r="K71" s="107"/>
      <c r="L71" s="107"/>
      <c r="M71" s="107"/>
    </row>
    <row r="72" spans="2:22" ht="24" hidden="1" customHeight="1" thickBot="1" x14ac:dyDescent="0.3">
      <c r="B72" s="35">
        <v>2</v>
      </c>
      <c r="C72" s="3" t="s">
        <v>57</v>
      </c>
      <c r="D72" s="3" t="str">
        <f>IF('START - AWARD DETAILS'!C22="","",'START - AWARD DETAILS'!C22)</f>
        <v>Liverpool School of Tropical Medicine</v>
      </c>
      <c r="E72" s="119" t="e">
        <f>IF('START - AWARD DETAILS'!#REF!=0,"",'START - AWARD DETAILS'!#REF!)</f>
        <v>#REF!</v>
      </c>
      <c r="F72" s="107"/>
      <c r="G72" s="107"/>
      <c r="H72" s="107"/>
      <c r="I72" s="107"/>
      <c r="J72" s="107"/>
      <c r="K72" s="107"/>
      <c r="L72" s="107"/>
      <c r="M72" s="107"/>
    </row>
    <row r="73" spans="2:22" ht="24" hidden="1" customHeight="1" thickBot="1" x14ac:dyDescent="0.3">
      <c r="B73" s="35">
        <v>3</v>
      </c>
      <c r="C73" s="3" t="s">
        <v>56</v>
      </c>
      <c r="D73" s="3" t="str">
        <f>IF('START - AWARD DETAILS'!C23="","",'START - AWARD DETAILS'!C23)</f>
        <v>Human Development Research Foundation</v>
      </c>
      <c r="E73" s="119" t="e">
        <f>IF('START - AWARD DETAILS'!#REF!=0,"",'START - AWARD DETAILS'!#REF!)</f>
        <v>#REF!</v>
      </c>
      <c r="F73" s="107"/>
      <c r="G73" s="107"/>
      <c r="H73" s="107"/>
      <c r="I73" s="107"/>
      <c r="J73" s="107"/>
      <c r="K73" s="107"/>
      <c r="L73" s="107"/>
      <c r="M73" s="107"/>
    </row>
    <row r="74" spans="2:22" ht="24" hidden="1" customHeight="1" thickBot="1" x14ac:dyDescent="0.3">
      <c r="B74" s="63">
        <v>4</v>
      </c>
      <c r="C74" s="3" t="s">
        <v>58</v>
      </c>
      <c r="D74" s="3" t="str">
        <f>IF('START - AWARD DETAILS'!C24="","",'START - AWARD DETAILS'!C24)</f>
        <v/>
      </c>
      <c r="E74" s="119" t="e">
        <f>IF('START - AWARD DETAILS'!#REF!=0,"",'START - AWARD DETAILS'!#REF!)</f>
        <v>#REF!</v>
      </c>
      <c r="F74" s="107"/>
      <c r="G74" s="107"/>
      <c r="H74" s="107"/>
      <c r="I74" s="107"/>
      <c r="J74" s="107"/>
      <c r="K74" s="107"/>
      <c r="L74" s="107"/>
      <c r="M74" s="107"/>
    </row>
    <row r="75" spans="2:22" ht="24" hidden="1" customHeight="1" thickBot="1" x14ac:dyDescent="0.3">
      <c r="B75" s="63">
        <v>5</v>
      </c>
      <c r="C75" s="107"/>
      <c r="D75" s="3" t="str">
        <f>IF('START - AWARD DETAILS'!C25="","",'START - AWARD DETAILS'!C25)</f>
        <v>Transcultural Pschyological Organization (TPO)</v>
      </c>
      <c r="E75" s="119" t="e">
        <f>IF('START - AWARD DETAILS'!#REF!=0,"",'START - AWARD DETAILS'!#REF!)</f>
        <v>#REF!</v>
      </c>
      <c r="F75" s="107"/>
      <c r="G75" s="107"/>
      <c r="H75" s="107"/>
      <c r="I75" s="107"/>
      <c r="J75" s="107"/>
      <c r="K75" s="107"/>
      <c r="L75" s="107"/>
      <c r="M75" s="107"/>
    </row>
    <row r="76" spans="2:22" ht="24" hidden="1" customHeight="1" thickBot="1" x14ac:dyDescent="0.3">
      <c r="B76" s="63">
        <v>6</v>
      </c>
      <c r="C76" s="107"/>
      <c r="D76" s="3" t="str">
        <f>IF('START - AWARD DETAILS'!C26="","",'START - AWARD DETAILS'!C26)</f>
        <v>University of Liberal Arts (ULAB)</v>
      </c>
      <c r="E76" s="119" t="e">
        <f>IF('START - AWARD DETAILS'!#REF!=0,"",'START - AWARD DETAILS'!#REF!)</f>
        <v>#REF!</v>
      </c>
      <c r="F76" s="107"/>
      <c r="G76" s="107"/>
      <c r="H76" s="107"/>
      <c r="I76" s="107"/>
      <c r="J76" s="107"/>
      <c r="K76" s="107"/>
      <c r="L76" s="107"/>
      <c r="M76" s="107"/>
    </row>
    <row r="77" spans="2:22" ht="24" hidden="1" customHeight="1" thickBot="1" x14ac:dyDescent="0.3">
      <c r="B77" s="63">
        <v>7</v>
      </c>
      <c r="C77" s="107"/>
      <c r="D77" s="3" t="str">
        <f>IF('START - AWARD DETAILS'!C27="","",'START - AWARD DETAILS'!C27)</f>
        <v>Institute of Reseach and Development (IRD)</v>
      </c>
      <c r="E77" s="119" t="e">
        <f>IF('START - AWARD DETAILS'!#REF!=0,"",'START - AWARD DETAILS'!#REF!)</f>
        <v>#REF!</v>
      </c>
      <c r="F77" s="107"/>
      <c r="G77" s="107"/>
      <c r="H77" s="107"/>
      <c r="I77" s="107"/>
      <c r="J77" s="107"/>
      <c r="K77" s="107"/>
      <c r="L77" s="107"/>
      <c r="M77" s="107"/>
    </row>
    <row r="78" spans="2:22" ht="24" hidden="1" customHeight="1" thickBot="1" x14ac:dyDescent="0.3">
      <c r="B78" s="63">
        <v>8</v>
      </c>
      <c r="C78" s="107"/>
      <c r="D78" s="3" t="str">
        <f>IF('START - AWARD DETAILS'!C28="","",'START - AWARD DETAILS'!C28)</f>
        <v/>
      </c>
      <c r="E78" s="119" t="e">
        <f>IF('START - AWARD DETAILS'!#REF!=0,"",'START - AWARD DETAILS'!#REF!)</f>
        <v>#REF!</v>
      </c>
      <c r="F78" s="107"/>
      <c r="G78" s="107"/>
      <c r="H78" s="107"/>
      <c r="I78" s="107"/>
      <c r="J78" s="107"/>
      <c r="K78" s="107"/>
      <c r="L78" s="107"/>
      <c r="M78" s="107"/>
    </row>
    <row r="79" spans="2:22" ht="24" hidden="1" customHeight="1" thickBot="1" x14ac:dyDescent="0.3">
      <c r="B79" s="63">
        <v>9</v>
      </c>
      <c r="C79" s="107"/>
      <c r="D79" s="3" t="str">
        <f>IF('START - AWARD DETAILS'!C29="","",'START - AWARD DETAILS'!C29)</f>
        <v/>
      </c>
      <c r="E79" s="119" t="e">
        <f>IF('START - AWARD DETAILS'!#REF!=0,"",'START - AWARD DETAILS'!#REF!)</f>
        <v>#REF!</v>
      </c>
    </row>
    <row r="80" spans="2:22" ht="24" hidden="1" customHeight="1" thickBot="1" x14ac:dyDescent="0.3">
      <c r="B80" s="63">
        <v>10</v>
      </c>
      <c r="C80" s="107"/>
      <c r="D80" s="3" t="str">
        <f>IF('START - AWARD DETAILS'!C30="","",'START - AWARD DETAILS'!C30)</f>
        <v/>
      </c>
      <c r="E80" s="119" t="e">
        <f>IF('START - AWARD DETAILS'!#REF!=0,"",'START - AWARD DETAILS'!#REF!)</f>
        <v>#REF!</v>
      </c>
    </row>
    <row r="81" spans="2:5" ht="24" hidden="1" customHeight="1" thickBot="1" x14ac:dyDescent="0.3">
      <c r="B81" s="63">
        <v>11</v>
      </c>
      <c r="C81" s="107"/>
      <c r="D81" s="3" t="str">
        <f>IF('START - AWARD DETAILS'!C31="","",'START - AWARD DETAILS'!C31)</f>
        <v/>
      </c>
      <c r="E81" s="119" t="e">
        <f>IF('START - AWARD DETAILS'!#REF!=0,"",'START - AWARD DETAILS'!#REF!)</f>
        <v>#REF!</v>
      </c>
    </row>
    <row r="82" spans="2:5" ht="24" hidden="1" customHeight="1" thickBot="1" x14ac:dyDescent="0.3">
      <c r="B82" s="63">
        <v>12</v>
      </c>
      <c r="D82" s="3" t="str">
        <f>IF('START - AWARD DETAILS'!C32="","",'START - AWARD DETAILS'!C32)</f>
        <v/>
      </c>
      <c r="E82" s="119" t="e">
        <f>IF('START - AWARD DETAILS'!#REF!=0,"",'START - AWARD DETAILS'!#REF!)</f>
        <v>#REF!</v>
      </c>
    </row>
    <row r="83" spans="2:5" ht="24" hidden="1" customHeight="1" thickBot="1" x14ac:dyDescent="0.3">
      <c r="B83" s="63">
        <v>13</v>
      </c>
      <c r="D83" s="3" t="str">
        <f>IF('START - AWARD DETAILS'!C33="","",'START - AWARD DETAILS'!C33)</f>
        <v/>
      </c>
      <c r="E83" s="119" t="e">
        <f>IF('START - AWARD DETAILS'!#REF!=0,"",'START - AWARD DETAILS'!#REF!)</f>
        <v>#REF!</v>
      </c>
    </row>
    <row r="84" spans="2:5" ht="24" hidden="1" customHeight="1" thickBot="1" x14ac:dyDescent="0.3">
      <c r="B84" s="63">
        <v>14</v>
      </c>
      <c r="D84" s="3" t="str">
        <f>IF('START - AWARD DETAILS'!C34="","",'START - AWARD DETAILS'!C34)</f>
        <v/>
      </c>
      <c r="E84" s="119" t="e">
        <f>IF('START - AWARD DETAILS'!#REF!=0,"",'START - AWARD DETAILS'!#REF!)</f>
        <v>#REF!</v>
      </c>
    </row>
    <row r="85" spans="2:5" ht="24" hidden="1" customHeight="1" thickBot="1" x14ac:dyDescent="0.3">
      <c r="B85" s="63">
        <v>15</v>
      </c>
      <c r="D85" s="3" t="str">
        <f>IF('START - AWARD DETAILS'!C35="","",'START - AWARD DETAILS'!C35)</f>
        <v/>
      </c>
      <c r="E85" s="119" t="e">
        <f>IF('START - AWARD DETAILS'!#REF!=0,"",'START - AWARD DETAILS'!#REF!)</f>
        <v>#REF!</v>
      </c>
    </row>
    <row r="86" spans="2:5" ht="24" hidden="1" customHeight="1" thickBot="1" x14ac:dyDescent="0.3">
      <c r="B86" s="63">
        <v>16</v>
      </c>
      <c r="D86" s="3" t="str">
        <f>IF('START - AWARD DETAILS'!C36="","",'START - AWARD DETAILS'!C36)</f>
        <v/>
      </c>
      <c r="E86" s="119" t="e">
        <f>IF('START - AWARD DETAILS'!#REF!=0,"",'START - AWARD DETAILS'!#REF!)</f>
        <v>#REF!</v>
      </c>
    </row>
    <row r="87" spans="2:5" ht="24" hidden="1" customHeight="1" thickBot="1" x14ac:dyDescent="0.3">
      <c r="B87" s="63">
        <v>17</v>
      </c>
      <c r="D87" s="3" t="str">
        <f>IF('START - AWARD DETAILS'!C37="","",'START - AWARD DETAILS'!C37)</f>
        <v/>
      </c>
      <c r="E87" s="119" t="e">
        <f>IF('START - AWARD DETAILS'!#REF!=0,"",'START - AWARD DETAILS'!#REF!)</f>
        <v>#REF!</v>
      </c>
    </row>
    <row r="88" spans="2:5" ht="24" hidden="1" customHeight="1" thickBot="1" x14ac:dyDescent="0.3">
      <c r="B88" s="63">
        <v>18</v>
      </c>
      <c r="D88" s="3" t="str">
        <f>IF('START - AWARD DETAILS'!C38="","",'START - AWARD DETAILS'!C38)</f>
        <v/>
      </c>
      <c r="E88" s="119" t="e">
        <f>IF('START - AWARD DETAILS'!#REF!=0,"",'START - AWARD DETAILS'!#REF!)</f>
        <v>#REF!</v>
      </c>
    </row>
    <row r="89" spans="2:5" ht="24" hidden="1" customHeight="1" thickBot="1" x14ac:dyDescent="0.3">
      <c r="B89" s="63">
        <v>19</v>
      </c>
      <c r="D89" s="3" t="str">
        <f>IF('START - AWARD DETAILS'!C39="","",'START - AWARD DETAILS'!C39)</f>
        <v/>
      </c>
      <c r="E89" s="119" t="e">
        <f>IF('START - AWARD DETAILS'!#REF!=0,"",'START - AWARD DETAILS'!#REF!)</f>
        <v>#REF!</v>
      </c>
    </row>
    <row r="90" spans="2:5" ht="24" hidden="1" customHeight="1" x14ac:dyDescent="0.25">
      <c r="B90" s="63">
        <v>20</v>
      </c>
      <c r="D90" s="3" t="str">
        <f>IF('START - AWARD DETAILS'!C40="","",'START - AWARD DETAILS'!C40)</f>
        <v/>
      </c>
      <c r="E90" s="119" t="e">
        <f>IF('START - AWARD DETAILS'!#REF!=0,"",'START - AWARD DETAILS'!#REF!)</f>
        <v>#REF!</v>
      </c>
    </row>
  </sheetData>
  <sheetProtection algorithmName="SHA-512" hashValue="u4V5JWeoWyygirP5Ccsg/qOW0kusmZC+FlgJJxlgodet6ifTnFfc2Ao2XlTrba5WZOOv2qktxYiGYMiUMiam+w==" saltValue="G1GMe82AsC3pg9361YgeEg==" spinCount="100000" sheet="1" selectLockedCells="1" autoFilter="0"/>
  <autoFilter ref="C11:H11"/>
  <mergeCells count="5">
    <mergeCell ref="C3:I3"/>
    <mergeCell ref="C9:I9"/>
    <mergeCell ref="C66:I66"/>
    <mergeCell ref="D7:I7"/>
    <mergeCell ref="D5:I5"/>
  </mergeCells>
  <conditionalFormatting sqref="C12:D61">
    <cfRule type="expression" dxfId="23" priority="5" stopIfTrue="1">
      <formula>AND(OR(C12="",C12="(Select)",C12="[INSERT TEXT]"),$T12&lt;&gt;0)</formula>
    </cfRule>
  </conditionalFormatting>
  <conditionalFormatting sqref="I13:I61">
    <cfRule type="expression" dxfId="22" priority="4" stopIfTrue="1">
      <formula>I13&gt;IF($E13="HEI",INDIRECT("'AWARD DETAILS - RULES'!$G$12"),INDIRECT("'AWARD DETAILS - RULES'!$G$13"))</formula>
    </cfRule>
  </conditionalFormatting>
  <conditionalFormatting sqref="E12:H36">
    <cfRule type="expression" dxfId="21" priority="3" stopIfTrue="1">
      <formula>AND(OR(E12="",E12="(Select)",E12="[INSERT TEXT]"),$U12&lt;&gt;0)</formula>
    </cfRule>
  </conditionalFormatting>
  <conditionalFormatting sqref="I12:I36">
    <cfRule type="expression" dxfId="20" priority="1" stopIfTrue="1">
      <formula>I12&gt;IF($E12="HEI",INDIRECT("'AWARD DETAILS - RULES'!$G$12"),INDIRECT("'AWARD DETAILS - RULES'!$G$13"))</formula>
    </cfRule>
  </conditionalFormatting>
  <dataValidations count="4">
    <dataValidation type="decimal" operator="greaterThanOrEqual" allowBlank="1" showInputMessage="1" showErrorMessage="1" errorTitle="Travel, Subsistence and Conference Fees" error="Please enter a full numeric value in £'s only." sqref="S13:S61 Q13:Q61 K13:K61 M13:M61 O13:O61 K12:S12">
      <formula1>0</formula1>
    </dataValidation>
    <dataValidation type="list" allowBlank="1" showInputMessage="1" showErrorMessage="1" sqref="D61">
      <formula1>$D$68:$D$88</formula1>
    </dataValidation>
    <dataValidation type="list" allowBlank="1" showInputMessage="1" showErrorMessage="1" sqref="D12:D60">
      <formula1>$D$70:$D$90</formula1>
    </dataValidation>
    <dataValidation operator="greaterThanOrEqual" allowBlank="1" showInputMessage="1" showErrorMessage="1" errorTitle="Travel, Subsistence and Conference Fees" error="Please enter a full numeric value in £'s only." sqref="J12"/>
  </dataValidations>
  <pageMargins left="0.7" right="0.7" top="0.75" bottom="0.75" header="0.3" footer="0.3"/>
  <pageSetup paperSize="9" scale="42" orientation="portrait" r:id="rId1"/>
  <ignoredErrors>
    <ignoredError sqref="E12:H61"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W102"/>
  <sheetViews>
    <sheetView showGridLines="0" topLeftCell="C10" workbookViewId="0">
      <selection activeCell="C12" sqref="C12"/>
    </sheetView>
  </sheetViews>
  <sheetFormatPr defaultColWidth="0" defaultRowHeight="15" zeroHeight="1" outlineLevelRow="1" x14ac:dyDescent="0.25"/>
  <cols>
    <col min="1" max="2" width="1.7109375" style="63" customWidth="1"/>
    <col min="3" max="8" width="20.7109375" style="63" customWidth="1"/>
    <col min="9" max="19" width="11.7109375" style="63" customWidth="1"/>
    <col min="20" max="21" width="15.7109375" style="63" customWidth="1"/>
    <col min="22" max="23" width="1.7109375" style="63" customWidth="1"/>
    <col min="24" max="16384" width="6.28515625" style="63" hidden="1"/>
  </cols>
  <sheetData>
    <row r="1" spans="2:22" ht="8.1" customHeight="1" x14ac:dyDescent="0.25"/>
    <row r="2" spans="2:22" ht="8.1" customHeight="1" thickBot="1" x14ac:dyDescent="0.3">
      <c r="B2" s="64"/>
      <c r="C2" s="64"/>
      <c r="D2" s="64"/>
      <c r="E2" s="64"/>
      <c r="F2" s="64"/>
      <c r="G2" s="64"/>
      <c r="H2" s="64"/>
      <c r="I2" s="64"/>
      <c r="J2" s="64"/>
      <c r="K2" s="64"/>
      <c r="L2" s="64"/>
      <c r="M2" s="64"/>
      <c r="N2" s="64"/>
      <c r="O2" s="64"/>
      <c r="P2" s="64"/>
      <c r="Q2" s="64"/>
      <c r="R2" s="64"/>
      <c r="S2" s="64"/>
      <c r="T2" s="64"/>
      <c r="U2" s="258"/>
      <c r="V2" s="258"/>
    </row>
    <row r="3" spans="2:22" ht="15" customHeight="1" thickBot="1" x14ac:dyDescent="0.3">
      <c r="B3" s="64"/>
      <c r="C3" s="697" t="s">
        <v>83</v>
      </c>
      <c r="D3" s="698"/>
      <c r="E3" s="698"/>
      <c r="F3" s="698"/>
      <c r="G3" s="698"/>
      <c r="H3" s="698"/>
      <c r="I3" s="734"/>
      <c r="J3" s="101"/>
      <c r="K3" s="64"/>
      <c r="L3" s="64"/>
      <c r="M3" s="64"/>
      <c r="N3" s="64"/>
      <c r="O3" s="64"/>
      <c r="P3" s="64"/>
      <c r="Q3" s="64"/>
      <c r="R3" s="64"/>
      <c r="S3" s="64"/>
      <c r="T3" s="64"/>
      <c r="U3" s="258"/>
      <c r="V3" s="258"/>
    </row>
    <row r="4" spans="2:22" ht="8.1" customHeight="1" thickBot="1" x14ac:dyDescent="0.3">
      <c r="B4" s="64"/>
      <c r="C4" s="64"/>
      <c r="D4" s="64"/>
      <c r="E4" s="64"/>
      <c r="F4" s="64"/>
      <c r="G4" s="64"/>
      <c r="H4" s="64"/>
      <c r="I4" s="64"/>
      <c r="J4" s="65"/>
      <c r="K4" s="64"/>
      <c r="L4" s="64"/>
      <c r="M4" s="64"/>
      <c r="N4" s="64"/>
      <c r="O4" s="64"/>
      <c r="P4" s="64"/>
      <c r="Q4" s="64"/>
      <c r="R4" s="64"/>
      <c r="S4" s="64"/>
      <c r="T4" s="64"/>
      <c r="U4" s="258"/>
      <c r="V4" s="258"/>
    </row>
    <row r="5" spans="2:22" ht="15" customHeight="1" thickBot="1" x14ac:dyDescent="0.3">
      <c r="B5" s="64"/>
      <c r="C5" s="7" t="s">
        <v>107</v>
      </c>
      <c r="D5" s="728" t="str">
        <f>IF('START - AWARD DETAILS'!$D$13="","",'START - AWARD DETAILS'!$D$13)</f>
        <v>ENHANCE: Scaling-up Care for Perinatal Depression through Technological Enhancements to the 'Thinking Healthy Programme'</v>
      </c>
      <c r="E5" s="729"/>
      <c r="F5" s="729"/>
      <c r="G5" s="729"/>
      <c r="H5" s="729"/>
      <c r="I5" s="730"/>
      <c r="J5" s="65"/>
      <c r="K5" s="64"/>
      <c r="L5" s="64"/>
      <c r="M5" s="64"/>
      <c r="N5" s="64"/>
      <c r="O5" s="64"/>
      <c r="P5" s="64"/>
      <c r="Q5" s="64"/>
      <c r="R5" s="64"/>
      <c r="S5" s="64"/>
      <c r="T5" s="64"/>
      <c r="U5" s="258"/>
      <c r="V5" s="258"/>
    </row>
    <row r="6" spans="2:22" ht="8.1" customHeight="1" thickBot="1" x14ac:dyDescent="0.3">
      <c r="B6" s="64"/>
      <c r="C6" s="64"/>
      <c r="D6" s="64"/>
      <c r="E6" s="64"/>
      <c r="F6" s="64"/>
      <c r="G6" s="64"/>
      <c r="H6" s="64"/>
      <c r="I6" s="64"/>
      <c r="J6" s="65"/>
      <c r="K6" s="64"/>
      <c r="L6" s="64"/>
      <c r="M6" s="64"/>
      <c r="N6" s="64"/>
      <c r="O6" s="64"/>
      <c r="P6" s="64"/>
      <c r="Q6" s="64"/>
      <c r="R6" s="64"/>
      <c r="S6" s="64"/>
      <c r="T6" s="64"/>
      <c r="U6" s="258"/>
      <c r="V6" s="258"/>
    </row>
    <row r="7" spans="2:22" ht="15" customHeight="1" thickBot="1" x14ac:dyDescent="0.3">
      <c r="B7" s="64"/>
      <c r="C7" s="39" t="s">
        <v>0</v>
      </c>
      <c r="D7" s="739" t="str">
        <f>IF('START - AWARD DETAILS'!$D$14="","",'START - AWARD DETAILS'!$D$14)</f>
        <v>NIHR200817</v>
      </c>
      <c r="E7" s="740"/>
      <c r="F7" s="740"/>
      <c r="G7" s="740"/>
      <c r="H7" s="740"/>
      <c r="I7" s="741"/>
      <c r="J7" s="65"/>
      <c r="K7" s="64"/>
      <c r="L7" s="64"/>
      <c r="M7" s="64"/>
      <c r="N7" s="64"/>
      <c r="O7" s="64"/>
      <c r="P7" s="64"/>
      <c r="Q7" s="64"/>
      <c r="R7" s="64"/>
      <c r="S7" s="64"/>
      <c r="T7" s="64"/>
      <c r="U7" s="258"/>
      <c r="V7" s="258"/>
    </row>
    <row r="8" spans="2:22" ht="8.1" customHeight="1" thickBot="1" x14ac:dyDescent="0.3">
      <c r="B8" s="64"/>
      <c r="C8" s="64"/>
      <c r="D8" s="64"/>
      <c r="E8" s="64"/>
      <c r="F8" s="64"/>
      <c r="G8" s="64"/>
      <c r="H8" s="64"/>
      <c r="I8" s="64"/>
      <c r="J8" s="65"/>
      <c r="K8" s="64"/>
      <c r="L8" s="64"/>
      <c r="M8" s="64"/>
      <c r="N8" s="64"/>
      <c r="O8" s="64"/>
      <c r="P8" s="64"/>
      <c r="Q8" s="64"/>
      <c r="R8" s="64"/>
      <c r="S8" s="64"/>
      <c r="T8" s="64"/>
      <c r="U8" s="258"/>
      <c r="V8" s="258"/>
    </row>
    <row r="9" spans="2:22" ht="381.75" customHeight="1" thickBot="1" x14ac:dyDescent="0.3">
      <c r="B9" s="64"/>
      <c r="C9" s="725" t="s">
        <v>471</v>
      </c>
      <c r="D9" s="742"/>
      <c r="E9" s="742"/>
      <c r="F9" s="742"/>
      <c r="G9" s="742"/>
      <c r="H9" s="742"/>
      <c r="I9" s="743"/>
      <c r="J9" s="65"/>
      <c r="K9" s="64"/>
      <c r="L9" s="64"/>
      <c r="M9" s="64"/>
      <c r="N9" s="64"/>
      <c r="O9" s="64"/>
      <c r="P9" s="64"/>
      <c r="Q9" s="64"/>
      <c r="R9" s="64"/>
      <c r="S9" s="64"/>
      <c r="T9" s="64"/>
      <c r="U9" s="258"/>
      <c r="V9" s="258"/>
    </row>
    <row r="10" spans="2:22" ht="8.1" customHeight="1" thickBot="1" x14ac:dyDescent="0.3">
      <c r="B10" s="64"/>
      <c r="C10" s="64"/>
      <c r="D10" s="64"/>
      <c r="E10" s="64"/>
      <c r="F10" s="64"/>
      <c r="G10" s="64"/>
      <c r="H10" s="64"/>
      <c r="I10" s="64"/>
      <c r="J10" s="65"/>
      <c r="K10" s="64"/>
      <c r="L10" s="64"/>
      <c r="M10" s="64"/>
      <c r="N10" s="64"/>
      <c r="O10" s="64"/>
      <c r="P10" s="64"/>
      <c r="Q10" s="64"/>
      <c r="R10" s="64"/>
      <c r="S10" s="64"/>
      <c r="T10" s="64"/>
      <c r="U10" s="258"/>
      <c r="V10" s="258"/>
    </row>
    <row r="11" spans="2:22" s="99" customFormat="1" ht="50.1" customHeight="1" thickBot="1" x14ac:dyDescent="0.3">
      <c r="B11" s="109"/>
      <c r="C11" s="69" t="s">
        <v>52</v>
      </c>
      <c r="D11" s="9" t="s">
        <v>358</v>
      </c>
      <c r="E11" s="308" t="s">
        <v>404</v>
      </c>
      <c r="F11" s="308" t="s">
        <v>403</v>
      </c>
      <c r="G11" s="311" t="s">
        <v>409</v>
      </c>
      <c r="H11" s="312" t="s">
        <v>408</v>
      </c>
      <c r="I11" s="238" t="s">
        <v>316</v>
      </c>
      <c r="J11" s="40" t="s">
        <v>11</v>
      </c>
      <c r="K11" s="102" t="s">
        <v>317</v>
      </c>
      <c r="L11" s="40" t="s">
        <v>12</v>
      </c>
      <c r="M11" s="102" t="s">
        <v>318</v>
      </c>
      <c r="N11" s="40" t="s">
        <v>13</v>
      </c>
      <c r="O11" s="102" t="s">
        <v>319</v>
      </c>
      <c r="P11" s="40" t="s">
        <v>14</v>
      </c>
      <c r="Q11" s="102" t="s">
        <v>320</v>
      </c>
      <c r="R11" s="41" t="s">
        <v>15</v>
      </c>
      <c r="S11" s="134" t="s">
        <v>321</v>
      </c>
      <c r="T11" s="313" t="s">
        <v>16</v>
      </c>
      <c r="U11" s="133" t="s">
        <v>322</v>
      </c>
      <c r="V11" s="109"/>
    </row>
    <row r="12" spans="2:22" s="99" customFormat="1" ht="51.75" x14ac:dyDescent="0.25">
      <c r="B12" s="109"/>
      <c r="C12" s="249" t="s">
        <v>580</v>
      </c>
      <c r="D12" s="231" t="s">
        <v>527</v>
      </c>
      <c r="E12" s="424" t="str">
        <f>IFERROR(VLOOKUP($D12,'START - AWARD DETAILS'!$C$21:$G$40,2,0),"")</f>
        <v>Research institute (ODA Eligible)</v>
      </c>
      <c r="F12" s="424" t="str">
        <f>IFERROR(VLOOKUP($D12,'START - AWARD DETAILS'!$C$21:$G$40,3,0),"")</f>
        <v>Pakistan</v>
      </c>
      <c r="G12" s="560" t="str">
        <f>IFERROR(VLOOKUP($D12,'START - AWARD DETAILS'!$C$21:$G$40,4,0),"")</f>
        <v>Yes</v>
      </c>
      <c r="H12" s="425" t="str">
        <f>IFERROR(VLOOKUP($D12,'START - AWARD DETAILS'!$C$21:$G$40,5,0),"")</f>
        <v>Lower Middle Income Countries and Territories</v>
      </c>
      <c r="I12" s="327">
        <f>IF(E12="HEI (UK)",0.8,1)</f>
        <v>1</v>
      </c>
      <c r="J12" s="333">
        <v>4500</v>
      </c>
      <c r="K12" s="329">
        <f>J12*$I12</f>
        <v>4500</v>
      </c>
      <c r="L12" s="333">
        <v>4500</v>
      </c>
      <c r="M12" s="329">
        <f>L12*$I12</f>
        <v>4500</v>
      </c>
      <c r="N12" s="581">
        <v>4500</v>
      </c>
      <c r="O12" s="329">
        <f>N12*$I12</f>
        <v>4500</v>
      </c>
      <c r="P12" s="581">
        <v>4500</v>
      </c>
      <c r="Q12" s="329">
        <f>P12*$I12</f>
        <v>4500</v>
      </c>
      <c r="R12" s="333"/>
      <c r="S12" s="329">
        <f>R12*$I12</f>
        <v>0</v>
      </c>
      <c r="T12" s="331">
        <f>J12+L12+N12+P12+R12</f>
        <v>18000</v>
      </c>
      <c r="U12" s="334">
        <f>K12+M12+O12+Q12+S12</f>
        <v>18000</v>
      </c>
      <c r="V12" s="109"/>
    </row>
    <row r="13" spans="2:22" s="99" customFormat="1" x14ac:dyDescent="0.25">
      <c r="B13" s="109"/>
      <c r="C13" s="249" t="s">
        <v>51</v>
      </c>
      <c r="D13" s="231" t="s">
        <v>25</v>
      </c>
      <c r="E13" s="424" t="str">
        <f>IFERROR(VLOOKUP($D13,'START - AWARD DETAILS'!$C$21:$G$40,2,0),"")</f>
        <v/>
      </c>
      <c r="F13" s="424" t="str">
        <f>IFERROR(VLOOKUP($D13,'START - AWARD DETAILS'!$C$21:$G$40,3,0),"")</f>
        <v/>
      </c>
      <c r="G13" s="560" t="str">
        <f>IFERROR(VLOOKUP($D13,'START - AWARD DETAILS'!$C$21:$G$40,4,0),"")</f>
        <v/>
      </c>
      <c r="H13" s="425" t="str">
        <f>IFERROR(VLOOKUP($D13,'START - AWARD DETAILS'!$C$21:$G$40,5,0),"")</f>
        <v/>
      </c>
      <c r="I13" s="327">
        <f t="shared" ref="I13:I37" si="0">IF(E13="HEI (UK)",0.8,1)</f>
        <v>1</v>
      </c>
      <c r="J13" s="333"/>
      <c r="K13" s="329">
        <f t="shared" ref="K13:K61" si="1">J13*$I13</f>
        <v>0</v>
      </c>
      <c r="L13" s="333"/>
      <c r="M13" s="329">
        <f t="shared" ref="M13:M61" si="2">L13*$I13</f>
        <v>0</v>
      </c>
      <c r="N13" s="581"/>
      <c r="O13" s="329">
        <f t="shared" ref="O13:O61" si="3">N13*$I13</f>
        <v>0</v>
      </c>
      <c r="P13" s="581"/>
      <c r="Q13" s="329">
        <f t="shared" ref="Q13:Q61" si="4">P13*$I13</f>
        <v>0</v>
      </c>
      <c r="R13" s="333"/>
      <c r="S13" s="329">
        <f t="shared" ref="S13:S61" si="5">R13*$I13</f>
        <v>0</v>
      </c>
      <c r="T13" s="331">
        <f>J13+L13+N13+P13+R13</f>
        <v>0</v>
      </c>
      <c r="U13" s="334">
        <f>K13+M13+O13+Q13+S13</f>
        <v>0</v>
      </c>
      <c r="V13" s="109"/>
    </row>
    <row r="14" spans="2:22" s="99" customFormat="1" x14ac:dyDescent="0.25">
      <c r="B14" s="109"/>
      <c r="C14" s="249" t="s">
        <v>51</v>
      </c>
      <c r="D14" s="231" t="s">
        <v>25</v>
      </c>
      <c r="E14" s="424" t="str">
        <f>IFERROR(VLOOKUP($D14,'START - AWARD DETAILS'!$C$21:$G$40,2,0),"")</f>
        <v/>
      </c>
      <c r="F14" s="424" t="str">
        <f>IFERROR(VLOOKUP($D14,'START - AWARD DETAILS'!$C$21:$G$40,3,0),"")</f>
        <v/>
      </c>
      <c r="G14" s="560" t="str">
        <f>IFERROR(VLOOKUP($D14,'START - AWARD DETAILS'!$C$21:$G$40,4,0),"")</f>
        <v/>
      </c>
      <c r="H14" s="425" t="str">
        <f>IFERROR(VLOOKUP($D14,'START - AWARD DETAILS'!$C$21:$G$40,5,0),"")</f>
        <v/>
      </c>
      <c r="I14" s="327">
        <f t="shared" si="0"/>
        <v>1</v>
      </c>
      <c r="J14" s="333"/>
      <c r="K14" s="329">
        <f t="shared" si="1"/>
        <v>0</v>
      </c>
      <c r="L14" s="333"/>
      <c r="M14" s="329">
        <f t="shared" si="2"/>
        <v>0</v>
      </c>
      <c r="N14" s="581"/>
      <c r="O14" s="329">
        <f t="shared" si="3"/>
        <v>0</v>
      </c>
      <c r="P14" s="581"/>
      <c r="Q14" s="329">
        <f t="shared" si="4"/>
        <v>0</v>
      </c>
      <c r="R14" s="333"/>
      <c r="S14" s="329">
        <f t="shared" si="5"/>
        <v>0</v>
      </c>
      <c r="T14" s="331">
        <f t="shared" ref="T14:T61" si="6">J14+L14+N14+P14+R14</f>
        <v>0</v>
      </c>
      <c r="U14" s="334">
        <f t="shared" ref="U14:U61" si="7">K14+M14+O14+Q14+S14</f>
        <v>0</v>
      </c>
      <c r="V14" s="109"/>
    </row>
    <row r="15" spans="2:22" s="99" customFormat="1" x14ac:dyDescent="0.25">
      <c r="B15" s="109"/>
      <c r="C15" s="249" t="s">
        <v>51</v>
      </c>
      <c r="D15" s="231" t="s">
        <v>25</v>
      </c>
      <c r="E15" s="424" t="str">
        <f>IFERROR(VLOOKUP($D15,'START - AWARD DETAILS'!$C$21:$G$40,2,0),"")</f>
        <v/>
      </c>
      <c r="F15" s="424" t="str">
        <f>IFERROR(VLOOKUP($D15,'START - AWARD DETAILS'!$C$21:$G$40,3,0),"")</f>
        <v/>
      </c>
      <c r="G15" s="560" t="str">
        <f>IFERROR(VLOOKUP($D15,'START - AWARD DETAILS'!$C$21:$G$40,4,0),"")</f>
        <v/>
      </c>
      <c r="H15" s="425" t="str">
        <f>IFERROR(VLOOKUP($D15,'START - AWARD DETAILS'!$C$21:$G$40,5,0),"")</f>
        <v/>
      </c>
      <c r="I15" s="327">
        <f t="shared" si="0"/>
        <v>1</v>
      </c>
      <c r="J15" s="333"/>
      <c r="K15" s="329">
        <f t="shared" si="1"/>
        <v>0</v>
      </c>
      <c r="L15" s="333"/>
      <c r="M15" s="329">
        <f t="shared" si="2"/>
        <v>0</v>
      </c>
      <c r="N15" s="581"/>
      <c r="O15" s="329">
        <f t="shared" si="3"/>
        <v>0</v>
      </c>
      <c r="P15" s="581"/>
      <c r="Q15" s="329">
        <f t="shared" si="4"/>
        <v>0</v>
      </c>
      <c r="R15" s="333"/>
      <c r="S15" s="329">
        <f t="shared" si="5"/>
        <v>0</v>
      </c>
      <c r="T15" s="331">
        <f t="shared" si="6"/>
        <v>0</v>
      </c>
      <c r="U15" s="334">
        <f t="shared" si="7"/>
        <v>0</v>
      </c>
      <c r="V15" s="109"/>
    </row>
    <row r="16" spans="2:22" s="99" customFormat="1" x14ac:dyDescent="0.25">
      <c r="B16" s="109"/>
      <c r="C16" s="249" t="s">
        <v>51</v>
      </c>
      <c r="D16" s="231" t="s">
        <v>25</v>
      </c>
      <c r="E16" s="424" t="str">
        <f>IFERROR(VLOOKUP($D16,'START - AWARD DETAILS'!$C$21:$G$40,2,0),"")</f>
        <v/>
      </c>
      <c r="F16" s="424" t="str">
        <f>IFERROR(VLOOKUP($D16,'START - AWARD DETAILS'!$C$21:$G$40,3,0),"")</f>
        <v/>
      </c>
      <c r="G16" s="560" t="str">
        <f>IFERROR(VLOOKUP($D16,'START - AWARD DETAILS'!$C$21:$G$40,4,0),"")</f>
        <v/>
      </c>
      <c r="H16" s="425" t="str">
        <f>IFERROR(VLOOKUP($D16,'START - AWARD DETAILS'!$C$21:$G$40,5,0),"")</f>
        <v/>
      </c>
      <c r="I16" s="327">
        <f t="shared" si="0"/>
        <v>1</v>
      </c>
      <c r="J16" s="333"/>
      <c r="K16" s="329">
        <f t="shared" si="1"/>
        <v>0</v>
      </c>
      <c r="L16" s="333"/>
      <c r="M16" s="329">
        <f t="shared" si="2"/>
        <v>0</v>
      </c>
      <c r="N16" s="581"/>
      <c r="O16" s="329">
        <f t="shared" si="3"/>
        <v>0</v>
      </c>
      <c r="P16" s="581"/>
      <c r="Q16" s="329">
        <f t="shared" si="4"/>
        <v>0</v>
      </c>
      <c r="R16" s="333"/>
      <c r="S16" s="329">
        <f t="shared" si="5"/>
        <v>0</v>
      </c>
      <c r="T16" s="331">
        <f t="shared" si="6"/>
        <v>0</v>
      </c>
      <c r="U16" s="334">
        <f t="shared" si="7"/>
        <v>0</v>
      </c>
      <c r="V16" s="109"/>
    </row>
    <row r="17" spans="2:22" s="99" customFormat="1" x14ac:dyDescent="0.25">
      <c r="B17" s="109"/>
      <c r="C17" s="249" t="s">
        <v>51</v>
      </c>
      <c r="D17" s="231" t="s">
        <v>25</v>
      </c>
      <c r="E17" s="424" t="str">
        <f>IFERROR(VLOOKUP($D17,'START - AWARD DETAILS'!$C$21:$G$40,2,0),"")</f>
        <v/>
      </c>
      <c r="F17" s="424" t="str">
        <f>IFERROR(VLOOKUP($D17,'START - AWARD DETAILS'!$C$21:$G$40,3,0),"")</f>
        <v/>
      </c>
      <c r="G17" s="560" t="str">
        <f>IFERROR(VLOOKUP($D17,'START - AWARD DETAILS'!$C$21:$G$40,4,0),"")</f>
        <v/>
      </c>
      <c r="H17" s="425" t="str">
        <f>IFERROR(VLOOKUP($D17,'START - AWARD DETAILS'!$C$21:$G$40,5,0),"")</f>
        <v/>
      </c>
      <c r="I17" s="327">
        <f t="shared" si="0"/>
        <v>1</v>
      </c>
      <c r="J17" s="328"/>
      <c r="K17" s="329">
        <f t="shared" si="1"/>
        <v>0</v>
      </c>
      <c r="L17" s="328"/>
      <c r="M17" s="329">
        <f t="shared" si="2"/>
        <v>0</v>
      </c>
      <c r="N17" s="328"/>
      <c r="O17" s="329">
        <f t="shared" si="3"/>
        <v>0</v>
      </c>
      <c r="P17" s="328"/>
      <c r="Q17" s="329">
        <f t="shared" si="4"/>
        <v>0</v>
      </c>
      <c r="R17" s="328"/>
      <c r="S17" s="329">
        <f t="shared" si="5"/>
        <v>0</v>
      </c>
      <c r="T17" s="331">
        <f t="shared" si="6"/>
        <v>0</v>
      </c>
      <c r="U17" s="334">
        <f t="shared" si="7"/>
        <v>0</v>
      </c>
      <c r="V17" s="109"/>
    </row>
    <row r="18" spans="2:22" s="99" customFormat="1" x14ac:dyDescent="0.25">
      <c r="B18" s="109"/>
      <c r="C18" s="194" t="s">
        <v>51</v>
      </c>
      <c r="D18" s="231" t="s">
        <v>25</v>
      </c>
      <c r="E18" s="424" t="str">
        <f>IFERROR(VLOOKUP($D18,'START - AWARD DETAILS'!$C$21:$G$40,2,0),"")</f>
        <v/>
      </c>
      <c r="F18" s="424" t="str">
        <f>IFERROR(VLOOKUP($D18,'START - AWARD DETAILS'!$C$21:$G$40,3,0),"")</f>
        <v/>
      </c>
      <c r="G18" s="560" t="str">
        <f>IFERROR(VLOOKUP($D18,'START - AWARD DETAILS'!$C$21:$G$40,4,0),"")</f>
        <v/>
      </c>
      <c r="H18" s="425" t="str">
        <f>IFERROR(VLOOKUP($D18,'START - AWARD DETAILS'!$C$21:$G$40,5,0),"")</f>
        <v/>
      </c>
      <c r="I18" s="327">
        <f t="shared" si="0"/>
        <v>1</v>
      </c>
      <c r="J18" s="328"/>
      <c r="K18" s="329">
        <f t="shared" si="1"/>
        <v>0</v>
      </c>
      <c r="L18" s="328"/>
      <c r="M18" s="329">
        <f t="shared" si="2"/>
        <v>0</v>
      </c>
      <c r="N18" s="328"/>
      <c r="O18" s="329">
        <f t="shared" si="3"/>
        <v>0</v>
      </c>
      <c r="P18" s="328"/>
      <c r="Q18" s="329">
        <f t="shared" si="4"/>
        <v>0</v>
      </c>
      <c r="R18" s="328"/>
      <c r="S18" s="329">
        <f t="shared" si="5"/>
        <v>0</v>
      </c>
      <c r="T18" s="331">
        <f t="shared" si="6"/>
        <v>0</v>
      </c>
      <c r="U18" s="334">
        <f t="shared" si="7"/>
        <v>0</v>
      </c>
      <c r="V18" s="109"/>
    </row>
    <row r="19" spans="2:22" s="99" customFormat="1" x14ac:dyDescent="0.25">
      <c r="B19" s="109"/>
      <c r="C19" s="194" t="s">
        <v>51</v>
      </c>
      <c r="D19" s="231" t="s">
        <v>25</v>
      </c>
      <c r="E19" s="424" t="str">
        <f>IFERROR(VLOOKUP($D19,'START - AWARD DETAILS'!$C$21:$G$40,2,0),"")</f>
        <v/>
      </c>
      <c r="F19" s="424" t="str">
        <f>IFERROR(VLOOKUP($D19,'START - AWARD DETAILS'!$C$21:$G$40,3,0),"")</f>
        <v/>
      </c>
      <c r="G19" s="560" t="str">
        <f>IFERROR(VLOOKUP($D19,'START - AWARD DETAILS'!$C$21:$G$40,4,0),"")</f>
        <v/>
      </c>
      <c r="H19" s="425" t="str">
        <f>IFERROR(VLOOKUP($D19,'START - AWARD DETAILS'!$C$21:$G$40,5,0),"")</f>
        <v/>
      </c>
      <c r="I19" s="327">
        <f t="shared" si="0"/>
        <v>1</v>
      </c>
      <c r="J19" s="328"/>
      <c r="K19" s="329">
        <f t="shared" si="1"/>
        <v>0</v>
      </c>
      <c r="L19" s="328"/>
      <c r="M19" s="329">
        <f t="shared" si="2"/>
        <v>0</v>
      </c>
      <c r="N19" s="328"/>
      <c r="O19" s="329">
        <f t="shared" si="3"/>
        <v>0</v>
      </c>
      <c r="P19" s="328"/>
      <c r="Q19" s="329">
        <f t="shared" si="4"/>
        <v>0</v>
      </c>
      <c r="R19" s="328"/>
      <c r="S19" s="329">
        <f t="shared" si="5"/>
        <v>0</v>
      </c>
      <c r="T19" s="331">
        <f t="shared" si="6"/>
        <v>0</v>
      </c>
      <c r="U19" s="334">
        <f t="shared" si="7"/>
        <v>0</v>
      </c>
      <c r="V19" s="109"/>
    </row>
    <row r="20" spans="2:22" s="99" customFormat="1" x14ac:dyDescent="0.25">
      <c r="B20" s="109"/>
      <c r="C20" s="194" t="s">
        <v>51</v>
      </c>
      <c r="D20" s="231" t="s">
        <v>25</v>
      </c>
      <c r="E20" s="424" t="str">
        <f>IFERROR(VLOOKUP($D20,'START - AWARD DETAILS'!$C$21:$G$40,2,0),"")</f>
        <v/>
      </c>
      <c r="F20" s="424" t="str">
        <f>IFERROR(VLOOKUP($D20,'START - AWARD DETAILS'!$C$21:$G$40,3,0),"")</f>
        <v/>
      </c>
      <c r="G20" s="560" t="str">
        <f>IFERROR(VLOOKUP($D20,'START - AWARD DETAILS'!$C$21:$G$40,4,0),"")</f>
        <v/>
      </c>
      <c r="H20" s="425" t="str">
        <f>IFERROR(VLOOKUP($D20,'START - AWARD DETAILS'!$C$21:$G$40,5,0),"")</f>
        <v/>
      </c>
      <c r="I20" s="327">
        <f t="shared" si="0"/>
        <v>1</v>
      </c>
      <c r="J20" s="328"/>
      <c r="K20" s="329">
        <f t="shared" si="1"/>
        <v>0</v>
      </c>
      <c r="L20" s="328"/>
      <c r="M20" s="329">
        <f t="shared" si="2"/>
        <v>0</v>
      </c>
      <c r="N20" s="328"/>
      <c r="O20" s="329">
        <f t="shared" si="3"/>
        <v>0</v>
      </c>
      <c r="P20" s="328"/>
      <c r="Q20" s="329">
        <f t="shared" si="4"/>
        <v>0</v>
      </c>
      <c r="R20" s="328"/>
      <c r="S20" s="329">
        <f t="shared" si="5"/>
        <v>0</v>
      </c>
      <c r="T20" s="331">
        <f t="shared" si="6"/>
        <v>0</v>
      </c>
      <c r="U20" s="334">
        <f t="shared" si="7"/>
        <v>0</v>
      </c>
      <c r="V20" s="109"/>
    </row>
    <row r="21" spans="2:22" s="99" customFormat="1" x14ac:dyDescent="0.25">
      <c r="B21" s="109"/>
      <c r="C21" s="194" t="s">
        <v>51</v>
      </c>
      <c r="D21" s="231" t="s">
        <v>25</v>
      </c>
      <c r="E21" s="424" t="str">
        <f>IFERROR(VLOOKUP($D21,'START - AWARD DETAILS'!$C$21:$G$40,2,0),"")</f>
        <v/>
      </c>
      <c r="F21" s="424" t="str">
        <f>IFERROR(VLOOKUP($D21,'START - AWARD DETAILS'!$C$21:$G$40,3,0),"")</f>
        <v/>
      </c>
      <c r="G21" s="560" t="str">
        <f>IFERROR(VLOOKUP($D21,'START - AWARD DETAILS'!$C$21:$G$40,4,0),"")</f>
        <v/>
      </c>
      <c r="H21" s="425" t="str">
        <f>IFERROR(VLOOKUP($D21,'START - AWARD DETAILS'!$C$21:$G$40,5,0),"")</f>
        <v/>
      </c>
      <c r="I21" s="327">
        <f t="shared" si="0"/>
        <v>1</v>
      </c>
      <c r="J21" s="328"/>
      <c r="K21" s="329">
        <f t="shared" si="1"/>
        <v>0</v>
      </c>
      <c r="L21" s="328"/>
      <c r="M21" s="329">
        <f t="shared" si="2"/>
        <v>0</v>
      </c>
      <c r="N21" s="328"/>
      <c r="O21" s="329">
        <f t="shared" si="3"/>
        <v>0</v>
      </c>
      <c r="P21" s="328"/>
      <c r="Q21" s="329">
        <f t="shared" si="4"/>
        <v>0</v>
      </c>
      <c r="R21" s="328"/>
      <c r="S21" s="329">
        <f t="shared" si="5"/>
        <v>0</v>
      </c>
      <c r="T21" s="331">
        <f t="shared" si="6"/>
        <v>0</v>
      </c>
      <c r="U21" s="334">
        <f t="shared" si="7"/>
        <v>0</v>
      </c>
      <c r="V21" s="109"/>
    </row>
    <row r="22" spans="2:22" s="99" customFormat="1" x14ac:dyDescent="0.25">
      <c r="B22" s="109"/>
      <c r="C22" s="194" t="s">
        <v>51</v>
      </c>
      <c r="D22" s="231" t="s">
        <v>25</v>
      </c>
      <c r="E22" s="424" t="str">
        <f>IFERROR(VLOOKUP($D22,'START - AWARD DETAILS'!$C$21:$G$40,2,0),"")</f>
        <v/>
      </c>
      <c r="F22" s="424" t="str">
        <f>IFERROR(VLOOKUP($D22,'START - AWARD DETAILS'!$C$21:$G$40,3,0),"")</f>
        <v/>
      </c>
      <c r="G22" s="560" t="str">
        <f>IFERROR(VLOOKUP($D22,'START - AWARD DETAILS'!$C$21:$G$40,4,0),"")</f>
        <v/>
      </c>
      <c r="H22" s="425" t="str">
        <f>IFERROR(VLOOKUP($D22,'START - AWARD DETAILS'!$C$21:$G$40,5,0),"")</f>
        <v/>
      </c>
      <c r="I22" s="327">
        <f t="shared" si="0"/>
        <v>1</v>
      </c>
      <c r="J22" s="328"/>
      <c r="K22" s="329">
        <f t="shared" si="1"/>
        <v>0</v>
      </c>
      <c r="L22" s="328"/>
      <c r="M22" s="329">
        <f t="shared" si="2"/>
        <v>0</v>
      </c>
      <c r="N22" s="328"/>
      <c r="O22" s="329">
        <f t="shared" si="3"/>
        <v>0</v>
      </c>
      <c r="P22" s="328"/>
      <c r="Q22" s="329">
        <f t="shared" si="4"/>
        <v>0</v>
      </c>
      <c r="R22" s="328"/>
      <c r="S22" s="329">
        <f t="shared" si="5"/>
        <v>0</v>
      </c>
      <c r="T22" s="331">
        <f t="shared" si="6"/>
        <v>0</v>
      </c>
      <c r="U22" s="334">
        <f t="shared" si="7"/>
        <v>0</v>
      </c>
      <c r="V22" s="109"/>
    </row>
    <row r="23" spans="2:22" s="99" customFormat="1" x14ac:dyDescent="0.25">
      <c r="B23" s="109"/>
      <c r="C23" s="194" t="s">
        <v>51</v>
      </c>
      <c r="D23" s="231" t="s">
        <v>25</v>
      </c>
      <c r="E23" s="424" t="str">
        <f>IFERROR(VLOOKUP($D23,'START - AWARD DETAILS'!$C$21:$G$40,2,0),"")</f>
        <v/>
      </c>
      <c r="F23" s="424" t="str">
        <f>IFERROR(VLOOKUP($D23,'START - AWARD DETAILS'!$C$21:$G$40,3,0),"")</f>
        <v/>
      </c>
      <c r="G23" s="560" t="str">
        <f>IFERROR(VLOOKUP($D23,'START - AWARD DETAILS'!$C$21:$G$40,4,0),"")</f>
        <v/>
      </c>
      <c r="H23" s="425" t="str">
        <f>IFERROR(VLOOKUP($D23,'START - AWARD DETAILS'!$C$21:$G$40,5,0),"")</f>
        <v/>
      </c>
      <c r="I23" s="327">
        <f t="shared" si="0"/>
        <v>1</v>
      </c>
      <c r="J23" s="328"/>
      <c r="K23" s="329">
        <f t="shared" si="1"/>
        <v>0</v>
      </c>
      <c r="L23" s="328"/>
      <c r="M23" s="329">
        <f t="shared" si="2"/>
        <v>0</v>
      </c>
      <c r="N23" s="328"/>
      <c r="O23" s="329">
        <f t="shared" si="3"/>
        <v>0</v>
      </c>
      <c r="P23" s="328"/>
      <c r="Q23" s="329">
        <f t="shared" si="4"/>
        <v>0</v>
      </c>
      <c r="R23" s="328"/>
      <c r="S23" s="329">
        <f t="shared" si="5"/>
        <v>0</v>
      </c>
      <c r="T23" s="331">
        <f t="shared" si="6"/>
        <v>0</v>
      </c>
      <c r="U23" s="334">
        <f t="shared" si="7"/>
        <v>0</v>
      </c>
      <c r="V23" s="109"/>
    </row>
    <row r="24" spans="2:22" s="99" customFormat="1" x14ac:dyDescent="0.25">
      <c r="B24" s="109"/>
      <c r="C24" s="194" t="s">
        <v>51</v>
      </c>
      <c r="D24" s="231" t="s">
        <v>25</v>
      </c>
      <c r="E24" s="424" t="str">
        <f>IFERROR(VLOOKUP($D24,'START - AWARD DETAILS'!$C$21:$G$40,2,0),"")</f>
        <v/>
      </c>
      <c r="F24" s="424" t="str">
        <f>IFERROR(VLOOKUP($D24,'START - AWARD DETAILS'!$C$21:$G$40,3,0),"")</f>
        <v/>
      </c>
      <c r="G24" s="560" t="str">
        <f>IFERROR(VLOOKUP($D24,'START - AWARD DETAILS'!$C$21:$G$40,4,0),"")</f>
        <v/>
      </c>
      <c r="H24" s="425" t="str">
        <f>IFERROR(VLOOKUP($D24,'START - AWARD DETAILS'!$C$21:$G$40,5,0),"")</f>
        <v/>
      </c>
      <c r="I24" s="327">
        <f t="shared" si="0"/>
        <v>1</v>
      </c>
      <c r="J24" s="328"/>
      <c r="K24" s="329">
        <f t="shared" si="1"/>
        <v>0</v>
      </c>
      <c r="L24" s="328"/>
      <c r="M24" s="329">
        <f t="shared" si="2"/>
        <v>0</v>
      </c>
      <c r="N24" s="328"/>
      <c r="O24" s="329">
        <f t="shared" si="3"/>
        <v>0</v>
      </c>
      <c r="P24" s="328"/>
      <c r="Q24" s="329">
        <f t="shared" si="4"/>
        <v>0</v>
      </c>
      <c r="R24" s="328"/>
      <c r="S24" s="329">
        <f t="shared" si="5"/>
        <v>0</v>
      </c>
      <c r="T24" s="331">
        <f t="shared" si="6"/>
        <v>0</v>
      </c>
      <c r="U24" s="334">
        <f t="shared" si="7"/>
        <v>0</v>
      </c>
      <c r="V24" s="109"/>
    </row>
    <row r="25" spans="2:22" s="99" customFormat="1" x14ac:dyDescent="0.25">
      <c r="B25" s="109"/>
      <c r="C25" s="194" t="s">
        <v>51</v>
      </c>
      <c r="D25" s="231" t="s">
        <v>25</v>
      </c>
      <c r="E25" s="424" t="str">
        <f>IFERROR(VLOOKUP($D25,'START - AWARD DETAILS'!$C$21:$G$40,2,0),"")</f>
        <v/>
      </c>
      <c r="F25" s="424" t="str">
        <f>IFERROR(VLOOKUP($D25,'START - AWARD DETAILS'!$C$21:$G$40,3,0),"")</f>
        <v/>
      </c>
      <c r="G25" s="560" t="str">
        <f>IFERROR(VLOOKUP($D25,'START - AWARD DETAILS'!$C$21:$G$40,4,0),"")</f>
        <v/>
      </c>
      <c r="H25" s="425" t="str">
        <f>IFERROR(VLOOKUP($D25,'START - AWARD DETAILS'!$C$21:$G$40,5,0),"")</f>
        <v/>
      </c>
      <c r="I25" s="327">
        <f t="shared" si="0"/>
        <v>1</v>
      </c>
      <c r="J25" s="328"/>
      <c r="K25" s="329">
        <f t="shared" si="1"/>
        <v>0</v>
      </c>
      <c r="L25" s="328"/>
      <c r="M25" s="329">
        <f t="shared" si="2"/>
        <v>0</v>
      </c>
      <c r="N25" s="328"/>
      <c r="O25" s="329">
        <f t="shared" si="3"/>
        <v>0</v>
      </c>
      <c r="P25" s="328"/>
      <c r="Q25" s="329">
        <f t="shared" si="4"/>
        <v>0</v>
      </c>
      <c r="R25" s="328"/>
      <c r="S25" s="329">
        <f t="shared" si="5"/>
        <v>0</v>
      </c>
      <c r="T25" s="331">
        <f t="shared" si="6"/>
        <v>0</v>
      </c>
      <c r="U25" s="334">
        <f t="shared" si="7"/>
        <v>0</v>
      </c>
      <c r="V25" s="109"/>
    </row>
    <row r="26" spans="2:22" s="99" customFormat="1" x14ac:dyDescent="0.25">
      <c r="B26" s="109"/>
      <c r="C26" s="194" t="s">
        <v>51</v>
      </c>
      <c r="D26" s="231" t="s">
        <v>25</v>
      </c>
      <c r="E26" s="424" t="str">
        <f>IFERROR(VLOOKUP($D26,'START - AWARD DETAILS'!$C$21:$G$40,2,0),"")</f>
        <v/>
      </c>
      <c r="F26" s="424" t="str">
        <f>IFERROR(VLOOKUP($D26,'START - AWARD DETAILS'!$C$21:$G$40,3,0),"")</f>
        <v/>
      </c>
      <c r="G26" s="560" t="str">
        <f>IFERROR(VLOOKUP($D26,'START - AWARD DETAILS'!$C$21:$G$40,4,0),"")</f>
        <v/>
      </c>
      <c r="H26" s="425" t="str">
        <f>IFERROR(VLOOKUP($D26,'START - AWARD DETAILS'!$C$21:$G$40,5,0),"")</f>
        <v/>
      </c>
      <c r="I26" s="327">
        <f t="shared" si="0"/>
        <v>1</v>
      </c>
      <c r="J26" s="328"/>
      <c r="K26" s="329">
        <f t="shared" si="1"/>
        <v>0</v>
      </c>
      <c r="L26" s="328"/>
      <c r="M26" s="329">
        <f t="shared" si="2"/>
        <v>0</v>
      </c>
      <c r="N26" s="328"/>
      <c r="O26" s="329">
        <f t="shared" si="3"/>
        <v>0</v>
      </c>
      <c r="P26" s="328"/>
      <c r="Q26" s="329">
        <f t="shared" si="4"/>
        <v>0</v>
      </c>
      <c r="R26" s="328"/>
      <c r="S26" s="329">
        <f t="shared" si="5"/>
        <v>0</v>
      </c>
      <c r="T26" s="331">
        <f t="shared" si="6"/>
        <v>0</v>
      </c>
      <c r="U26" s="334">
        <f t="shared" si="7"/>
        <v>0</v>
      </c>
      <c r="V26" s="109"/>
    </row>
    <row r="27" spans="2:22" s="99" customFormat="1" x14ac:dyDescent="0.25">
      <c r="B27" s="109"/>
      <c r="C27" s="194" t="s">
        <v>51</v>
      </c>
      <c r="D27" s="231" t="s">
        <v>25</v>
      </c>
      <c r="E27" s="424" t="str">
        <f>IFERROR(VLOOKUP($D27,'START - AWARD DETAILS'!$C$21:$G$40,2,0),"")</f>
        <v/>
      </c>
      <c r="F27" s="424" t="str">
        <f>IFERROR(VLOOKUP($D27,'START - AWARD DETAILS'!$C$21:$G$40,3,0),"")</f>
        <v/>
      </c>
      <c r="G27" s="560" t="str">
        <f>IFERROR(VLOOKUP($D27,'START - AWARD DETAILS'!$C$21:$G$40,4,0),"")</f>
        <v/>
      </c>
      <c r="H27" s="425" t="str">
        <f>IFERROR(VLOOKUP($D27,'START - AWARD DETAILS'!$C$21:$G$40,5,0),"")</f>
        <v/>
      </c>
      <c r="I27" s="327">
        <f t="shared" si="0"/>
        <v>1</v>
      </c>
      <c r="J27" s="328"/>
      <c r="K27" s="329">
        <f t="shared" si="1"/>
        <v>0</v>
      </c>
      <c r="L27" s="328"/>
      <c r="M27" s="329">
        <f t="shared" si="2"/>
        <v>0</v>
      </c>
      <c r="N27" s="328"/>
      <c r="O27" s="329">
        <f t="shared" si="3"/>
        <v>0</v>
      </c>
      <c r="P27" s="328"/>
      <c r="Q27" s="329">
        <f t="shared" si="4"/>
        <v>0</v>
      </c>
      <c r="R27" s="328"/>
      <c r="S27" s="329">
        <f t="shared" si="5"/>
        <v>0</v>
      </c>
      <c r="T27" s="331">
        <f t="shared" si="6"/>
        <v>0</v>
      </c>
      <c r="U27" s="334">
        <f t="shared" si="7"/>
        <v>0</v>
      </c>
      <c r="V27" s="109"/>
    </row>
    <row r="28" spans="2:22" s="99" customFormat="1" x14ac:dyDescent="0.25">
      <c r="B28" s="109"/>
      <c r="C28" s="194" t="s">
        <v>51</v>
      </c>
      <c r="D28" s="231" t="s">
        <v>25</v>
      </c>
      <c r="E28" s="424" t="str">
        <f>IFERROR(VLOOKUP($D28,'START - AWARD DETAILS'!$C$21:$G$40,2,0),"")</f>
        <v/>
      </c>
      <c r="F28" s="424" t="str">
        <f>IFERROR(VLOOKUP($D28,'START - AWARD DETAILS'!$C$21:$G$40,3,0),"")</f>
        <v/>
      </c>
      <c r="G28" s="560" t="str">
        <f>IFERROR(VLOOKUP($D28,'START - AWARD DETAILS'!$C$21:$G$40,4,0),"")</f>
        <v/>
      </c>
      <c r="H28" s="425" t="str">
        <f>IFERROR(VLOOKUP($D28,'START - AWARD DETAILS'!$C$21:$G$40,5,0),"")</f>
        <v/>
      </c>
      <c r="I28" s="327">
        <f t="shared" si="0"/>
        <v>1</v>
      </c>
      <c r="J28" s="328"/>
      <c r="K28" s="329">
        <f t="shared" si="1"/>
        <v>0</v>
      </c>
      <c r="L28" s="328"/>
      <c r="M28" s="329">
        <f t="shared" si="2"/>
        <v>0</v>
      </c>
      <c r="N28" s="328"/>
      <c r="O28" s="329">
        <f t="shared" si="3"/>
        <v>0</v>
      </c>
      <c r="P28" s="328"/>
      <c r="Q28" s="329">
        <f t="shared" si="4"/>
        <v>0</v>
      </c>
      <c r="R28" s="328"/>
      <c r="S28" s="329">
        <f t="shared" si="5"/>
        <v>0</v>
      </c>
      <c r="T28" s="331">
        <f t="shared" si="6"/>
        <v>0</v>
      </c>
      <c r="U28" s="334">
        <f t="shared" si="7"/>
        <v>0</v>
      </c>
      <c r="V28" s="109"/>
    </row>
    <row r="29" spans="2:22" s="99" customFormat="1" x14ac:dyDescent="0.25">
      <c r="B29" s="109"/>
      <c r="C29" s="194" t="s">
        <v>51</v>
      </c>
      <c r="D29" s="231" t="s">
        <v>25</v>
      </c>
      <c r="E29" s="424" t="str">
        <f>IFERROR(VLOOKUP($D29,'START - AWARD DETAILS'!$C$21:$G$40,2,0),"")</f>
        <v/>
      </c>
      <c r="F29" s="424" t="str">
        <f>IFERROR(VLOOKUP($D29,'START - AWARD DETAILS'!$C$21:$G$40,3,0),"")</f>
        <v/>
      </c>
      <c r="G29" s="560" t="str">
        <f>IFERROR(VLOOKUP($D29,'START - AWARD DETAILS'!$C$21:$G$40,4,0),"")</f>
        <v/>
      </c>
      <c r="H29" s="425" t="str">
        <f>IFERROR(VLOOKUP($D29,'START - AWARD DETAILS'!$C$21:$G$40,5,0),"")</f>
        <v/>
      </c>
      <c r="I29" s="327">
        <f t="shared" si="0"/>
        <v>1</v>
      </c>
      <c r="J29" s="328"/>
      <c r="K29" s="329">
        <f t="shared" si="1"/>
        <v>0</v>
      </c>
      <c r="L29" s="328"/>
      <c r="M29" s="329">
        <f t="shared" si="2"/>
        <v>0</v>
      </c>
      <c r="N29" s="328"/>
      <c r="O29" s="329">
        <f t="shared" si="3"/>
        <v>0</v>
      </c>
      <c r="P29" s="328"/>
      <c r="Q29" s="329">
        <f t="shared" si="4"/>
        <v>0</v>
      </c>
      <c r="R29" s="328"/>
      <c r="S29" s="329">
        <f t="shared" si="5"/>
        <v>0</v>
      </c>
      <c r="T29" s="331">
        <f t="shared" si="6"/>
        <v>0</v>
      </c>
      <c r="U29" s="334">
        <f t="shared" si="7"/>
        <v>0</v>
      </c>
      <c r="V29" s="109"/>
    </row>
    <row r="30" spans="2:22" s="99" customFormat="1" x14ac:dyDescent="0.25">
      <c r="B30" s="109"/>
      <c r="C30" s="194" t="s">
        <v>51</v>
      </c>
      <c r="D30" s="231" t="s">
        <v>25</v>
      </c>
      <c r="E30" s="424" t="str">
        <f>IFERROR(VLOOKUP($D30,'START - AWARD DETAILS'!$C$21:$G$40,2,0),"")</f>
        <v/>
      </c>
      <c r="F30" s="424" t="str">
        <f>IFERROR(VLOOKUP($D30,'START - AWARD DETAILS'!$C$21:$G$40,3,0),"")</f>
        <v/>
      </c>
      <c r="G30" s="560" t="str">
        <f>IFERROR(VLOOKUP($D30,'START - AWARD DETAILS'!$C$21:$G$40,4,0),"")</f>
        <v/>
      </c>
      <c r="H30" s="425" t="str">
        <f>IFERROR(VLOOKUP($D30,'START - AWARD DETAILS'!$C$21:$G$40,5,0),"")</f>
        <v/>
      </c>
      <c r="I30" s="327">
        <f t="shared" si="0"/>
        <v>1</v>
      </c>
      <c r="J30" s="328"/>
      <c r="K30" s="329">
        <f t="shared" si="1"/>
        <v>0</v>
      </c>
      <c r="L30" s="328"/>
      <c r="M30" s="329">
        <f t="shared" si="2"/>
        <v>0</v>
      </c>
      <c r="N30" s="328"/>
      <c r="O30" s="329">
        <f t="shared" si="3"/>
        <v>0</v>
      </c>
      <c r="P30" s="328"/>
      <c r="Q30" s="329">
        <f t="shared" si="4"/>
        <v>0</v>
      </c>
      <c r="R30" s="328"/>
      <c r="S30" s="329">
        <f t="shared" si="5"/>
        <v>0</v>
      </c>
      <c r="T30" s="331">
        <f t="shared" si="6"/>
        <v>0</v>
      </c>
      <c r="U30" s="334">
        <f t="shared" si="7"/>
        <v>0</v>
      </c>
      <c r="V30" s="109"/>
    </row>
    <row r="31" spans="2:22" s="99" customFormat="1" x14ac:dyDescent="0.25">
      <c r="B31" s="109"/>
      <c r="C31" s="194" t="s">
        <v>51</v>
      </c>
      <c r="D31" s="231" t="s">
        <v>25</v>
      </c>
      <c r="E31" s="424" t="str">
        <f>IFERROR(VLOOKUP($D31,'START - AWARD DETAILS'!$C$21:$G$40,2,0),"")</f>
        <v/>
      </c>
      <c r="F31" s="424" t="str">
        <f>IFERROR(VLOOKUP($D31,'START - AWARD DETAILS'!$C$21:$G$40,3,0),"")</f>
        <v/>
      </c>
      <c r="G31" s="560" t="str">
        <f>IFERROR(VLOOKUP($D31,'START - AWARD DETAILS'!$C$21:$G$40,4,0),"")</f>
        <v/>
      </c>
      <c r="H31" s="425" t="str">
        <f>IFERROR(VLOOKUP($D31,'START - AWARD DETAILS'!$C$21:$G$40,5,0),"")</f>
        <v/>
      </c>
      <c r="I31" s="327">
        <f t="shared" si="0"/>
        <v>1</v>
      </c>
      <c r="J31" s="328"/>
      <c r="K31" s="329">
        <f t="shared" si="1"/>
        <v>0</v>
      </c>
      <c r="L31" s="328"/>
      <c r="M31" s="329">
        <f t="shared" si="2"/>
        <v>0</v>
      </c>
      <c r="N31" s="328"/>
      <c r="O31" s="329">
        <f t="shared" si="3"/>
        <v>0</v>
      </c>
      <c r="P31" s="328"/>
      <c r="Q31" s="329">
        <f t="shared" si="4"/>
        <v>0</v>
      </c>
      <c r="R31" s="328"/>
      <c r="S31" s="329">
        <f t="shared" si="5"/>
        <v>0</v>
      </c>
      <c r="T31" s="331">
        <f t="shared" si="6"/>
        <v>0</v>
      </c>
      <c r="U31" s="334">
        <f t="shared" si="7"/>
        <v>0</v>
      </c>
      <c r="V31" s="109"/>
    </row>
    <row r="32" spans="2:22" s="99" customFormat="1" x14ac:dyDescent="0.25">
      <c r="B32" s="109"/>
      <c r="C32" s="194" t="s">
        <v>51</v>
      </c>
      <c r="D32" s="231" t="s">
        <v>25</v>
      </c>
      <c r="E32" s="424" t="str">
        <f>IFERROR(VLOOKUP($D32,'START - AWARD DETAILS'!$C$21:$G$40,2,0),"")</f>
        <v/>
      </c>
      <c r="F32" s="424" t="str">
        <f>IFERROR(VLOOKUP($D32,'START - AWARD DETAILS'!$C$21:$G$40,3,0),"")</f>
        <v/>
      </c>
      <c r="G32" s="560" t="str">
        <f>IFERROR(VLOOKUP($D32,'START - AWARD DETAILS'!$C$21:$G$40,4,0),"")</f>
        <v/>
      </c>
      <c r="H32" s="425" t="str">
        <f>IFERROR(VLOOKUP($D32,'START - AWARD DETAILS'!$C$21:$G$40,5,0),"")</f>
        <v/>
      </c>
      <c r="I32" s="327">
        <f t="shared" si="0"/>
        <v>1</v>
      </c>
      <c r="J32" s="328"/>
      <c r="K32" s="329">
        <f t="shared" si="1"/>
        <v>0</v>
      </c>
      <c r="L32" s="328"/>
      <c r="M32" s="329">
        <f t="shared" si="2"/>
        <v>0</v>
      </c>
      <c r="N32" s="328"/>
      <c r="O32" s="329">
        <f t="shared" si="3"/>
        <v>0</v>
      </c>
      <c r="P32" s="328"/>
      <c r="Q32" s="329">
        <f t="shared" si="4"/>
        <v>0</v>
      </c>
      <c r="R32" s="328"/>
      <c r="S32" s="329">
        <f t="shared" si="5"/>
        <v>0</v>
      </c>
      <c r="T32" s="331">
        <f t="shared" si="6"/>
        <v>0</v>
      </c>
      <c r="U32" s="334">
        <f t="shared" si="7"/>
        <v>0</v>
      </c>
      <c r="V32" s="109"/>
    </row>
    <row r="33" spans="2:22" s="99" customFormat="1" x14ac:dyDescent="0.25">
      <c r="B33" s="109"/>
      <c r="C33" s="194" t="s">
        <v>51</v>
      </c>
      <c r="D33" s="231" t="s">
        <v>25</v>
      </c>
      <c r="E33" s="424" t="str">
        <f>IFERROR(VLOOKUP($D33,'START - AWARD DETAILS'!$C$21:$G$40,2,0),"")</f>
        <v/>
      </c>
      <c r="F33" s="424" t="str">
        <f>IFERROR(VLOOKUP($D33,'START - AWARD DETAILS'!$C$21:$G$40,3,0),"")</f>
        <v/>
      </c>
      <c r="G33" s="560" t="str">
        <f>IFERROR(VLOOKUP($D33,'START - AWARD DETAILS'!$C$21:$G$40,4,0),"")</f>
        <v/>
      </c>
      <c r="H33" s="425" t="str">
        <f>IFERROR(VLOOKUP($D33,'START - AWARD DETAILS'!$C$21:$G$40,5,0),"")</f>
        <v/>
      </c>
      <c r="I33" s="327">
        <f t="shared" si="0"/>
        <v>1</v>
      </c>
      <c r="J33" s="328"/>
      <c r="K33" s="329">
        <f t="shared" si="1"/>
        <v>0</v>
      </c>
      <c r="L33" s="328"/>
      <c r="M33" s="329">
        <f t="shared" si="2"/>
        <v>0</v>
      </c>
      <c r="N33" s="328"/>
      <c r="O33" s="329">
        <f t="shared" si="3"/>
        <v>0</v>
      </c>
      <c r="P33" s="328"/>
      <c r="Q33" s="329">
        <f t="shared" si="4"/>
        <v>0</v>
      </c>
      <c r="R33" s="328"/>
      <c r="S33" s="329">
        <f t="shared" si="5"/>
        <v>0</v>
      </c>
      <c r="T33" s="331">
        <f t="shared" si="6"/>
        <v>0</v>
      </c>
      <c r="U33" s="334">
        <f t="shared" si="7"/>
        <v>0</v>
      </c>
      <c r="V33" s="109"/>
    </row>
    <row r="34" spans="2:22" s="99" customFormat="1" x14ac:dyDescent="0.25">
      <c r="B34" s="109"/>
      <c r="C34" s="194" t="s">
        <v>51</v>
      </c>
      <c r="D34" s="231" t="s">
        <v>25</v>
      </c>
      <c r="E34" s="424" t="str">
        <f>IFERROR(VLOOKUP($D34,'START - AWARD DETAILS'!$C$21:$G$40,2,0),"")</f>
        <v/>
      </c>
      <c r="F34" s="424" t="str">
        <f>IFERROR(VLOOKUP($D34,'START - AWARD DETAILS'!$C$21:$G$40,3,0),"")</f>
        <v/>
      </c>
      <c r="G34" s="560" t="str">
        <f>IFERROR(VLOOKUP($D34,'START - AWARD DETAILS'!$C$21:$G$40,4,0),"")</f>
        <v/>
      </c>
      <c r="H34" s="425" t="str">
        <f>IFERROR(VLOOKUP($D34,'START - AWARD DETAILS'!$C$21:$G$40,5,0),"")</f>
        <v/>
      </c>
      <c r="I34" s="327">
        <f t="shared" si="0"/>
        <v>1</v>
      </c>
      <c r="J34" s="328"/>
      <c r="K34" s="329">
        <f t="shared" si="1"/>
        <v>0</v>
      </c>
      <c r="L34" s="328"/>
      <c r="M34" s="329">
        <f t="shared" si="2"/>
        <v>0</v>
      </c>
      <c r="N34" s="328"/>
      <c r="O34" s="329">
        <f t="shared" si="3"/>
        <v>0</v>
      </c>
      <c r="P34" s="328"/>
      <c r="Q34" s="329">
        <f t="shared" si="4"/>
        <v>0</v>
      </c>
      <c r="R34" s="328"/>
      <c r="S34" s="329">
        <f t="shared" si="5"/>
        <v>0</v>
      </c>
      <c r="T34" s="331">
        <f t="shared" si="6"/>
        <v>0</v>
      </c>
      <c r="U34" s="334">
        <f t="shared" si="7"/>
        <v>0</v>
      </c>
      <c r="V34" s="109"/>
    </row>
    <row r="35" spans="2:22" s="99" customFormat="1" x14ac:dyDescent="0.25">
      <c r="B35" s="109"/>
      <c r="C35" s="194" t="s">
        <v>51</v>
      </c>
      <c r="D35" s="231" t="s">
        <v>25</v>
      </c>
      <c r="E35" s="424" t="str">
        <f>IFERROR(VLOOKUP($D35,'START - AWARD DETAILS'!$C$21:$G$40,2,0),"")</f>
        <v/>
      </c>
      <c r="F35" s="424" t="str">
        <f>IFERROR(VLOOKUP($D35,'START - AWARD DETAILS'!$C$21:$G$40,3,0),"")</f>
        <v/>
      </c>
      <c r="G35" s="560" t="str">
        <f>IFERROR(VLOOKUP($D35,'START - AWARD DETAILS'!$C$21:$G$40,4,0),"")</f>
        <v/>
      </c>
      <c r="H35" s="425" t="str">
        <f>IFERROR(VLOOKUP($D35,'START - AWARD DETAILS'!$C$21:$G$40,5,0),"")</f>
        <v/>
      </c>
      <c r="I35" s="327">
        <f t="shared" si="0"/>
        <v>1</v>
      </c>
      <c r="J35" s="328"/>
      <c r="K35" s="329">
        <f t="shared" si="1"/>
        <v>0</v>
      </c>
      <c r="L35" s="328"/>
      <c r="M35" s="329">
        <f t="shared" si="2"/>
        <v>0</v>
      </c>
      <c r="N35" s="328"/>
      <c r="O35" s="329">
        <f t="shared" si="3"/>
        <v>0</v>
      </c>
      <c r="P35" s="328"/>
      <c r="Q35" s="329">
        <f t="shared" si="4"/>
        <v>0</v>
      </c>
      <c r="R35" s="328"/>
      <c r="S35" s="329">
        <f t="shared" si="5"/>
        <v>0</v>
      </c>
      <c r="T35" s="331">
        <f t="shared" si="6"/>
        <v>0</v>
      </c>
      <c r="U35" s="334">
        <f t="shared" si="7"/>
        <v>0</v>
      </c>
      <c r="V35" s="109"/>
    </row>
    <row r="36" spans="2:22" s="99" customFormat="1" x14ac:dyDescent="0.25">
      <c r="B36" s="109"/>
      <c r="C36" s="194" t="s">
        <v>51</v>
      </c>
      <c r="D36" s="231" t="s">
        <v>25</v>
      </c>
      <c r="E36" s="424" t="str">
        <f>IFERROR(VLOOKUP($D36,'START - AWARD DETAILS'!$C$21:$G$40,2,0),"")</f>
        <v/>
      </c>
      <c r="F36" s="424" t="str">
        <f>IFERROR(VLOOKUP($D36,'START - AWARD DETAILS'!$C$21:$G$40,3,0),"")</f>
        <v/>
      </c>
      <c r="G36" s="560" t="str">
        <f>IFERROR(VLOOKUP($D36,'START - AWARD DETAILS'!$C$21:$G$40,4,0),"")</f>
        <v/>
      </c>
      <c r="H36" s="425" t="str">
        <f>IFERROR(VLOOKUP($D36,'START - AWARD DETAILS'!$C$21:$G$40,5,0),"")</f>
        <v/>
      </c>
      <c r="I36" s="327">
        <f t="shared" si="0"/>
        <v>1</v>
      </c>
      <c r="J36" s="328"/>
      <c r="K36" s="329">
        <f t="shared" si="1"/>
        <v>0</v>
      </c>
      <c r="L36" s="328"/>
      <c r="M36" s="329">
        <f t="shared" si="2"/>
        <v>0</v>
      </c>
      <c r="N36" s="328"/>
      <c r="O36" s="329">
        <f t="shared" si="3"/>
        <v>0</v>
      </c>
      <c r="P36" s="328"/>
      <c r="Q36" s="329">
        <f t="shared" si="4"/>
        <v>0</v>
      </c>
      <c r="R36" s="328"/>
      <c r="S36" s="329">
        <f t="shared" si="5"/>
        <v>0</v>
      </c>
      <c r="T36" s="331">
        <f t="shared" si="6"/>
        <v>0</v>
      </c>
      <c r="U36" s="334">
        <f t="shared" si="7"/>
        <v>0</v>
      </c>
      <c r="V36" s="109"/>
    </row>
    <row r="37" spans="2:22" s="99" customFormat="1" x14ac:dyDescent="0.25">
      <c r="B37" s="109"/>
      <c r="C37" s="194" t="s">
        <v>51</v>
      </c>
      <c r="D37" s="231" t="s">
        <v>25</v>
      </c>
      <c r="E37" s="424" t="str">
        <f>IFERROR(VLOOKUP($D37,'START - AWARD DETAILS'!$C$21:$G$40,2,0),"")</f>
        <v/>
      </c>
      <c r="F37" s="424" t="str">
        <f>IFERROR(VLOOKUP($D37,'START - AWARD DETAILS'!$C$21:$G$40,3,0),"")</f>
        <v/>
      </c>
      <c r="G37" s="560" t="str">
        <f>IFERROR(VLOOKUP($D37,'START - AWARD DETAILS'!$C$21:$G$40,4,0),"")</f>
        <v/>
      </c>
      <c r="H37" s="425" t="str">
        <f>IFERROR(VLOOKUP($D37,'START - AWARD DETAILS'!$C$21:$G$40,5,0),"")</f>
        <v/>
      </c>
      <c r="I37" s="327">
        <f t="shared" si="0"/>
        <v>1</v>
      </c>
      <c r="J37" s="328"/>
      <c r="K37" s="329">
        <f t="shared" si="1"/>
        <v>0</v>
      </c>
      <c r="L37" s="328"/>
      <c r="M37" s="329">
        <f t="shared" si="2"/>
        <v>0</v>
      </c>
      <c r="N37" s="328"/>
      <c r="O37" s="329">
        <f t="shared" si="3"/>
        <v>0</v>
      </c>
      <c r="P37" s="328"/>
      <c r="Q37" s="329">
        <f t="shared" si="4"/>
        <v>0</v>
      </c>
      <c r="R37" s="328"/>
      <c r="S37" s="329">
        <f t="shared" si="5"/>
        <v>0</v>
      </c>
      <c r="T37" s="331">
        <f t="shared" si="6"/>
        <v>0</v>
      </c>
      <c r="U37" s="334">
        <f t="shared" si="7"/>
        <v>0</v>
      </c>
      <c r="V37" s="109"/>
    </row>
    <row r="38" spans="2:22" s="107" customFormat="1" outlineLevel="1" x14ac:dyDescent="0.25">
      <c r="B38" s="64"/>
      <c r="C38" s="194" t="s">
        <v>51</v>
      </c>
      <c r="D38" s="140" t="s">
        <v>25</v>
      </c>
      <c r="E38" s="424" t="str">
        <f>IFERROR(VLOOKUP($D38,'START - AWARD DETAILS'!$C$21:$G$40,2,0),"")</f>
        <v/>
      </c>
      <c r="F38" s="424" t="str">
        <f>IFERROR(VLOOKUP($D38,'START - AWARD DETAILS'!$C$21:$G$40,3,0),"")</f>
        <v/>
      </c>
      <c r="G38" s="560" t="str">
        <f>IFERROR(VLOOKUP($D38,'START - AWARD DETAILS'!$C$21:$G$40,4,0),"")</f>
        <v/>
      </c>
      <c r="H38" s="425" t="str">
        <f>IFERROR(VLOOKUP($D38,'START - AWARD DETAILS'!$C$21:$G$40,5,0),"")</f>
        <v/>
      </c>
      <c r="I38" s="335">
        <f>IF(E38="HEI",'START - AWARD DETAILS'!$G$12,'START - AWARD DETAILS'!$G$13)</f>
        <v>1</v>
      </c>
      <c r="J38" s="328"/>
      <c r="K38" s="329">
        <f t="shared" si="1"/>
        <v>0</v>
      </c>
      <c r="L38" s="328"/>
      <c r="M38" s="329">
        <f t="shared" si="2"/>
        <v>0</v>
      </c>
      <c r="N38" s="328"/>
      <c r="O38" s="329">
        <f t="shared" si="3"/>
        <v>0</v>
      </c>
      <c r="P38" s="328"/>
      <c r="Q38" s="329">
        <f t="shared" si="4"/>
        <v>0</v>
      </c>
      <c r="R38" s="328"/>
      <c r="S38" s="329">
        <f t="shared" si="5"/>
        <v>0</v>
      </c>
      <c r="T38" s="331">
        <f t="shared" si="6"/>
        <v>0</v>
      </c>
      <c r="U38" s="334">
        <f t="shared" si="7"/>
        <v>0</v>
      </c>
      <c r="V38" s="64"/>
    </row>
    <row r="39" spans="2:22" s="107" customFormat="1" outlineLevel="1" x14ac:dyDescent="0.25">
      <c r="B39" s="64"/>
      <c r="C39" s="194" t="s">
        <v>51</v>
      </c>
      <c r="D39" s="140" t="s">
        <v>25</v>
      </c>
      <c r="E39" s="424" t="str">
        <f>IFERROR(VLOOKUP($D39,'START - AWARD DETAILS'!$C$21:$G$40,2,0),"")</f>
        <v/>
      </c>
      <c r="F39" s="424" t="str">
        <f>IFERROR(VLOOKUP($D39,'START - AWARD DETAILS'!$C$21:$G$40,3,0),"")</f>
        <v/>
      </c>
      <c r="G39" s="560" t="str">
        <f>IFERROR(VLOOKUP($D39,'START - AWARD DETAILS'!$C$21:$G$40,4,0),"")</f>
        <v/>
      </c>
      <c r="H39" s="425" t="str">
        <f>IFERROR(VLOOKUP($D39,'START - AWARD DETAILS'!$C$21:$G$40,5,0),"")</f>
        <v/>
      </c>
      <c r="I39" s="335">
        <f>IF(E39="HEI",'START - AWARD DETAILS'!$G$12,'START - AWARD DETAILS'!$G$13)</f>
        <v>1</v>
      </c>
      <c r="J39" s="328"/>
      <c r="K39" s="329">
        <f t="shared" si="1"/>
        <v>0</v>
      </c>
      <c r="L39" s="328"/>
      <c r="M39" s="329">
        <f t="shared" si="2"/>
        <v>0</v>
      </c>
      <c r="N39" s="328"/>
      <c r="O39" s="329">
        <f t="shared" si="3"/>
        <v>0</v>
      </c>
      <c r="P39" s="328"/>
      <c r="Q39" s="329">
        <f t="shared" si="4"/>
        <v>0</v>
      </c>
      <c r="R39" s="328"/>
      <c r="S39" s="329">
        <f t="shared" si="5"/>
        <v>0</v>
      </c>
      <c r="T39" s="331">
        <f t="shared" si="6"/>
        <v>0</v>
      </c>
      <c r="U39" s="334">
        <f t="shared" si="7"/>
        <v>0</v>
      </c>
      <c r="V39" s="64"/>
    </row>
    <row r="40" spans="2:22" s="107" customFormat="1" outlineLevel="1" x14ac:dyDescent="0.25">
      <c r="B40" s="64"/>
      <c r="C40" s="194" t="s">
        <v>51</v>
      </c>
      <c r="D40" s="140" t="s">
        <v>25</v>
      </c>
      <c r="E40" s="424" t="str">
        <f>IFERROR(VLOOKUP($D40,'START - AWARD DETAILS'!$C$21:$G$40,2,0),"")</f>
        <v/>
      </c>
      <c r="F40" s="424" t="str">
        <f>IFERROR(VLOOKUP($D40,'START - AWARD DETAILS'!$C$21:$G$40,3,0),"")</f>
        <v/>
      </c>
      <c r="G40" s="560" t="str">
        <f>IFERROR(VLOOKUP($D40,'START - AWARD DETAILS'!$C$21:$G$40,4,0),"")</f>
        <v/>
      </c>
      <c r="H40" s="425" t="str">
        <f>IFERROR(VLOOKUP($D40,'START - AWARD DETAILS'!$C$21:$G$40,5,0),"")</f>
        <v/>
      </c>
      <c r="I40" s="335">
        <f>IF(E40="HEI",'START - AWARD DETAILS'!$G$12,'START - AWARD DETAILS'!$G$13)</f>
        <v>1</v>
      </c>
      <c r="J40" s="328"/>
      <c r="K40" s="329">
        <f t="shared" si="1"/>
        <v>0</v>
      </c>
      <c r="L40" s="328"/>
      <c r="M40" s="329">
        <f t="shared" si="2"/>
        <v>0</v>
      </c>
      <c r="N40" s="328"/>
      <c r="O40" s="329">
        <f t="shared" si="3"/>
        <v>0</v>
      </c>
      <c r="P40" s="328"/>
      <c r="Q40" s="329">
        <f t="shared" si="4"/>
        <v>0</v>
      </c>
      <c r="R40" s="328"/>
      <c r="S40" s="329">
        <f t="shared" si="5"/>
        <v>0</v>
      </c>
      <c r="T40" s="331">
        <f t="shared" si="6"/>
        <v>0</v>
      </c>
      <c r="U40" s="334">
        <f t="shared" si="7"/>
        <v>0</v>
      </c>
      <c r="V40" s="64"/>
    </row>
    <row r="41" spans="2:22" s="107" customFormat="1" outlineLevel="1" x14ac:dyDescent="0.25">
      <c r="B41" s="64"/>
      <c r="C41" s="194" t="s">
        <v>51</v>
      </c>
      <c r="D41" s="140" t="s">
        <v>25</v>
      </c>
      <c r="E41" s="424" t="str">
        <f>IFERROR(VLOOKUP($D41,'START - AWARD DETAILS'!$C$21:$G$40,2,0),"")</f>
        <v/>
      </c>
      <c r="F41" s="424" t="str">
        <f>IFERROR(VLOOKUP($D41,'START - AWARD DETAILS'!$C$21:$G$40,3,0),"")</f>
        <v/>
      </c>
      <c r="G41" s="560" t="str">
        <f>IFERROR(VLOOKUP($D41,'START - AWARD DETAILS'!$C$21:$G$40,4,0),"")</f>
        <v/>
      </c>
      <c r="H41" s="425" t="str">
        <f>IFERROR(VLOOKUP($D41,'START - AWARD DETAILS'!$C$21:$G$40,5,0),"")</f>
        <v/>
      </c>
      <c r="I41" s="335">
        <f>IF(E41="HEI",'START - AWARD DETAILS'!$G$12,'START - AWARD DETAILS'!$G$13)</f>
        <v>1</v>
      </c>
      <c r="J41" s="328"/>
      <c r="K41" s="329">
        <f t="shared" si="1"/>
        <v>0</v>
      </c>
      <c r="L41" s="328"/>
      <c r="M41" s="329">
        <f t="shared" si="2"/>
        <v>0</v>
      </c>
      <c r="N41" s="328"/>
      <c r="O41" s="329">
        <f t="shared" si="3"/>
        <v>0</v>
      </c>
      <c r="P41" s="328"/>
      <c r="Q41" s="329">
        <f t="shared" si="4"/>
        <v>0</v>
      </c>
      <c r="R41" s="328"/>
      <c r="S41" s="329">
        <f t="shared" si="5"/>
        <v>0</v>
      </c>
      <c r="T41" s="331">
        <f t="shared" si="6"/>
        <v>0</v>
      </c>
      <c r="U41" s="334">
        <f t="shared" si="7"/>
        <v>0</v>
      </c>
      <c r="V41" s="64"/>
    </row>
    <row r="42" spans="2:22" s="107" customFormat="1" outlineLevel="1" x14ac:dyDescent="0.25">
      <c r="B42" s="64"/>
      <c r="C42" s="194" t="s">
        <v>51</v>
      </c>
      <c r="D42" s="140" t="s">
        <v>25</v>
      </c>
      <c r="E42" s="424" t="str">
        <f>IFERROR(VLOOKUP($D42,'START - AWARD DETAILS'!$C$21:$G$40,2,0),"")</f>
        <v/>
      </c>
      <c r="F42" s="424" t="str">
        <f>IFERROR(VLOOKUP($D42,'START - AWARD DETAILS'!$C$21:$G$40,3,0),"")</f>
        <v/>
      </c>
      <c r="G42" s="560" t="str">
        <f>IFERROR(VLOOKUP($D42,'START - AWARD DETAILS'!$C$21:$G$40,4,0),"")</f>
        <v/>
      </c>
      <c r="H42" s="425" t="str">
        <f>IFERROR(VLOOKUP($D42,'START - AWARD DETAILS'!$C$21:$G$40,5,0),"")</f>
        <v/>
      </c>
      <c r="I42" s="335">
        <f>IF(E42="HEI",'START - AWARD DETAILS'!$G$12,'START - AWARD DETAILS'!$G$13)</f>
        <v>1</v>
      </c>
      <c r="J42" s="328"/>
      <c r="K42" s="329">
        <f t="shared" si="1"/>
        <v>0</v>
      </c>
      <c r="L42" s="328"/>
      <c r="M42" s="329">
        <f t="shared" si="2"/>
        <v>0</v>
      </c>
      <c r="N42" s="328"/>
      <c r="O42" s="329">
        <f t="shared" si="3"/>
        <v>0</v>
      </c>
      <c r="P42" s="328"/>
      <c r="Q42" s="329">
        <f t="shared" si="4"/>
        <v>0</v>
      </c>
      <c r="R42" s="328"/>
      <c r="S42" s="329">
        <f t="shared" si="5"/>
        <v>0</v>
      </c>
      <c r="T42" s="331">
        <f t="shared" si="6"/>
        <v>0</v>
      </c>
      <c r="U42" s="334">
        <f t="shared" si="7"/>
        <v>0</v>
      </c>
      <c r="V42" s="64"/>
    </row>
    <row r="43" spans="2:22" s="107" customFormat="1" outlineLevel="1" x14ac:dyDescent="0.25">
      <c r="B43" s="64"/>
      <c r="C43" s="194" t="s">
        <v>51</v>
      </c>
      <c r="D43" s="140" t="s">
        <v>25</v>
      </c>
      <c r="E43" s="424" t="str">
        <f>IFERROR(VLOOKUP($D43,'START - AWARD DETAILS'!$C$21:$G$40,2,0),"")</f>
        <v/>
      </c>
      <c r="F43" s="424" t="str">
        <f>IFERROR(VLOOKUP($D43,'START - AWARD DETAILS'!$C$21:$G$40,3,0),"")</f>
        <v/>
      </c>
      <c r="G43" s="560" t="str">
        <f>IFERROR(VLOOKUP($D43,'START - AWARD DETAILS'!$C$21:$G$40,4,0),"")</f>
        <v/>
      </c>
      <c r="H43" s="425" t="str">
        <f>IFERROR(VLOOKUP($D43,'START - AWARD DETAILS'!$C$21:$G$40,5,0),"")</f>
        <v/>
      </c>
      <c r="I43" s="335">
        <f>IF(E43="HEI",'START - AWARD DETAILS'!$G$12,'START - AWARD DETAILS'!$G$13)</f>
        <v>1</v>
      </c>
      <c r="J43" s="328"/>
      <c r="K43" s="329">
        <f t="shared" si="1"/>
        <v>0</v>
      </c>
      <c r="L43" s="328"/>
      <c r="M43" s="329">
        <f t="shared" si="2"/>
        <v>0</v>
      </c>
      <c r="N43" s="328"/>
      <c r="O43" s="329">
        <f t="shared" si="3"/>
        <v>0</v>
      </c>
      <c r="P43" s="328"/>
      <c r="Q43" s="329">
        <f t="shared" si="4"/>
        <v>0</v>
      </c>
      <c r="R43" s="328"/>
      <c r="S43" s="329">
        <f t="shared" si="5"/>
        <v>0</v>
      </c>
      <c r="T43" s="331">
        <f t="shared" si="6"/>
        <v>0</v>
      </c>
      <c r="U43" s="334">
        <f t="shared" si="7"/>
        <v>0</v>
      </c>
      <c r="V43" s="64"/>
    </row>
    <row r="44" spans="2:22" s="107" customFormat="1" outlineLevel="1" x14ac:dyDescent="0.25">
      <c r="B44" s="64"/>
      <c r="C44" s="194" t="s">
        <v>51</v>
      </c>
      <c r="D44" s="140" t="s">
        <v>25</v>
      </c>
      <c r="E44" s="424" t="str">
        <f>IFERROR(VLOOKUP($D44,'START - AWARD DETAILS'!$C$21:$G$40,2,0),"")</f>
        <v/>
      </c>
      <c r="F44" s="424" t="str">
        <f>IFERROR(VLOOKUP($D44,'START - AWARD DETAILS'!$C$21:$G$40,3,0),"")</f>
        <v/>
      </c>
      <c r="G44" s="560" t="str">
        <f>IFERROR(VLOOKUP($D44,'START - AWARD DETAILS'!$C$21:$G$40,4,0),"")</f>
        <v/>
      </c>
      <c r="H44" s="425" t="str">
        <f>IFERROR(VLOOKUP($D44,'START - AWARD DETAILS'!$C$21:$G$40,5,0),"")</f>
        <v/>
      </c>
      <c r="I44" s="335">
        <f>IF(E44="HEI",'START - AWARD DETAILS'!$G$12,'START - AWARD DETAILS'!$G$13)</f>
        <v>1</v>
      </c>
      <c r="J44" s="328"/>
      <c r="K44" s="329">
        <f t="shared" si="1"/>
        <v>0</v>
      </c>
      <c r="L44" s="328"/>
      <c r="M44" s="329">
        <f t="shared" si="2"/>
        <v>0</v>
      </c>
      <c r="N44" s="328"/>
      <c r="O44" s="329">
        <f t="shared" si="3"/>
        <v>0</v>
      </c>
      <c r="P44" s="328"/>
      <c r="Q44" s="329">
        <f t="shared" si="4"/>
        <v>0</v>
      </c>
      <c r="R44" s="328"/>
      <c r="S44" s="329">
        <f t="shared" si="5"/>
        <v>0</v>
      </c>
      <c r="T44" s="331">
        <f t="shared" si="6"/>
        <v>0</v>
      </c>
      <c r="U44" s="334">
        <f t="shared" si="7"/>
        <v>0</v>
      </c>
      <c r="V44" s="64"/>
    </row>
    <row r="45" spans="2:22" s="107" customFormat="1" outlineLevel="1" x14ac:dyDescent="0.25">
      <c r="B45" s="64"/>
      <c r="C45" s="194" t="s">
        <v>51</v>
      </c>
      <c r="D45" s="140" t="s">
        <v>25</v>
      </c>
      <c r="E45" s="424" t="str">
        <f>IFERROR(VLOOKUP($D45,'START - AWARD DETAILS'!$C$21:$G$40,2,0),"")</f>
        <v/>
      </c>
      <c r="F45" s="424" t="str">
        <f>IFERROR(VLOOKUP($D45,'START - AWARD DETAILS'!$C$21:$G$40,3,0),"")</f>
        <v/>
      </c>
      <c r="G45" s="560" t="str">
        <f>IFERROR(VLOOKUP($D45,'START - AWARD DETAILS'!$C$21:$G$40,4,0),"")</f>
        <v/>
      </c>
      <c r="H45" s="425" t="str">
        <f>IFERROR(VLOOKUP($D45,'START - AWARD DETAILS'!$C$21:$G$40,5,0),"")</f>
        <v/>
      </c>
      <c r="I45" s="335">
        <f>IF(E45="HEI",'START - AWARD DETAILS'!$G$12,'START - AWARD DETAILS'!$G$13)</f>
        <v>1</v>
      </c>
      <c r="J45" s="328"/>
      <c r="K45" s="329">
        <f t="shared" si="1"/>
        <v>0</v>
      </c>
      <c r="L45" s="328"/>
      <c r="M45" s="329">
        <f t="shared" si="2"/>
        <v>0</v>
      </c>
      <c r="N45" s="328"/>
      <c r="O45" s="329">
        <f t="shared" si="3"/>
        <v>0</v>
      </c>
      <c r="P45" s="328"/>
      <c r="Q45" s="329">
        <f t="shared" si="4"/>
        <v>0</v>
      </c>
      <c r="R45" s="328"/>
      <c r="S45" s="329">
        <f t="shared" si="5"/>
        <v>0</v>
      </c>
      <c r="T45" s="331">
        <f t="shared" si="6"/>
        <v>0</v>
      </c>
      <c r="U45" s="334">
        <f t="shared" si="7"/>
        <v>0</v>
      </c>
      <c r="V45" s="64"/>
    </row>
    <row r="46" spans="2:22" s="107" customFormat="1" outlineLevel="1" x14ac:dyDescent="0.25">
      <c r="B46" s="64"/>
      <c r="C46" s="194" t="s">
        <v>51</v>
      </c>
      <c r="D46" s="140" t="s">
        <v>25</v>
      </c>
      <c r="E46" s="424" t="str">
        <f>IFERROR(VLOOKUP($D46,'START - AWARD DETAILS'!$C$21:$G$40,2,0),"")</f>
        <v/>
      </c>
      <c r="F46" s="424" t="str">
        <f>IFERROR(VLOOKUP($D46,'START - AWARD DETAILS'!$C$21:$G$40,3,0),"")</f>
        <v/>
      </c>
      <c r="G46" s="560" t="str">
        <f>IFERROR(VLOOKUP($D46,'START - AWARD DETAILS'!$C$21:$G$40,4,0),"")</f>
        <v/>
      </c>
      <c r="H46" s="425" t="str">
        <f>IFERROR(VLOOKUP($D46,'START - AWARD DETAILS'!$C$21:$G$40,5,0),"")</f>
        <v/>
      </c>
      <c r="I46" s="335">
        <f>IF(E46="HEI",'START - AWARD DETAILS'!$G$12,'START - AWARD DETAILS'!$G$13)</f>
        <v>1</v>
      </c>
      <c r="J46" s="328"/>
      <c r="K46" s="329">
        <f t="shared" si="1"/>
        <v>0</v>
      </c>
      <c r="L46" s="328"/>
      <c r="M46" s="329">
        <f t="shared" si="2"/>
        <v>0</v>
      </c>
      <c r="N46" s="328"/>
      <c r="O46" s="329">
        <f t="shared" si="3"/>
        <v>0</v>
      </c>
      <c r="P46" s="328"/>
      <c r="Q46" s="329">
        <f t="shared" si="4"/>
        <v>0</v>
      </c>
      <c r="R46" s="328"/>
      <c r="S46" s="329">
        <f t="shared" si="5"/>
        <v>0</v>
      </c>
      <c r="T46" s="331">
        <f t="shared" si="6"/>
        <v>0</v>
      </c>
      <c r="U46" s="334">
        <f t="shared" si="7"/>
        <v>0</v>
      </c>
      <c r="V46" s="64"/>
    </row>
    <row r="47" spans="2:22" s="107" customFormat="1" outlineLevel="1" x14ac:dyDescent="0.25">
      <c r="B47" s="64"/>
      <c r="C47" s="194" t="s">
        <v>51</v>
      </c>
      <c r="D47" s="140" t="s">
        <v>25</v>
      </c>
      <c r="E47" s="424" t="str">
        <f>IFERROR(VLOOKUP($D47,'START - AWARD DETAILS'!$C$21:$G$40,2,0),"")</f>
        <v/>
      </c>
      <c r="F47" s="424" t="str">
        <f>IFERROR(VLOOKUP($D47,'START - AWARD DETAILS'!$C$21:$G$40,3,0),"")</f>
        <v/>
      </c>
      <c r="G47" s="560" t="str">
        <f>IFERROR(VLOOKUP($D47,'START - AWARD DETAILS'!$C$21:$G$40,4,0),"")</f>
        <v/>
      </c>
      <c r="H47" s="425" t="str">
        <f>IFERROR(VLOOKUP($D47,'START - AWARD DETAILS'!$C$21:$G$40,5,0),"")</f>
        <v/>
      </c>
      <c r="I47" s="335">
        <f>IF(E47="HEI",'START - AWARD DETAILS'!$G$12,'START - AWARD DETAILS'!$G$13)</f>
        <v>1</v>
      </c>
      <c r="J47" s="328"/>
      <c r="K47" s="329">
        <f t="shared" si="1"/>
        <v>0</v>
      </c>
      <c r="L47" s="328"/>
      <c r="M47" s="329">
        <f t="shared" si="2"/>
        <v>0</v>
      </c>
      <c r="N47" s="328"/>
      <c r="O47" s="329">
        <f t="shared" si="3"/>
        <v>0</v>
      </c>
      <c r="P47" s="328"/>
      <c r="Q47" s="329">
        <f t="shared" si="4"/>
        <v>0</v>
      </c>
      <c r="R47" s="328"/>
      <c r="S47" s="329">
        <f t="shared" si="5"/>
        <v>0</v>
      </c>
      <c r="T47" s="331">
        <f t="shared" si="6"/>
        <v>0</v>
      </c>
      <c r="U47" s="334">
        <f t="shared" si="7"/>
        <v>0</v>
      </c>
      <c r="V47" s="64"/>
    </row>
    <row r="48" spans="2:22" s="107" customFormat="1" outlineLevel="1" x14ac:dyDescent="0.25">
      <c r="B48" s="64"/>
      <c r="C48" s="194" t="s">
        <v>51</v>
      </c>
      <c r="D48" s="140" t="s">
        <v>25</v>
      </c>
      <c r="E48" s="424" t="str">
        <f>IFERROR(VLOOKUP($D48,'START - AWARD DETAILS'!$C$21:$G$40,2,0),"")</f>
        <v/>
      </c>
      <c r="F48" s="424" t="str">
        <f>IFERROR(VLOOKUP($D48,'START - AWARD DETAILS'!$C$21:$G$40,3,0),"")</f>
        <v/>
      </c>
      <c r="G48" s="560" t="str">
        <f>IFERROR(VLOOKUP($D48,'START - AWARD DETAILS'!$C$21:$G$40,4,0),"")</f>
        <v/>
      </c>
      <c r="H48" s="425" t="str">
        <f>IFERROR(VLOOKUP($D48,'START - AWARD DETAILS'!$C$21:$G$40,5,0),"")</f>
        <v/>
      </c>
      <c r="I48" s="335">
        <f>IF(E48="HEI",'START - AWARD DETAILS'!$G$12,'START - AWARD DETAILS'!$G$13)</f>
        <v>1</v>
      </c>
      <c r="J48" s="328"/>
      <c r="K48" s="329">
        <f t="shared" si="1"/>
        <v>0</v>
      </c>
      <c r="L48" s="328"/>
      <c r="M48" s="329">
        <f t="shared" si="2"/>
        <v>0</v>
      </c>
      <c r="N48" s="328"/>
      <c r="O48" s="329">
        <f t="shared" si="3"/>
        <v>0</v>
      </c>
      <c r="P48" s="328"/>
      <c r="Q48" s="329">
        <f t="shared" si="4"/>
        <v>0</v>
      </c>
      <c r="R48" s="328"/>
      <c r="S48" s="329">
        <f t="shared" si="5"/>
        <v>0</v>
      </c>
      <c r="T48" s="331">
        <f t="shared" si="6"/>
        <v>0</v>
      </c>
      <c r="U48" s="334">
        <f t="shared" si="7"/>
        <v>0</v>
      </c>
      <c r="V48" s="64"/>
    </row>
    <row r="49" spans="2:22" s="107" customFormat="1" outlineLevel="1" x14ac:dyDescent="0.25">
      <c r="B49" s="64"/>
      <c r="C49" s="194" t="s">
        <v>51</v>
      </c>
      <c r="D49" s="140" t="s">
        <v>25</v>
      </c>
      <c r="E49" s="424" t="str">
        <f>IFERROR(VLOOKUP($D49,'START - AWARD DETAILS'!$C$21:$G$40,2,0),"")</f>
        <v/>
      </c>
      <c r="F49" s="424" t="str">
        <f>IFERROR(VLOOKUP($D49,'START - AWARD DETAILS'!$C$21:$G$40,3,0),"")</f>
        <v/>
      </c>
      <c r="G49" s="560" t="str">
        <f>IFERROR(VLOOKUP($D49,'START - AWARD DETAILS'!$C$21:$G$40,4,0),"")</f>
        <v/>
      </c>
      <c r="H49" s="425" t="str">
        <f>IFERROR(VLOOKUP($D49,'START - AWARD DETAILS'!$C$21:$G$40,5,0),"")</f>
        <v/>
      </c>
      <c r="I49" s="335">
        <f>IF(E49="HEI",'START - AWARD DETAILS'!$G$12,'START - AWARD DETAILS'!$G$13)</f>
        <v>1</v>
      </c>
      <c r="J49" s="328"/>
      <c r="K49" s="329">
        <f t="shared" si="1"/>
        <v>0</v>
      </c>
      <c r="L49" s="328"/>
      <c r="M49" s="329">
        <f t="shared" si="2"/>
        <v>0</v>
      </c>
      <c r="N49" s="328"/>
      <c r="O49" s="329">
        <f t="shared" si="3"/>
        <v>0</v>
      </c>
      <c r="P49" s="328"/>
      <c r="Q49" s="329">
        <f t="shared" si="4"/>
        <v>0</v>
      </c>
      <c r="R49" s="328"/>
      <c r="S49" s="329">
        <f t="shared" si="5"/>
        <v>0</v>
      </c>
      <c r="T49" s="331">
        <f t="shared" si="6"/>
        <v>0</v>
      </c>
      <c r="U49" s="334">
        <f t="shared" si="7"/>
        <v>0</v>
      </c>
      <c r="V49" s="64"/>
    </row>
    <row r="50" spans="2:22" s="107" customFormat="1" outlineLevel="1" x14ac:dyDescent="0.25">
      <c r="B50" s="64"/>
      <c r="C50" s="194" t="s">
        <v>51</v>
      </c>
      <c r="D50" s="140" t="s">
        <v>25</v>
      </c>
      <c r="E50" s="424" t="str">
        <f>IFERROR(VLOOKUP($D50,'START - AWARD DETAILS'!$C$21:$G$40,2,0),"")</f>
        <v/>
      </c>
      <c r="F50" s="424" t="str">
        <f>IFERROR(VLOOKUP($D50,'START - AWARD DETAILS'!$C$21:$G$40,3,0),"")</f>
        <v/>
      </c>
      <c r="G50" s="560" t="str">
        <f>IFERROR(VLOOKUP($D50,'START - AWARD DETAILS'!$C$21:$G$40,4,0),"")</f>
        <v/>
      </c>
      <c r="H50" s="425" t="str">
        <f>IFERROR(VLOOKUP($D50,'START - AWARD DETAILS'!$C$21:$G$40,5,0),"")</f>
        <v/>
      </c>
      <c r="I50" s="335">
        <f>IF(E50="HEI",'START - AWARD DETAILS'!$G$12,'START - AWARD DETAILS'!$G$13)</f>
        <v>1</v>
      </c>
      <c r="J50" s="328"/>
      <c r="K50" s="329">
        <f t="shared" si="1"/>
        <v>0</v>
      </c>
      <c r="L50" s="328"/>
      <c r="M50" s="329">
        <f t="shared" si="2"/>
        <v>0</v>
      </c>
      <c r="N50" s="328"/>
      <c r="O50" s="329">
        <f t="shared" si="3"/>
        <v>0</v>
      </c>
      <c r="P50" s="328"/>
      <c r="Q50" s="329">
        <f t="shared" si="4"/>
        <v>0</v>
      </c>
      <c r="R50" s="328"/>
      <c r="S50" s="329">
        <f t="shared" si="5"/>
        <v>0</v>
      </c>
      <c r="T50" s="331">
        <f t="shared" si="6"/>
        <v>0</v>
      </c>
      <c r="U50" s="334">
        <f t="shared" si="7"/>
        <v>0</v>
      </c>
      <c r="V50" s="64"/>
    </row>
    <row r="51" spans="2:22" s="107" customFormat="1" outlineLevel="1" x14ac:dyDescent="0.25">
      <c r="B51" s="64"/>
      <c r="C51" s="194" t="s">
        <v>51</v>
      </c>
      <c r="D51" s="140" t="s">
        <v>25</v>
      </c>
      <c r="E51" s="424" t="str">
        <f>IFERROR(VLOOKUP($D51,'START - AWARD DETAILS'!$C$21:$G$40,2,0),"")</f>
        <v/>
      </c>
      <c r="F51" s="424" t="str">
        <f>IFERROR(VLOOKUP($D51,'START - AWARD DETAILS'!$C$21:$G$40,3,0),"")</f>
        <v/>
      </c>
      <c r="G51" s="560" t="str">
        <f>IFERROR(VLOOKUP($D51,'START - AWARD DETAILS'!$C$21:$G$40,4,0),"")</f>
        <v/>
      </c>
      <c r="H51" s="425" t="str">
        <f>IFERROR(VLOOKUP($D51,'START - AWARD DETAILS'!$C$21:$G$40,5,0),"")</f>
        <v/>
      </c>
      <c r="I51" s="335">
        <f>IF(E51="HEI",'START - AWARD DETAILS'!$G$12,'START - AWARD DETAILS'!$G$13)</f>
        <v>1</v>
      </c>
      <c r="J51" s="328"/>
      <c r="K51" s="329">
        <f t="shared" si="1"/>
        <v>0</v>
      </c>
      <c r="L51" s="328"/>
      <c r="M51" s="329">
        <f t="shared" si="2"/>
        <v>0</v>
      </c>
      <c r="N51" s="328"/>
      <c r="O51" s="329">
        <f t="shared" si="3"/>
        <v>0</v>
      </c>
      <c r="P51" s="328"/>
      <c r="Q51" s="329">
        <f t="shared" si="4"/>
        <v>0</v>
      </c>
      <c r="R51" s="328"/>
      <c r="S51" s="329">
        <f t="shared" si="5"/>
        <v>0</v>
      </c>
      <c r="T51" s="331">
        <f t="shared" si="6"/>
        <v>0</v>
      </c>
      <c r="U51" s="334">
        <f t="shared" si="7"/>
        <v>0</v>
      </c>
      <c r="V51" s="64"/>
    </row>
    <row r="52" spans="2:22" s="107" customFormat="1" outlineLevel="1" x14ac:dyDescent="0.25">
      <c r="B52" s="64"/>
      <c r="C52" s="194" t="s">
        <v>51</v>
      </c>
      <c r="D52" s="140" t="s">
        <v>25</v>
      </c>
      <c r="E52" s="424" t="str">
        <f>IFERROR(VLOOKUP($D52,'START - AWARD DETAILS'!$C$21:$G$40,2,0),"")</f>
        <v/>
      </c>
      <c r="F52" s="424" t="str">
        <f>IFERROR(VLOOKUP($D52,'START - AWARD DETAILS'!$C$21:$G$40,3,0),"")</f>
        <v/>
      </c>
      <c r="G52" s="560" t="str">
        <f>IFERROR(VLOOKUP($D52,'START - AWARD DETAILS'!$C$21:$G$40,4,0),"")</f>
        <v/>
      </c>
      <c r="H52" s="425" t="str">
        <f>IFERROR(VLOOKUP($D52,'START - AWARD DETAILS'!$C$21:$G$40,5,0),"")</f>
        <v/>
      </c>
      <c r="I52" s="335">
        <f>IF(E52="HEI",'START - AWARD DETAILS'!$G$12,'START - AWARD DETAILS'!$G$13)</f>
        <v>1</v>
      </c>
      <c r="J52" s="328"/>
      <c r="K52" s="329">
        <f t="shared" si="1"/>
        <v>0</v>
      </c>
      <c r="L52" s="328"/>
      <c r="M52" s="329">
        <f t="shared" si="2"/>
        <v>0</v>
      </c>
      <c r="N52" s="328"/>
      <c r="O52" s="329">
        <f t="shared" si="3"/>
        <v>0</v>
      </c>
      <c r="P52" s="328"/>
      <c r="Q52" s="329">
        <f t="shared" si="4"/>
        <v>0</v>
      </c>
      <c r="R52" s="328"/>
      <c r="S52" s="329">
        <f t="shared" si="5"/>
        <v>0</v>
      </c>
      <c r="T52" s="331">
        <f t="shared" si="6"/>
        <v>0</v>
      </c>
      <c r="U52" s="334">
        <f t="shared" si="7"/>
        <v>0</v>
      </c>
      <c r="V52" s="64"/>
    </row>
    <row r="53" spans="2:22" s="107" customFormat="1" outlineLevel="1" x14ac:dyDescent="0.25">
      <c r="B53" s="64"/>
      <c r="C53" s="194" t="s">
        <v>51</v>
      </c>
      <c r="D53" s="140" t="s">
        <v>25</v>
      </c>
      <c r="E53" s="424" t="str">
        <f>IFERROR(VLOOKUP($D53,'START - AWARD DETAILS'!$C$21:$G$40,2,0),"")</f>
        <v/>
      </c>
      <c r="F53" s="424" t="str">
        <f>IFERROR(VLOOKUP($D53,'START - AWARD DETAILS'!$C$21:$G$40,3,0),"")</f>
        <v/>
      </c>
      <c r="G53" s="560" t="str">
        <f>IFERROR(VLOOKUP($D53,'START - AWARD DETAILS'!$C$21:$G$40,4,0),"")</f>
        <v/>
      </c>
      <c r="H53" s="425" t="str">
        <f>IFERROR(VLOOKUP($D53,'START - AWARD DETAILS'!$C$21:$G$40,5,0),"")</f>
        <v/>
      </c>
      <c r="I53" s="335">
        <f>IF(E53="HEI",'START - AWARD DETAILS'!$G$12,'START - AWARD DETAILS'!$G$13)</f>
        <v>1</v>
      </c>
      <c r="J53" s="328"/>
      <c r="K53" s="329">
        <f t="shared" si="1"/>
        <v>0</v>
      </c>
      <c r="L53" s="328"/>
      <c r="M53" s="329">
        <f t="shared" si="2"/>
        <v>0</v>
      </c>
      <c r="N53" s="328"/>
      <c r="O53" s="329">
        <f t="shared" si="3"/>
        <v>0</v>
      </c>
      <c r="P53" s="328"/>
      <c r="Q53" s="329">
        <f t="shared" si="4"/>
        <v>0</v>
      </c>
      <c r="R53" s="328"/>
      <c r="S53" s="329">
        <f t="shared" si="5"/>
        <v>0</v>
      </c>
      <c r="T53" s="331">
        <f t="shared" si="6"/>
        <v>0</v>
      </c>
      <c r="U53" s="334">
        <f t="shared" si="7"/>
        <v>0</v>
      </c>
      <c r="V53" s="64"/>
    </row>
    <row r="54" spans="2:22" s="107" customFormat="1" outlineLevel="1" x14ac:dyDescent="0.25">
      <c r="B54" s="64"/>
      <c r="C54" s="194" t="s">
        <v>51</v>
      </c>
      <c r="D54" s="140" t="s">
        <v>25</v>
      </c>
      <c r="E54" s="424" t="str">
        <f>IFERROR(VLOOKUP($D54,'START - AWARD DETAILS'!$C$21:$G$40,2,0),"")</f>
        <v/>
      </c>
      <c r="F54" s="424" t="str">
        <f>IFERROR(VLOOKUP($D54,'START - AWARD DETAILS'!$C$21:$G$40,3,0),"")</f>
        <v/>
      </c>
      <c r="G54" s="560" t="str">
        <f>IFERROR(VLOOKUP($D54,'START - AWARD DETAILS'!$C$21:$G$40,4,0),"")</f>
        <v/>
      </c>
      <c r="H54" s="425" t="str">
        <f>IFERROR(VLOOKUP($D54,'START - AWARD DETAILS'!$C$21:$G$40,5,0),"")</f>
        <v/>
      </c>
      <c r="I54" s="335">
        <f>IF(E54="HEI",'START - AWARD DETAILS'!$G$12,'START - AWARD DETAILS'!$G$13)</f>
        <v>1</v>
      </c>
      <c r="J54" s="328"/>
      <c r="K54" s="329">
        <f t="shared" si="1"/>
        <v>0</v>
      </c>
      <c r="L54" s="328"/>
      <c r="M54" s="329">
        <f t="shared" si="2"/>
        <v>0</v>
      </c>
      <c r="N54" s="328"/>
      <c r="O54" s="329">
        <f t="shared" si="3"/>
        <v>0</v>
      </c>
      <c r="P54" s="328"/>
      <c r="Q54" s="329">
        <f t="shared" si="4"/>
        <v>0</v>
      </c>
      <c r="R54" s="328"/>
      <c r="S54" s="329">
        <f t="shared" si="5"/>
        <v>0</v>
      </c>
      <c r="T54" s="331">
        <f t="shared" si="6"/>
        <v>0</v>
      </c>
      <c r="U54" s="334">
        <f t="shared" si="7"/>
        <v>0</v>
      </c>
      <c r="V54" s="64"/>
    </row>
    <row r="55" spans="2:22" s="107" customFormat="1" outlineLevel="1" x14ac:dyDescent="0.25">
      <c r="B55" s="64"/>
      <c r="C55" s="194" t="s">
        <v>51</v>
      </c>
      <c r="D55" s="140" t="s">
        <v>25</v>
      </c>
      <c r="E55" s="424" t="str">
        <f>IFERROR(VLOOKUP($D55,'START - AWARD DETAILS'!$C$21:$G$40,2,0),"")</f>
        <v/>
      </c>
      <c r="F55" s="424" t="str">
        <f>IFERROR(VLOOKUP($D55,'START - AWARD DETAILS'!$C$21:$G$40,3,0),"")</f>
        <v/>
      </c>
      <c r="G55" s="560" t="str">
        <f>IFERROR(VLOOKUP($D55,'START - AWARD DETAILS'!$C$21:$G$40,4,0),"")</f>
        <v/>
      </c>
      <c r="H55" s="425" t="str">
        <f>IFERROR(VLOOKUP($D55,'START - AWARD DETAILS'!$C$21:$G$40,5,0),"")</f>
        <v/>
      </c>
      <c r="I55" s="335">
        <f>IF(E55="HEI",'START - AWARD DETAILS'!$G$12,'START - AWARD DETAILS'!$G$13)</f>
        <v>1</v>
      </c>
      <c r="J55" s="328"/>
      <c r="K55" s="329">
        <f t="shared" si="1"/>
        <v>0</v>
      </c>
      <c r="L55" s="328"/>
      <c r="M55" s="329">
        <f t="shared" si="2"/>
        <v>0</v>
      </c>
      <c r="N55" s="328"/>
      <c r="O55" s="329">
        <f t="shared" si="3"/>
        <v>0</v>
      </c>
      <c r="P55" s="328"/>
      <c r="Q55" s="329">
        <f t="shared" si="4"/>
        <v>0</v>
      </c>
      <c r="R55" s="328"/>
      <c r="S55" s="329">
        <f t="shared" si="5"/>
        <v>0</v>
      </c>
      <c r="T55" s="331">
        <f t="shared" si="6"/>
        <v>0</v>
      </c>
      <c r="U55" s="334">
        <f t="shared" si="7"/>
        <v>0</v>
      </c>
      <c r="V55" s="64"/>
    </row>
    <row r="56" spans="2:22" s="107" customFormat="1" outlineLevel="1" x14ac:dyDescent="0.25">
      <c r="B56" s="64"/>
      <c r="C56" s="194" t="s">
        <v>51</v>
      </c>
      <c r="D56" s="140" t="s">
        <v>25</v>
      </c>
      <c r="E56" s="424" t="str">
        <f>IFERROR(VLOOKUP($D56,'START - AWARD DETAILS'!$C$21:$G$40,2,0),"")</f>
        <v/>
      </c>
      <c r="F56" s="424" t="str">
        <f>IFERROR(VLOOKUP($D56,'START - AWARD DETAILS'!$C$21:$G$40,3,0),"")</f>
        <v/>
      </c>
      <c r="G56" s="560" t="str">
        <f>IFERROR(VLOOKUP($D56,'START - AWARD DETAILS'!$C$21:$G$40,4,0),"")</f>
        <v/>
      </c>
      <c r="H56" s="425" t="str">
        <f>IFERROR(VLOOKUP($D56,'START - AWARD DETAILS'!$C$21:$G$40,5,0),"")</f>
        <v/>
      </c>
      <c r="I56" s="335">
        <f>IF(E56="HEI",'START - AWARD DETAILS'!$G$12,'START - AWARD DETAILS'!$G$13)</f>
        <v>1</v>
      </c>
      <c r="J56" s="328"/>
      <c r="K56" s="329">
        <f t="shared" si="1"/>
        <v>0</v>
      </c>
      <c r="L56" s="328"/>
      <c r="M56" s="329">
        <f t="shared" si="2"/>
        <v>0</v>
      </c>
      <c r="N56" s="328"/>
      <c r="O56" s="329">
        <f t="shared" si="3"/>
        <v>0</v>
      </c>
      <c r="P56" s="328"/>
      <c r="Q56" s="329">
        <f t="shared" si="4"/>
        <v>0</v>
      </c>
      <c r="R56" s="328"/>
      <c r="S56" s="329">
        <f t="shared" si="5"/>
        <v>0</v>
      </c>
      <c r="T56" s="331">
        <f t="shared" si="6"/>
        <v>0</v>
      </c>
      <c r="U56" s="334">
        <f t="shared" si="7"/>
        <v>0</v>
      </c>
      <c r="V56" s="64"/>
    </row>
    <row r="57" spans="2:22" s="107" customFormat="1" outlineLevel="1" x14ac:dyDescent="0.25">
      <c r="B57" s="64"/>
      <c r="C57" s="194" t="s">
        <v>51</v>
      </c>
      <c r="D57" s="140" t="s">
        <v>25</v>
      </c>
      <c r="E57" s="424" t="str">
        <f>IFERROR(VLOOKUP($D57,'START - AWARD DETAILS'!$C$21:$G$40,2,0),"")</f>
        <v/>
      </c>
      <c r="F57" s="424" t="str">
        <f>IFERROR(VLOOKUP($D57,'START - AWARD DETAILS'!$C$21:$G$40,3,0),"")</f>
        <v/>
      </c>
      <c r="G57" s="560" t="str">
        <f>IFERROR(VLOOKUP($D57,'START - AWARD DETAILS'!$C$21:$G$40,4,0),"")</f>
        <v/>
      </c>
      <c r="H57" s="425" t="str">
        <f>IFERROR(VLOOKUP($D57,'START - AWARD DETAILS'!$C$21:$G$40,5,0),"")</f>
        <v/>
      </c>
      <c r="I57" s="335">
        <f>IF(E57="HEI",'START - AWARD DETAILS'!$G$12,'START - AWARD DETAILS'!$G$13)</f>
        <v>1</v>
      </c>
      <c r="J57" s="328"/>
      <c r="K57" s="329">
        <f t="shared" si="1"/>
        <v>0</v>
      </c>
      <c r="L57" s="328"/>
      <c r="M57" s="329">
        <f t="shared" si="2"/>
        <v>0</v>
      </c>
      <c r="N57" s="328"/>
      <c r="O57" s="329">
        <f t="shared" si="3"/>
        <v>0</v>
      </c>
      <c r="P57" s="328"/>
      <c r="Q57" s="329">
        <f t="shared" si="4"/>
        <v>0</v>
      </c>
      <c r="R57" s="328"/>
      <c r="S57" s="329">
        <f t="shared" si="5"/>
        <v>0</v>
      </c>
      <c r="T57" s="331">
        <f t="shared" si="6"/>
        <v>0</v>
      </c>
      <c r="U57" s="334">
        <f t="shared" si="7"/>
        <v>0</v>
      </c>
      <c r="V57" s="64"/>
    </row>
    <row r="58" spans="2:22" outlineLevel="1" x14ac:dyDescent="0.25">
      <c r="B58" s="64"/>
      <c r="C58" s="194" t="s">
        <v>51</v>
      </c>
      <c r="D58" s="140" t="s">
        <v>25</v>
      </c>
      <c r="E58" s="424" t="str">
        <f>IFERROR(VLOOKUP($D58,'START - AWARD DETAILS'!$C$21:$G$40,2,0),"")</f>
        <v/>
      </c>
      <c r="F58" s="424" t="str">
        <f>IFERROR(VLOOKUP($D58,'START - AWARD DETAILS'!$C$21:$G$40,3,0),"")</f>
        <v/>
      </c>
      <c r="G58" s="560" t="str">
        <f>IFERROR(VLOOKUP($D58,'START - AWARD DETAILS'!$C$21:$G$40,4,0),"")</f>
        <v/>
      </c>
      <c r="H58" s="425" t="str">
        <f>IFERROR(VLOOKUP($D58,'START - AWARD DETAILS'!$C$21:$G$40,5,0),"")</f>
        <v/>
      </c>
      <c r="I58" s="335">
        <f>IF(E58="HEI",'START - AWARD DETAILS'!$G$12,'START - AWARD DETAILS'!$G$13)</f>
        <v>1</v>
      </c>
      <c r="J58" s="328"/>
      <c r="K58" s="329">
        <f t="shared" si="1"/>
        <v>0</v>
      </c>
      <c r="L58" s="328"/>
      <c r="M58" s="329">
        <f t="shared" si="2"/>
        <v>0</v>
      </c>
      <c r="N58" s="328"/>
      <c r="O58" s="329">
        <f t="shared" si="3"/>
        <v>0</v>
      </c>
      <c r="P58" s="328"/>
      <c r="Q58" s="329">
        <f t="shared" si="4"/>
        <v>0</v>
      </c>
      <c r="R58" s="328"/>
      <c r="S58" s="329">
        <f t="shared" si="5"/>
        <v>0</v>
      </c>
      <c r="T58" s="331">
        <f t="shared" si="6"/>
        <v>0</v>
      </c>
      <c r="U58" s="334">
        <f t="shared" si="7"/>
        <v>0</v>
      </c>
      <c r="V58" s="64"/>
    </row>
    <row r="59" spans="2:22" outlineLevel="1" x14ac:dyDescent="0.25">
      <c r="B59" s="64"/>
      <c r="C59" s="194" t="s">
        <v>51</v>
      </c>
      <c r="D59" s="140" t="s">
        <v>25</v>
      </c>
      <c r="E59" s="424" t="str">
        <f>IFERROR(VLOOKUP($D59,'START - AWARD DETAILS'!$C$21:$G$40,2,0),"")</f>
        <v/>
      </c>
      <c r="F59" s="424" t="str">
        <f>IFERROR(VLOOKUP($D59,'START - AWARD DETAILS'!$C$21:$G$40,3,0),"")</f>
        <v/>
      </c>
      <c r="G59" s="560" t="str">
        <f>IFERROR(VLOOKUP($D59,'START - AWARD DETAILS'!$C$21:$G$40,4,0),"")</f>
        <v/>
      </c>
      <c r="H59" s="425" t="str">
        <f>IFERROR(VLOOKUP($D59,'START - AWARD DETAILS'!$C$21:$G$40,5,0),"")</f>
        <v/>
      </c>
      <c r="I59" s="335">
        <f>IF(E59="HEI",'START - AWARD DETAILS'!$G$12,'START - AWARD DETAILS'!$G$13)</f>
        <v>1</v>
      </c>
      <c r="J59" s="328"/>
      <c r="K59" s="329">
        <f t="shared" si="1"/>
        <v>0</v>
      </c>
      <c r="L59" s="328"/>
      <c r="M59" s="329">
        <f t="shared" si="2"/>
        <v>0</v>
      </c>
      <c r="N59" s="328"/>
      <c r="O59" s="329">
        <f t="shared" si="3"/>
        <v>0</v>
      </c>
      <c r="P59" s="328"/>
      <c r="Q59" s="329">
        <f t="shared" si="4"/>
        <v>0</v>
      </c>
      <c r="R59" s="328"/>
      <c r="S59" s="329">
        <f t="shared" si="5"/>
        <v>0</v>
      </c>
      <c r="T59" s="331">
        <f t="shared" si="6"/>
        <v>0</v>
      </c>
      <c r="U59" s="334">
        <f t="shared" si="7"/>
        <v>0</v>
      </c>
      <c r="V59" s="64"/>
    </row>
    <row r="60" spans="2:22" outlineLevel="1" x14ac:dyDescent="0.25">
      <c r="B60" s="64"/>
      <c r="C60" s="194" t="s">
        <v>51</v>
      </c>
      <c r="D60" s="140" t="s">
        <v>25</v>
      </c>
      <c r="E60" s="424" t="str">
        <f>IFERROR(VLOOKUP($D60,'START - AWARD DETAILS'!$C$21:$G$40,2,0),"")</f>
        <v/>
      </c>
      <c r="F60" s="424" t="str">
        <f>IFERROR(VLOOKUP($D60,'START - AWARD DETAILS'!$C$21:$G$40,3,0),"")</f>
        <v/>
      </c>
      <c r="G60" s="560" t="str">
        <f>IFERROR(VLOOKUP($D60,'START - AWARD DETAILS'!$C$21:$G$40,4,0),"")</f>
        <v/>
      </c>
      <c r="H60" s="425" t="str">
        <f>IFERROR(VLOOKUP($D60,'START - AWARD DETAILS'!$C$21:$G$40,5,0),"")</f>
        <v/>
      </c>
      <c r="I60" s="335">
        <f>IF(E60="HEI",'START - AWARD DETAILS'!$G$12,'START - AWARD DETAILS'!$G$13)</f>
        <v>1</v>
      </c>
      <c r="J60" s="328"/>
      <c r="K60" s="329">
        <f t="shared" si="1"/>
        <v>0</v>
      </c>
      <c r="L60" s="328"/>
      <c r="M60" s="329">
        <f t="shared" si="2"/>
        <v>0</v>
      </c>
      <c r="N60" s="328"/>
      <c r="O60" s="329">
        <f t="shared" si="3"/>
        <v>0</v>
      </c>
      <c r="P60" s="328"/>
      <c r="Q60" s="329">
        <f t="shared" si="4"/>
        <v>0</v>
      </c>
      <c r="R60" s="328"/>
      <c r="S60" s="329">
        <f t="shared" si="5"/>
        <v>0</v>
      </c>
      <c r="T60" s="331">
        <f t="shared" si="6"/>
        <v>0</v>
      </c>
      <c r="U60" s="334">
        <f t="shared" si="7"/>
        <v>0</v>
      </c>
      <c r="V60" s="64"/>
    </row>
    <row r="61" spans="2:22" ht="15.75" outlineLevel="1" thickBot="1" x14ac:dyDescent="0.3">
      <c r="B61" s="64"/>
      <c r="C61" s="249" t="s">
        <v>51</v>
      </c>
      <c r="D61" s="140" t="s">
        <v>25</v>
      </c>
      <c r="E61" s="424" t="str">
        <f>IFERROR(VLOOKUP($D61,'START - AWARD DETAILS'!$C$21:$G$40,2,0),"")</f>
        <v/>
      </c>
      <c r="F61" s="424" t="str">
        <f>IFERROR(VLOOKUP($D61,'START - AWARD DETAILS'!$C$21:$G$40,3,0),"")</f>
        <v/>
      </c>
      <c r="G61" s="560" t="str">
        <f>IFERROR(VLOOKUP($D61,'START - AWARD DETAILS'!$C$21:$G$40,4,0),"")</f>
        <v/>
      </c>
      <c r="H61" s="425" t="str">
        <f>IFERROR(VLOOKUP($D61,'START - AWARD DETAILS'!$C$21:$G$40,5,0),"")</f>
        <v/>
      </c>
      <c r="I61" s="335">
        <f>IF(E61="HEI",'START - AWARD DETAILS'!$G$12,'START - AWARD DETAILS'!$G$13)</f>
        <v>1</v>
      </c>
      <c r="J61" s="328"/>
      <c r="K61" s="329">
        <f t="shared" si="1"/>
        <v>0</v>
      </c>
      <c r="L61" s="328"/>
      <c r="M61" s="329">
        <f t="shared" si="2"/>
        <v>0</v>
      </c>
      <c r="N61" s="328"/>
      <c r="O61" s="329">
        <f t="shared" si="3"/>
        <v>0</v>
      </c>
      <c r="P61" s="328"/>
      <c r="Q61" s="329">
        <f t="shared" si="4"/>
        <v>0</v>
      </c>
      <c r="R61" s="328"/>
      <c r="S61" s="329">
        <f t="shared" si="5"/>
        <v>0</v>
      </c>
      <c r="T61" s="331">
        <f t="shared" si="6"/>
        <v>0</v>
      </c>
      <c r="U61" s="334">
        <f t="shared" si="7"/>
        <v>0</v>
      </c>
      <c r="V61" s="64"/>
    </row>
    <row r="62" spans="2:22" ht="15.75" thickBot="1" x14ac:dyDescent="0.3">
      <c r="B62" s="64"/>
      <c r="C62" s="236"/>
      <c r="D62" s="237"/>
      <c r="E62" s="239"/>
      <c r="F62" s="239"/>
      <c r="G62" s="239"/>
      <c r="H62" s="239"/>
      <c r="I62" s="239"/>
      <c r="J62" s="590">
        <f>SUM(J12:J61)</f>
        <v>4500</v>
      </c>
      <c r="K62" s="590">
        <f t="shared" ref="K62:U62" si="8">SUM(K12:K61)</f>
        <v>4500</v>
      </c>
      <c r="L62" s="590">
        <f t="shared" si="8"/>
        <v>4500</v>
      </c>
      <c r="M62" s="590">
        <f t="shared" si="8"/>
        <v>4500</v>
      </c>
      <c r="N62" s="590">
        <f t="shared" si="8"/>
        <v>4500</v>
      </c>
      <c r="O62" s="590">
        <f t="shared" si="8"/>
        <v>4500</v>
      </c>
      <c r="P62" s="590">
        <f t="shared" si="8"/>
        <v>4500</v>
      </c>
      <c r="Q62" s="590">
        <f t="shared" si="8"/>
        <v>4500</v>
      </c>
      <c r="R62" s="590">
        <f t="shared" si="8"/>
        <v>0</v>
      </c>
      <c r="S62" s="590">
        <f t="shared" si="8"/>
        <v>0</v>
      </c>
      <c r="T62" s="590">
        <f t="shared" si="8"/>
        <v>18000</v>
      </c>
      <c r="U62" s="590">
        <f t="shared" si="8"/>
        <v>18000</v>
      </c>
      <c r="V62" s="64"/>
    </row>
    <row r="63" spans="2:22" ht="8.1" customHeight="1" x14ac:dyDescent="0.25">
      <c r="B63" s="64"/>
      <c r="C63" s="64"/>
      <c r="D63" s="64"/>
      <c r="E63" s="64"/>
      <c r="F63" s="64"/>
      <c r="G63" s="64"/>
      <c r="H63" s="64"/>
      <c r="I63" s="64"/>
      <c r="J63" s="64"/>
      <c r="K63" s="64"/>
      <c r="L63" s="64"/>
      <c r="M63" s="64"/>
      <c r="N63" s="64"/>
      <c r="O63" s="64"/>
      <c r="P63" s="64"/>
      <c r="Q63" s="64"/>
      <c r="R63" s="64"/>
      <c r="S63" s="64"/>
      <c r="T63" s="64"/>
      <c r="U63" s="258"/>
      <c r="V63" s="258"/>
    </row>
    <row r="64" spans="2:22" ht="8.1" customHeight="1" thickBot="1" x14ac:dyDescent="0.3">
      <c r="B64" s="64"/>
      <c r="C64" s="64"/>
      <c r="D64" s="64"/>
      <c r="E64" s="64"/>
      <c r="F64" s="64"/>
      <c r="G64" s="64"/>
      <c r="H64" s="64"/>
      <c r="I64" s="64"/>
      <c r="J64" s="64"/>
      <c r="K64" s="64"/>
      <c r="L64" s="64"/>
      <c r="M64" s="64"/>
      <c r="N64" s="64"/>
      <c r="O64" s="64"/>
      <c r="P64" s="64"/>
      <c r="Q64" s="64"/>
      <c r="R64" s="64"/>
      <c r="S64" s="64"/>
      <c r="T64" s="64"/>
      <c r="U64" s="258"/>
      <c r="V64" s="258"/>
    </row>
    <row r="65" spans="2:22" ht="15.75" thickBot="1" x14ac:dyDescent="0.3">
      <c r="B65" s="64"/>
      <c r="C65" s="30" t="s">
        <v>50</v>
      </c>
      <c r="D65" s="1"/>
      <c r="E65" s="1"/>
      <c r="F65" s="1"/>
      <c r="G65" s="1"/>
      <c r="H65" s="1"/>
      <c r="I65" s="2"/>
      <c r="J65" s="64"/>
      <c r="K65" s="64"/>
      <c r="L65" s="64"/>
      <c r="M65" s="64"/>
      <c r="N65" s="64"/>
      <c r="O65" s="64"/>
      <c r="P65" s="64"/>
      <c r="Q65" s="64"/>
      <c r="R65" s="64"/>
      <c r="S65" s="64"/>
      <c r="T65" s="64"/>
      <c r="U65" s="258"/>
      <c r="V65" s="258"/>
    </row>
    <row r="66" spans="2:22" ht="99.95" customHeight="1" thickBot="1" x14ac:dyDescent="0.3">
      <c r="B66" s="64"/>
      <c r="C66" s="731" t="s">
        <v>608</v>
      </c>
      <c r="D66" s="732"/>
      <c r="E66" s="732"/>
      <c r="F66" s="732"/>
      <c r="G66" s="732"/>
      <c r="H66" s="732"/>
      <c r="I66" s="733"/>
      <c r="J66" s="64"/>
      <c r="K66" s="64"/>
      <c r="L66" s="64"/>
      <c r="M66" s="64"/>
      <c r="N66" s="64"/>
      <c r="O66" s="64"/>
      <c r="P66" s="64"/>
      <c r="Q66" s="64"/>
      <c r="R66" s="64"/>
      <c r="S66" s="64"/>
      <c r="T66" s="64"/>
      <c r="U66" s="258"/>
      <c r="V66" s="258"/>
    </row>
    <row r="67" spans="2:22" ht="8.1" customHeight="1" x14ac:dyDescent="0.25">
      <c r="B67" s="64"/>
      <c r="C67" s="64"/>
      <c r="D67" s="64"/>
      <c r="E67" s="64"/>
      <c r="F67" s="64"/>
      <c r="G67" s="64"/>
      <c r="H67" s="64"/>
      <c r="I67" s="64"/>
      <c r="J67" s="64"/>
      <c r="K67" s="64"/>
      <c r="L67" s="64"/>
      <c r="M67" s="64"/>
      <c r="N67" s="64"/>
      <c r="O67" s="64"/>
      <c r="P67" s="64"/>
      <c r="Q67" s="64"/>
      <c r="R67" s="64"/>
      <c r="S67" s="64"/>
      <c r="T67" s="64"/>
      <c r="U67" s="258"/>
      <c r="V67" s="258"/>
    </row>
    <row r="68" spans="2:22" ht="8.1" customHeight="1" x14ac:dyDescent="0.25"/>
    <row r="69" spans="2:22" ht="15.75" hidden="1" thickBot="1" x14ac:dyDescent="0.3">
      <c r="C69" s="32" t="s">
        <v>53</v>
      </c>
      <c r="D69" s="38" t="s">
        <v>17</v>
      </c>
      <c r="E69" s="118" t="s">
        <v>297</v>
      </c>
    </row>
    <row r="70" spans="2:22" ht="15.75" hidden="1" thickBot="1" x14ac:dyDescent="0.3">
      <c r="C70" s="3" t="s">
        <v>25</v>
      </c>
      <c r="D70" s="3" t="s">
        <v>25</v>
      </c>
      <c r="E70" s="16" t="s">
        <v>80</v>
      </c>
    </row>
    <row r="71" spans="2:22" ht="15.75" hidden="1" thickBot="1" x14ac:dyDescent="0.3">
      <c r="B71" s="63">
        <v>1</v>
      </c>
      <c r="C71" s="3" t="s">
        <v>55</v>
      </c>
      <c r="D71" s="119" t="str">
        <f>IF('START - AWARD DETAILS'!C21=0,"",'START - AWARD DETAILS'!C21)</f>
        <v>University of Liverpool</v>
      </c>
      <c r="E71" s="119" t="e">
        <f>IF('START - AWARD DETAILS'!#REF!=0,"",'START - AWARD DETAILS'!#REF!)</f>
        <v>#REF!</v>
      </c>
    </row>
    <row r="72" spans="2:22" ht="15.75" hidden="1" thickBot="1" x14ac:dyDescent="0.3">
      <c r="B72" s="63">
        <v>2</v>
      </c>
      <c r="C72" s="3" t="s">
        <v>57</v>
      </c>
      <c r="D72" s="119" t="str">
        <f>IF('START - AWARD DETAILS'!C22=0,"",'START - AWARD DETAILS'!C22)</f>
        <v>Liverpool School of Tropical Medicine</v>
      </c>
      <c r="E72" s="119" t="e">
        <f>IF('START - AWARD DETAILS'!#REF!=0,"",'START - AWARD DETAILS'!#REF!)</f>
        <v>#REF!</v>
      </c>
    </row>
    <row r="73" spans="2:22" ht="15.75" hidden="1" thickBot="1" x14ac:dyDescent="0.3">
      <c r="B73" s="63">
        <v>3</v>
      </c>
      <c r="C73" s="3" t="s">
        <v>56</v>
      </c>
      <c r="D73" s="119" t="str">
        <f>IF('START - AWARD DETAILS'!C23=0,"",'START - AWARD DETAILS'!C23)</f>
        <v>Human Development Research Foundation</v>
      </c>
      <c r="E73" s="119" t="e">
        <f>IF('START - AWARD DETAILS'!#REF!=0,"",'START - AWARD DETAILS'!#REF!)</f>
        <v>#REF!</v>
      </c>
    </row>
    <row r="74" spans="2:22" ht="15.75" hidden="1" thickBot="1" x14ac:dyDescent="0.3">
      <c r="B74" s="63">
        <v>4</v>
      </c>
      <c r="C74" s="3" t="s">
        <v>58</v>
      </c>
      <c r="D74" s="119" t="str">
        <f>IF('START - AWARD DETAILS'!C24=0,"",'START - AWARD DETAILS'!C24)</f>
        <v/>
      </c>
      <c r="E74" s="119" t="e">
        <f>IF('START - AWARD DETAILS'!#REF!=0,"",'START - AWARD DETAILS'!#REF!)</f>
        <v>#REF!</v>
      </c>
    </row>
    <row r="75" spans="2:22" ht="15.75" hidden="1" thickBot="1" x14ac:dyDescent="0.3">
      <c r="B75" s="63">
        <v>5</v>
      </c>
      <c r="D75" s="119" t="str">
        <f>IF('START - AWARD DETAILS'!C25=0,"",'START - AWARD DETAILS'!C25)</f>
        <v>Transcultural Pschyological Organization (TPO)</v>
      </c>
      <c r="E75" s="119" t="e">
        <f>IF('START - AWARD DETAILS'!#REF!=0,"",'START - AWARD DETAILS'!#REF!)</f>
        <v>#REF!</v>
      </c>
    </row>
    <row r="76" spans="2:22" ht="15.75" hidden="1" thickBot="1" x14ac:dyDescent="0.3">
      <c r="B76" s="63">
        <v>6</v>
      </c>
      <c r="D76" s="119" t="str">
        <f>IF('START - AWARD DETAILS'!C26=0,"",'START - AWARD DETAILS'!C26)</f>
        <v>University of Liberal Arts (ULAB)</v>
      </c>
      <c r="E76" s="119" t="e">
        <f>IF('START - AWARD DETAILS'!#REF!=0,"",'START - AWARD DETAILS'!#REF!)</f>
        <v>#REF!</v>
      </c>
    </row>
    <row r="77" spans="2:22" ht="15.75" hidden="1" thickBot="1" x14ac:dyDescent="0.3">
      <c r="B77" s="63">
        <v>7</v>
      </c>
      <c r="D77" s="119" t="str">
        <f>IF('START - AWARD DETAILS'!C27=0,"",'START - AWARD DETAILS'!C27)</f>
        <v>Institute of Reseach and Development (IRD)</v>
      </c>
      <c r="E77" s="119" t="e">
        <f>IF('START - AWARD DETAILS'!#REF!=0,"",'START - AWARD DETAILS'!#REF!)</f>
        <v>#REF!</v>
      </c>
    </row>
    <row r="78" spans="2:22" ht="15.75" hidden="1" thickBot="1" x14ac:dyDescent="0.3">
      <c r="B78" s="63">
        <v>8</v>
      </c>
      <c r="D78" s="119" t="str">
        <f>IF('START - AWARD DETAILS'!C28=0,"",'START - AWARD DETAILS'!C28)</f>
        <v/>
      </c>
      <c r="E78" s="119" t="e">
        <f>IF('START - AWARD DETAILS'!#REF!=0,"",'START - AWARD DETAILS'!#REF!)</f>
        <v>#REF!</v>
      </c>
    </row>
    <row r="79" spans="2:22" ht="15.75" hidden="1" thickBot="1" x14ac:dyDescent="0.3">
      <c r="B79" s="63">
        <v>9</v>
      </c>
      <c r="D79" s="119" t="str">
        <f>IF('START - AWARD DETAILS'!C29=0,"",'START - AWARD DETAILS'!C29)</f>
        <v/>
      </c>
      <c r="E79" s="119" t="e">
        <f>IF('START - AWARD DETAILS'!#REF!=0,"",'START - AWARD DETAILS'!#REF!)</f>
        <v>#REF!</v>
      </c>
    </row>
    <row r="80" spans="2:22" ht="15.75" hidden="1" thickBot="1" x14ac:dyDescent="0.3">
      <c r="B80" s="63">
        <v>10</v>
      </c>
      <c r="D80" s="119" t="str">
        <f>IF('START - AWARD DETAILS'!C30=0,"",'START - AWARD DETAILS'!C30)</f>
        <v/>
      </c>
      <c r="E80" s="119" t="e">
        <f>IF('START - AWARD DETAILS'!#REF!=0,"",'START - AWARD DETAILS'!#REF!)</f>
        <v>#REF!</v>
      </c>
    </row>
    <row r="81" spans="2:5" ht="15.75" hidden="1" thickBot="1" x14ac:dyDescent="0.3">
      <c r="B81" s="63">
        <v>11</v>
      </c>
      <c r="D81" s="119" t="str">
        <f>IF('START - AWARD DETAILS'!C31=0,"",'START - AWARD DETAILS'!C31)</f>
        <v/>
      </c>
      <c r="E81" s="119" t="e">
        <f>IF('START - AWARD DETAILS'!#REF!=0,"",'START - AWARD DETAILS'!#REF!)</f>
        <v>#REF!</v>
      </c>
    </row>
    <row r="82" spans="2:5" ht="15.75" hidden="1" thickBot="1" x14ac:dyDescent="0.3">
      <c r="B82" s="63">
        <v>12</v>
      </c>
      <c r="D82" s="119" t="str">
        <f>IF('START - AWARD DETAILS'!C32=0,"",'START - AWARD DETAILS'!C32)</f>
        <v/>
      </c>
      <c r="E82" s="119" t="e">
        <f>IF('START - AWARD DETAILS'!#REF!=0,"",'START - AWARD DETAILS'!#REF!)</f>
        <v>#REF!</v>
      </c>
    </row>
    <row r="83" spans="2:5" ht="15.75" hidden="1" thickBot="1" x14ac:dyDescent="0.3">
      <c r="B83" s="63">
        <v>13</v>
      </c>
      <c r="D83" s="119" t="str">
        <f>IF('START - AWARD DETAILS'!C33=0,"",'START - AWARD DETAILS'!C33)</f>
        <v/>
      </c>
      <c r="E83" s="119" t="e">
        <f>IF('START - AWARD DETAILS'!#REF!=0,"",'START - AWARD DETAILS'!#REF!)</f>
        <v>#REF!</v>
      </c>
    </row>
    <row r="84" spans="2:5" ht="15.75" hidden="1" thickBot="1" x14ac:dyDescent="0.3">
      <c r="B84" s="63">
        <v>14</v>
      </c>
      <c r="D84" s="119" t="str">
        <f>IF('START - AWARD DETAILS'!C34=0,"",'START - AWARD DETAILS'!C34)</f>
        <v/>
      </c>
      <c r="E84" s="119" t="e">
        <f>IF('START - AWARD DETAILS'!#REF!=0,"",'START - AWARD DETAILS'!#REF!)</f>
        <v>#REF!</v>
      </c>
    </row>
    <row r="85" spans="2:5" ht="15.75" hidden="1" thickBot="1" x14ac:dyDescent="0.3">
      <c r="B85" s="63">
        <v>15</v>
      </c>
      <c r="D85" s="119" t="str">
        <f>IF('START - AWARD DETAILS'!C35=0,"",'START - AWARD DETAILS'!C35)</f>
        <v/>
      </c>
      <c r="E85" s="119" t="e">
        <f>IF('START - AWARD DETAILS'!#REF!=0,"",'START - AWARD DETAILS'!#REF!)</f>
        <v>#REF!</v>
      </c>
    </row>
    <row r="86" spans="2:5" ht="15.75" hidden="1" thickBot="1" x14ac:dyDescent="0.3">
      <c r="B86" s="63">
        <v>16</v>
      </c>
      <c r="D86" s="119" t="str">
        <f>IF('START - AWARD DETAILS'!C36=0,"",'START - AWARD DETAILS'!C36)</f>
        <v/>
      </c>
      <c r="E86" s="119" t="e">
        <f>IF('START - AWARD DETAILS'!#REF!=0,"",'START - AWARD DETAILS'!#REF!)</f>
        <v>#REF!</v>
      </c>
    </row>
    <row r="87" spans="2:5" ht="15.75" hidden="1" thickBot="1" x14ac:dyDescent="0.3">
      <c r="B87" s="63">
        <v>17</v>
      </c>
      <c r="D87" s="119" t="str">
        <f>IF('START - AWARD DETAILS'!C37=0,"",'START - AWARD DETAILS'!C37)</f>
        <v/>
      </c>
      <c r="E87" s="119" t="e">
        <f>IF('START - AWARD DETAILS'!#REF!=0,"",'START - AWARD DETAILS'!#REF!)</f>
        <v>#REF!</v>
      </c>
    </row>
    <row r="88" spans="2:5" ht="15.75" hidden="1" thickBot="1" x14ac:dyDescent="0.3">
      <c r="B88" s="63">
        <v>18</v>
      </c>
      <c r="D88" s="119" t="str">
        <f>IF('START - AWARD DETAILS'!C38=0,"",'START - AWARD DETAILS'!C38)</f>
        <v/>
      </c>
      <c r="E88" s="119" t="e">
        <f>IF('START - AWARD DETAILS'!#REF!=0,"",'START - AWARD DETAILS'!#REF!)</f>
        <v>#REF!</v>
      </c>
    </row>
    <row r="89" spans="2:5" ht="15.75" hidden="1" thickBot="1" x14ac:dyDescent="0.3">
      <c r="B89" s="63">
        <v>19</v>
      </c>
      <c r="D89" s="119" t="str">
        <f>IF('START - AWARD DETAILS'!C39=0,"",'START - AWARD DETAILS'!C39)</f>
        <v/>
      </c>
      <c r="E89" s="119" t="e">
        <f>IF('START - AWARD DETAILS'!#REF!=0,"",'START - AWARD DETAILS'!#REF!)</f>
        <v>#REF!</v>
      </c>
    </row>
    <row r="90" spans="2:5" hidden="1" x14ac:dyDescent="0.25">
      <c r="B90" s="63">
        <v>20</v>
      </c>
      <c r="D90" s="119" t="str">
        <f>IF('START - AWARD DETAILS'!C40=0,"",'START - AWARD DETAILS'!C40)</f>
        <v/>
      </c>
      <c r="E90" s="119" t="e">
        <f>IF('START - AWARD DETAILS'!#REF!=0,"",'START - AWARD DETAILS'!#REF!)</f>
        <v>#REF!</v>
      </c>
    </row>
    <row r="91" spans="2:5" hidden="1" x14ac:dyDescent="0.25"/>
    <row r="92" spans="2:5" hidden="1" x14ac:dyDescent="0.25"/>
    <row r="93" spans="2:5" hidden="1" x14ac:dyDescent="0.25"/>
    <row r="94" spans="2:5" hidden="1" x14ac:dyDescent="0.25"/>
    <row r="95" spans="2:5" hidden="1" x14ac:dyDescent="0.25"/>
    <row r="96" spans="2:5" hidden="1" x14ac:dyDescent="0.25"/>
    <row r="97" hidden="1" x14ac:dyDescent="0.25"/>
    <row r="98" hidden="1" x14ac:dyDescent="0.25"/>
    <row r="99" hidden="1" x14ac:dyDescent="0.25"/>
    <row r="100" hidden="1" x14ac:dyDescent="0.25"/>
    <row r="101" hidden="1" x14ac:dyDescent="0.25"/>
    <row r="102" hidden="1" x14ac:dyDescent="0.25"/>
  </sheetData>
  <sheetProtection algorithmName="SHA-512" hashValue="bIWB5F6alZj97pumnswthCE8YvsejAL83pPkUlIPFfGIq3yAQQgh9z8kmci52KHESNDX3cOlPJKZu50/QCLocw==" saltValue="dqzDGTnYZPaDMaBYTXp4RA==" spinCount="100000" sheet="1" selectLockedCells="1" autoFilter="0"/>
  <autoFilter ref="C11:H11"/>
  <mergeCells count="5">
    <mergeCell ref="C3:I3"/>
    <mergeCell ref="C9:I9"/>
    <mergeCell ref="C66:I66"/>
    <mergeCell ref="D7:I7"/>
    <mergeCell ref="D5:I5"/>
  </mergeCells>
  <conditionalFormatting sqref="C38:D61 C12:C37">
    <cfRule type="expression" dxfId="19" priority="5" stopIfTrue="1">
      <formula>AND(OR(C12="",C12="(Select)",C12="[INSERT TEXT]"),$T12&lt;&gt;0)</formula>
    </cfRule>
  </conditionalFormatting>
  <conditionalFormatting sqref="I13:I61">
    <cfRule type="expression" dxfId="18" priority="4" stopIfTrue="1">
      <formula>I13&gt;IF($E13="HEI",INDIRECT("'AWARD DETAILS - RULES'!$G$12"),INDIRECT("'AWARD DETAILS - RULES'!$G$13"))</formula>
    </cfRule>
  </conditionalFormatting>
  <conditionalFormatting sqref="E12:H36">
    <cfRule type="expression" dxfId="17" priority="3" stopIfTrue="1">
      <formula>AND(OR(E12="",E12="(Select)",E12="[INSERT TEXT]"),$U12&lt;&gt;0)</formula>
    </cfRule>
  </conditionalFormatting>
  <conditionalFormatting sqref="D12:D37">
    <cfRule type="expression" dxfId="16" priority="2" stopIfTrue="1">
      <formula>AND(OR(D12="",D12="(Select)",D12="[INSERT TEXT]"),$U12&lt;&gt;0)</formula>
    </cfRule>
  </conditionalFormatting>
  <conditionalFormatting sqref="I12:I37">
    <cfRule type="expression" dxfId="15" priority="1" stopIfTrue="1">
      <formula>I12&gt;IF($E12="HEI",INDIRECT("'AWARD DETAILS - RULES'!$G$12"),INDIRECT("'AWARD DETAILS - RULES'!$G$13"))</formula>
    </cfRule>
  </conditionalFormatting>
  <dataValidations count="3">
    <dataValidation type="list" allowBlank="1" showInputMessage="1" showErrorMessage="1" sqref="D38:D61">
      <formula1>$D$68:$D$88</formula1>
    </dataValidation>
    <dataValidation type="decimal" operator="greaterThanOrEqual" allowBlank="1" showInputMessage="1" showErrorMessage="1" errorTitle="Travel, Subsistence and Conference Fees" error="Please enter a full numeric value in £'s only." sqref="J12:S12 Q13:Q61 K13:K61 M13:M61 O13:O61 S13:S61 J13:J15 L13:L15 N13:N15">
      <formula1>0</formula1>
    </dataValidation>
    <dataValidation type="list" allowBlank="1" showInputMessage="1" showErrorMessage="1" sqref="D12:D37">
      <formula1>$D$70:$D$90</formula1>
    </dataValidation>
  </dataValidations>
  <pageMargins left="0.7" right="0.7" top="0.75" bottom="0.75" header="0.3" footer="0.3"/>
  <pageSetup paperSize="9" scale="42" orientation="portrait" r:id="rId1"/>
  <ignoredErrors>
    <ignoredError sqref="E12:H61"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V90"/>
  <sheetViews>
    <sheetView showGridLines="0" topLeftCell="C10" workbookViewId="0">
      <selection activeCell="R12" sqref="R12"/>
    </sheetView>
  </sheetViews>
  <sheetFormatPr defaultColWidth="0" defaultRowHeight="15" zeroHeight="1" outlineLevelRow="1" x14ac:dyDescent="0.25"/>
  <cols>
    <col min="1" max="2" width="1.7109375" style="107" customWidth="1"/>
    <col min="3" max="8" width="20.7109375" style="99" customWidth="1"/>
    <col min="9" max="9" width="11.28515625" style="99" customWidth="1"/>
    <col min="10" max="19" width="11.28515625" style="107" customWidth="1"/>
    <col min="20" max="21" width="13.5703125" style="107" customWidth="1"/>
    <col min="22" max="23" width="1.7109375" style="107" customWidth="1"/>
    <col min="24" max="16384" width="0" style="107" hidden="1"/>
  </cols>
  <sheetData>
    <row r="1" spans="2:22" ht="8.1" customHeight="1" x14ac:dyDescent="0.25"/>
    <row r="2" spans="2:22" ht="8.1" customHeight="1" thickBot="1" x14ac:dyDescent="0.3">
      <c r="B2" s="64"/>
      <c r="C2" s="109"/>
      <c r="D2" s="109"/>
      <c r="E2" s="109"/>
      <c r="F2" s="109"/>
      <c r="G2" s="109"/>
      <c r="H2" s="109"/>
      <c r="I2" s="109"/>
      <c r="J2" s="64"/>
      <c r="K2" s="64"/>
      <c r="L2" s="64"/>
      <c r="M2" s="64"/>
      <c r="N2" s="64"/>
      <c r="O2" s="64"/>
      <c r="P2" s="64"/>
      <c r="Q2" s="64"/>
      <c r="R2" s="64"/>
      <c r="S2" s="64"/>
      <c r="T2" s="64"/>
      <c r="U2" s="258"/>
      <c r="V2" s="258"/>
    </row>
    <row r="3" spans="2:22" ht="15" customHeight="1" thickBot="1" x14ac:dyDescent="0.3">
      <c r="B3" s="64"/>
      <c r="C3" s="756" t="s">
        <v>488</v>
      </c>
      <c r="D3" s="757"/>
      <c r="E3" s="757"/>
      <c r="F3" s="757"/>
      <c r="G3" s="757"/>
      <c r="H3" s="757"/>
      <c r="I3" s="758"/>
      <c r="J3" s="101"/>
      <c r="K3" s="64"/>
      <c r="L3" s="64"/>
      <c r="M3" s="64"/>
      <c r="N3" s="64"/>
      <c r="O3" s="64"/>
      <c r="P3" s="64"/>
      <c r="Q3" s="64"/>
      <c r="R3" s="64"/>
      <c r="S3" s="64"/>
      <c r="T3" s="64"/>
      <c r="U3" s="258"/>
      <c r="V3" s="258"/>
    </row>
    <row r="4" spans="2:22" ht="8.1" customHeight="1" thickBot="1" x14ac:dyDescent="0.3">
      <c r="B4" s="64"/>
      <c r="C4" s="109"/>
      <c r="D4" s="109"/>
      <c r="E4" s="109"/>
      <c r="F4" s="109"/>
      <c r="G4" s="109"/>
      <c r="H4" s="109"/>
      <c r="I4" s="109"/>
      <c r="J4" s="65"/>
      <c r="K4" s="64"/>
      <c r="L4" s="64"/>
      <c r="M4" s="64"/>
      <c r="N4" s="64"/>
      <c r="O4" s="64"/>
      <c r="P4" s="64"/>
      <c r="Q4" s="64"/>
      <c r="R4" s="64"/>
      <c r="S4" s="64"/>
      <c r="T4" s="64"/>
      <c r="U4" s="258"/>
      <c r="V4" s="258"/>
    </row>
    <row r="5" spans="2:22" ht="15" customHeight="1" thickBot="1" x14ac:dyDescent="0.3">
      <c r="B5" s="64"/>
      <c r="C5" s="110" t="s">
        <v>107</v>
      </c>
      <c r="D5" s="763" t="str">
        <f>IF('START - AWARD DETAILS'!$D$13="","",'START - AWARD DETAILS'!$D$13)</f>
        <v>ENHANCE: Scaling-up Care for Perinatal Depression through Technological Enhancements to the 'Thinking Healthy Programme'</v>
      </c>
      <c r="E5" s="764"/>
      <c r="F5" s="764"/>
      <c r="G5" s="764"/>
      <c r="H5" s="764"/>
      <c r="I5" s="765"/>
      <c r="J5" s="65"/>
      <c r="K5" s="64"/>
      <c r="L5" s="64"/>
      <c r="M5" s="64"/>
      <c r="N5" s="64"/>
      <c r="O5" s="64"/>
      <c r="P5" s="64"/>
      <c r="Q5" s="64"/>
      <c r="R5" s="64"/>
      <c r="S5" s="64"/>
      <c r="T5" s="64"/>
      <c r="U5" s="258"/>
      <c r="V5" s="258"/>
    </row>
    <row r="6" spans="2:22" ht="8.1" customHeight="1" thickBot="1" x14ac:dyDescent="0.3">
      <c r="B6" s="64"/>
      <c r="C6" s="109"/>
      <c r="D6" s="109"/>
      <c r="E6" s="109"/>
      <c r="F6" s="109"/>
      <c r="G6" s="109"/>
      <c r="H6" s="109"/>
      <c r="I6" s="109"/>
      <c r="J6" s="65"/>
      <c r="K6" s="64"/>
      <c r="L6" s="64"/>
      <c r="M6" s="64"/>
      <c r="N6" s="64"/>
      <c r="O6" s="64"/>
      <c r="P6" s="64"/>
      <c r="Q6" s="64"/>
      <c r="R6" s="64"/>
      <c r="S6" s="64"/>
      <c r="T6" s="64"/>
      <c r="U6" s="258"/>
      <c r="V6" s="258"/>
    </row>
    <row r="7" spans="2:22" ht="15" customHeight="1" thickBot="1" x14ac:dyDescent="0.3">
      <c r="B7" s="64"/>
      <c r="C7" s="141" t="s">
        <v>0</v>
      </c>
      <c r="D7" s="760" t="str">
        <f>IF('START - AWARD DETAILS'!$D$14="","",'START - AWARD DETAILS'!$D$14)</f>
        <v>NIHR200817</v>
      </c>
      <c r="E7" s="761"/>
      <c r="F7" s="761"/>
      <c r="G7" s="761"/>
      <c r="H7" s="761"/>
      <c r="I7" s="762"/>
      <c r="J7" s="65"/>
      <c r="K7" s="64"/>
      <c r="L7" s="64"/>
      <c r="M7" s="64"/>
      <c r="N7" s="64"/>
      <c r="O7" s="64"/>
      <c r="P7" s="64"/>
      <c r="Q7" s="64"/>
      <c r="R7" s="64"/>
      <c r="S7" s="64"/>
      <c r="T7" s="64"/>
      <c r="U7" s="258"/>
      <c r="V7" s="258"/>
    </row>
    <row r="8" spans="2:22" ht="8.1" customHeight="1" thickBot="1" x14ac:dyDescent="0.3">
      <c r="B8" s="64"/>
      <c r="C8" s="109"/>
      <c r="D8" s="109"/>
      <c r="E8" s="109"/>
      <c r="F8" s="109"/>
      <c r="G8" s="109"/>
      <c r="H8" s="109"/>
      <c r="I8" s="109"/>
      <c r="J8" s="65"/>
      <c r="K8" s="64"/>
      <c r="L8" s="64"/>
      <c r="M8" s="64"/>
      <c r="N8" s="64"/>
      <c r="O8" s="64"/>
      <c r="P8" s="64"/>
      <c r="Q8" s="64"/>
      <c r="R8" s="64"/>
      <c r="S8" s="64"/>
      <c r="T8" s="64"/>
      <c r="U8" s="258"/>
      <c r="V8" s="258"/>
    </row>
    <row r="9" spans="2:22" ht="255.75" customHeight="1" thickBot="1" x14ac:dyDescent="0.3">
      <c r="B9" s="64"/>
      <c r="C9" s="725" t="s">
        <v>514</v>
      </c>
      <c r="D9" s="726"/>
      <c r="E9" s="726"/>
      <c r="F9" s="726"/>
      <c r="G9" s="726"/>
      <c r="H9" s="726"/>
      <c r="I9" s="759"/>
      <c r="J9" s="65"/>
      <c r="K9" s="64"/>
      <c r="L9" s="64"/>
      <c r="M9" s="64"/>
      <c r="N9" s="64"/>
      <c r="O9" s="64"/>
      <c r="P9" s="64"/>
      <c r="Q9" s="64"/>
      <c r="R9" s="64"/>
      <c r="S9" s="64"/>
      <c r="T9" s="64"/>
      <c r="U9" s="258"/>
      <c r="V9" s="258"/>
    </row>
    <row r="10" spans="2:22" ht="8.1" customHeight="1" thickBot="1" x14ac:dyDescent="0.3">
      <c r="B10" s="64"/>
      <c r="C10" s="109"/>
      <c r="D10" s="109"/>
      <c r="E10" s="109"/>
      <c r="F10" s="109"/>
      <c r="G10" s="109"/>
      <c r="H10" s="109"/>
      <c r="I10" s="109"/>
      <c r="J10" s="65"/>
      <c r="K10" s="64"/>
      <c r="L10" s="64"/>
      <c r="M10" s="64"/>
      <c r="N10" s="64"/>
      <c r="O10" s="64"/>
      <c r="P10" s="64"/>
      <c r="Q10" s="64"/>
      <c r="R10" s="64"/>
      <c r="S10" s="64"/>
      <c r="T10" s="64"/>
      <c r="U10" s="258"/>
      <c r="V10" s="258"/>
    </row>
    <row r="11" spans="2:22" s="99" customFormat="1" ht="50.1" customHeight="1" thickBot="1" x14ac:dyDescent="0.3">
      <c r="B11" s="109"/>
      <c r="C11" s="69" t="s">
        <v>52</v>
      </c>
      <c r="D11" s="9" t="s">
        <v>358</v>
      </c>
      <c r="E11" s="308" t="s">
        <v>404</v>
      </c>
      <c r="F11" s="308" t="s">
        <v>403</v>
      </c>
      <c r="G11" s="311" t="s">
        <v>409</v>
      </c>
      <c r="H11" s="312" t="s">
        <v>408</v>
      </c>
      <c r="I11" s="238" t="s">
        <v>316</v>
      </c>
      <c r="J11" s="40" t="s">
        <v>11</v>
      </c>
      <c r="K11" s="102" t="s">
        <v>317</v>
      </c>
      <c r="L11" s="40" t="s">
        <v>12</v>
      </c>
      <c r="M11" s="102" t="s">
        <v>318</v>
      </c>
      <c r="N11" s="40" t="s">
        <v>13</v>
      </c>
      <c r="O11" s="102" t="s">
        <v>319</v>
      </c>
      <c r="P11" s="40" t="s">
        <v>14</v>
      </c>
      <c r="Q11" s="102" t="s">
        <v>320</v>
      </c>
      <c r="R11" s="41" t="s">
        <v>15</v>
      </c>
      <c r="S11" s="134" t="s">
        <v>321</v>
      </c>
      <c r="T11" s="313" t="s">
        <v>16</v>
      </c>
      <c r="U11" s="133" t="s">
        <v>322</v>
      </c>
      <c r="V11" s="109"/>
    </row>
    <row r="12" spans="2:22" s="99" customFormat="1" ht="26.25" x14ac:dyDescent="0.25">
      <c r="B12" s="109"/>
      <c r="C12" s="249" t="s">
        <v>524</v>
      </c>
      <c r="D12" s="140" t="s">
        <v>518</v>
      </c>
      <c r="E12" s="426" t="str">
        <f>IFERROR(VLOOKUP($D12,'START - AWARD DETAILS'!$C$21:$G$40,2,0),"")</f>
        <v>HEI (UK)</v>
      </c>
      <c r="F12" s="425" t="str">
        <f>IFERROR(VLOOKUP($D12,'START - AWARD DETAILS'!$C$21:$G$40,3,0),"")</f>
        <v>United Kingdom</v>
      </c>
      <c r="G12" s="425" t="str">
        <f>IFERROR(VLOOKUP($D12,'START - AWARD DETAILS'!$C$21:$G$40,4,0),"")</f>
        <v>No</v>
      </c>
      <c r="H12" s="425" t="str">
        <f>IFERROR(VLOOKUP($D12,'START - AWARD DETAILS'!$C$21:$G$40,5,0),"")</f>
        <v>N/A</v>
      </c>
      <c r="I12" s="327">
        <f>IF(E12="HEI (UK)",0.8,1)</f>
        <v>0.8</v>
      </c>
      <c r="J12" s="333">
        <v>500</v>
      </c>
      <c r="K12" s="329">
        <f>J12*$I12</f>
        <v>400</v>
      </c>
      <c r="L12" s="333">
        <v>500</v>
      </c>
      <c r="M12" s="329">
        <f>L12*$I12</f>
        <v>400</v>
      </c>
      <c r="N12" s="581">
        <v>500</v>
      </c>
      <c r="O12" s="329">
        <f>N12*$I12</f>
        <v>400</v>
      </c>
      <c r="P12" s="581">
        <v>500</v>
      </c>
      <c r="Q12" s="329">
        <f>P12*$I12</f>
        <v>400</v>
      </c>
      <c r="R12" s="333">
        <v>0</v>
      </c>
      <c r="S12" s="329">
        <f>R12*$I12</f>
        <v>0</v>
      </c>
      <c r="T12" s="331">
        <f>J12+L12+N12+P12+R12</f>
        <v>2000</v>
      </c>
      <c r="U12" s="334">
        <f>K12+M12+O12+Q12+S12</f>
        <v>1600</v>
      </c>
      <c r="V12" s="109"/>
    </row>
    <row r="13" spans="2:22" s="99" customFormat="1" ht="39" x14ac:dyDescent="0.25">
      <c r="B13" s="109"/>
      <c r="C13" s="249" t="s">
        <v>581</v>
      </c>
      <c r="D13" s="140" t="s">
        <v>527</v>
      </c>
      <c r="E13" s="426" t="str">
        <f>IFERROR(VLOOKUP($D13,'START - AWARD DETAILS'!$C$21:$G$40,2,0),"")</f>
        <v>Research institute (ODA Eligible)</v>
      </c>
      <c r="F13" s="425" t="str">
        <f>IFERROR(VLOOKUP($D13,'START - AWARD DETAILS'!$C$21:$G$40,3,0),"")</f>
        <v>Pakistan</v>
      </c>
      <c r="G13" s="425" t="str">
        <f>IFERROR(VLOOKUP($D13,'START - AWARD DETAILS'!$C$21:$G$40,4,0),"")</f>
        <v>Yes</v>
      </c>
      <c r="H13" s="425" t="str">
        <f>IFERROR(VLOOKUP($D13,'START - AWARD DETAILS'!$C$21:$G$40,5,0),"")</f>
        <v>Lower Middle Income Countries and Territories</v>
      </c>
      <c r="I13" s="327">
        <f t="shared" ref="I13:I36" si="0">IF(E13="HEI (UK)",0.8,1)</f>
        <v>1</v>
      </c>
      <c r="J13" s="333">
        <v>1000</v>
      </c>
      <c r="K13" s="329">
        <f t="shared" ref="K13:K61" si="1">J13*$I13</f>
        <v>1000</v>
      </c>
      <c r="L13" s="333">
        <v>1000</v>
      </c>
      <c r="M13" s="329">
        <f t="shared" ref="M13:M61" si="2">L13*$I13</f>
        <v>1000</v>
      </c>
      <c r="N13" s="581">
        <v>1000</v>
      </c>
      <c r="O13" s="329">
        <f t="shared" ref="O13:O61" si="3">N13*$I13</f>
        <v>1000</v>
      </c>
      <c r="P13" s="581">
        <v>1000</v>
      </c>
      <c r="Q13" s="329">
        <f t="shared" ref="Q13:Q61" si="4">P13*$I13</f>
        <v>1000</v>
      </c>
      <c r="R13" s="333">
        <v>0</v>
      </c>
      <c r="S13" s="329">
        <f t="shared" ref="S13:S61" si="5">R13*$I13</f>
        <v>0</v>
      </c>
      <c r="T13" s="331">
        <f>J13+L13+N13+P13+R13</f>
        <v>4000</v>
      </c>
      <c r="U13" s="334">
        <f>K13+M13+O13+Q13+S13</f>
        <v>4000</v>
      </c>
      <c r="V13" s="109"/>
    </row>
    <row r="14" spans="2:22" s="99" customFormat="1" x14ac:dyDescent="0.25">
      <c r="B14" s="109"/>
      <c r="C14" s="249" t="s">
        <v>51</v>
      </c>
      <c r="D14" s="140" t="s">
        <v>25</v>
      </c>
      <c r="E14" s="426" t="str">
        <f>IFERROR(VLOOKUP($D14,'START - AWARD DETAILS'!$C$21:$G$40,2,0),"")</f>
        <v/>
      </c>
      <c r="F14" s="425" t="str">
        <f>IFERROR(VLOOKUP($D14,'START - AWARD DETAILS'!$C$21:$G$40,3,0),"")</f>
        <v/>
      </c>
      <c r="G14" s="425" t="str">
        <f>IFERROR(VLOOKUP($D14,'START - AWARD DETAILS'!$C$21:$G$40,4,0),"")</f>
        <v/>
      </c>
      <c r="H14" s="425" t="str">
        <f>IFERROR(VLOOKUP($D14,'START - AWARD DETAILS'!$C$21:$G$40,5,0),"")</f>
        <v/>
      </c>
      <c r="I14" s="327">
        <f t="shared" si="0"/>
        <v>1</v>
      </c>
      <c r="J14" s="333"/>
      <c r="K14" s="329">
        <f t="shared" si="1"/>
        <v>0</v>
      </c>
      <c r="L14" s="333"/>
      <c r="M14" s="329">
        <f t="shared" si="2"/>
        <v>0</v>
      </c>
      <c r="N14" s="581"/>
      <c r="O14" s="329">
        <f t="shared" si="3"/>
        <v>0</v>
      </c>
      <c r="P14" s="581"/>
      <c r="Q14" s="329">
        <f t="shared" si="4"/>
        <v>0</v>
      </c>
      <c r="R14" s="333"/>
      <c r="S14" s="329">
        <f t="shared" si="5"/>
        <v>0</v>
      </c>
      <c r="T14" s="331">
        <f t="shared" ref="T14:U61" si="6">J14+L14+N14+P14+R14</f>
        <v>0</v>
      </c>
      <c r="U14" s="334">
        <f t="shared" si="6"/>
        <v>0</v>
      </c>
      <c r="V14" s="109"/>
    </row>
    <row r="15" spans="2:22" s="99" customFormat="1" x14ac:dyDescent="0.25">
      <c r="B15" s="109"/>
      <c r="C15" s="249" t="s">
        <v>51</v>
      </c>
      <c r="D15" s="140" t="s">
        <v>25</v>
      </c>
      <c r="E15" s="426" t="str">
        <f>IFERROR(VLOOKUP($D15,'START - AWARD DETAILS'!$C$21:$G$40,2,0),"")</f>
        <v/>
      </c>
      <c r="F15" s="425" t="str">
        <f>IFERROR(VLOOKUP($D15,'START - AWARD DETAILS'!$C$21:$G$40,3,0),"")</f>
        <v/>
      </c>
      <c r="G15" s="425" t="str">
        <f>IFERROR(VLOOKUP($D15,'START - AWARD DETAILS'!$C$21:$G$40,4,0),"")</f>
        <v/>
      </c>
      <c r="H15" s="425" t="str">
        <f>IFERROR(VLOOKUP($D15,'START - AWARD DETAILS'!$C$21:$G$40,5,0),"")</f>
        <v/>
      </c>
      <c r="I15" s="327">
        <f t="shared" si="0"/>
        <v>1</v>
      </c>
      <c r="J15" s="333"/>
      <c r="K15" s="329">
        <f t="shared" si="1"/>
        <v>0</v>
      </c>
      <c r="L15" s="333"/>
      <c r="M15" s="329">
        <f t="shared" si="2"/>
        <v>0</v>
      </c>
      <c r="N15" s="581"/>
      <c r="O15" s="329">
        <f t="shared" si="3"/>
        <v>0</v>
      </c>
      <c r="P15" s="581"/>
      <c r="Q15" s="329">
        <f t="shared" si="4"/>
        <v>0</v>
      </c>
      <c r="R15" s="333"/>
      <c r="S15" s="329">
        <f t="shared" si="5"/>
        <v>0</v>
      </c>
      <c r="T15" s="331">
        <f t="shared" si="6"/>
        <v>0</v>
      </c>
      <c r="U15" s="334">
        <f t="shared" si="6"/>
        <v>0</v>
      </c>
      <c r="V15" s="109"/>
    </row>
    <row r="16" spans="2:22" s="99" customFormat="1" x14ac:dyDescent="0.25">
      <c r="B16" s="109"/>
      <c r="C16" s="249" t="s">
        <v>51</v>
      </c>
      <c r="D16" s="140" t="s">
        <v>25</v>
      </c>
      <c r="E16" s="426" t="str">
        <f>IFERROR(VLOOKUP($D16,'START - AWARD DETAILS'!$C$21:$G$40,2,0),"")</f>
        <v/>
      </c>
      <c r="F16" s="425" t="str">
        <f>IFERROR(VLOOKUP($D16,'START - AWARD DETAILS'!$C$21:$G$40,3,0),"")</f>
        <v/>
      </c>
      <c r="G16" s="425" t="str">
        <f>IFERROR(VLOOKUP($D16,'START - AWARD DETAILS'!$C$21:$G$40,4,0),"")</f>
        <v/>
      </c>
      <c r="H16" s="425" t="str">
        <f>IFERROR(VLOOKUP($D16,'START - AWARD DETAILS'!$C$21:$G$40,5,0),"")</f>
        <v/>
      </c>
      <c r="I16" s="327">
        <f t="shared" si="0"/>
        <v>1</v>
      </c>
      <c r="J16" s="333"/>
      <c r="K16" s="329">
        <f t="shared" si="1"/>
        <v>0</v>
      </c>
      <c r="L16" s="333"/>
      <c r="M16" s="329">
        <f t="shared" si="2"/>
        <v>0</v>
      </c>
      <c r="N16" s="581"/>
      <c r="O16" s="329">
        <f t="shared" si="3"/>
        <v>0</v>
      </c>
      <c r="P16" s="581"/>
      <c r="Q16" s="329">
        <f t="shared" si="4"/>
        <v>0</v>
      </c>
      <c r="R16" s="333"/>
      <c r="S16" s="329">
        <f t="shared" si="5"/>
        <v>0</v>
      </c>
      <c r="T16" s="331">
        <f t="shared" si="6"/>
        <v>0</v>
      </c>
      <c r="U16" s="334">
        <f t="shared" si="6"/>
        <v>0</v>
      </c>
      <c r="V16" s="109"/>
    </row>
    <row r="17" spans="2:22" s="99" customFormat="1" x14ac:dyDescent="0.25">
      <c r="B17" s="109"/>
      <c r="C17" s="249" t="s">
        <v>51</v>
      </c>
      <c r="D17" s="140" t="s">
        <v>25</v>
      </c>
      <c r="E17" s="426" t="str">
        <f>IFERROR(VLOOKUP($D17,'START - AWARD DETAILS'!$C$21:$G$40,2,0),"")</f>
        <v/>
      </c>
      <c r="F17" s="425" t="str">
        <f>IFERROR(VLOOKUP($D17,'START - AWARD DETAILS'!$C$21:$G$40,3,0),"")</f>
        <v/>
      </c>
      <c r="G17" s="425" t="str">
        <f>IFERROR(VLOOKUP($D17,'START - AWARD DETAILS'!$C$21:$G$40,4,0),"")</f>
        <v/>
      </c>
      <c r="H17" s="425" t="str">
        <f>IFERROR(VLOOKUP($D17,'START - AWARD DETAILS'!$C$21:$G$40,5,0),"")</f>
        <v/>
      </c>
      <c r="I17" s="327">
        <f t="shared" si="0"/>
        <v>1</v>
      </c>
      <c r="J17" s="328"/>
      <c r="K17" s="329">
        <f t="shared" si="1"/>
        <v>0</v>
      </c>
      <c r="L17" s="328"/>
      <c r="M17" s="329">
        <f t="shared" si="2"/>
        <v>0</v>
      </c>
      <c r="N17" s="581"/>
      <c r="O17" s="329">
        <f t="shared" si="3"/>
        <v>0</v>
      </c>
      <c r="P17" s="328"/>
      <c r="Q17" s="329">
        <f t="shared" si="4"/>
        <v>0</v>
      </c>
      <c r="R17" s="328"/>
      <c r="S17" s="329">
        <f t="shared" si="5"/>
        <v>0</v>
      </c>
      <c r="T17" s="331">
        <f t="shared" si="6"/>
        <v>0</v>
      </c>
      <c r="U17" s="334">
        <f t="shared" si="6"/>
        <v>0</v>
      </c>
      <c r="V17" s="109"/>
    </row>
    <row r="18" spans="2:22" s="99" customFormat="1" x14ac:dyDescent="0.25">
      <c r="B18" s="109"/>
      <c r="C18" s="194" t="s">
        <v>51</v>
      </c>
      <c r="D18" s="140" t="s">
        <v>25</v>
      </c>
      <c r="E18" s="426" t="str">
        <f>IFERROR(VLOOKUP($D18,'START - AWARD DETAILS'!$C$21:$G$40,2,0),"")</f>
        <v/>
      </c>
      <c r="F18" s="425" t="str">
        <f>IFERROR(VLOOKUP($D18,'START - AWARD DETAILS'!$C$21:$G$40,3,0),"")</f>
        <v/>
      </c>
      <c r="G18" s="425" t="str">
        <f>IFERROR(VLOOKUP($D18,'START - AWARD DETAILS'!$C$21:$G$40,4,0),"")</f>
        <v/>
      </c>
      <c r="H18" s="425" t="str">
        <f>IFERROR(VLOOKUP($D18,'START - AWARD DETAILS'!$C$21:$G$40,5,0),"")</f>
        <v/>
      </c>
      <c r="I18" s="327">
        <f t="shared" si="0"/>
        <v>1</v>
      </c>
      <c r="J18" s="328"/>
      <c r="K18" s="329">
        <f t="shared" si="1"/>
        <v>0</v>
      </c>
      <c r="L18" s="328"/>
      <c r="M18" s="329">
        <f t="shared" si="2"/>
        <v>0</v>
      </c>
      <c r="N18" s="328"/>
      <c r="O18" s="329">
        <f t="shared" si="3"/>
        <v>0</v>
      </c>
      <c r="P18" s="328"/>
      <c r="Q18" s="329">
        <f t="shared" si="4"/>
        <v>0</v>
      </c>
      <c r="R18" s="328"/>
      <c r="S18" s="329">
        <f t="shared" si="5"/>
        <v>0</v>
      </c>
      <c r="T18" s="331">
        <f t="shared" si="6"/>
        <v>0</v>
      </c>
      <c r="U18" s="334">
        <f t="shared" si="6"/>
        <v>0</v>
      </c>
      <c r="V18" s="109"/>
    </row>
    <row r="19" spans="2:22" s="99" customFormat="1" x14ac:dyDescent="0.25">
      <c r="B19" s="109"/>
      <c r="C19" s="194" t="s">
        <v>51</v>
      </c>
      <c r="D19" s="140" t="s">
        <v>25</v>
      </c>
      <c r="E19" s="426" t="str">
        <f>IFERROR(VLOOKUP($D19,'START - AWARD DETAILS'!$C$21:$G$40,2,0),"")</f>
        <v/>
      </c>
      <c r="F19" s="425" t="str">
        <f>IFERROR(VLOOKUP($D19,'START - AWARD DETAILS'!$C$21:$G$40,3,0),"")</f>
        <v/>
      </c>
      <c r="G19" s="425" t="str">
        <f>IFERROR(VLOOKUP($D19,'START - AWARD DETAILS'!$C$21:$G$40,4,0),"")</f>
        <v/>
      </c>
      <c r="H19" s="425" t="str">
        <f>IFERROR(VLOOKUP($D19,'START - AWARD DETAILS'!$C$21:$G$40,5,0),"")</f>
        <v/>
      </c>
      <c r="I19" s="327">
        <f t="shared" si="0"/>
        <v>1</v>
      </c>
      <c r="J19" s="328"/>
      <c r="K19" s="329">
        <f t="shared" si="1"/>
        <v>0</v>
      </c>
      <c r="L19" s="328"/>
      <c r="M19" s="329">
        <f t="shared" si="2"/>
        <v>0</v>
      </c>
      <c r="N19" s="328"/>
      <c r="O19" s="329">
        <f t="shared" si="3"/>
        <v>0</v>
      </c>
      <c r="P19" s="328"/>
      <c r="Q19" s="329">
        <f t="shared" si="4"/>
        <v>0</v>
      </c>
      <c r="R19" s="328"/>
      <c r="S19" s="329">
        <f t="shared" si="5"/>
        <v>0</v>
      </c>
      <c r="T19" s="331">
        <f t="shared" si="6"/>
        <v>0</v>
      </c>
      <c r="U19" s="334">
        <f t="shared" si="6"/>
        <v>0</v>
      </c>
      <c r="V19" s="109"/>
    </row>
    <row r="20" spans="2:22" s="99" customFormat="1" x14ac:dyDescent="0.25">
      <c r="B20" s="109"/>
      <c r="C20" s="194" t="s">
        <v>51</v>
      </c>
      <c r="D20" s="140" t="s">
        <v>25</v>
      </c>
      <c r="E20" s="426" t="str">
        <f>IFERROR(VLOOKUP($D20,'START - AWARD DETAILS'!$C$21:$G$40,2,0),"")</f>
        <v/>
      </c>
      <c r="F20" s="425" t="str">
        <f>IFERROR(VLOOKUP($D20,'START - AWARD DETAILS'!$C$21:$G$40,3,0),"")</f>
        <v/>
      </c>
      <c r="G20" s="425" t="str">
        <f>IFERROR(VLOOKUP($D20,'START - AWARD DETAILS'!$C$21:$G$40,4,0),"")</f>
        <v/>
      </c>
      <c r="H20" s="425" t="str">
        <f>IFERROR(VLOOKUP($D20,'START - AWARD DETAILS'!$C$21:$G$40,5,0),"")</f>
        <v/>
      </c>
      <c r="I20" s="327">
        <f t="shared" si="0"/>
        <v>1</v>
      </c>
      <c r="J20" s="328"/>
      <c r="K20" s="329">
        <f t="shared" si="1"/>
        <v>0</v>
      </c>
      <c r="L20" s="328"/>
      <c r="M20" s="329">
        <f t="shared" si="2"/>
        <v>0</v>
      </c>
      <c r="N20" s="328"/>
      <c r="O20" s="329">
        <f t="shared" si="3"/>
        <v>0</v>
      </c>
      <c r="P20" s="328"/>
      <c r="Q20" s="329">
        <f t="shared" si="4"/>
        <v>0</v>
      </c>
      <c r="R20" s="328"/>
      <c r="S20" s="329">
        <f t="shared" si="5"/>
        <v>0</v>
      </c>
      <c r="T20" s="331">
        <f t="shared" si="6"/>
        <v>0</v>
      </c>
      <c r="U20" s="334">
        <f t="shared" si="6"/>
        <v>0</v>
      </c>
      <c r="V20" s="109"/>
    </row>
    <row r="21" spans="2:22" s="99" customFormat="1" x14ac:dyDescent="0.25">
      <c r="B21" s="109"/>
      <c r="C21" s="194" t="s">
        <v>51</v>
      </c>
      <c r="D21" s="140" t="s">
        <v>25</v>
      </c>
      <c r="E21" s="426" t="str">
        <f>IFERROR(VLOOKUP($D21,'START - AWARD DETAILS'!$C$21:$G$40,2,0),"")</f>
        <v/>
      </c>
      <c r="F21" s="425" t="str">
        <f>IFERROR(VLOOKUP($D21,'START - AWARD DETAILS'!$C$21:$G$40,3,0),"")</f>
        <v/>
      </c>
      <c r="G21" s="425" t="str">
        <f>IFERROR(VLOOKUP($D21,'START - AWARD DETAILS'!$C$21:$G$40,4,0),"")</f>
        <v/>
      </c>
      <c r="H21" s="425" t="str">
        <f>IFERROR(VLOOKUP($D21,'START - AWARD DETAILS'!$C$21:$G$40,5,0),"")</f>
        <v/>
      </c>
      <c r="I21" s="327">
        <f t="shared" si="0"/>
        <v>1</v>
      </c>
      <c r="J21" s="328"/>
      <c r="K21" s="329">
        <f t="shared" si="1"/>
        <v>0</v>
      </c>
      <c r="L21" s="328"/>
      <c r="M21" s="329">
        <f t="shared" si="2"/>
        <v>0</v>
      </c>
      <c r="N21" s="328"/>
      <c r="O21" s="329">
        <f t="shared" si="3"/>
        <v>0</v>
      </c>
      <c r="P21" s="328"/>
      <c r="Q21" s="329">
        <f t="shared" si="4"/>
        <v>0</v>
      </c>
      <c r="R21" s="328"/>
      <c r="S21" s="329">
        <f t="shared" si="5"/>
        <v>0</v>
      </c>
      <c r="T21" s="331">
        <f t="shared" si="6"/>
        <v>0</v>
      </c>
      <c r="U21" s="334">
        <f t="shared" si="6"/>
        <v>0</v>
      </c>
      <c r="V21" s="109"/>
    </row>
    <row r="22" spans="2:22" s="99" customFormat="1" x14ac:dyDescent="0.25">
      <c r="B22" s="109"/>
      <c r="C22" s="194" t="s">
        <v>51</v>
      </c>
      <c r="D22" s="140" t="s">
        <v>25</v>
      </c>
      <c r="E22" s="426" t="str">
        <f>IFERROR(VLOOKUP($D22,'START - AWARD DETAILS'!$C$21:$G$40,2,0),"")</f>
        <v/>
      </c>
      <c r="F22" s="425" t="str">
        <f>IFERROR(VLOOKUP($D22,'START - AWARD DETAILS'!$C$21:$G$40,3,0),"")</f>
        <v/>
      </c>
      <c r="G22" s="425" t="str">
        <f>IFERROR(VLOOKUP($D22,'START - AWARD DETAILS'!$C$21:$G$40,4,0),"")</f>
        <v/>
      </c>
      <c r="H22" s="425" t="str">
        <f>IFERROR(VLOOKUP($D22,'START - AWARD DETAILS'!$C$21:$G$40,5,0),"")</f>
        <v/>
      </c>
      <c r="I22" s="327">
        <f t="shared" si="0"/>
        <v>1</v>
      </c>
      <c r="J22" s="328"/>
      <c r="K22" s="329">
        <f t="shared" si="1"/>
        <v>0</v>
      </c>
      <c r="L22" s="328"/>
      <c r="M22" s="329">
        <f t="shared" si="2"/>
        <v>0</v>
      </c>
      <c r="N22" s="328"/>
      <c r="O22" s="329">
        <f t="shared" si="3"/>
        <v>0</v>
      </c>
      <c r="P22" s="328"/>
      <c r="Q22" s="329">
        <f t="shared" si="4"/>
        <v>0</v>
      </c>
      <c r="R22" s="328"/>
      <c r="S22" s="329">
        <f t="shared" si="5"/>
        <v>0</v>
      </c>
      <c r="T22" s="331">
        <f t="shared" si="6"/>
        <v>0</v>
      </c>
      <c r="U22" s="334">
        <f t="shared" si="6"/>
        <v>0</v>
      </c>
      <c r="V22" s="109"/>
    </row>
    <row r="23" spans="2:22" s="99" customFormat="1" x14ac:dyDescent="0.25">
      <c r="B23" s="109"/>
      <c r="C23" s="194" t="s">
        <v>51</v>
      </c>
      <c r="D23" s="140" t="s">
        <v>25</v>
      </c>
      <c r="E23" s="426" t="str">
        <f>IFERROR(VLOOKUP($D23,'START - AWARD DETAILS'!$C$21:$G$40,2,0),"")</f>
        <v/>
      </c>
      <c r="F23" s="425" t="str">
        <f>IFERROR(VLOOKUP($D23,'START - AWARD DETAILS'!$C$21:$G$40,3,0),"")</f>
        <v/>
      </c>
      <c r="G23" s="425" t="str">
        <f>IFERROR(VLOOKUP($D23,'START - AWARD DETAILS'!$C$21:$G$40,4,0),"")</f>
        <v/>
      </c>
      <c r="H23" s="425" t="str">
        <f>IFERROR(VLOOKUP($D23,'START - AWARD DETAILS'!$C$21:$G$40,5,0),"")</f>
        <v/>
      </c>
      <c r="I23" s="327">
        <f t="shared" si="0"/>
        <v>1</v>
      </c>
      <c r="J23" s="328"/>
      <c r="K23" s="329">
        <f t="shared" si="1"/>
        <v>0</v>
      </c>
      <c r="L23" s="328"/>
      <c r="M23" s="329">
        <f t="shared" si="2"/>
        <v>0</v>
      </c>
      <c r="N23" s="328"/>
      <c r="O23" s="329">
        <f t="shared" si="3"/>
        <v>0</v>
      </c>
      <c r="P23" s="328"/>
      <c r="Q23" s="329">
        <f t="shared" si="4"/>
        <v>0</v>
      </c>
      <c r="R23" s="328"/>
      <c r="S23" s="329">
        <f t="shared" si="5"/>
        <v>0</v>
      </c>
      <c r="T23" s="331">
        <f t="shared" si="6"/>
        <v>0</v>
      </c>
      <c r="U23" s="334">
        <f t="shared" si="6"/>
        <v>0</v>
      </c>
      <c r="V23" s="109"/>
    </row>
    <row r="24" spans="2:22" s="99" customFormat="1" x14ac:dyDescent="0.25">
      <c r="B24" s="109"/>
      <c r="C24" s="194" t="s">
        <v>51</v>
      </c>
      <c r="D24" s="140" t="s">
        <v>25</v>
      </c>
      <c r="E24" s="426" t="str">
        <f>IFERROR(VLOOKUP($D24,'START - AWARD DETAILS'!$C$21:$G$40,2,0),"")</f>
        <v/>
      </c>
      <c r="F24" s="425" t="str">
        <f>IFERROR(VLOOKUP($D24,'START - AWARD DETAILS'!$C$21:$G$40,3,0),"")</f>
        <v/>
      </c>
      <c r="G24" s="425" t="str">
        <f>IFERROR(VLOOKUP($D24,'START - AWARD DETAILS'!$C$21:$G$40,4,0),"")</f>
        <v/>
      </c>
      <c r="H24" s="425" t="str">
        <f>IFERROR(VLOOKUP($D24,'START - AWARD DETAILS'!$C$21:$G$40,5,0),"")</f>
        <v/>
      </c>
      <c r="I24" s="327">
        <f t="shared" si="0"/>
        <v>1</v>
      </c>
      <c r="J24" s="328"/>
      <c r="K24" s="329">
        <f t="shared" si="1"/>
        <v>0</v>
      </c>
      <c r="L24" s="328"/>
      <c r="M24" s="329">
        <f t="shared" si="2"/>
        <v>0</v>
      </c>
      <c r="N24" s="328"/>
      <c r="O24" s="329">
        <f t="shared" si="3"/>
        <v>0</v>
      </c>
      <c r="P24" s="328"/>
      <c r="Q24" s="329">
        <f t="shared" si="4"/>
        <v>0</v>
      </c>
      <c r="R24" s="328"/>
      <c r="S24" s="329">
        <f t="shared" si="5"/>
        <v>0</v>
      </c>
      <c r="T24" s="331">
        <f t="shared" si="6"/>
        <v>0</v>
      </c>
      <c r="U24" s="334">
        <f t="shared" si="6"/>
        <v>0</v>
      </c>
      <c r="V24" s="109"/>
    </row>
    <row r="25" spans="2:22" s="99" customFormat="1" x14ac:dyDescent="0.25">
      <c r="B25" s="109"/>
      <c r="C25" s="194" t="s">
        <v>51</v>
      </c>
      <c r="D25" s="140" t="s">
        <v>25</v>
      </c>
      <c r="E25" s="426" t="str">
        <f>IFERROR(VLOOKUP($D25,'START - AWARD DETAILS'!$C$21:$G$40,2,0),"")</f>
        <v/>
      </c>
      <c r="F25" s="425" t="str">
        <f>IFERROR(VLOOKUP($D25,'START - AWARD DETAILS'!$C$21:$G$40,3,0),"")</f>
        <v/>
      </c>
      <c r="G25" s="425" t="str">
        <f>IFERROR(VLOOKUP($D25,'START - AWARD DETAILS'!$C$21:$G$40,4,0),"")</f>
        <v/>
      </c>
      <c r="H25" s="425" t="str">
        <f>IFERROR(VLOOKUP($D25,'START - AWARD DETAILS'!$C$21:$G$40,5,0),"")</f>
        <v/>
      </c>
      <c r="I25" s="327">
        <f t="shared" si="0"/>
        <v>1</v>
      </c>
      <c r="J25" s="328"/>
      <c r="K25" s="329">
        <f t="shared" si="1"/>
        <v>0</v>
      </c>
      <c r="L25" s="328"/>
      <c r="M25" s="329">
        <f t="shared" si="2"/>
        <v>0</v>
      </c>
      <c r="N25" s="328"/>
      <c r="O25" s="329">
        <f t="shared" si="3"/>
        <v>0</v>
      </c>
      <c r="P25" s="328"/>
      <c r="Q25" s="329">
        <f t="shared" si="4"/>
        <v>0</v>
      </c>
      <c r="R25" s="328"/>
      <c r="S25" s="329">
        <f t="shared" si="5"/>
        <v>0</v>
      </c>
      <c r="T25" s="331">
        <f t="shared" si="6"/>
        <v>0</v>
      </c>
      <c r="U25" s="334">
        <f t="shared" si="6"/>
        <v>0</v>
      </c>
      <c r="V25" s="109"/>
    </row>
    <row r="26" spans="2:22" s="99" customFormat="1" x14ac:dyDescent="0.25">
      <c r="B26" s="109"/>
      <c r="C26" s="194" t="s">
        <v>51</v>
      </c>
      <c r="D26" s="140" t="s">
        <v>25</v>
      </c>
      <c r="E26" s="426" t="str">
        <f>IFERROR(VLOOKUP($D26,'START - AWARD DETAILS'!$C$21:$G$40,2,0),"")</f>
        <v/>
      </c>
      <c r="F26" s="425" t="str">
        <f>IFERROR(VLOOKUP($D26,'START - AWARD DETAILS'!$C$21:$G$40,3,0),"")</f>
        <v/>
      </c>
      <c r="G26" s="425" t="str">
        <f>IFERROR(VLOOKUP($D26,'START - AWARD DETAILS'!$C$21:$G$40,4,0),"")</f>
        <v/>
      </c>
      <c r="H26" s="425" t="str">
        <f>IFERROR(VLOOKUP($D26,'START - AWARD DETAILS'!$C$21:$G$40,5,0),"")</f>
        <v/>
      </c>
      <c r="I26" s="327">
        <f t="shared" si="0"/>
        <v>1</v>
      </c>
      <c r="J26" s="328"/>
      <c r="K26" s="329">
        <f t="shared" si="1"/>
        <v>0</v>
      </c>
      <c r="L26" s="328"/>
      <c r="M26" s="329">
        <f t="shared" si="2"/>
        <v>0</v>
      </c>
      <c r="N26" s="328"/>
      <c r="O26" s="329">
        <f t="shared" si="3"/>
        <v>0</v>
      </c>
      <c r="P26" s="328"/>
      <c r="Q26" s="329">
        <f t="shared" si="4"/>
        <v>0</v>
      </c>
      <c r="R26" s="328"/>
      <c r="S26" s="329">
        <f t="shared" si="5"/>
        <v>0</v>
      </c>
      <c r="T26" s="331">
        <f t="shared" si="6"/>
        <v>0</v>
      </c>
      <c r="U26" s="334">
        <f t="shared" si="6"/>
        <v>0</v>
      </c>
      <c r="V26" s="109"/>
    </row>
    <row r="27" spans="2:22" s="99" customFormat="1" x14ac:dyDescent="0.25">
      <c r="B27" s="109"/>
      <c r="C27" s="194" t="s">
        <v>51</v>
      </c>
      <c r="D27" s="140" t="s">
        <v>25</v>
      </c>
      <c r="E27" s="426" t="str">
        <f>IFERROR(VLOOKUP($D27,'START - AWARD DETAILS'!$C$21:$G$40,2,0),"")</f>
        <v/>
      </c>
      <c r="F27" s="425" t="str">
        <f>IFERROR(VLOOKUP($D27,'START - AWARD DETAILS'!$C$21:$G$40,3,0),"")</f>
        <v/>
      </c>
      <c r="G27" s="425" t="str">
        <f>IFERROR(VLOOKUP($D27,'START - AWARD DETAILS'!$C$21:$G$40,4,0),"")</f>
        <v/>
      </c>
      <c r="H27" s="425" t="str">
        <f>IFERROR(VLOOKUP($D27,'START - AWARD DETAILS'!$C$21:$G$40,5,0),"")</f>
        <v/>
      </c>
      <c r="I27" s="327">
        <f t="shared" si="0"/>
        <v>1</v>
      </c>
      <c r="J27" s="328"/>
      <c r="K27" s="329">
        <f t="shared" si="1"/>
        <v>0</v>
      </c>
      <c r="L27" s="328"/>
      <c r="M27" s="329">
        <f t="shared" si="2"/>
        <v>0</v>
      </c>
      <c r="N27" s="328"/>
      <c r="O27" s="329">
        <f t="shared" si="3"/>
        <v>0</v>
      </c>
      <c r="P27" s="328"/>
      <c r="Q27" s="329">
        <f t="shared" si="4"/>
        <v>0</v>
      </c>
      <c r="R27" s="328"/>
      <c r="S27" s="329">
        <f t="shared" si="5"/>
        <v>0</v>
      </c>
      <c r="T27" s="331">
        <f t="shared" si="6"/>
        <v>0</v>
      </c>
      <c r="U27" s="334">
        <f t="shared" si="6"/>
        <v>0</v>
      </c>
      <c r="V27" s="109"/>
    </row>
    <row r="28" spans="2:22" s="99" customFormat="1" x14ac:dyDescent="0.25">
      <c r="B28" s="109"/>
      <c r="C28" s="194" t="s">
        <v>51</v>
      </c>
      <c r="D28" s="140" t="s">
        <v>25</v>
      </c>
      <c r="E28" s="426" t="str">
        <f>IFERROR(VLOOKUP($D28,'START - AWARD DETAILS'!$C$21:$G$40,2,0),"")</f>
        <v/>
      </c>
      <c r="F28" s="425" t="str">
        <f>IFERROR(VLOOKUP($D28,'START - AWARD DETAILS'!$C$21:$G$40,3,0),"")</f>
        <v/>
      </c>
      <c r="G28" s="425" t="str">
        <f>IFERROR(VLOOKUP($D28,'START - AWARD DETAILS'!$C$21:$G$40,4,0),"")</f>
        <v/>
      </c>
      <c r="H28" s="425" t="str">
        <f>IFERROR(VLOOKUP($D28,'START - AWARD DETAILS'!$C$21:$G$40,5,0),"")</f>
        <v/>
      </c>
      <c r="I28" s="327">
        <f t="shared" si="0"/>
        <v>1</v>
      </c>
      <c r="J28" s="328"/>
      <c r="K28" s="329">
        <f t="shared" si="1"/>
        <v>0</v>
      </c>
      <c r="L28" s="328"/>
      <c r="M28" s="329">
        <f t="shared" si="2"/>
        <v>0</v>
      </c>
      <c r="N28" s="328"/>
      <c r="O28" s="329">
        <f t="shared" si="3"/>
        <v>0</v>
      </c>
      <c r="P28" s="328"/>
      <c r="Q28" s="329">
        <f t="shared" si="4"/>
        <v>0</v>
      </c>
      <c r="R28" s="328"/>
      <c r="S28" s="329">
        <f t="shared" si="5"/>
        <v>0</v>
      </c>
      <c r="T28" s="331">
        <f t="shared" si="6"/>
        <v>0</v>
      </c>
      <c r="U28" s="334">
        <f t="shared" si="6"/>
        <v>0</v>
      </c>
      <c r="V28" s="109"/>
    </row>
    <row r="29" spans="2:22" s="99" customFormat="1" x14ac:dyDescent="0.25">
      <c r="B29" s="109"/>
      <c r="C29" s="194" t="s">
        <v>51</v>
      </c>
      <c r="D29" s="140" t="s">
        <v>25</v>
      </c>
      <c r="E29" s="426" t="str">
        <f>IFERROR(VLOOKUP($D29,'START - AWARD DETAILS'!$C$21:$G$40,2,0),"")</f>
        <v/>
      </c>
      <c r="F29" s="425" t="str">
        <f>IFERROR(VLOOKUP($D29,'START - AWARD DETAILS'!$C$21:$G$40,3,0),"")</f>
        <v/>
      </c>
      <c r="G29" s="425" t="str">
        <f>IFERROR(VLOOKUP($D29,'START - AWARD DETAILS'!$C$21:$G$40,4,0),"")</f>
        <v/>
      </c>
      <c r="H29" s="425" t="str">
        <f>IFERROR(VLOOKUP($D29,'START - AWARD DETAILS'!$C$21:$G$40,5,0),"")</f>
        <v/>
      </c>
      <c r="I29" s="327">
        <f t="shared" si="0"/>
        <v>1</v>
      </c>
      <c r="J29" s="328"/>
      <c r="K29" s="329">
        <f t="shared" si="1"/>
        <v>0</v>
      </c>
      <c r="L29" s="328"/>
      <c r="M29" s="329">
        <f t="shared" si="2"/>
        <v>0</v>
      </c>
      <c r="N29" s="328"/>
      <c r="O29" s="329">
        <f t="shared" si="3"/>
        <v>0</v>
      </c>
      <c r="P29" s="328"/>
      <c r="Q29" s="329">
        <f t="shared" si="4"/>
        <v>0</v>
      </c>
      <c r="R29" s="328"/>
      <c r="S29" s="329">
        <f t="shared" si="5"/>
        <v>0</v>
      </c>
      <c r="T29" s="331">
        <f t="shared" si="6"/>
        <v>0</v>
      </c>
      <c r="U29" s="334">
        <f t="shared" si="6"/>
        <v>0</v>
      </c>
      <c r="V29" s="109"/>
    </row>
    <row r="30" spans="2:22" s="99" customFormat="1" x14ac:dyDescent="0.25">
      <c r="B30" s="109"/>
      <c r="C30" s="194" t="s">
        <v>51</v>
      </c>
      <c r="D30" s="140" t="s">
        <v>25</v>
      </c>
      <c r="E30" s="426" t="str">
        <f>IFERROR(VLOOKUP($D30,'START - AWARD DETAILS'!$C$21:$G$40,2,0),"")</f>
        <v/>
      </c>
      <c r="F30" s="425" t="str">
        <f>IFERROR(VLOOKUP($D30,'START - AWARD DETAILS'!$C$21:$G$40,3,0),"")</f>
        <v/>
      </c>
      <c r="G30" s="425" t="str">
        <f>IFERROR(VLOOKUP($D30,'START - AWARD DETAILS'!$C$21:$G$40,4,0),"")</f>
        <v/>
      </c>
      <c r="H30" s="425" t="str">
        <f>IFERROR(VLOOKUP($D30,'START - AWARD DETAILS'!$C$21:$G$40,5,0),"")</f>
        <v/>
      </c>
      <c r="I30" s="327">
        <f t="shared" si="0"/>
        <v>1</v>
      </c>
      <c r="J30" s="328"/>
      <c r="K30" s="329">
        <f t="shared" si="1"/>
        <v>0</v>
      </c>
      <c r="L30" s="328"/>
      <c r="M30" s="329">
        <f t="shared" si="2"/>
        <v>0</v>
      </c>
      <c r="N30" s="328"/>
      <c r="O30" s="329">
        <f t="shared" si="3"/>
        <v>0</v>
      </c>
      <c r="P30" s="328"/>
      <c r="Q30" s="329">
        <f t="shared" si="4"/>
        <v>0</v>
      </c>
      <c r="R30" s="328"/>
      <c r="S30" s="329">
        <f t="shared" si="5"/>
        <v>0</v>
      </c>
      <c r="T30" s="331">
        <f t="shared" si="6"/>
        <v>0</v>
      </c>
      <c r="U30" s="334">
        <f t="shared" si="6"/>
        <v>0</v>
      </c>
      <c r="V30" s="109"/>
    </row>
    <row r="31" spans="2:22" s="99" customFormat="1" x14ac:dyDescent="0.25">
      <c r="B31" s="109"/>
      <c r="C31" s="194" t="s">
        <v>51</v>
      </c>
      <c r="D31" s="140" t="s">
        <v>25</v>
      </c>
      <c r="E31" s="426" t="str">
        <f>IFERROR(VLOOKUP($D31,'START - AWARD DETAILS'!$C$21:$G$40,2,0),"")</f>
        <v/>
      </c>
      <c r="F31" s="425" t="str">
        <f>IFERROR(VLOOKUP($D31,'START - AWARD DETAILS'!$C$21:$G$40,3,0),"")</f>
        <v/>
      </c>
      <c r="G31" s="425" t="str">
        <f>IFERROR(VLOOKUP($D31,'START - AWARD DETAILS'!$C$21:$G$40,4,0),"")</f>
        <v/>
      </c>
      <c r="H31" s="425" t="str">
        <f>IFERROR(VLOOKUP($D31,'START - AWARD DETAILS'!$C$21:$G$40,5,0),"")</f>
        <v/>
      </c>
      <c r="I31" s="327">
        <f t="shared" si="0"/>
        <v>1</v>
      </c>
      <c r="J31" s="328"/>
      <c r="K31" s="329">
        <f t="shared" si="1"/>
        <v>0</v>
      </c>
      <c r="L31" s="328"/>
      <c r="M31" s="329">
        <f t="shared" si="2"/>
        <v>0</v>
      </c>
      <c r="N31" s="328"/>
      <c r="O31" s="329">
        <f t="shared" si="3"/>
        <v>0</v>
      </c>
      <c r="P31" s="328"/>
      <c r="Q31" s="329">
        <f t="shared" si="4"/>
        <v>0</v>
      </c>
      <c r="R31" s="328"/>
      <c r="S31" s="329">
        <f t="shared" si="5"/>
        <v>0</v>
      </c>
      <c r="T31" s="331">
        <f t="shared" si="6"/>
        <v>0</v>
      </c>
      <c r="U31" s="334">
        <f t="shared" si="6"/>
        <v>0</v>
      </c>
      <c r="V31" s="109"/>
    </row>
    <row r="32" spans="2:22" s="99" customFormat="1" x14ac:dyDescent="0.25">
      <c r="B32" s="109"/>
      <c r="C32" s="194" t="s">
        <v>51</v>
      </c>
      <c r="D32" s="140" t="s">
        <v>25</v>
      </c>
      <c r="E32" s="426" t="str">
        <f>IFERROR(VLOOKUP($D32,'START - AWARD DETAILS'!$C$21:$G$40,2,0),"")</f>
        <v/>
      </c>
      <c r="F32" s="425" t="str">
        <f>IFERROR(VLOOKUP($D32,'START - AWARD DETAILS'!$C$21:$G$40,3,0),"")</f>
        <v/>
      </c>
      <c r="G32" s="425" t="str">
        <f>IFERROR(VLOOKUP($D32,'START - AWARD DETAILS'!$C$21:$G$40,4,0),"")</f>
        <v/>
      </c>
      <c r="H32" s="425" t="str">
        <f>IFERROR(VLOOKUP($D32,'START - AWARD DETAILS'!$C$21:$G$40,5,0),"")</f>
        <v/>
      </c>
      <c r="I32" s="327">
        <f t="shared" si="0"/>
        <v>1</v>
      </c>
      <c r="J32" s="328"/>
      <c r="K32" s="329">
        <f t="shared" si="1"/>
        <v>0</v>
      </c>
      <c r="L32" s="328"/>
      <c r="M32" s="329">
        <f t="shared" si="2"/>
        <v>0</v>
      </c>
      <c r="N32" s="328"/>
      <c r="O32" s="329">
        <f t="shared" si="3"/>
        <v>0</v>
      </c>
      <c r="P32" s="328"/>
      <c r="Q32" s="329">
        <f t="shared" si="4"/>
        <v>0</v>
      </c>
      <c r="R32" s="328"/>
      <c r="S32" s="329">
        <f t="shared" si="5"/>
        <v>0</v>
      </c>
      <c r="T32" s="331">
        <f t="shared" si="6"/>
        <v>0</v>
      </c>
      <c r="U32" s="334">
        <f t="shared" si="6"/>
        <v>0</v>
      </c>
      <c r="V32" s="109"/>
    </row>
    <row r="33" spans="2:22" s="99" customFormat="1" x14ac:dyDescent="0.25">
      <c r="B33" s="109"/>
      <c r="C33" s="194" t="s">
        <v>51</v>
      </c>
      <c r="D33" s="140" t="s">
        <v>25</v>
      </c>
      <c r="E33" s="426" t="str">
        <f>IFERROR(VLOOKUP($D33,'START - AWARD DETAILS'!$C$21:$G$40,2,0),"")</f>
        <v/>
      </c>
      <c r="F33" s="425" t="str">
        <f>IFERROR(VLOOKUP($D33,'START - AWARD DETAILS'!$C$21:$G$40,3,0),"")</f>
        <v/>
      </c>
      <c r="G33" s="425" t="str">
        <f>IFERROR(VLOOKUP($D33,'START - AWARD DETAILS'!$C$21:$G$40,4,0),"")</f>
        <v/>
      </c>
      <c r="H33" s="425" t="str">
        <f>IFERROR(VLOOKUP($D33,'START - AWARD DETAILS'!$C$21:$G$40,5,0),"")</f>
        <v/>
      </c>
      <c r="I33" s="327">
        <f t="shared" si="0"/>
        <v>1</v>
      </c>
      <c r="J33" s="328"/>
      <c r="K33" s="329">
        <f t="shared" si="1"/>
        <v>0</v>
      </c>
      <c r="L33" s="328"/>
      <c r="M33" s="329">
        <f t="shared" si="2"/>
        <v>0</v>
      </c>
      <c r="N33" s="328"/>
      <c r="O33" s="329">
        <f t="shared" si="3"/>
        <v>0</v>
      </c>
      <c r="P33" s="328"/>
      <c r="Q33" s="329">
        <f t="shared" si="4"/>
        <v>0</v>
      </c>
      <c r="R33" s="328"/>
      <c r="S33" s="329">
        <f t="shared" si="5"/>
        <v>0</v>
      </c>
      <c r="T33" s="331">
        <f t="shared" si="6"/>
        <v>0</v>
      </c>
      <c r="U33" s="334">
        <f t="shared" si="6"/>
        <v>0</v>
      </c>
      <c r="V33" s="109"/>
    </row>
    <row r="34" spans="2:22" s="99" customFormat="1" x14ac:dyDescent="0.25">
      <c r="B34" s="109"/>
      <c r="C34" s="194" t="s">
        <v>51</v>
      </c>
      <c r="D34" s="140" t="s">
        <v>25</v>
      </c>
      <c r="E34" s="426" t="str">
        <f>IFERROR(VLOOKUP($D34,'START - AWARD DETAILS'!$C$21:$G$40,2,0),"")</f>
        <v/>
      </c>
      <c r="F34" s="425" t="str">
        <f>IFERROR(VLOOKUP($D34,'START - AWARD DETAILS'!$C$21:$G$40,3,0),"")</f>
        <v/>
      </c>
      <c r="G34" s="425" t="str">
        <f>IFERROR(VLOOKUP($D34,'START - AWARD DETAILS'!$C$21:$G$40,4,0),"")</f>
        <v/>
      </c>
      <c r="H34" s="425" t="str">
        <f>IFERROR(VLOOKUP($D34,'START - AWARD DETAILS'!$C$21:$G$40,5,0),"")</f>
        <v/>
      </c>
      <c r="I34" s="327">
        <f t="shared" si="0"/>
        <v>1</v>
      </c>
      <c r="J34" s="328"/>
      <c r="K34" s="329">
        <f t="shared" si="1"/>
        <v>0</v>
      </c>
      <c r="L34" s="328"/>
      <c r="M34" s="329">
        <f t="shared" si="2"/>
        <v>0</v>
      </c>
      <c r="N34" s="328"/>
      <c r="O34" s="329">
        <f t="shared" si="3"/>
        <v>0</v>
      </c>
      <c r="P34" s="328"/>
      <c r="Q34" s="329">
        <f t="shared" si="4"/>
        <v>0</v>
      </c>
      <c r="R34" s="328"/>
      <c r="S34" s="329">
        <f t="shared" si="5"/>
        <v>0</v>
      </c>
      <c r="T34" s="331">
        <f t="shared" si="6"/>
        <v>0</v>
      </c>
      <c r="U34" s="334">
        <f t="shared" si="6"/>
        <v>0</v>
      </c>
      <c r="V34" s="109"/>
    </row>
    <row r="35" spans="2:22" s="99" customFormat="1" x14ac:dyDescent="0.25">
      <c r="B35" s="109"/>
      <c r="C35" s="194" t="s">
        <v>51</v>
      </c>
      <c r="D35" s="140" t="s">
        <v>25</v>
      </c>
      <c r="E35" s="426" t="str">
        <f>IFERROR(VLOOKUP($D35,'START - AWARD DETAILS'!$C$21:$G$40,2,0),"")</f>
        <v/>
      </c>
      <c r="F35" s="425" t="str">
        <f>IFERROR(VLOOKUP($D35,'START - AWARD DETAILS'!$C$21:$G$40,3,0),"")</f>
        <v/>
      </c>
      <c r="G35" s="425" t="str">
        <f>IFERROR(VLOOKUP($D35,'START - AWARD DETAILS'!$C$21:$G$40,4,0),"")</f>
        <v/>
      </c>
      <c r="H35" s="425" t="str">
        <f>IFERROR(VLOOKUP($D35,'START - AWARD DETAILS'!$C$21:$G$40,5,0),"")</f>
        <v/>
      </c>
      <c r="I35" s="327">
        <f t="shared" si="0"/>
        <v>1</v>
      </c>
      <c r="J35" s="328"/>
      <c r="K35" s="329">
        <f t="shared" si="1"/>
        <v>0</v>
      </c>
      <c r="L35" s="328"/>
      <c r="M35" s="329">
        <f t="shared" si="2"/>
        <v>0</v>
      </c>
      <c r="N35" s="328"/>
      <c r="O35" s="329">
        <f t="shared" si="3"/>
        <v>0</v>
      </c>
      <c r="P35" s="328"/>
      <c r="Q35" s="329">
        <f t="shared" si="4"/>
        <v>0</v>
      </c>
      <c r="R35" s="328"/>
      <c r="S35" s="329">
        <f t="shared" si="5"/>
        <v>0</v>
      </c>
      <c r="T35" s="331">
        <f t="shared" si="6"/>
        <v>0</v>
      </c>
      <c r="U35" s="334">
        <f t="shared" si="6"/>
        <v>0</v>
      </c>
      <c r="V35" s="109"/>
    </row>
    <row r="36" spans="2:22" s="99" customFormat="1" x14ac:dyDescent="0.25">
      <c r="B36" s="109"/>
      <c r="C36" s="194" t="s">
        <v>51</v>
      </c>
      <c r="D36" s="140" t="s">
        <v>25</v>
      </c>
      <c r="E36" s="426" t="str">
        <f>IFERROR(VLOOKUP($D36,'START - AWARD DETAILS'!$C$21:$G$40,2,0),"")</f>
        <v/>
      </c>
      <c r="F36" s="425" t="str">
        <f>IFERROR(VLOOKUP($D36,'START - AWARD DETAILS'!$C$21:$G$40,3,0),"")</f>
        <v/>
      </c>
      <c r="G36" s="425" t="str">
        <f>IFERROR(VLOOKUP($D36,'START - AWARD DETAILS'!$C$21:$G$40,4,0),"")</f>
        <v/>
      </c>
      <c r="H36" s="425" t="str">
        <f>IFERROR(VLOOKUP($D36,'START - AWARD DETAILS'!$C$21:$G$40,5,0),"")</f>
        <v/>
      </c>
      <c r="I36" s="327">
        <f t="shared" si="0"/>
        <v>1</v>
      </c>
      <c r="J36" s="328"/>
      <c r="K36" s="329">
        <f t="shared" si="1"/>
        <v>0</v>
      </c>
      <c r="L36" s="328"/>
      <c r="M36" s="329">
        <f t="shared" si="2"/>
        <v>0</v>
      </c>
      <c r="N36" s="328"/>
      <c r="O36" s="329">
        <f t="shared" si="3"/>
        <v>0</v>
      </c>
      <c r="P36" s="328"/>
      <c r="Q36" s="329">
        <f t="shared" si="4"/>
        <v>0</v>
      </c>
      <c r="R36" s="328"/>
      <c r="S36" s="329">
        <f t="shared" si="5"/>
        <v>0</v>
      </c>
      <c r="T36" s="331">
        <f t="shared" si="6"/>
        <v>0</v>
      </c>
      <c r="U36" s="334">
        <f t="shared" si="6"/>
        <v>0</v>
      </c>
      <c r="V36" s="109"/>
    </row>
    <row r="37" spans="2:22" outlineLevel="1" x14ac:dyDescent="0.25">
      <c r="B37" s="64"/>
      <c r="C37" s="194" t="s">
        <v>51</v>
      </c>
      <c r="D37" s="140" t="s">
        <v>25</v>
      </c>
      <c r="E37" s="426" t="str">
        <f>IFERROR(VLOOKUP($D37,'START - AWARD DETAILS'!$C$21:$G$40,2,0),"")</f>
        <v/>
      </c>
      <c r="F37" s="425" t="str">
        <f>IFERROR(VLOOKUP($D37,'START - AWARD DETAILS'!$C$21:$G$40,3,0),"")</f>
        <v/>
      </c>
      <c r="G37" s="425" t="str">
        <f>IFERROR(VLOOKUP($D37,'START - AWARD DETAILS'!$C$21:$G$40,4,0),"")</f>
        <v/>
      </c>
      <c r="H37" s="425" t="str">
        <f>IFERROR(VLOOKUP($D37,'START - AWARD DETAILS'!$C$21:$G$40,5,0),"")</f>
        <v/>
      </c>
      <c r="I37" s="335">
        <f>IF(E37="HEI",'START - AWARD DETAILS'!$G$12,'START - AWARD DETAILS'!$G$13)</f>
        <v>1</v>
      </c>
      <c r="J37" s="328"/>
      <c r="K37" s="329">
        <f t="shared" si="1"/>
        <v>0</v>
      </c>
      <c r="L37" s="328"/>
      <c r="M37" s="329">
        <f t="shared" si="2"/>
        <v>0</v>
      </c>
      <c r="N37" s="328"/>
      <c r="O37" s="329">
        <f t="shared" si="3"/>
        <v>0</v>
      </c>
      <c r="P37" s="328"/>
      <c r="Q37" s="329">
        <f t="shared" si="4"/>
        <v>0</v>
      </c>
      <c r="R37" s="328"/>
      <c r="S37" s="329">
        <f t="shared" si="5"/>
        <v>0</v>
      </c>
      <c r="T37" s="331">
        <f t="shared" si="6"/>
        <v>0</v>
      </c>
      <c r="U37" s="334">
        <f t="shared" si="6"/>
        <v>0</v>
      </c>
      <c r="V37" s="64"/>
    </row>
    <row r="38" spans="2:22" outlineLevel="1" x14ac:dyDescent="0.25">
      <c r="B38" s="64"/>
      <c r="C38" s="194" t="s">
        <v>51</v>
      </c>
      <c r="D38" s="140" t="s">
        <v>25</v>
      </c>
      <c r="E38" s="426" t="str">
        <f>IFERROR(VLOOKUP($D38,'START - AWARD DETAILS'!$C$21:$G$40,2,0),"")</f>
        <v/>
      </c>
      <c r="F38" s="425" t="str">
        <f>IFERROR(VLOOKUP($D38,'START - AWARD DETAILS'!$C$21:$G$40,3,0),"")</f>
        <v/>
      </c>
      <c r="G38" s="425" t="str">
        <f>IFERROR(VLOOKUP($D38,'START - AWARD DETAILS'!$C$21:$G$40,4,0),"")</f>
        <v/>
      </c>
      <c r="H38" s="425" t="str">
        <f>IFERROR(VLOOKUP($D38,'START - AWARD DETAILS'!$C$21:$G$40,5,0),"")</f>
        <v/>
      </c>
      <c r="I38" s="335">
        <f>IF(E38="HEI",'START - AWARD DETAILS'!$G$12,'START - AWARD DETAILS'!$G$13)</f>
        <v>1</v>
      </c>
      <c r="J38" s="328"/>
      <c r="K38" s="329">
        <f t="shared" si="1"/>
        <v>0</v>
      </c>
      <c r="L38" s="328"/>
      <c r="M38" s="329">
        <f t="shared" si="2"/>
        <v>0</v>
      </c>
      <c r="N38" s="328"/>
      <c r="O38" s="329">
        <f t="shared" si="3"/>
        <v>0</v>
      </c>
      <c r="P38" s="328"/>
      <c r="Q38" s="329">
        <f t="shared" si="4"/>
        <v>0</v>
      </c>
      <c r="R38" s="328"/>
      <c r="S38" s="329">
        <f t="shared" si="5"/>
        <v>0</v>
      </c>
      <c r="T38" s="331">
        <f t="shared" si="6"/>
        <v>0</v>
      </c>
      <c r="U38" s="334">
        <f t="shared" si="6"/>
        <v>0</v>
      </c>
      <c r="V38" s="64"/>
    </row>
    <row r="39" spans="2:22" outlineLevel="1" x14ac:dyDescent="0.25">
      <c r="B39" s="64"/>
      <c r="C39" s="194" t="s">
        <v>51</v>
      </c>
      <c r="D39" s="140" t="s">
        <v>25</v>
      </c>
      <c r="E39" s="426" t="str">
        <f>IFERROR(VLOOKUP($D39,'START - AWARD DETAILS'!$C$21:$G$40,2,0),"")</f>
        <v/>
      </c>
      <c r="F39" s="425" t="str">
        <f>IFERROR(VLOOKUP($D39,'START - AWARD DETAILS'!$C$21:$G$40,3,0),"")</f>
        <v/>
      </c>
      <c r="G39" s="425" t="str">
        <f>IFERROR(VLOOKUP($D39,'START - AWARD DETAILS'!$C$21:$G$40,4,0),"")</f>
        <v/>
      </c>
      <c r="H39" s="425" t="str">
        <f>IFERROR(VLOOKUP($D39,'START - AWARD DETAILS'!$C$21:$G$40,5,0),"")</f>
        <v/>
      </c>
      <c r="I39" s="335">
        <f>IF(E39="HEI",'START - AWARD DETAILS'!$G$12,'START - AWARD DETAILS'!$G$13)</f>
        <v>1</v>
      </c>
      <c r="J39" s="328"/>
      <c r="K39" s="329">
        <f t="shared" si="1"/>
        <v>0</v>
      </c>
      <c r="L39" s="328"/>
      <c r="M39" s="329">
        <f t="shared" si="2"/>
        <v>0</v>
      </c>
      <c r="N39" s="328"/>
      <c r="O39" s="329">
        <f t="shared" si="3"/>
        <v>0</v>
      </c>
      <c r="P39" s="328"/>
      <c r="Q39" s="329">
        <f t="shared" si="4"/>
        <v>0</v>
      </c>
      <c r="R39" s="328"/>
      <c r="S39" s="329">
        <f t="shared" si="5"/>
        <v>0</v>
      </c>
      <c r="T39" s="331">
        <f t="shared" si="6"/>
        <v>0</v>
      </c>
      <c r="U39" s="334">
        <f t="shared" si="6"/>
        <v>0</v>
      </c>
      <c r="V39" s="64"/>
    </row>
    <row r="40" spans="2:22" outlineLevel="1" x14ac:dyDescent="0.25">
      <c r="B40" s="64"/>
      <c r="C40" s="194" t="s">
        <v>51</v>
      </c>
      <c r="D40" s="140" t="s">
        <v>25</v>
      </c>
      <c r="E40" s="426" t="str">
        <f>IFERROR(VLOOKUP($D40,'START - AWARD DETAILS'!$C$21:$G$40,2,0),"")</f>
        <v/>
      </c>
      <c r="F40" s="425" t="str">
        <f>IFERROR(VLOOKUP($D40,'START - AWARD DETAILS'!$C$21:$G$40,3,0),"")</f>
        <v/>
      </c>
      <c r="G40" s="425" t="str">
        <f>IFERROR(VLOOKUP($D40,'START - AWARD DETAILS'!$C$21:$G$40,4,0),"")</f>
        <v/>
      </c>
      <c r="H40" s="425" t="str">
        <f>IFERROR(VLOOKUP($D40,'START - AWARD DETAILS'!$C$21:$G$40,5,0),"")</f>
        <v/>
      </c>
      <c r="I40" s="335">
        <f>IF(E40="HEI",'START - AWARD DETAILS'!$G$12,'START - AWARD DETAILS'!$G$13)</f>
        <v>1</v>
      </c>
      <c r="J40" s="328"/>
      <c r="K40" s="329">
        <f t="shared" si="1"/>
        <v>0</v>
      </c>
      <c r="L40" s="328"/>
      <c r="M40" s="329">
        <f t="shared" si="2"/>
        <v>0</v>
      </c>
      <c r="N40" s="328"/>
      <c r="O40" s="329">
        <f t="shared" si="3"/>
        <v>0</v>
      </c>
      <c r="P40" s="328"/>
      <c r="Q40" s="329">
        <f t="shared" si="4"/>
        <v>0</v>
      </c>
      <c r="R40" s="328"/>
      <c r="S40" s="329">
        <f t="shared" si="5"/>
        <v>0</v>
      </c>
      <c r="T40" s="331">
        <f t="shared" si="6"/>
        <v>0</v>
      </c>
      <c r="U40" s="334">
        <f t="shared" si="6"/>
        <v>0</v>
      </c>
      <c r="V40" s="64"/>
    </row>
    <row r="41" spans="2:22" outlineLevel="1" x14ac:dyDescent="0.25">
      <c r="B41" s="64"/>
      <c r="C41" s="194" t="s">
        <v>51</v>
      </c>
      <c r="D41" s="140" t="s">
        <v>25</v>
      </c>
      <c r="E41" s="426" t="str">
        <f>IFERROR(VLOOKUP($D41,'START - AWARD DETAILS'!$C$21:$G$40,2,0),"")</f>
        <v/>
      </c>
      <c r="F41" s="425" t="str">
        <f>IFERROR(VLOOKUP($D41,'START - AWARD DETAILS'!$C$21:$G$40,3,0),"")</f>
        <v/>
      </c>
      <c r="G41" s="425" t="str">
        <f>IFERROR(VLOOKUP($D41,'START - AWARD DETAILS'!$C$21:$G$40,4,0),"")</f>
        <v/>
      </c>
      <c r="H41" s="425" t="str">
        <f>IFERROR(VLOOKUP($D41,'START - AWARD DETAILS'!$C$21:$G$40,5,0),"")</f>
        <v/>
      </c>
      <c r="I41" s="335">
        <f>IF(E41="HEI",'START - AWARD DETAILS'!$G$12,'START - AWARD DETAILS'!$G$13)</f>
        <v>1</v>
      </c>
      <c r="J41" s="328"/>
      <c r="K41" s="329">
        <f t="shared" si="1"/>
        <v>0</v>
      </c>
      <c r="L41" s="328"/>
      <c r="M41" s="329">
        <f t="shared" si="2"/>
        <v>0</v>
      </c>
      <c r="N41" s="328"/>
      <c r="O41" s="329">
        <f t="shared" si="3"/>
        <v>0</v>
      </c>
      <c r="P41" s="328"/>
      <c r="Q41" s="329">
        <f t="shared" si="4"/>
        <v>0</v>
      </c>
      <c r="R41" s="328"/>
      <c r="S41" s="329">
        <f t="shared" si="5"/>
        <v>0</v>
      </c>
      <c r="T41" s="331">
        <f t="shared" si="6"/>
        <v>0</v>
      </c>
      <c r="U41" s="334">
        <f t="shared" si="6"/>
        <v>0</v>
      </c>
      <c r="V41" s="64"/>
    </row>
    <row r="42" spans="2:22" outlineLevel="1" x14ac:dyDescent="0.25">
      <c r="B42" s="64"/>
      <c r="C42" s="194" t="s">
        <v>51</v>
      </c>
      <c r="D42" s="140" t="s">
        <v>25</v>
      </c>
      <c r="E42" s="426" t="str">
        <f>IFERROR(VLOOKUP($D42,'START - AWARD DETAILS'!$C$21:$G$40,2,0),"")</f>
        <v/>
      </c>
      <c r="F42" s="425" t="str">
        <f>IFERROR(VLOOKUP($D42,'START - AWARD DETAILS'!$C$21:$G$40,3,0),"")</f>
        <v/>
      </c>
      <c r="G42" s="425" t="str">
        <f>IFERROR(VLOOKUP($D42,'START - AWARD DETAILS'!$C$21:$G$40,4,0),"")</f>
        <v/>
      </c>
      <c r="H42" s="425" t="str">
        <f>IFERROR(VLOOKUP($D42,'START - AWARD DETAILS'!$C$21:$G$40,5,0),"")</f>
        <v/>
      </c>
      <c r="I42" s="335">
        <f>IF(E42="HEI",'START - AWARD DETAILS'!$G$12,'START - AWARD DETAILS'!$G$13)</f>
        <v>1</v>
      </c>
      <c r="J42" s="328"/>
      <c r="K42" s="329">
        <f t="shared" si="1"/>
        <v>0</v>
      </c>
      <c r="L42" s="328"/>
      <c r="M42" s="329">
        <f t="shared" si="2"/>
        <v>0</v>
      </c>
      <c r="N42" s="328"/>
      <c r="O42" s="329">
        <f t="shared" si="3"/>
        <v>0</v>
      </c>
      <c r="P42" s="328"/>
      <c r="Q42" s="329">
        <f t="shared" si="4"/>
        <v>0</v>
      </c>
      <c r="R42" s="328"/>
      <c r="S42" s="329">
        <f t="shared" si="5"/>
        <v>0</v>
      </c>
      <c r="T42" s="331">
        <f t="shared" si="6"/>
        <v>0</v>
      </c>
      <c r="U42" s="334">
        <f t="shared" si="6"/>
        <v>0</v>
      </c>
      <c r="V42" s="64"/>
    </row>
    <row r="43" spans="2:22" outlineLevel="1" x14ac:dyDescent="0.25">
      <c r="B43" s="64"/>
      <c r="C43" s="194" t="s">
        <v>51</v>
      </c>
      <c r="D43" s="140" t="s">
        <v>25</v>
      </c>
      <c r="E43" s="426" t="str">
        <f>IFERROR(VLOOKUP($D43,'START - AWARD DETAILS'!$C$21:$G$40,2,0),"")</f>
        <v/>
      </c>
      <c r="F43" s="425" t="str">
        <f>IFERROR(VLOOKUP($D43,'START - AWARD DETAILS'!$C$21:$G$40,3,0),"")</f>
        <v/>
      </c>
      <c r="G43" s="425" t="str">
        <f>IFERROR(VLOOKUP($D43,'START - AWARD DETAILS'!$C$21:$G$40,4,0),"")</f>
        <v/>
      </c>
      <c r="H43" s="425" t="str">
        <f>IFERROR(VLOOKUP($D43,'START - AWARD DETAILS'!$C$21:$G$40,5,0),"")</f>
        <v/>
      </c>
      <c r="I43" s="335">
        <f>IF(E43="HEI",'START - AWARD DETAILS'!$G$12,'START - AWARD DETAILS'!$G$13)</f>
        <v>1</v>
      </c>
      <c r="J43" s="328"/>
      <c r="K43" s="329">
        <f t="shared" si="1"/>
        <v>0</v>
      </c>
      <c r="L43" s="328"/>
      <c r="M43" s="329">
        <f t="shared" si="2"/>
        <v>0</v>
      </c>
      <c r="N43" s="328"/>
      <c r="O43" s="329">
        <f t="shared" si="3"/>
        <v>0</v>
      </c>
      <c r="P43" s="328"/>
      <c r="Q43" s="329">
        <f t="shared" si="4"/>
        <v>0</v>
      </c>
      <c r="R43" s="328"/>
      <c r="S43" s="329">
        <f t="shared" si="5"/>
        <v>0</v>
      </c>
      <c r="T43" s="331">
        <f t="shared" si="6"/>
        <v>0</v>
      </c>
      <c r="U43" s="334">
        <f t="shared" si="6"/>
        <v>0</v>
      </c>
      <c r="V43" s="64"/>
    </row>
    <row r="44" spans="2:22" outlineLevel="1" x14ac:dyDescent="0.25">
      <c r="B44" s="64"/>
      <c r="C44" s="194" t="s">
        <v>51</v>
      </c>
      <c r="D44" s="140" t="s">
        <v>25</v>
      </c>
      <c r="E44" s="426" t="str">
        <f>IFERROR(VLOOKUP($D44,'START - AWARD DETAILS'!$C$21:$G$40,2,0),"")</f>
        <v/>
      </c>
      <c r="F44" s="425" t="str">
        <f>IFERROR(VLOOKUP($D44,'START - AWARD DETAILS'!$C$21:$G$40,3,0),"")</f>
        <v/>
      </c>
      <c r="G44" s="425" t="str">
        <f>IFERROR(VLOOKUP($D44,'START - AWARD DETAILS'!$C$21:$G$40,4,0),"")</f>
        <v/>
      </c>
      <c r="H44" s="425" t="str">
        <f>IFERROR(VLOOKUP($D44,'START - AWARD DETAILS'!$C$21:$G$40,5,0),"")</f>
        <v/>
      </c>
      <c r="I44" s="335">
        <f>IF(E44="HEI",'START - AWARD DETAILS'!$G$12,'START - AWARD DETAILS'!$G$13)</f>
        <v>1</v>
      </c>
      <c r="J44" s="328"/>
      <c r="K44" s="329">
        <f t="shared" si="1"/>
        <v>0</v>
      </c>
      <c r="L44" s="328"/>
      <c r="M44" s="329">
        <f t="shared" si="2"/>
        <v>0</v>
      </c>
      <c r="N44" s="328"/>
      <c r="O44" s="329">
        <f t="shared" si="3"/>
        <v>0</v>
      </c>
      <c r="P44" s="328"/>
      <c r="Q44" s="329">
        <f t="shared" si="4"/>
        <v>0</v>
      </c>
      <c r="R44" s="328"/>
      <c r="S44" s="329">
        <f t="shared" si="5"/>
        <v>0</v>
      </c>
      <c r="T44" s="331">
        <f t="shared" si="6"/>
        <v>0</v>
      </c>
      <c r="U44" s="334">
        <f t="shared" si="6"/>
        <v>0</v>
      </c>
      <c r="V44" s="64"/>
    </row>
    <row r="45" spans="2:22" outlineLevel="1" x14ac:dyDescent="0.25">
      <c r="B45" s="64"/>
      <c r="C45" s="194" t="s">
        <v>51</v>
      </c>
      <c r="D45" s="140" t="s">
        <v>25</v>
      </c>
      <c r="E45" s="426" t="str">
        <f>IFERROR(VLOOKUP($D45,'START - AWARD DETAILS'!$C$21:$G$40,2,0),"")</f>
        <v/>
      </c>
      <c r="F45" s="425" t="str">
        <f>IFERROR(VLOOKUP($D45,'START - AWARD DETAILS'!$C$21:$G$40,3,0),"")</f>
        <v/>
      </c>
      <c r="G45" s="425" t="str">
        <f>IFERROR(VLOOKUP($D45,'START - AWARD DETAILS'!$C$21:$G$40,4,0),"")</f>
        <v/>
      </c>
      <c r="H45" s="425" t="str">
        <f>IFERROR(VLOOKUP($D45,'START - AWARD DETAILS'!$C$21:$G$40,5,0),"")</f>
        <v/>
      </c>
      <c r="I45" s="335">
        <f>IF(E45="HEI",'START - AWARD DETAILS'!$G$12,'START - AWARD DETAILS'!$G$13)</f>
        <v>1</v>
      </c>
      <c r="J45" s="328"/>
      <c r="K45" s="329">
        <f t="shared" si="1"/>
        <v>0</v>
      </c>
      <c r="L45" s="328"/>
      <c r="M45" s="329">
        <f t="shared" si="2"/>
        <v>0</v>
      </c>
      <c r="N45" s="328"/>
      <c r="O45" s="329">
        <f t="shared" si="3"/>
        <v>0</v>
      </c>
      <c r="P45" s="328"/>
      <c r="Q45" s="329">
        <f t="shared" si="4"/>
        <v>0</v>
      </c>
      <c r="R45" s="328"/>
      <c r="S45" s="329">
        <f t="shared" si="5"/>
        <v>0</v>
      </c>
      <c r="T45" s="331">
        <f t="shared" si="6"/>
        <v>0</v>
      </c>
      <c r="U45" s="334">
        <f t="shared" si="6"/>
        <v>0</v>
      </c>
      <c r="V45" s="64"/>
    </row>
    <row r="46" spans="2:22" outlineLevel="1" x14ac:dyDescent="0.25">
      <c r="B46" s="64"/>
      <c r="C46" s="194" t="s">
        <v>51</v>
      </c>
      <c r="D46" s="140" t="s">
        <v>25</v>
      </c>
      <c r="E46" s="426" t="str">
        <f>IFERROR(VLOOKUP($D46,'START - AWARD DETAILS'!$C$21:$G$40,2,0),"")</f>
        <v/>
      </c>
      <c r="F46" s="425" t="str">
        <f>IFERROR(VLOOKUP($D46,'START - AWARD DETAILS'!$C$21:$G$40,3,0),"")</f>
        <v/>
      </c>
      <c r="G46" s="425" t="str">
        <f>IFERROR(VLOOKUP($D46,'START - AWARD DETAILS'!$C$21:$G$40,4,0),"")</f>
        <v/>
      </c>
      <c r="H46" s="425" t="str">
        <f>IFERROR(VLOOKUP($D46,'START - AWARD DETAILS'!$C$21:$G$40,5,0),"")</f>
        <v/>
      </c>
      <c r="I46" s="335">
        <f>IF(E46="HEI",'START - AWARD DETAILS'!$G$12,'START - AWARD DETAILS'!$G$13)</f>
        <v>1</v>
      </c>
      <c r="J46" s="328"/>
      <c r="K46" s="329">
        <f t="shared" si="1"/>
        <v>0</v>
      </c>
      <c r="L46" s="328"/>
      <c r="M46" s="329">
        <f t="shared" si="2"/>
        <v>0</v>
      </c>
      <c r="N46" s="328"/>
      <c r="O46" s="329">
        <f t="shared" si="3"/>
        <v>0</v>
      </c>
      <c r="P46" s="328"/>
      <c r="Q46" s="329">
        <f t="shared" si="4"/>
        <v>0</v>
      </c>
      <c r="R46" s="328"/>
      <c r="S46" s="329">
        <f t="shared" si="5"/>
        <v>0</v>
      </c>
      <c r="T46" s="331">
        <f t="shared" si="6"/>
        <v>0</v>
      </c>
      <c r="U46" s="334">
        <f t="shared" si="6"/>
        <v>0</v>
      </c>
      <c r="V46" s="64"/>
    </row>
    <row r="47" spans="2:22" outlineLevel="1" x14ac:dyDescent="0.25">
      <c r="B47" s="64"/>
      <c r="C47" s="194" t="s">
        <v>51</v>
      </c>
      <c r="D47" s="140" t="s">
        <v>25</v>
      </c>
      <c r="E47" s="426" t="str">
        <f>IFERROR(VLOOKUP($D47,'START - AWARD DETAILS'!$C$21:$G$40,2,0),"")</f>
        <v/>
      </c>
      <c r="F47" s="425" t="str">
        <f>IFERROR(VLOOKUP($D47,'START - AWARD DETAILS'!$C$21:$G$40,3,0),"")</f>
        <v/>
      </c>
      <c r="G47" s="425" t="str">
        <f>IFERROR(VLOOKUP($D47,'START - AWARD DETAILS'!$C$21:$G$40,4,0),"")</f>
        <v/>
      </c>
      <c r="H47" s="425" t="str">
        <f>IFERROR(VLOOKUP($D47,'START - AWARD DETAILS'!$C$21:$G$40,5,0),"")</f>
        <v/>
      </c>
      <c r="I47" s="335">
        <f>IF(E47="HEI",'START - AWARD DETAILS'!$G$12,'START - AWARD DETAILS'!$G$13)</f>
        <v>1</v>
      </c>
      <c r="J47" s="328"/>
      <c r="K47" s="329">
        <f t="shared" si="1"/>
        <v>0</v>
      </c>
      <c r="L47" s="328"/>
      <c r="M47" s="329">
        <f t="shared" si="2"/>
        <v>0</v>
      </c>
      <c r="N47" s="328"/>
      <c r="O47" s="329">
        <f t="shared" si="3"/>
        <v>0</v>
      </c>
      <c r="P47" s="328"/>
      <c r="Q47" s="329">
        <f t="shared" si="4"/>
        <v>0</v>
      </c>
      <c r="R47" s="328"/>
      <c r="S47" s="329">
        <f t="shared" si="5"/>
        <v>0</v>
      </c>
      <c r="T47" s="331">
        <f t="shared" si="6"/>
        <v>0</v>
      </c>
      <c r="U47" s="334">
        <f t="shared" si="6"/>
        <v>0</v>
      </c>
      <c r="V47" s="64"/>
    </row>
    <row r="48" spans="2:22" outlineLevel="1" x14ac:dyDescent="0.25">
      <c r="B48" s="64"/>
      <c r="C48" s="194" t="s">
        <v>51</v>
      </c>
      <c r="D48" s="140" t="s">
        <v>25</v>
      </c>
      <c r="E48" s="426" t="str">
        <f>IFERROR(VLOOKUP($D48,'START - AWARD DETAILS'!$C$21:$G$40,2,0),"")</f>
        <v/>
      </c>
      <c r="F48" s="425" t="str">
        <f>IFERROR(VLOOKUP($D48,'START - AWARD DETAILS'!$C$21:$G$40,3,0),"")</f>
        <v/>
      </c>
      <c r="G48" s="425" t="str">
        <f>IFERROR(VLOOKUP($D48,'START - AWARD DETAILS'!$C$21:$G$40,4,0),"")</f>
        <v/>
      </c>
      <c r="H48" s="425" t="str">
        <f>IFERROR(VLOOKUP($D48,'START - AWARD DETAILS'!$C$21:$G$40,5,0),"")</f>
        <v/>
      </c>
      <c r="I48" s="335">
        <f>IF(E48="HEI",'START - AWARD DETAILS'!$G$12,'START - AWARD DETAILS'!$G$13)</f>
        <v>1</v>
      </c>
      <c r="J48" s="328"/>
      <c r="K48" s="329">
        <f t="shared" si="1"/>
        <v>0</v>
      </c>
      <c r="L48" s="328"/>
      <c r="M48" s="329">
        <f t="shared" si="2"/>
        <v>0</v>
      </c>
      <c r="N48" s="328"/>
      <c r="O48" s="329">
        <f t="shared" si="3"/>
        <v>0</v>
      </c>
      <c r="P48" s="328"/>
      <c r="Q48" s="329">
        <f t="shared" si="4"/>
        <v>0</v>
      </c>
      <c r="R48" s="328"/>
      <c r="S48" s="329">
        <f t="shared" si="5"/>
        <v>0</v>
      </c>
      <c r="T48" s="331">
        <f t="shared" si="6"/>
        <v>0</v>
      </c>
      <c r="U48" s="334">
        <f t="shared" si="6"/>
        <v>0</v>
      </c>
      <c r="V48" s="64"/>
    </row>
    <row r="49" spans="2:22" outlineLevel="1" x14ac:dyDescent="0.25">
      <c r="B49" s="64"/>
      <c r="C49" s="194" t="s">
        <v>51</v>
      </c>
      <c r="D49" s="140" t="s">
        <v>25</v>
      </c>
      <c r="E49" s="426" t="str">
        <f>IFERROR(VLOOKUP($D49,'START - AWARD DETAILS'!$C$21:$G$40,2,0),"")</f>
        <v/>
      </c>
      <c r="F49" s="425" t="str">
        <f>IFERROR(VLOOKUP($D49,'START - AWARD DETAILS'!$C$21:$G$40,3,0),"")</f>
        <v/>
      </c>
      <c r="G49" s="425" t="str">
        <f>IFERROR(VLOOKUP($D49,'START - AWARD DETAILS'!$C$21:$G$40,4,0),"")</f>
        <v/>
      </c>
      <c r="H49" s="425" t="str">
        <f>IFERROR(VLOOKUP($D49,'START - AWARD DETAILS'!$C$21:$G$40,5,0),"")</f>
        <v/>
      </c>
      <c r="I49" s="335">
        <f>IF(E49="HEI",'START - AWARD DETAILS'!$G$12,'START - AWARD DETAILS'!$G$13)</f>
        <v>1</v>
      </c>
      <c r="J49" s="328"/>
      <c r="K49" s="329">
        <f t="shared" si="1"/>
        <v>0</v>
      </c>
      <c r="L49" s="328"/>
      <c r="M49" s="329">
        <f t="shared" si="2"/>
        <v>0</v>
      </c>
      <c r="N49" s="328"/>
      <c r="O49" s="329">
        <f t="shared" si="3"/>
        <v>0</v>
      </c>
      <c r="P49" s="328"/>
      <c r="Q49" s="329">
        <f t="shared" si="4"/>
        <v>0</v>
      </c>
      <c r="R49" s="328"/>
      <c r="S49" s="329">
        <f t="shared" si="5"/>
        <v>0</v>
      </c>
      <c r="T49" s="331">
        <f t="shared" si="6"/>
        <v>0</v>
      </c>
      <c r="U49" s="334">
        <f t="shared" si="6"/>
        <v>0</v>
      </c>
      <c r="V49" s="64"/>
    </row>
    <row r="50" spans="2:22" outlineLevel="1" x14ac:dyDescent="0.25">
      <c r="B50" s="64"/>
      <c r="C50" s="194" t="s">
        <v>51</v>
      </c>
      <c r="D50" s="140" t="s">
        <v>25</v>
      </c>
      <c r="E50" s="426" t="str">
        <f>IFERROR(VLOOKUP($D50,'START - AWARD DETAILS'!$C$21:$G$40,2,0),"")</f>
        <v/>
      </c>
      <c r="F50" s="425" t="str">
        <f>IFERROR(VLOOKUP($D50,'START - AWARD DETAILS'!$C$21:$G$40,3,0),"")</f>
        <v/>
      </c>
      <c r="G50" s="425" t="str">
        <f>IFERROR(VLOOKUP($D50,'START - AWARD DETAILS'!$C$21:$G$40,4,0),"")</f>
        <v/>
      </c>
      <c r="H50" s="425" t="str">
        <f>IFERROR(VLOOKUP($D50,'START - AWARD DETAILS'!$C$21:$G$40,5,0),"")</f>
        <v/>
      </c>
      <c r="I50" s="335">
        <f>IF(E50="HEI",'START - AWARD DETAILS'!$G$12,'START - AWARD DETAILS'!$G$13)</f>
        <v>1</v>
      </c>
      <c r="J50" s="328"/>
      <c r="K50" s="329">
        <f t="shared" si="1"/>
        <v>0</v>
      </c>
      <c r="L50" s="328"/>
      <c r="M50" s="329">
        <f t="shared" si="2"/>
        <v>0</v>
      </c>
      <c r="N50" s="328"/>
      <c r="O50" s="329">
        <f t="shared" si="3"/>
        <v>0</v>
      </c>
      <c r="P50" s="328"/>
      <c r="Q50" s="329">
        <f t="shared" si="4"/>
        <v>0</v>
      </c>
      <c r="R50" s="328"/>
      <c r="S50" s="329">
        <f t="shared" si="5"/>
        <v>0</v>
      </c>
      <c r="T50" s="331">
        <f t="shared" si="6"/>
        <v>0</v>
      </c>
      <c r="U50" s="334">
        <f t="shared" si="6"/>
        <v>0</v>
      </c>
      <c r="V50" s="64"/>
    </row>
    <row r="51" spans="2:22" outlineLevel="1" x14ac:dyDescent="0.25">
      <c r="B51" s="64"/>
      <c r="C51" s="194" t="s">
        <v>51</v>
      </c>
      <c r="D51" s="140" t="s">
        <v>25</v>
      </c>
      <c r="E51" s="426" t="str">
        <f>IFERROR(VLOOKUP($D51,'START - AWARD DETAILS'!$C$21:$G$40,2,0),"")</f>
        <v/>
      </c>
      <c r="F51" s="425" t="str">
        <f>IFERROR(VLOOKUP($D51,'START - AWARD DETAILS'!$C$21:$G$40,3,0),"")</f>
        <v/>
      </c>
      <c r="G51" s="425" t="str">
        <f>IFERROR(VLOOKUP($D51,'START - AWARD DETAILS'!$C$21:$G$40,4,0),"")</f>
        <v/>
      </c>
      <c r="H51" s="425" t="str">
        <f>IFERROR(VLOOKUP($D51,'START - AWARD DETAILS'!$C$21:$G$40,5,0),"")</f>
        <v/>
      </c>
      <c r="I51" s="335">
        <f>IF(E51="HEI",'START - AWARD DETAILS'!$G$12,'START - AWARD DETAILS'!$G$13)</f>
        <v>1</v>
      </c>
      <c r="J51" s="328"/>
      <c r="K51" s="329">
        <f t="shared" si="1"/>
        <v>0</v>
      </c>
      <c r="L51" s="328"/>
      <c r="M51" s="329">
        <f t="shared" si="2"/>
        <v>0</v>
      </c>
      <c r="N51" s="328"/>
      <c r="O51" s="329">
        <f t="shared" si="3"/>
        <v>0</v>
      </c>
      <c r="P51" s="328"/>
      <c r="Q51" s="329">
        <f t="shared" si="4"/>
        <v>0</v>
      </c>
      <c r="R51" s="328"/>
      <c r="S51" s="329">
        <f t="shared" si="5"/>
        <v>0</v>
      </c>
      <c r="T51" s="331">
        <f t="shared" si="6"/>
        <v>0</v>
      </c>
      <c r="U51" s="334">
        <f t="shared" si="6"/>
        <v>0</v>
      </c>
      <c r="V51" s="64"/>
    </row>
    <row r="52" spans="2:22" outlineLevel="1" x14ac:dyDescent="0.25">
      <c r="B52" s="64"/>
      <c r="C52" s="194" t="s">
        <v>51</v>
      </c>
      <c r="D52" s="140" t="s">
        <v>25</v>
      </c>
      <c r="E52" s="426" t="str">
        <f>IFERROR(VLOOKUP($D52,'START - AWARD DETAILS'!$C$21:$G$40,2,0),"")</f>
        <v/>
      </c>
      <c r="F52" s="425" t="str">
        <f>IFERROR(VLOOKUP($D52,'START - AWARD DETAILS'!$C$21:$G$40,3,0),"")</f>
        <v/>
      </c>
      <c r="G52" s="425" t="str">
        <f>IFERROR(VLOOKUP($D52,'START - AWARD DETAILS'!$C$21:$G$40,4,0),"")</f>
        <v/>
      </c>
      <c r="H52" s="425" t="str">
        <f>IFERROR(VLOOKUP($D52,'START - AWARD DETAILS'!$C$21:$G$40,5,0),"")</f>
        <v/>
      </c>
      <c r="I52" s="335">
        <f>IF(E52="HEI",'START - AWARD DETAILS'!$G$12,'START - AWARD DETAILS'!$G$13)</f>
        <v>1</v>
      </c>
      <c r="J52" s="328"/>
      <c r="K52" s="329">
        <f t="shared" si="1"/>
        <v>0</v>
      </c>
      <c r="L52" s="328"/>
      <c r="M52" s="329">
        <f t="shared" si="2"/>
        <v>0</v>
      </c>
      <c r="N52" s="328"/>
      <c r="O52" s="329">
        <f t="shared" si="3"/>
        <v>0</v>
      </c>
      <c r="P52" s="328"/>
      <c r="Q52" s="329">
        <f t="shared" si="4"/>
        <v>0</v>
      </c>
      <c r="R52" s="328"/>
      <c r="S52" s="329">
        <f t="shared" si="5"/>
        <v>0</v>
      </c>
      <c r="T52" s="331">
        <f t="shared" si="6"/>
        <v>0</v>
      </c>
      <c r="U52" s="334">
        <f t="shared" si="6"/>
        <v>0</v>
      </c>
      <c r="V52" s="64"/>
    </row>
    <row r="53" spans="2:22" outlineLevel="1" x14ac:dyDescent="0.25">
      <c r="B53" s="64"/>
      <c r="C53" s="194" t="s">
        <v>51</v>
      </c>
      <c r="D53" s="140" t="s">
        <v>25</v>
      </c>
      <c r="E53" s="426" t="str">
        <f>IFERROR(VLOOKUP($D53,'START - AWARD DETAILS'!$C$21:$G$40,2,0),"")</f>
        <v/>
      </c>
      <c r="F53" s="425" t="str">
        <f>IFERROR(VLOOKUP($D53,'START - AWARD DETAILS'!$C$21:$G$40,3,0),"")</f>
        <v/>
      </c>
      <c r="G53" s="425" t="str">
        <f>IFERROR(VLOOKUP($D53,'START - AWARD DETAILS'!$C$21:$G$40,4,0),"")</f>
        <v/>
      </c>
      <c r="H53" s="425" t="str">
        <f>IFERROR(VLOOKUP($D53,'START - AWARD DETAILS'!$C$21:$G$40,5,0),"")</f>
        <v/>
      </c>
      <c r="I53" s="335">
        <f>IF(E53="HEI",'START - AWARD DETAILS'!$G$12,'START - AWARD DETAILS'!$G$13)</f>
        <v>1</v>
      </c>
      <c r="J53" s="328"/>
      <c r="K53" s="329">
        <f t="shared" si="1"/>
        <v>0</v>
      </c>
      <c r="L53" s="328"/>
      <c r="M53" s="329">
        <f t="shared" si="2"/>
        <v>0</v>
      </c>
      <c r="N53" s="328"/>
      <c r="O53" s="329">
        <f t="shared" si="3"/>
        <v>0</v>
      </c>
      <c r="P53" s="328"/>
      <c r="Q53" s="329">
        <f t="shared" si="4"/>
        <v>0</v>
      </c>
      <c r="R53" s="328"/>
      <c r="S53" s="329">
        <f t="shared" si="5"/>
        <v>0</v>
      </c>
      <c r="T53" s="331">
        <f t="shared" si="6"/>
        <v>0</v>
      </c>
      <c r="U53" s="334">
        <f t="shared" si="6"/>
        <v>0</v>
      </c>
      <c r="V53" s="64"/>
    </row>
    <row r="54" spans="2:22" outlineLevel="1" x14ac:dyDescent="0.25">
      <c r="B54" s="64"/>
      <c r="C54" s="194" t="s">
        <v>51</v>
      </c>
      <c r="D54" s="140" t="s">
        <v>25</v>
      </c>
      <c r="E54" s="426" t="str">
        <f>IFERROR(VLOOKUP($D54,'START - AWARD DETAILS'!$C$21:$G$40,2,0),"")</f>
        <v/>
      </c>
      <c r="F54" s="425" t="str">
        <f>IFERROR(VLOOKUP($D54,'START - AWARD DETAILS'!$C$21:$G$40,3,0),"")</f>
        <v/>
      </c>
      <c r="G54" s="425" t="str">
        <f>IFERROR(VLOOKUP($D54,'START - AWARD DETAILS'!$C$21:$G$40,4,0),"")</f>
        <v/>
      </c>
      <c r="H54" s="425" t="str">
        <f>IFERROR(VLOOKUP($D54,'START - AWARD DETAILS'!$C$21:$G$40,5,0),"")</f>
        <v/>
      </c>
      <c r="I54" s="335">
        <f>IF(E54="HEI",'START - AWARD DETAILS'!$G$12,'START - AWARD DETAILS'!$G$13)</f>
        <v>1</v>
      </c>
      <c r="J54" s="328"/>
      <c r="K54" s="329">
        <f t="shared" si="1"/>
        <v>0</v>
      </c>
      <c r="L54" s="328"/>
      <c r="M54" s="329">
        <f t="shared" si="2"/>
        <v>0</v>
      </c>
      <c r="N54" s="328"/>
      <c r="O54" s="329">
        <f t="shared" si="3"/>
        <v>0</v>
      </c>
      <c r="P54" s="328"/>
      <c r="Q54" s="329">
        <f t="shared" si="4"/>
        <v>0</v>
      </c>
      <c r="R54" s="328"/>
      <c r="S54" s="329">
        <f t="shared" si="5"/>
        <v>0</v>
      </c>
      <c r="T54" s="331">
        <f t="shared" si="6"/>
        <v>0</v>
      </c>
      <c r="U54" s="334">
        <f t="shared" si="6"/>
        <v>0</v>
      </c>
      <c r="V54" s="64"/>
    </row>
    <row r="55" spans="2:22" outlineLevel="1" x14ac:dyDescent="0.25">
      <c r="B55" s="64"/>
      <c r="C55" s="194" t="s">
        <v>51</v>
      </c>
      <c r="D55" s="140" t="s">
        <v>25</v>
      </c>
      <c r="E55" s="426" t="str">
        <f>IFERROR(VLOOKUP($D55,'START - AWARD DETAILS'!$C$21:$G$40,2,0),"")</f>
        <v/>
      </c>
      <c r="F55" s="425" t="str">
        <f>IFERROR(VLOOKUP($D55,'START - AWARD DETAILS'!$C$21:$G$40,3,0),"")</f>
        <v/>
      </c>
      <c r="G55" s="425" t="str">
        <f>IFERROR(VLOOKUP($D55,'START - AWARD DETAILS'!$C$21:$G$40,4,0),"")</f>
        <v/>
      </c>
      <c r="H55" s="425" t="str">
        <f>IFERROR(VLOOKUP($D55,'START - AWARD DETAILS'!$C$21:$G$40,5,0),"")</f>
        <v/>
      </c>
      <c r="I55" s="335">
        <f>IF(E55="HEI",'START - AWARD DETAILS'!$G$12,'START - AWARD DETAILS'!$G$13)</f>
        <v>1</v>
      </c>
      <c r="J55" s="328"/>
      <c r="K55" s="329">
        <f t="shared" si="1"/>
        <v>0</v>
      </c>
      <c r="L55" s="328"/>
      <c r="M55" s="329">
        <f t="shared" si="2"/>
        <v>0</v>
      </c>
      <c r="N55" s="328"/>
      <c r="O55" s="329">
        <f t="shared" si="3"/>
        <v>0</v>
      </c>
      <c r="P55" s="328"/>
      <c r="Q55" s="329">
        <f t="shared" si="4"/>
        <v>0</v>
      </c>
      <c r="R55" s="328"/>
      <c r="S55" s="329">
        <f t="shared" si="5"/>
        <v>0</v>
      </c>
      <c r="T55" s="331">
        <f t="shared" si="6"/>
        <v>0</v>
      </c>
      <c r="U55" s="334">
        <f t="shared" si="6"/>
        <v>0</v>
      </c>
      <c r="V55" s="64"/>
    </row>
    <row r="56" spans="2:22" outlineLevel="1" x14ac:dyDescent="0.25">
      <c r="B56" s="64"/>
      <c r="C56" s="194" t="s">
        <v>51</v>
      </c>
      <c r="D56" s="140" t="s">
        <v>25</v>
      </c>
      <c r="E56" s="426" t="str">
        <f>IFERROR(VLOOKUP($D56,'START - AWARD DETAILS'!$C$21:$G$40,2,0),"")</f>
        <v/>
      </c>
      <c r="F56" s="425" t="str">
        <f>IFERROR(VLOOKUP($D56,'START - AWARD DETAILS'!$C$21:$G$40,3,0),"")</f>
        <v/>
      </c>
      <c r="G56" s="425" t="str">
        <f>IFERROR(VLOOKUP($D56,'START - AWARD DETAILS'!$C$21:$G$40,4,0),"")</f>
        <v/>
      </c>
      <c r="H56" s="425" t="str">
        <f>IFERROR(VLOOKUP($D56,'START - AWARD DETAILS'!$C$21:$G$40,5,0),"")</f>
        <v/>
      </c>
      <c r="I56" s="335">
        <f>IF(E56="HEI",'START - AWARD DETAILS'!$G$12,'START - AWARD DETAILS'!$G$13)</f>
        <v>1</v>
      </c>
      <c r="J56" s="328"/>
      <c r="K56" s="329">
        <f t="shared" si="1"/>
        <v>0</v>
      </c>
      <c r="L56" s="328"/>
      <c r="M56" s="329">
        <f t="shared" si="2"/>
        <v>0</v>
      </c>
      <c r="N56" s="328"/>
      <c r="O56" s="329">
        <f t="shared" si="3"/>
        <v>0</v>
      </c>
      <c r="P56" s="328"/>
      <c r="Q56" s="329">
        <f t="shared" si="4"/>
        <v>0</v>
      </c>
      <c r="R56" s="328"/>
      <c r="S56" s="329">
        <f t="shared" si="5"/>
        <v>0</v>
      </c>
      <c r="T56" s="331">
        <f t="shared" si="6"/>
        <v>0</v>
      </c>
      <c r="U56" s="334">
        <f t="shared" si="6"/>
        <v>0</v>
      </c>
      <c r="V56" s="64"/>
    </row>
    <row r="57" spans="2:22" outlineLevel="1" x14ac:dyDescent="0.25">
      <c r="B57" s="64"/>
      <c r="C57" s="194" t="s">
        <v>51</v>
      </c>
      <c r="D57" s="140" t="s">
        <v>25</v>
      </c>
      <c r="E57" s="426" t="str">
        <f>IFERROR(VLOOKUP($D57,'START - AWARD DETAILS'!$C$21:$G$40,2,0),"")</f>
        <v/>
      </c>
      <c r="F57" s="425" t="str">
        <f>IFERROR(VLOOKUP($D57,'START - AWARD DETAILS'!$C$21:$G$40,3,0),"")</f>
        <v/>
      </c>
      <c r="G57" s="425" t="str">
        <f>IFERROR(VLOOKUP($D57,'START - AWARD DETAILS'!$C$21:$G$40,4,0),"")</f>
        <v/>
      </c>
      <c r="H57" s="425" t="str">
        <f>IFERROR(VLOOKUP($D57,'START - AWARD DETAILS'!$C$21:$G$40,5,0),"")</f>
        <v/>
      </c>
      <c r="I57" s="335">
        <f>IF(E57="HEI",'START - AWARD DETAILS'!$G$12,'START - AWARD DETAILS'!$G$13)</f>
        <v>1</v>
      </c>
      <c r="J57" s="328"/>
      <c r="K57" s="329">
        <f t="shared" si="1"/>
        <v>0</v>
      </c>
      <c r="L57" s="328"/>
      <c r="M57" s="329">
        <f t="shared" si="2"/>
        <v>0</v>
      </c>
      <c r="N57" s="328"/>
      <c r="O57" s="329">
        <f t="shared" si="3"/>
        <v>0</v>
      </c>
      <c r="P57" s="328"/>
      <c r="Q57" s="329">
        <f t="shared" si="4"/>
        <v>0</v>
      </c>
      <c r="R57" s="328"/>
      <c r="S57" s="329">
        <f t="shared" si="5"/>
        <v>0</v>
      </c>
      <c r="T57" s="331">
        <f t="shared" si="6"/>
        <v>0</v>
      </c>
      <c r="U57" s="334">
        <f t="shared" si="6"/>
        <v>0</v>
      </c>
      <c r="V57" s="64"/>
    </row>
    <row r="58" spans="2:22" outlineLevel="1" x14ac:dyDescent="0.25">
      <c r="B58" s="64"/>
      <c r="C58" s="194" t="s">
        <v>51</v>
      </c>
      <c r="D58" s="140" t="s">
        <v>25</v>
      </c>
      <c r="E58" s="426" t="str">
        <f>IFERROR(VLOOKUP($D58,'START - AWARD DETAILS'!$C$21:$G$40,2,0),"")</f>
        <v/>
      </c>
      <c r="F58" s="425" t="str">
        <f>IFERROR(VLOOKUP($D58,'START - AWARD DETAILS'!$C$21:$G$40,3,0),"")</f>
        <v/>
      </c>
      <c r="G58" s="425" t="str">
        <f>IFERROR(VLOOKUP($D58,'START - AWARD DETAILS'!$C$21:$G$40,4,0),"")</f>
        <v/>
      </c>
      <c r="H58" s="425" t="str">
        <f>IFERROR(VLOOKUP($D58,'START - AWARD DETAILS'!$C$21:$G$40,5,0),"")</f>
        <v/>
      </c>
      <c r="I58" s="335">
        <f>IF(E58="HEI",'START - AWARD DETAILS'!$G$12,'START - AWARD DETAILS'!$G$13)</f>
        <v>1</v>
      </c>
      <c r="J58" s="328"/>
      <c r="K58" s="329">
        <f t="shared" si="1"/>
        <v>0</v>
      </c>
      <c r="L58" s="328"/>
      <c r="M58" s="329">
        <f t="shared" si="2"/>
        <v>0</v>
      </c>
      <c r="N58" s="328"/>
      <c r="O58" s="329">
        <f t="shared" si="3"/>
        <v>0</v>
      </c>
      <c r="P58" s="328"/>
      <c r="Q58" s="329">
        <f t="shared" si="4"/>
        <v>0</v>
      </c>
      <c r="R58" s="328"/>
      <c r="S58" s="329">
        <f t="shared" si="5"/>
        <v>0</v>
      </c>
      <c r="T58" s="331">
        <f t="shared" si="6"/>
        <v>0</v>
      </c>
      <c r="U58" s="334">
        <f t="shared" si="6"/>
        <v>0</v>
      </c>
      <c r="V58" s="64"/>
    </row>
    <row r="59" spans="2:22" outlineLevel="1" x14ac:dyDescent="0.25">
      <c r="B59" s="64"/>
      <c r="C59" s="194" t="s">
        <v>51</v>
      </c>
      <c r="D59" s="140" t="s">
        <v>25</v>
      </c>
      <c r="E59" s="426" t="str">
        <f>IFERROR(VLOOKUP($D59,'START - AWARD DETAILS'!$C$21:$G$40,2,0),"")</f>
        <v/>
      </c>
      <c r="F59" s="425" t="str">
        <f>IFERROR(VLOOKUP($D59,'START - AWARD DETAILS'!$C$21:$G$40,3,0),"")</f>
        <v/>
      </c>
      <c r="G59" s="425" t="str">
        <f>IFERROR(VLOOKUP($D59,'START - AWARD DETAILS'!$C$21:$G$40,4,0),"")</f>
        <v/>
      </c>
      <c r="H59" s="425" t="str">
        <f>IFERROR(VLOOKUP($D59,'START - AWARD DETAILS'!$C$21:$G$40,5,0),"")</f>
        <v/>
      </c>
      <c r="I59" s="335">
        <f>IF(E59="HEI",'START - AWARD DETAILS'!$G$12,'START - AWARD DETAILS'!$G$13)</f>
        <v>1</v>
      </c>
      <c r="J59" s="328"/>
      <c r="K59" s="329">
        <f t="shared" si="1"/>
        <v>0</v>
      </c>
      <c r="L59" s="328"/>
      <c r="M59" s="329">
        <f t="shared" si="2"/>
        <v>0</v>
      </c>
      <c r="N59" s="328"/>
      <c r="O59" s="329">
        <f t="shared" si="3"/>
        <v>0</v>
      </c>
      <c r="P59" s="328"/>
      <c r="Q59" s="329">
        <f t="shared" si="4"/>
        <v>0</v>
      </c>
      <c r="R59" s="328"/>
      <c r="S59" s="329">
        <f t="shared" si="5"/>
        <v>0</v>
      </c>
      <c r="T59" s="331">
        <f t="shared" si="6"/>
        <v>0</v>
      </c>
      <c r="U59" s="334">
        <f t="shared" si="6"/>
        <v>0</v>
      </c>
      <c r="V59" s="64"/>
    </row>
    <row r="60" spans="2:22" outlineLevel="1" x14ac:dyDescent="0.25">
      <c r="B60" s="64"/>
      <c r="C60" s="194" t="s">
        <v>51</v>
      </c>
      <c r="D60" s="140" t="s">
        <v>25</v>
      </c>
      <c r="E60" s="426" t="str">
        <f>IFERROR(VLOOKUP($D60,'START - AWARD DETAILS'!$C$21:$G$40,2,0),"")</f>
        <v/>
      </c>
      <c r="F60" s="425" t="str">
        <f>IFERROR(VLOOKUP($D60,'START - AWARD DETAILS'!$C$21:$G$40,3,0),"")</f>
        <v/>
      </c>
      <c r="G60" s="425" t="str">
        <f>IFERROR(VLOOKUP($D60,'START - AWARD DETAILS'!$C$21:$G$40,4,0),"")</f>
        <v/>
      </c>
      <c r="H60" s="425" t="str">
        <f>IFERROR(VLOOKUP($D60,'START - AWARD DETAILS'!$C$21:$G$40,5,0),"")</f>
        <v/>
      </c>
      <c r="I60" s="335">
        <f>IF(E60="HEI",'START - AWARD DETAILS'!$G$12,'START - AWARD DETAILS'!$G$13)</f>
        <v>1</v>
      </c>
      <c r="J60" s="328"/>
      <c r="K60" s="329">
        <f t="shared" si="1"/>
        <v>0</v>
      </c>
      <c r="L60" s="328"/>
      <c r="M60" s="329">
        <f t="shared" si="2"/>
        <v>0</v>
      </c>
      <c r="N60" s="328"/>
      <c r="O60" s="329">
        <f t="shared" si="3"/>
        <v>0</v>
      </c>
      <c r="P60" s="328"/>
      <c r="Q60" s="329">
        <f t="shared" si="4"/>
        <v>0</v>
      </c>
      <c r="R60" s="328"/>
      <c r="S60" s="329">
        <f t="shared" si="5"/>
        <v>0</v>
      </c>
      <c r="T60" s="331">
        <f t="shared" si="6"/>
        <v>0</v>
      </c>
      <c r="U60" s="334">
        <f t="shared" si="6"/>
        <v>0</v>
      </c>
      <c r="V60" s="64"/>
    </row>
    <row r="61" spans="2:22" ht="15.75" outlineLevel="1" thickBot="1" x14ac:dyDescent="0.3">
      <c r="B61" s="64"/>
      <c r="C61" s="249" t="s">
        <v>51</v>
      </c>
      <c r="D61" s="140" t="s">
        <v>25</v>
      </c>
      <c r="E61" s="426" t="str">
        <f>IFERROR(VLOOKUP($D61,'START - AWARD DETAILS'!$C$21:$G$40,2,0),"")</f>
        <v/>
      </c>
      <c r="F61" s="425" t="str">
        <f>IFERROR(VLOOKUP($D61,'START - AWARD DETAILS'!$C$21:$G$40,3,0),"")</f>
        <v/>
      </c>
      <c r="G61" s="425" t="str">
        <f>IFERROR(VLOOKUP($D61,'START - AWARD DETAILS'!$C$21:$G$40,4,0),"")</f>
        <v/>
      </c>
      <c r="H61" s="425" t="str">
        <f>IFERROR(VLOOKUP($D61,'START - AWARD DETAILS'!$C$21:$G$40,5,0),"")</f>
        <v/>
      </c>
      <c r="I61" s="335">
        <f>IF(E61="HEI",'START - AWARD DETAILS'!$G$12,'START - AWARD DETAILS'!$G$13)</f>
        <v>1</v>
      </c>
      <c r="J61" s="328"/>
      <c r="K61" s="329">
        <f t="shared" si="1"/>
        <v>0</v>
      </c>
      <c r="L61" s="328"/>
      <c r="M61" s="329">
        <f t="shared" si="2"/>
        <v>0</v>
      </c>
      <c r="N61" s="328"/>
      <c r="O61" s="329">
        <f t="shared" si="3"/>
        <v>0</v>
      </c>
      <c r="P61" s="328"/>
      <c r="Q61" s="329">
        <f t="shared" si="4"/>
        <v>0</v>
      </c>
      <c r="R61" s="328"/>
      <c r="S61" s="329">
        <f t="shared" si="5"/>
        <v>0</v>
      </c>
      <c r="T61" s="331">
        <f t="shared" si="6"/>
        <v>0</v>
      </c>
      <c r="U61" s="334">
        <f t="shared" si="6"/>
        <v>0</v>
      </c>
      <c r="V61" s="64"/>
    </row>
    <row r="62" spans="2:22" ht="15.75" thickBot="1" x14ac:dyDescent="0.3">
      <c r="B62" s="64"/>
      <c r="C62" s="236"/>
      <c r="D62" s="237"/>
      <c r="E62" s="239"/>
      <c r="F62" s="239"/>
      <c r="G62" s="239"/>
      <c r="H62" s="239"/>
      <c r="I62" s="239"/>
      <c r="J62" s="590">
        <f t="shared" ref="J62:T62" si="7">SUM(J12:J61)</f>
        <v>1500</v>
      </c>
      <c r="K62" s="590">
        <f t="shared" si="7"/>
        <v>1400</v>
      </c>
      <c r="L62" s="590">
        <f t="shared" si="7"/>
        <v>1500</v>
      </c>
      <c r="M62" s="590">
        <f t="shared" si="7"/>
        <v>1400</v>
      </c>
      <c r="N62" s="590">
        <f t="shared" si="7"/>
        <v>1500</v>
      </c>
      <c r="O62" s="590">
        <f t="shared" si="7"/>
        <v>1400</v>
      </c>
      <c r="P62" s="590">
        <f t="shared" si="7"/>
        <v>1500</v>
      </c>
      <c r="Q62" s="590">
        <f t="shared" si="7"/>
        <v>1400</v>
      </c>
      <c r="R62" s="590">
        <f t="shared" si="7"/>
        <v>0</v>
      </c>
      <c r="S62" s="590">
        <f t="shared" si="7"/>
        <v>0</v>
      </c>
      <c r="T62" s="590">
        <f t="shared" si="7"/>
        <v>6000</v>
      </c>
      <c r="U62" s="590">
        <f t="shared" ref="U62" si="8">SUM(U12:U61)</f>
        <v>5600</v>
      </c>
      <c r="V62" s="64"/>
    </row>
    <row r="63" spans="2:22" ht="8.1" customHeight="1" x14ac:dyDescent="0.25">
      <c r="B63" s="64"/>
      <c r="C63" s="109"/>
      <c r="D63" s="109"/>
      <c r="E63" s="109"/>
      <c r="F63" s="109"/>
      <c r="G63" s="109"/>
      <c r="H63" s="109"/>
      <c r="I63" s="109"/>
      <c r="J63" s="64"/>
      <c r="K63" s="64"/>
      <c r="L63" s="64"/>
      <c r="M63" s="64"/>
      <c r="N63" s="64"/>
      <c r="O63" s="64"/>
      <c r="P63" s="64"/>
      <c r="Q63" s="64"/>
      <c r="R63" s="64"/>
      <c r="S63" s="64"/>
      <c r="T63" s="64"/>
      <c r="U63" s="258"/>
      <c r="V63" s="258"/>
    </row>
    <row r="64" spans="2:22" ht="8.1" customHeight="1" thickBot="1" x14ac:dyDescent="0.3">
      <c r="B64" s="64"/>
      <c r="C64" s="109"/>
      <c r="D64" s="109"/>
      <c r="E64" s="109"/>
      <c r="F64" s="109"/>
      <c r="G64" s="109"/>
      <c r="H64" s="109"/>
      <c r="I64" s="109"/>
      <c r="J64" s="64"/>
      <c r="K64" s="64"/>
      <c r="L64" s="64"/>
      <c r="M64" s="64"/>
      <c r="N64" s="64"/>
      <c r="O64" s="64"/>
      <c r="P64" s="64"/>
      <c r="Q64" s="64"/>
      <c r="R64" s="64"/>
      <c r="S64" s="64"/>
      <c r="T64" s="64"/>
      <c r="U64" s="258"/>
      <c r="V64" s="258"/>
    </row>
    <row r="65" spans="2:22" ht="27" thickBot="1" x14ac:dyDescent="0.3">
      <c r="B65" s="64"/>
      <c r="C65" s="142" t="s">
        <v>50</v>
      </c>
      <c r="D65" s="256"/>
      <c r="E65" s="256"/>
      <c r="F65" s="256"/>
      <c r="G65" s="256"/>
      <c r="H65" s="256"/>
      <c r="I65" s="257"/>
      <c r="J65" s="64"/>
      <c r="K65" s="64"/>
      <c r="L65" s="64"/>
      <c r="M65" s="64"/>
      <c r="N65" s="64"/>
      <c r="O65" s="64"/>
      <c r="P65" s="64"/>
      <c r="Q65" s="64"/>
      <c r="R65" s="64"/>
      <c r="S65" s="64"/>
      <c r="T65" s="64"/>
      <c r="U65" s="258"/>
      <c r="V65" s="258"/>
    </row>
    <row r="66" spans="2:22" ht="99.95" customHeight="1" thickBot="1" x14ac:dyDescent="0.3">
      <c r="B66" s="64"/>
      <c r="C66" s="731" t="s">
        <v>609</v>
      </c>
      <c r="D66" s="732"/>
      <c r="E66" s="732"/>
      <c r="F66" s="732"/>
      <c r="G66" s="732"/>
      <c r="H66" s="732"/>
      <c r="I66" s="733"/>
      <c r="J66" s="64"/>
      <c r="K66" s="64"/>
      <c r="L66" s="64"/>
      <c r="M66" s="64"/>
      <c r="N66" s="64"/>
      <c r="O66" s="64"/>
      <c r="P66" s="64"/>
      <c r="Q66" s="64"/>
      <c r="R66" s="64"/>
      <c r="S66" s="64"/>
      <c r="T66" s="64"/>
      <c r="U66" s="258"/>
      <c r="V66" s="258"/>
    </row>
    <row r="67" spans="2:22" ht="8.1" customHeight="1" x14ac:dyDescent="0.25">
      <c r="B67" s="64"/>
      <c r="C67" s="109"/>
      <c r="D67" s="109"/>
      <c r="E67" s="109"/>
      <c r="F67" s="109"/>
      <c r="G67" s="109"/>
      <c r="H67" s="109"/>
      <c r="I67" s="109"/>
      <c r="J67" s="64"/>
      <c r="K67" s="64"/>
      <c r="L67" s="64"/>
      <c r="M67" s="64"/>
      <c r="N67" s="64"/>
      <c r="O67" s="64"/>
      <c r="P67" s="64"/>
      <c r="Q67" s="64"/>
      <c r="R67" s="64"/>
      <c r="S67" s="64"/>
      <c r="T67" s="64"/>
      <c r="U67" s="258"/>
      <c r="V67" s="258"/>
    </row>
    <row r="68" spans="2:22" ht="8.1" customHeight="1" x14ac:dyDescent="0.25"/>
    <row r="69" spans="2:22" ht="15.75" hidden="1" thickBot="1" x14ac:dyDescent="0.3">
      <c r="C69" s="32" t="s">
        <v>53</v>
      </c>
      <c r="D69" s="38" t="s">
        <v>17</v>
      </c>
      <c r="E69" s="265" t="s">
        <v>297</v>
      </c>
    </row>
    <row r="70" spans="2:22" ht="15.75" hidden="1" thickBot="1" x14ac:dyDescent="0.3">
      <c r="C70" s="106" t="s">
        <v>25</v>
      </c>
      <c r="D70" s="106" t="s">
        <v>25</v>
      </c>
      <c r="E70" s="263" t="s">
        <v>25</v>
      </c>
    </row>
    <row r="71" spans="2:22" ht="15.75" hidden="1" thickBot="1" x14ac:dyDescent="0.3">
      <c r="B71" s="107">
        <v>1</v>
      </c>
      <c r="C71" s="106" t="s">
        <v>55</v>
      </c>
      <c r="D71" s="269" t="str">
        <f>IF('START - AWARD DETAILS'!C21=0,"",'START - AWARD DETAILS'!C21)</f>
        <v>University of Liverpool</v>
      </c>
      <c r="E71" s="269" t="e">
        <f>IF('START - AWARD DETAILS'!#REF!=0,"",'START - AWARD DETAILS'!#REF!)</f>
        <v>#REF!</v>
      </c>
    </row>
    <row r="72" spans="2:22" ht="30.75" hidden="1" thickBot="1" x14ac:dyDescent="0.3">
      <c r="B72" s="107">
        <v>2</v>
      </c>
      <c r="C72" s="106" t="s">
        <v>57</v>
      </c>
      <c r="D72" s="269" t="str">
        <f>IF('START - AWARD DETAILS'!C22=0,"",'START - AWARD DETAILS'!C22)</f>
        <v>Liverpool School of Tropical Medicine</v>
      </c>
      <c r="E72" s="269" t="e">
        <f>IF('START - AWARD DETAILS'!#REF!=0,"",'START - AWARD DETAILS'!#REF!)</f>
        <v>#REF!</v>
      </c>
    </row>
    <row r="73" spans="2:22" ht="30.75" hidden="1" thickBot="1" x14ac:dyDescent="0.3">
      <c r="B73" s="107">
        <v>3</v>
      </c>
      <c r="C73" s="106" t="s">
        <v>56</v>
      </c>
      <c r="D73" s="269" t="str">
        <f>IF('START - AWARD DETAILS'!C23=0,"",'START - AWARD DETAILS'!C23)</f>
        <v>Human Development Research Foundation</v>
      </c>
      <c r="E73" s="269" t="e">
        <f>IF('START - AWARD DETAILS'!#REF!=0,"",'START - AWARD DETAILS'!#REF!)</f>
        <v>#REF!</v>
      </c>
    </row>
    <row r="74" spans="2:22" ht="30.75" hidden="1" thickBot="1" x14ac:dyDescent="0.3">
      <c r="B74" s="107">
        <v>4</v>
      </c>
      <c r="C74" s="106" t="s">
        <v>58</v>
      </c>
      <c r="D74" s="269" t="str">
        <f>IF('START - AWARD DETAILS'!C24=0,"",'START - AWARD DETAILS'!C24)</f>
        <v/>
      </c>
      <c r="E74" s="269" t="e">
        <f>IF('START - AWARD DETAILS'!#REF!=0,"",'START - AWARD DETAILS'!#REF!)</f>
        <v>#REF!</v>
      </c>
    </row>
    <row r="75" spans="2:22" ht="45.75" hidden="1" thickBot="1" x14ac:dyDescent="0.3">
      <c r="B75" s="107">
        <v>5</v>
      </c>
      <c r="D75" s="269" t="str">
        <f>IF('START - AWARD DETAILS'!C25=0,"",'START - AWARD DETAILS'!C25)</f>
        <v>Transcultural Pschyological Organization (TPO)</v>
      </c>
      <c r="E75" s="269" t="e">
        <f>IF('START - AWARD DETAILS'!#REF!=0,"",'START - AWARD DETAILS'!#REF!)</f>
        <v>#REF!</v>
      </c>
    </row>
    <row r="76" spans="2:22" ht="30.75" hidden="1" thickBot="1" x14ac:dyDescent="0.3">
      <c r="B76" s="107">
        <v>6</v>
      </c>
      <c r="D76" s="269" t="str">
        <f>IF('START - AWARD DETAILS'!C26=0,"",'START - AWARD DETAILS'!C26)</f>
        <v>University of Liberal Arts (ULAB)</v>
      </c>
      <c r="E76" s="269" t="e">
        <f>IF('START - AWARD DETAILS'!#REF!=0,"",'START - AWARD DETAILS'!#REF!)</f>
        <v>#REF!</v>
      </c>
    </row>
    <row r="77" spans="2:22" ht="45.75" hidden="1" thickBot="1" x14ac:dyDescent="0.3">
      <c r="B77" s="107">
        <v>7</v>
      </c>
      <c r="D77" s="269" t="str">
        <f>IF('START - AWARD DETAILS'!C27=0,"",'START - AWARD DETAILS'!C27)</f>
        <v>Institute of Reseach and Development (IRD)</v>
      </c>
      <c r="E77" s="269" t="e">
        <f>IF('START - AWARD DETAILS'!#REF!=0,"",'START - AWARD DETAILS'!#REF!)</f>
        <v>#REF!</v>
      </c>
    </row>
    <row r="78" spans="2:22" ht="15.75" hidden="1" thickBot="1" x14ac:dyDescent="0.3">
      <c r="B78" s="107">
        <v>8</v>
      </c>
      <c r="D78" s="269" t="str">
        <f>IF('START - AWARD DETAILS'!C28=0,"",'START - AWARD DETAILS'!C28)</f>
        <v/>
      </c>
      <c r="E78" s="269" t="e">
        <f>IF('START - AWARD DETAILS'!#REF!=0,"",'START - AWARD DETAILS'!#REF!)</f>
        <v>#REF!</v>
      </c>
    </row>
    <row r="79" spans="2:22" ht="15.75" hidden="1" thickBot="1" x14ac:dyDescent="0.3">
      <c r="B79" s="107">
        <v>9</v>
      </c>
      <c r="D79" s="269" t="str">
        <f>IF('START - AWARD DETAILS'!C29=0,"",'START - AWARD DETAILS'!C29)</f>
        <v/>
      </c>
      <c r="E79" s="269" t="e">
        <f>IF('START - AWARD DETAILS'!#REF!=0,"",'START - AWARD DETAILS'!#REF!)</f>
        <v>#REF!</v>
      </c>
    </row>
    <row r="80" spans="2:22" ht="15.75" hidden="1" thickBot="1" x14ac:dyDescent="0.3">
      <c r="B80" s="107">
        <v>10</v>
      </c>
      <c r="D80" s="269" t="str">
        <f>IF('START - AWARD DETAILS'!C30=0,"",'START - AWARD DETAILS'!C30)</f>
        <v/>
      </c>
      <c r="E80" s="269" t="e">
        <f>IF('START - AWARD DETAILS'!#REF!=0,"",'START - AWARD DETAILS'!#REF!)</f>
        <v>#REF!</v>
      </c>
    </row>
    <row r="81" spans="2:5" ht="15.75" hidden="1" thickBot="1" x14ac:dyDescent="0.3">
      <c r="B81" s="107">
        <v>11</v>
      </c>
      <c r="D81" s="269" t="str">
        <f>IF('START - AWARD DETAILS'!C31=0,"",'START - AWARD DETAILS'!C31)</f>
        <v/>
      </c>
      <c r="E81" s="269" t="e">
        <f>IF('START - AWARD DETAILS'!#REF!=0,"",'START - AWARD DETAILS'!#REF!)</f>
        <v>#REF!</v>
      </c>
    </row>
    <row r="82" spans="2:5" ht="15.75" hidden="1" thickBot="1" x14ac:dyDescent="0.3">
      <c r="B82" s="107">
        <v>12</v>
      </c>
      <c r="D82" s="269" t="str">
        <f>IF('START - AWARD DETAILS'!C32=0,"",'START - AWARD DETAILS'!C32)</f>
        <v/>
      </c>
      <c r="E82" s="269" t="e">
        <f>IF('START - AWARD DETAILS'!#REF!=0,"",'START - AWARD DETAILS'!#REF!)</f>
        <v>#REF!</v>
      </c>
    </row>
    <row r="83" spans="2:5" ht="15.75" hidden="1" thickBot="1" x14ac:dyDescent="0.3">
      <c r="B83" s="107">
        <v>13</v>
      </c>
      <c r="D83" s="269" t="str">
        <f>IF('START - AWARD DETAILS'!C33=0,"",'START - AWARD DETAILS'!C33)</f>
        <v/>
      </c>
      <c r="E83" s="269" t="e">
        <f>IF('START - AWARD DETAILS'!#REF!=0,"",'START - AWARD DETAILS'!#REF!)</f>
        <v>#REF!</v>
      </c>
    </row>
    <row r="84" spans="2:5" ht="15.75" hidden="1" thickBot="1" x14ac:dyDescent="0.3">
      <c r="B84" s="107">
        <v>14</v>
      </c>
      <c r="D84" s="269" t="str">
        <f>IF('START - AWARD DETAILS'!C34=0,"",'START - AWARD DETAILS'!C34)</f>
        <v/>
      </c>
      <c r="E84" s="269" t="e">
        <f>IF('START - AWARD DETAILS'!#REF!=0,"",'START - AWARD DETAILS'!#REF!)</f>
        <v>#REF!</v>
      </c>
    </row>
    <row r="85" spans="2:5" ht="15.75" hidden="1" thickBot="1" x14ac:dyDescent="0.3">
      <c r="B85" s="107">
        <v>15</v>
      </c>
      <c r="D85" s="269" t="str">
        <f>IF('START - AWARD DETAILS'!C35=0,"",'START - AWARD DETAILS'!C35)</f>
        <v/>
      </c>
      <c r="E85" s="269" t="e">
        <f>IF('START - AWARD DETAILS'!#REF!=0,"",'START - AWARD DETAILS'!#REF!)</f>
        <v>#REF!</v>
      </c>
    </row>
    <row r="86" spans="2:5" ht="15.75" hidden="1" thickBot="1" x14ac:dyDescent="0.3">
      <c r="B86" s="107">
        <v>16</v>
      </c>
      <c r="D86" s="269" t="str">
        <f>IF('START - AWARD DETAILS'!C36=0,"",'START - AWARD DETAILS'!C36)</f>
        <v/>
      </c>
      <c r="E86" s="269" t="e">
        <f>IF('START - AWARD DETAILS'!#REF!=0,"",'START - AWARD DETAILS'!#REF!)</f>
        <v>#REF!</v>
      </c>
    </row>
    <row r="87" spans="2:5" ht="15.75" hidden="1" thickBot="1" x14ac:dyDescent="0.3">
      <c r="B87" s="107">
        <v>17</v>
      </c>
      <c r="D87" s="269" t="str">
        <f>IF('START - AWARD DETAILS'!C37=0,"",'START - AWARD DETAILS'!C37)</f>
        <v/>
      </c>
      <c r="E87" s="269" t="e">
        <f>IF('START - AWARD DETAILS'!#REF!=0,"",'START - AWARD DETAILS'!#REF!)</f>
        <v>#REF!</v>
      </c>
    </row>
    <row r="88" spans="2:5" ht="15.75" hidden="1" thickBot="1" x14ac:dyDescent="0.3">
      <c r="B88" s="107">
        <v>18</v>
      </c>
      <c r="D88" s="269" t="str">
        <f>IF('START - AWARD DETAILS'!C38=0,"",'START - AWARD DETAILS'!C38)</f>
        <v/>
      </c>
      <c r="E88" s="269" t="e">
        <f>IF('START - AWARD DETAILS'!#REF!=0,"",'START - AWARD DETAILS'!#REF!)</f>
        <v>#REF!</v>
      </c>
    </row>
    <row r="89" spans="2:5" ht="15.75" hidden="1" thickBot="1" x14ac:dyDescent="0.3">
      <c r="B89" s="107">
        <v>19</v>
      </c>
      <c r="D89" s="269" t="str">
        <f>IF('START - AWARD DETAILS'!C39=0,"",'START - AWARD DETAILS'!C39)</f>
        <v/>
      </c>
      <c r="E89" s="269" t="e">
        <f>IF('START - AWARD DETAILS'!#REF!=0,"",'START - AWARD DETAILS'!#REF!)</f>
        <v>#REF!</v>
      </c>
    </row>
    <row r="90" spans="2:5" hidden="1" x14ac:dyDescent="0.25">
      <c r="B90" s="107">
        <v>20</v>
      </c>
      <c r="D90" s="269" t="str">
        <f>IF('START - AWARD DETAILS'!C40=0,"",'START - AWARD DETAILS'!C40)</f>
        <v/>
      </c>
      <c r="E90" s="269" t="e">
        <f>IF('START - AWARD DETAILS'!#REF!=0,"",'START - AWARD DETAILS'!#REF!)</f>
        <v>#REF!</v>
      </c>
    </row>
  </sheetData>
  <sheetProtection algorithmName="SHA-512" hashValue="xlaNhh/m88m961qGt5bFZtPrYq5UR5Ornx1M3lvs/fDrCzHSeCwtG4lK7ejZdLWcwGrK1BSGNUVGuf3OPQif6Q==" saltValue="cmDJP/TfhdP7TJ6HBqHIWA==" spinCount="100000" sheet="1" selectLockedCells="1" autoFilter="0"/>
  <autoFilter ref="C11:H11"/>
  <mergeCells count="5">
    <mergeCell ref="C3:I3"/>
    <mergeCell ref="C9:I9"/>
    <mergeCell ref="C66:I66"/>
    <mergeCell ref="D7:I7"/>
    <mergeCell ref="D5:I5"/>
  </mergeCells>
  <conditionalFormatting sqref="C12:H36">
    <cfRule type="expression" dxfId="14" priority="4" stopIfTrue="1">
      <formula>AND(OR(C12="",C12="(Select)",C12="[INSERT TEXT]"),$T12&lt;&gt;0)</formula>
    </cfRule>
  </conditionalFormatting>
  <conditionalFormatting sqref="I13:I61">
    <cfRule type="expression" dxfId="13" priority="3" stopIfTrue="1">
      <formula>I13&gt;IF($E13="HEI",INDIRECT("'AWARD DETAILS - RULES'!$G$12"),INDIRECT("'AWARD DETAILS - RULES'!$G$13"))</formula>
    </cfRule>
  </conditionalFormatting>
  <conditionalFormatting sqref="I12:I36">
    <cfRule type="expression" dxfId="12" priority="1" stopIfTrue="1">
      <formula>I12&gt;IF($E12="HEI",INDIRECT("'AWARD DETAILS - RULES'!$G$12"),INDIRECT("'AWARD DETAILS - RULES'!$G$13"))</formula>
    </cfRule>
  </conditionalFormatting>
  <dataValidations count="2">
    <dataValidation type="decimal" operator="greaterThanOrEqual" allowBlank="1" showInputMessage="1" showErrorMessage="1" errorTitle="Travel, Subsistence and Conference Fees" error="Please enter a full numeric value in £'s only." sqref="J13:J16 Q13:Q61 R13:R16 M13:M61 O13:O61 S13:S61 N13:N17 L13:L16 P13:P16 J12:S12 K13:K61">
      <formula1>0</formula1>
    </dataValidation>
    <dataValidation type="list" allowBlank="1" showInputMessage="1" showErrorMessage="1" sqref="D12:D61">
      <formula1>$D$68:$D$88</formula1>
    </dataValidation>
  </dataValidations>
  <pageMargins left="0.7" right="0.7" top="0.75" bottom="0.75" header="0.3" footer="0.3"/>
  <pageSetup paperSize="9" scale="42" orientation="portrait" r:id="rId1"/>
  <ignoredErrors>
    <ignoredError sqref="E12:H61"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111"/>
  <sheetViews>
    <sheetView showGridLines="0" topLeftCell="A26" zoomScaleNormal="100" workbookViewId="0">
      <selection activeCell="C39" sqref="C39"/>
    </sheetView>
  </sheetViews>
  <sheetFormatPr defaultColWidth="0" defaultRowHeight="15" zeroHeight="1" outlineLevelRow="1" x14ac:dyDescent="0.25"/>
  <cols>
    <col min="1" max="2" width="1.7109375" style="107" customWidth="1"/>
    <col min="3" max="3" width="34.85546875" style="248" customWidth="1"/>
    <col min="4" max="14" width="15.7109375" style="248" customWidth="1"/>
    <col min="15" max="15" width="10.7109375" style="248" customWidth="1"/>
    <col min="16" max="17" width="1.7109375" style="107" customWidth="1"/>
    <col min="18" max="34" width="10.7109375" style="107" hidden="1" customWidth="1"/>
    <col min="35" max="16384" width="0" style="107" hidden="1"/>
  </cols>
  <sheetData>
    <row r="1" spans="2:16" ht="8.1" customHeight="1" x14ac:dyDescent="0.25"/>
    <row r="2" spans="2:16" ht="8.1" customHeight="1" thickBot="1" x14ac:dyDescent="0.3">
      <c r="B2" s="64"/>
      <c r="C2" s="371"/>
      <c r="D2" s="371"/>
      <c r="E2" s="371"/>
      <c r="F2" s="371"/>
      <c r="G2" s="371"/>
      <c r="H2" s="371"/>
      <c r="I2" s="371"/>
      <c r="J2" s="371"/>
      <c r="K2" s="371"/>
      <c r="L2" s="371"/>
      <c r="M2" s="371"/>
      <c r="N2" s="371"/>
      <c r="O2" s="371"/>
      <c r="P2" s="64"/>
    </row>
    <row r="3" spans="2:16" ht="16.5" thickBot="1" x14ac:dyDescent="0.3">
      <c r="B3" s="64"/>
      <c r="C3" s="697" t="s">
        <v>489</v>
      </c>
      <c r="D3" s="772"/>
      <c r="E3" s="772"/>
      <c r="F3" s="772"/>
      <c r="G3" s="772"/>
      <c r="H3" s="772"/>
      <c r="I3" s="772"/>
      <c r="J3" s="772"/>
      <c r="K3" s="772"/>
      <c r="L3" s="772"/>
      <c r="M3" s="772"/>
      <c r="N3" s="772"/>
      <c r="O3" s="773"/>
      <c r="P3" s="64"/>
    </row>
    <row r="4" spans="2:16" ht="8.1" customHeight="1" thickBot="1" x14ac:dyDescent="0.3">
      <c r="B4" s="64"/>
      <c r="C4" s="372"/>
      <c r="D4" s="372"/>
      <c r="E4" s="372"/>
      <c r="F4" s="372"/>
      <c r="G4" s="372"/>
      <c r="H4" s="372"/>
      <c r="I4" s="372"/>
      <c r="J4" s="372"/>
      <c r="K4" s="372"/>
      <c r="L4" s="372"/>
      <c r="M4" s="371"/>
      <c r="N4" s="371"/>
      <c r="O4" s="371"/>
      <c r="P4" s="64"/>
    </row>
    <row r="5" spans="2:16" ht="15.75" thickBot="1" x14ac:dyDescent="0.3">
      <c r="B5" s="64"/>
      <c r="C5" s="373" t="s">
        <v>107</v>
      </c>
      <c r="D5" s="774" t="str">
        <f>IF('START - AWARD DETAILS'!$D$13="","",'START - AWARD DETAILS'!$D$13)</f>
        <v>ENHANCE: Scaling-up Care for Perinatal Depression through Technological Enhancements to the 'Thinking Healthy Programme'</v>
      </c>
      <c r="E5" s="772"/>
      <c r="F5" s="772"/>
      <c r="G5" s="772"/>
      <c r="H5" s="772"/>
      <c r="I5" s="772"/>
      <c r="J5" s="772"/>
      <c r="K5" s="772"/>
      <c r="L5" s="772"/>
      <c r="M5" s="772"/>
      <c r="N5" s="772"/>
      <c r="O5" s="773"/>
      <c r="P5" s="64"/>
    </row>
    <row r="6" spans="2:16" ht="8.1" customHeight="1" thickBot="1" x14ac:dyDescent="0.3">
      <c r="B6" s="64"/>
      <c r="C6" s="372"/>
      <c r="D6" s="372"/>
      <c r="E6" s="372"/>
      <c r="F6" s="372"/>
      <c r="G6" s="372"/>
      <c r="H6" s="372"/>
      <c r="I6" s="372"/>
      <c r="J6" s="372"/>
      <c r="K6" s="372"/>
      <c r="L6" s="372"/>
      <c r="M6" s="371"/>
      <c r="N6" s="371"/>
      <c r="O6" s="371"/>
      <c r="P6" s="64"/>
    </row>
    <row r="7" spans="2:16" ht="15.75" thickBot="1" x14ac:dyDescent="0.3">
      <c r="B7" s="64"/>
      <c r="C7" s="374" t="s">
        <v>0</v>
      </c>
      <c r="D7" s="775" t="str">
        <f>IF('START - AWARD DETAILS'!$D$14="","",'START - AWARD DETAILS'!$D$14)</f>
        <v>NIHR200817</v>
      </c>
      <c r="E7" s="772"/>
      <c r="F7" s="772"/>
      <c r="G7" s="772"/>
      <c r="H7" s="772"/>
      <c r="I7" s="772"/>
      <c r="J7" s="772"/>
      <c r="K7" s="772"/>
      <c r="L7" s="772"/>
      <c r="M7" s="772"/>
      <c r="N7" s="772"/>
      <c r="O7" s="773"/>
      <c r="P7" s="64"/>
    </row>
    <row r="8" spans="2:16" ht="7.5" customHeight="1" thickBot="1" x14ac:dyDescent="0.3">
      <c r="B8" s="64"/>
      <c r="C8" s="372"/>
      <c r="D8" s="372"/>
      <c r="E8" s="372"/>
      <c r="F8" s="372"/>
      <c r="G8" s="372"/>
      <c r="H8" s="372"/>
      <c r="I8" s="372"/>
      <c r="J8" s="372"/>
      <c r="K8" s="372"/>
      <c r="L8" s="372"/>
      <c r="M8" s="371"/>
      <c r="N8" s="371"/>
      <c r="O8" s="371"/>
      <c r="P8" s="64"/>
    </row>
    <row r="9" spans="2:16" ht="97.5" customHeight="1" thickBot="1" x14ac:dyDescent="0.3">
      <c r="B9" s="64"/>
      <c r="C9" s="725" t="s">
        <v>503</v>
      </c>
      <c r="D9" s="776"/>
      <c r="E9" s="776"/>
      <c r="F9" s="776"/>
      <c r="G9" s="776"/>
      <c r="H9" s="776"/>
      <c r="I9" s="776"/>
      <c r="J9" s="776"/>
      <c r="K9" s="776"/>
      <c r="L9" s="776"/>
      <c r="M9" s="776"/>
      <c r="N9" s="776"/>
      <c r="O9" s="777"/>
      <c r="P9" s="64"/>
    </row>
    <row r="10" spans="2:16" ht="8.1" customHeight="1" x14ac:dyDescent="0.25">
      <c r="B10" s="64"/>
      <c r="C10" s="371"/>
      <c r="D10" s="371"/>
      <c r="E10" s="371"/>
      <c r="F10" s="371"/>
      <c r="G10" s="371"/>
      <c r="H10" s="371"/>
      <c r="I10" s="371"/>
      <c r="J10" s="371"/>
      <c r="K10" s="371"/>
      <c r="L10" s="371"/>
      <c r="M10" s="371"/>
      <c r="N10" s="371"/>
      <c r="O10" s="371"/>
      <c r="P10" s="64"/>
    </row>
    <row r="11" spans="2:16" ht="16.5" customHeight="1" x14ac:dyDescent="0.25">
      <c r="B11" s="64"/>
      <c r="C11" s="371"/>
      <c r="D11" s="375"/>
      <c r="E11" s="371"/>
      <c r="F11" s="375"/>
      <c r="G11" s="375"/>
      <c r="H11" s="375"/>
      <c r="I11" s="371"/>
      <c r="J11" s="371"/>
      <c r="K11" s="371"/>
      <c r="L11" s="371"/>
      <c r="M11" s="371"/>
      <c r="N11" s="371"/>
      <c r="O11" s="371"/>
      <c r="P11" s="64"/>
    </row>
    <row r="12" spans="2:16" ht="35.25" customHeight="1" outlineLevel="1" thickBot="1" x14ac:dyDescent="0.3">
      <c r="B12" s="64"/>
      <c r="C12" s="371"/>
      <c r="D12" s="781" t="s">
        <v>438</v>
      </c>
      <c r="E12" s="782"/>
      <c r="F12" s="782"/>
      <c r="G12" s="782"/>
      <c r="H12" s="782"/>
      <c r="I12" s="782"/>
      <c r="J12" s="782"/>
      <c r="K12" s="782"/>
      <c r="L12" s="782"/>
      <c r="M12" s="371"/>
      <c r="N12" s="371"/>
      <c r="O12" s="371"/>
      <c r="P12" s="64"/>
    </row>
    <row r="13" spans="2:16" ht="39" outlineLevel="1" thickBot="1" x14ac:dyDescent="0.3">
      <c r="B13" s="64"/>
      <c r="C13" s="399"/>
      <c r="D13" s="417" t="s">
        <v>358</v>
      </c>
      <c r="E13" s="376" t="s">
        <v>404</v>
      </c>
      <c r="F13" s="376" t="s">
        <v>403</v>
      </c>
      <c r="G13" s="376" t="s">
        <v>409</v>
      </c>
      <c r="H13" s="376" t="s">
        <v>408</v>
      </c>
      <c r="I13" s="376" t="s">
        <v>11</v>
      </c>
      <c r="J13" s="376" t="s">
        <v>12</v>
      </c>
      <c r="K13" s="376" t="s">
        <v>13</v>
      </c>
      <c r="L13" s="376" t="s">
        <v>14</v>
      </c>
      <c r="M13" s="376" t="s">
        <v>15</v>
      </c>
      <c r="N13" s="418" t="s">
        <v>16</v>
      </c>
      <c r="O13" s="64"/>
      <c r="P13" s="64"/>
    </row>
    <row r="14" spans="2:16" outlineLevel="1" x14ac:dyDescent="0.25">
      <c r="B14" s="64"/>
      <c r="C14" s="415">
        <v>1</v>
      </c>
      <c r="D14" s="433" t="str">
        <f>IF('START - AWARD DETAILS'!C21="","", 'START - AWARD DETAILS'!C21)</f>
        <v>University of Liverpool</v>
      </c>
      <c r="E14" s="434" t="str">
        <f>IFERROR(VLOOKUP($D14,'START - AWARD DETAILS'!$C$21:$G$40,2,0),"")</f>
        <v>HEI (UK)</v>
      </c>
      <c r="F14" s="434" t="str">
        <f>IFERROR(VLOOKUP($D14,'START - AWARD DETAILS'!$C$21:$G$40,3,0),"")</f>
        <v>United Kingdom</v>
      </c>
      <c r="G14" s="434" t="str">
        <f>IFERROR(VLOOKUP($D14,'START - AWARD DETAILS'!$C$21:$G$40,4,0),"")</f>
        <v>No</v>
      </c>
      <c r="H14" s="434" t="str">
        <f>IFERROR(VLOOKUP($D14,'START - AWARD DETAILS'!$C$21:$G$40,5,0),"")</f>
        <v>N/A</v>
      </c>
      <c r="I14" s="435">
        <f>SUMIFS('2. Annual Costs of Staff Posts'!$O$13:$O$311,'2. Annual Costs of Staff Posts'!$I$13:$I$311,"External Intervention Staff",'2. Annual Costs of Staff Posts'!$D$13:$D$311,'9. External Intervention Costs'!$D14)</f>
        <v>0</v>
      </c>
      <c r="J14" s="435">
        <f>SUMIFS('2. Annual Costs of Staff Posts'!$T$13:$T$311,'2. Annual Costs of Staff Posts'!$I$13:$I$311,"=External Intervention Staff",'2. Annual Costs of Staff Posts'!$D$13:$D$311,'9. External Intervention Costs'!$D14)</f>
        <v>0</v>
      </c>
      <c r="K14" s="435">
        <f>SUMIFS('2. Annual Costs of Staff Posts'!$Y$13:$Y$311,'2. Annual Costs of Staff Posts'!$I$13:$I$311,"=External Intervention Staff",'2. Annual Costs of Staff Posts'!$D$13:$D$311,'9. External Intervention Costs'!$D14)</f>
        <v>0</v>
      </c>
      <c r="L14" s="435">
        <f>SUMIFS('2. Annual Costs of Staff Posts'!$AD$13:$AD$311,'2. Annual Costs of Staff Posts'!$I$13:$I$311,"=External Intervention Staff",'2. Annual Costs of Staff Posts'!$D$13:$D$311,'9. External Intervention Costs'!$D14)</f>
        <v>0</v>
      </c>
      <c r="M14" s="435">
        <f>SUMIFS('2. Annual Costs of Staff Posts'!$AI$13:$AI$311,'2. Annual Costs of Staff Posts'!$I$13:$I$311,"=External Intervention Staff",'2. Annual Costs of Staff Posts'!$D$13:$D$311,'9. External Intervention Costs'!$D14)</f>
        <v>0</v>
      </c>
      <c r="N14" s="436">
        <f>SUM(I14:M14)</f>
        <v>0</v>
      </c>
      <c r="O14" s="64"/>
      <c r="P14" s="64"/>
    </row>
    <row r="15" spans="2:16" ht="15" customHeight="1" outlineLevel="1" x14ac:dyDescent="0.25">
      <c r="B15" s="64"/>
      <c r="C15" s="415">
        <v>2</v>
      </c>
      <c r="D15" s="433" t="str">
        <f>IF('START - AWARD DETAILS'!C22="","", 'START - AWARD DETAILS'!C22)</f>
        <v>Liverpool School of Tropical Medicine</v>
      </c>
      <c r="E15" s="437" t="str">
        <f>IFERROR(VLOOKUP($D15,'START - AWARD DETAILS'!$C$21:$G$40,2,0),"")</f>
        <v>HEI (UK)</v>
      </c>
      <c r="F15" s="437" t="str">
        <f>IFERROR(VLOOKUP($D15,'START - AWARD DETAILS'!$C$21:$G$40,3,0),"")</f>
        <v>United Kingdom</v>
      </c>
      <c r="G15" s="437" t="str">
        <f>IFERROR(VLOOKUP($D15,'START - AWARD DETAILS'!$C$21:$G$40,4,0),"")</f>
        <v>No</v>
      </c>
      <c r="H15" s="437" t="str">
        <f>IFERROR(VLOOKUP($D15,'START - AWARD DETAILS'!$C$21:$G$40,5,0),"")</f>
        <v>N/A</v>
      </c>
      <c r="I15" s="438">
        <f>SUMIFS('2. Annual Costs of Staff Posts'!$O$13:$O$311,'2. Annual Costs of Staff Posts'!$I$13:$I$311,"=External Intervention Staff",'2. Annual Costs of Staff Posts'!$D$13:$D$311,'9. External Intervention Costs'!$D15)</f>
        <v>0</v>
      </c>
      <c r="J15" s="438">
        <f>SUMIFS('2. Annual Costs of Staff Posts'!$T$13:$T$311,'2. Annual Costs of Staff Posts'!$I$13:$I$311,"=External Intervention Staff",'2. Annual Costs of Staff Posts'!$D$13:$D$311,'9. External Intervention Costs'!$D15)</f>
        <v>0</v>
      </c>
      <c r="K15" s="438">
        <f>SUMIFS('2. Annual Costs of Staff Posts'!$Y$13:$Y$311,'2. Annual Costs of Staff Posts'!$I$13:$I$311,"=External Intervention Staff",'2. Annual Costs of Staff Posts'!$D$13:$D$311,'9. External Intervention Costs'!$D15)</f>
        <v>0</v>
      </c>
      <c r="L15" s="438">
        <f>SUMIFS('2. Annual Costs of Staff Posts'!$AD$13:$AD$311,'2. Annual Costs of Staff Posts'!$I$13:$I$311,"=External Intervention Staff",'2. Annual Costs of Staff Posts'!$D$13:$D$311,'9. External Intervention Costs'!$D15)</f>
        <v>0</v>
      </c>
      <c r="M15" s="438">
        <f>SUMIFS('2. Annual Costs of Staff Posts'!$AI$13:$AI$311,'2. Annual Costs of Staff Posts'!$I$13:$I$311,"=External Intervention Staff",'2. Annual Costs of Staff Posts'!$D$13:$D$311,'9. External Intervention Costs'!$D15)</f>
        <v>0</v>
      </c>
      <c r="N15" s="436">
        <f t="shared" ref="N15:N31" si="0">SUM(I15:M15)</f>
        <v>0</v>
      </c>
      <c r="O15" s="64"/>
      <c r="P15" s="64"/>
    </row>
    <row r="16" spans="2:16" ht="15" customHeight="1" outlineLevel="1" x14ac:dyDescent="0.25">
      <c r="B16" s="64"/>
      <c r="C16" s="415">
        <v>3</v>
      </c>
      <c r="D16" s="433" t="str">
        <f>IF('START - AWARD DETAILS'!C23="","", 'START - AWARD DETAILS'!C23)</f>
        <v>Human Development Research Foundation</v>
      </c>
      <c r="E16" s="437" t="str">
        <f>IFERROR(VLOOKUP($D16,'START - AWARD DETAILS'!$C$21:$G$40,2,0),"")</f>
        <v>Research institute (ODA Eligible)</v>
      </c>
      <c r="F16" s="437" t="str">
        <f>IFERROR(VLOOKUP($D16,'START - AWARD DETAILS'!$C$21:$G$40,3,0),"")</f>
        <v>Pakistan</v>
      </c>
      <c r="G16" s="437" t="str">
        <f>IFERROR(VLOOKUP($D16,'START - AWARD DETAILS'!$C$21:$G$40,4,0),"")</f>
        <v>Yes</v>
      </c>
      <c r="H16" s="437" t="str">
        <f>IFERROR(VLOOKUP($D16,'START - AWARD DETAILS'!$C$21:$G$40,5,0),"")</f>
        <v>Lower Middle Income Countries and Territories</v>
      </c>
      <c r="I16" s="438">
        <f>SUMIFS('2. Annual Costs of Staff Posts'!$O$13:$O$311,'2. Annual Costs of Staff Posts'!$I$13:$I$311,"=External Intervention Staff",'2. Annual Costs of Staff Posts'!$D$13:$D$311,'9. External Intervention Costs'!$D16)</f>
        <v>0</v>
      </c>
      <c r="J16" s="438">
        <f>SUMIFS('2. Annual Costs of Staff Posts'!$T$13:$T$311,'2. Annual Costs of Staff Posts'!$I$13:$I$311,"=External Intervention Staff",'2. Annual Costs of Staff Posts'!$D$13:$D$311,'9. External Intervention Costs'!$D16)</f>
        <v>0</v>
      </c>
      <c r="K16" s="438">
        <f>SUMIFS('2. Annual Costs of Staff Posts'!$Y$13:$Y$311,'2. Annual Costs of Staff Posts'!$I$13:$I$311,"=External Intervention Staff",'2. Annual Costs of Staff Posts'!$D$13:$D$311,'9. External Intervention Costs'!$D16)</f>
        <v>0</v>
      </c>
      <c r="L16" s="438">
        <f>SUMIFS('2. Annual Costs of Staff Posts'!$AD$13:$AD$311,'2. Annual Costs of Staff Posts'!$I$13:$I$311,"=External Intervention Staff",'2. Annual Costs of Staff Posts'!$D$13:$D$311,'9. External Intervention Costs'!$D16)</f>
        <v>0</v>
      </c>
      <c r="M16" s="438">
        <f>SUMIFS('2. Annual Costs of Staff Posts'!$AI$13:$AI$311,'2. Annual Costs of Staff Posts'!$I$13:$I$311,"=External Intervention Staff",'2. Annual Costs of Staff Posts'!$D$13:$D$311,'9. External Intervention Costs'!$D16)</f>
        <v>0</v>
      </c>
      <c r="N16" s="436">
        <f t="shared" si="0"/>
        <v>0</v>
      </c>
      <c r="O16" s="64"/>
      <c r="P16" s="64"/>
    </row>
    <row r="17" spans="2:16" ht="15" customHeight="1" outlineLevel="1" x14ac:dyDescent="0.25">
      <c r="B17" s="64"/>
      <c r="C17" s="415">
        <v>4</v>
      </c>
      <c r="D17" s="433" t="str">
        <f>IF('START - AWARD DETAILS'!C24="","", 'START - AWARD DETAILS'!C24)</f>
        <v/>
      </c>
      <c r="E17" s="437" t="str">
        <f>IFERROR(VLOOKUP($D17,'START - AWARD DETAILS'!$C$21:$G$40,2,0),"")</f>
        <v/>
      </c>
      <c r="F17" s="437" t="str">
        <f>IFERROR(VLOOKUP($D17,'START - AWARD DETAILS'!$C$21:$G$40,3,0),"")</f>
        <v/>
      </c>
      <c r="G17" s="437" t="str">
        <f>IFERROR(VLOOKUP($D17,'START - AWARD DETAILS'!$C$21:$G$40,4,0),"")</f>
        <v/>
      </c>
      <c r="H17" s="437" t="str">
        <f>IFERROR(VLOOKUP($D17,'START - AWARD DETAILS'!$C$21:$G$40,5,0),"")</f>
        <v/>
      </c>
      <c r="I17" s="438">
        <f>SUMIFS('2. Annual Costs of Staff Posts'!$O$13:$O$311,'2. Annual Costs of Staff Posts'!$I$13:$I$311,"=External Intervention Staff",'2. Annual Costs of Staff Posts'!$D$13:$D$311,'9. External Intervention Costs'!$D17)</f>
        <v>0</v>
      </c>
      <c r="J17" s="438">
        <f>SUMIFS('2. Annual Costs of Staff Posts'!$T$13:$T$311,'2. Annual Costs of Staff Posts'!$I$13:$I$311,"=External Intervention Staff",'2. Annual Costs of Staff Posts'!$D$13:$D$311,'9. External Intervention Costs'!$D17)</f>
        <v>0</v>
      </c>
      <c r="K17" s="438">
        <f>SUMIFS('2. Annual Costs of Staff Posts'!$Y$13:$Y$311,'2. Annual Costs of Staff Posts'!$I$13:$I$311,"=External Intervention Staff",'2. Annual Costs of Staff Posts'!$D$13:$D$311,'9. External Intervention Costs'!$D17)</f>
        <v>0</v>
      </c>
      <c r="L17" s="438">
        <f>SUMIFS('2. Annual Costs of Staff Posts'!$AD$13:$AD$311,'2. Annual Costs of Staff Posts'!$I$13:$I$311,"=External Intervention Staff",'2. Annual Costs of Staff Posts'!$D$13:$D$311,'9. External Intervention Costs'!$D17)</f>
        <v>0</v>
      </c>
      <c r="M17" s="438">
        <f>SUMIFS('2. Annual Costs of Staff Posts'!$AI$13:$AI$311,'2. Annual Costs of Staff Posts'!$I$13:$I$311,"=External Intervention Staff",'2. Annual Costs of Staff Posts'!$D$13:$D$311,'9. External Intervention Costs'!$D17)</f>
        <v>0</v>
      </c>
      <c r="N17" s="436">
        <f t="shared" si="0"/>
        <v>0</v>
      </c>
      <c r="O17" s="64"/>
      <c r="P17" s="64"/>
    </row>
    <row r="18" spans="2:16" ht="15" customHeight="1" outlineLevel="1" x14ac:dyDescent="0.25">
      <c r="B18" s="64"/>
      <c r="C18" s="415">
        <v>5</v>
      </c>
      <c r="D18" s="433" t="str">
        <f>IF('START - AWARD DETAILS'!C25="","", 'START - AWARD DETAILS'!C25)</f>
        <v>Transcultural Pschyological Organization (TPO)</v>
      </c>
      <c r="E18" s="437" t="str">
        <f>IFERROR(VLOOKUP($D18,'START - AWARD DETAILS'!$C$21:$G$40,2,0),"")</f>
        <v>Community - based organisation (ODA Eligible)</v>
      </c>
      <c r="F18" s="437" t="str">
        <f>IFERROR(VLOOKUP($D18,'START - AWARD DETAILS'!$C$21:$G$40,3,0),"")</f>
        <v>Nepal</v>
      </c>
      <c r="G18" s="437" t="str">
        <f>IFERROR(VLOOKUP($D18,'START - AWARD DETAILS'!$C$21:$G$40,4,0),"")</f>
        <v>Yes</v>
      </c>
      <c r="H18" s="437" t="str">
        <f>IFERROR(VLOOKUP($D18,'START - AWARD DETAILS'!$C$21:$G$40,5,0),"")</f>
        <v>Least Developed Countries</v>
      </c>
      <c r="I18" s="438">
        <f>SUMIFS('2. Annual Costs of Staff Posts'!$O$13:$O$311,'2. Annual Costs of Staff Posts'!$I$13:$I$311,"=External Intervention Staff",'2. Annual Costs of Staff Posts'!$D$13:$D$311,'9. External Intervention Costs'!$D18)</f>
        <v>0</v>
      </c>
      <c r="J18" s="438">
        <f>SUMIFS('2. Annual Costs of Staff Posts'!$T$13:$T$311,'2. Annual Costs of Staff Posts'!$I$13:$I$311,"=External Intervention Staff",'2. Annual Costs of Staff Posts'!$D$13:$D$311,'9. External Intervention Costs'!$D18)</f>
        <v>0</v>
      </c>
      <c r="K18" s="438">
        <f>SUMIFS('2. Annual Costs of Staff Posts'!$Y$13:$Y$311,'2. Annual Costs of Staff Posts'!$I$13:$I$311,"=External Intervention Staff",'2. Annual Costs of Staff Posts'!$D$13:$D$311,'9. External Intervention Costs'!$D18)</f>
        <v>0</v>
      </c>
      <c r="L18" s="438">
        <f>SUMIFS('2. Annual Costs of Staff Posts'!$AD$13:$AD$311,'2. Annual Costs of Staff Posts'!$I$13:$I$311,"=External Intervention Staff",'2. Annual Costs of Staff Posts'!$D$13:$D$311,'9. External Intervention Costs'!$D18)</f>
        <v>0</v>
      </c>
      <c r="M18" s="438">
        <f>SUMIFS('2. Annual Costs of Staff Posts'!$AI$13:$AI$311,'2. Annual Costs of Staff Posts'!$I$13:$I$311,"=External Intervention Staff",'2. Annual Costs of Staff Posts'!$D$13:$D$311,'9. External Intervention Costs'!$D18)</f>
        <v>0</v>
      </c>
      <c r="N18" s="436">
        <f>SUM(I18:M18)</f>
        <v>0</v>
      </c>
      <c r="O18" s="64"/>
      <c r="P18" s="64"/>
    </row>
    <row r="19" spans="2:16" ht="15" customHeight="1" outlineLevel="1" x14ac:dyDescent="0.25">
      <c r="B19" s="64"/>
      <c r="C19" s="415">
        <v>6</v>
      </c>
      <c r="D19" s="433" t="str">
        <f>IF('START - AWARD DETAILS'!C26="","", 'START - AWARD DETAILS'!C26)</f>
        <v>University of Liberal Arts (ULAB)</v>
      </c>
      <c r="E19" s="437" t="str">
        <f>IFERROR(VLOOKUP($D19,'START - AWARD DETAILS'!$C$21:$G$40,2,0),"")</f>
        <v>Charity (ODA Eligible)</v>
      </c>
      <c r="F19" s="437" t="str">
        <f>IFERROR(VLOOKUP($D19,'START - AWARD DETAILS'!$C$21:$G$40,3,0),"")</f>
        <v>Bangladesh</v>
      </c>
      <c r="G19" s="437" t="str">
        <f>IFERROR(VLOOKUP($D19,'START - AWARD DETAILS'!$C$21:$G$40,4,0),"")</f>
        <v>Yes</v>
      </c>
      <c r="H19" s="437" t="str">
        <f>IFERROR(VLOOKUP($D19,'START - AWARD DETAILS'!$C$21:$G$40,5,0),"")</f>
        <v>Least Developed Countries</v>
      </c>
      <c r="I19" s="438">
        <f>SUMIFS('2. Annual Costs of Staff Posts'!$O$13:$O$311,'2. Annual Costs of Staff Posts'!$I$13:$I$311,"=External Intervention Staff",'2. Annual Costs of Staff Posts'!$D$13:$D$311,'9. External Intervention Costs'!$D19)</f>
        <v>0</v>
      </c>
      <c r="J19" s="438">
        <f>SUMIFS('2. Annual Costs of Staff Posts'!$T$13:$T$311,'2. Annual Costs of Staff Posts'!$I$13:$I$311,"=External Intervention Staff",'2. Annual Costs of Staff Posts'!$D$13:$D$311,'9. External Intervention Costs'!$D19)</f>
        <v>0</v>
      </c>
      <c r="K19" s="438">
        <f>SUMIFS('2. Annual Costs of Staff Posts'!$Y$13:$Y$311,'2. Annual Costs of Staff Posts'!$I$13:$I$311,"=External Intervention Staff",'2. Annual Costs of Staff Posts'!$D$13:$D$311,'9. External Intervention Costs'!$D19)</f>
        <v>0</v>
      </c>
      <c r="L19" s="438">
        <f>SUMIFS('2. Annual Costs of Staff Posts'!$AD$13:$AD$311,'2. Annual Costs of Staff Posts'!$I$13:$I$311,"=External Intervention Staff",'2. Annual Costs of Staff Posts'!$D$13:$D$311,'9. External Intervention Costs'!$D19)</f>
        <v>0</v>
      </c>
      <c r="M19" s="438">
        <f>SUMIFS('2. Annual Costs of Staff Posts'!$AI$13:$AI$311,'2. Annual Costs of Staff Posts'!$I$13:$I$311,"=External Intervention Staff",'2. Annual Costs of Staff Posts'!$D$13:$D$311,'9. External Intervention Costs'!$D19)</f>
        <v>0</v>
      </c>
      <c r="N19" s="436">
        <f t="shared" si="0"/>
        <v>0</v>
      </c>
      <c r="O19" s="64"/>
      <c r="P19" s="64"/>
    </row>
    <row r="20" spans="2:16" ht="15" customHeight="1" outlineLevel="1" x14ac:dyDescent="0.25">
      <c r="B20" s="64"/>
      <c r="C20" s="415">
        <v>7</v>
      </c>
      <c r="D20" s="433" t="str">
        <f>IF('START - AWARD DETAILS'!C27="","", 'START - AWARD DETAILS'!C27)</f>
        <v>Institute of Reseach and Development (IRD)</v>
      </c>
      <c r="E20" s="437" t="str">
        <f>IFERROR(VLOOKUP($D20,'START - AWARD DETAILS'!$C$21:$G$40,2,0),"")</f>
        <v>Research institute (ODA Eligible)</v>
      </c>
      <c r="F20" s="437" t="str">
        <f>IFERROR(VLOOKUP($D20,'START - AWARD DETAILS'!$C$21:$G$40,3,0),"")</f>
        <v>Sri Lanka</v>
      </c>
      <c r="G20" s="437" t="str">
        <f>IFERROR(VLOOKUP($D20,'START - AWARD DETAILS'!$C$21:$G$40,4,0),"")</f>
        <v>Yes</v>
      </c>
      <c r="H20" s="437" t="str">
        <f>IFERROR(VLOOKUP($D20,'START - AWARD DETAILS'!$C$21:$G$40,5,0),"")</f>
        <v>Lower Middle Income Countries and Territories</v>
      </c>
      <c r="I20" s="438">
        <f>SUMIFS('2. Annual Costs of Staff Posts'!$O$13:$O$311,'2. Annual Costs of Staff Posts'!$I$13:$I$311,"=External Intervention Staff",'2. Annual Costs of Staff Posts'!$D$13:$D$311,'9. External Intervention Costs'!$D20)</f>
        <v>0</v>
      </c>
      <c r="J20" s="438">
        <f>SUMIFS('2. Annual Costs of Staff Posts'!$T$13:$T$311,'2. Annual Costs of Staff Posts'!$I$13:$I$311,"=External Intervention Staff",'2. Annual Costs of Staff Posts'!$D$13:$D$311,'9. External Intervention Costs'!$D20)</f>
        <v>0</v>
      </c>
      <c r="K20" s="438">
        <f>SUMIFS('2. Annual Costs of Staff Posts'!$Y$13:$Y$311,'2. Annual Costs of Staff Posts'!$I$13:$I$311,"=External Intervention Staff",'2. Annual Costs of Staff Posts'!$D$13:$D$311,'9. External Intervention Costs'!$D20)</f>
        <v>0</v>
      </c>
      <c r="L20" s="438">
        <f>SUMIFS('2. Annual Costs of Staff Posts'!$AD$13:$AD$311,'2. Annual Costs of Staff Posts'!$I$13:$I$311,"=External Intervention Staff",'2. Annual Costs of Staff Posts'!$D$13:$D$311,'9. External Intervention Costs'!$D20)</f>
        <v>0</v>
      </c>
      <c r="M20" s="438">
        <f>SUMIFS('2. Annual Costs of Staff Posts'!$AI$13:$AI$311,'2. Annual Costs of Staff Posts'!$I$13:$I$311,"=External Intervention Staff",'2. Annual Costs of Staff Posts'!$D$13:$D$311,'9. External Intervention Costs'!$D20)</f>
        <v>0</v>
      </c>
      <c r="N20" s="436">
        <f t="shared" si="0"/>
        <v>0</v>
      </c>
      <c r="O20" s="64"/>
      <c r="P20" s="64"/>
    </row>
    <row r="21" spans="2:16" outlineLevel="1" x14ac:dyDescent="0.25">
      <c r="B21" s="64"/>
      <c r="C21" s="415">
        <v>8</v>
      </c>
      <c r="D21" s="433" t="str">
        <f>IF('START - AWARD DETAILS'!C28="","", 'START - AWARD DETAILS'!C28)</f>
        <v/>
      </c>
      <c r="E21" s="437" t="str">
        <f>IFERROR(VLOOKUP($D21,'START - AWARD DETAILS'!$C$21:$G$40,2,0),"")</f>
        <v/>
      </c>
      <c r="F21" s="437" t="str">
        <f>IFERROR(VLOOKUP($D21,'START - AWARD DETAILS'!$C$21:$G$40,3,0),"")</f>
        <v/>
      </c>
      <c r="G21" s="437" t="str">
        <f>IFERROR(VLOOKUP($D21,'START - AWARD DETAILS'!$C$21:$G$40,4,0),"")</f>
        <v/>
      </c>
      <c r="H21" s="437" t="str">
        <f>IFERROR(VLOOKUP($D21,'START - AWARD DETAILS'!$C$21:$G$40,5,0),"")</f>
        <v/>
      </c>
      <c r="I21" s="438">
        <f>SUMIFS('2. Annual Costs of Staff Posts'!$O$13:$O$311,'2. Annual Costs of Staff Posts'!$I$13:$I$311,"=External Intervention Staff",'2. Annual Costs of Staff Posts'!$D$13:$D$311,'9. External Intervention Costs'!$D21)</f>
        <v>0</v>
      </c>
      <c r="J21" s="438">
        <f>SUMIFS('2. Annual Costs of Staff Posts'!$T$13:$T$311,'2. Annual Costs of Staff Posts'!$I$13:$I$311,"=External Intervention Staff",'2. Annual Costs of Staff Posts'!$D$13:$D$311,'9. External Intervention Costs'!$D21)</f>
        <v>0</v>
      </c>
      <c r="K21" s="438">
        <f>SUMIFS('2. Annual Costs of Staff Posts'!$Y$13:$Y$311,'2. Annual Costs of Staff Posts'!$I$13:$I$311,"=External Intervention Staff",'2. Annual Costs of Staff Posts'!$D$13:$D$311,'9. External Intervention Costs'!$D21)</f>
        <v>0</v>
      </c>
      <c r="L21" s="438">
        <f>SUMIFS('2. Annual Costs of Staff Posts'!$AD$13:$AD$311,'2. Annual Costs of Staff Posts'!$I$13:$I$311,"=External Intervention Staff",'2. Annual Costs of Staff Posts'!$D$13:$D$311,'9. External Intervention Costs'!$D21)</f>
        <v>0</v>
      </c>
      <c r="M21" s="438">
        <f>SUMIFS('2. Annual Costs of Staff Posts'!$AI$13:$AI$311,'2. Annual Costs of Staff Posts'!$I$13:$I$311,"=External Intervention Staff",'2. Annual Costs of Staff Posts'!$D$13:$D$311,'9. External Intervention Costs'!$D21)</f>
        <v>0</v>
      </c>
      <c r="N21" s="436">
        <f t="shared" si="0"/>
        <v>0</v>
      </c>
      <c r="O21" s="64"/>
      <c r="P21" s="64"/>
    </row>
    <row r="22" spans="2:16" outlineLevel="1" x14ac:dyDescent="0.25">
      <c r="B22" s="64"/>
      <c r="C22" s="415">
        <v>9</v>
      </c>
      <c r="D22" s="433" t="str">
        <f>IF('START - AWARD DETAILS'!C29="","", 'START - AWARD DETAILS'!C29)</f>
        <v/>
      </c>
      <c r="E22" s="437" t="str">
        <f>IFERROR(VLOOKUP($D22,'START - AWARD DETAILS'!$C$21:$G$40,2,0),"")</f>
        <v/>
      </c>
      <c r="F22" s="437" t="str">
        <f>IFERROR(VLOOKUP($D22,'START - AWARD DETAILS'!$C$21:$G$40,3,0),"")</f>
        <v/>
      </c>
      <c r="G22" s="437" t="str">
        <f>IFERROR(VLOOKUP($D22,'START - AWARD DETAILS'!$C$21:$G$40,4,0),"")</f>
        <v/>
      </c>
      <c r="H22" s="437" t="str">
        <f>IFERROR(VLOOKUP($D22,'START - AWARD DETAILS'!$C$21:$G$40,5,0),"")</f>
        <v/>
      </c>
      <c r="I22" s="438">
        <f>SUMIFS('2. Annual Costs of Staff Posts'!$O$13:$O$311,'2. Annual Costs of Staff Posts'!$I$13:$I$311,"=External Intervention Staff",'2. Annual Costs of Staff Posts'!$D$13:$D$311,'9. External Intervention Costs'!$D22)</f>
        <v>0</v>
      </c>
      <c r="J22" s="438">
        <f>SUMIFS('2. Annual Costs of Staff Posts'!$T$13:$T$311,'2. Annual Costs of Staff Posts'!$I$13:$I$311,"=External Intervention Staff",'2. Annual Costs of Staff Posts'!$D$13:$D$311,'9. External Intervention Costs'!$D22)</f>
        <v>0</v>
      </c>
      <c r="K22" s="438">
        <f>SUMIFS('2. Annual Costs of Staff Posts'!$Y$13:$Y$311,'2. Annual Costs of Staff Posts'!$I$13:$I$311,"=External Intervention Staff",'2. Annual Costs of Staff Posts'!$D$13:$D$311,'9. External Intervention Costs'!$D22)</f>
        <v>0</v>
      </c>
      <c r="L22" s="438">
        <f>SUMIFS('2. Annual Costs of Staff Posts'!$AD$13:$AD$311,'2. Annual Costs of Staff Posts'!$I$13:$I$311,"=External Intervention Staff",'2. Annual Costs of Staff Posts'!$D$13:$D$311,'9. External Intervention Costs'!$D22)</f>
        <v>0</v>
      </c>
      <c r="M22" s="438">
        <f>SUMIFS('2. Annual Costs of Staff Posts'!$AI$13:$AI$311,'2. Annual Costs of Staff Posts'!$I$13:$I$311,"=External Intervention Staff",'2. Annual Costs of Staff Posts'!$D$13:$D$311,'9. External Intervention Costs'!$D22)</f>
        <v>0</v>
      </c>
      <c r="N22" s="436">
        <f t="shared" si="0"/>
        <v>0</v>
      </c>
      <c r="O22" s="64"/>
      <c r="P22" s="64"/>
    </row>
    <row r="23" spans="2:16" outlineLevel="1" x14ac:dyDescent="0.25">
      <c r="B23" s="64"/>
      <c r="C23" s="415">
        <v>10</v>
      </c>
      <c r="D23" s="433" t="str">
        <f>IF('START - AWARD DETAILS'!C30="","", 'START - AWARD DETAILS'!C30)</f>
        <v/>
      </c>
      <c r="E23" s="437" t="str">
        <f>IFERROR(VLOOKUP($D23,'START - AWARD DETAILS'!$C$21:$G$40,2,0),"")</f>
        <v/>
      </c>
      <c r="F23" s="437" t="str">
        <f>IFERROR(VLOOKUP($D23,'START - AWARD DETAILS'!$C$21:$G$40,3,0),"")</f>
        <v/>
      </c>
      <c r="G23" s="437" t="str">
        <f>IFERROR(VLOOKUP($D23,'START - AWARD DETAILS'!$C$21:$G$40,4,0),"")</f>
        <v/>
      </c>
      <c r="H23" s="437" t="str">
        <f>IFERROR(VLOOKUP($D23,'START - AWARD DETAILS'!$C$21:$G$40,5,0),"")</f>
        <v/>
      </c>
      <c r="I23" s="438">
        <f>SUMIFS('2. Annual Costs of Staff Posts'!$O$13:$O$311,'2. Annual Costs of Staff Posts'!$I$13:$I$311,"=External Intervention Staff",'2. Annual Costs of Staff Posts'!$D$13:$D$311,'9. External Intervention Costs'!$D23)</f>
        <v>0</v>
      </c>
      <c r="J23" s="438">
        <f>SUMIFS('2. Annual Costs of Staff Posts'!$T$13:$T$311,'2. Annual Costs of Staff Posts'!$I$13:$I$311,"=External Intervention Staff",'2. Annual Costs of Staff Posts'!$D$13:$D$311,'9. External Intervention Costs'!$D23)</f>
        <v>0</v>
      </c>
      <c r="K23" s="438">
        <f>SUMIFS('2. Annual Costs of Staff Posts'!$Y$13:$Y$311,'2. Annual Costs of Staff Posts'!$I$13:$I$311,"=External Intervention Staff",'2. Annual Costs of Staff Posts'!$D$13:$D$311,'9. External Intervention Costs'!$D23)</f>
        <v>0</v>
      </c>
      <c r="L23" s="438">
        <f>SUMIFS('2. Annual Costs of Staff Posts'!$AD$13:$AD$311,'2. Annual Costs of Staff Posts'!$I$13:$I$311,"=External Intervention Staff",'2. Annual Costs of Staff Posts'!$D$13:$D$311,'9. External Intervention Costs'!$D23)</f>
        <v>0</v>
      </c>
      <c r="M23" s="438">
        <f>SUMIFS('2. Annual Costs of Staff Posts'!$AI$13:$AI$311,'2. Annual Costs of Staff Posts'!$I$13:$I$311,"=External Intervention Staff",'2. Annual Costs of Staff Posts'!$D$13:$D$311,'9. External Intervention Costs'!$D23)</f>
        <v>0</v>
      </c>
      <c r="N23" s="436">
        <f t="shared" si="0"/>
        <v>0</v>
      </c>
      <c r="O23" s="64"/>
      <c r="P23" s="64"/>
    </row>
    <row r="24" spans="2:16" outlineLevel="1" x14ac:dyDescent="0.25">
      <c r="B24" s="64"/>
      <c r="C24" s="415">
        <v>11</v>
      </c>
      <c r="D24" s="433" t="str">
        <f>IF('START - AWARD DETAILS'!C31="","", 'START - AWARD DETAILS'!C31)</f>
        <v/>
      </c>
      <c r="E24" s="437" t="str">
        <f>IFERROR(VLOOKUP($D24,'START - AWARD DETAILS'!$C$21:$G$40,2,0),"")</f>
        <v/>
      </c>
      <c r="F24" s="437" t="str">
        <f>IFERROR(VLOOKUP($D24,'START - AWARD DETAILS'!$C$21:$G$40,3,0),"")</f>
        <v/>
      </c>
      <c r="G24" s="437" t="str">
        <f>IFERROR(VLOOKUP($D24,'START - AWARD DETAILS'!$C$21:$G$40,4,0),"")</f>
        <v/>
      </c>
      <c r="H24" s="437" t="str">
        <f>IFERROR(VLOOKUP($D24,'START - AWARD DETAILS'!$C$21:$G$40,5,0),"")</f>
        <v/>
      </c>
      <c r="I24" s="438">
        <f>SUMIFS('2. Annual Costs of Staff Posts'!$O$13:$O$311,'2. Annual Costs of Staff Posts'!$I$13:$I$311,"=External Intervention Staff",'2. Annual Costs of Staff Posts'!$D$13:$D$311,'9. External Intervention Costs'!$D24)</f>
        <v>0</v>
      </c>
      <c r="J24" s="438">
        <f>SUMIFS('2. Annual Costs of Staff Posts'!$T$13:$T$311,'2. Annual Costs of Staff Posts'!$I$13:$I$311,"=External Intervention Staff",'2. Annual Costs of Staff Posts'!$D$13:$D$311,'9. External Intervention Costs'!$D24)</f>
        <v>0</v>
      </c>
      <c r="K24" s="438">
        <f>SUMIFS('2. Annual Costs of Staff Posts'!$Y$13:$Y$311,'2. Annual Costs of Staff Posts'!$I$13:$I$311,"=External Intervention Staff",'2. Annual Costs of Staff Posts'!$D$13:$D$311,'9. External Intervention Costs'!$D24)</f>
        <v>0</v>
      </c>
      <c r="L24" s="438">
        <f>SUMIFS('2. Annual Costs of Staff Posts'!$AD$13:$AD$311,'2. Annual Costs of Staff Posts'!$I$13:$I$311,"=External Intervention Staff",'2. Annual Costs of Staff Posts'!$D$13:$D$311,'9. External Intervention Costs'!$D24)</f>
        <v>0</v>
      </c>
      <c r="M24" s="438">
        <f>SUMIFS('2. Annual Costs of Staff Posts'!$AI$13:$AI$311,'2. Annual Costs of Staff Posts'!$I$13:$I$311,"=External Intervention Staff",'2. Annual Costs of Staff Posts'!$D$13:$D$311,'9. External Intervention Costs'!$D24)</f>
        <v>0</v>
      </c>
      <c r="N24" s="436">
        <f t="shared" si="0"/>
        <v>0</v>
      </c>
      <c r="O24" s="64"/>
      <c r="P24" s="64"/>
    </row>
    <row r="25" spans="2:16" outlineLevel="1" x14ac:dyDescent="0.25">
      <c r="B25" s="64"/>
      <c r="C25" s="415">
        <v>12</v>
      </c>
      <c r="D25" s="433" t="str">
        <f>IF('START - AWARD DETAILS'!C32="","", 'START - AWARD DETAILS'!C32)</f>
        <v/>
      </c>
      <c r="E25" s="437" t="str">
        <f>IFERROR(VLOOKUP($D25,'START - AWARD DETAILS'!$C$21:$G$40,2,0),"")</f>
        <v/>
      </c>
      <c r="F25" s="437" t="str">
        <f>IFERROR(VLOOKUP($D25,'START - AWARD DETAILS'!$C$21:$G$40,3,0),"")</f>
        <v/>
      </c>
      <c r="G25" s="437" t="str">
        <f>IFERROR(VLOOKUP($D25,'START - AWARD DETAILS'!$C$21:$G$40,4,0),"")</f>
        <v/>
      </c>
      <c r="H25" s="437" t="str">
        <f>IFERROR(VLOOKUP($D25,'START - AWARD DETAILS'!$C$21:$G$40,5,0),"")</f>
        <v/>
      </c>
      <c r="I25" s="438">
        <f>SUMIFS('2. Annual Costs of Staff Posts'!$O$13:$O$311,'2. Annual Costs of Staff Posts'!$I$13:$I$311,"=External Intervention Staff",'2. Annual Costs of Staff Posts'!$D$13:$D$311,'9. External Intervention Costs'!$D25)</f>
        <v>0</v>
      </c>
      <c r="J25" s="438">
        <f>SUMIFS('2. Annual Costs of Staff Posts'!$T$13:$T$311,'2. Annual Costs of Staff Posts'!$I$13:$I$311,"=External Intervention Staff",'2. Annual Costs of Staff Posts'!$D$13:$D$311,'9. External Intervention Costs'!$D25)</f>
        <v>0</v>
      </c>
      <c r="K25" s="438">
        <f>SUMIFS('2. Annual Costs of Staff Posts'!$Y$13:$Y$311,'2. Annual Costs of Staff Posts'!$I$13:$I$311,"=External Intervention Staff",'2. Annual Costs of Staff Posts'!$D$13:$D$311,'9. External Intervention Costs'!$D25)</f>
        <v>0</v>
      </c>
      <c r="L25" s="438">
        <f>SUMIFS('2. Annual Costs of Staff Posts'!$AD$13:$AD$311,'2. Annual Costs of Staff Posts'!$I$13:$I$311,"=External Intervention Staff",'2. Annual Costs of Staff Posts'!$D$13:$D$311,'9. External Intervention Costs'!$D25)</f>
        <v>0</v>
      </c>
      <c r="M25" s="438">
        <f>SUMIFS('2. Annual Costs of Staff Posts'!$AI$13:$AI$311,'2. Annual Costs of Staff Posts'!$I$13:$I$311,"=External Intervention Staff",'2. Annual Costs of Staff Posts'!$D$13:$D$311,'9. External Intervention Costs'!$D25)</f>
        <v>0</v>
      </c>
      <c r="N25" s="436">
        <f t="shared" si="0"/>
        <v>0</v>
      </c>
      <c r="O25" s="64"/>
      <c r="P25" s="64"/>
    </row>
    <row r="26" spans="2:16" outlineLevel="1" x14ac:dyDescent="0.25">
      <c r="B26" s="64"/>
      <c r="C26" s="415">
        <v>13</v>
      </c>
      <c r="D26" s="433" t="str">
        <f>IF('START - AWARD DETAILS'!C33="","", 'START - AWARD DETAILS'!C33)</f>
        <v/>
      </c>
      <c r="E26" s="437" t="str">
        <f>IFERROR(VLOOKUP($D26,'START - AWARD DETAILS'!$C$21:$G$40,2,0),"")</f>
        <v/>
      </c>
      <c r="F26" s="437" t="str">
        <f>IFERROR(VLOOKUP($D26,'START - AWARD DETAILS'!$C$21:$G$40,3,0),"")</f>
        <v/>
      </c>
      <c r="G26" s="437" t="str">
        <f>IFERROR(VLOOKUP($D26,'START - AWARD DETAILS'!$C$21:$G$40,4,0),"")</f>
        <v/>
      </c>
      <c r="H26" s="437" t="str">
        <f>IFERROR(VLOOKUP($D26,'START - AWARD DETAILS'!$C$21:$G$40,5,0),"")</f>
        <v/>
      </c>
      <c r="I26" s="438">
        <f>SUMIFS('2. Annual Costs of Staff Posts'!$O$13:$O$311,'2. Annual Costs of Staff Posts'!$I$13:$I$311,"=External Intervention Staff",'2. Annual Costs of Staff Posts'!$D$13:$D$311,'9. External Intervention Costs'!$D26)</f>
        <v>0</v>
      </c>
      <c r="J26" s="438">
        <f>SUMIFS('2. Annual Costs of Staff Posts'!$T$13:$T$311,'2. Annual Costs of Staff Posts'!$I$13:$I$311,"=External Intervention Staff",'2. Annual Costs of Staff Posts'!$D$13:$D$311,'9. External Intervention Costs'!$D26)</f>
        <v>0</v>
      </c>
      <c r="K26" s="438">
        <f>SUMIFS('2. Annual Costs of Staff Posts'!$Y$13:$Y$311,'2. Annual Costs of Staff Posts'!$I$13:$I$311,"=External Intervention Staff",'2. Annual Costs of Staff Posts'!$D$13:$D$311,'9. External Intervention Costs'!$D26)</f>
        <v>0</v>
      </c>
      <c r="L26" s="438">
        <f>SUMIFS('2. Annual Costs of Staff Posts'!$AD$13:$AD$311,'2. Annual Costs of Staff Posts'!$I$13:$I$311,"=External Intervention Staff",'2. Annual Costs of Staff Posts'!$D$13:$D$311,'9. External Intervention Costs'!$D26)</f>
        <v>0</v>
      </c>
      <c r="M26" s="438">
        <f>SUMIFS('2. Annual Costs of Staff Posts'!$AI$13:$AI$311,'2. Annual Costs of Staff Posts'!$I$13:$I$311,"=External Intervention Staff",'2. Annual Costs of Staff Posts'!$D$13:$D$311,'9. External Intervention Costs'!$D26)</f>
        <v>0</v>
      </c>
      <c r="N26" s="436">
        <f t="shared" si="0"/>
        <v>0</v>
      </c>
      <c r="O26" s="64"/>
      <c r="P26" s="64"/>
    </row>
    <row r="27" spans="2:16" outlineLevel="1" x14ac:dyDescent="0.25">
      <c r="B27" s="64"/>
      <c r="C27" s="415">
        <v>14</v>
      </c>
      <c r="D27" s="433" t="str">
        <f>IF('START - AWARD DETAILS'!C34="","", 'START - AWARD DETAILS'!C34)</f>
        <v/>
      </c>
      <c r="E27" s="437" t="str">
        <f>IFERROR(VLOOKUP($D27,'START - AWARD DETAILS'!$C$21:$G$40,2,0),"")</f>
        <v/>
      </c>
      <c r="F27" s="437" t="str">
        <f>IFERROR(VLOOKUP($D27,'START - AWARD DETAILS'!$C$21:$G$40,3,0),"")</f>
        <v/>
      </c>
      <c r="G27" s="437" t="str">
        <f>IFERROR(VLOOKUP($D27,'START - AWARD DETAILS'!$C$21:$G$40,4,0),"")</f>
        <v/>
      </c>
      <c r="H27" s="437" t="str">
        <f>IFERROR(VLOOKUP($D27,'START - AWARD DETAILS'!$C$21:$G$40,5,0),"")</f>
        <v/>
      </c>
      <c r="I27" s="438">
        <f>SUMIFS('2. Annual Costs of Staff Posts'!$O$13:$O$311,'2. Annual Costs of Staff Posts'!$I$13:$I$311,"=External Intervention Staff",'2. Annual Costs of Staff Posts'!$D$13:$D$311,'9. External Intervention Costs'!$D27)</f>
        <v>0</v>
      </c>
      <c r="J27" s="438">
        <f>SUMIFS('2. Annual Costs of Staff Posts'!$T$13:$T$311,'2. Annual Costs of Staff Posts'!$I$13:$I$311,"=External Intervention Staff",'2. Annual Costs of Staff Posts'!$D$13:$D$311,'9. External Intervention Costs'!$D27)</f>
        <v>0</v>
      </c>
      <c r="K27" s="438">
        <f>SUMIFS('2. Annual Costs of Staff Posts'!$Y$13:$Y$311,'2. Annual Costs of Staff Posts'!$I$13:$I$311,"=External Intervention Staff",'2. Annual Costs of Staff Posts'!$D$13:$D$311,'9. External Intervention Costs'!$D27)</f>
        <v>0</v>
      </c>
      <c r="L27" s="438">
        <f>SUMIFS('2. Annual Costs of Staff Posts'!$AD$13:$AD$311,'2. Annual Costs of Staff Posts'!$I$13:$I$311,"=External Intervention Staff",'2. Annual Costs of Staff Posts'!$D$13:$D$311,'9. External Intervention Costs'!$D27)</f>
        <v>0</v>
      </c>
      <c r="M27" s="438">
        <f>SUMIFS('2. Annual Costs of Staff Posts'!$AI$13:$AI$311,'2. Annual Costs of Staff Posts'!$I$13:$I$311,"=External Intervention Staff",'2. Annual Costs of Staff Posts'!$D$13:$D$311,'9. External Intervention Costs'!$D27)</f>
        <v>0</v>
      </c>
      <c r="N27" s="436">
        <f t="shared" si="0"/>
        <v>0</v>
      </c>
      <c r="O27" s="64"/>
      <c r="P27" s="64"/>
    </row>
    <row r="28" spans="2:16" outlineLevel="1" x14ac:dyDescent="0.25">
      <c r="B28" s="64"/>
      <c r="C28" s="415">
        <v>15</v>
      </c>
      <c r="D28" s="433" t="str">
        <f>IF('START - AWARD DETAILS'!C35="","", 'START - AWARD DETAILS'!C35)</f>
        <v/>
      </c>
      <c r="E28" s="437" t="str">
        <f>IFERROR(VLOOKUP($D28,'START - AWARD DETAILS'!$C$21:$G$40,2,0),"")</f>
        <v/>
      </c>
      <c r="F28" s="437" t="str">
        <f>IFERROR(VLOOKUP($D28,'START - AWARD DETAILS'!$C$21:$G$40,3,0),"")</f>
        <v/>
      </c>
      <c r="G28" s="437" t="str">
        <f>IFERROR(VLOOKUP($D28,'START - AWARD DETAILS'!$C$21:$G$40,4,0),"")</f>
        <v/>
      </c>
      <c r="H28" s="437" t="str">
        <f>IFERROR(VLOOKUP($D28,'START - AWARD DETAILS'!$C$21:$G$40,5,0),"")</f>
        <v/>
      </c>
      <c r="I28" s="438">
        <f>SUMIFS('2. Annual Costs of Staff Posts'!$O$13:$O$311,'2. Annual Costs of Staff Posts'!$I$13:$I$311,"=External Intervention Staff",'2. Annual Costs of Staff Posts'!$D$13:$D$311,'9. External Intervention Costs'!$D28)</f>
        <v>0</v>
      </c>
      <c r="J28" s="438">
        <f>SUMIFS('2. Annual Costs of Staff Posts'!$T$13:$T$311,'2. Annual Costs of Staff Posts'!$I$13:$I$311,"=External Intervention Staff",'2. Annual Costs of Staff Posts'!$D$13:$D$311,'9. External Intervention Costs'!$D28)</f>
        <v>0</v>
      </c>
      <c r="K28" s="438">
        <f>SUMIFS('2. Annual Costs of Staff Posts'!$Y$13:$Y$311,'2. Annual Costs of Staff Posts'!$I$13:$I$311,"=External Intervention Staff",'2. Annual Costs of Staff Posts'!$D$13:$D$311,'9. External Intervention Costs'!$D28)</f>
        <v>0</v>
      </c>
      <c r="L28" s="438">
        <f>SUMIFS('2. Annual Costs of Staff Posts'!$AD$13:$AD$311,'2. Annual Costs of Staff Posts'!$I$13:$I$311,"=External Intervention Staff",'2. Annual Costs of Staff Posts'!$D$13:$D$311,'9. External Intervention Costs'!$D28)</f>
        <v>0</v>
      </c>
      <c r="M28" s="438">
        <f>SUMIFS('2. Annual Costs of Staff Posts'!$AI$13:$AI$311,'2. Annual Costs of Staff Posts'!$I$13:$I$311,"=External Intervention Staff",'2. Annual Costs of Staff Posts'!$D$13:$D$311,'9. External Intervention Costs'!$D28)</f>
        <v>0</v>
      </c>
      <c r="N28" s="436">
        <f t="shared" si="0"/>
        <v>0</v>
      </c>
      <c r="O28" s="64"/>
      <c r="P28" s="64"/>
    </row>
    <row r="29" spans="2:16" outlineLevel="1" x14ac:dyDescent="0.25">
      <c r="B29" s="64"/>
      <c r="C29" s="415">
        <v>16</v>
      </c>
      <c r="D29" s="433" t="str">
        <f>IF('START - AWARD DETAILS'!C36="","", 'START - AWARD DETAILS'!C36)</f>
        <v/>
      </c>
      <c r="E29" s="437" t="str">
        <f>IFERROR(VLOOKUP($D29,'START - AWARD DETAILS'!$C$21:$G$40,2,0),"")</f>
        <v/>
      </c>
      <c r="F29" s="437" t="str">
        <f>IFERROR(VLOOKUP($D29,'START - AWARD DETAILS'!$C$21:$G$40,3,0),"")</f>
        <v/>
      </c>
      <c r="G29" s="437" t="str">
        <f>IFERROR(VLOOKUP($D29,'START - AWARD DETAILS'!$C$21:$G$40,4,0),"")</f>
        <v/>
      </c>
      <c r="H29" s="437" t="str">
        <f>IFERROR(VLOOKUP($D29,'START - AWARD DETAILS'!$C$21:$G$40,5,0),"")</f>
        <v/>
      </c>
      <c r="I29" s="438">
        <f>SUMIFS('2. Annual Costs of Staff Posts'!$O$13:$O$311,'2. Annual Costs of Staff Posts'!$I$13:$I$311,"=External Intervention Staff",'2. Annual Costs of Staff Posts'!$D$13:$D$311,'9. External Intervention Costs'!$D29)</f>
        <v>0</v>
      </c>
      <c r="J29" s="438">
        <f>SUMIFS('2. Annual Costs of Staff Posts'!$T$13:$T$311,'2. Annual Costs of Staff Posts'!$I$13:$I$311,"=External Intervention Staff",'2. Annual Costs of Staff Posts'!$D$13:$D$311,'9. External Intervention Costs'!$D29)</f>
        <v>0</v>
      </c>
      <c r="K29" s="438">
        <f>SUMIFS('2. Annual Costs of Staff Posts'!$Y$13:$Y$311,'2. Annual Costs of Staff Posts'!$I$13:$I$311,"=External Intervention Staff",'2. Annual Costs of Staff Posts'!$D$13:$D$311,'9. External Intervention Costs'!$D29)</f>
        <v>0</v>
      </c>
      <c r="L29" s="438">
        <f>SUMIFS('2. Annual Costs of Staff Posts'!$AD$13:$AD$311,'2. Annual Costs of Staff Posts'!$I$13:$I$311,"=External Intervention Staff",'2. Annual Costs of Staff Posts'!$D$13:$D$311,'9. External Intervention Costs'!$D29)</f>
        <v>0</v>
      </c>
      <c r="M29" s="438">
        <f>SUMIFS('2. Annual Costs of Staff Posts'!$AI$13:$AI$311,'2. Annual Costs of Staff Posts'!$I$13:$I$311,"=External Intervention Staff",'2. Annual Costs of Staff Posts'!$D$13:$D$311,'9. External Intervention Costs'!$D29)</f>
        <v>0</v>
      </c>
      <c r="N29" s="436">
        <f t="shared" si="0"/>
        <v>0</v>
      </c>
      <c r="O29" s="64"/>
      <c r="P29" s="64"/>
    </row>
    <row r="30" spans="2:16" outlineLevel="1" x14ac:dyDescent="0.25">
      <c r="B30" s="64"/>
      <c r="C30" s="415">
        <v>17</v>
      </c>
      <c r="D30" s="433" t="str">
        <f>IF('START - AWARD DETAILS'!C37="","", 'START - AWARD DETAILS'!C37)</f>
        <v/>
      </c>
      <c r="E30" s="437" t="str">
        <f>IFERROR(VLOOKUP($D30,'START - AWARD DETAILS'!$C$21:$G$40,2,0),"")</f>
        <v/>
      </c>
      <c r="F30" s="437" t="str">
        <f>IFERROR(VLOOKUP($D30,'START - AWARD DETAILS'!$C$21:$G$40,3,0),"")</f>
        <v/>
      </c>
      <c r="G30" s="437" t="str">
        <f>IFERROR(VLOOKUP($D30,'START - AWARD DETAILS'!$C$21:$G$40,4,0),"")</f>
        <v/>
      </c>
      <c r="H30" s="437" t="str">
        <f>IFERROR(VLOOKUP($D30,'START - AWARD DETAILS'!$C$21:$G$40,5,0),"")</f>
        <v/>
      </c>
      <c r="I30" s="438">
        <f>SUMIFS('2. Annual Costs of Staff Posts'!$O$13:$O$311,'2. Annual Costs of Staff Posts'!$I$13:$I$311,"=External Intervention Staff",'2. Annual Costs of Staff Posts'!$D$13:$D$311,'9. External Intervention Costs'!$D30)</f>
        <v>0</v>
      </c>
      <c r="J30" s="438">
        <f>SUMIFS('2. Annual Costs of Staff Posts'!$T$13:$T$311,'2. Annual Costs of Staff Posts'!$I$13:$I$311,"=External Intervention Staff",'2. Annual Costs of Staff Posts'!$D$13:$D$311,'9. External Intervention Costs'!$D30)</f>
        <v>0</v>
      </c>
      <c r="K30" s="438">
        <f>SUMIFS('2. Annual Costs of Staff Posts'!$Y$13:$Y$311,'2. Annual Costs of Staff Posts'!$I$13:$I$311,"=External Intervention Staff",'2. Annual Costs of Staff Posts'!$D$13:$D$311,'9. External Intervention Costs'!$D30)</f>
        <v>0</v>
      </c>
      <c r="L30" s="438">
        <f>SUMIFS('2. Annual Costs of Staff Posts'!$AD$13:$AD$311,'2. Annual Costs of Staff Posts'!$I$13:$I$311,"=External Intervention Staff",'2. Annual Costs of Staff Posts'!$D$13:$D$311,'9. External Intervention Costs'!$D30)</f>
        <v>0</v>
      </c>
      <c r="M30" s="438">
        <f>SUMIFS('2. Annual Costs of Staff Posts'!$AI$13:$AI$311,'2. Annual Costs of Staff Posts'!$I$13:$I$311,"=External Intervention Staff",'2. Annual Costs of Staff Posts'!$D$13:$D$311,'9. External Intervention Costs'!$D30)</f>
        <v>0</v>
      </c>
      <c r="N30" s="436">
        <f t="shared" si="0"/>
        <v>0</v>
      </c>
      <c r="O30" s="64"/>
      <c r="P30" s="64"/>
    </row>
    <row r="31" spans="2:16" ht="15.75" outlineLevel="1" thickBot="1" x14ac:dyDescent="0.3">
      <c r="B31" s="64"/>
      <c r="C31" s="415">
        <v>18</v>
      </c>
      <c r="D31" s="531" t="str">
        <f>IF('START - AWARD DETAILS'!C38="","", 'START - AWARD DETAILS'!C38)</f>
        <v/>
      </c>
      <c r="E31" s="439" t="str">
        <f>IFERROR(VLOOKUP($D31,'START - AWARD DETAILS'!$C$21:$G$40,2,0),"")</f>
        <v/>
      </c>
      <c r="F31" s="439" t="str">
        <f>IFERROR(VLOOKUP($D31,'START - AWARD DETAILS'!$C$21:$G$40,3,0),"")</f>
        <v/>
      </c>
      <c r="G31" s="439" t="str">
        <f>IFERROR(VLOOKUP($D31,'START - AWARD DETAILS'!$C$21:$G$40,4,0),"")</f>
        <v/>
      </c>
      <c r="H31" s="439" t="str">
        <f>IFERROR(VLOOKUP($D31,'START - AWARD DETAILS'!$C$21:$G$40,5,0),"")</f>
        <v/>
      </c>
      <c r="I31" s="532">
        <f>SUMIFS('2. Annual Costs of Staff Posts'!$O$13:$O$311,'2. Annual Costs of Staff Posts'!$I$13:$I$311,"=External Intervention Staff",'2. Annual Costs of Staff Posts'!$D$13:$D$311,'9. External Intervention Costs'!$D31)</f>
        <v>0</v>
      </c>
      <c r="J31" s="532">
        <f>SUMIFS('2. Annual Costs of Staff Posts'!$T$13:$T$311,'2. Annual Costs of Staff Posts'!$I$13:$I$311,"=External Intervention Staff",'2. Annual Costs of Staff Posts'!$D$13:$D$311,'9. External Intervention Costs'!$D31)</f>
        <v>0</v>
      </c>
      <c r="K31" s="532">
        <f>SUMIFS('2. Annual Costs of Staff Posts'!$Y$13:$Y$311,'2. Annual Costs of Staff Posts'!$I$13:$I$311,"=External Intervention Staff",'2. Annual Costs of Staff Posts'!$D$13:$D$311,'9. External Intervention Costs'!$D31)</f>
        <v>0</v>
      </c>
      <c r="L31" s="532">
        <f>SUMIFS('2. Annual Costs of Staff Posts'!$AD$13:$AD$311,'2. Annual Costs of Staff Posts'!$I$13:$I$311,"=External Intervention Staff",'2. Annual Costs of Staff Posts'!$D$13:$D$311,'9. External Intervention Costs'!$D31)</f>
        <v>0</v>
      </c>
      <c r="M31" s="532">
        <f>SUMIFS('2. Annual Costs of Staff Posts'!$AI$13:$AI$311,'2. Annual Costs of Staff Posts'!$I$13:$I$311,"=External Intervention Staff",'2. Annual Costs of Staff Posts'!$D$13:$D$311,'9. External Intervention Costs'!$D31)</f>
        <v>0</v>
      </c>
      <c r="N31" s="533">
        <f t="shared" si="0"/>
        <v>0</v>
      </c>
      <c r="O31" s="64"/>
      <c r="P31" s="64"/>
    </row>
    <row r="32" spans="2:16" ht="27.75" customHeight="1" outlineLevel="1" thickBot="1" x14ac:dyDescent="0.3">
      <c r="B32" s="64"/>
      <c r="C32" s="399"/>
      <c r="D32" s="441" t="s">
        <v>441</v>
      </c>
      <c r="E32" s="440" t="s">
        <v>441</v>
      </c>
      <c r="F32" s="504" t="s">
        <v>441</v>
      </c>
      <c r="G32" s="527" t="s">
        <v>429</v>
      </c>
      <c r="H32" s="528" t="s">
        <v>441</v>
      </c>
      <c r="I32" s="529">
        <f t="shared" ref="I32:N32" si="1">SUM(I14:I31)</f>
        <v>0</v>
      </c>
      <c r="J32" s="529">
        <f t="shared" si="1"/>
        <v>0</v>
      </c>
      <c r="K32" s="529">
        <f t="shared" si="1"/>
        <v>0</v>
      </c>
      <c r="L32" s="529">
        <f t="shared" si="1"/>
        <v>0</v>
      </c>
      <c r="M32" s="529">
        <f t="shared" si="1"/>
        <v>0</v>
      </c>
      <c r="N32" s="530">
        <f t="shared" si="1"/>
        <v>0</v>
      </c>
      <c r="O32" s="371"/>
      <c r="P32" s="64"/>
    </row>
    <row r="33" spans="2:17" x14ac:dyDescent="0.25">
      <c r="B33" s="64"/>
      <c r="C33" s="371"/>
      <c r="D33" s="375"/>
      <c r="E33" s="400"/>
      <c r="F33" s="375"/>
      <c r="G33" s="371"/>
      <c r="H33" s="371"/>
      <c r="I33" s="371"/>
      <c r="J33" s="371"/>
      <c r="K33" s="371"/>
      <c r="L33" s="371"/>
      <c r="M33" s="371"/>
      <c r="N33" s="371"/>
      <c r="O33" s="371"/>
      <c r="P33" s="64"/>
    </row>
    <row r="34" spans="2:17" x14ac:dyDescent="0.25">
      <c r="B34" s="64"/>
      <c r="C34" s="371"/>
      <c r="D34" s="375"/>
      <c r="E34" s="375"/>
      <c r="F34" s="371"/>
      <c r="G34" s="371"/>
      <c r="H34" s="371"/>
      <c r="I34" s="371"/>
      <c r="J34" s="371"/>
      <c r="K34" s="371"/>
      <c r="L34" s="371"/>
      <c r="M34" s="371"/>
      <c r="N34" s="371"/>
      <c r="O34" s="371"/>
      <c r="P34" s="64"/>
    </row>
    <row r="35" spans="2:17" x14ac:dyDescent="0.25">
      <c r="B35" s="64"/>
      <c r="C35" s="371"/>
      <c r="D35" s="375"/>
      <c r="E35" s="375"/>
      <c r="F35" s="371"/>
      <c r="G35" s="371"/>
      <c r="H35" s="371"/>
      <c r="I35" s="371"/>
      <c r="J35" s="371"/>
      <c r="K35" s="371"/>
      <c r="L35" s="371"/>
      <c r="M35" s="371"/>
      <c r="N35" s="371"/>
      <c r="O35" s="371"/>
      <c r="P35" s="64"/>
    </row>
    <row r="36" spans="2:17" ht="15.75" thickBot="1" x14ac:dyDescent="0.3">
      <c r="B36" s="64"/>
      <c r="C36" s="378" t="s">
        <v>515</v>
      </c>
      <c r="D36" s="371"/>
      <c r="E36" s="375"/>
      <c r="F36" s="371"/>
      <c r="G36" s="371"/>
      <c r="H36" s="371"/>
      <c r="I36" s="371"/>
      <c r="J36" s="371"/>
      <c r="K36" s="371"/>
      <c r="L36" s="371"/>
      <c r="M36" s="371"/>
      <c r="N36" s="371"/>
      <c r="O36" s="371"/>
      <c r="P36" s="64"/>
    </row>
    <row r="37" spans="2:17" ht="45.75" thickBot="1" x14ac:dyDescent="0.3">
      <c r="B37" s="64"/>
      <c r="C37" s="379" t="s">
        <v>430</v>
      </c>
      <c r="D37" s="380" t="s">
        <v>358</v>
      </c>
      <c r="E37" s="421" t="s">
        <v>404</v>
      </c>
      <c r="F37" s="421" t="s">
        <v>403</v>
      </c>
      <c r="G37" s="422" t="s">
        <v>409</v>
      </c>
      <c r="H37" s="423" t="s">
        <v>408</v>
      </c>
      <c r="I37" s="381" t="s">
        <v>11</v>
      </c>
      <c r="J37" s="381" t="s">
        <v>12</v>
      </c>
      <c r="K37" s="381" t="s">
        <v>13</v>
      </c>
      <c r="L37" s="381" t="s">
        <v>14</v>
      </c>
      <c r="M37" s="382" t="s">
        <v>15</v>
      </c>
      <c r="N37" s="377" t="s">
        <v>16</v>
      </c>
      <c r="O37" s="64"/>
      <c r="P37" s="64"/>
      <c r="Q37" s="53"/>
    </row>
    <row r="38" spans="2:17" x14ac:dyDescent="0.25">
      <c r="B38" s="64"/>
      <c r="C38" s="416"/>
      <c r="D38" s="231"/>
      <c r="E38" s="424" t="str">
        <f>IFERROR(VLOOKUP($D38,'START - AWARD DETAILS'!$C$21:$G$40,2,0),"")</f>
        <v/>
      </c>
      <c r="F38" s="424" t="str">
        <f>IFERROR(VLOOKUP($D38,'START - AWARD DETAILS'!$C$21:$G$40,3,0),"")</f>
        <v/>
      </c>
      <c r="G38" s="424" t="str">
        <f>IFERROR(VLOOKUP($D38,'START - AWARD DETAILS'!$C$21:$G$40,4,0),"")</f>
        <v/>
      </c>
      <c r="H38" s="424" t="str">
        <f>IFERROR(VLOOKUP($D38,'START - AWARD DETAILS'!$C$21:$G$40,5,0),"")</f>
        <v/>
      </c>
      <c r="I38" s="596"/>
      <c r="J38" s="333"/>
      <c r="K38" s="581"/>
      <c r="L38" s="581"/>
      <c r="M38" s="333"/>
      <c r="N38" s="597">
        <f>SUM(I38:M38)</f>
        <v>0</v>
      </c>
      <c r="O38" s="64"/>
      <c r="P38" s="64"/>
      <c r="Q38" s="53"/>
    </row>
    <row r="39" spans="2:17" x14ac:dyDescent="0.25">
      <c r="B39" s="64"/>
      <c r="C39" s="413"/>
      <c r="D39" s="231"/>
      <c r="E39" s="424" t="str">
        <f>IFERROR(VLOOKUP($D39,'START - AWARD DETAILS'!$C$21:$G$40,2,0),"")</f>
        <v/>
      </c>
      <c r="F39" s="424" t="str">
        <f>IFERROR(VLOOKUP($D39,'START - AWARD DETAILS'!$C$21:$G$40,3,0),"")</f>
        <v/>
      </c>
      <c r="G39" s="424" t="str">
        <f>IFERROR(VLOOKUP($D39,'START - AWARD DETAILS'!$C$21:$G$40,4,0),"")</f>
        <v/>
      </c>
      <c r="H39" s="424" t="str">
        <f>IFERROR(VLOOKUP($D39,'START - AWARD DETAILS'!$C$21:$G$40,5,0),"")</f>
        <v/>
      </c>
      <c r="I39" s="596"/>
      <c r="J39" s="333"/>
      <c r="K39" s="581"/>
      <c r="L39" s="581"/>
      <c r="M39" s="333"/>
      <c r="N39" s="598">
        <f t="shared" ref="N39:N80" si="2">SUM(I39:M39)</f>
        <v>0</v>
      </c>
      <c r="O39" s="64"/>
      <c r="P39" s="64"/>
      <c r="Q39" s="53"/>
    </row>
    <row r="40" spans="2:17" x14ac:dyDescent="0.25">
      <c r="B40" s="64"/>
      <c r="C40" s="413"/>
      <c r="D40" s="231"/>
      <c r="E40" s="424" t="str">
        <f>IFERROR(VLOOKUP($D40,'START - AWARD DETAILS'!$C$21:$G$40,2,0),"")</f>
        <v/>
      </c>
      <c r="F40" s="424" t="str">
        <f>IFERROR(VLOOKUP($D40,'START - AWARD DETAILS'!$C$21:$G$40,3,0),"")</f>
        <v/>
      </c>
      <c r="G40" s="424" t="str">
        <f>IFERROR(VLOOKUP($D40,'START - AWARD DETAILS'!$C$21:$G$40,4,0),"")</f>
        <v/>
      </c>
      <c r="H40" s="424" t="str">
        <f>IFERROR(VLOOKUP($D40,'START - AWARD DETAILS'!$C$21:$G$40,5,0),"")</f>
        <v/>
      </c>
      <c r="I40" s="596"/>
      <c r="J40" s="333"/>
      <c r="K40" s="581"/>
      <c r="L40" s="581"/>
      <c r="M40" s="333"/>
      <c r="N40" s="598">
        <f t="shared" si="2"/>
        <v>0</v>
      </c>
      <c r="O40" s="64"/>
      <c r="P40" s="64"/>
      <c r="Q40" s="53"/>
    </row>
    <row r="41" spans="2:17" x14ac:dyDescent="0.25">
      <c r="B41" s="64"/>
      <c r="C41" s="413"/>
      <c r="D41" s="231"/>
      <c r="E41" s="424" t="str">
        <f>IFERROR(VLOOKUP($D41,'START - AWARD DETAILS'!$C$21:$G$40,2,0),"")</f>
        <v/>
      </c>
      <c r="F41" s="424" t="str">
        <f>IFERROR(VLOOKUP($D41,'START - AWARD DETAILS'!$C$21:$G$40,3,0),"")</f>
        <v/>
      </c>
      <c r="G41" s="424" t="str">
        <f>IFERROR(VLOOKUP($D41,'START - AWARD DETAILS'!$C$21:$G$40,4,0),"")</f>
        <v/>
      </c>
      <c r="H41" s="424" t="str">
        <f>IFERROR(VLOOKUP($D41,'START - AWARD DETAILS'!$C$21:$G$40,5,0),"")</f>
        <v/>
      </c>
      <c r="I41" s="596"/>
      <c r="J41" s="333"/>
      <c r="K41" s="581"/>
      <c r="L41" s="581"/>
      <c r="M41" s="333"/>
      <c r="N41" s="598">
        <f t="shared" si="2"/>
        <v>0</v>
      </c>
      <c r="O41" s="64"/>
      <c r="P41" s="64"/>
      <c r="Q41" s="53"/>
    </row>
    <row r="42" spans="2:17" x14ac:dyDescent="0.25">
      <c r="B42" s="64"/>
      <c r="C42" s="413"/>
      <c r="D42" s="231"/>
      <c r="E42" s="424" t="str">
        <f>IFERROR(VLOOKUP($D42,'START - AWARD DETAILS'!$C$21:$G$40,2,0),"")</f>
        <v/>
      </c>
      <c r="F42" s="424" t="str">
        <f>IFERROR(VLOOKUP($D42,'START - AWARD DETAILS'!$C$21:$G$40,3,0),"")</f>
        <v/>
      </c>
      <c r="G42" s="424" t="str">
        <f>IFERROR(VLOOKUP($D42,'START - AWARD DETAILS'!$C$21:$G$40,4,0),"")</f>
        <v/>
      </c>
      <c r="H42" s="424" t="str">
        <f>IFERROR(VLOOKUP($D42,'START - AWARD DETAILS'!$C$21:$G$40,5,0),"")</f>
        <v/>
      </c>
      <c r="I42" s="596"/>
      <c r="J42" s="333"/>
      <c r="K42" s="581"/>
      <c r="L42" s="581"/>
      <c r="M42" s="333"/>
      <c r="N42" s="598">
        <f t="shared" si="2"/>
        <v>0</v>
      </c>
      <c r="O42" s="64"/>
      <c r="P42" s="64"/>
      <c r="Q42" s="53"/>
    </row>
    <row r="43" spans="2:17" x14ac:dyDescent="0.25">
      <c r="B43" s="64"/>
      <c r="C43" s="413"/>
      <c r="D43" s="231"/>
      <c r="E43" s="424" t="str">
        <f>IFERROR(VLOOKUP($D43,'START - AWARD DETAILS'!$C$21:$G$40,2,0),"")</f>
        <v/>
      </c>
      <c r="F43" s="424" t="str">
        <f>IFERROR(VLOOKUP($D43,'START - AWARD DETAILS'!$C$21:$G$40,3,0),"")</f>
        <v/>
      </c>
      <c r="G43" s="424" t="str">
        <f>IFERROR(VLOOKUP($D43,'START - AWARD DETAILS'!$C$21:$G$40,4,0),"")</f>
        <v/>
      </c>
      <c r="H43" s="424" t="str">
        <f>IFERROR(VLOOKUP($D43,'START - AWARD DETAILS'!$C$21:$G$40,5,0),"")</f>
        <v/>
      </c>
      <c r="I43" s="599"/>
      <c r="J43" s="600"/>
      <c r="K43" s="600"/>
      <c r="L43" s="600"/>
      <c r="M43" s="601"/>
      <c r="N43" s="598">
        <f t="shared" si="2"/>
        <v>0</v>
      </c>
      <c r="O43" s="64"/>
      <c r="P43" s="64"/>
      <c r="Q43" s="53"/>
    </row>
    <row r="44" spans="2:17" x14ac:dyDescent="0.25">
      <c r="B44" s="64"/>
      <c r="C44" s="413"/>
      <c r="D44" s="231"/>
      <c r="E44" s="424" t="str">
        <f>IFERROR(VLOOKUP($D44,'START - AWARD DETAILS'!$C$21:$G$40,2,0),"")</f>
        <v/>
      </c>
      <c r="F44" s="424" t="str">
        <f>IFERROR(VLOOKUP($D44,'START - AWARD DETAILS'!$C$21:$G$40,3,0),"")</f>
        <v/>
      </c>
      <c r="G44" s="424" t="str">
        <f>IFERROR(VLOOKUP($D44,'START - AWARD DETAILS'!$C$21:$G$40,4,0),"")</f>
        <v/>
      </c>
      <c r="H44" s="424" t="str">
        <f>IFERROR(VLOOKUP($D44,'START - AWARD DETAILS'!$C$21:$G$40,5,0),"")</f>
        <v/>
      </c>
      <c r="I44" s="599"/>
      <c r="J44" s="600"/>
      <c r="K44" s="600"/>
      <c r="L44" s="600"/>
      <c r="M44" s="601"/>
      <c r="N44" s="598">
        <f t="shared" si="2"/>
        <v>0</v>
      </c>
      <c r="O44" s="64"/>
      <c r="P44" s="64"/>
      <c r="Q44" s="53"/>
    </row>
    <row r="45" spans="2:17" x14ac:dyDescent="0.25">
      <c r="B45" s="64"/>
      <c r="C45" s="413"/>
      <c r="D45" s="231"/>
      <c r="E45" s="424" t="str">
        <f>IFERROR(VLOOKUP($D45,'START - AWARD DETAILS'!$C$21:$G$40,2,0),"")</f>
        <v/>
      </c>
      <c r="F45" s="424" t="str">
        <f>IFERROR(VLOOKUP($D45,'START - AWARD DETAILS'!$C$21:$G$40,3,0),"")</f>
        <v/>
      </c>
      <c r="G45" s="424" t="str">
        <f>IFERROR(VLOOKUP($D45,'START - AWARD DETAILS'!$C$21:$G$40,4,0),"")</f>
        <v/>
      </c>
      <c r="H45" s="424" t="str">
        <f>IFERROR(VLOOKUP($D45,'START - AWARD DETAILS'!$C$21:$G$40,5,0),"")</f>
        <v/>
      </c>
      <c r="I45" s="599"/>
      <c r="J45" s="600"/>
      <c r="K45" s="600"/>
      <c r="L45" s="600"/>
      <c r="M45" s="601"/>
      <c r="N45" s="598">
        <f t="shared" si="2"/>
        <v>0</v>
      </c>
      <c r="O45" s="64"/>
      <c r="P45" s="64"/>
      <c r="Q45" s="53"/>
    </row>
    <row r="46" spans="2:17" x14ac:dyDescent="0.25">
      <c r="B46" s="64"/>
      <c r="C46" s="413"/>
      <c r="D46" s="231"/>
      <c r="E46" s="424" t="str">
        <f>IFERROR(VLOOKUP($D46,'START - AWARD DETAILS'!$C$21:$G$40,2,0),"")</f>
        <v/>
      </c>
      <c r="F46" s="424" t="str">
        <f>IFERROR(VLOOKUP($D46,'START - AWARD DETAILS'!$C$21:$G$40,3,0),"")</f>
        <v/>
      </c>
      <c r="G46" s="424" t="str">
        <f>IFERROR(VLOOKUP($D46,'START - AWARD DETAILS'!$C$21:$G$40,4,0),"")</f>
        <v/>
      </c>
      <c r="H46" s="424" t="str">
        <f>IFERROR(VLOOKUP($D46,'START - AWARD DETAILS'!$C$21:$G$40,5,0),"")</f>
        <v/>
      </c>
      <c r="I46" s="599"/>
      <c r="J46" s="600"/>
      <c r="K46" s="600"/>
      <c r="L46" s="600"/>
      <c r="M46" s="601"/>
      <c r="N46" s="598">
        <f t="shared" si="2"/>
        <v>0</v>
      </c>
      <c r="O46" s="64"/>
      <c r="P46" s="64"/>
      <c r="Q46" s="53"/>
    </row>
    <row r="47" spans="2:17" x14ac:dyDescent="0.25">
      <c r="B47" s="64"/>
      <c r="C47" s="413"/>
      <c r="D47" s="231"/>
      <c r="E47" s="424" t="str">
        <f>IFERROR(VLOOKUP($D47,'START - AWARD DETAILS'!$C$21:$G$40,2,0),"")</f>
        <v/>
      </c>
      <c r="F47" s="424" t="str">
        <f>IFERROR(VLOOKUP($D47,'START - AWARD DETAILS'!$C$21:$G$40,3,0),"")</f>
        <v/>
      </c>
      <c r="G47" s="424" t="str">
        <f>IFERROR(VLOOKUP($D47,'START - AWARD DETAILS'!$C$21:$G$40,4,0),"")</f>
        <v/>
      </c>
      <c r="H47" s="424" t="str">
        <f>IFERROR(VLOOKUP($D47,'START - AWARD DETAILS'!$C$21:$G$40,5,0),"")</f>
        <v/>
      </c>
      <c r="I47" s="599"/>
      <c r="J47" s="600"/>
      <c r="K47" s="600"/>
      <c r="L47" s="600"/>
      <c r="M47" s="601"/>
      <c r="N47" s="598">
        <f t="shared" si="2"/>
        <v>0</v>
      </c>
      <c r="O47" s="64"/>
      <c r="P47" s="64"/>
      <c r="Q47" s="53"/>
    </row>
    <row r="48" spans="2:17" x14ac:dyDescent="0.25">
      <c r="B48" s="64"/>
      <c r="C48" s="413"/>
      <c r="D48" s="231"/>
      <c r="E48" s="424" t="str">
        <f>IFERROR(VLOOKUP($D48,'START - AWARD DETAILS'!$C$21:$G$40,2,0),"")</f>
        <v/>
      </c>
      <c r="F48" s="424" t="str">
        <f>IFERROR(VLOOKUP($D48,'START - AWARD DETAILS'!$C$21:$G$40,3,0),"")</f>
        <v/>
      </c>
      <c r="G48" s="424" t="str">
        <f>IFERROR(VLOOKUP($D48,'START - AWARD DETAILS'!$C$21:$G$40,4,0),"")</f>
        <v/>
      </c>
      <c r="H48" s="424" t="str">
        <f>IFERROR(VLOOKUP($D48,'START - AWARD DETAILS'!$C$21:$G$40,5,0),"")</f>
        <v/>
      </c>
      <c r="I48" s="599"/>
      <c r="J48" s="600"/>
      <c r="K48" s="600"/>
      <c r="L48" s="600"/>
      <c r="M48" s="601"/>
      <c r="N48" s="598">
        <f t="shared" si="2"/>
        <v>0</v>
      </c>
      <c r="O48" s="64"/>
      <c r="P48" s="64"/>
      <c r="Q48" s="53"/>
    </row>
    <row r="49" spans="2:17" x14ac:dyDescent="0.25">
      <c r="B49" s="64"/>
      <c r="C49" s="413"/>
      <c r="D49" s="231"/>
      <c r="E49" s="424" t="str">
        <f>IFERROR(VLOOKUP($D49,'START - AWARD DETAILS'!$C$21:$G$40,2,0),"")</f>
        <v/>
      </c>
      <c r="F49" s="424" t="str">
        <f>IFERROR(VLOOKUP($D49,'START - AWARD DETAILS'!$C$21:$G$40,3,0),"")</f>
        <v/>
      </c>
      <c r="G49" s="424" t="str">
        <f>IFERROR(VLOOKUP($D49,'START - AWARD DETAILS'!$C$21:$G$40,4,0),"")</f>
        <v/>
      </c>
      <c r="H49" s="424" t="str">
        <f>IFERROR(VLOOKUP($D49,'START - AWARD DETAILS'!$C$21:$G$40,5,0),"")</f>
        <v/>
      </c>
      <c r="I49" s="599"/>
      <c r="J49" s="600"/>
      <c r="K49" s="600"/>
      <c r="L49" s="600"/>
      <c r="M49" s="601"/>
      <c r="N49" s="598">
        <f t="shared" si="2"/>
        <v>0</v>
      </c>
      <c r="O49" s="64"/>
      <c r="P49" s="64"/>
      <c r="Q49" s="53"/>
    </row>
    <row r="50" spans="2:17" x14ac:dyDescent="0.25">
      <c r="B50" s="64"/>
      <c r="C50" s="413"/>
      <c r="D50" s="231"/>
      <c r="E50" s="424" t="str">
        <f>IFERROR(VLOOKUP($D50,'START - AWARD DETAILS'!$C$21:$G$40,2,0),"")</f>
        <v/>
      </c>
      <c r="F50" s="424" t="str">
        <f>IFERROR(VLOOKUP($D50,'START - AWARD DETAILS'!$C$21:$G$40,3,0),"")</f>
        <v/>
      </c>
      <c r="G50" s="424" t="str">
        <f>IFERROR(VLOOKUP($D50,'START - AWARD DETAILS'!$C$21:$G$40,4,0),"")</f>
        <v/>
      </c>
      <c r="H50" s="424" t="str">
        <f>IFERROR(VLOOKUP($D50,'START - AWARD DETAILS'!$C$21:$G$40,5,0),"")</f>
        <v/>
      </c>
      <c r="I50" s="599"/>
      <c r="J50" s="600"/>
      <c r="K50" s="600"/>
      <c r="L50" s="600"/>
      <c r="M50" s="601"/>
      <c r="N50" s="598">
        <f t="shared" si="2"/>
        <v>0</v>
      </c>
      <c r="O50" s="64"/>
      <c r="P50" s="64"/>
      <c r="Q50" s="53"/>
    </row>
    <row r="51" spans="2:17" x14ac:dyDescent="0.25">
      <c r="B51" s="64"/>
      <c r="C51" s="413"/>
      <c r="D51" s="231"/>
      <c r="E51" s="424" t="str">
        <f>IFERROR(VLOOKUP($D51,'START - AWARD DETAILS'!$C$21:$G$40,2,0),"")</f>
        <v/>
      </c>
      <c r="F51" s="424" t="str">
        <f>IFERROR(VLOOKUP($D51,'START - AWARD DETAILS'!$C$21:$G$40,3,0),"")</f>
        <v/>
      </c>
      <c r="G51" s="424" t="str">
        <f>IFERROR(VLOOKUP($D51,'START - AWARD DETAILS'!$C$21:$G$40,4,0),"")</f>
        <v/>
      </c>
      <c r="H51" s="424" t="str">
        <f>IFERROR(VLOOKUP($D51,'START - AWARD DETAILS'!$C$21:$G$40,5,0),"")</f>
        <v/>
      </c>
      <c r="I51" s="599"/>
      <c r="J51" s="600"/>
      <c r="K51" s="600"/>
      <c r="L51" s="600"/>
      <c r="M51" s="601"/>
      <c r="N51" s="598">
        <f t="shared" si="2"/>
        <v>0</v>
      </c>
      <c r="O51" s="64"/>
      <c r="P51" s="64"/>
      <c r="Q51" s="53"/>
    </row>
    <row r="52" spans="2:17" x14ac:dyDescent="0.25">
      <c r="B52" s="64"/>
      <c r="C52" s="413"/>
      <c r="D52" s="231"/>
      <c r="E52" s="424" t="str">
        <f>IFERROR(VLOOKUP($D52,'START - AWARD DETAILS'!$C$21:$G$40,2,0),"")</f>
        <v/>
      </c>
      <c r="F52" s="424" t="str">
        <f>IFERROR(VLOOKUP($D52,'START - AWARD DETAILS'!$C$21:$G$40,3,0),"")</f>
        <v/>
      </c>
      <c r="G52" s="424" t="str">
        <f>IFERROR(VLOOKUP($D52,'START - AWARD DETAILS'!$C$21:$G$40,4,0),"")</f>
        <v/>
      </c>
      <c r="H52" s="424" t="str">
        <f>IFERROR(VLOOKUP($D52,'START - AWARD DETAILS'!$C$21:$G$40,5,0),"")</f>
        <v/>
      </c>
      <c r="I52" s="599"/>
      <c r="J52" s="600"/>
      <c r="K52" s="600"/>
      <c r="L52" s="600"/>
      <c r="M52" s="601"/>
      <c r="N52" s="598">
        <f t="shared" si="2"/>
        <v>0</v>
      </c>
      <c r="O52" s="64"/>
      <c r="P52" s="64"/>
      <c r="Q52" s="53"/>
    </row>
    <row r="53" spans="2:17" x14ac:dyDescent="0.25">
      <c r="B53" s="64"/>
      <c r="C53" s="413"/>
      <c r="D53" s="231"/>
      <c r="E53" s="424" t="str">
        <f>IFERROR(VLOOKUP($D53,'START - AWARD DETAILS'!$C$21:$G$40,2,0),"")</f>
        <v/>
      </c>
      <c r="F53" s="424" t="str">
        <f>IFERROR(VLOOKUP($D53,'START - AWARD DETAILS'!$C$21:$G$40,3,0),"")</f>
        <v/>
      </c>
      <c r="G53" s="424" t="str">
        <f>IFERROR(VLOOKUP($D53,'START - AWARD DETAILS'!$C$21:$G$40,4,0),"")</f>
        <v/>
      </c>
      <c r="H53" s="424" t="str">
        <f>IFERROR(VLOOKUP($D53,'START - AWARD DETAILS'!$C$21:$G$40,5,0),"")</f>
        <v/>
      </c>
      <c r="I53" s="599"/>
      <c r="J53" s="600"/>
      <c r="K53" s="600"/>
      <c r="L53" s="600"/>
      <c r="M53" s="601"/>
      <c r="N53" s="598">
        <f t="shared" si="2"/>
        <v>0</v>
      </c>
      <c r="O53" s="64"/>
      <c r="P53" s="64"/>
      <c r="Q53" s="53"/>
    </row>
    <row r="54" spans="2:17" x14ac:dyDescent="0.25">
      <c r="B54" s="64"/>
      <c r="C54" s="413"/>
      <c r="D54" s="231"/>
      <c r="E54" s="424" t="str">
        <f>IFERROR(VLOOKUP($D54,'START - AWARD DETAILS'!$C$21:$G$40,2,0),"")</f>
        <v/>
      </c>
      <c r="F54" s="424" t="str">
        <f>IFERROR(VLOOKUP($D54,'START - AWARD DETAILS'!$C$21:$G$40,3,0),"")</f>
        <v/>
      </c>
      <c r="G54" s="424" t="str">
        <f>IFERROR(VLOOKUP($D54,'START - AWARD DETAILS'!$C$21:$G$40,4,0),"")</f>
        <v/>
      </c>
      <c r="H54" s="424" t="str">
        <f>IFERROR(VLOOKUP($D54,'START - AWARD DETAILS'!$C$21:$G$40,5,0),"")</f>
        <v/>
      </c>
      <c r="I54" s="599"/>
      <c r="J54" s="600"/>
      <c r="K54" s="600"/>
      <c r="L54" s="600"/>
      <c r="M54" s="601"/>
      <c r="N54" s="598">
        <f t="shared" si="2"/>
        <v>0</v>
      </c>
      <c r="O54" s="64"/>
      <c r="P54" s="64"/>
      <c r="Q54" s="53"/>
    </row>
    <row r="55" spans="2:17" x14ac:dyDescent="0.25">
      <c r="B55" s="64"/>
      <c r="C55" s="413"/>
      <c r="D55" s="231"/>
      <c r="E55" s="424" t="str">
        <f>IFERROR(VLOOKUP($D55,'START - AWARD DETAILS'!$C$21:$G$40,2,0),"")</f>
        <v/>
      </c>
      <c r="F55" s="424" t="str">
        <f>IFERROR(VLOOKUP($D55,'START - AWARD DETAILS'!$C$21:$G$40,3,0),"")</f>
        <v/>
      </c>
      <c r="G55" s="424" t="str">
        <f>IFERROR(VLOOKUP($D55,'START - AWARD DETAILS'!$C$21:$G$40,4,0),"")</f>
        <v/>
      </c>
      <c r="H55" s="424" t="str">
        <f>IFERROR(VLOOKUP($D55,'START - AWARD DETAILS'!$C$21:$G$40,5,0),"")</f>
        <v/>
      </c>
      <c r="I55" s="599"/>
      <c r="J55" s="600"/>
      <c r="K55" s="600"/>
      <c r="L55" s="600"/>
      <c r="M55" s="601"/>
      <c r="N55" s="598">
        <f t="shared" si="2"/>
        <v>0</v>
      </c>
      <c r="O55" s="64"/>
      <c r="P55" s="64"/>
      <c r="Q55" s="53"/>
    </row>
    <row r="56" spans="2:17" x14ac:dyDescent="0.25">
      <c r="B56" s="64"/>
      <c r="C56" s="413"/>
      <c r="D56" s="231"/>
      <c r="E56" s="424" t="str">
        <f>IFERROR(VLOOKUP($D56,'START - AWARD DETAILS'!$C$21:$G$40,2,0),"")</f>
        <v/>
      </c>
      <c r="F56" s="424" t="str">
        <f>IFERROR(VLOOKUP($D56,'START - AWARD DETAILS'!$C$21:$G$40,3,0),"")</f>
        <v/>
      </c>
      <c r="G56" s="424" t="str">
        <f>IFERROR(VLOOKUP($D56,'START - AWARD DETAILS'!$C$21:$G$40,4,0),"")</f>
        <v/>
      </c>
      <c r="H56" s="424" t="str">
        <f>IFERROR(VLOOKUP($D56,'START - AWARD DETAILS'!$C$21:$G$40,5,0),"")</f>
        <v/>
      </c>
      <c r="I56" s="599"/>
      <c r="J56" s="600"/>
      <c r="K56" s="600"/>
      <c r="L56" s="600"/>
      <c r="M56" s="602"/>
      <c r="N56" s="598">
        <f t="shared" si="2"/>
        <v>0</v>
      </c>
      <c r="O56" s="64"/>
      <c r="P56" s="64"/>
      <c r="Q56" s="53"/>
    </row>
    <row r="57" spans="2:17" x14ac:dyDescent="0.25">
      <c r="B57" s="64"/>
      <c r="C57" s="413"/>
      <c r="D57" s="231"/>
      <c r="E57" s="424" t="str">
        <f>IFERROR(VLOOKUP($D57,'START - AWARD DETAILS'!$C$21:$G$40,2,0),"")</f>
        <v/>
      </c>
      <c r="F57" s="424" t="str">
        <f>IFERROR(VLOOKUP($D57,'START - AWARD DETAILS'!$C$21:$G$40,3,0),"")</f>
        <v/>
      </c>
      <c r="G57" s="424" t="str">
        <f>IFERROR(VLOOKUP($D57,'START - AWARD DETAILS'!$C$21:$G$40,4,0),"")</f>
        <v/>
      </c>
      <c r="H57" s="424" t="str">
        <f>IFERROR(VLOOKUP($D57,'START - AWARD DETAILS'!$C$21:$G$40,5,0),"")</f>
        <v/>
      </c>
      <c r="I57" s="599"/>
      <c r="J57" s="600"/>
      <c r="K57" s="600"/>
      <c r="L57" s="600"/>
      <c r="M57" s="601"/>
      <c r="N57" s="598">
        <f t="shared" si="2"/>
        <v>0</v>
      </c>
      <c r="O57" s="64"/>
      <c r="P57" s="64"/>
      <c r="Q57" s="53"/>
    </row>
    <row r="58" spans="2:17" x14ac:dyDescent="0.25">
      <c r="B58" s="64"/>
      <c r="C58" s="413"/>
      <c r="D58" s="231"/>
      <c r="E58" s="424" t="str">
        <f>IFERROR(VLOOKUP($D58,'START - AWARD DETAILS'!$C$21:$G$40,2,0),"")</f>
        <v/>
      </c>
      <c r="F58" s="424" t="str">
        <f>IFERROR(VLOOKUP($D58,'START - AWARD DETAILS'!$C$21:$G$40,3,0),"")</f>
        <v/>
      </c>
      <c r="G58" s="424" t="str">
        <f>IFERROR(VLOOKUP($D58,'START - AWARD DETAILS'!$C$21:$G$40,4,0),"")</f>
        <v/>
      </c>
      <c r="H58" s="424" t="str">
        <f>IFERROR(VLOOKUP($D58,'START - AWARD DETAILS'!$C$21:$G$40,5,0),"")</f>
        <v/>
      </c>
      <c r="I58" s="599"/>
      <c r="J58" s="600"/>
      <c r="K58" s="600"/>
      <c r="L58" s="600"/>
      <c r="M58" s="601"/>
      <c r="N58" s="598">
        <f t="shared" si="2"/>
        <v>0</v>
      </c>
      <c r="O58" s="64"/>
      <c r="P58" s="64"/>
      <c r="Q58" s="53"/>
    </row>
    <row r="59" spans="2:17" x14ac:dyDescent="0.25">
      <c r="B59" s="64"/>
      <c r="C59" s="413"/>
      <c r="D59" s="231"/>
      <c r="E59" s="424" t="str">
        <f>IFERROR(VLOOKUP($D59,'START - AWARD DETAILS'!$C$21:$G$40,2,0),"")</f>
        <v/>
      </c>
      <c r="F59" s="424" t="str">
        <f>IFERROR(VLOOKUP($D59,'START - AWARD DETAILS'!$C$21:$G$40,3,0),"")</f>
        <v/>
      </c>
      <c r="G59" s="424" t="str">
        <f>IFERROR(VLOOKUP($D59,'START - AWARD DETAILS'!$C$21:$G$40,4,0),"")</f>
        <v/>
      </c>
      <c r="H59" s="424" t="str">
        <f>IFERROR(VLOOKUP($D59,'START - AWARD DETAILS'!$C$21:$G$40,5,0),"")</f>
        <v/>
      </c>
      <c r="I59" s="599"/>
      <c r="J59" s="600"/>
      <c r="K59" s="600"/>
      <c r="L59" s="600"/>
      <c r="M59" s="601"/>
      <c r="N59" s="598">
        <f t="shared" si="2"/>
        <v>0</v>
      </c>
      <c r="O59" s="64"/>
      <c r="P59" s="64"/>
      <c r="Q59" s="53"/>
    </row>
    <row r="60" spans="2:17" x14ac:dyDescent="0.25">
      <c r="B60" s="64"/>
      <c r="C60" s="413"/>
      <c r="D60" s="231"/>
      <c r="E60" s="424" t="str">
        <f>IFERROR(VLOOKUP($D60,'START - AWARD DETAILS'!$C$21:$G$40,2,0),"")</f>
        <v/>
      </c>
      <c r="F60" s="424" t="str">
        <f>IFERROR(VLOOKUP($D60,'START - AWARD DETAILS'!$C$21:$G$40,3,0),"")</f>
        <v/>
      </c>
      <c r="G60" s="424" t="str">
        <f>IFERROR(VLOOKUP($D60,'START - AWARD DETAILS'!$C$21:$G$40,4,0),"")</f>
        <v/>
      </c>
      <c r="H60" s="424" t="str">
        <f>IFERROR(VLOOKUP($D60,'START - AWARD DETAILS'!$C$21:$G$40,5,0),"")</f>
        <v/>
      </c>
      <c r="I60" s="599"/>
      <c r="J60" s="600"/>
      <c r="K60" s="600"/>
      <c r="L60" s="600"/>
      <c r="M60" s="601"/>
      <c r="N60" s="598">
        <f t="shared" si="2"/>
        <v>0</v>
      </c>
      <c r="O60" s="64"/>
      <c r="P60" s="64"/>
      <c r="Q60" s="53"/>
    </row>
    <row r="61" spans="2:17" x14ac:dyDescent="0.25">
      <c r="B61" s="64"/>
      <c r="C61" s="413"/>
      <c r="D61" s="231"/>
      <c r="E61" s="424" t="str">
        <f>IFERROR(VLOOKUP($D61,'START - AWARD DETAILS'!$C$21:$G$40,2,0),"")</f>
        <v/>
      </c>
      <c r="F61" s="424" t="str">
        <f>IFERROR(VLOOKUP($D61,'START - AWARD DETAILS'!$C$21:$G$40,3,0),"")</f>
        <v/>
      </c>
      <c r="G61" s="424" t="str">
        <f>IFERROR(VLOOKUP($D61,'START - AWARD DETAILS'!$C$21:$G$40,4,0),"")</f>
        <v/>
      </c>
      <c r="H61" s="424" t="str">
        <f>IFERROR(VLOOKUP($D61,'START - AWARD DETAILS'!$C$21:$G$40,5,0),"")</f>
        <v/>
      </c>
      <c r="I61" s="599"/>
      <c r="J61" s="600"/>
      <c r="K61" s="600"/>
      <c r="L61" s="600"/>
      <c r="M61" s="601"/>
      <c r="N61" s="598">
        <f t="shared" si="2"/>
        <v>0</v>
      </c>
      <c r="O61" s="64"/>
      <c r="P61" s="64"/>
      <c r="Q61" s="53"/>
    </row>
    <row r="62" spans="2:17" x14ac:dyDescent="0.25">
      <c r="B62" s="64"/>
      <c r="C62" s="413"/>
      <c r="D62" s="231"/>
      <c r="E62" s="424" t="str">
        <f>IFERROR(VLOOKUP($D62,'START - AWARD DETAILS'!$C$21:$G$40,2,0),"")</f>
        <v/>
      </c>
      <c r="F62" s="424" t="str">
        <f>IFERROR(VLOOKUP($D62,'START - AWARD DETAILS'!$C$21:$G$40,3,0),"")</f>
        <v/>
      </c>
      <c r="G62" s="424" t="str">
        <f>IFERROR(VLOOKUP($D62,'START - AWARD DETAILS'!$C$21:$G$40,4,0),"")</f>
        <v/>
      </c>
      <c r="H62" s="424" t="str">
        <f>IFERROR(VLOOKUP($D62,'START - AWARD DETAILS'!$C$21:$G$40,5,0),"")</f>
        <v/>
      </c>
      <c r="I62" s="599"/>
      <c r="J62" s="600"/>
      <c r="K62" s="600"/>
      <c r="L62" s="600"/>
      <c r="M62" s="601"/>
      <c r="N62" s="598">
        <f t="shared" si="2"/>
        <v>0</v>
      </c>
      <c r="O62" s="64"/>
      <c r="P62" s="64"/>
      <c r="Q62" s="53"/>
    </row>
    <row r="63" spans="2:17" outlineLevel="1" x14ac:dyDescent="0.25">
      <c r="B63" s="64"/>
      <c r="C63" s="413"/>
      <c r="D63" s="231"/>
      <c r="E63" s="424" t="str">
        <f>IFERROR(VLOOKUP($D63,'START - AWARD DETAILS'!$C$21:$D$40,2,0),"")</f>
        <v/>
      </c>
      <c r="F63" s="424" t="str">
        <f>IFERROR(VLOOKUP($D63,'START - AWARD DETAILS'!$C$21:$G$40,3,0),"")</f>
        <v/>
      </c>
      <c r="G63" s="424" t="str">
        <f>IFERROR(VLOOKUP($D63,'START - AWARD DETAILS'!$C$21:$G$40,4,0),"")</f>
        <v/>
      </c>
      <c r="H63" s="424" t="str">
        <f>IFERROR(VLOOKUP($D63,'START - AWARD DETAILS'!$C$21:$G$40,5,0),"")</f>
        <v/>
      </c>
      <c r="I63" s="599"/>
      <c r="J63" s="599"/>
      <c r="K63" s="599"/>
      <c r="L63" s="599"/>
      <c r="M63" s="599"/>
      <c r="N63" s="598">
        <f t="shared" si="2"/>
        <v>0</v>
      </c>
      <c r="O63" s="64"/>
      <c r="P63" s="64"/>
      <c r="Q63" s="53"/>
    </row>
    <row r="64" spans="2:17" outlineLevel="1" x14ac:dyDescent="0.25">
      <c r="B64" s="64"/>
      <c r="C64" s="413"/>
      <c r="D64" s="231"/>
      <c r="E64" s="424" t="str">
        <f>IFERROR(VLOOKUP($D64,'START - AWARD DETAILS'!$C$21:$D$40,2,0),"")</f>
        <v/>
      </c>
      <c r="F64" s="424" t="str">
        <f>IFERROR(VLOOKUP($D64,'START - AWARD DETAILS'!$C$21:$G$40,3,0),"")</f>
        <v/>
      </c>
      <c r="G64" s="424" t="str">
        <f>IFERROR(VLOOKUP($D64,'START - AWARD DETAILS'!$C$21:$G$40,4,0),"")</f>
        <v/>
      </c>
      <c r="H64" s="424" t="str">
        <f>IFERROR(VLOOKUP($D64,'START - AWARD DETAILS'!$C$21:$G$40,5,0),"")</f>
        <v/>
      </c>
      <c r="I64" s="599"/>
      <c r="J64" s="599"/>
      <c r="K64" s="599"/>
      <c r="L64" s="599"/>
      <c r="M64" s="599"/>
      <c r="N64" s="598">
        <f t="shared" si="2"/>
        <v>0</v>
      </c>
      <c r="O64" s="64"/>
      <c r="P64" s="64"/>
      <c r="Q64" s="53"/>
    </row>
    <row r="65" spans="2:17" outlineLevel="1" x14ac:dyDescent="0.25">
      <c r="B65" s="64"/>
      <c r="C65" s="413"/>
      <c r="D65" s="231"/>
      <c r="E65" s="424" t="str">
        <f>IFERROR(VLOOKUP($D65,'START - AWARD DETAILS'!$C$21:$D$40,2,0),"")</f>
        <v/>
      </c>
      <c r="F65" s="424" t="str">
        <f>IFERROR(VLOOKUP($D65,'START - AWARD DETAILS'!$C$21:$G$40,3,0),"")</f>
        <v/>
      </c>
      <c r="G65" s="424" t="str">
        <f>IFERROR(VLOOKUP($D65,'START - AWARD DETAILS'!$C$21:$G$40,4,0),"")</f>
        <v/>
      </c>
      <c r="H65" s="424" t="str">
        <f>IFERROR(VLOOKUP($D65,'START - AWARD DETAILS'!$C$21:$G$40,5,0),"")</f>
        <v/>
      </c>
      <c r="I65" s="599"/>
      <c r="J65" s="599"/>
      <c r="K65" s="599"/>
      <c r="L65" s="599"/>
      <c r="M65" s="599"/>
      <c r="N65" s="598">
        <f t="shared" si="2"/>
        <v>0</v>
      </c>
      <c r="O65" s="64"/>
      <c r="P65" s="64"/>
      <c r="Q65" s="53"/>
    </row>
    <row r="66" spans="2:17" outlineLevel="1" x14ac:dyDescent="0.25">
      <c r="B66" s="64"/>
      <c r="C66" s="413"/>
      <c r="D66" s="231"/>
      <c r="E66" s="424" t="str">
        <f>IFERROR(VLOOKUP($D66,'START - AWARD DETAILS'!$C$21:$D$40,2,0),"")</f>
        <v/>
      </c>
      <c r="F66" s="424" t="str">
        <f>IFERROR(VLOOKUP($D66,'START - AWARD DETAILS'!$C$21:$G$40,3,0),"")</f>
        <v/>
      </c>
      <c r="G66" s="424" t="str">
        <f>IFERROR(VLOOKUP($D66,'START - AWARD DETAILS'!$C$21:$G$40,4,0),"")</f>
        <v/>
      </c>
      <c r="H66" s="424" t="str">
        <f>IFERROR(VLOOKUP($D66,'START - AWARD DETAILS'!$C$21:$G$40,5,0),"")</f>
        <v/>
      </c>
      <c r="I66" s="599"/>
      <c r="J66" s="599"/>
      <c r="K66" s="599"/>
      <c r="L66" s="599"/>
      <c r="M66" s="599"/>
      <c r="N66" s="598">
        <f t="shared" si="2"/>
        <v>0</v>
      </c>
      <c r="O66" s="64"/>
      <c r="P66" s="64"/>
      <c r="Q66" s="53"/>
    </row>
    <row r="67" spans="2:17" outlineLevel="1" x14ac:dyDescent="0.25">
      <c r="B67" s="64"/>
      <c r="C67" s="413"/>
      <c r="D67" s="231"/>
      <c r="E67" s="424" t="str">
        <f>IFERROR(VLOOKUP($D67,'START - AWARD DETAILS'!$C$21:$D$40,2,0),"")</f>
        <v/>
      </c>
      <c r="F67" s="424" t="str">
        <f>IFERROR(VLOOKUP($D67,'START - AWARD DETAILS'!$C$21:$G$40,3,0),"")</f>
        <v/>
      </c>
      <c r="G67" s="424" t="str">
        <f>IFERROR(VLOOKUP($D67,'START - AWARD DETAILS'!$C$21:$G$40,4,0),"")</f>
        <v/>
      </c>
      <c r="H67" s="424" t="str">
        <f>IFERROR(VLOOKUP($D67,'START - AWARD DETAILS'!$C$21:$G$40,5,0),"")</f>
        <v/>
      </c>
      <c r="I67" s="599"/>
      <c r="J67" s="599"/>
      <c r="K67" s="599"/>
      <c r="L67" s="599"/>
      <c r="M67" s="599"/>
      <c r="N67" s="598">
        <f t="shared" si="2"/>
        <v>0</v>
      </c>
      <c r="O67" s="64"/>
      <c r="P67" s="64"/>
      <c r="Q67" s="53"/>
    </row>
    <row r="68" spans="2:17" outlineLevel="1" x14ac:dyDescent="0.25">
      <c r="B68" s="64"/>
      <c r="C68" s="413"/>
      <c r="D68" s="231"/>
      <c r="E68" s="424" t="str">
        <f>IFERROR(VLOOKUP($D68,'START - AWARD DETAILS'!$C$21:$D$40,2,0),"")</f>
        <v/>
      </c>
      <c r="F68" s="424" t="str">
        <f>IFERROR(VLOOKUP($D68,'START - AWARD DETAILS'!$C$21:$G$40,3,0),"")</f>
        <v/>
      </c>
      <c r="G68" s="424" t="str">
        <f>IFERROR(VLOOKUP($D68,'START - AWARD DETAILS'!$C$21:$G$40,4,0),"")</f>
        <v/>
      </c>
      <c r="H68" s="424" t="str">
        <f>IFERROR(VLOOKUP($D68,'START - AWARD DETAILS'!$C$21:$G$40,5,0),"")</f>
        <v/>
      </c>
      <c r="I68" s="599"/>
      <c r="J68" s="599"/>
      <c r="K68" s="599"/>
      <c r="L68" s="599"/>
      <c r="M68" s="599"/>
      <c r="N68" s="598">
        <f t="shared" si="2"/>
        <v>0</v>
      </c>
      <c r="O68" s="64"/>
      <c r="P68" s="64"/>
      <c r="Q68" s="53"/>
    </row>
    <row r="69" spans="2:17" outlineLevel="1" x14ac:dyDescent="0.25">
      <c r="B69" s="64"/>
      <c r="C69" s="413"/>
      <c r="D69" s="231"/>
      <c r="E69" s="424" t="str">
        <f>IFERROR(VLOOKUP($D69,'START - AWARD DETAILS'!$C$21:$D$40,2,0),"")</f>
        <v/>
      </c>
      <c r="F69" s="424" t="str">
        <f>IFERROR(VLOOKUP($D69,'START - AWARD DETAILS'!$C$21:$G$40,3,0),"")</f>
        <v/>
      </c>
      <c r="G69" s="424" t="str">
        <f>IFERROR(VLOOKUP($D69,'START - AWARD DETAILS'!$C$21:$G$40,4,0),"")</f>
        <v/>
      </c>
      <c r="H69" s="424" t="str">
        <f>IFERROR(VLOOKUP($D69,'START - AWARD DETAILS'!$C$21:$G$40,5,0),"")</f>
        <v/>
      </c>
      <c r="I69" s="599"/>
      <c r="J69" s="599"/>
      <c r="K69" s="599"/>
      <c r="L69" s="599"/>
      <c r="M69" s="599"/>
      <c r="N69" s="598">
        <f t="shared" si="2"/>
        <v>0</v>
      </c>
      <c r="O69" s="64"/>
      <c r="P69" s="64"/>
      <c r="Q69" s="53"/>
    </row>
    <row r="70" spans="2:17" outlineLevel="1" x14ac:dyDescent="0.25">
      <c r="B70" s="64"/>
      <c r="C70" s="413"/>
      <c r="D70" s="231"/>
      <c r="E70" s="424" t="str">
        <f>IFERROR(VLOOKUP($D70,'START - AWARD DETAILS'!$C$21:$D$40,2,0),"")</f>
        <v/>
      </c>
      <c r="F70" s="424" t="str">
        <f>IFERROR(VLOOKUP($D70,'START - AWARD DETAILS'!$C$21:$G$40,3,0),"")</f>
        <v/>
      </c>
      <c r="G70" s="424" t="str">
        <f>IFERROR(VLOOKUP($D70,'START - AWARD DETAILS'!$C$21:$G$40,4,0),"")</f>
        <v/>
      </c>
      <c r="H70" s="424" t="str">
        <f>IFERROR(VLOOKUP($D70,'START - AWARD DETAILS'!$C$21:$G$40,5,0),"")</f>
        <v/>
      </c>
      <c r="I70" s="599"/>
      <c r="J70" s="599"/>
      <c r="K70" s="599"/>
      <c r="L70" s="599"/>
      <c r="M70" s="599"/>
      <c r="N70" s="598">
        <f t="shared" si="2"/>
        <v>0</v>
      </c>
      <c r="O70" s="64"/>
      <c r="P70" s="64"/>
      <c r="Q70" s="53"/>
    </row>
    <row r="71" spans="2:17" outlineLevel="1" x14ac:dyDescent="0.25">
      <c r="B71" s="64"/>
      <c r="C71" s="413"/>
      <c r="D71" s="231"/>
      <c r="E71" s="424" t="str">
        <f>IFERROR(VLOOKUP($D71,'START - AWARD DETAILS'!$C$21:$D$40,2,0),"")</f>
        <v/>
      </c>
      <c r="F71" s="424" t="str">
        <f>IFERROR(VLOOKUP($D71,'START - AWARD DETAILS'!$C$21:$G$40,3,0),"")</f>
        <v/>
      </c>
      <c r="G71" s="424" t="str">
        <f>IFERROR(VLOOKUP($D71,'START - AWARD DETAILS'!$C$21:$G$40,4,0),"")</f>
        <v/>
      </c>
      <c r="H71" s="424" t="str">
        <f>IFERROR(VLOOKUP($D71,'START - AWARD DETAILS'!$C$21:$G$40,5,0),"")</f>
        <v/>
      </c>
      <c r="I71" s="599"/>
      <c r="J71" s="599"/>
      <c r="K71" s="599"/>
      <c r="L71" s="599"/>
      <c r="M71" s="599"/>
      <c r="N71" s="598">
        <f t="shared" si="2"/>
        <v>0</v>
      </c>
      <c r="O71" s="64"/>
      <c r="P71" s="64"/>
      <c r="Q71" s="53"/>
    </row>
    <row r="72" spans="2:17" outlineLevel="1" x14ac:dyDescent="0.25">
      <c r="B72" s="64"/>
      <c r="C72" s="413"/>
      <c r="D72" s="231"/>
      <c r="E72" s="424" t="str">
        <f>IFERROR(VLOOKUP($D72,'START - AWARD DETAILS'!$C$21:$D$40,2,0),"")</f>
        <v/>
      </c>
      <c r="F72" s="424" t="str">
        <f>IFERROR(VLOOKUP($D72,'START - AWARD DETAILS'!$C$21:$G$40,3,0),"")</f>
        <v/>
      </c>
      <c r="G72" s="424" t="str">
        <f>IFERROR(VLOOKUP($D72,'START - AWARD DETAILS'!$C$21:$G$40,4,0),"")</f>
        <v/>
      </c>
      <c r="H72" s="424" t="str">
        <f>IFERROR(VLOOKUP($D72,'START - AWARD DETAILS'!$C$21:$G$40,5,0),"")</f>
        <v/>
      </c>
      <c r="I72" s="599"/>
      <c r="J72" s="599"/>
      <c r="K72" s="599"/>
      <c r="L72" s="599"/>
      <c r="M72" s="599"/>
      <c r="N72" s="598">
        <f t="shared" si="2"/>
        <v>0</v>
      </c>
      <c r="O72" s="64"/>
      <c r="P72" s="64"/>
      <c r="Q72" s="53"/>
    </row>
    <row r="73" spans="2:17" outlineLevel="1" x14ac:dyDescent="0.25">
      <c r="B73" s="64"/>
      <c r="C73" s="413"/>
      <c r="D73" s="231"/>
      <c r="E73" s="424" t="str">
        <f>IFERROR(VLOOKUP($D73,'START - AWARD DETAILS'!$C$21:$D$40,2,0),"")</f>
        <v/>
      </c>
      <c r="F73" s="424" t="str">
        <f>IFERROR(VLOOKUP($D73,'START - AWARD DETAILS'!$C$21:$G$40,3,0),"")</f>
        <v/>
      </c>
      <c r="G73" s="424" t="str">
        <f>IFERROR(VLOOKUP($D73,'START - AWARD DETAILS'!$C$21:$G$40,4,0),"")</f>
        <v/>
      </c>
      <c r="H73" s="424" t="str">
        <f>IFERROR(VLOOKUP($D73,'START - AWARD DETAILS'!$C$21:$G$40,5,0),"")</f>
        <v/>
      </c>
      <c r="I73" s="599"/>
      <c r="J73" s="599"/>
      <c r="K73" s="599"/>
      <c r="L73" s="599"/>
      <c r="M73" s="599"/>
      <c r="N73" s="598">
        <f t="shared" si="2"/>
        <v>0</v>
      </c>
      <c r="O73" s="64"/>
      <c r="P73" s="64"/>
      <c r="Q73" s="53"/>
    </row>
    <row r="74" spans="2:17" outlineLevel="1" x14ac:dyDescent="0.25">
      <c r="B74" s="64"/>
      <c r="C74" s="413"/>
      <c r="D74" s="231"/>
      <c r="E74" s="424" t="str">
        <f>IFERROR(VLOOKUP($D74,'START - AWARD DETAILS'!$C$21:$D$40,2,0),"")</f>
        <v/>
      </c>
      <c r="F74" s="424" t="str">
        <f>IFERROR(VLOOKUP($D74,'START - AWARD DETAILS'!$C$21:$G$40,3,0),"")</f>
        <v/>
      </c>
      <c r="G74" s="424" t="str">
        <f>IFERROR(VLOOKUP($D74,'START - AWARD DETAILS'!$C$21:$G$40,4,0),"")</f>
        <v/>
      </c>
      <c r="H74" s="424" t="str">
        <f>IFERROR(VLOOKUP($D74,'START - AWARD DETAILS'!$C$21:$G$40,5,0),"")</f>
        <v/>
      </c>
      <c r="I74" s="599"/>
      <c r="J74" s="599"/>
      <c r="K74" s="599"/>
      <c r="L74" s="599"/>
      <c r="M74" s="599"/>
      <c r="N74" s="598">
        <f t="shared" si="2"/>
        <v>0</v>
      </c>
      <c r="O74" s="64"/>
      <c r="P74" s="64"/>
      <c r="Q74" s="53"/>
    </row>
    <row r="75" spans="2:17" outlineLevel="1" x14ac:dyDescent="0.25">
      <c r="B75" s="64"/>
      <c r="C75" s="413"/>
      <c r="D75" s="231"/>
      <c r="E75" s="424" t="str">
        <f>IFERROR(VLOOKUP($D75,'START - AWARD DETAILS'!$C$21:$D$40,2,0),"")</f>
        <v/>
      </c>
      <c r="F75" s="424" t="str">
        <f>IFERROR(VLOOKUP($D75,'START - AWARD DETAILS'!$C$21:$G$40,3,0),"")</f>
        <v/>
      </c>
      <c r="G75" s="424" t="str">
        <f>IFERROR(VLOOKUP($D75,'START - AWARD DETAILS'!$C$21:$G$40,4,0),"")</f>
        <v/>
      </c>
      <c r="H75" s="424" t="str">
        <f>IFERROR(VLOOKUP($D75,'START - AWARD DETAILS'!$C$21:$G$40,5,0),"")</f>
        <v/>
      </c>
      <c r="I75" s="599"/>
      <c r="J75" s="599"/>
      <c r="K75" s="599"/>
      <c r="L75" s="599"/>
      <c r="M75" s="599"/>
      <c r="N75" s="598">
        <f t="shared" si="2"/>
        <v>0</v>
      </c>
      <c r="O75" s="64"/>
      <c r="P75" s="64"/>
      <c r="Q75" s="53"/>
    </row>
    <row r="76" spans="2:17" outlineLevel="1" x14ac:dyDescent="0.25">
      <c r="B76" s="64"/>
      <c r="C76" s="413"/>
      <c r="D76" s="231"/>
      <c r="E76" s="424" t="str">
        <f>IFERROR(VLOOKUP($D76,'START - AWARD DETAILS'!$C$21:$D$40,2,0),"")</f>
        <v/>
      </c>
      <c r="F76" s="424" t="str">
        <f>IFERROR(VLOOKUP($D76,'START - AWARD DETAILS'!$C$21:$G$40,3,0),"")</f>
        <v/>
      </c>
      <c r="G76" s="424" t="str">
        <f>IFERROR(VLOOKUP($D76,'START - AWARD DETAILS'!$C$21:$G$40,4,0),"")</f>
        <v/>
      </c>
      <c r="H76" s="424" t="str">
        <f>IFERROR(VLOOKUP($D76,'START - AWARD DETAILS'!$C$21:$G$40,5,0),"")</f>
        <v/>
      </c>
      <c r="I76" s="599"/>
      <c r="J76" s="599"/>
      <c r="K76" s="599"/>
      <c r="L76" s="599"/>
      <c r="M76" s="599"/>
      <c r="N76" s="598">
        <f t="shared" si="2"/>
        <v>0</v>
      </c>
      <c r="O76" s="64"/>
      <c r="P76" s="64"/>
      <c r="Q76" s="53"/>
    </row>
    <row r="77" spans="2:17" outlineLevel="1" x14ac:dyDescent="0.25">
      <c r="B77" s="64"/>
      <c r="C77" s="413"/>
      <c r="D77" s="231"/>
      <c r="E77" s="424" t="str">
        <f>IFERROR(VLOOKUP($D77,'START - AWARD DETAILS'!$C$21:$D$40,2,0),"")</f>
        <v/>
      </c>
      <c r="F77" s="424" t="str">
        <f>IFERROR(VLOOKUP($D77,'START - AWARD DETAILS'!$C$21:$G$40,3,0),"")</f>
        <v/>
      </c>
      <c r="G77" s="424" t="str">
        <f>IFERROR(VLOOKUP($D77,'START - AWARD DETAILS'!$C$21:$G$40,4,0),"")</f>
        <v/>
      </c>
      <c r="H77" s="424" t="str">
        <f>IFERROR(VLOOKUP($D77,'START - AWARD DETAILS'!$C$21:$G$40,5,0),"")</f>
        <v/>
      </c>
      <c r="I77" s="599"/>
      <c r="J77" s="599"/>
      <c r="K77" s="599"/>
      <c r="L77" s="599"/>
      <c r="M77" s="599"/>
      <c r="N77" s="598">
        <f t="shared" si="2"/>
        <v>0</v>
      </c>
      <c r="O77" s="64"/>
      <c r="P77" s="64"/>
      <c r="Q77" s="53"/>
    </row>
    <row r="78" spans="2:17" outlineLevel="1" x14ac:dyDescent="0.25">
      <c r="B78" s="64"/>
      <c r="C78" s="413"/>
      <c r="D78" s="231"/>
      <c r="E78" s="424" t="str">
        <f>IFERROR(VLOOKUP($D78,'START - AWARD DETAILS'!$C$21:$D$40,2,0),"")</f>
        <v/>
      </c>
      <c r="F78" s="424" t="str">
        <f>IFERROR(VLOOKUP($D78,'START - AWARD DETAILS'!$C$21:$G$40,3,0),"")</f>
        <v/>
      </c>
      <c r="G78" s="424" t="str">
        <f>IFERROR(VLOOKUP($D78,'START - AWARD DETAILS'!$C$21:$G$40,4,0),"")</f>
        <v/>
      </c>
      <c r="H78" s="424" t="str">
        <f>IFERROR(VLOOKUP($D78,'START - AWARD DETAILS'!$C$21:$G$40,5,0),"")</f>
        <v/>
      </c>
      <c r="I78" s="599"/>
      <c r="J78" s="599"/>
      <c r="K78" s="599"/>
      <c r="L78" s="599"/>
      <c r="M78" s="599"/>
      <c r="N78" s="598">
        <f t="shared" si="2"/>
        <v>0</v>
      </c>
      <c r="O78" s="64"/>
      <c r="P78" s="64"/>
      <c r="Q78" s="53"/>
    </row>
    <row r="79" spans="2:17" outlineLevel="1" x14ac:dyDescent="0.25">
      <c r="B79" s="64"/>
      <c r="C79" s="413"/>
      <c r="D79" s="231"/>
      <c r="E79" s="424" t="str">
        <f>IFERROR(VLOOKUP($D79,'START - AWARD DETAILS'!$C$21:$D$40,2,0),"")</f>
        <v/>
      </c>
      <c r="F79" s="424" t="str">
        <f>IFERROR(VLOOKUP($D79,'START - AWARD DETAILS'!$C$21:$G$40,3,0),"")</f>
        <v/>
      </c>
      <c r="G79" s="424" t="str">
        <f>IFERROR(VLOOKUP($D79,'START - AWARD DETAILS'!$C$21:$G$40,4,0),"")</f>
        <v/>
      </c>
      <c r="H79" s="424" t="str">
        <f>IFERROR(VLOOKUP($D79,'START - AWARD DETAILS'!$C$21:$G$40,5,0),"")</f>
        <v/>
      </c>
      <c r="I79" s="599"/>
      <c r="J79" s="599"/>
      <c r="K79" s="599"/>
      <c r="L79" s="599"/>
      <c r="M79" s="599"/>
      <c r="N79" s="598">
        <f t="shared" si="2"/>
        <v>0</v>
      </c>
      <c r="O79" s="64"/>
      <c r="P79" s="64"/>
      <c r="Q79" s="53"/>
    </row>
    <row r="80" spans="2:17" ht="15.75" outlineLevel="1" thickBot="1" x14ac:dyDescent="0.3">
      <c r="B80" s="64"/>
      <c r="C80" s="603"/>
      <c r="D80" s="231"/>
      <c r="E80" s="424" t="str">
        <f>IFERROR(VLOOKUP($D80,'START - AWARD DETAILS'!$C$21:$D$40,2,0),"")</f>
        <v/>
      </c>
      <c r="F80" s="424" t="str">
        <f>IFERROR(VLOOKUP($D80,'START - AWARD DETAILS'!$C$21:$G$40,3,0),"")</f>
        <v/>
      </c>
      <c r="G80" s="424" t="str">
        <f>IFERROR(VLOOKUP($D80,'START - AWARD DETAILS'!$C$21:$G$40,4,0),"")</f>
        <v/>
      </c>
      <c r="H80" s="424" t="str">
        <f>IFERROR(VLOOKUP($D80,'START - AWARD DETAILS'!$C$21:$G$40,5,0),"")</f>
        <v/>
      </c>
      <c r="I80" s="599"/>
      <c r="J80" s="599"/>
      <c r="K80" s="599"/>
      <c r="L80" s="599"/>
      <c r="M80" s="599"/>
      <c r="N80" s="604">
        <f t="shared" si="2"/>
        <v>0</v>
      </c>
      <c r="O80" s="64"/>
      <c r="P80" s="64"/>
      <c r="Q80" s="53"/>
    </row>
    <row r="81" spans="2:17" ht="15.75" thickBot="1" x14ac:dyDescent="0.3">
      <c r="B81" s="64"/>
      <c r="C81" s="605"/>
      <c r="D81" s="606" t="s">
        <v>441</v>
      </c>
      <c r="E81" s="608" t="s">
        <v>441</v>
      </c>
      <c r="F81" s="609" t="s">
        <v>441</v>
      </c>
      <c r="G81" s="610"/>
      <c r="H81" s="611" t="s">
        <v>441</v>
      </c>
      <c r="I81" s="607">
        <f>SUM(I38:I80)</f>
        <v>0</v>
      </c>
      <c r="J81" s="607">
        <f t="shared" ref="J81:N81" si="3">SUM(J38:J80)</f>
        <v>0</v>
      </c>
      <c r="K81" s="607">
        <f t="shared" si="3"/>
        <v>0</v>
      </c>
      <c r="L81" s="607">
        <f t="shared" si="3"/>
        <v>0</v>
      </c>
      <c r="M81" s="607">
        <f t="shared" si="3"/>
        <v>0</v>
      </c>
      <c r="N81" s="607">
        <f t="shared" si="3"/>
        <v>0</v>
      </c>
      <c r="O81" s="64"/>
      <c r="P81" s="64"/>
      <c r="Q81" s="53"/>
    </row>
    <row r="82" spans="2:17" ht="8.1" customHeight="1" thickBot="1" x14ac:dyDescent="0.3">
      <c r="B82" s="64"/>
      <c r="C82" s="371"/>
      <c r="D82" s="375"/>
      <c r="E82" s="375"/>
      <c r="F82" s="371"/>
      <c r="G82" s="371"/>
      <c r="H82" s="371"/>
      <c r="I82" s="371"/>
      <c r="J82" s="371"/>
      <c r="K82" s="371"/>
      <c r="L82" s="64"/>
      <c r="M82" s="371"/>
      <c r="N82" s="371"/>
      <c r="O82" s="371"/>
      <c r="P82" s="64"/>
      <c r="Q82" s="53"/>
    </row>
    <row r="83" spans="2:17" ht="15" customHeight="1" thickBot="1" x14ac:dyDescent="0.3">
      <c r="B83" s="64"/>
      <c r="C83" s="778" t="s">
        <v>50</v>
      </c>
      <c r="D83" s="779"/>
      <c r="E83" s="780"/>
      <c r="F83" s="371"/>
      <c r="G83" s="371"/>
      <c r="H83" s="371"/>
      <c r="I83" s="371"/>
      <c r="J83" s="371"/>
      <c r="K83" s="371"/>
      <c r="L83" s="64"/>
      <c r="M83" s="371"/>
      <c r="N83" s="371"/>
      <c r="O83" s="371"/>
      <c r="P83" s="64"/>
      <c r="Q83" s="53"/>
    </row>
    <row r="84" spans="2:17" ht="50.1" customHeight="1" thickBot="1" x14ac:dyDescent="0.3">
      <c r="B84" s="64"/>
      <c r="C84" s="766"/>
      <c r="D84" s="767"/>
      <c r="E84" s="768"/>
      <c r="F84" s="258"/>
      <c r="G84" s="399"/>
      <c r="H84" s="399"/>
      <c r="I84" s="383" t="s">
        <v>11</v>
      </c>
      <c r="J84" s="384" t="s">
        <v>12</v>
      </c>
      <c r="K84" s="384" t="s">
        <v>13</v>
      </c>
      <c r="L84" s="384" t="s">
        <v>14</v>
      </c>
      <c r="M84" s="385" t="s">
        <v>15</v>
      </c>
      <c r="N84" s="386" t="s">
        <v>16</v>
      </c>
      <c r="O84" s="64"/>
      <c r="P84" s="64"/>
      <c r="Q84" s="53"/>
    </row>
    <row r="85" spans="2:17" ht="32.25" customHeight="1" thickBot="1" x14ac:dyDescent="0.3">
      <c r="B85" s="64"/>
      <c r="C85" s="769"/>
      <c r="D85" s="770"/>
      <c r="E85" s="771"/>
      <c r="F85" s="258"/>
      <c r="G85" s="399"/>
      <c r="H85" s="399"/>
      <c r="I85" s="387">
        <f>I81+I32</f>
        <v>0</v>
      </c>
      <c r="J85" s="388">
        <f t="shared" ref="J85:N85" si="4">J81+J32</f>
        <v>0</v>
      </c>
      <c r="K85" s="388">
        <f t="shared" si="4"/>
        <v>0</v>
      </c>
      <c r="L85" s="388">
        <f t="shared" si="4"/>
        <v>0</v>
      </c>
      <c r="M85" s="389">
        <f t="shared" si="4"/>
        <v>0</v>
      </c>
      <c r="N85" s="390">
        <f t="shared" si="4"/>
        <v>0</v>
      </c>
      <c r="O85" s="64"/>
      <c r="P85" s="64"/>
      <c r="Q85" s="53"/>
    </row>
    <row r="86" spans="2:17" ht="8.1" customHeight="1" x14ac:dyDescent="0.25">
      <c r="B86" s="64"/>
      <c r="C86" s="371"/>
      <c r="D86" s="375"/>
      <c r="E86" s="375"/>
      <c r="F86" s="371"/>
      <c r="G86" s="371"/>
      <c r="H86" s="371"/>
      <c r="I86" s="371"/>
      <c r="J86" s="371"/>
      <c r="K86" s="371"/>
      <c r="L86" s="371"/>
      <c r="M86" s="371"/>
      <c r="N86" s="371"/>
      <c r="O86" s="371"/>
      <c r="P86" s="64"/>
      <c r="Q86" s="53"/>
    </row>
    <row r="87" spans="2:17" ht="8.1" customHeight="1" x14ac:dyDescent="0.25">
      <c r="Q87" s="53"/>
    </row>
    <row r="88" spans="2:17" hidden="1" x14ac:dyDescent="0.25">
      <c r="Q88" s="53"/>
    </row>
    <row r="89" spans="2:17" ht="15.75" hidden="1" thickBot="1" x14ac:dyDescent="0.3">
      <c r="C89" s="248" t="s">
        <v>25</v>
      </c>
      <c r="E89" s="391" t="s">
        <v>86</v>
      </c>
      <c r="F89" s="248" t="s">
        <v>25</v>
      </c>
      <c r="G89" s="392" t="s">
        <v>297</v>
      </c>
      <c r="I89" s="248" t="s">
        <v>431</v>
      </c>
      <c r="L89" s="248" t="s">
        <v>440</v>
      </c>
      <c r="Q89" s="53"/>
    </row>
    <row r="90" spans="2:17" ht="15.75" hidden="1" thickBot="1" x14ac:dyDescent="0.3">
      <c r="C90" s="248" t="s">
        <v>432</v>
      </c>
      <c r="D90" s="248" t="s">
        <v>25</v>
      </c>
      <c r="E90" s="393"/>
      <c r="F90" s="248" t="s">
        <v>81</v>
      </c>
      <c r="G90" s="16" t="s">
        <v>25</v>
      </c>
      <c r="I90" s="106" t="s">
        <v>25</v>
      </c>
      <c r="L90" s="414" t="str">
        <f>D14</f>
        <v>University of Liverpool</v>
      </c>
      <c r="Q90" s="53"/>
    </row>
    <row r="91" spans="2:17" ht="15.75" hidden="1" thickBot="1" x14ac:dyDescent="0.3">
      <c r="C91" s="248" t="s">
        <v>433</v>
      </c>
      <c r="D91" s="394" t="s">
        <v>87</v>
      </c>
      <c r="E91" s="395">
        <v>1.21</v>
      </c>
      <c r="F91" s="248" t="s">
        <v>434</v>
      </c>
      <c r="G91" s="119" t="s">
        <v>476</v>
      </c>
      <c r="I91" s="269" t="str">
        <f>IF('START - AWARD DETAILS'!C21=0,"",'START - AWARD DETAILS'!C21)</f>
        <v>University of Liverpool</v>
      </c>
      <c r="J91" s="248">
        <v>1</v>
      </c>
      <c r="Q91" s="53"/>
    </row>
    <row r="92" spans="2:17" ht="45.75" hidden="1" thickBot="1" x14ac:dyDescent="0.3">
      <c r="C92" s="248" t="s">
        <v>435</v>
      </c>
      <c r="D92" s="394" t="s">
        <v>88</v>
      </c>
      <c r="E92" s="395">
        <v>1.21</v>
      </c>
      <c r="G92" s="119" t="s">
        <v>477</v>
      </c>
      <c r="I92" s="269" t="str">
        <f>IF('START - AWARD DETAILS'!C22=0,"",'START - AWARD DETAILS'!C22)</f>
        <v>Liverpool School of Tropical Medicine</v>
      </c>
      <c r="J92" s="248">
        <v>2</v>
      </c>
      <c r="M92" s="396"/>
      <c r="N92" s="396"/>
      <c r="Q92" s="53"/>
    </row>
    <row r="93" spans="2:17" ht="60.75" hidden="1" thickBot="1" x14ac:dyDescent="0.3">
      <c r="C93" s="397" t="s">
        <v>436</v>
      </c>
      <c r="D93" s="394" t="s">
        <v>89</v>
      </c>
      <c r="E93" s="395">
        <v>1.21</v>
      </c>
      <c r="G93" s="119" t="s">
        <v>478</v>
      </c>
      <c r="I93" s="269" t="str">
        <f>IF('START - AWARD DETAILS'!C23=0,"",'START - AWARD DETAILS'!C23)</f>
        <v>Human Development Research Foundation</v>
      </c>
      <c r="J93" s="248">
        <v>3</v>
      </c>
      <c r="M93" s="396"/>
      <c r="N93" s="396"/>
      <c r="Q93" s="53"/>
    </row>
    <row r="94" spans="2:17" ht="30.75" hidden="1" thickBot="1" x14ac:dyDescent="0.3">
      <c r="C94" s="248" t="s">
        <v>28</v>
      </c>
      <c r="D94" s="394" t="s">
        <v>90</v>
      </c>
      <c r="E94" s="395">
        <v>0.51</v>
      </c>
      <c r="G94" s="119" t="s">
        <v>479</v>
      </c>
      <c r="I94" s="269" t="str">
        <f>IF('START - AWARD DETAILS'!C24=0,"",'START - AWARD DETAILS'!C24)</f>
        <v/>
      </c>
      <c r="J94" s="248">
        <v>4</v>
      </c>
      <c r="M94" s="396"/>
      <c r="N94" s="396"/>
      <c r="Q94" s="53"/>
    </row>
    <row r="95" spans="2:17" ht="60.75" hidden="1" thickBot="1" x14ac:dyDescent="0.3">
      <c r="D95" s="394" t="s">
        <v>91</v>
      </c>
      <c r="E95" s="395">
        <v>0.51</v>
      </c>
      <c r="G95" s="119" t="s">
        <v>480</v>
      </c>
      <c r="I95" s="269" t="str">
        <f>IF('START - AWARD DETAILS'!C25=0,"",'START - AWARD DETAILS'!C25)</f>
        <v>Transcultural Pschyological Organization (TPO)</v>
      </c>
      <c r="J95" s="248">
        <v>5</v>
      </c>
      <c r="M95" s="396"/>
      <c r="N95" s="396"/>
      <c r="Q95" s="53"/>
    </row>
    <row r="96" spans="2:17" ht="45.75" hidden="1" thickBot="1" x14ac:dyDescent="0.3">
      <c r="D96" s="394" t="s">
        <v>92</v>
      </c>
      <c r="E96" s="395">
        <v>1.21</v>
      </c>
      <c r="G96" s="119" t="s">
        <v>481</v>
      </c>
      <c r="I96" s="269" t="str">
        <f>IF('START - AWARD DETAILS'!C26=0,"",'START - AWARD DETAILS'!C26)</f>
        <v>University of Liberal Arts (ULAB)</v>
      </c>
      <c r="J96" s="248">
        <v>6</v>
      </c>
      <c r="M96" s="396"/>
      <c r="N96" s="396"/>
    </row>
    <row r="97" spans="4:14" ht="60.75" hidden="1" thickBot="1" x14ac:dyDescent="0.3">
      <c r="D97" s="394" t="s">
        <v>93</v>
      </c>
      <c r="E97" s="395">
        <v>0.51</v>
      </c>
      <c r="G97" s="119" t="s">
        <v>475</v>
      </c>
      <c r="I97" s="269" t="str">
        <f>IF('START - AWARD DETAILS'!C27=0,"",'START - AWARD DETAILS'!C27)</f>
        <v>Institute of Reseach and Development (IRD)</v>
      </c>
      <c r="J97" s="248">
        <v>7</v>
      </c>
      <c r="M97" s="396"/>
      <c r="N97" s="396"/>
    </row>
    <row r="98" spans="4:14" ht="15.75" hidden="1" thickBot="1" x14ac:dyDescent="0.3">
      <c r="D98" s="394" t="s">
        <v>94</v>
      </c>
      <c r="E98" s="395">
        <v>0.51</v>
      </c>
      <c r="G98" s="119" t="s">
        <v>475</v>
      </c>
      <c r="I98" s="269" t="str">
        <f>IF('START - AWARD DETAILS'!C28=0,"",'START - AWARD DETAILS'!C28)</f>
        <v/>
      </c>
      <c r="J98" s="248">
        <v>8</v>
      </c>
      <c r="M98" s="396"/>
      <c r="N98" s="396"/>
    </row>
    <row r="99" spans="4:14" ht="15.75" hidden="1" thickBot="1" x14ac:dyDescent="0.3">
      <c r="D99" s="394" t="s">
        <v>95</v>
      </c>
      <c r="E99" s="395">
        <v>0.24</v>
      </c>
      <c r="G99" s="119" t="s">
        <v>475</v>
      </c>
      <c r="I99" s="269" t="str">
        <f>IF('START - AWARD DETAILS'!C29=0,"",'START - AWARD DETAILS'!C29)</f>
        <v/>
      </c>
      <c r="J99" s="248">
        <v>9</v>
      </c>
      <c r="M99" s="396"/>
      <c r="N99" s="396"/>
    </row>
    <row r="100" spans="4:14" ht="15.75" hidden="1" thickBot="1" x14ac:dyDescent="0.3">
      <c r="D100" s="394" t="s">
        <v>96</v>
      </c>
      <c r="E100" s="395">
        <v>1.21</v>
      </c>
      <c r="G100" s="119" t="s">
        <v>475</v>
      </c>
      <c r="I100" s="269" t="str">
        <f>IF('START - AWARD DETAILS'!C30=0,"",'START - AWARD DETAILS'!C30)</f>
        <v/>
      </c>
      <c r="J100" s="248">
        <v>10</v>
      </c>
      <c r="M100" s="396"/>
      <c r="N100" s="396"/>
    </row>
    <row r="101" spans="4:14" ht="15.75" hidden="1" thickBot="1" x14ac:dyDescent="0.3">
      <c r="D101" s="394" t="s">
        <v>97</v>
      </c>
      <c r="E101" s="395">
        <v>0.51</v>
      </c>
      <c r="G101" s="119" t="s">
        <v>475</v>
      </c>
      <c r="I101" s="269" t="str">
        <f>IF('START - AWARD DETAILS'!C31=0,"",'START - AWARD DETAILS'!C31)</f>
        <v/>
      </c>
      <c r="J101" s="248">
        <v>11</v>
      </c>
      <c r="M101" s="396"/>
      <c r="N101" s="396"/>
    </row>
    <row r="102" spans="4:14" ht="15.75" hidden="1" thickBot="1" x14ac:dyDescent="0.3">
      <c r="D102" s="394" t="s">
        <v>98</v>
      </c>
      <c r="E102" s="395">
        <v>0.51</v>
      </c>
      <c r="G102" s="119" t="s">
        <v>475</v>
      </c>
      <c r="I102" s="269" t="str">
        <f>IF('START - AWARD DETAILS'!C32=0,"",'START - AWARD DETAILS'!C32)</f>
        <v/>
      </c>
      <c r="J102" s="248">
        <v>12</v>
      </c>
      <c r="M102" s="396"/>
      <c r="N102" s="396"/>
    </row>
    <row r="103" spans="4:14" ht="15.75" hidden="1" thickBot="1" x14ac:dyDescent="0.3">
      <c r="D103" s="394" t="s">
        <v>99</v>
      </c>
      <c r="E103" s="395">
        <v>1.21</v>
      </c>
      <c r="G103" s="119" t="s">
        <v>475</v>
      </c>
      <c r="I103" s="269" t="str">
        <f>IF('START - AWARD DETAILS'!C33=0,"",'START - AWARD DETAILS'!C33)</f>
        <v/>
      </c>
      <c r="J103" s="248">
        <v>13</v>
      </c>
    </row>
    <row r="104" spans="4:14" ht="15.75" hidden="1" thickBot="1" x14ac:dyDescent="0.3">
      <c r="D104" s="394" t="s">
        <v>100</v>
      </c>
      <c r="E104" s="395">
        <v>0.51</v>
      </c>
      <c r="G104" s="119" t="s">
        <v>475</v>
      </c>
      <c r="I104" s="269" t="str">
        <f>IF('START - AWARD DETAILS'!C34=0,"",'START - AWARD DETAILS'!C34)</f>
        <v/>
      </c>
      <c r="J104" s="248">
        <v>14</v>
      </c>
    </row>
    <row r="105" spans="4:14" ht="15.75" hidden="1" thickBot="1" x14ac:dyDescent="0.3">
      <c r="D105" s="394" t="s">
        <v>101</v>
      </c>
      <c r="E105" s="395">
        <v>0.24</v>
      </c>
      <c r="G105" s="119" t="s">
        <v>475</v>
      </c>
      <c r="I105" s="269" t="str">
        <f>IF('START - AWARD DETAILS'!C35=0,"",'START - AWARD DETAILS'!C35)</f>
        <v/>
      </c>
    </row>
    <row r="106" spans="4:14" ht="15.75" hidden="1" thickBot="1" x14ac:dyDescent="0.3">
      <c r="D106" s="394" t="s">
        <v>102</v>
      </c>
      <c r="E106" s="395">
        <v>0.24</v>
      </c>
      <c r="G106" s="119" t="s">
        <v>475</v>
      </c>
      <c r="I106" s="269" t="str">
        <f>IF('START - AWARD DETAILS'!C36=0,"",'START - AWARD DETAILS'!C36)</f>
        <v/>
      </c>
    </row>
    <row r="107" spans="4:14" ht="15.75" hidden="1" thickBot="1" x14ac:dyDescent="0.3">
      <c r="D107" s="394" t="s">
        <v>103</v>
      </c>
      <c r="E107" s="398">
        <v>0.24</v>
      </c>
      <c r="G107" s="119" t="s">
        <v>475</v>
      </c>
      <c r="I107" s="269" t="str">
        <f>IF('START - AWARD DETAILS'!C37=0,"",'START - AWARD DETAILS'!C37)</f>
        <v/>
      </c>
    </row>
    <row r="108" spans="4:14" ht="15.75" hidden="1" thickBot="1" x14ac:dyDescent="0.3">
      <c r="D108" s="394" t="s">
        <v>104</v>
      </c>
      <c r="E108" s="398">
        <v>0.51</v>
      </c>
      <c r="G108" s="119" t="s">
        <v>475</v>
      </c>
      <c r="I108" s="269" t="str">
        <f>IF('START - AWARD DETAILS'!C38=0,"",'START - AWARD DETAILS'!C38)</f>
        <v/>
      </c>
    </row>
    <row r="109" spans="4:14" ht="15.75" hidden="1" thickBot="1" x14ac:dyDescent="0.3">
      <c r="G109" s="119" t="s">
        <v>475</v>
      </c>
      <c r="I109" s="269" t="str">
        <f>IF('START - AWARD DETAILS'!C39=0,"",'START - AWARD DETAILS'!C39)</f>
        <v/>
      </c>
    </row>
    <row r="110" spans="4:14" hidden="1" x14ac:dyDescent="0.25">
      <c r="G110" s="119" t="e">
        <v>#REF!</v>
      </c>
      <c r="I110" s="269" t="str">
        <f>IF('START - AWARD DETAILS'!C40=0,"",'START - AWARD DETAILS'!C40)</f>
        <v/>
      </c>
    </row>
    <row r="111" spans="4:14" hidden="1" x14ac:dyDescent="0.25"/>
  </sheetData>
  <sheetProtection algorithmName="SHA-512" hashValue="D7UghKiOtDSX+89tV61wk01fmUaMo5diwg28hOCFy761BW1F35/SSyQbICdyDkw+8jHHo63OzAksv2x1s1YS/Q==" saltValue="vOvqbYgdvAd1jZHFsTtXUw==" spinCount="100000" sheet="1" selectLockedCells="1" autoFilter="0"/>
  <autoFilter ref="C37:H37"/>
  <mergeCells count="7">
    <mergeCell ref="C84:E85"/>
    <mergeCell ref="C3:O3"/>
    <mergeCell ref="D5:O5"/>
    <mergeCell ref="D7:O7"/>
    <mergeCell ref="C9:O9"/>
    <mergeCell ref="C83:E83"/>
    <mergeCell ref="D12:L12"/>
  </mergeCells>
  <conditionalFormatting sqref="C38:H38 C39:C62 E39:H62 G63:G80">
    <cfRule type="expression" dxfId="11" priority="25" stopIfTrue="1">
      <formula>AND(OR(C38="",C38="(Select)",C38="[INSERT TEXT]"),$N38&lt;&gt;0)</formula>
    </cfRule>
  </conditionalFormatting>
  <conditionalFormatting sqref="D39:D80">
    <cfRule type="expression" dxfId="10" priority="1" stopIfTrue="1">
      <formula>AND(OR(D39="",D39="(Select)",D39="[INSERT TEXT]"),$N39&lt;&gt;0)</formula>
    </cfRule>
  </conditionalFormatting>
  <dataValidations count="2">
    <dataValidation type="decimal" operator="greaterThanOrEqual" allowBlank="1" showInputMessage="1" showErrorMessage="1" errorTitle="Travel, Subsistence and Conference Fees" error="Please enter a full numeric value in £'s only." sqref="J38:M42">
      <formula1>0</formula1>
    </dataValidation>
    <dataValidation type="list" allowBlank="1" showInputMessage="1" showErrorMessage="1" sqref="D38:D80">
      <formula1>$I$90:$I$110</formula1>
    </dataValidation>
  </dataValidations>
  <pageMargins left="0.7" right="0.7" top="0.75" bottom="0.75" header="0.3" footer="0.3"/>
  <pageSetup paperSize="9" scale="36"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IU65536"/>
  <sheetViews>
    <sheetView showGridLines="0" tabSelected="1" workbookViewId="0">
      <selection activeCell="F10" sqref="F10"/>
    </sheetView>
  </sheetViews>
  <sheetFormatPr defaultColWidth="0" defaultRowHeight="15" zeroHeight="1" outlineLevelRow="1" x14ac:dyDescent="0.25"/>
  <cols>
    <col min="1" max="2" width="1.7109375" customWidth="1"/>
    <col min="3" max="3" width="30.7109375" customWidth="1"/>
    <col min="4" max="9" width="20.7109375" customWidth="1"/>
    <col min="10" max="11" width="1.7109375" customWidth="1"/>
    <col min="12" max="17" width="10.7109375" customWidth="1"/>
    <col min="18" max="21" width="9.140625" customWidth="1"/>
    <col min="22" max="22" width="1.7109375" customWidth="1"/>
    <col min="23" max="255" width="9.140625" hidden="1" customWidth="1"/>
    <col min="256" max="16384" width="3.7109375" hidden="1"/>
  </cols>
  <sheetData>
    <row r="1" spans="2:10" ht="8.1" customHeight="1" x14ac:dyDescent="0.25"/>
    <row r="2" spans="2:10" ht="8.1" customHeight="1" thickBot="1" x14ac:dyDescent="0.3">
      <c r="B2" s="4"/>
      <c r="C2" s="4"/>
      <c r="D2" s="4"/>
      <c r="E2" s="4"/>
      <c r="F2" s="4"/>
      <c r="G2" s="4"/>
      <c r="H2" s="4"/>
      <c r="I2" s="4"/>
      <c r="J2" s="4"/>
    </row>
    <row r="3" spans="2:10" ht="20.100000000000001" customHeight="1" thickBot="1" x14ac:dyDescent="0.3">
      <c r="B3" s="4"/>
      <c r="C3" s="697" t="s">
        <v>483</v>
      </c>
      <c r="D3" s="698"/>
      <c r="E3" s="698"/>
      <c r="F3" s="698"/>
      <c r="G3" s="698"/>
      <c r="H3" s="698"/>
      <c r="I3" s="698"/>
      <c r="J3" s="4"/>
    </row>
    <row r="4" spans="2:10" ht="8.1" customHeight="1" thickBot="1" x14ac:dyDescent="0.3">
      <c r="B4" s="4"/>
      <c r="C4" s="4"/>
      <c r="D4" s="4"/>
      <c r="E4" s="4"/>
      <c r="F4" s="4"/>
      <c r="G4" s="4"/>
      <c r="H4" s="4"/>
      <c r="I4" s="4"/>
      <c r="J4" s="4"/>
    </row>
    <row r="5" spans="2:10" s="44" customFormat="1" ht="20.100000000000001" customHeight="1" thickBot="1" x14ac:dyDescent="0.25">
      <c r="B5" s="43"/>
      <c r="C5" s="7" t="s">
        <v>107</v>
      </c>
      <c r="D5" s="702" t="str">
        <f>IF('START - AWARD DETAILS'!$D$13="","",'START - AWARD DETAILS'!$D$13)</f>
        <v>ENHANCE: Scaling-up Care for Perinatal Depression through Technological Enhancements to the 'Thinking Healthy Programme'</v>
      </c>
      <c r="E5" s="703"/>
      <c r="F5" s="703"/>
      <c r="G5" s="703"/>
      <c r="H5" s="703"/>
      <c r="I5" s="704"/>
      <c r="J5" s="43"/>
    </row>
    <row r="6" spans="2:10" s="44" customFormat="1" ht="8.1" customHeight="1" thickBot="1" x14ac:dyDescent="0.25">
      <c r="B6" s="43"/>
      <c r="C6" s="43"/>
      <c r="D6" s="43"/>
      <c r="E6" s="43"/>
      <c r="F6" s="43"/>
      <c r="G6" s="43"/>
      <c r="H6" s="43"/>
      <c r="I6" s="43"/>
      <c r="J6" s="43"/>
    </row>
    <row r="7" spans="2:10" s="44" customFormat="1" ht="20.100000000000001" customHeight="1" thickBot="1" x14ac:dyDescent="0.25">
      <c r="B7" s="43"/>
      <c r="C7" s="56" t="s">
        <v>0</v>
      </c>
      <c r="D7" s="702" t="str">
        <f>IF('START - AWARD DETAILS'!$D$14="","",'START - AWARD DETAILS'!$D$14)</f>
        <v>NIHR200817</v>
      </c>
      <c r="E7" s="703"/>
      <c r="F7" s="703"/>
      <c r="G7" s="703"/>
      <c r="H7" s="703"/>
      <c r="I7" s="704"/>
      <c r="J7" s="43"/>
    </row>
    <row r="8" spans="2:10" ht="8.1" customHeight="1" thickBot="1" x14ac:dyDescent="0.3">
      <c r="B8" s="4"/>
      <c r="C8" s="4"/>
      <c r="D8" s="4"/>
      <c r="E8" s="4"/>
      <c r="F8" s="4"/>
      <c r="G8" s="4"/>
      <c r="H8" s="4"/>
      <c r="I8" s="4"/>
      <c r="J8" s="4"/>
    </row>
    <row r="9" spans="2:10" ht="20.100000000000001" customHeight="1" thickBot="1" x14ac:dyDescent="0.3">
      <c r="B9" s="4"/>
      <c r="C9" s="699" t="s">
        <v>1</v>
      </c>
      <c r="D9" s="700"/>
      <c r="E9" s="700"/>
      <c r="F9" s="700"/>
      <c r="G9" s="700"/>
      <c r="H9" s="700"/>
      <c r="I9" s="701"/>
      <c r="J9" s="4"/>
    </row>
    <row r="10" spans="2:10" ht="21.75" customHeight="1" x14ac:dyDescent="0.25">
      <c r="B10" s="4"/>
      <c r="C10" s="354" t="s">
        <v>328</v>
      </c>
      <c r="D10" s="4"/>
      <c r="E10" s="4"/>
      <c r="F10" s="4"/>
      <c r="G10" s="4"/>
      <c r="H10" s="4"/>
      <c r="I10" s="4"/>
      <c r="J10" s="4"/>
    </row>
    <row r="11" spans="2:10" s="107" customFormat="1" ht="27" customHeight="1" x14ac:dyDescent="0.25">
      <c r="B11" s="64"/>
      <c r="C11" s="355" t="s">
        <v>314</v>
      </c>
      <c r="D11" s="64"/>
      <c r="E11" s="64"/>
      <c r="F11" s="64"/>
      <c r="G11" s="64"/>
      <c r="H11" s="64"/>
      <c r="I11" s="64"/>
      <c r="J11" s="64"/>
    </row>
    <row r="12" spans="2:10" s="107" customFormat="1" ht="8.1" customHeight="1" x14ac:dyDescent="0.25">
      <c r="B12" s="64"/>
      <c r="C12" s="64"/>
      <c r="D12" s="64"/>
      <c r="E12" s="64"/>
      <c r="F12" s="64"/>
      <c r="G12" s="64"/>
      <c r="H12" s="64"/>
      <c r="I12" s="64"/>
      <c r="J12" s="64"/>
    </row>
    <row r="13" spans="2:10" s="107" customFormat="1" ht="8.1" customHeight="1" thickBot="1" x14ac:dyDescent="0.3">
      <c r="B13" s="64"/>
      <c r="C13" s="64"/>
      <c r="D13" s="64"/>
      <c r="E13" s="64"/>
      <c r="F13" s="64"/>
      <c r="G13" s="64"/>
      <c r="H13" s="64"/>
      <c r="I13" s="64"/>
      <c r="J13" s="64"/>
    </row>
    <row r="14" spans="2:10" ht="30" customHeight="1" thickBot="1" x14ac:dyDescent="0.3">
      <c r="B14" s="4"/>
      <c r="C14" s="77" t="s">
        <v>105</v>
      </c>
      <c r="D14" s="57" t="s">
        <v>11</v>
      </c>
      <c r="E14" s="57" t="s">
        <v>12</v>
      </c>
      <c r="F14" s="57" t="s">
        <v>13</v>
      </c>
      <c r="G14" s="57" t="s">
        <v>14</v>
      </c>
      <c r="H14" s="58" t="s">
        <v>15</v>
      </c>
      <c r="I14" s="46" t="s">
        <v>16</v>
      </c>
      <c r="J14" s="4"/>
    </row>
    <row r="15" spans="2:10" ht="30" customHeight="1" thickBot="1" x14ac:dyDescent="0.3">
      <c r="B15" s="4"/>
      <c r="C15" s="79" t="s">
        <v>2</v>
      </c>
      <c r="D15" s="74">
        <f>SUM(D16:D24)</f>
        <v>536826.88</v>
      </c>
      <c r="E15" s="74">
        <f>SUM(E16:E24)</f>
        <v>744510.26198766974</v>
      </c>
      <c r="F15" s="74">
        <f>SUM(F16:F24)</f>
        <v>707676.46756799205</v>
      </c>
      <c r="G15" s="74">
        <f>SUM(G16:G24)</f>
        <v>601070.87332331913</v>
      </c>
      <c r="H15" s="74">
        <f>SUM(H16:H24)</f>
        <v>85234</v>
      </c>
      <c r="I15" s="49">
        <f t="shared" ref="I15:I24" si="0">SUM(D15:H15)</f>
        <v>2675318.4828789807</v>
      </c>
      <c r="J15" s="4"/>
    </row>
    <row r="16" spans="2:10" ht="30" hidden="1" customHeight="1" outlineLevel="1" x14ac:dyDescent="0.25">
      <c r="B16" s="4"/>
      <c r="C16" s="409" t="s">
        <v>439</v>
      </c>
      <c r="D16" s="153">
        <f>SUM('2. Annual Costs of Staff Posts'!O313)</f>
        <v>295044.88</v>
      </c>
      <c r="E16" s="153">
        <f>SUM('2. Annual Costs of Staff Posts'!T313)</f>
        <v>410808.26198766974</v>
      </c>
      <c r="F16" s="153">
        <f>SUM('2. Annual Costs of Staff Posts'!Y313)</f>
        <v>341623.46756799205</v>
      </c>
      <c r="G16" s="153">
        <f>SUM('2. Annual Costs of Staff Posts'!AD313)</f>
        <v>319637.87332331913</v>
      </c>
      <c r="H16" s="153">
        <f>SUM('2. Annual Costs of Staff Posts'!AI313)</f>
        <v>0</v>
      </c>
      <c r="I16" s="70">
        <f t="shared" si="0"/>
        <v>1367114.4828789809</v>
      </c>
      <c r="J16" s="4"/>
    </row>
    <row r="17" spans="2:10" ht="30" hidden="1" customHeight="1" outlineLevel="1" x14ac:dyDescent="0.25">
      <c r="B17" s="4"/>
      <c r="C17" s="59" t="s">
        <v>4</v>
      </c>
      <c r="D17" s="42">
        <f>'3.Travel,Subsistence&amp;Conference'!L71</f>
        <v>71100</v>
      </c>
      <c r="E17" s="42">
        <f>'3.Travel,Subsistence&amp;Conference'!N71</f>
        <v>86100</v>
      </c>
      <c r="F17" s="42">
        <f>'3.Travel,Subsistence&amp;Conference'!P71</f>
        <v>71100</v>
      </c>
      <c r="G17" s="42">
        <f>'3.Travel,Subsistence&amp;Conference'!R71</f>
        <v>71100</v>
      </c>
      <c r="H17" s="42">
        <f>'3.Travel,Subsistence&amp;Conference'!T71</f>
        <v>0</v>
      </c>
      <c r="I17" s="47">
        <f t="shared" si="0"/>
        <v>299400</v>
      </c>
      <c r="J17" s="4"/>
    </row>
    <row r="18" spans="2:10" ht="30" hidden="1" customHeight="1" outlineLevel="1" x14ac:dyDescent="0.25">
      <c r="B18" s="4"/>
      <c r="C18" s="59" t="s">
        <v>5</v>
      </c>
      <c r="D18" s="42">
        <f>'4. Equipment'!L83</f>
        <v>19400</v>
      </c>
      <c r="E18" s="42">
        <f>'4. Equipment'!N83</f>
        <v>16600</v>
      </c>
      <c r="F18" s="42">
        <f>'4. Equipment'!P83</f>
        <v>3600</v>
      </c>
      <c r="G18" s="42">
        <f>'4. Equipment'!R83</f>
        <v>1200</v>
      </c>
      <c r="H18" s="42">
        <f>'4. Equipment'!T83</f>
        <v>0</v>
      </c>
      <c r="I18" s="47">
        <f t="shared" si="0"/>
        <v>40800</v>
      </c>
      <c r="J18" s="4"/>
    </row>
    <row r="19" spans="2:10" ht="30" hidden="1" customHeight="1" outlineLevel="1" x14ac:dyDescent="0.25">
      <c r="B19" s="4"/>
      <c r="C19" s="59" t="s">
        <v>6</v>
      </c>
      <c r="D19" s="42">
        <f>'5. Consumables'!K62</f>
        <v>8700</v>
      </c>
      <c r="E19" s="42">
        <f>'5. Consumables'!M62</f>
        <v>10200</v>
      </c>
      <c r="F19" s="42">
        <f>'5. Consumables'!O62</f>
        <v>10200</v>
      </c>
      <c r="G19" s="42">
        <f>'5. Consumables'!Q62</f>
        <v>7700</v>
      </c>
      <c r="H19" s="42">
        <f>'5. Consumables'!S62</f>
        <v>0</v>
      </c>
      <c r="I19" s="47">
        <f t="shared" si="0"/>
        <v>36800</v>
      </c>
      <c r="J19" s="4"/>
    </row>
    <row r="20" spans="2:10" ht="30" hidden="1" customHeight="1" outlineLevel="1" x14ac:dyDescent="0.25">
      <c r="B20" s="4"/>
      <c r="C20" s="673" t="s">
        <v>469</v>
      </c>
      <c r="D20" s="42">
        <f>'6. CPI'!K62</f>
        <v>13000</v>
      </c>
      <c r="E20" s="42">
        <f>'6. CPI'!M62</f>
        <v>13000</v>
      </c>
      <c r="F20" s="42">
        <f>'6. CPI'!O62</f>
        <v>10000</v>
      </c>
      <c r="G20" s="42">
        <f>'6. CPI'!Q62</f>
        <v>10000</v>
      </c>
      <c r="H20" s="42">
        <f>'6. CPI'!S62</f>
        <v>0</v>
      </c>
      <c r="I20" s="47">
        <f t="shared" si="0"/>
        <v>46000</v>
      </c>
      <c r="J20" s="4"/>
    </row>
    <row r="21" spans="2:10" ht="30" hidden="1" customHeight="1" outlineLevel="1" x14ac:dyDescent="0.25">
      <c r="B21" s="4"/>
      <c r="C21" s="59" t="s">
        <v>7</v>
      </c>
      <c r="D21" s="42">
        <f>'7. Dissemination'!K62</f>
        <v>4500</v>
      </c>
      <c r="E21" s="42">
        <f>'7. Dissemination'!M62</f>
        <v>4500</v>
      </c>
      <c r="F21" s="42">
        <f>'7. Dissemination'!O62</f>
        <v>4500</v>
      </c>
      <c r="G21" s="42">
        <f>'7. Dissemination'!Q62</f>
        <v>4500</v>
      </c>
      <c r="H21" s="42">
        <f>'7. Dissemination'!S62</f>
        <v>0</v>
      </c>
      <c r="I21" s="47">
        <f t="shared" si="0"/>
        <v>18000</v>
      </c>
      <c r="J21" s="4"/>
    </row>
    <row r="22" spans="2:10" ht="30" hidden="1" customHeight="1" outlineLevel="1" x14ac:dyDescent="0.25">
      <c r="B22" s="4"/>
      <c r="C22" s="208" t="s">
        <v>443</v>
      </c>
      <c r="D22" s="42">
        <f>'8. Risk Management &amp; Assurance'!K62</f>
        <v>1400</v>
      </c>
      <c r="E22" s="42">
        <f>'8. Risk Management &amp; Assurance'!M62</f>
        <v>1400</v>
      </c>
      <c r="F22" s="42">
        <f>'8. Risk Management &amp; Assurance'!O62</f>
        <v>1400</v>
      </c>
      <c r="G22" s="42">
        <f>'8. Risk Management &amp; Assurance'!Q62</f>
        <v>1400</v>
      </c>
      <c r="H22" s="42">
        <f>'8. Risk Management &amp; Assurance'!S62</f>
        <v>0</v>
      </c>
      <c r="I22" s="47">
        <f t="shared" si="0"/>
        <v>5600</v>
      </c>
      <c r="J22" s="4"/>
    </row>
    <row r="23" spans="2:10" s="107" customFormat="1" ht="30" hidden="1" customHeight="1" outlineLevel="1" x14ac:dyDescent="0.25">
      <c r="B23" s="64"/>
      <c r="C23" s="208" t="s">
        <v>420</v>
      </c>
      <c r="D23" s="42">
        <f>'9. External Intervention Costs'!I85</f>
        <v>0</v>
      </c>
      <c r="E23" s="42">
        <f>'9. External Intervention Costs'!J85</f>
        <v>0</v>
      </c>
      <c r="F23" s="42">
        <f>'9. External Intervention Costs'!K85</f>
        <v>0</v>
      </c>
      <c r="G23" s="42">
        <f>'9. External Intervention Costs'!L85</f>
        <v>0</v>
      </c>
      <c r="H23" s="42">
        <f>'9. External Intervention Costs'!M85</f>
        <v>0</v>
      </c>
      <c r="I23" s="47">
        <f t="shared" si="0"/>
        <v>0</v>
      </c>
      <c r="J23" s="64"/>
    </row>
    <row r="24" spans="2:10" ht="30" hidden="1" customHeight="1" outlineLevel="1" thickBot="1" x14ac:dyDescent="0.3">
      <c r="B24" s="4"/>
      <c r="C24" s="80" t="s">
        <v>8</v>
      </c>
      <c r="D24" s="42">
        <f>'10. Other Direct Costs '!K62</f>
        <v>123682</v>
      </c>
      <c r="E24" s="42">
        <f>'10. Other Direct Costs '!M62</f>
        <v>201902</v>
      </c>
      <c r="F24" s="42">
        <f>'10. Other Direct Costs '!O62</f>
        <v>265253</v>
      </c>
      <c r="G24" s="42">
        <f>'10. Other Direct Costs '!Q62</f>
        <v>185533</v>
      </c>
      <c r="H24" s="42">
        <f>'10. Other Direct Costs '!S62</f>
        <v>85234</v>
      </c>
      <c r="I24" s="48">
        <f t="shared" si="0"/>
        <v>861604</v>
      </c>
      <c r="J24" s="4"/>
    </row>
    <row r="25" spans="2:10" s="107" customFormat="1" ht="30" customHeight="1" collapsed="1" thickBot="1" x14ac:dyDescent="0.3">
      <c r="B25" s="64"/>
      <c r="C25" s="79" t="s">
        <v>9</v>
      </c>
      <c r="D25" s="74">
        <f t="shared" ref="D25:I25" si="1">SUM(D26:D27)</f>
        <v>141149.88</v>
      </c>
      <c r="E25" s="74">
        <f t="shared" si="1"/>
        <v>152309.88</v>
      </c>
      <c r="F25" s="74">
        <f t="shared" si="1"/>
        <v>145109.88</v>
      </c>
      <c r="G25" s="74">
        <f t="shared" si="1"/>
        <v>142589.88</v>
      </c>
      <c r="H25" s="75">
        <f t="shared" si="1"/>
        <v>0</v>
      </c>
      <c r="I25" s="49">
        <f t="shared" si="1"/>
        <v>581159.52</v>
      </c>
      <c r="J25" s="64"/>
    </row>
    <row r="26" spans="2:10" s="107" customFormat="1" ht="30" hidden="1" customHeight="1" outlineLevel="1" x14ac:dyDescent="0.25">
      <c r="B26" s="64"/>
      <c r="C26" s="156" t="s">
        <v>326</v>
      </c>
      <c r="D26" s="674">
        <f>SUMIF('11. Indirect Costs'!$H$13:$H$62,"Estate Costs",'11. Indirect Costs'!$M$13:$M$62)</f>
        <v>13336.84</v>
      </c>
      <c r="E26" s="675">
        <f>SUMIF('11. Indirect Costs'!$H$13:$H$62,"Estate Costs",'11. Indirect Costs'!$Q$13:$Q$62)</f>
        <v>13336.84</v>
      </c>
      <c r="F26" s="675">
        <f>SUMIF('11. Indirect Costs'!$H$13:$H$62,"Estate Costs",'11. Indirect Costs'!$U$13:$U$62)</f>
        <v>13336.84</v>
      </c>
      <c r="G26" s="674">
        <f>SUMIF('11. Indirect Costs'!$H$13:$H$62,"Estate Costs",'11. Indirect Costs'!$Y$13:$Y$62)</f>
        <v>13336.84</v>
      </c>
      <c r="H26" s="676">
        <f>SUMIF('11. Indirect Costs'!$H$13:$H$62,"Estate Costs",'11. Indirect Costs'!$AC$13:$AC$62)</f>
        <v>0</v>
      </c>
      <c r="I26" s="157">
        <f>SUM(D26:H26)</f>
        <v>53347.360000000001</v>
      </c>
      <c r="J26" s="64"/>
    </row>
    <row r="27" spans="2:10" s="107" customFormat="1" ht="30" hidden="1" customHeight="1" outlineLevel="1" thickBot="1" x14ac:dyDescent="0.3">
      <c r="B27" s="64"/>
      <c r="C27" s="359" t="s">
        <v>71</v>
      </c>
      <c r="D27" s="677">
        <f>SUMIF('11. Indirect Costs'!$H$13:$H$62,"Other Indirect Costs",'11. Indirect Costs'!$M$13:$M$62)</f>
        <v>127813.04000000001</v>
      </c>
      <c r="E27" s="678">
        <f>SUMIF('11. Indirect Costs'!$H$13:$H$62,"Other Indirect Costs",'11. Indirect Costs'!$Q$13:$Q$62)</f>
        <v>138973.04</v>
      </c>
      <c r="F27" s="678">
        <f>SUMIF('11. Indirect Costs'!$H$13:$H$62,"Other Indirect Costs",'11. Indirect Costs'!$U$13:$U$62)</f>
        <v>131773.04</v>
      </c>
      <c r="G27" s="677">
        <f>SUMIF('11. Indirect Costs'!$H$13:$H$62,"Other Indirect Costs",'11. Indirect Costs'!$Y$13:$Y$62)</f>
        <v>129253.04000000001</v>
      </c>
      <c r="H27" s="679">
        <f>SUMIF('11. Indirect Costs'!$H$13:$H$62,"Other Indirect Costs",'11. Indirect Costs'!$AC$13:$AC$62)</f>
        <v>0</v>
      </c>
      <c r="I27" s="155">
        <f>SUM(D27:H27)</f>
        <v>527812.16</v>
      </c>
      <c r="J27" s="64"/>
    </row>
    <row r="28" spans="2:10" ht="30" customHeight="1" collapsed="1" thickBot="1" x14ac:dyDescent="0.3">
      <c r="B28" s="6"/>
      <c r="C28" s="50" t="s">
        <v>10</v>
      </c>
      <c r="D28" s="33">
        <f t="shared" ref="D28:I28" si="2">D25+D15</f>
        <v>677976.76</v>
      </c>
      <c r="E28" s="33">
        <f t="shared" si="2"/>
        <v>896820.14198766975</v>
      </c>
      <c r="F28" s="33">
        <f t="shared" si="2"/>
        <v>852786.34756799205</v>
      </c>
      <c r="G28" s="33">
        <f t="shared" si="2"/>
        <v>743660.75332331914</v>
      </c>
      <c r="H28" s="33">
        <f t="shared" si="2"/>
        <v>85234</v>
      </c>
      <c r="I28" s="49">
        <f t="shared" si="2"/>
        <v>3256478.0028789807</v>
      </c>
      <c r="J28" s="6"/>
    </row>
    <row r="29" spans="2:10" s="63" customFormat="1" ht="8.1" customHeight="1" x14ac:dyDescent="0.25">
      <c r="B29" s="64"/>
      <c r="C29" s="6"/>
      <c r="D29" s="6"/>
      <c r="E29" s="6"/>
      <c r="F29" s="6"/>
      <c r="G29" s="6"/>
      <c r="H29" s="6"/>
      <c r="I29" s="6"/>
      <c r="J29" s="64"/>
    </row>
    <row r="30" spans="2:10" s="63" customFormat="1" ht="8.1" customHeight="1" x14ac:dyDescent="0.25">
      <c r="B30" s="64"/>
      <c r="C30" s="64"/>
      <c r="D30" s="64"/>
      <c r="E30" s="64"/>
      <c r="F30" s="64"/>
      <c r="G30" s="64"/>
      <c r="H30" s="64"/>
      <c r="I30" s="64"/>
      <c r="J30" s="64"/>
    </row>
    <row r="31" spans="2:10" s="53" customFormat="1" ht="8.1" customHeight="1" x14ac:dyDescent="0.25">
      <c r="C31" s="213"/>
      <c r="D31" s="214"/>
      <c r="E31" s="214"/>
      <c r="F31" s="214"/>
      <c r="G31" s="214"/>
      <c r="H31" s="214"/>
      <c r="I31" s="214"/>
    </row>
    <row r="32" spans="2:10" hidden="1" x14ac:dyDescent="0.25">
      <c r="B32" s="107"/>
    </row>
    <row r="33" spans="2:3" hidden="1" x14ac:dyDescent="0.25">
      <c r="B33" s="107">
        <v>1</v>
      </c>
      <c r="C33" s="107" t="s">
        <v>25</v>
      </c>
    </row>
    <row r="34" spans="2:3" hidden="1" x14ac:dyDescent="0.25">
      <c r="B34" s="107">
        <f>B33+1</f>
        <v>2</v>
      </c>
      <c r="C34" s="107" t="s">
        <v>314</v>
      </c>
    </row>
    <row r="35" spans="2:3" hidden="1" x14ac:dyDescent="0.25">
      <c r="B35" s="107">
        <f t="shared" ref="B35:B53" si="3">B34+1</f>
        <v>3</v>
      </c>
      <c r="C35" s="119" t="e">
        <f>IF('START - AWARD DETAILS'!#REF!=0,"",'START - AWARD DETAILS'!#REF!)</f>
        <v>#REF!</v>
      </c>
    </row>
    <row r="36" spans="2:3" hidden="1" x14ac:dyDescent="0.25">
      <c r="B36" s="107">
        <f t="shared" si="3"/>
        <v>4</v>
      </c>
      <c r="C36" s="119" t="e">
        <f>IF('START - AWARD DETAILS'!#REF!=0,"",'START - AWARD DETAILS'!#REF!)</f>
        <v>#REF!</v>
      </c>
    </row>
    <row r="37" spans="2:3" hidden="1" x14ac:dyDescent="0.25">
      <c r="B37" s="107">
        <f t="shared" si="3"/>
        <v>5</v>
      </c>
      <c r="C37" s="119" t="e">
        <f>IF('START - AWARD DETAILS'!#REF!=0,"",'START - AWARD DETAILS'!#REF!)</f>
        <v>#REF!</v>
      </c>
    </row>
    <row r="38" spans="2:3" hidden="1" x14ac:dyDescent="0.25">
      <c r="B38" s="107">
        <f t="shared" si="3"/>
        <v>6</v>
      </c>
      <c r="C38" s="119" t="e">
        <f>IF('START - AWARD DETAILS'!#REF!=0,"",'START - AWARD DETAILS'!#REF!)</f>
        <v>#REF!</v>
      </c>
    </row>
    <row r="39" spans="2:3" hidden="1" x14ac:dyDescent="0.25">
      <c r="B39" s="107">
        <f t="shared" si="3"/>
        <v>7</v>
      </c>
      <c r="C39" s="119" t="e">
        <f>IF('START - AWARD DETAILS'!#REF!=0,"",'START - AWARD DETAILS'!#REF!)</f>
        <v>#REF!</v>
      </c>
    </row>
    <row r="40" spans="2:3" hidden="1" x14ac:dyDescent="0.25">
      <c r="B40" s="107">
        <f t="shared" si="3"/>
        <v>8</v>
      </c>
      <c r="C40" s="119" t="e">
        <f>IF('START - AWARD DETAILS'!#REF!=0,"",'START - AWARD DETAILS'!#REF!)</f>
        <v>#REF!</v>
      </c>
    </row>
    <row r="41" spans="2:3" hidden="1" x14ac:dyDescent="0.25">
      <c r="B41" s="107">
        <f t="shared" si="3"/>
        <v>9</v>
      </c>
      <c r="C41" s="119" t="e">
        <f>IF('START - AWARD DETAILS'!#REF!=0,"",'START - AWARD DETAILS'!#REF!)</f>
        <v>#REF!</v>
      </c>
    </row>
    <row r="42" spans="2:3" hidden="1" x14ac:dyDescent="0.25">
      <c r="B42" s="107">
        <f t="shared" si="3"/>
        <v>10</v>
      </c>
      <c r="C42" s="119" t="e">
        <f>IF('START - AWARD DETAILS'!#REF!=0,"",'START - AWARD DETAILS'!#REF!)</f>
        <v>#REF!</v>
      </c>
    </row>
    <row r="43" spans="2:3" hidden="1" x14ac:dyDescent="0.25">
      <c r="B43" s="107">
        <f t="shared" si="3"/>
        <v>11</v>
      </c>
      <c r="C43" s="119" t="e">
        <f>IF('START - AWARD DETAILS'!#REF!=0,"",'START - AWARD DETAILS'!#REF!)</f>
        <v>#REF!</v>
      </c>
    </row>
    <row r="44" spans="2:3" hidden="1" x14ac:dyDescent="0.25">
      <c r="B44" s="107">
        <f t="shared" si="3"/>
        <v>12</v>
      </c>
      <c r="C44" s="119" t="e">
        <f>IF('START - AWARD DETAILS'!#REF!=0,"",'START - AWARD DETAILS'!#REF!)</f>
        <v>#REF!</v>
      </c>
    </row>
    <row r="45" spans="2:3" hidden="1" x14ac:dyDescent="0.25">
      <c r="B45" s="107">
        <f t="shared" si="3"/>
        <v>13</v>
      </c>
      <c r="C45" s="119" t="e">
        <f>IF('START - AWARD DETAILS'!#REF!=0,"",'START - AWARD DETAILS'!#REF!)</f>
        <v>#REF!</v>
      </c>
    </row>
    <row r="46" spans="2:3" hidden="1" x14ac:dyDescent="0.25">
      <c r="B46" s="107">
        <f t="shared" si="3"/>
        <v>14</v>
      </c>
      <c r="C46" s="119" t="e">
        <f>IF('START - AWARD DETAILS'!#REF!=0,"",'START - AWARD DETAILS'!#REF!)</f>
        <v>#REF!</v>
      </c>
    </row>
    <row r="47" spans="2:3" hidden="1" x14ac:dyDescent="0.25">
      <c r="B47" s="107">
        <f t="shared" si="3"/>
        <v>15</v>
      </c>
      <c r="C47" s="119" t="e">
        <f>IF('START - AWARD DETAILS'!#REF!=0,"",'START - AWARD DETAILS'!#REF!)</f>
        <v>#REF!</v>
      </c>
    </row>
    <row r="48" spans="2:3" hidden="1" x14ac:dyDescent="0.25">
      <c r="B48" s="107">
        <f t="shared" si="3"/>
        <v>16</v>
      </c>
      <c r="C48" s="119" t="e">
        <f>IF('START - AWARD DETAILS'!#REF!=0,"",'START - AWARD DETAILS'!#REF!)</f>
        <v>#REF!</v>
      </c>
    </row>
    <row r="49" spans="2:3" hidden="1" x14ac:dyDescent="0.25">
      <c r="B49" s="107">
        <f t="shared" si="3"/>
        <v>17</v>
      </c>
      <c r="C49" s="119" t="e">
        <f>IF('START - AWARD DETAILS'!#REF!=0,"",'START - AWARD DETAILS'!#REF!)</f>
        <v>#REF!</v>
      </c>
    </row>
    <row r="50" spans="2:3" hidden="1" x14ac:dyDescent="0.25">
      <c r="B50" s="107">
        <f t="shared" si="3"/>
        <v>18</v>
      </c>
      <c r="C50" s="119" t="e">
        <f>IF('START - AWARD DETAILS'!#REF!=0,"",'START - AWARD DETAILS'!#REF!)</f>
        <v>#REF!</v>
      </c>
    </row>
    <row r="51" spans="2:3" hidden="1" x14ac:dyDescent="0.25">
      <c r="B51" s="107">
        <f t="shared" si="3"/>
        <v>19</v>
      </c>
      <c r="C51" s="119" t="e">
        <f>IF('START - AWARD DETAILS'!#REF!=0,"",'START - AWARD DETAILS'!#REF!)</f>
        <v>#REF!</v>
      </c>
    </row>
    <row r="52" spans="2:3" hidden="1" x14ac:dyDescent="0.25">
      <c r="B52" s="107">
        <f t="shared" si="3"/>
        <v>20</v>
      </c>
      <c r="C52" s="119" t="e">
        <f>IF('START - AWARD DETAILS'!#REF!=0,"",'START - AWARD DETAILS'!#REF!)</f>
        <v>#REF!</v>
      </c>
    </row>
    <row r="53" spans="2:3" hidden="1" x14ac:dyDescent="0.25">
      <c r="B53" s="107">
        <f t="shared" si="3"/>
        <v>21</v>
      </c>
      <c r="C53" s="119" t="e">
        <f>IF('START - AWARD DETAILS'!#REF!=0,"",'START - AWARD DETAILS'!#REF!)</f>
        <v>#REF!</v>
      </c>
    </row>
    <row r="54" spans="2:3" hidden="1" x14ac:dyDescent="0.25">
      <c r="C54" s="119" t="e">
        <f>IF('START - AWARD DETAILS'!#REF!=0,"",'START - AWARD DETAILS'!#REF!)</f>
        <v>#REF!</v>
      </c>
    </row>
    <row r="55" spans="2:3" hidden="1" x14ac:dyDescent="0.25"/>
    <row r="56" spans="2:3" hidden="1" x14ac:dyDescent="0.25"/>
    <row r="57" spans="2:3" hidden="1" x14ac:dyDescent="0.25"/>
    <row r="58" spans="2:3" hidden="1" x14ac:dyDescent="0.25"/>
    <row r="59" spans="2:3" hidden="1" x14ac:dyDescent="0.25"/>
    <row r="60" spans="2:3" hidden="1" x14ac:dyDescent="0.25"/>
    <row r="61" spans="2:3" hidden="1" x14ac:dyDescent="0.25"/>
    <row r="62" spans="2:3" hidden="1" x14ac:dyDescent="0.25"/>
    <row r="63" spans="2:3" hidden="1" x14ac:dyDescent="0.25"/>
    <row r="64" spans="2:3"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row r="30053" hidden="1" x14ac:dyDescent="0.25"/>
    <row r="30054" hidden="1" x14ac:dyDescent="0.25"/>
    <row r="30055" hidden="1" x14ac:dyDescent="0.25"/>
    <row r="30056" hidden="1" x14ac:dyDescent="0.25"/>
    <row r="30057" hidden="1" x14ac:dyDescent="0.25"/>
    <row r="30058" hidden="1" x14ac:dyDescent="0.25"/>
    <row r="30059" hidden="1" x14ac:dyDescent="0.25"/>
    <row r="30060" hidden="1" x14ac:dyDescent="0.25"/>
    <row r="30061" hidden="1" x14ac:dyDescent="0.25"/>
    <row r="30062" hidden="1" x14ac:dyDescent="0.25"/>
    <row r="30063" hidden="1" x14ac:dyDescent="0.25"/>
    <row r="30064" hidden="1" x14ac:dyDescent="0.25"/>
    <row r="30065" hidden="1" x14ac:dyDescent="0.25"/>
    <row r="30066" hidden="1" x14ac:dyDescent="0.25"/>
    <row r="30067" hidden="1" x14ac:dyDescent="0.25"/>
    <row r="30068" hidden="1" x14ac:dyDescent="0.25"/>
    <row r="30069" hidden="1" x14ac:dyDescent="0.25"/>
    <row r="30070" hidden="1" x14ac:dyDescent="0.25"/>
    <row r="30071" hidden="1" x14ac:dyDescent="0.25"/>
    <row r="30072" hidden="1" x14ac:dyDescent="0.25"/>
    <row r="30073" hidden="1" x14ac:dyDescent="0.25"/>
    <row r="30074" hidden="1" x14ac:dyDescent="0.25"/>
    <row r="30075" hidden="1" x14ac:dyDescent="0.25"/>
    <row r="30076" hidden="1" x14ac:dyDescent="0.25"/>
    <row r="30077" hidden="1" x14ac:dyDescent="0.25"/>
    <row r="30078" hidden="1" x14ac:dyDescent="0.25"/>
    <row r="30079" hidden="1" x14ac:dyDescent="0.25"/>
    <row r="30080" hidden="1" x14ac:dyDescent="0.25"/>
    <row r="30081" hidden="1" x14ac:dyDescent="0.25"/>
    <row r="30082" hidden="1" x14ac:dyDescent="0.25"/>
    <row r="30083" hidden="1" x14ac:dyDescent="0.25"/>
    <row r="30084" hidden="1" x14ac:dyDescent="0.25"/>
    <row r="30085" hidden="1" x14ac:dyDescent="0.25"/>
    <row r="30086" hidden="1" x14ac:dyDescent="0.25"/>
    <row r="30087" hidden="1" x14ac:dyDescent="0.25"/>
    <row r="30088" hidden="1" x14ac:dyDescent="0.25"/>
    <row r="30089" hidden="1" x14ac:dyDescent="0.25"/>
    <row r="30090" hidden="1" x14ac:dyDescent="0.25"/>
    <row r="30091" hidden="1" x14ac:dyDescent="0.25"/>
    <row r="30092" hidden="1" x14ac:dyDescent="0.25"/>
    <row r="30093" hidden="1" x14ac:dyDescent="0.25"/>
    <row r="30094" hidden="1" x14ac:dyDescent="0.25"/>
    <row r="30095" hidden="1" x14ac:dyDescent="0.25"/>
    <row r="30096" hidden="1" x14ac:dyDescent="0.25"/>
    <row r="30097" hidden="1" x14ac:dyDescent="0.25"/>
    <row r="30098" hidden="1" x14ac:dyDescent="0.25"/>
    <row r="30099" hidden="1" x14ac:dyDescent="0.25"/>
    <row r="30100" hidden="1" x14ac:dyDescent="0.25"/>
    <row r="30101" hidden="1" x14ac:dyDescent="0.25"/>
    <row r="30102" hidden="1" x14ac:dyDescent="0.25"/>
    <row r="30103" hidden="1" x14ac:dyDescent="0.25"/>
    <row r="30104" hidden="1" x14ac:dyDescent="0.25"/>
    <row r="30105" hidden="1" x14ac:dyDescent="0.25"/>
    <row r="30106" hidden="1" x14ac:dyDescent="0.25"/>
    <row r="30107" hidden="1" x14ac:dyDescent="0.25"/>
    <row r="30108" hidden="1" x14ac:dyDescent="0.25"/>
    <row r="30109" hidden="1" x14ac:dyDescent="0.25"/>
    <row r="30110" hidden="1" x14ac:dyDescent="0.25"/>
    <row r="30111" hidden="1" x14ac:dyDescent="0.25"/>
    <row r="30112" hidden="1" x14ac:dyDescent="0.25"/>
    <row r="30113" hidden="1" x14ac:dyDescent="0.25"/>
    <row r="30114" hidden="1" x14ac:dyDescent="0.25"/>
    <row r="30115" hidden="1" x14ac:dyDescent="0.25"/>
    <row r="30116" hidden="1" x14ac:dyDescent="0.25"/>
    <row r="30117" hidden="1" x14ac:dyDescent="0.25"/>
    <row r="30118" hidden="1" x14ac:dyDescent="0.25"/>
    <row r="30119" hidden="1" x14ac:dyDescent="0.25"/>
    <row r="30120" hidden="1" x14ac:dyDescent="0.25"/>
    <row r="30121" hidden="1" x14ac:dyDescent="0.25"/>
    <row r="30122" hidden="1" x14ac:dyDescent="0.25"/>
    <row r="30123" hidden="1" x14ac:dyDescent="0.25"/>
    <row r="30124" hidden="1" x14ac:dyDescent="0.25"/>
    <row r="30125" hidden="1" x14ac:dyDescent="0.25"/>
    <row r="30126" hidden="1" x14ac:dyDescent="0.25"/>
    <row r="30127" hidden="1" x14ac:dyDescent="0.25"/>
    <row r="30128" hidden="1" x14ac:dyDescent="0.25"/>
    <row r="30129" hidden="1" x14ac:dyDescent="0.25"/>
    <row r="30130" hidden="1" x14ac:dyDescent="0.25"/>
    <row r="30131" hidden="1" x14ac:dyDescent="0.25"/>
    <row r="30132" hidden="1" x14ac:dyDescent="0.25"/>
    <row r="30133" hidden="1" x14ac:dyDescent="0.25"/>
    <row r="30134" hidden="1" x14ac:dyDescent="0.25"/>
    <row r="30135" hidden="1" x14ac:dyDescent="0.25"/>
    <row r="30136" hidden="1" x14ac:dyDescent="0.25"/>
    <row r="30137" hidden="1" x14ac:dyDescent="0.25"/>
    <row r="30138" hidden="1" x14ac:dyDescent="0.25"/>
    <row r="30139" hidden="1" x14ac:dyDescent="0.25"/>
    <row r="30140" hidden="1" x14ac:dyDescent="0.25"/>
    <row r="30141" hidden="1" x14ac:dyDescent="0.25"/>
    <row r="30142" hidden="1" x14ac:dyDescent="0.25"/>
    <row r="30143" hidden="1" x14ac:dyDescent="0.25"/>
    <row r="30144" hidden="1" x14ac:dyDescent="0.25"/>
    <row r="30145" hidden="1" x14ac:dyDescent="0.25"/>
    <row r="30146" hidden="1" x14ac:dyDescent="0.25"/>
    <row r="30147" hidden="1" x14ac:dyDescent="0.25"/>
    <row r="30148" hidden="1" x14ac:dyDescent="0.25"/>
    <row r="30149" hidden="1" x14ac:dyDescent="0.25"/>
    <row r="30150" hidden="1" x14ac:dyDescent="0.25"/>
    <row r="30151" hidden="1" x14ac:dyDescent="0.25"/>
    <row r="30152" hidden="1" x14ac:dyDescent="0.25"/>
    <row r="30153" hidden="1" x14ac:dyDescent="0.25"/>
    <row r="30154" hidden="1" x14ac:dyDescent="0.25"/>
    <row r="30155" hidden="1" x14ac:dyDescent="0.25"/>
    <row r="30156" hidden="1" x14ac:dyDescent="0.25"/>
    <row r="30157" hidden="1" x14ac:dyDescent="0.25"/>
    <row r="30158" hidden="1" x14ac:dyDescent="0.25"/>
    <row r="30159" hidden="1" x14ac:dyDescent="0.25"/>
    <row r="30160" hidden="1" x14ac:dyDescent="0.25"/>
    <row r="30161" hidden="1" x14ac:dyDescent="0.25"/>
    <row r="30162" hidden="1" x14ac:dyDescent="0.25"/>
    <row r="30163" hidden="1" x14ac:dyDescent="0.25"/>
    <row r="30164" hidden="1" x14ac:dyDescent="0.25"/>
    <row r="30165" hidden="1" x14ac:dyDescent="0.25"/>
    <row r="30166" hidden="1" x14ac:dyDescent="0.25"/>
    <row r="30167" hidden="1" x14ac:dyDescent="0.25"/>
    <row r="30168" hidden="1" x14ac:dyDescent="0.25"/>
    <row r="30169" hidden="1" x14ac:dyDescent="0.25"/>
    <row r="30170" hidden="1" x14ac:dyDescent="0.25"/>
    <row r="30171" hidden="1" x14ac:dyDescent="0.25"/>
    <row r="30172" hidden="1" x14ac:dyDescent="0.25"/>
    <row r="30173" hidden="1" x14ac:dyDescent="0.25"/>
    <row r="30174" hidden="1" x14ac:dyDescent="0.25"/>
    <row r="30175" hidden="1" x14ac:dyDescent="0.25"/>
    <row r="30176" hidden="1" x14ac:dyDescent="0.25"/>
    <row r="30177" hidden="1" x14ac:dyDescent="0.25"/>
    <row r="30178" hidden="1" x14ac:dyDescent="0.25"/>
    <row r="30179" hidden="1" x14ac:dyDescent="0.25"/>
    <row r="30180" hidden="1" x14ac:dyDescent="0.25"/>
    <row r="30181" hidden="1" x14ac:dyDescent="0.25"/>
    <row r="30182" hidden="1" x14ac:dyDescent="0.25"/>
    <row r="30183" hidden="1" x14ac:dyDescent="0.25"/>
    <row r="30184" hidden="1" x14ac:dyDescent="0.25"/>
    <row r="30185" hidden="1" x14ac:dyDescent="0.25"/>
    <row r="30186" hidden="1" x14ac:dyDescent="0.25"/>
    <row r="30187" hidden="1" x14ac:dyDescent="0.25"/>
    <row r="30188" hidden="1" x14ac:dyDescent="0.25"/>
    <row r="30189" hidden="1" x14ac:dyDescent="0.25"/>
    <row r="30190" hidden="1" x14ac:dyDescent="0.25"/>
    <row r="30191" hidden="1" x14ac:dyDescent="0.25"/>
    <row r="30192" hidden="1" x14ac:dyDescent="0.25"/>
    <row r="30193" hidden="1" x14ac:dyDescent="0.25"/>
    <row r="30194" hidden="1" x14ac:dyDescent="0.25"/>
    <row r="30195" hidden="1" x14ac:dyDescent="0.25"/>
    <row r="30196" hidden="1" x14ac:dyDescent="0.25"/>
    <row r="30197" hidden="1" x14ac:dyDescent="0.25"/>
    <row r="30198" hidden="1" x14ac:dyDescent="0.25"/>
    <row r="30199" hidden="1" x14ac:dyDescent="0.25"/>
    <row r="30200" hidden="1" x14ac:dyDescent="0.25"/>
    <row r="30201" hidden="1" x14ac:dyDescent="0.25"/>
    <row r="30202" hidden="1" x14ac:dyDescent="0.25"/>
    <row r="30203" hidden="1" x14ac:dyDescent="0.25"/>
    <row r="30204" hidden="1" x14ac:dyDescent="0.25"/>
    <row r="30205" hidden="1" x14ac:dyDescent="0.25"/>
    <row r="30206" hidden="1" x14ac:dyDescent="0.25"/>
    <row r="30207" hidden="1" x14ac:dyDescent="0.25"/>
    <row r="30208" hidden="1" x14ac:dyDescent="0.25"/>
    <row r="30209" hidden="1" x14ac:dyDescent="0.25"/>
    <row r="30210" hidden="1" x14ac:dyDescent="0.25"/>
    <row r="30211" hidden="1" x14ac:dyDescent="0.25"/>
    <row r="30212" hidden="1" x14ac:dyDescent="0.25"/>
    <row r="30213" hidden="1" x14ac:dyDescent="0.25"/>
    <row r="30214" hidden="1" x14ac:dyDescent="0.25"/>
    <row r="30215" hidden="1" x14ac:dyDescent="0.25"/>
    <row r="30216" hidden="1" x14ac:dyDescent="0.25"/>
    <row r="30217" hidden="1" x14ac:dyDescent="0.25"/>
    <row r="30218" hidden="1" x14ac:dyDescent="0.25"/>
    <row r="30219" hidden="1" x14ac:dyDescent="0.25"/>
    <row r="30220" hidden="1" x14ac:dyDescent="0.25"/>
    <row r="30221" hidden="1" x14ac:dyDescent="0.25"/>
    <row r="30222" hidden="1" x14ac:dyDescent="0.25"/>
    <row r="30223" hidden="1" x14ac:dyDescent="0.25"/>
    <row r="30224" hidden="1" x14ac:dyDescent="0.25"/>
    <row r="30225" hidden="1" x14ac:dyDescent="0.25"/>
    <row r="30226" hidden="1" x14ac:dyDescent="0.25"/>
    <row r="30227" hidden="1" x14ac:dyDescent="0.25"/>
    <row r="30228" hidden="1" x14ac:dyDescent="0.25"/>
    <row r="30229" hidden="1" x14ac:dyDescent="0.25"/>
    <row r="30230" hidden="1" x14ac:dyDescent="0.25"/>
    <row r="30231" hidden="1" x14ac:dyDescent="0.25"/>
    <row r="30232" hidden="1" x14ac:dyDescent="0.25"/>
    <row r="30233" hidden="1" x14ac:dyDescent="0.25"/>
    <row r="30234" hidden="1" x14ac:dyDescent="0.25"/>
    <row r="30235" hidden="1" x14ac:dyDescent="0.25"/>
    <row r="30236" hidden="1" x14ac:dyDescent="0.25"/>
    <row r="30237" hidden="1" x14ac:dyDescent="0.25"/>
    <row r="30238" hidden="1" x14ac:dyDescent="0.25"/>
    <row r="30239" hidden="1" x14ac:dyDescent="0.25"/>
    <row r="30240" hidden="1" x14ac:dyDescent="0.25"/>
    <row r="30241" hidden="1" x14ac:dyDescent="0.25"/>
    <row r="30242" hidden="1" x14ac:dyDescent="0.25"/>
    <row r="30243" hidden="1" x14ac:dyDescent="0.25"/>
    <row r="30244" hidden="1" x14ac:dyDescent="0.25"/>
    <row r="30245" hidden="1" x14ac:dyDescent="0.25"/>
    <row r="30246" hidden="1" x14ac:dyDescent="0.25"/>
    <row r="30247" hidden="1" x14ac:dyDescent="0.25"/>
    <row r="30248" hidden="1" x14ac:dyDescent="0.25"/>
    <row r="30249" hidden="1" x14ac:dyDescent="0.25"/>
    <row r="30250" hidden="1" x14ac:dyDescent="0.25"/>
    <row r="30251" hidden="1" x14ac:dyDescent="0.25"/>
    <row r="30252" hidden="1" x14ac:dyDescent="0.25"/>
    <row r="30253" hidden="1" x14ac:dyDescent="0.25"/>
    <row r="30254" hidden="1" x14ac:dyDescent="0.25"/>
    <row r="30255" hidden="1" x14ac:dyDescent="0.25"/>
    <row r="30256" hidden="1" x14ac:dyDescent="0.25"/>
    <row r="30257" hidden="1" x14ac:dyDescent="0.25"/>
    <row r="30258" hidden="1" x14ac:dyDescent="0.25"/>
    <row r="30259" hidden="1" x14ac:dyDescent="0.25"/>
    <row r="30260" hidden="1" x14ac:dyDescent="0.25"/>
    <row r="30261" hidden="1" x14ac:dyDescent="0.25"/>
    <row r="30262" hidden="1" x14ac:dyDescent="0.25"/>
    <row r="30263" hidden="1" x14ac:dyDescent="0.25"/>
    <row r="30264" hidden="1" x14ac:dyDescent="0.25"/>
    <row r="30265" hidden="1" x14ac:dyDescent="0.25"/>
    <row r="30266" hidden="1" x14ac:dyDescent="0.25"/>
    <row r="30267" hidden="1" x14ac:dyDescent="0.25"/>
    <row r="30268" hidden="1" x14ac:dyDescent="0.25"/>
    <row r="30269" hidden="1" x14ac:dyDescent="0.25"/>
    <row r="30270" hidden="1" x14ac:dyDescent="0.25"/>
    <row r="30271" hidden="1" x14ac:dyDescent="0.25"/>
    <row r="30272" hidden="1" x14ac:dyDescent="0.25"/>
    <row r="30273" hidden="1" x14ac:dyDescent="0.25"/>
    <row r="30274" hidden="1" x14ac:dyDescent="0.25"/>
    <row r="30275" hidden="1" x14ac:dyDescent="0.25"/>
    <row r="30276" hidden="1" x14ac:dyDescent="0.25"/>
    <row r="30277" hidden="1" x14ac:dyDescent="0.25"/>
    <row r="30278" hidden="1" x14ac:dyDescent="0.25"/>
    <row r="30279" hidden="1" x14ac:dyDescent="0.25"/>
    <row r="30280" hidden="1" x14ac:dyDescent="0.25"/>
    <row r="30281" hidden="1" x14ac:dyDescent="0.25"/>
    <row r="30282" hidden="1" x14ac:dyDescent="0.25"/>
    <row r="30283" hidden="1" x14ac:dyDescent="0.25"/>
    <row r="30284" hidden="1" x14ac:dyDescent="0.25"/>
    <row r="30285" hidden="1" x14ac:dyDescent="0.25"/>
    <row r="30286" hidden="1" x14ac:dyDescent="0.25"/>
    <row r="30287" hidden="1" x14ac:dyDescent="0.25"/>
    <row r="30288" hidden="1" x14ac:dyDescent="0.25"/>
    <row r="30289" hidden="1" x14ac:dyDescent="0.25"/>
    <row r="30290" hidden="1" x14ac:dyDescent="0.25"/>
    <row r="30291" hidden="1" x14ac:dyDescent="0.25"/>
    <row r="30292" hidden="1" x14ac:dyDescent="0.25"/>
    <row r="30293" hidden="1" x14ac:dyDescent="0.25"/>
    <row r="30294" hidden="1" x14ac:dyDescent="0.25"/>
    <row r="30295" hidden="1" x14ac:dyDescent="0.25"/>
    <row r="30296" hidden="1" x14ac:dyDescent="0.25"/>
    <row r="30297" hidden="1" x14ac:dyDescent="0.25"/>
    <row r="30298" hidden="1" x14ac:dyDescent="0.25"/>
    <row r="30299" hidden="1" x14ac:dyDescent="0.25"/>
    <row r="30300" hidden="1" x14ac:dyDescent="0.25"/>
    <row r="30301" hidden="1" x14ac:dyDescent="0.25"/>
    <row r="30302" hidden="1" x14ac:dyDescent="0.25"/>
    <row r="30303" hidden="1" x14ac:dyDescent="0.25"/>
    <row r="30304" hidden="1" x14ac:dyDescent="0.25"/>
    <row r="30305" hidden="1" x14ac:dyDescent="0.25"/>
    <row r="30306" hidden="1" x14ac:dyDescent="0.25"/>
    <row r="30307" hidden="1" x14ac:dyDescent="0.25"/>
    <row r="30308" hidden="1" x14ac:dyDescent="0.25"/>
    <row r="30309" hidden="1" x14ac:dyDescent="0.25"/>
    <row r="30310" hidden="1" x14ac:dyDescent="0.25"/>
    <row r="30311" hidden="1" x14ac:dyDescent="0.25"/>
    <row r="30312" hidden="1" x14ac:dyDescent="0.25"/>
    <row r="30313" hidden="1" x14ac:dyDescent="0.25"/>
    <row r="30314" hidden="1" x14ac:dyDescent="0.25"/>
    <row r="30315" hidden="1" x14ac:dyDescent="0.25"/>
    <row r="30316" hidden="1" x14ac:dyDescent="0.25"/>
    <row r="30317" hidden="1" x14ac:dyDescent="0.25"/>
    <row r="30318" hidden="1" x14ac:dyDescent="0.25"/>
    <row r="30319" hidden="1" x14ac:dyDescent="0.25"/>
    <row r="30320" hidden="1" x14ac:dyDescent="0.25"/>
    <row r="30321" hidden="1" x14ac:dyDescent="0.25"/>
    <row r="30322" hidden="1" x14ac:dyDescent="0.25"/>
    <row r="30323" hidden="1" x14ac:dyDescent="0.25"/>
    <row r="30324" hidden="1" x14ac:dyDescent="0.25"/>
    <row r="30325" hidden="1" x14ac:dyDescent="0.25"/>
    <row r="30326" hidden="1" x14ac:dyDescent="0.25"/>
    <row r="30327" hidden="1" x14ac:dyDescent="0.25"/>
    <row r="30328" hidden="1" x14ac:dyDescent="0.25"/>
    <row r="30329" hidden="1" x14ac:dyDescent="0.25"/>
    <row r="30330" hidden="1" x14ac:dyDescent="0.25"/>
    <row r="30331" hidden="1" x14ac:dyDescent="0.25"/>
    <row r="30332" hidden="1" x14ac:dyDescent="0.25"/>
    <row r="30333" hidden="1" x14ac:dyDescent="0.25"/>
    <row r="30334" hidden="1" x14ac:dyDescent="0.25"/>
    <row r="30335" hidden="1" x14ac:dyDescent="0.25"/>
    <row r="30336" hidden="1" x14ac:dyDescent="0.25"/>
    <row r="30337" hidden="1" x14ac:dyDescent="0.25"/>
    <row r="30338" hidden="1" x14ac:dyDescent="0.25"/>
    <row r="30339" hidden="1" x14ac:dyDescent="0.25"/>
    <row r="30340" hidden="1" x14ac:dyDescent="0.25"/>
    <row r="30341" hidden="1" x14ac:dyDescent="0.25"/>
    <row r="30342" hidden="1" x14ac:dyDescent="0.25"/>
    <row r="30343" hidden="1" x14ac:dyDescent="0.25"/>
    <row r="30344" hidden="1" x14ac:dyDescent="0.25"/>
    <row r="30345" hidden="1" x14ac:dyDescent="0.25"/>
    <row r="30346" hidden="1" x14ac:dyDescent="0.25"/>
    <row r="30347" hidden="1" x14ac:dyDescent="0.25"/>
    <row r="30348" hidden="1" x14ac:dyDescent="0.25"/>
    <row r="30349" hidden="1" x14ac:dyDescent="0.25"/>
    <row r="30350" hidden="1" x14ac:dyDescent="0.25"/>
    <row r="30351" hidden="1" x14ac:dyDescent="0.25"/>
    <row r="30352" hidden="1" x14ac:dyDescent="0.25"/>
    <row r="30353" hidden="1" x14ac:dyDescent="0.25"/>
    <row r="30354" hidden="1" x14ac:dyDescent="0.25"/>
    <row r="30355" hidden="1" x14ac:dyDescent="0.25"/>
    <row r="30356" hidden="1" x14ac:dyDescent="0.25"/>
    <row r="30357" hidden="1" x14ac:dyDescent="0.25"/>
    <row r="30358" hidden="1" x14ac:dyDescent="0.25"/>
    <row r="30359" hidden="1" x14ac:dyDescent="0.25"/>
    <row r="30360" hidden="1" x14ac:dyDescent="0.25"/>
    <row r="30361" hidden="1" x14ac:dyDescent="0.25"/>
    <row r="30362" hidden="1" x14ac:dyDescent="0.25"/>
    <row r="30363" hidden="1" x14ac:dyDescent="0.25"/>
    <row r="30364" hidden="1" x14ac:dyDescent="0.25"/>
    <row r="30365" hidden="1" x14ac:dyDescent="0.25"/>
    <row r="30366" hidden="1" x14ac:dyDescent="0.25"/>
    <row r="30367" hidden="1" x14ac:dyDescent="0.25"/>
    <row r="30368" hidden="1" x14ac:dyDescent="0.25"/>
    <row r="30369" hidden="1" x14ac:dyDescent="0.25"/>
    <row r="30370" hidden="1" x14ac:dyDescent="0.25"/>
    <row r="30371" hidden="1" x14ac:dyDescent="0.25"/>
    <row r="30372" hidden="1" x14ac:dyDescent="0.25"/>
    <row r="30373" hidden="1" x14ac:dyDescent="0.25"/>
    <row r="30374" hidden="1" x14ac:dyDescent="0.25"/>
    <row r="30375" hidden="1" x14ac:dyDescent="0.25"/>
    <row r="30376" hidden="1" x14ac:dyDescent="0.25"/>
    <row r="30377" hidden="1" x14ac:dyDescent="0.25"/>
    <row r="30378" hidden="1" x14ac:dyDescent="0.25"/>
    <row r="30379" hidden="1" x14ac:dyDescent="0.25"/>
    <row r="30380" hidden="1" x14ac:dyDescent="0.25"/>
    <row r="30381" hidden="1" x14ac:dyDescent="0.25"/>
    <row r="30382" hidden="1" x14ac:dyDescent="0.25"/>
    <row r="30383" hidden="1" x14ac:dyDescent="0.25"/>
    <row r="30384" hidden="1" x14ac:dyDescent="0.25"/>
    <row r="30385" hidden="1" x14ac:dyDescent="0.25"/>
    <row r="30386" hidden="1" x14ac:dyDescent="0.25"/>
    <row r="30387" hidden="1" x14ac:dyDescent="0.25"/>
    <row r="30388" hidden="1" x14ac:dyDescent="0.25"/>
    <row r="30389" hidden="1" x14ac:dyDescent="0.25"/>
    <row r="30390" hidden="1" x14ac:dyDescent="0.25"/>
    <row r="30391" hidden="1" x14ac:dyDescent="0.25"/>
    <row r="30392" hidden="1" x14ac:dyDescent="0.25"/>
    <row r="30393" hidden="1" x14ac:dyDescent="0.25"/>
    <row r="30394" hidden="1" x14ac:dyDescent="0.25"/>
    <row r="30395" hidden="1" x14ac:dyDescent="0.25"/>
    <row r="30396" hidden="1" x14ac:dyDescent="0.25"/>
    <row r="30397" hidden="1" x14ac:dyDescent="0.25"/>
    <row r="30398" hidden="1" x14ac:dyDescent="0.25"/>
    <row r="30399" hidden="1" x14ac:dyDescent="0.25"/>
    <row r="30400" hidden="1" x14ac:dyDescent="0.25"/>
    <row r="30401" hidden="1" x14ac:dyDescent="0.25"/>
    <row r="30402" hidden="1" x14ac:dyDescent="0.25"/>
    <row r="30403" hidden="1" x14ac:dyDescent="0.25"/>
    <row r="30404" hidden="1" x14ac:dyDescent="0.25"/>
    <row r="30405" hidden="1" x14ac:dyDescent="0.25"/>
    <row r="30406" hidden="1" x14ac:dyDescent="0.25"/>
    <row r="30407" hidden="1" x14ac:dyDescent="0.25"/>
    <row r="30408" hidden="1" x14ac:dyDescent="0.25"/>
    <row r="30409" hidden="1" x14ac:dyDescent="0.25"/>
    <row r="30410" hidden="1" x14ac:dyDescent="0.25"/>
    <row r="30411" hidden="1" x14ac:dyDescent="0.25"/>
    <row r="30412" hidden="1" x14ac:dyDescent="0.25"/>
    <row r="30413" hidden="1" x14ac:dyDescent="0.25"/>
    <row r="30414" hidden="1" x14ac:dyDescent="0.25"/>
    <row r="30415" hidden="1" x14ac:dyDescent="0.25"/>
    <row r="30416" hidden="1" x14ac:dyDescent="0.25"/>
    <row r="30417" hidden="1" x14ac:dyDescent="0.25"/>
    <row r="30418" hidden="1" x14ac:dyDescent="0.25"/>
    <row r="30419" hidden="1" x14ac:dyDescent="0.25"/>
    <row r="30420" hidden="1" x14ac:dyDescent="0.25"/>
    <row r="30421" hidden="1" x14ac:dyDescent="0.25"/>
    <row r="30422" hidden="1" x14ac:dyDescent="0.25"/>
    <row r="30423" hidden="1" x14ac:dyDescent="0.25"/>
    <row r="30424" hidden="1" x14ac:dyDescent="0.25"/>
    <row r="30425" hidden="1" x14ac:dyDescent="0.25"/>
    <row r="30426" hidden="1" x14ac:dyDescent="0.25"/>
    <row r="30427" hidden="1" x14ac:dyDescent="0.25"/>
    <row r="30428" hidden="1" x14ac:dyDescent="0.25"/>
    <row r="30429" hidden="1" x14ac:dyDescent="0.25"/>
    <row r="30430" hidden="1" x14ac:dyDescent="0.25"/>
    <row r="30431" hidden="1" x14ac:dyDescent="0.25"/>
    <row r="30432" hidden="1" x14ac:dyDescent="0.25"/>
    <row r="30433" hidden="1" x14ac:dyDescent="0.25"/>
    <row r="30434" hidden="1" x14ac:dyDescent="0.25"/>
    <row r="30435" hidden="1" x14ac:dyDescent="0.25"/>
    <row r="30436" hidden="1" x14ac:dyDescent="0.25"/>
    <row r="30437" hidden="1" x14ac:dyDescent="0.25"/>
    <row r="30438" hidden="1" x14ac:dyDescent="0.25"/>
    <row r="30439" hidden="1" x14ac:dyDescent="0.25"/>
    <row r="30440" hidden="1" x14ac:dyDescent="0.25"/>
    <row r="30441" hidden="1" x14ac:dyDescent="0.25"/>
    <row r="30442" hidden="1" x14ac:dyDescent="0.25"/>
    <row r="30443" hidden="1" x14ac:dyDescent="0.25"/>
    <row r="30444" hidden="1" x14ac:dyDescent="0.25"/>
    <row r="30445" hidden="1" x14ac:dyDescent="0.25"/>
    <row r="30446" hidden="1" x14ac:dyDescent="0.25"/>
    <row r="30447" hidden="1" x14ac:dyDescent="0.25"/>
    <row r="30448" hidden="1" x14ac:dyDescent="0.25"/>
    <row r="30449" hidden="1" x14ac:dyDescent="0.25"/>
    <row r="30450" hidden="1" x14ac:dyDescent="0.25"/>
    <row r="30451" hidden="1" x14ac:dyDescent="0.25"/>
    <row r="30452" hidden="1" x14ac:dyDescent="0.25"/>
    <row r="30453" hidden="1" x14ac:dyDescent="0.25"/>
    <row r="30454" hidden="1" x14ac:dyDescent="0.25"/>
    <row r="30455" hidden="1" x14ac:dyDescent="0.25"/>
    <row r="30456" hidden="1" x14ac:dyDescent="0.25"/>
    <row r="30457" hidden="1" x14ac:dyDescent="0.25"/>
    <row r="30458" hidden="1" x14ac:dyDescent="0.25"/>
    <row r="30459" hidden="1" x14ac:dyDescent="0.25"/>
    <row r="30460" hidden="1" x14ac:dyDescent="0.25"/>
    <row r="30461" hidden="1" x14ac:dyDescent="0.25"/>
    <row r="30462" hidden="1" x14ac:dyDescent="0.25"/>
    <row r="30463" hidden="1" x14ac:dyDescent="0.25"/>
    <row r="30464" hidden="1" x14ac:dyDescent="0.25"/>
    <row r="30465" hidden="1" x14ac:dyDescent="0.25"/>
    <row r="30466" hidden="1" x14ac:dyDescent="0.25"/>
    <row r="30467" hidden="1" x14ac:dyDescent="0.25"/>
    <row r="30468" hidden="1" x14ac:dyDescent="0.25"/>
    <row r="30469" hidden="1" x14ac:dyDescent="0.25"/>
    <row r="30470" hidden="1" x14ac:dyDescent="0.25"/>
    <row r="30471" hidden="1" x14ac:dyDescent="0.25"/>
    <row r="30472" hidden="1" x14ac:dyDescent="0.25"/>
    <row r="30473" hidden="1" x14ac:dyDescent="0.25"/>
    <row r="30474" hidden="1" x14ac:dyDescent="0.25"/>
    <row r="30475" hidden="1" x14ac:dyDescent="0.25"/>
    <row r="30476" hidden="1" x14ac:dyDescent="0.25"/>
    <row r="30477" hidden="1" x14ac:dyDescent="0.25"/>
    <row r="30478" hidden="1" x14ac:dyDescent="0.25"/>
    <row r="30479" hidden="1" x14ac:dyDescent="0.25"/>
    <row r="30480" hidden="1" x14ac:dyDescent="0.25"/>
    <row r="30481" hidden="1" x14ac:dyDescent="0.25"/>
    <row r="30482" hidden="1" x14ac:dyDescent="0.25"/>
    <row r="30483" hidden="1" x14ac:dyDescent="0.25"/>
    <row r="30484" hidden="1" x14ac:dyDescent="0.25"/>
    <row r="30485" hidden="1" x14ac:dyDescent="0.25"/>
    <row r="30486" hidden="1" x14ac:dyDescent="0.25"/>
    <row r="30487" hidden="1" x14ac:dyDescent="0.25"/>
    <row r="30488" hidden="1" x14ac:dyDescent="0.25"/>
    <row r="30489" hidden="1" x14ac:dyDescent="0.25"/>
    <row r="30490" hidden="1" x14ac:dyDescent="0.25"/>
    <row r="30491" hidden="1" x14ac:dyDescent="0.25"/>
    <row r="30492" hidden="1" x14ac:dyDescent="0.25"/>
    <row r="30493" hidden="1" x14ac:dyDescent="0.25"/>
    <row r="30494" hidden="1" x14ac:dyDescent="0.25"/>
    <row r="30495" hidden="1" x14ac:dyDescent="0.25"/>
    <row r="30496" hidden="1" x14ac:dyDescent="0.25"/>
    <row r="30497" hidden="1" x14ac:dyDescent="0.25"/>
    <row r="30498" hidden="1" x14ac:dyDescent="0.25"/>
    <row r="30499" hidden="1" x14ac:dyDescent="0.25"/>
    <row r="30500" hidden="1" x14ac:dyDescent="0.25"/>
    <row r="30501" hidden="1" x14ac:dyDescent="0.25"/>
    <row r="30502" hidden="1" x14ac:dyDescent="0.25"/>
    <row r="30503" hidden="1" x14ac:dyDescent="0.25"/>
    <row r="30504" hidden="1" x14ac:dyDescent="0.25"/>
    <row r="30505" hidden="1" x14ac:dyDescent="0.25"/>
    <row r="30506" hidden="1" x14ac:dyDescent="0.25"/>
    <row r="30507" hidden="1" x14ac:dyDescent="0.25"/>
    <row r="30508" hidden="1" x14ac:dyDescent="0.25"/>
    <row r="30509" hidden="1" x14ac:dyDescent="0.25"/>
    <row r="30510" hidden="1" x14ac:dyDescent="0.25"/>
    <row r="30511" hidden="1" x14ac:dyDescent="0.25"/>
    <row r="30512" hidden="1" x14ac:dyDescent="0.25"/>
    <row r="30513" hidden="1" x14ac:dyDescent="0.25"/>
    <row r="30514" hidden="1" x14ac:dyDescent="0.25"/>
    <row r="30515" hidden="1" x14ac:dyDescent="0.25"/>
    <row r="30516" hidden="1" x14ac:dyDescent="0.25"/>
    <row r="30517" hidden="1" x14ac:dyDescent="0.25"/>
    <row r="30518" hidden="1" x14ac:dyDescent="0.25"/>
    <row r="30519" hidden="1" x14ac:dyDescent="0.25"/>
    <row r="30520" hidden="1" x14ac:dyDescent="0.25"/>
    <row r="30521" hidden="1" x14ac:dyDescent="0.25"/>
    <row r="30522" hidden="1" x14ac:dyDescent="0.25"/>
    <row r="30523" hidden="1" x14ac:dyDescent="0.25"/>
    <row r="30524" hidden="1" x14ac:dyDescent="0.25"/>
    <row r="30525" hidden="1" x14ac:dyDescent="0.25"/>
    <row r="30526" hidden="1" x14ac:dyDescent="0.25"/>
    <row r="30527" hidden="1" x14ac:dyDescent="0.25"/>
    <row r="30528" hidden="1" x14ac:dyDescent="0.25"/>
    <row r="30529" hidden="1" x14ac:dyDescent="0.25"/>
    <row r="30530" hidden="1" x14ac:dyDescent="0.25"/>
    <row r="30531" hidden="1" x14ac:dyDescent="0.25"/>
    <row r="30532" hidden="1" x14ac:dyDescent="0.25"/>
    <row r="30533" hidden="1" x14ac:dyDescent="0.25"/>
    <row r="30534" hidden="1" x14ac:dyDescent="0.25"/>
    <row r="30535" hidden="1" x14ac:dyDescent="0.25"/>
    <row r="30536" hidden="1" x14ac:dyDescent="0.25"/>
    <row r="30537" hidden="1" x14ac:dyDescent="0.25"/>
    <row r="30538" hidden="1" x14ac:dyDescent="0.25"/>
    <row r="30539" hidden="1" x14ac:dyDescent="0.25"/>
    <row r="30540" hidden="1" x14ac:dyDescent="0.25"/>
    <row r="30541" hidden="1" x14ac:dyDescent="0.25"/>
    <row r="30542" hidden="1" x14ac:dyDescent="0.25"/>
    <row r="30543" hidden="1" x14ac:dyDescent="0.25"/>
    <row r="30544" hidden="1" x14ac:dyDescent="0.25"/>
    <row r="30545" hidden="1" x14ac:dyDescent="0.25"/>
    <row r="30546" hidden="1" x14ac:dyDescent="0.25"/>
    <row r="30547" hidden="1" x14ac:dyDescent="0.25"/>
    <row r="30548" hidden="1" x14ac:dyDescent="0.25"/>
    <row r="30549" hidden="1" x14ac:dyDescent="0.25"/>
    <row r="30550" hidden="1" x14ac:dyDescent="0.25"/>
    <row r="30551" hidden="1" x14ac:dyDescent="0.25"/>
    <row r="30552" hidden="1" x14ac:dyDescent="0.25"/>
    <row r="30553" hidden="1" x14ac:dyDescent="0.25"/>
    <row r="30554" hidden="1" x14ac:dyDescent="0.25"/>
    <row r="30555" hidden="1" x14ac:dyDescent="0.25"/>
    <row r="30556" hidden="1" x14ac:dyDescent="0.25"/>
    <row r="30557" hidden="1" x14ac:dyDescent="0.25"/>
    <row r="30558" hidden="1" x14ac:dyDescent="0.25"/>
    <row r="30559" hidden="1" x14ac:dyDescent="0.25"/>
    <row r="30560" hidden="1" x14ac:dyDescent="0.25"/>
    <row r="30561" hidden="1" x14ac:dyDescent="0.25"/>
    <row r="30562" hidden="1" x14ac:dyDescent="0.25"/>
    <row r="30563" hidden="1" x14ac:dyDescent="0.25"/>
    <row r="30564" hidden="1" x14ac:dyDescent="0.25"/>
    <row r="30565" hidden="1" x14ac:dyDescent="0.25"/>
    <row r="30566" hidden="1" x14ac:dyDescent="0.25"/>
    <row r="30567" hidden="1" x14ac:dyDescent="0.25"/>
    <row r="30568" hidden="1" x14ac:dyDescent="0.25"/>
    <row r="30569" hidden="1" x14ac:dyDescent="0.25"/>
    <row r="30570" hidden="1" x14ac:dyDescent="0.25"/>
    <row r="30571" hidden="1" x14ac:dyDescent="0.25"/>
    <row r="30572" hidden="1" x14ac:dyDescent="0.25"/>
    <row r="30573" hidden="1" x14ac:dyDescent="0.25"/>
    <row r="30574" hidden="1" x14ac:dyDescent="0.25"/>
    <row r="30575" hidden="1" x14ac:dyDescent="0.25"/>
    <row r="30576" hidden="1" x14ac:dyDescent="0.25"/>
    <row r="30577" hidden="1" x14ac:dyDescent="0.25"/>
    <row r="30578" hidden="1" x14ac:dyDescent="0.25"/>
    <row r="30579" hidden="1" x14ac:dyDescent="0.25"/>
    <row r="30580" hidden="1" x14ac:dyDescent="0.25"/>
    <row r="30581" hidden="1" x14ac:dyDescent="0.25"/>
    <row r="30582" hidden="1" x14ac:dyDescent="0.25"/>
    <row r="30583" hidden="1" x14ac:dyDescent="0.25"/>
    <row r="30584" hidden="1" x14ac:dyDescent="0.25"/>
    <row r="30585" hidden="1" x14ac:dyDescent="0.25"/>
    <row r="30586" hidden="1" x14ac:dyDescent="0.25"/>
    <row r="30587" hidden="1" x14ac:dyDescent="0.25"/>
    <row r="30588" hidden="1" x14ac:dyDescent="0.25"/>
    <row r="30589" hidden="1" x14ac:dyDescent="0.25"/>
    <row r="30590" hidden="1" x14ac:dyDescent="0.25"/>
    <row r="30591" hidden="1" x14ac:dyDescent="0.25"/>
    <row r="30592" hidden="1" x14ac:dyDescent="0.25"/>
    <row r="30593" hidden="1" x14ac:dyDescent="0.25"/>
    <row r="30594" hidden="1" x14ac:dyDescent="0.25"/>
    <row r="30595" hidden="1" x14ac:dyDescent="0.25"/>
    <row r="30596" hidden="1" x14ac:dyDescent="0.25"/>
    <row r="30597" hidden="1" x14ac:dyDescent="0.25"/>
    <row r="30598" hidden="1" x14ac:dyDescent="0.25"/>
    <row r="30599" hidden="1" x14ac:dyDescent="0.25"/>
    <row r="30600" hidden="1" x14ac:dyDescent="0.25"/>
    <row r="30601" hidden="1" x14ac:dyDescent="0.25"/>
    <row r="30602" hidden="1" x14ac:dyDescent="0.25"/>
    <row r="30603" hidden="1" x14ac:dyDescent="0.25"/>
    <row r="30604" hidden="1" x14ac:dyDescent="0.25"/>
    <row r="30605" hidden="1" x14ac:dyDescent="0.25"/>
    <row r="30606" hidden="1" x14ac:dyDescent="0.25"/>
    <row r="30607" hidden="1" x14ac:dyDescent="0.25"/>
    <row r="30608" hidden="1" x14ac:dyDescent="0.25"/>
    <row r="30609" hidden="1" x14ac:dyDescent="0.25"/>
    <row r="30610" hidden="1" x14ac:dyDescent="0.25"/>
    <row r="30611" hidden="1" x14ac:dyDescent="0.25"/>
    <row r="30612" hidden="1" x14ac:dyDescent="0.25"/>
    <row r="30613" hidden="1" x14ac:dyDescent="0.25"/>
    <row r="30614" hidden="1" x14ac:dyDescent="0.25"/>
    <row r="30615" hidden="1" x14ac:dyDescent="0.25"/>
    <row r="30616" hidden="1" x14ac:dyDescent="0.25"/>
    <row r="30617" hidden="1" x14ac:dyDescent="0.25"/>
    <row r="30618" hidden="1" x14ac:dyDescent="0.25"/>
    <row r="30619" hidden="1" x14ac:dyDescent="0.25"/>
    <row r="30620" hidden="1" x14ac:dyDescent="0.25"/>
    <row r="30621" hidden="1" x14ac:dyDescent="0.25"/>
    <row r="30622" hidden="1" x14ac:dyDescent="0.25"/>
    <row r="30623" hidden="1" x14ac:dyDescent="0.25"/>
    <row r="30624" hidden="1" x14ac:dyDescent="0.25"/>
    <row r="30625" hidden="1" x14ac:dyDescent="0.25"/>
    <row r="30626" hidden="1" x14ac:dyDescent="0.25"/>
    <row r="30627" hidden="1" x14ac:dyDescent="0.25"/>
    <row r="30628" hidden="1" x14ac:dyDescent="0.25"/>
    <row r="30629" hidden="1" x14ac:dyDescent="0.25"/>
    <row r="30630" hidden="1" x14ac:dyDescent="0.25"/>
    <row r="30631" hidden="1" x14ac:dyDescent="0.25"/>
    <row r="30632" hidden="1" x14ac:dyDescent="0.25"/>
    <row r="30633" hidden="1" x14ac:dyDescent="0.25"/>
    <row r="30634" hidden="1" x14ac:dyDescent="0.25"/>
    <row r="30635" hidden="1" x14ac:dyDescent="0.25"/>
    <row r="30636" hidden="1" x14ac:dyDescent="0.25"/>
    <row r="30637" hidden="1" x14ac:dyDescent="0.25"/>
    <row r="30638" hidden="1" x14ac:dyDescent="0.25"/>
    <row r="30639" hidden="1" x14ac:dyDescent="0.25"/>
    <row r="30640" hidden="1" x14ac:dyDescent="0.25"/>
    <row r="30641" hidden="1" x14ac:dyDescent="0.25"/>
    <row r="30642" hidden="1" x14ac:dyDescent="0.25"/>
    <row r="30643" hidden="1" x14ac:dyDescent="0.25"/>
    <row r="30644" hidden="1" x14ac:dyDescent="0.25"/>
    <row r="30645" hidden="1" x14ac:dyDescent="0.25"/>
    <row r="30646" hidden="1" x14ac:dyDescent="0.25"/>
    <row r="30647" hidden="1" x14ac:dyDescent="0.25"/>
    <row r="30648" hidden="1" x14ac:dyDescent="0.25"/>
    <row r="30649" hidden="1" x14ac:dyDescent="0.25"/>
    <row r="30650" hidden="1" x14ac:dyDescent="0.25"/>
    <row r="30651" hidden="1" x14ac:dyDescent="0.25"/>
    <row r="30652" hidden="1" x14ac:dyDescent="0.25"/>
    <row r="30653" hidden="1" x14ac:dyDescent="0.25"/>
    <row r="30654" hidden="1" x14ac:dyDescent="0.25"/>
    <row r="30655" hidden="1" x14ac:dyDescent="0.25"/>
    <row r="30656" hidden="1" x14ac:dyDescent="0.25"/>
    <row r="30657" hidden="1" x14ac:dyDescent="0.25"/>
    <row r="30658" hidden="1" x14ac:dyDescent="0.25"/>
    <row r="30659" hidden="1" x14ac:dyDescent="0.25"/>
    <row r="30660" hidden="1" x14ac:dyDescent="0.25"/>
    <row r="30661" hidden="1" x14ac:dyDescent="0.25"/>
    <row r="30662" hidden="1" x14ac:dyDescent="0.25"/>
    <row r="30663" hidden="1" x14ac:dyDescent="0.25"/>
    <row r="30664" hidden="1" x14ac:dyDescent="0.25"/>
    <row r="30665" hidden="1" x14ac:dyDescent="0.25"/>
    <row r="30666" hidden="1" x14ac:dyDescent="0.25"/>
    <row r="30667" hidden="1" x14ac:dyDescent="0.25"/>
    <row r="30668" hidden="1" x14ac:dyDescent="0.25"/>
    <row r="30669" hidden="1" x14ac:dyDescent="0.25"/>
    <row r="30670" hidden="1" x14ac:dyDescent="0.25"/>
    <row r="30671" hidden="1" x14ac:dyDescent="0.25"/>
    <row r="30672" hidden="1" x14ac:dyDescent="0.25"/>
    <row r="30673" hidden="1" x14ac:dyDescent="0.25"/>
    <row r="30674" hidden="1" x14ac:dyDescent="0.25"/>
    <row r="30675" hidden="1" x14ac:dyDescent="0.25"/>
    <row r="30676" hidden="1" x14ac:dyDescent="0.25"/>
    <row r="30677" hidden="1" x14ac:dyDescent="0.25"/>
    <row r="30678" hidden="1" x14ac:dyDescent="0.25"/>
    <row r="30679" hidden="1" x14ac:dyDescent="0.25"/>
    <row r="30680" hidden="1" x14ac:dyDescent="0.25"/>
    <row r="30681" hidden="1" x14ac:dyDescent="0.25"/>
    <row r="30682" hidden="1" x14ac:dyDescent="0.25"/>
    <row r="30683" hidden="1" x14ac:dyDescent="0.25"/>
    <row r="30684" hidden="1" x14ac:dyDescent="0.25"/>
    <row r="30685" hidden="1" x14ac:dyDescent="0.25"/>
    <row r="30686" hidden="1" x14ac:dyDescent="0.25"/>
    <row r="30687" hidden="1" x14ac:dyDescent="0.25"/>
    <row r="30688" hidden="1" x14ac:dyDescent="0.25"/>
    <row r="30689" hidden="1" x14ac:dyDescent="0.25"/>
    <row r="30690" hidden="1" x14ac:dyDescent="0.25"/>
    <row r="30691" hidden="1" x14ac:dyDescent="0.25"/>
    <row r="30692" hidden="1" x14ac:dyDescent="0.25"/>
    <row r="30693" hidden="1" x14ac:dyDescent="0.25"/>
    <row r="30694" hidden="1" x14ac:dyDescent="0.25"/>
    <row r="30695" hidden="1" x14ac:dyDescent="0.25"/>
    <row r="30696" hidden="1" x14ac:dyDescent="0.25"/>
    <row r="30697" hidden="1" x14ac:dyDescent="0.25"/>
    <row r="30698" hidden="1" x14ac:dyDescent="0.25"/>
    <row r="30699" hidden="1" x14ac:dyDescent="0.25"/>
    <row r="30700" hidden="1" x14ac:dyDescent="0.25"/>
    <row r="30701" hidden="1" x14ac:dyDescent="0.25"/>
    <row r="30702" hidden="1" x14ac:dyDescent="0.25"/>
    <row r="30703" hidden="1" x14ac:dyDescent="0.25"/>
    <row r="30704" hidden="1" x14ac:dyDescent="0.25"/>
    <row r="30705" hidden="1" x14ac:dyDescent="0.25"/>
    <row r="30706" hidden="1" x14ac:dyDescent="0.25"/>
    <row r="30707" hidden="1" x14ac:dyDescent="0.25"/>
    <row r="30708" hidden="1" x14ac:dyDescent="0.25"/>
    <row r="30709" hidden="1" x14ac:dyDescent="0.25"/>
    <row r="30710" hidden="1" x14ac:dyDescent="0.25"/>
    <row r="30711" hidden="1" x14ac:dyDescent="0.25"/>
    <row r="30712" hidden="1" x14ac:dyDescent="0.25"/>
    <row r="30713" hidden="1" x14ac:dyDescent="0.25"/>
    <row r="30714" hidden="1" x14ac:dyDescent="0.25"/>
    <row r="30715" hidden="1" x14ac:dyDescent="0.25"/>
    <row r="30716" hidden="1" x14ac:dyDescent="0.25"/>
    <row r="30717" hidden="1" x14ac:dyDescent="0.25"/>
    <row r="30718" hidden="1" x14ac:dyDescent="0.25"/>
    <row r="30719" hidden="1" x14ac:dyDescent="0.25"/>
    <row r="30720" hidden="1" x14ac:dyDescent="0.25"/>
    <row r="30721" hidden="1" x14ac:dyDescent="0.25"/>
    <row r="30722" hidden="1" x14ac:dyDescent="0.25"/>
    <row r="30723" hidden="1" x14ac:dyDescent="0.25"/>
    <row r="30724" hidden="1" x14ac:dyDescent="0.25"/>
    <row r="30725" hidden="1" x14ac:dyDescent="0.25"/>
    <row r="30726" hidden="1" x14ac:dyDescent="0.25"/>
    <row r="30727" hidden="1" x14ac:dyDescent="0.25"/>
    <row r="30728" hidden="1" x14ac:dyDescent="0.25"/>
    <row r="30729" hidden="1" x14ac:dyDescent="0.25"/>
    <row r="30730" hidden="1" x14ac:dyDescent="0.25"/>
    <row r="30731" hidden="1" x14ac:dyDescent="0.25"/>
    <row r="30732" hidden="1" x14ac:dyDescent="0.25"/>
    <row r="30733" hidden="1" x14ac:dyDescent="0.25"/>
    <row r="30734" hidden="1" x14ac:dyDescent="0.25"/>
    <row r="30735" hidden="1" x14ac:dyDescent="0.25"/>
    <row r="30736" hidden="1" x14ac:dyDescent="0.25"/>
    <row r="30737" hidden="1" x14ac:dyDescent="0.25"/>
    <row r="30738" hidden="1" x14ac:dyDescent="0.25"/>
    <row r="30739" hidden="1" x14ac:dyDescent="0.25"/>
    <row r="30740" hidden="1" x14ac:dyDescent="0.25"/>
    <row r="30741" hidden="1" x14ac:dyDescent="0.25"/>
    <row r="30742" hidden="1" x14ac:dyDescent="0.25"/>
    <row r="30743" hidden="1" x14ac:dyDescent="0.25"/>
    <row r="30744" hidden="1" x14ac:dyDescent="0.25"/>
    <row r="30745" hidden="1" x14ac:dyDescent="0.25"/>
    <row r="30746" hidden="1" x14ac:dyDescent="0.25"/>
    <row r="30747" hidden="1" x14ac:dyDescent="0.25"/>
    <row r="30748" hidden="1" x14ac:dyDescent="0.25"/>
    <row r="30749" hidden="1" x14ac:dyDescent="0.25"/>
    <row r="30750" hidden="1" x14ac:dyDescent="0.25"/>
    <row r="30751" hidden="1" x14ac:dyDescent="0.25"/>
    <row r="30752" hidden="1" x14ac:dyDescent="0.25"/>
    <row r="30753" hidden="1" x14ac:dyDescent="0.25"/>
    <row r="30754" hidden="1" x14ac:dyDescent="0.25"/>
    <row r="30755" hidden="1" x14ac:dyDescent="0.25"/>
    <row r="30756" hidden="1" x14ac:dyDescent="0.25"/>
    <row r="30757" hidden="1" x14ac:dyDescent="0.25"/>
    <row r="30758" hidden="1" x14ac:dyDescent="0.25"/>
    <row r="30759" hidden="1" x14ac:dyDescent="0.25"/>
    <row r="30760" hidden="1" x14ac:dyDescent="0.25"/>
    <row r="30761" hidden="1" x14ac:dyDescent="0.25"/>
    <row r="30762" hidden="1" x14ac:dyDescent="0.25"/>
    <row r="30763" hidden="1" x14ac:dyDescent="0.25"/>
    <row r="30764" hidden="1" x14ac:dyDescent="0.25"/>
    <row r="30765" hidden="1" x14ac:dyDescent="0.25"/>
    <row r="30766" hidden="1" x14ac:dyDescent="0.25"/>
    <row r="30767" hidden="1" x14ac:dyDescent="0.25"/>
    <row r="30768" hidden="1" x14ac:dyDescent="0.25"/>
    <row r="30769" hidden="1" x14ac:dyDescent="0.25"/>
    <row r="30770" hidden="1" x14ac:dyDescent="0.25"/>
    <row r="30771" hidden="1" x14ac:dyDescent="0.25"/>
    <row r="30772" hidden="1" x14ac:dyDescent="0.25"/>
    <row r="30773" hidden="1" x14ac:dyDescent="0.25"/>
    <row r="30774" hidden="1" x14ac:dyDescent="0.25"/>
    <row r="30775" hidden="1" x14ac:dyDescent="0.25"/>
    <row r="30776" hidden="1" x14ac:dyDescent="0.25"/>
    <row r="30777" hidden="1" x14ac:dyDescent="0.25"/>
    <row r="30778" hidden="1" x14ac:dyDescent="0.25"/>
    <row r="30779" hidden="1" x14ac:dyDescent="0.25"/>
    <row r="30780" hidden="1" x14ac:dyDescent="0.25"/>
    <row r="30781" hidden="1" x14ac:dyDescent="0.25"/>
    <row r="30782" hidden="1" x14ac:dyDescent="0.25"/>
    <row r="30783" hidden="1" x14ac:dyDescent="0.25"/>
    <row r="30784" hidden="1" x14ac:dyDescent="0.25"/>
    <row r="30785" hidden="1" x14ac:dyDescent="0.25"/>
    <row r="30786" hidden="1" x14ac:dyDescent="0.25"/>
    <row r="30787" hidden="1" x14ac:dyDescent="0.25"/>
    <row r="30788" hidden="1" x14ac:dyDescent="0.25"/>
    <row r="30789" hidden="1" x14ac:dyDescent="0.25"/>
    <row r="30790" hidden="1" x14ac:dyDescent="0.25"/>
    <row r="30791" hidden="1" x14ac:dyDescent="0.25"/>
    <row r="30792" hidden="1" x14ac:dyDescent="0.25"/>
    <row r="30793" hidden="1" x14ac:dyDescent="0.25"/>
    <row r="30794" hidden="1" x14ac:dyDescent="0.25"/>
    <row r="30795" hidden="1" x14ac:dyDescent="0.25"/>
    <row r="30796" hidden="1" x14ac:dyDescent="0.25"/>
    <row r="30797" hidden="1" x14ac:dyDescent="0.25"/>
    <row r="30798" hidden="1" x14ac:dyDescent="0.25"/>
    <row r="30799" hidden="1" x14ac:dyDescent="0.25"/>
    <row r="30800" hidden="1" x14ac:dyDescent="0.25"/>
    <row r="30801" hidden="1" x14ac:dyDescent="0.25"/>
    <row r="30802" hidden="1" x14ac:dyDescent="0.25"/>
    <row r="30803" hidden="1" x14ac:dyDescent="0.25"/>
    <row r="30804" hidden="1" x14ac:dyDescent="0.25"/>
    <row r="30805" hidden="1" x14ac:dyDescent="0.25"/>
    <row r="30806" hidden="1" x14ac:dyDescent="0.25"/>
    <row r="30807" hidden="1" x14ac:dyDescent="0.25"/>
    <row r="30808" hidden="1" x14ac:dyDescent="0.25"/>
    <row r="30809" hidden="1" x14ac:dyDescent="0.25"/>
    <row r="30810" hidden="1" x14ac:dyDescent="0.25"/>
    <row r="30811" hidden="1" x14ac:dyDescent="0.25"/>
    <row r="30812" hidden="1" x14ac:dyDescent="0.25"/>
    <row r="30813" hidden="1" x14ac:dyDescent="0.25"/>
    <row r="30814" hidden="1" x14ac:dyDescent="0.25"/>
    <row r="30815" hidden="1" x14ac:dyDescent="0.25"/>
    <row r="30816" hidden="1" x14ac:dyDescent="0.25"/>
    <row r="30817" hidden="1" x14ac:dyDescent="0.25"/>
    <row r="30818" hidden="1" x14ac:dyDescent="0.25"/>
    <row r="30819" hidden="1" x14ac:dyDescent="0.25"/>
    <row r="30820" hidden="1" x14ac:dyDescent="0.25"/>
    <row r="30821" hidden="1" x14ac:dyDescent="0.25"/>
    <row r="30822" hidden="1" x14ac:dyDescent="0.25"/>
    <row r="30823" hidden="1" x14ac:dyDescent="0.25"/>
    <row r="30824" hidden="1" x14ac:dyDescent="0.25"/>
    <row r="30825" hidden="1" x14ac:dyDescent="0.25"/>
    <row r="30826" hidden="1" x14ac:dyDescent="0.25"/>
    <row r="30827" hidden="1" x14ac:dyDescent="0.25"/>
    <row r="30828" hidden="1" x14ac:dyDescent="0.25"/>
    <row r="30829" hidden="1" x14ac:dyDescent="0.25"/>
    <row r="30830" hidden="1" x14ac:dyDescent="0.25"/>
    <row r="30831" hidden="1" x14ac:dyDescent="0.25"/>
    <row r="30832" hidden="1" x14ac:dyDescent="0.25"/>
    <row r="30833" hidden="1" x14ac:dyDescent="0.25"/>
    <row r="30834" hidden="1" x14ac:dyDescent="0.25"/>
    <row r="30835" hidden="1" x14ac:dyDescent="0.25"/>
    <row r="30836" hidden="1" x14ac:dyDescent="0.25"/>
    <row r="30837" hidden="1" x14ac:dyDescent="0.25"/>
    <row r="30838" hidden="1" x14ac:dyDescent="0.25"/>
    <row r="30839" hidden="1" x14ac:dyDescent="0.25"/>
    <row r="30840" hidden="1" x14ac:dyDescent="0.25"/>
    <row r="30841" hidden="1" x14ac:dyDescent="0.25"/>
    <row r="30842" hidden="1" x14ac:dyDescent="0.25"/>
    <row r="30843" hidden="1" x14ac:dyDescent="0.25"/>
    <row r="30844" hidden="1" x14ac:dyDescent="0.25"/>
    <row r="30845" hidden="1" x14ac:dyDescent="0.25"/>
    <row r="30846" hidden="1" x14ac:dyDescent="0.25"/>
    <row r="30847" hidden="1" x14ac:dyDescent="0.25"/>
    <row r="30848" hidden="1" x14ac:dyDescent="0.25"/>
    <row r="30849" hidden="1" x14ac:dyDescent="0.25"/>
    <row r="30850" hidden="1" x14ac:dyDescent="0.25"/>
    <row r="30851" hidden="1" x14ac:dyDescent="0.25"/>
    <row r="30852" hidden="1" x14ac:dyDescent="0.25"/>
    <row r="30853" hidden="1" x14ac:dyDescent="0.25"/>
    <row r="30854" hidden="1" x14ac:dyDescent="0.25"/>
    <row r="30855" hidden="1" x14ac:dyDescent="0.25"/>
    <row r="30856" hidden="1" x14ac:dyDescent="0.25"/>
    <row r="30857" hidden="1" x14ac:dyDescent="0.25"/>
    <row r="30858" hidden="1" x14ac:dyDescent="0.25"/>
    <row r="30859" hidden="1" x14ac:dyDescent="0.25"/>
    <row r="30860" hidden="1" x14ac:dyDescent="0.25"/>
    <row r="30861" hidden="1" x14ac:dyDescent="0.25"/>
    <row r="30862" hidden="1" x14ac:dyDescent="0.25"/>
    <row r="30863" hidden="1" x14ac:dyDescent="0.25"/>
    <row r="30864" hidden="1" x14ac:dyDescent="0.25"/>
    <row r="30865" hidden="1" x14ac:dyDescent="0.25"/>
    <row r="30866" hidden="1" x14ac:dyDescent="0.25"/>
    <row r="30867" hidden="1" x14ac:dyDescent="0.25"/>
    <row r="30868" hidden="1" x14ac:dyDescent="0.25"/>
    <row r="30869" hidden="1" x14ac:dyDescent="0.25"/>
    <row r="30870" hidden="1" x14ac:dyDescent="0.25"/>
    <row r="30871" hidden="1" x14ac:dyDescent="0.25"/>
    <row r="30872" hidden="1" x14ac:dyDescent="0.25"/>
    <row r="30873" hidden="1" x14ac:dyDescent="0.25"/>
    <row r="30874" hidden="1" x14ac:dyDescent="0.25"/>
    <row r="30875" hidden="1" x14ac:dyDescent="0.25"/>
    <row r="30876" hidden="1" x14ac:dyDescent="0.25"/>
    <row r="30877" hidden="1" x14ac:dyDescent="0.25"/>
    <row r="30878" hidden="1" x14ac:dyDescent="0.25"/>
    <row r="30879" hidden="1" x14ac:dyDescent="0.25"/>
    <row r="30880" hidden="1" x14ac:dyDescent="0.25"/>
    <row r="30881" hidden="1" x14ac:dyDescent="0.25"/>
    <row r="30882" hidden="1" x14ac:dyDescent="0.25"/>
    <row r="30883" hidden="1" x14ac:dyDescent="0.25"/>
    <row r="30884" hidden="1" x14ac:dyDescent="0.25"/>
    <row r="30885" hidden="1" x14ac:dyDescent="0.25"/>
    <row r="30886" hidden="1" x14ac:dyDescent="0.25"/>
    <row r="30887" hidden="1" x14ac:dyDescent="0.25"/>
    <row r="30888" hidden="1" x14ac:dyDescent="0.25"/>
    <row r="30889" hidden="1" x14ac:dyDescent="0.25"/>
    <row r="30890" hidden="1" x14ac:dyDescent="0.25"/>
    <row r="30891" hidden="1" x14ac:dyDescent="0.25"/>
    <row r="30892" hidden="1" x14ac:dyDescent="0.25"/>
    <row r="30893" hidden="1" x14ac:dyDescent="0.25"/>
    <row r="30894" hidden="1" x14ac:dyDescent="0.25"/>
    <row r="30895" hidden="1" x14ac:dyDescent="0.25"/>
    <row r="30896" hidden="1" x14ac:dyDescent="0.25"/>
    <row r="30897" hidden="1" x14ac:dyDescent="0.25"/>
    <row r="30898" hidden="1" x14ac:dyDescent="0.25"/>
    <row r="30899" hidden="1" x14ac:dyDescent="0.25"/>
    <row r="30900" hidden="1" x14ac:dyDescent="0.25"/>
    <row r="30901" hidden="1" x14ac:dyDescent="0.25"/>
    <row r="30902" hidden="1" x14ac:dyDescent="0.25"/>
    <row r="30903" hidden="1" x14ac:dyDescent="0.25"/>
    <row r="30904" hidden="1" x14ac:dyDescent="0.25"/>
    <row r="30905" hidden="1" x14ac:dyDescent="0.25"/>
    <row r="30906" hidden="1" x14ac:dyDescent="0.25"/>
    <row r="30907" hidden="1" x14ac:dyDescent="0.25"/>
    <row r="30908" hidden="1" x14ac:dyDescent="0.25"/>
    <row r="30909" hidden="1" x14ac:dyDescent="0.25"/>
    <row r="30910" hidden="1" x14ac:dyDescent="0.25"/>
    <row r="30911" hidden="1" x14ac:dyDescent="0.25"/>
    <row r="30912" hidden="1" x14ac:dyDescent="0.25"/>
    <row r="30913" hidden="1" x14ac:dyDescent="0.25"/>
    <row r="30914" hidden="1" x14ac:dyDescent="0.25"/>
    <row r="30915" hidden="1" x14ac:dyDescent="0.25"/>
    <row r="30916" hidden="1" x14ac:dyDescent="0.25"/>
    <row r="30917" hidden="1" x14ac:dyDescent="0.25"/>
    <row r="30918" hidden="1" x14ac:dyDescent="0.25"/>
    <row r="30919" hidden="1" x14ac:dyDescent="0.25"/>
    <row r="30920" hidden="1" x14ac:dyDescent="0.25"/>
    <row r="30921" hidden="1" x14ac:dyDescent="0.25"/>
    <row r="30922" hidden="1" x14ac:dyDescent="0.25"/>
    <row r="30923" hidden="1" x14ac:dyDescent="0.25"/>
    <row r="30924" hidden="1" x14ac:dyDescent="0.25"/>
    <row r="30925" hidden="1" x14ac:dyDescent="0.25"/>
    <row r="30926" hidden="1" x14ac:dyDescent="0.25"/>
    <row r="30927" hidden="1" x14ac:dyDescent="0.25"/>
    <row r="30928" hidden="1" x14ac:dyDescent="0.25"/>
    <row r="30929" hidden="1" x14ac:dyDescent="0.25"/>
    <row r="30930" hidden="1" x14ac:dyDescent="0.25"/>
    <row r="30931" hidden="1" x14ac:dyDescent="0.25"/>
    <row r="30932" hidden="1" x14ac:dyDescent="0.25"/>
    <row r="30933" hidden="1" x14ac:dyDescent="0.25"/>
    <row r="30934" hidden="1" x14ac:dyDescent="0.25"/>
    <row r="30935" hidden="1" x14ac:dyDescent="0.25"/>
    <row r="30936" hidden="1" x14ac:dyDescent="0.25"/>
    <row r="30937" hidden="1" x14ac:dyDescent="0.25"/>
    <row r="30938" hidden="1" x14ac:dyDescent="0.25"/>
    <row r="30939" hidden="1" x14ac:dyDescent="0.25"/>
    <row r="30940" hidden="1" x14ac:dyDescent="0.25"/>
    <row r="30941" hidden="1" x14ac:dyDescent="0.25"/>
    <row r="30942" hidden="1" x14ac:dyDescent="0.25"/>
    <row r="30943" hidden="1" x14ac:dyDescent="0.25"/>
    <row r="30944" hidden="1" x14ac:dyDescent="0.25"/>
    <row r="30945" hidden="1" x14ac:dyDescent="0.25"/>
    <row r="30946" hidden="1" x14ac:dyDescent="0.25"/>
    <row r="30947" hidden="1" x14ac:dyDescent="0.25"/>
    <row r="30948" hidden="1" x14ac:dyDescent="0.25"/>
    <row r="30949" hidden="1" x14ac:dyDescent="0.25"/>
    <row r="30950" hidden="1" x14ac:dyDescent="0.25"/>
    <row r="30951" hidden="1" x14ac:dyDescent="0.25"/>
    <row r="30952" hidden="1" x14ac:dyDescent="0.25"/>
    <row r="30953" hidden="1" x14ac:dyDescent="0.25"/>
    <row r="30954" hidden="1" x14ac:dyDescent="0.25"/>
    <row r="30955" hidden="1" x14ac:dyDescent="0.25"/>
    <row r="30956" hidden="1" x14ac:dyDescent="0.25"/>
    <row r="30957" hidden="1" x14ac:dyDescent="0.25"/>
    <row r="30958" hidden="1" x14ac:dyDescent="0.25"/>
    <row r="30959" hidden="1" x14ac:dyDescent="0.25"/>
    <row r="30960" hidden="1" x14ac:dyDescent="0.25"/>
    <row r="30961" hidden="1" x14ac:dyDescent="0.25"/>
    <row r="30962" hidden="1" x14ac:dyDescent="0.25"/>
    <row r="30963" hidden="1" x14ac:dyDescent="0.25"/>
    <row r="30964" hidden="1" x14ac:dyDescent="0.25"/>
    <row r="30965" hidden="1" x14ac:dyDescent="0.25"/>
    <row r="30966" hidden="1" x14ac:dyDescent="0.25"/>
    <row r="30967" hidden="1" x14ac:dyDescent="0.25"/>
    <row r="30968" hidden="1" x14ac:dyDescent="0.25"/>
    <row r="30969" hidden="1" x14ac:dyDescent="0.25"/>
    <row r="30970" hidden="1" x14ac:dyDescent="0.25"/>
    <row r="30971" hidden="1" x14ac:dyDescent="0.25"/>
    <row r="30972" hidden="1" x14ac:dyDescent="0.25"/>
    <row r="30973" hidden="1" x14ac:dyDescent="0.25"/>
    <row r="30974" hidden="1" x14ac:dyDescent="0.25"/>
    <row r="30975" hidden="1" x14ac:dyDescent="0.25"/>
    <row r="30976" hidden="1" x14ac:dyDescent="0.25"/>
    <row r="30977" hidden="1" x14ac:dyDescent="0.25"/>
    <row r="30978" hidden="1" x14ac:dyDescent="0.25"/>
    <row r="30979" hidden="1" x14ac:dyDescent="0.25"/>
    <row r="30980" hidden="1" x14ac:dyDescent="0.25"/>
    <row r="30981" hidden="1" x14ac:dyDescent="0.25"/>
    <row r="30982" hidden="1" x14ac:dyDescent="0.25"/>
    <row r="30983" hidden="1" x14ac:dyDescent="0.25"/>
    <row r="30984" hidden="1" x14ac:dyDescent="0.25"/>
    <row r="30985" hidden="1" x14ac:dyDescent="0.25"/>
    <row r="30986" hidden="1" x14ac:dyDescent="0.25"/>
    <row r="30987" hidden="1" x14ac:dyDescent="0.25"/>
    <row r="30988" hidden="1" x14ac:dyDescent="0.25"/>
    <row r="30989" hidden="1" x14ac:dyDescent="0.25"/>
    <row r="30990" hidden="1" x14ac:dyDescent="0.25"/>
    <row r="30991" hidden="1" x14ac:dyDescent="0.25"/>
    <row r="30992" hidden="1" x14ac:dyDescent="0.25"/>
    <row r="30993" hidden="1" x14ac:dyDescent="0.25"/>
    <row r="30994" hidden="1" x14ac:dyDescent="0.25"/>
    <row r="30995" hidden="1" x14ac:dyDescent="0.25"/>
    <row r="30996" hidden="1" x14ac:dyDescent="0.25"/>
    <row r="30997" hidden="1" x14ac:dyDescent="0.25"/>
    <row r="30998" hidden="1" x14ac:dyDescent="0.25"/>
    <row r="30999" hidden="1" x14ac:dyDescent="0.25"/>
    <row r="31000" hidden="1" x14ac:dyDescent="0.25"/>
    <row r="31001" hidden="1" x14ac:dyDescent="0.25"/>
    <row r="31002" hidden="1" x14ac:dyDescent="0.25"/>
    <row r="31003" hidden="1" x14ac:dyDescent="0.25"/>
    <row r="31004" hidden="1" x14ac:dyDescent="0.25"/>
    <row r="31005" hidden="1" x14ac:dyDescent="0.25"/>
    <row r="31006" hidden="1" x14ac:dyDescent="0.25"/>
    <row r="31007" hidden="1" x14ac:dyDescent="0.25"/>
    <row r="31008" hidden="1" x14ac:dyDescent="0.25"/>
    <row r="31009" hidden="1" x14ac:dyDescent="0.25"/>
    <row r="31010" hidden="1" x14ac:dyDescent="0.25"/>
    <row r="31011" hidden="1" x14ac:dyDescent="0.25"/>
    <row r="31012" hidden="1" x14ac:dyDescent="0.25"/>
    <row r="31013" hidden="1" x14ac:dyDescent="0.25"/>
    <row r="31014" hidden="1" x14ac:dyDescent="0.25"/>
    <row r="31015" hidden="1" x14ac:dyDescent="0.25"/>
    <row r="31016" hidden="1" x14ac:dyDescent="0.25"/>
    <row r="31017" hidden="1" x14ac:dyDescent="0.25"/>
    <row r="31018" hidden="1" x14ac:dyDescent="0.25"/>
    <row r="31019" hidden="1" x14ac:dyDescent="0.25"/>
    <row r="31020" hidden="1" x14ac:dyDescent="0.25"/>
    <row r="31021" hidden="1" x14ac:dyDescent="0.25"/>
    <row r="31022" hidden="1" x14ac:dyDescent="0.25"/>
    <row r="31023" hidden="1" x14ac:dyDescent="0.25"/>
    <row r="31024" hidden="1" x14ac:dyDescent="0.25"/>
    <row r="31025" hidden="1" x14ac:dyDescent="0.25"/>
    <row r="31026" hidden="1" x14ac:dyDescent="0.25"/>
    <row r="31027" hidden="1" x14ac:dyDescent="0.25"/>
    <row r="31028" hidden="1" x14ac:dyDescent="0.25"/>
    <row r="31029" hidden="1" x14ac:dyDescent="0.25"/>
    <row r="31030" hidden="1" x14ac:dyDescent="0.25"/>
    <row r="31031" hidden="1" x14ac:dyDescent="0.25"/>
    <row r="31032" hidden="1" x14ac:dyDescent="0.25"/>
    <row r="31033" hidden="1" x14ac:dyDescent="0.25"/>
    <row r="31034" hidden="1" x14ac:dyDescent="0.25"/>
    <row r="31035" hidden="1" x14ac:dyDescent="0.25"/>
    <row r="31036" hidden="1" x14ac:dyDescent="0.25"/>
    <row r="31037" hidden="1" x14ac:dyDescent="0.25"/>
    <row r="31038" hidden="1" x14ac:dyDescent="0.25"/>
    <row r="31039" hidden="1" x14ac:dyDescent="0.25"/>
    <row r="31040" hidden="1" x14ac:dyDescent="0.25"/>
    <row r="31041" hidden="1" x14ac:dyDescent="0.25"/>
    <row r="31042" hidden="1" x14ac:dyDescent="0.25"/>
    <row r="31043" hidden="1" x14ac:dyDescent="0.25"/>
    <row r="31044" hidden="1" x14ac:dyDescent="0.25"/>
    <row r="31045" hidden="1" x14ac:dyDescent="0.25"/>
    <row r="31046" hidden="1" x14ac:dyDescent="0.25"/>
    <row r="31047" hidden="1" x14ac:dyDescent="0.25"/>
    <row r="31048" hidden="1" x14ac:dyDescent="0.25"/>
    <row r="31049" hidden="1" x14ac:dyDescent="0.25"/>
    <row r="31050" hidden="1" x14ac:dyDescent="0.25"/>
    <row r="31051" hidden="1" x14ac:dyDescent="0.25"/>
    <row r="31052" hidden="1" x14ac:dyDescent="0.25"/>
    <row r="31053" hidden="1" x14ac:dyDescent="0.25"/>
    <row r="31054" hidden="1" x14ac:dyDescent="0.25"/>
    <row r="31055" hidden="1" x14ac:dyDescent="0.25"/>
    <row r="31056" hidden="1" x14ac:dyDescent="0.25"/>
    <row r="31057" hidden="1" x14ac:dyDescent="0.25"/>
    <row r="31058" hidden="1" x14ac:dyDescent="0.25"/>
    <row r="31059" hidden="1" x14ac:dyDescent="0.25"/>
    <row r="31060" hidden="1" x14ac:dyDescent="0.25"/>
    <row r="31061" hidden="1" x14ac:dyDescent="0.25"/>
    <row r="31062" hidden="1" x14ac:dyDescent="0.25"/>
    <row r="31063" hidden="1" x14ac:dyDescent="0.25"/>
    <row r="31064" hidden="1" x14ac:dyDescent="0.25"/>
    <row r="31065" hidden="1" x14ac:dyDescent="0.25"/>
    <row r="31066" hidden="1" x14ac:dyDescent="0.25"/>
    <row r="31067" hidden="1" x14ac:dyDescent="0.25"/>
    <row r="31068" hidden="1" x14ac:dyDescent="0.25"/>
    <row r="31069" hidden="1" x14ac:dyDescent="0.25"/>
    <row r="31070" hidden="1" x14ac:dyDescent="0.25"/>
    <row r="31071" hidden="1" x14ac:dyDescent="0.25"/>
    <row r="31072" hidden="1" x14ac:dyDescent="0.25"/>
    <row r="31073" hidden="1" x14ac:dyDescent="0.25"/>
    <row r="31074" hidden="1" x14ac:dyDescent="0.25"/>
    <row r="31075" hidden="1" x14ac:dyDescent="0.25"/>
    <row r="31076" hidden="1" x14ac:dyDescent="0.25"/>
    <row r="31077" hidden="1" x14ac:dyDescent="0.25"/>
    <row r="31078" hidden="1" x14ac:dyDescent="0.25"/>
    <row r="31079" hidden="1" x14ac:dyDescent="0.25"/>
    <row r="31080" hidden="1" x14ac:dyDescent="0.25"/>
    <row r="31081" hidden="1" x14ac:dyDescent="0.25"/>
    <row r="31082" hidden="1" x14ac:dyDescent="0.25"/>
    <row r="31083" hidden="1" x14ac:dyDescent="0.25"/>
    <row r="31084" hidden="1" x14ac:dyDescent="0.25"/>
    <row r="31085" hidden="1" x14ac:dyDescent="0.25"/>
    <row r="31086" hidden="1" x14ac:dyDescent="0.25"/>
    <row r="31087" hidden="1" x14ac:dyDescent="0.25"/>
    <row r="31088" hidden="1" x14ac:dyDescent="0.25"/>
    <row r="31089" hidden="1" x14ac:dyDescent="0.25"/>
    <row r="31090" hidden="1" x14ac:dyDescent="0.25"/>
    <row r="31091" hidden="1" x14ac:dyDescent="0.25"/>
    <row r="31092" hidden="1" x14ac:dyDescent="0.25"/>
    <row r="31093" hidden="1" x14ac:dyDescent="0.25"/>
    <row r="31094" hidden="1" x14ac:dyDescent="0.25"/>
    <row r="31095" hidden="1" x14ac:dyDescent="0.25"/>
    <row r="31096" hidden="1" x14ac:dyDescent="0.25"/>
    <row r="31097" hidden="1" x14ac:dyDescent="0.25"/>
    <row r="31098" hidden="1" x14ac:dyDescent="0.25"/>
    <row r="31099" hidden="1" x14ac:dyDescent="0.25"/>
    <row r="31100" hidden="1" x14ac:dyDescent="0.25"/>
    <row r="31101" hidden="1" x14ac:dyDescent="0.25"/>
    <row r="31102" hidden="1" x14ac:dyDescent="0.25"/>
    <row r="31103" hidden="1" x14ac:dyDescent="0.25"/>
    <row r="31104" hidden="1" x14ac:dyDescent="0.25"/>
    <row r="31105" hidden="1" x14ac:dyDescent="0.25"/>
    <row r="31106" hidden="1" x14ac:dyDescent="0.25"/>
    <row r="31107" hidden="1" x14ac:dyDescent="0.25"/>
    <row r="31108" hidden="1" x14ac:dyDescent="0.25"/>
    <row r="31109" hidden="1" x14ac:dyDescent="0.25"/>
    <row r="31110" hidden="1" x14ac:dyDescent="0.25"/>
    <row r="31111" hidden="1" x14ac:dyDescent="0.25"/>
    <row r="31112" hidden="1" x14ac:dyDescent="0.25"/>
    <row r="31113" hidden="1" x14ac:dyDescent="0.25"/>
    <row r="31114" hidden="1" x14ac:dyDescent="0.25"/>
    <row r="31115" hidden="1" x14ac:dyDescent="0.25"/>
    <row r="31116" hidden="1" x14ac:dyDescent="0.25"/>
    <row r="31117" hidden="1" x14ac:dyDescent="0.25"/>
    <row r="31118" hidden="1" x14ac:dyDescent="0.25"/>
    <row r="31119" hidden="1" x14ac:dyDescent="0.25"/>
    <row r="31120" hidden="1" x14ac:dyDescent="0.25"/>
    <row r="31121" hidden="1" x14ac:dyDescent="0.25"/>
    <row r="31122" hidden="1" x14ac:dyDescent="0.25"/>
    <row r="31123" hidden="1" x14ac:dyDescent="0.25"/>
    <row r="31124" hidden="1" x14ac:dyDescent="0.25"/>
    <row r="31125" hidden="1" x14ac:dyDescent="0.25"/>
    <row r="31126" hidden="1" x14ac:dyDescent="0.25"/>
    <row r="31127" hidden="1" x14ac:dyDescent="0.25"/>
    <row r="31128" hidden="1" x14ac:dyDescent="0.25"/>
    <row r="31129" hidden="1" x14ac:dyDescent="0.25"/>
    <row r="31130" hidden="1" x14ac:dyDescent="0.25"/>
    <row r="31131" hidden="1" x14ac:dyDescent="0.25"/>
    <row r="31132" hidden="1" x14ac:dyDescent="0.25"/>
    <row r="31133" hidden="1" x14ac:dyDescent="0.25"/>
    <row r="31134" hidden="1" x14ac:dyDescent="0.25"/>
    <row r="31135" hidden="1" x14ac:dyDescent="0.25"/>
    <row r="31136" hidden="1" x14ac:dyDescent="0.25"/>
    <row r="31137" hidden="1" x14ac:dyDescent="0.25"/>
    <row r="31138" hidden="1" x14ac:dyDescent="0.25"/>
    <row r="31139" hidden="1" x14ac:dyDescent="0.25"/>
    <row r="31140" hidden="1" x14ac:dyDescent="0.25"/>
    <row r="31141" hidden="1" x14ac:dyDescent="0.25"/>
    <row r="31142" hidden="1" x14ac:dyDescent="0.25"/>
    <row r="31143" hidden="1" x14ac:dyDescent="0.25"/>
    <row r="31144" hidden="1" x14ac:dyDescent="0.25"/>
    <row r="31145" hidden="1" x14ac:dyDescent="0.25"/>
    <row r="31146" hidden="1" x14ac:dyDescent="0.25"/>
    <row r="31147" hidden="1" x14ac:dyDescent="0.25"/>
    <row r="31148" hidden="1" x14ac:dyDescent="0.25"/>
    <row r="31149" hidden="1" x14ac:dyDescent="0.25"/>
    <row r="31150" hidden="1" x14ac:dyDescent="0.25"/>
    <row r="31151" hidden="1" x14ac:dyDescent="0.25"/>
    <row r="31152" hidden="1" x14ac:dyDescent="0.25"/>
    <row r="31153" hidden="1" x14ac:dyDescent="0.25"/>
    <row r="31154" hidden="1" x14ac:dyDescent="0.25"/>
    <row r="31155" hidden="1" x14ac:dyDescent="0.25"/>
    <row r="31156" hidden="1" x14ac:dyDescent="0.25"/>
    <row r="31157" hidden="1" x14ac:dyDescent="0.25"/>
    <row r="31158" hidden="1" x14ac:dyDescent="0.25"/>
    <row r="31159" hidden="1" x14ac:dyDescent="0.25"/>
    <row r="31160" hidden="1" x14ac:dyDescent="0.25"/>
    <row r="31161" hidden="1" x14ac:dyDescent="0.25"/>
    <row r="31162" hidden="1" x14ac:dyDescent="0.25"/>
    <row r="31163" hidden="1" x14ac:dyDescent="0.25"/>
    <row r="31164" hidden="1" x14ac:dyDescent="0.25"/>
    <row r="31165" hidden="1" x14ac:dyDescent="0.25"/>
    <row r="31166" hidden="1" x14ac:dyDescent="0.25"/>
    <row r="31167" hidden="1" x14ac:dyDescent="0.25"/>
    <row r="31168" hidden="1" x14ac:dyDescent="0.25"/>
    <row r="31169" hidden="1" x14ac:dyDescent="0.25"/>
    <row r="31170" hidden="1" x14ac:dyDescent="0.25"/>
    <row r="31171" hidden="1" x14ac:dyDescent="0.25"/>
    <row r="31172" hidden="1" x14ac:dyDescent="0.25"/>
    <row r="31173" hidden="1" x14ac:dyDescent="0.25"/>
    <row r="31174" hidden="1" x14ac:dyDescent="0.25"/>
    <row r="31175" hidden="1" x14ac:dyDescent="0.25"/>
    <row r="31176" hidden="1" x14ac:dyDescent="0.25"/>
    <row r="31177" hidden="1" x14ac:dyDescent="0.25"/>
    <row r="31178" hidden="1" x14ac:dyDescent="0.25"/>
    <row r="31179" hidden="1" x14ac:dyDescent="0.25"/>
    <row r="31180" hidden="1" x14ac:dyDescent="0.25"/>
    <row r="31181" hidden="1" x14ac:dyDescent="0.25"/>
    <row r="31182" hidden="1" x14ac:dyDescent="0.25"/>
    <row r="31183" hidden="1" x14ac:dyDescent="0.25"/>
    <row r="31184" hidden="1" x14ac:dyDescent="0.25"/>
    <row r="31185" hidden="1" x14ac:dyDescent="0.25"/>
    <row r="31186" hidden="1" x14ac:dyDescent="0.25"/>
    <row r="31187" hidden="1" x14ac:dyDescent="0.25"/>
    <row r="31188" hidden="1" x14ac:dyDescent="0.25"/>
    <row r="31189" hidden="1" x14ac:dyDescent="0.25"/>
    <row r="31190" hidden="1" x14ac:dyDescent="0.25"/>
    <row r="31191" hidden="1" x14ac:dyDescent="0.25"/>
    <row r="31192" hidden="1" x14ac:dyDescent="0.25"/>
    <row r="31193" hidden="1" x14ac:dyDescent="0.25"/>
    <row r="31194" hidden="1" x14ac:dyDescent="0.25"/>
    <row r="31195" hidden="1" x14ac:dyDescent="0.25"/>
    <row r="31196" hidden="1" x14ac:dyDescent="0.25"/>
    <row r="31197" hidden="1" x14ac:dyDescent="0.25"/>
    <row r="31198" hidden="1" x14ac:dyDescent="0.25"/>
    <row r="31199" hidden="1" x14ac:dyDescent="0.25"/>
    <row r="31200" hidden="1" x14ac:dyDescent="0.25"/>
    <row r="31201" hidden="1" x14ac:dyDescent="0.25"/>
    <row r="31202" hidden="1" x14ac:dyDescent="0.25"/>
    <row r="31203" hidden="1" x14ac:dyDescent="0.25"/>
    <row r="31204" hidden="1" x14ac:dyDescent="0.25"/>
    <row r="31205" hidden="1" x14ac:dyDescent="0.25"/>
    <row r="31206" hidden="1" x14ac:dyDescent="0.25"/>
    <row r="31207" hidden="1" x14ac:dyDescent="0.25"/>
    <row r="31208" hidden="1" x14ac:dyDescent="0.25"/>
    <row r="31209" hidden="1" x14ac:dyDescent="0.25"/>
    <row r="31210" hidden="1" x14ac:dyDescent="0.25"/>
    <row r="31211" hidden="1" x14ac:dyDescent="0.25"/>
    <row r="31212" hidden="1" x14ac:dyDescent="0.25"/>
    <row r="31213" hidden="1" x14ac:dyDescent="0.25"/>
    <row r="31214" hidden="1" x14ac:dyDescent="0.25"/>
    <row r="31215" hidden="1" x14ac:dyDescent="0.25"/>
    <row r="31216" hidden="1" x14ac:dyDescent="0.25"/>
    <row r="31217" hidden="1" x14ac:dyDescent="0.25"/>
    <row r="31218" hidden="1" x14ac:dyDescent="0.25"/>
    <row r="31219" hidden="1" x14ac:dyDescent="0.25"/>
    <row r="31220" hidden="1" x14ac:dyDescent="0.25"/>
    <row r="31221" hidden="1" x14ac:dyDescent="0.25"/>
    <row r="31222" hidden="1" x14ac:dyDescent="0.25"/>
    <row r="31223" hidden="1" x14ac:dyDescent="0.25"/>
    <row r="31224" hidden="1" x14ac:dyDescent="0.25"/>
    <row r="31225" hidden="1" x14ac:dyDescent="0.25"/>
    <row r="31226" hidden="1" x14ac:dyDescent="0.25"/>
    <row r="31227" hidden="1" x14ac:dyDescent="0.25"/>
    <row r="31228" hidden="1" x14ac:dyDescent="0.25"/>
    <row r="31229" hidden="1" x14ac:dyDescent="0.25"/>
    <row r="31230" hidden="1" x14ac:dyDescent="0.25"/>
    <row r="31231" hidden="1" x14ac:dyDescent="0.25"/>
    <row r="31232" hidden="1" x14ac:dyDescent="0.25"/>
    <row r="31233" hidden="1" x14ac:dyDescent="0.25"/>
    <row r="31234" hidden="1" x14ac:dyDescent="0.25"/>
    <row r="31235" hidden="1" x14ac:dyDescent="0.25"/>
    <row r="31236" hidden="1" x14ac:dyDescent="0.25"/>
    <row r="31237" hidden="1" x14ac:dyDescent="0.25"/>
    <row r="31238" hidden="1" x14ac:dyDescent="0.25"/>
    <row r="31239" hidden="1" x14ac:dyDescent="0.25"/>
    <row r="31240" hidden="1" x14ac:dyDescent="0.25"/>
    <row r="31241" hidden="1" x14ac:dyDescent="0.25"/>
    <row r="31242" hidden="1" x14ac:dyDescent="0.25"/>
    <row r="31243" hidden="1" x14ac:dyDescent="0.25"/>
    <row r="31244" hidden="1" x14ac:dyDescent="0.25"/>
    <row r="31245" hidden="1" x14ac:dyDescent="0.25"/>
    <row r="31246" hidden="1" x14ac:dyDescent="0.25"/>
    <row r="31247" hidden="1" x14ac:dyDescent="0.25"/>
    <row r="31248" hidden="1" x14ac:dyDescent="0.25"/>
    <row r="31249" hidden="1" x14ac:dyDescent="0.25"/>
    <row r="31250" hidden="1" x14ac:dyDescent="0.25"/>
    <row r="31251" hidden="1" x14ac:dyDescent="0.25"/>
    <row r="31252" hidden="1" x14ac:dyDescent="0.25"/>
    <row r="31253" hidden="1" x14ac:dyDescent="0.25"/>
    <row r="31254" hidden="1" x14ac:dyDescent="0.25"/>
    <row r="31255" hidden="1" x14ac:dyDescent="0.25"/>
    <row r="31256" hidden="1" x14ac:dyDescent="0.25"/>
    <row r="31257" hidden="1" x14ac:dyDescent="0.25"/>
    <row r="31258" hidden="1" x14ac:dyDescent="0.25"/>
    <row r="31259" hidden="1" x14ac:dyDescent="0.25"/>
    <row r="31260" hidden="1" x14ac:dyDescent="0.25"/>
    <row r="31261" hidden="1" x14ac:dyDescent="0.25"/>
    <row r="31262" hidden="1" x14ac:dyDescent="0.25"/>
    <row r="31263" hidden="1" x14ac:dyDescent="0.25"/>
    <row r="31264" hidden="1" x14ac:dyDescent="0.25"/>
    <row r="31265" hidden="1" x14ac:dyDescent="0.25"/>
    <row r="31266" hidden="1" x14ac:dyDescent="0.25"/>
    <row r="31267" hidden="1" x14ac:dyDescent="0.25"/>
    <row r="31268" hidden="1" x14ac:dyDescent="0.25"/>
    <row r="31269" hidden="1" x14ac:dyDescent="0.25"/>
    <row r="31270" hidden="1" x14ac:dyDescent="0.25"/>
    <row r="31271" hidden="1" x14ac:dyDescent="0.25"/>
    <row r="31272" hidden="1" x14ac:dyDescent="0.25"/>
    <row r="31273" hidden="1" x14ac:dyDescent="0.25"/>
    <row r="31274" hidden="1" x14ac:dyDescent="0.25"/>
    <row r="31275" hidden="1" x14ac:dyDescent="0.25"/>
    <row r="31276" hidden="1" x14ac:dyDescent="0.25"/>
    <row r="31277" hidden="1" x14ac:dyDescent="0.25"/>
    <row r="31278" hidden="1" x14ac:dyDescent="0.25"/>
    <row r="31279" hidden="1" x14ac:dyDescent="0.25"/>
    <row r="31280" hidden="1" x14ac:dyDescent="0.25"/>
    <row r="31281" hidden="1" x14ac:dyDescent="0.25"/>
    <row r="31282" hidden="1" x14ac:dyDescent="0.25"/>
    <row r="31283" hidden="1" x14ac:dyDescent="0.25"/>
    <row r="31284" hidden="1" x14ac:dyDescent="0.25"/>
    <row r="31285" hidden="1" x14ac:dyDescent="0.25"/>
    <row r="31286" hidden="1" x14ac:dyDescent="0.25"/>
    <row r="31287" hidden="1" x14ac:dyDescent="0.25"/>
    <row r="31288" hidden="1" x14ac:dyDescent="0.25"/>
    <row r="31289" hidden="1" x14ac:dyDescent="0.25"/>
    <row r="31290" hidden="1" x14ac:dyDescent="0.25"/>
    <row r="31291" hidden="1" x14ac:dyDescent="0.25"/>
    <row r="31292" hidden="1" x14ac:dyDescent="0.25"/>
    <row r="31293" hidden="1" x14ac:dyDescent="0.25"/>
    <row r="31294" hidden="1" x14ac:dyDescent="0.25"/>
    <row r="31295" hidden="1" x14ac:dyDescent="0.25"/>
    <row r="31296" hidden="1" x14ac:dyDescent="0.25"/>
    <row r="31297" hidden="1" x14ac:dyDescent="0.25"/>
    <row r="31298" hidden="1" x14ac:dyDescent="0.25"/>
    <row r="31299" hidden="1" x14ac:dyDescent="0.25"/>
    <row r="31300" hidden="1" x14ac:dyDescent="0.25"/>
    <row r="31301" hidden="1" x14ac:dyDescent="0.25"/>
    <row r="31302" hidden="1" x14ac:dyDescent="0.25"/>
    <row r="31303" hidden="1" x14ac:dyDescent="0.25"/>
    <row r="31304" hidden="1" x14ac:dyDescent="0.25"/>
    <row r="31305" hidden="1" x14ac:dyDescent="0.25"/>
    <row r="31306" hidden="1" x14ac:dyDescent="0.25"/>
    <row r="31307" hidden="1" x14ac:dyDescent="0.25"/>
    <row r="31308" hidden="1" x14ac:dyDescent="0.25"/>
    <row r="31309" hidden="1" x14ac:dyDescent="0.25"/>
    <row r="31310" hidden="1" x14ac:dyDescent="0.25"/>
    <row r="31311" hidden="1" x14ac:dyDescent="0.25"/>
    <row r="31312" hidden="1" x14ac:dyDescent="0.25"/>
    <row r="31313" hidden="1" x14ac:dyDescent="0.25"/>
    <row r="31314" hidden="1" x14ac:dyDescent="0.25"/>
    <row r="31315" hidden="1" x14ac:dyDescent="0.25"/>
    <row r="31316" hidden="1" x14ac:dyDescent="0.25"/>
    <row r="31317" hidden="1" x14ac:dyDescent="0.25"/>
    <row r="31318" hidden="1" x14ac:dyDescent="0.25"/>
    <row r="31319" hidden="1" x14ac:dyDescent="0.25"/>
    <row r="31320" hidden="1" x14ac:dyDescent="0.25"/>
    <row r="31321" hidden="1" x14ac:dyDescent="0.25"/>
    <row r="31322" hidden="1" x14ac:dyDescent="0.25"/>
    <row r="31323" hidden="1" x14ac:dyDescent="0.25"/>
    <row r="31324" hidden="1" x14ac:dyDescent="0.25"/>
    <row r="31325" hidden="1" x14ac:dyDescent="0.25"/>
    <row r="31326" hidden="1" x14ac:dyDescent="0.25"/>
    <row r="31327" hidden="1" x14ac:dyDescent="0.25"/>
    <row r="31328" hidden="1" x14ac:dyDescent="0.25"/>
    <row r="31329" hidden="1" x14ac:dyDescent="0.25"/>
    <row r="31330" hidden="1" x14ac:dyDescent="0.25"/>
    <row r="31331" hidden="1" x14ac:dyDescent="0.25"/>
    <row r="31332" hidden="1" x14ac:dyDescent="0.25"/>
    <row r="31333" hidden="1" x14ac:dyDescent="0.25"/>
    <row r="31334" hidden="1" x14ac:dyDescent="0.25"/>
    <row r="31335" hidden="1" x14ac:dyDescent="0.25"/>
    <row r="31336" hidden="1" x14ac:dyDescent="0.25"/>
    <row r="31337" hidden="1" x14ac:dyDescent="0.25"/>
    <row r="31338" hidden="1" x14ac:dyDescent="0.25"/>
    <row r="31339" hidden="1" x14ac:dyDescent="0.25"/>
    <row r="31340" hidden="1" x14ac:dyDescent="0.25"/>
    <row r="31341" hidden="1" x14ac:dyDescent="0.25"/>
    <row r="31342" hidden="1" x14ac:dyDescent="0.25"/>
    <row r="31343" hidden="1" x14ac:dyDescent="0.25"/>
    <row r="31344" hidden="1" x14ac:dyDescent="0.25"/>
    <row r="31345" hidden="1" x14ac:dyDescent="0.25"/>
    <row r="31346" hidden="1" x14ac:dyDescent="0.25"/>
    <row r="31347" hidden="1" x14ac:dyDescent="0.25"/>
    <row r="31348" hidden="1" x14ac:dyDescent="0.25"/>
    <row r="31349" hidden="1" x14ac:dyDescent="0.25"/>
    <row r="31350" hidden="1" x14ac:dyDescent="0.25"/>
    <row r="31351" hidden="1" x14ac:dyDescent="0.25"/>
    <row r="31352" hidden="1" x14ac:dyDescent="0.25"/>
    <row r="31353" hidden="1" x14ac:dyDescent="0.25"/>
    <row r="31354" hidden="1" x14ac:dyDescent="0.25"/>
    <row r="31355" hidden="1" x14ac:dyDescent="0.25"/>
    <row r="31356" hidden="1" x14ac:dyDescent="0.25"/>
    <row r="31357" hidden="1" x14ac:dyDescent="0.25"/>
    <row r="31358" hidden="1" x14ac:dyDescent="0.25"/>
    <row r="31359" hidden="1" x14ac:dyDescent="0.25"/>
    <row r="31360" hidden="1" x14ac:dyDescent="0.25"/>
    <row r="31361" hidden="1" x14ac:dyDescent="0.25"/>
    <row r="31362" hidden="1" x14ac:dyDescent="0.25"/>
    <row r="31363" hidden="1" x14ac:dyDescent="0.25"/>
    <row r="31364" hidden="1" x14ac:dyDescent="0.25"/>
    <row r="31365" hidden="1" x14ac:dyDescent="0.25"/>
    <row r="31366" hidden="1" x14ac:dyDescent="0.25"/>
    <row r="31367" hidden="1" x14ac:dyDescent="0.25"/>
    <row r="31368" hidden="1" x14ac:dyDescent="0.25"/>
    <row r="31369" hidden="1" x14ac:dyDescent="0.25"/>
    <row r="31370" hidden="1" x14ac:dyDescent="0.25"/>
    <row r="31371" hidden="1" x14ac:dyDescent="0.25"/>
    <row r="31372" hidden="1" x14ac:dyDescent="0.25"/>
    <row r="31373" hidden="1" x14ac:dyDescent="0.25"/>
    <row r="31374" hidden="1" x14ac:dyDescent="0.25"/>
    <row r="31375" hidden="1" x14ac:dyDescent="0.25"/>
    <row r="31376" hidden="1" x14ac:dyDescent="0.25"/>
    <row r="31377" hidden="1" x14ac:dyDescent="0.25"/>
    <row r="31378" hidden="1" x14ac:dyDescent="0.25"/>
    <row r="31379" hidden="1" x14ac:dyDescent="0.25"/>
    <row r="31380" hidden="1" x14ac:dyDescent="0.25"/>
    <row r="31381" hidden="1" x14ac:dyDescent="0.25"/>
    <row r="31382" hidden="1" x14ac:dyDescent="0.25"/>
    <row r="31383" hidden="1" x14ac:dyDescent="0.25"/>
    <row r="31384" hidden="1" x14ac:dyDescent="0.25"/>
    <row r="31385" hidden="1" x14ac:dyDescent="0.25"/>
    <row r="31386" hidden="1" x14ac:dyDescent="0.25"/>
    <row r="31387" hidden="1" x14ac:dyDescent="0.25"/>
    <row r="31388" hidden="1" x14ac:dyDescent="0.25"/>
    <row r="31389" hidden="1" x14ac:dyDescent="0.25"/>
    <row r="31390" hidden="1" x14ac:dyDescent="0.25"/>
    <row r="31391" hidden="1" x14ac:dyDescent="0.25"/>
    <row r="31392" hidden="1" x14ac:dyDescent="0.25"/>
    <row r="31393" hidden="1" x14ac:dyDescent="0.25"/>
    <row r="31394" hidden="1" x14ac:dyDescent="0.25"/>
    <row r="31395" hidden="1" x14ac:dyDescent="0.25"/>
    <row r="31396" hidden="1" x14ac:dyDescent="0.25"/>
    <row r="31397" hidden="1" x14ac:dyDescent="0.25"/>
    <row r="31398" hidden="1" x14ac:dyDescent="0.25"/>
    <row r="31399" hidden="1" x14ac:dyDescent="0.25"/>
    <row r="31400" hidden="1" x14ac:dyDescent="0.25"/>
    <row r="31401" hidden="1" x14ac:dyDescent="0.25"/>
    <row r="31402" hidden="1" x14ac:dyDescent="0.25"/>
    <row r="31403" hidden="1" x14ac:dyDescent="0.25"/>
    <row r="31404" hidden="1" x14ac:dyDescent="0.25"/>
    <row r="31405" hidden="1" x14ac:dyDescent="0.25"/>
    <row r="31406" hidden="1" x14ac:dyDescent="0.25"/>
    <row r="31407" hidden="1" x14ac:dyDescent="0.25"/>
    <row r="31408" hidden="1" x14ac:dyDescent="0.25"/>
    <row r="31409" hidden="1" x14ac:dyDescent="0.25"/>
    <row r="31410" hidden="1" x14ac:dyDescent="0.25"/>
    <row r="31411" hidden="1" x14ac:dyDescent="0.25"/>
    <row r="31412" hidden="1" x14ac:dyDescent="0.25"/>
    <row r="31413" hidden="1" x14ac:dyDescent="0.25"/>
    <row r="31414" hidden="1" x14ac:dyDescent="0.25"/>
    <row r="31415" hidden="1" x14ac:dyDescent="0.25"/>
    <row r="31416" hidden="1" x14ac:dyDescent="0.25"/>
    <row r="31417" hidden="1" x14ac:dyDescent="0.25"/>
    <row r="31418" hidden="1" x14ac:dyDescent="0.25"/>
    <row r="31419" hidden="1" x14ac:dyDescent="0.25"/>
    <row r="31420" hidden="1" x14ac:dyDescent="0.25"/>
    <row r="31421" hidden="1" x14ac:dyDescent="0.25"/>
    <row r="31422" hidden="1" x14ac:dyDescent="0.25"/>
    <row r="31423" hidden="1" x14ac:dyDescent="0.25"/>
    <row r="31424" hidden="1" x14ac:dyDescent="0.25"/>
    <row r="31425" hidden="1" x14ac:dyDescent="0.25"/>
    <row r="31426" hidden="1" x14ac:dyDescent="0.25"/>
    <row r="31427" hidden="1" x14ac:dyDescent="0.25"/>
    <row r="31428" hidden="1" x14ac:dyDescent="0.25"/>
    <row r="31429" hidden="1" x14ac:dyDescent="0.25"/>
    <row r="31430" hidden="1" x14ac:dyDescent="0.25"/>
    <row r="31431" hidden="1" x14ac:dyDescent="0.25"/>
    <row r="31432" hidden="1" x14ac:dyDescent="0.25"/>
    <row r="31433" hidden="1" x14ac:dyDescent="0.25"/>
    <row r="31434" hidden="1" x14ac:dyDescent="0.25"/>
    <row r="31435" hidden="1" x14ac:dyDescent="0.25"/>
    <row r="31436" hidden="1" x14ac:dyDescent="0.25"/>
    <row r="31437" hidden="1" x14ac:dyDescent="0.25"/>
    <row r="31438" hidden="1" x14ac:dyDescent="0.25"/>
    <row r="31439" hidden="1" x14ac:dyDescent="0.25"/>
    <row r="31440" hidden="1" x14ac:dyDescent="0.25"/>
    <row r="31441" hidden="1" x14ac:dyDescent="0.25"/>
    <row r="31442" hidden="1" x14ac:dyDescent="0.25"/>
    <row r="31443" hidden="1" x14ac:dyDescent="0.25"/>
    <row r="31444" hidden="1" x14ac:dyDescent="0.25"/>
    <row r="31445" hidden="1" x14ac:dyDescent="0.25"/>
    <row r="31446" hidden="1" x14ac:dyDescent="0.25"/>
    <row r="31447" hidden="1" x14ac:dyDescent="0.25"/>
    <row r="31448" hidden="1" x14ac:dyDescent="0.25"/>
    <row r="31449" hidden="1" x14ac:dyDescent="0.25"/>
    <row r="31450" hidden="1" x14ac:dyDescent="0.25"/>
    <row r="31451" hidden="1" x14ac:dyDescent="0.25"/>
    <row r="31452" hidden="1" x14ac:dyDescent="0.25"/>
    <row r="31453" hidden="1" x14ac:dyDescent="0.25"/>
    <row r="31454" hidden="1" x14ac:dyDescent="0.25"/>
    <row r="31455" hidden="1" x14ac:dyDescent="0.25"/>
    <row r="31456" hidden="1" x14ac:dyDescent="0.25"/>
    <row r="31457" hidden="1" x14ac:dyDescent="0.25"/>
    <row r="31458" hidden="1" x14ac:dyDescent="0.25"/>
    <row r="31459" hidden="1" x14ac:dyDescent="0.25"/>
    <row r="31460" hidden="1" x14ac:dyDescent="0.25"/>
    <row r="31461" hidden="1" x14ac:dyDescent="0.25"/>
    <row r="31462" hidden="1" x14ac:dyDescent="0.25"/>
    <row r="31463" hidden="1" x14ac:dyDescent="0.25"/>
    <row r="31464" hidden="1" x14ac:dyDescent="0.25"/>
    <row r="31465" hidden="1" x14ac:dyDescent="0.25"/>
    <row r="31466" hidden="1" x14ac:dyDescent="0.25"/>
    <row r="31467" hidden="1" x14ac:dyDescent="0.25"/>
    <row r="31468" hidden="1" x14ac:dyDescent="0.25"/>
    <row r="31469" hidden="1" x14ac:dyDescent="0.25"/>
    <row r="31470" hidden="1" x14ac:dyDescent="0.25"/>
    <row r="31471" hidden="1" x14ac:dyDescent="0.25"/>
    <row r="31472" hidden="1" x14ac:dyDescent="0.25"/>
    <row r="31473" hidden="1" x14ac:dyDescent="0.25"/>
    <row r="31474" hidden="1" x14ac:dyDescent="0.25"/>
    <row r="31475" hidden="1" x14ac:dyDescent="0.25"/>
    <row r="31476" hidden="1" x14ac:dyDescent="0.25"/>
    <row r="31477" hidden="1" x14ac:dyDescent="0.25"/>
    <row r="31478" hidden="1" x14ac:dyDescent="0.25"/>
    <row r="31479" hidden="1" x14ac:dyDescent="0.25"/>
    <row r="31480" hidden="1" x14ac:dyDescent="0.25"/>
    <row r="31481" hidden="1" x14ac:dyDescent="0.25"/>
    <row r="31482" hidden="1" x14ac:dyDescent="0.25"/>
    <row r="31483" hidden="1" x14ac:dyDescent="0.25"/>
    <row r="31484" hidden="1" x14ac:dyDescent="0.25"/>
    <row r="31485" hidden="1" x14ac:dyDescent="0.25"/>
    <row r="31486" hidden="1" x14ac:dyDescent="0.25"/>
    <row r="31487" hidden="1" x14ac:dyDescent="0.25"/>
    <row r="31488" hidden="1" x14ac:dyDescent="0.25"/>
    <row r="31489" hidden="1" x14ac:dyDescent="0.25"/>
    <row r="31490" hidden="1" x14ac:dyDescent="0.25"/>
    <row r="31491" hidden="1" x14ac:dyDescent="0.25"/>
    <row r="31492" hidden="1" x14ac:dyDescent="0.25"/>
    <row r="31493" hidden="1" x14ac:dyDescent="0.25"/>
    <row r="31494" hidden="1" x14ac:dyDescent="0.25"/>
    <row r="31495" hidden="1" x14ac:dyDescent="0.25"/>
    <row r="31496" hidden="1" x14ac:dyDescent="0.25"/>
    <row r="31497" hidden="1" x14ac:dyDescent="0.25"/>
    <row r="31498" hidden="1" x14ac:dyDescent="0.25"/>
    <row r="31499" hidden="1" x14ac:dyDescent="0.25"/>
    <row r="31500" hidden="1" x14ac:dyDescent="0.25"/>
    <row r="31501" hidden="1" x14ac:dyDescent="0.25"/>
    <row r="31502" hidden="1" x14ac:dyDescent="0.25"/>
    <row r="31503" hidden="1" x14ac:dyDescent="0.25"/>
    <row r="31504" hidden="1" x14ac:dyDescent="0.25"/>
    <row r="31505" hidden="1" x14ac:dyDescent="0.25"/>
    <row r="31506" hidden="1" x14ac:dyDescent="0.25"/>
    <row r="31507" hidden="1" x14ac:dyDescent="0.25"/>
    <row r="31508" hidden="1" x14ac:dyDescent="0.25"/>
    <row r="31509" hidden="1" x14ac:dyDescent="0.25"/>
    <row r="31510" hidden="1" x14ac:dyDescent="0.25"/>
    <row r="31511" hidden="1" x14ac:dyDescent="0.25"/>
    <row r="31512" hidden="1" x14ac:dyDescent="0.25"/>
    <row r="31513" hidden="1" x14ac:dyDescent="0.25"/>
    <row r="31514" hidden="1" x14ac:dyDescent="0.25"/>
    <row r="31515" hidden="1" x14ac:dyDescent="0.25"/>
    <row r="31516" hidden="1" x14ac:dyDescent="0.25"/>
    <row r="31517" hidden="1" x14ac:dyDescent="0.25"/>
    <row r="31518" hidden="1" x14ac:dyDescent="0.25"/>
    <row r="31519" hidden="1" x14ac:dyDescent="0.25"/>
    <row r="31520" hidden="1" x14ac:dyDescent="0.25"/>
    <row r="31521" hidden="1" x14ac:dyDescent="0.25"/>
    <row r="31522" hidden="1" x14ac:dyDescent="0.25"/>
    <row r="31523" hidden="1" x14ac:dyDescent="0.25"/>
    <row r="31524" hidden="1" x14ac:dyDescent="0.25"/>
    <row r="31525" hidden="1" x14ac:dyDescent="0.25"/>
    <row r="31526" hidden="1" x14ac:dyDescent="0.25"/>
    <row r="31527" hidden="1" x14ac:dyDescent="0.25"/>
    <row r="31528" hidden="1" x14ac:dyDescent="0.25"/>
    <row r="31529" hidden="1" x14ac:dyDescent="0.25"/>
    <row r="31530" hidden="1" x14ac:dyDescent="0.25"/>
    <row r="31531" hidden="1" x14ac:dyDescent="0.25"/>
    <row r="31532" hidden="1" x14ac:dyDescent="0.25"/>
    <row r="31533" hidden="1" x14ac:dyDescent="0.25"/>
    <row r="31534" hidden="1" x14ac:dyDescent="0.25"/>
    <row r="31535" hidden="1" x14ac:dyDescent="0.25"/>
    <row r="31536" hidden="1" x14ac:dyDescent="0.25"/>
    <row r="31537" hidden="1" x14ac:dyDescent="0.25"/>
    <row r="31538" hidden="1" x14ac:dyDescent="0.25"/>
    <row r="31539" hidden="1" x14ac:dyDescent="0.25"/>
    <row r="31540" hidden="1" x14ac:dyDescent="0.25"/>
    <row r="31541" hidden="1" x14ac:dyDescent="0.25"/>
    <row r="31542" hidden="1" x14ac:dyDescent="0.25"/>
    <row r="31543" hidden="1" x14ac:dyDescent="0.25"/>
    <row r="31544" hidden="1" x14ac:dyDescent="0.25"/>
    <row r="31545" hidden="1" x14ac:dyDescent="0.25"/>
    <row r="31546" hidden="1" x14ac:dyDescent="0.25"/>
    <row r="31547" hidden="1" x14ac:dyDescent="0.25"/>
    <row r="31548" hidden="1" x14ac:dyDescent="0.25"/>
    <row r="31549" hidden="1" x14ac:dyDescent="0.25"/>
    <row r="31550" hidden="1" x14ac:dyDescent="0.25"/>
    <row r="31551" hidden="1" x14ac:dyDescent="0.25"/>
    <row r="31552" hidden="1" x14ac:dyDescent="0.25"/>
    <row r="31553" hidden="1" x14ac:dyDescent="0.25"/>
    <row r="31554" hidden="1" x14ac:dyDescent="0.25"/>
    <row r="31555" hidden="1" x14ac:dyDescent="0.25"/>
    <row r="31556" hidden="1" x14ac:dyDescent="0.25"/>
    <row r="31557" hidden="1" x14ac:dyDescent="0.25"/>
    <row r="31558" hidden="1" x14ac:dyDescent="0.25"/>
    <row r="31559" hidden="1" x14ac:dyDescent="0.25"/>
    <row r="31560" hidden="1" x14ac:dyDescent="0.25"/>
    <row r="31561" hidden="1" x14ac:dyDescent="0.25"/>
    <row r="31562" hidden="1" x14ac:dyDescent="0.25"/>
    <row r="31563" hidden="1" x14ac:dyDescent="0.25"/>
    <row r="31564" hidden="1" x14ac:dyDescent="0.25"/>
    <row r="31565" hidden="1" x14ac:dyDescent="0.25"/>
    <row r="31566" hidden="1" x14ac:dyDescent="0.25"/>
    <row r="31567" hidden="1" x14ac:dyDescent="0.25"/>
    <row r="31568" hidden="1" x14ac:dyDescent="0.25"/>
    <row r="31569" hidden="1" x14ac:dyDescent="0.25"/>
    <row r="31570" hidden="1" x14ac:dyDescent="0.25"/>
    <row r="31571" hidden="1" x14ac:dyDescent="0.25"/>
    <row r="31572" hidden="1" x14ac:dyDescent="0.25"/>
    <row r="31573" hidden="1" x14ac:dyDescent="0.25"/>
    <row r="31574" hidden="1" x14ac:dyDescent="0.25"/>
    <row r="31575" hidden="1" x14ac:dyDescent="0.25"/>
    <row r="31576" hidden="1" x14ac:dyDescent="0.25"/>
    <row r="31577" hidden="1" x14ac:dyDescent="0.25"/>
    <row r="31578" hidden="1" x14ac:dyDescent="0.25"/>
    <row r="31579" hidden="1" x14ac:dyDescent="0.25"/>
    <row r="31580" hidden="1" x14ac:dyDescent="0.25"/>
    <row r="31581" hidden="1" x14ac:dyDescent="0.25"/>
    <row r="31582" hidden="1" x14ac:dyDescent="0.25"/>
    <row r="31583" hidden="1" x14ac:dyDescent="0.25"/>
    <row r="31584" hidden="1" x14ac:dyDescent="0.25"/>
    <row r="31585" hidden="1" x14ac:dyDescent="0.25"/>
    <row r="31586" hidden="1" x14ac:dyDescent="0.25"/>
    <row r="31587" hidden="1" x14ac:dyDescent="0.25"/>
    <row r="31588" hidden="1" x14ac:dyDescent="0.25"/>
    <row r="31589" hidden="1" x14ac:dyDescent="0.25"/>
    <row r="31590" hidden="1" x14ac:dyDescent="0.25"/>
    <row r="31591" hidden="1" x14ac:dyDescent="0.25"/>
    <row r="31592" hidden="1" x14ac:dyDescent="0.25"/>
    <row r="31593" hidden="1" x14ac:dyDescent="0.25"/>
    <row r="31594" hidden="1" x14ac:dyDescent="0.25"/>
    <row r="31595" hidden="1" x14ac:dyDescent="0.25"/>
    <row r="31596" hidden="1" x14ac:dyDescent="0.25"/>
    <row r="31597" hidden="1" x14ac:dyDescent="0.25"/>
    <row r="31598" hidden="1" x14ac:dyDescent="0.25"/>
    <row r="31599" hidden="1" x14ac:dyDescent="0.25"/>
    <row r="31600" hidden="1" x14ac:dyDescent="0.25"/>
    <row r="31601" hidden="1" x14ac:dyDescent="0.25"/>
    <row r="31602" hidden="1" x14ac:dyDescent="0.25"/>
    <row r="31603" hidden="1" x14ac:dyDescent="0.25"/>
    <row r="31604" hidden="1" x14ac:dyDescent="0.25"/>
    <row r="31605" hidden="1" x14ac:dyDescent="0.25"/>
    <row r="31606" hidden="1" x14ac:dyDescent="0.25"/>
    <row r="31607" hidden="1" x14ac:dyDescent="0.25"/>
    <row r="31608" hidden="1" x14ac:dyDescent="0.25"/>
    <row r="31609" hidden="1" x14ac:dyDescent="0.25"/>
    <row r="31610" hidden="1" x14ac:dyDescent="0.25"/>
    <row r="31611" hidden="1" x14ac:dyDescent="0.25"/>
    <row r="31612" hidden="1" x14ac:dyDescent="0.25"/>
    <row r="31613" hidden="1" x14ac:dyDescent="0.25"/>
    <row r="31614" hidden="1" x14ac:dyDescent="0.25"/>
    <row r="31615" hidden="1" x14ac:dyDescent="0.25"/>
    <row r="31616" hidden="1" x14ac:dyDescent="0.25"/>
    <row r="31617" hidden="1" x14ac:dyDescent="0.25"/>
    <row r="31618" hidden="1" x14ac:dyDescent="0.25"/>
    <row r="31619" hidden="1" x14ac:dyDescent="0.25"/>
    <row r="31620" hidden="1" x14ac:dyDescent="0.25"/>
    <row r="31621" hidden="1" x14ac:dyDescent="0.25"/>
    <row r="31622" hidden="1" x14ac:dyDescent="0.25"/>
    <row r="31623" hidden="1" x14ac:dyDescent="0.25"/>
    <row r="31624" hidden="1" x14ac:dyDescent="0.25"/>
    <row r="31625" hidden="1" x14ac:dyDescent="0.25"/>
    <row r="31626" hidden="1" x14ac:dyDescent="0.25"/>
    <row r="31627" hidden="1" x14ac:dyDescent="0.25"/>
    <row r="31628" hidden="1" x14ac:dyDescent="0.25"/>
    <row r="31629" hidden="1" x14ac:dyDescent="0.25"/>
    <row r="31630" hidden="1" x14ac:dyDescent="0.25"/>
    <row r="31631" hidden="1" x14ac:dyDescent="0.25"/>
    <row r="31632" hidden="1" x14ac:dyDescent="0.25"/>
    <row r="31633" hidden="1" x14ac:dyDescent="0.25"/>
    <row r="31634" hidden="1" x14ac:dyDescent="0.25"/>
    <row r="31635" hidden="1" x14ac:dyDescent="0.25"/>
    <row r="31636" hidden="1" x14ac:dyDescent="0.25"/>
    <row r="31637" hidden="1" x14ac:dyDescent="0.25"/>
    <row r="31638" hidden="1" x14ac:dyDescent="0.25"/>
    <row r="31639" hidden="1" x14ac:dyDescent="0.25"/>
    <row r="31640" hidden="1" x14ac:dyDescent="0.25"/>
    <row r="31641" hidden="1" x14ac:dyDescent="0.25"/>
    <row r="31642" hidden="1" x14ac:dyDescent="0.25"/>
    <row r="31643" hidden="1" x14ac:dyDescent="0.25"/>
    <row r="31644" hidden="1" x14ac:dyDescent="0.25"/>
    <row r="31645" hidden="1" x14ac:dyDescent="0.25"/>
    <row r="31646" hidden="1" x14ac:dyDescent="0.25"/>
    <row r="31647" hidden="1" x14ac:dyDescent="0.25"/>
    <row r="31648" hidden="1" x14ac:dyDescent="0.25"/>
    <row r="31649" hidden="1" x14ac:dyDescent="0.25"/>
    <row r="31650" hidden="1" x14ac:dyDescent="0.25"/>
    <row r="31651" hidden="1" x14ac:dyDescent="0.25"/>
    <row r="31652" hidden="1" x14ac:dyDescent="0.25"/>
    <row r="31653" hidden="1" x14ac:dyDescent="0.25"/>
    <row r="31654" hidden="1" x14ac:dyDescent="0.25"/>
    <row r="31655" hidden="1" x14ac:dyDescent="0.25"/>
    <row r="31656" hidden="1" x14ac:dyDescent="0.25"/>
    <row r="31657" hidden="1" x14ac:dyDescent="0.25"/>
    <row r="31658" hidden="1" x14ac:dyDescent="0.25"/>
    <row r="31659" hidden="1" x14ac:dyDescent="0.25"/>
    <row r="31660" hidden="1" x14ac:dyDescent="0.25"/>
    <row r="31661" hidden="1" x14ac:dyDescent="0.25"/>
    <row r="31662" hidden="1" x14ac:dyDescent="0.25"/>
    <row r="31663" hidden="1" x14ac:dyDescent="0.25"/>
    <row r="31664" hidden="1" x14ac:dyDescent="0.25"/>
    <row r="31665" hidden="1" x14ac:dyDescent="0.25"/>
    <row r="31666" hidden="1" x14ac:dyDescent="0.25"/>
    <row r="31667" hidden="1" x14ac:dyDescent="0.25"/>
    <row r="31668" hidden="1" x14ac:dyDescent="0.25"/>
    <row r="31669" hidden="1" x14ac:dyDescent="0.25"/>
    <row r="31670" hidden="1" x14ac:dyDescent="0.25"/>
    <row r="31671" hidden="1" x14ac:dyDescent="0.25"/>
    <row r="31672" hidden="1" x14ac:dyDescent="0.25"/>
    <row r="31673" hidden="1" x14ac:dyDescent="0.25"/>
    <row r="31674" hidden="1" x14ac:dyDescent="0.25"/>
    <row r="31675" hidden="1" x14ac:dyDescent="0.25"/>
    <row r="31676" hidden="1" x14ac:dyDescent="0.25"/>
    <row r="31677" hidden="1" x14ac:dyDescent="0.25"/>
    <row r="31678" hidden="1" x14ac:dyDescent="0.25"/>
    <row r="31679" hidden="1" x14ac:dyDescent="0.25"/>
    <row r="31680" hidden="1" x14ac:dyDescent="0.25"/>
    <row r="31681" hidden="1" x14ac:dyDescent="0.25"/>
    <row r="31682" hidden="1" x14ac:dyDescent="0.25"/>
    <row r="31683" hidden="1" x14ac:dyDescent="0.25"/>
    <row r="31684" hidden="1" x14ac:dyDescent="0.25"/>
    <row r="31685" hidden="1" x14ac:dyDescent="0.25"/>
    <row r="31686" hidden="1" x14ac:dyDescent="0.25"/>
    <row r="31687" hidden="1" x14ac:dyDescent="0.25"/>
    <row r="31688" hidden="1" x14ac:dyDescent="0.25"/>
    <row r="31689" hidden="1" x14ac:dyDescent="0.25"/>
    <row r="31690" hidden="1" x14ac:dyDescent="0.25"/>
    <row r="31691" hidden="1" x14ac:dyDescent="0.25"/>
    <row r="31692" hidden="1" x14ac:dyDescent="0.25"/>
    <row r="31693" hidden="1" x14ac:dyDescent="0.25"/>
    <row r="31694" hidden="1" x14ac:dyDescent="0.25"/>
    <row r="31695" hidden="1" x14ac:dyDescent="0.25"/>
    <row r="31696" hidden="1" x14ac:dyDescent="0.25"/>
    <row r="31697" hidden="1" x14ac:dyDescent="0.25"/>
    <row r="31698" hidden="1" x14ac:dyDescent="0.25"/>
    <row r="31699" hidden="1" x14ac:dyDescent="0.25"/>
    <row r="31700" hidden="1" x14ac:dyDescent="0.25"/>
    <row r="31701" hidden="1" x14ac:dyDescent="0.25"/>
    <row r="31702" hidden="1" x14ac:dyDescent="0.25"/>
    <row r="31703" hidden="1" x14ac:dyDescent="0.25"/>
    <row r="31704" hidden="1" x14ac:dyDescent="0.25"/>
    <row r="31705" hidden="1" x14ac:dyDescent="0.25"/>
    <row r="31706" hidden="1" x14ac:dyDescent="0.25"/>
    <row r="31707" hidden="1" x14ac:dyDescent="0.25"/>
    <row r="31708" hidden="1" x14ac:dyDescent="0.25"/>
    <row r="31709" hidden="1" x14ac:dyDescent="0.25"/>
    <row r="31710" hidden="1" x14ac:dyDescent="0.25"/>
    <row r="31711" hidden="1" x14ac:dyDescent="0.25"/>
    <row r="31712" hidden="1" x14ac:dyDescent="0.25"/>
    <row r="31713" hidden="1" x14ac:dyDescent="0.25"/>
    <row r="31714" hidden="1" x14ac:dyDescent="0.25"/>
    <row r="31715" hidden="1" x14ac:dyDescent="0.25"/>
    <row r="31716" hidden="1" x14ac:dyDescent="0.25"/>
    <row r="31717" hidden="1" x14ac:dyDescent="0.25"/>
    <row r="31718" hidden="1" x14ac:dyDescent="0.25"/>
    <row r="31719" hidden="1" x14ac:dyDescent="0.25"/>
    <row r="31720" hidden="1" x14ac:dyDescent="0.25"/>
    <row r="31721" hidden="1" x14ac:dyDescent="0.25"/>
    <row r="31722" hidden="1" x14ac:dyDescent="0.25"/>
    <row r="31723" hidden="1" x14ac:dyDescent="0.25"/>
    <row r="31724" hidden="1" x14ac:dyDescent="0.25"/>
    <row r="31725" hidden="1" x14ac:dyDescent="0.25"/>
    <row r="31726" hidden="1" x14ac:dyDescent="0.25"/>
    <row r="31727" hidden="1" x14ac:dyDescent="0.25"/>
    <row r="31728" hidden="1" x14ac:dyDescent="0.25"/>
    <row r="31729" hidden="1" x14ac:dyDescent="0.25"/>
    <row r="31730" hidden="1" x14ac:dyDescent="0.25"/>
    <row r="31731" hidden="1" x14ac:dyDescent="0.25"/>
    <row r="31732" hidden="1" x14ac:dyDescent="0.25"/>
    <row r="31733" hidden="1" x14ac:dyDescent="0.25"/>
    <row r="31734" hidden="1" x14ac:dyDescent="0.25"/>
    <row r="31735" hidden="1" x14ac:dyDescent="0.25"/>
    <row r="31736" hidden="1" x14ac:dyDescent="0.25"/>
    <row r="31737" hidden="1" x14ac:dyDescent="0.25"/>
    <row r="31738" hidden="1" x14ac:dyDescent="0.25"/>
    <row r="31739" hidden="1" x14ac:dyDescent="0.25"/>
    <row r="31740" hidden="1" x14ac:dyDescent="0.25"/>
    <row r="31741" hidden="1" x14ac:dyDescent="0.25"/>
    <row r="31742" hidden="1" x14ac:dyDescent="0.25"/>
    <row r="31743" hidden="1" x14ac:dyDescent="0.25"/>
    <row r="31744" hidden="1" x14ac:dyDescent="0.25"/>
    <row r="31745" hidden="1" x14ac:dyDescent="0.25"/>
    <row r="31746" hidden="1" x14ac:dyDescent="0.25"/>
    <row r="31747" hidden="1" x14ac:dyDescent="0.25"/>
    <row r="31748" hidden="1" x14ac:dyDescent="0.25"/>
    <row r="31749" hidden="1" x14ac:dyDescent="0.25"/>
    <row r="31750" hidden="1" x14ac:dyDescent="0.25"/>
    <row r="31751" hidden="1" x14ac:dyDescent="0.25"/>
    <row r="31752" hidden="1" x14ac:dyDescent="0.25"/>
    <row r="31753" hidden="1" x14ac:dyDescent="0.25"/>
    <row r="31754" hidden="1" x14ac:dyDescent="0.25"/>
    <row r="31755" hidden="1" x14ac:dyDescent="0.25"/>
    <row r="31756" hidden="1" x14ac:dyDescent="0.25"/>
    <row r="31757" hidden="1" x14ac:dyDescent="0.25"/>
    <row r="31758" hidden="1" x14ac:dyDescent="0.25"/>
    <row r="31759" hidden="1" x14ac:dyDescent="0.25"/>
    <row r="31760" hidden="1" x14ac:dyDescent="0.25"/>
    <row r="31761" hidden="1" x14ac:dyDescent="0.25"/>
    <row r="31762" hidden="1" x14ac:dyDescent="0.25"/>
    <row r="31763" hidden="1" x14ac:dyDescent="0.25"/>
    <row r="31764" hidden="1" x14ac:dyDescent="0.25"/>
    <row r="31765" hidden="1" x14ac:dyDescent="0.25"/>
    <row r="31766" hidden="1" x14ac:dyDescent="0.25"/>
    <row r="31767" hidden="1" x14ac:dyDescent="0.25"/>
    <row r="31768" hidden="1" x14ac:dyDescent="0.25"/>
    <row r="31769" hidden="1" x14ac:dyDescent="0.25"/>
    <row r="31770" hidden="1" x14ac:dyDescent="0.25"/>
    <row r="31771" hidden="1" x14ac:dyDescent="0.25"/>
    <row r="31772" hidden="1" x14ac:dyDescent="0.25"/>
    <row r="31773" hidden="1" x14ac:dyDescent="0.25"/>
    <row r="31774" hidden="1" x14ac:dyDescent="0.25"/>
    <row r="31775" hidden="1" x14ac:dyDescent="0.25"/>
    <row r="31776" hidden="1" x14ac:dyDescent="0.25"/>
    <row r="31777" hidden="1" x14ac:dyDescent="0.25"/>
    <row r="31778" hidden="1" x14ac:dyDescent="0.25"/>
    <row r="31779" hidden="1" x14ac:dyDescent="0.25"/>
    <row r="31780" hidden="1" x14ac:dyDescent="0.25"/>
    <row r="31781" hidden="1" x14ac:dyDescent="0.25"/>
    <row r="31782" hidden="1" x14ac:dyDescent="0.25"/>
    <row r="31783" hidden="1" x14ac:dyDescent="0.25"/>
    <row r="31784" hidden="1" x14ac:dyDescent="0.25"/>
    <row r="31785" hidden="1" x14ac:dyDescent="0.25"/>
    <row r="31786" hidden="1" x14ac:dyDescent="0.25"/>
    <row r="31787" hidden="1" x14ac:dyDescent="0.25"/>
    <row r="31788" hidden="1" x14ac:dyDescent="0.25"/>
    <row r="31789" hidden="1" x14ac:dyDescent="0.25"/>
    <row r="31790" hidden="1" x14ac:dyDescent="0.25"/>
    <row r="31791" hidden="1" x14ac:dyDescent="0.25"/>
    <row r="31792" hidden="1" x14ac:dyDescent="0.25"/>
    <row r="31793" hidden="1" x14ac:dyDescent="0.25"/>
    <row r="31794" hidden="1" x14ac:dyDescent="0.25"/>
    <row r="31795" hidden="1" x14ac:dyDescent="0.25"/>
    <row r="31796" hidden="1" x14ac:dyDescent="0.25"/>
    <row r="31797" hidden="1" x14ac:dyDescent="0.25"/>
    <row r="31798" hidden="1" x14ac:dyDescent="0.25"/>
    <row r="31799" hidden="1" x14ac:dyDescent="0.25"/>
    <row r="31800" hidden="1" x14ac:dyDescent="0.25"/>
    <row r="31801" hidden="1" x14ac:dyDescent="0.25"/>
    <row r="31802" hidden="1" x14ac:dyDescent="0.25"/>
    <row r="31803" hidden="1" x14ac:dyDescent="0.25"/>
    <row r="31804" hidden="1" x14ac:dyDescent="0.25"/>
    <row r="31805" hidden="1" x14ac:dyDescent="0.25"/>
    <row r="31806" hidden="1" x14ac:dyDescent="0.25"/>
    <row r="31807" hidden="1" x14ac:dyDescent="0.25"/>
    <row r="31808" hidden="1" x14ac:dyDescent="0.25"/>
    <row r="31809" hidden="1" x14ac:dyDescent="0.25"/>
    <row r="31810" hidden="1" x14ac:dyDescent="0.25"/>
    <row r="31811" hidden="1" x14ac:dyDescent="0.25"/>
    <row r="31812" hidden="1" x14ac:dyDescent="0.25"/>
    <row r="31813" hidden="1" x14ac:dyDescent="0.25"/>
    <row r="31814" hidden="1" x14ac:dyDescent="0.25"/>
    <row r="31815" hidden="1" x14ac:dyDescent="0.25"/>
    <row r="31816" hidden="1" x14ac:dyDescent="0.25"/>
    <row r="31817" hidden="1" x14ac:dyDescent="0.25"/>
    <row r="31818" hidden="1" x14ac:dyDescent="0.25"/>
    <row r="31819" hidden="1" x14ac:dyDescent="0.25"/>
    <row r="31820" hidden="1" x14ac:dyDescent="0.25"/>
    <row r="31821" hidden="1" x14ac:dyDescent="0.25"/>
    <row r="31822" hidden="1" x14ac:dyDescent="0.25"/>
    <row r="31823" hidden="1" x14ac:dyDescent="0.25"/>
    <row r="31824" hidden="1" x14ac:dyDescent="0.25"/>
    <row r="31825" hidden="1" x14ac:dyDescent="0.25"/>
    <row r="31826" hidden="1" x14ac:dyDescent="0.25"/>
    <row r="31827" hidden="1" x14ac:dyDescent="0.25"/>
    <row r="31828" hidden="1" x14ac:dyDescent="0.25"/>
    <row r="31829" hidden="1" x14ac:dyDescent="0.25"/>
    <row r="31830" hidden="1" x14ac:dyDescent="0.25"/>
    <row r="31831" hidden="1" x14ac:dyDescent="0.25"/>
    <row r="31832" hidden="1" x14ac:dyDescent="0.25"/>
    <row r="31833" hidden="1" x14ac:dyDescent="0.25"/>
    <row r="31834" hidden="1" x14ac:dyDescent="0.25"/>
    <row r="31835" hidden="1" x14ac:dyDescent="0.25"/>
    <row r="31836" hidden="1" x14ac:dyDescent="0.25"/>
    <row r="31837" hidden="1" x14ac:dyDescent="0.25"/>
    <row r="31838" hidden="1" x14ac:dyDescent="0.25"/>
    <row r="31839" hidden="1" x14ac:dyDescent="0.25"/>
    <row r="31840" hidden="1" x14ac:dyDescent="0.25"/>
    <row r="31841" hidden="1" x14ac:dyDescent="0.25"/>
    <row r="31842" hidden="1" x14ac:dyDescent="0.25"/>
    <row r="31843" hidden="1" x14ac:dyDescent="0.25"/>
    <row r="31844" hidden="1" x14ac:dyDescent="0.25"/>
    <row r="31845" hidden="1" x14ac:dyDescent="0.25"/>
    <row r="31846" hidden="1" x14ac:dyDescent="0.25"/>
    <row r="31847" hidden="1" x14ac:dyDescent="0.25"/>
    <row r="31848" hidden="1" x14ac:dyDescent="0.25"/>
    <row r="31849" hidden="1" x14ac:dyDescent="0.25"/>
    <row r="31850" hidden="1" x14ac:dyDescent="0.25"/>
    <row r="31851" hidden="1" x14ac:dyDescent="0.25"/>
    <row r="31852" hidden="1" x14ac:dyDescent="0.25"/>
    <row r="31853" hidden="1" x14ac:dyDescent="0.25"/>
    <row r="31854" hidden="1" x14ac:dyDescent="0.25"/>
    <row r="31855" hidden="1" x14ac:dyDescent="0.25"/>
    <row r="31856" hidden="1" x14ac:dyDescent="0.25"/>
    <row r="31857" hidden="1" x14ac:dyDescent="0.25"/>
    <row r="31858" hidden="1" x14ac:dyDescent="0.25"/>
    <row r="31859" hidden="1" x14ac:dyDescent="0.25"/>
    <row r="31860" hidden="1" x14ac:dyDescent="0.25"/>
    <row r="31861" hidden="1" x14ac:dyDescent="0.25"/>
    <row r="31862" hidden="1" x14ac:dyDescent="0.25"/>
    <row r="31863" hidden="1" x14ac:dyDescent="0.25"/>
    <row r="31864" hidden="1" x14ac:dyDescent="0.25"/>
    <row r="31865" hidden="1" x14ac:dyDescent="0.25"/>
    <row r="31866" hidden="1" x14ac:dyDescent="0.25"/>
    <row r="31867" hidden="1" x14ac:dyDescent="0.25"/>
    <row r="31868" hidden="1" x14ac:dyDescent="0.25"/>
    <row r="31869" hidden="1" x14ac:dyDescent="0.25"/>
    <row r="31870" hidden="1" x14ac:dyDescent="0.25"/>
    <row r="31871" hidden="1" x14ac:dyDescent="0.25"/>
    <row r="31872" hidden="1" x14ac:dyDescent="0.25"/>
    <row r="31873" hidden="1" x14ac:dyDescent="0.25"/>
    <row r="31874" hidden="1" x14ac:dyDescent="0.25"/>
    <row r="31875" hidden="1" x14ac:dyDescent="0.25"/>
    <row r="31876" hidden="1" x14ac:dyDescent="0.25"/>
    <row r="31877" hidden="1" x14ac:dyDescent="0.25"/>
    <row r="31878" hidden="1" x14ac:dyDescent="0.25"/>
    <row r="31879" hidden="1" x14ac:dyDescent="0.25"/>
    <row r="31880" hidden="1" x14ac:dyDescent="0.25"/>
    <row r="31881" hidden="1" x14ac:dyDescent="0.25"/>
    <row r="31882" hidden="1" x14ac:dyDescent="0.25"/>
    <row r="31883" hidden="1" x14ac:dyDescent="0.25"/>
    <row r="31884" hidden="1" x14ac:dyDescent="0.25"/>
    <row r="31885" hidden="1" x14ac:dyDescent="0.25"/>
    <row r="31886" hidden="1" x14ac:dyDescent="0.25"/>
    <row r="31887" hidden="1" x14ac:dyDescent="0.25"/>
    <row r="31888" hidden="1" x14ac:dyDescent="0.25"/>
    <row r="31889" hidden="1" x14ac:dyDescent="0.25"/>
    <row r="31890" hidden="1" x14ac:dyDescent="0.25"/>
    <row r="31891" hidden="1" x14ac:dyDescent="0.25"/>
    <row r="31892" hidden="1" x14ac:dyDescent="0.25"/>
    <row r="31893" hidden="1" x14ac:dyDescent="0.25"/>
    <row r="31894" hidden="1" x14ac:dyDescent="0.25"/>
    <row r="31895" hidden="1" x14ac:dyDescent="0.25"/>
    <row r="31896" hidden="1" x14ac:dyDescent="0.25"/>
    <row r="31897" hidden="1" x14ac:dyDescent="0.25"/>
    <row r="31898" hidden="1" x14ac:dyDescent="0.25"/>
    <row r="31899" hidden="1" x14ac:dyDescent="0.25"/>
    <row r="31900" hidden="1" x14ac:dyDescent="0.25"/>
    <row r="31901" hidden="1" x14ac:dyDescent="0.25"/>
    <row r="31902" hidden="1" x14ac:dyDescent="0.25"/>
    <row r="31903" hidden="1" x14ac:dyDescent="0.25"/>
    <row r="31904" hidden="1" x14ac:dyDescent="0.25"/>
    <row r="31905" hidden="1" x14ac:dyDescent="0.25"/>
    <row r="31906" hidden="1" x14ac:dyDescent="0.25"/>
    <row r="31907" hidden="1" x14ac:dyDescent="0.25"/>
    <row r="31908" hidden="1" x14ac:dyDescent="0.25"/>
    <row r="31909" hidden="1" x14ac:dyDescent="0.25"/>
    <row r="31910" hidden="1" x14ac:dyDescent="0.25"/>
    <row r="31911" hidden="1" x14ac:dyDescent="0.25"/>
    <row r="31912" hidden="1" x14ac:dyDescent="0.25"/>
    <row r="31913" hidden="1" x14ac:dyDescent="0.25"/>
    <row r="31914" hidden="1" x14ac:dyDescent="0.25"/>
    <row r="31915" hidden="1" x14ac:dyDescent="0.25"/>
    <row r="31916" hidden="1" x14ac:dyDescent="0.25"/>
    <row r="31917" hidden="1" x14ac:dyDescent="0.25"/>
    <row r="31918" hidden="1" x14ac:dyDescent="0.25"/>
    <row r="31919" hidden="1" x14ac:dyDescent="0.25"/>
    <row r="31920" hidden="1" x14ac:dyDescent="0.25"/>
    <row r="31921" hidden="1" x14ac:dyDescent="0.25"/>
    <row r="31922" hidden="1" x14ac:dyDescent="0.25"/>
    <row r="31923" hidden="1" x14ac:dyDescent="0.25"/>
    <row r="31924" hidden="1" x14ac:dyDescent="0.25"/>
    <row r="31925" hidden="1" x14ac:dyDescent="0.25"/>
    <row r="31926" hidden="1" x14ac:dyDescent="0.25"/>
    <row r="31927" hidden="1" x14ac:dyDescent="0.25"/>
    <row r="31928" hidden="1" x14ac:dyDescent="0.25"/>
    <row r="31929" hidden="1" x14ac:dyDescent="0.25"/>
    <row r="31930" hidden="1" x14ac:dyDescent="0.25"/>
    <row r="31931" hidden="1" x14ac:dyDescent="0.25"/>
    <row r="31932" hidden="1" x14ac:dyDescent="0.25"/>
    <row r="31933" hidden="1" x14ac:dyDescent="0.25"/>
    <row r="31934" hidden="1" x14ac:dyDescent="0.25"/>
    <row r="31935" hidden="1" x14ac:dyDescent="0.25"/>
    <row r="31936" hidden="1" x14ac:dyDescent="0.25"/>
    <row r="31937" hidden="1" x14ac:dyDescent="0.25"/>
    <row r="31938" hidden="1" x14ac:dyDescent="0.25"/>
    <row r="31939" hidden="1" x14ac:dyDescent="0.25"/>
    <row r="31940" hidden="1" x14ac:dyDescent="0.25"/>
    <row r="31941" hidden="1" x14ac:dyDescent="0.25"/>
    <row r="31942" hidden="1" x14ac:dyDescent="0.25"/>
    <row r="31943" hidden="1" x14ac:dyDescent="0.25"/>
    <row r="31944" hidden="1" x14ac:dyDescent="0.25"/>
    <row r="31945" hidden="1" x14ac:dyDescent="0.25"/>
    <row r="31946" hidden="1" x14ac:dyDescent="0.25"/>
    <row r="31947" hidden="1" x14ac:dyDescent="0.25"/>
    <row r="31948" hidden="1" x14ac:dyDescent="0.25"/>
    <row r="31949" hidden="1" x14ac:dyDescent="0.25"/>
    <row r="31950" hidden="1" x14ac:dyDescent="0.25"/>
    <row r="31951" hidden="1" x14ac:dyDescent="0.25"/>
    <row r="31952" hidden="1" x14ac:dyDescent="0.25"/>
    <row r="31953" hidden="1" x14ac:dyDescent="0.25"/>
    <row r="31954" hidden="1" x14ac:dyDescent="0.25"/>
    <row r="31955" hidden="1" x14ac:dyDescent="0.25"/>
    <row r="31956" hidden="1" x14ac:dyDescent="0.25"/>
    <row r="31957" hidden="1" x14ac:dyDescent="0.25"/>
    <row r="31958" hidden="1" x14ac:dyDescent="0.25"/>
    <row r="31959" hidden="1" x14ac:dyDescent="0.25"/>
    <row r="31960" hidden="1" x14ac:dyDescent="0.25"/>
    <row r="31961" hidden="1" x14ac:dyDescent="0.25"/>
    <row r="31962" hidden="1" x14ac:dyDescent="0.25"/>
    <row r="31963" hidden="1" x14ac:dyDescent="0.25"/>
    <row r="31964" hidden="1" x14ac:dyDescent="0.25"/>
    <row r="31965" hidden="1" x14ac:dyDescent="0.25"/>
    <row r="31966" hidden="1" x14ac:dyDescent="0.25"/>
    <row r="31967" hidden="1" x14ac:dyDescent="0.25"/>
    <row r="31968" hidden="1" x14ac:dyDescent="0.25"/>
    <row r="31969" hidden="1" x14ac:dyDescent="0.25"/>
    <row r="31970" hidden="1" x14ac:dyDescent="0.25"/>
    <row r="31971" hidden="1" x14ac:dyDescent="0.25"/>
    <row r="31972" hidden="1" x14ac:dyDescent="0.25"/>
    <row r="31973" hidden="1" x14ac:dyDescent="0.25"/>
    <row r="31974" hidden="1" x14ac:dyDescent="0.25"/>
    <row r="31975" hidden="1" x14ac:dyDescent="0.25"/>
    <row r="31976" hidden="1" x14ac:dyDescent="0.25"/>
    <row r="31977" hidden="1" x14ac:dyDescent="0.25"/>
    <row r="31978" hidden="1" x14ac:dyDescent="0.25"/>
    <row r="31979" hidden="1" x14ac:dyDescent="0.25"/>
    <row r="31980" hidden="1" x14ac:dyDescent="0.25"/>
    <row r="31981" hidden="1" x14ac:dyDescent="0.25"/>
    <row r="31982" hidden="1" x14ac:dyDescent="0.25"/>
    <row r="31983" hidden="1" x14ac:dyDescent="0.25"/>
    <row r="31984" hidden="1" x14ac:dyDescent="0.25"/>
    <row r="31985" hidden="1" x14ac:dyDescent="0.25"/>
    <row r="31986" hidden="1" x14ac:dyDescent="0.25"/>
    <row r="31987" hidden="1" x14ac:dyDescent="0.25"/>
    <row r="31988" hidden="1" x14ac:dyDescent="0.25"/>
    <row r="31989" hidden="1" x14ac:dyDescent="0.25"/>
    <row r="31990" hidden="1" x14ac:dyDescent="0.25"/>
    <row r="31991" hidden="1" x14ac:dyDescent="0.25"/>
    <row r="31992" hidden="1" x14ac:dyDescent="0.25"/>
    <row r="31993" hidden="1" x14ac:dyDescent="0.25"/>
    <row r="31994" hidden="1" x14ac:dyDescent="0.25"/>
    <row r="31995" hidden="1" x14ac:dyDescent="0.25"/>
    <row r="31996" hidden="1" x14ac:dyDescent="0.25"/>
    <row r="31997" hidden="1" x14ac:dyDescent="0.25"/>
    <row r="31998" hidden="1" x14ac:dyDescent="0.25"/>
    <row r="31999" hidden="1" x14ac:dyDescent="0.25"/>
    <row r="32000" hidden="1" x14ac:dyDescent="0.25"/>
    <row r="32001" hidden="1" x14ac:dyDescent="0.25"/>
    <row r="32002" hidden="1" x14ac:dyDescent="0.25"/>
    <row r="32003" hidden="1" x14ac:dyDescent="0.25"/>
    <row r="32004" hidden="1" x14ac:dyDescent="0.25"/>
    <row r="32005" hidden="1" x14ac:dyDescent="0.25"/>
    <row r="32006" hidden="1" x14ac:dyDescent="0.25"/>
    <row r="32007" hidden="1" x14ac:dyDescent="0.25"/>
    <row r="32008" hidden="1" x14ac:dyDescent="0.25"/>
    <row r="32009" hidden="1" x14ac:dyDescent="0.25"/>
    <row r="32010" hidden="1" x14ac:dyDescent="0.25"/>
    <row r="32011" hidden="1" x14ac:dyDescent="0.25"/>
    <row r="32012" hidden="1" x14ac:dyDescent="0.25"/>
    <row r="32013" hidden="1" x14ac:dyDescent="0.25"/>
    <row r="32014" hidden="1" x14ac:dyDescent="0.25"/>
    <row r="32015" hidden="1" x14ac:dyDescent="0.25"/>
    <row r="32016" hidden="1" x14ac:dyDescent="0.25"/>
    <row r="32017" hidden="1" x14ac:dyDescent="0.25"/>
    <row r="32018" hidden="1" x14ac:dyDescent="0.25"/>
    <row r="32019" hidden="1" x14ac:dyDescent="0.25"/>
    <row r="32020" hidden="1" x14ac:dyDescent="0.25"/>
    <row r="32021" hidden="1" x14ac:dyDescent="0.25"/>
    <row r="32022" hidden="1" x14ac:dyDescent="0.25"/>
    <row r="32023" hidden="1" x14ac:dyDescent="0.25"/>
    <row r="32024" hidden="1" x14ac:dyDescent="0.25"/>
    <row r="32025" hidden="1" x14ac:dyDescent="0.25"/>
    <row r="32026" hidden="1" x14ac:dyDescent="0.25"/>
    <row r="32027" hidden="1" x14ac:dyDescent="0.25"/>
    <row r="32028" hidden="1" x14ac:dyDescent="0.25"/>
    <row r="32029" hidden="1" x14ac:dyDescent="0.25"/>
    <row r="32030" hidden="1" x14ac:dyDescent="0.25"/>
    <row r="32031" hidden="1" x14ac:dyDescent="0.25"/>
    <row r="32032" hidden="1" x14ac:dyDescent="0.25"/>
    <row r="32033" hidden="1" x14ac:dyDescent="0.25"/>
    <row r="32034" hidden="1" x14ac:dyDescent="0.25"/>
    <row r="32035" hidden="1" x14ac:dyDescent="0.25"/>
    <row r="32036" hidden="1" x14ac:dyDescent="0.25"/>
    <row r="32037" hidden="1" x14ac:dyDescent="0.25"/>
    <row r="32038" hidden="1" x14ac:dyDescent="0.25"/>
    <row r="32039" hidden="1" x14ac:dyDescent="0.25"/>
    <row r="32040" hidden="1" x14ac:dyDescent="0.25"/>
    <row r="32041" hidden="1" x14ac:dyDescent="0.25"/>
    <row r="32042" hidden="1" x14ac:dyDescent="0.25"/>
    <row r="32043" hidden="1" x14ac:dyDescent="0.25"/>
    <row r="32044" hidden="1" x14ac:dyDescent="0.25"/>
    <row r="32045" hidden="1" x14ac:dyDescent="0.25"/>
    <row r="32046" hidden="1" x14ac:dyDescent="0.25"/>
    <row r="32047" hidden="1" x14ac:dyDescent="0.25"/>
    <row r="32048" hidden="1" x14ac:dyDescent="0.25"/>
    <row r="32049" hidden="1" x14ac:dyDescent="0.25"/>
    <row r="32050" hidden="1" x14ac:dyDescent="0.25"/>
    <row r="32051" hidden="1" x14ac:dyDescent="0.25"/>
    <row r="32052" hidden="1" x14ac:dyDescent="0.25"/>
    <row r="32053" hidden="1" x14ac:dyDescent="0.25"/>
    <row r="32054" hidden="1" x14ac:dyDescent="0.25"/>
    <row r="32055" hidden="1" x14ac:dyDescent="0.25"/>
    <row r="32056" hidden="1" x14ac:dyDescent="0.25"/>
    <row r="32057" hidden="1" x14ac:dyDescent="0.25"/>
    <row r="32058" hidden="1" x14ac:dyDescent="0.25"/>
    <row r="32059" hidden="1" x14ac:dyDescent="0.25"/>
    <row r="32060" hidden="1" x14ac:dyDescent="0.25"/>
    <row r="32061" hidden="1" x14ac:dyDescent="0.25"/>
    <row r="32062" hidden="1" x14ac:dyDescent="0.25"/>
    <row r="32063" hidden="1" x14ac:dyDescent="0.25"/>
    <row r="32064" hidden="1" x14ac:dyDescent="0.25"/>
    <row r="32065" hidden="1" x14ac:dyDescent="0.25"/>
    <row r="32066" hidden="1" x14ac:dyDescent="0.25"/>
    <row r="32067" hidden="1" x14ac:dyDescent="0.25"/>
    <row r="32068" hidden="1" x14ac:dyDescent="0.25"/>
    <row r="32069" hidden="1" x14ac:dyDescent="0.25"/>
    <row r="32070" hidden="1" x14ac:dyDescent="0.25"/>
    <row r="32071" hidden="1" x14ac:dyDescent="0.25"/>
    <row r="32072" hidden="1" x14ac:dyDescent="0.25"/>
    <row r="32073" hidden="1" x14ac:dyDescent="0.25"/>
    <row r="32074" hidden="1" x14ac:dyDescent="0.25"/>
    <row r="32075" hidden="1" x14ac:dyDescent="0.25"/>
    <row r="32076" hidden="1" x14ac:dyDescent="0.25"/>
    <row r="32077" hidden="1" x14ac:dyDescent="0.25"/>
    <row r="32078" hidden="1" x14ac:dyDescent="0.25"/>
    <row r="32079" hidden="1" x14ac:dyDescent="0.25"/>
    <row r="32080" hidden="1" x14ac:dyDescent="0.25"/>
    <row r="32081" hidden="1" x14ac:dyDescent="0.25"/>
    <row r="32082" hidden="1" x14ac:dyDescent="0.25"/>
    <row r="32083" hidden="1" x14ac:dyDescent="0.25"/>
    <row r="32084" hidden="1" x14ac:dyDescent="0.25"/>
    <row r="32085" hidden="1" x14ac:dyDescent="0.25"/>
    <row r="32086" hidden="1" x14ac:dyDescent="0.25"/>
    <row r="32087" hidden="1" x14ac:dyDescent="0.25"/>
    <row r="32088" hidden="1" x14ac:dyDescent="0.25"/>
    <row r="32089" hidden="1" x14ac:dyDescent="0.25"/>
    <row r="32090" hidden="1" x14ac:dyDescent="0.25"/>
    <row r="32091" hidden="1" x14ac:dyDescent="0.25"/>
    <row r="32092" hidden="1" x14ac:dyDescent="0.25"/>
    <row r="32093" hidden="1" x14ac:dyDescent="0.25"/>
    <row r="32094" hidden="1" x14ac:dyDescent="0.25"/>
    <row r="32095" hidden="1" x14ac:dyDescent="0.25"/>
    <row r="32096" hidden="1" x14ac:dyDescent="0.25"/>
    <row r="32097" hidden="1" x14ac:dyDescent="0.25"/>
    <row r="32098" hidden="1" x14ac:dyDescent="0.25"/>
    <row r="32099" hidden="1" x14ac:dyDescent="0.25"/>
    <row r="32100" hidden="1" x14ac:dyDescent="0.25"/>
    <row r="32101" hidden="1" x14ac:dyDescent="0.25"/>
    <row r="32102" hidden="1" x14ac:dyDescent="0.25"/>
    <row r="32103" hidden="1" x14ac:dyDescent="0.25"/>
    <row r="32104" hidden="1" x14ac:dyDescent="0.25"/>
    <row r="32105" hidden="1" x14ac:dyDescent="0.25"/>
    <row r="32106" hidden="1" x14ac:dyDescent="0.25"/>
    <row r="32107" hidden="1" x14ac:dyDescent="0.25"/>
    <row r="32108" hidden="1" x14ac:dyDescent="0.25"/>
    <row r="32109" hidden="1" x14ac:dyDescent="0.25"/>
    <row r="32110" hidden="1" x14ac:dyDescent="0.25"/>
    <row r="32111" hidden="1" x14ac:dyDescent="0.25"/>
    <row r="32112" hidden="1" x14ac:dyDescent="0.25"/>
    <row r="32113" hidden="1" x14ac:dyDescent="0.25"/>
    <row r="32114" hidden="1" x14ac:dyDescent="0.25"/>
    <row r="32115" hidden="1" x14ac:dyDescent="0.25"/>
    <row r="32116" hidden="1" x14ac:dyDescent="0.25"/>
    <row r="32117" hidden="1" x14ac:dyDescent="0.25"/>
    <row r="32118" hidden="1" x14ac:dyDescent="0.25"/>
    <row r="32119" hidden="1" x14ac:dyDescent="0.25"/>
    <row r="32120" hidden="1" x14ac:dyDescent="0.25"/>
    <row r="32121" hidden="1" x14ac:dyDescent="0.25"/>
    <row r="32122" hidden="1" x14ac:dyDescent="0.25"/>
    <row r="32123" hidden="1" x14ac:dyDescent="0.25"/>
    <row r="32124" hidden="1" x14ac:dyDescent="0.25"/>
    <row r="32125" hidden="1" x14ac:dyDescent="0.25"/>
    <row r="32126" hidden="1" x14ac:dyDescent="0.25"/>
    <row r="32127" hidden="1" x14ac:dyDescent="0.25"/>
    <row r="32128" hidden="1" x14ac:dyDescent="0.25"/>
    <row r="32129" hidden="1" x14ac:dyDescent="0.25"/>
    <row r="32130" hidden="1" x14ac:dyDescent="0.25"/>
    <row r="32131" hidden="1" x14ac:dyDescent="0.25"/>
    <row r="32132" hidden="1" x14ac:dyDescent="0.25"/>
    <row r="32133" hidden="1" x14ac:dyDescent="0.25"/>
    <row r="32134" hidden="1" x14ac:dyDescent="0.25"/>
    <row r="32135" hidden="1" x14ac:dyDescent="0.25"/>
    <row r="32136" hidden="1" x14ac:dyDescent="0.25"/>
    <row r="32137" hidden="1" x14ac:dyDescent="0.25"/>
    <row r="32138" hidden="1" x14ac:dyDescent="0.25"/>
    <row r="32139" hidden="1" x14ac:dyDescent="0.25"/>
    <row r="32140" hidden="1" x14ac:dyDescent="0.25"/>
    <row r="32141" hidden="1" x14ac:dyDescent="0.25"/>
    <row r="32142" hidden="1" x14ac:dyDescent="0.25"/>
    <row r="32143" hidden="1" x14ac:dyDescent="0.25"/>
    <row r="32144" hidden="1" x14ac:dyDescent="0.25"/>
    <row r="32145" hidden="1" x14ac:dyDescent="0.25"/>
    <row r="32146" hidden="1" x14ac:dyDescent="0.25"/>
    <row r="32147" hidden="1" x14ac:dyDescent="0.25"/>
    <row r="32148" hidden="1" x14ac:dyDescent="0.25"/>
    <row r="32149" hidden="1" x14ac:dyDescent="0.25"/>
    <row r="32150" hidden="1" x14ac:dyDescent="0.25"/>
    <row r="32151" hidden="1" x14ac:dyDescent="0.25"/>
    <row r="32152" hidden="1" x14ac:dyDescent="0.25"/>
    <row r="32153" hidden="1" x14ac:dyDescent="0.25"/>
    <row r="32154" hidden="1" x14ac:dyDescent="0.25"/>
    <row r="32155" hidden="1" x14ac:dyDescent="0.25"/>
    <row r="32156" hidden="1" x14ac:dyDescent="0.25"/>
    <row r="32157" hidden="1" x14ac:dyDescent="0.25"/>
    <row r="32158" hidden="1" x14ac:dyDescent="0.25"/>
    <row r="32159" hidden="1" x14ac:dyDescent="0.25"/>
    <row r="32160" hidden="1" x14ac:dyDescent="0.25"/>
    <row r="32161" hidden="1" x14ac:dyDescent="0.25"/>
    <row r="32162" hidden="1" x14ac:dyDescent="0.25"/>
    <row r="32163" hidden="1" x14ac:dyDescent="0.25"/>
    <row r="32164" hidden="1" x14ac:dyDescent="0.25"/>
    <row r="32165" hidden="1" x14ac:dyDescent="0.25"/>
    <row r="32166" hidden="1" x14ac:dyDescent="0.25"/>
    <row r="32167" hidden="1" x14ac:dyDescent="0.25"/>
    <row r="32168" hidden="1" x14ac:dyDescent="0.25"/>
    <row r="32169" hidden="1" x14ac:dyDescent="0.25"/>
    <row r="32170" hidden="1" x14ac:dyDescent="0.25"/>
    <row r="32171" hidden="1" x14ac:dyDescent="0.25"/>
    <row r="32172" hidden="1" x14ac:dyDescent="0.25"/>
    <row r="32173" hidden="1" x14ac:dyDescent="0.25"/>
    <row r="32174" hidden="1" x14ac:dyDescent="0.25"/>
    <row r="32175" hidden="1" x14ac:dyDescent="0.25"/>
    <row r="32176" hidden="1" x14ac:dyDescent="0.25"/>
    <row r="32177" hidden="1" x14ac:dyDescent="0.25"/>
    <row r="32178" hidden="1" x14ac:dyDescent="0.25"/>
    <row r="32179" hidden="1" x14ac:dyDescent="0.25"/>
    <row r="32180" hidden="1" x14ac:dyDescent="0.25"/>
    <row r="32181" hidden="1" x14ac:dyDescent="0.25"/>
    <row r="32182" hidden="1" x14ac:dyDescent="0.25"/>
    <row r="32183" hidden="1" x14ac:dyDescent="0.25"/>
    <row r="32184" hidden="1" x14ac:dyDescent="0.25"/>
    <row r="32185" hidden="1" x14ac:dyDescent="0.25"/>
    <row r="32186" hidden="1" x14ac:dyDescent="0.25"/>
    <row r="32187" hidden="1" x14ac:dyDescent="0.25"/>
    <row r="32188" hidden="1" x14ac:dyDescent="0.25"/>
    <row r="32189" hidden="1" x14ac:dyDescent="0.25"/>
    <row r="32190" hidden="1" x14ac:dyDescent="0.25"/>
    <row r="32191" hidden="1" x14ac:dyDescent="0.25"/>
    <row r="32192" hidden="1" x14ac:dyDescent="0.25"/>
    <row r="32193" hidden="1" x14ac:dyDescent="0.25"/>
    <row r="32194" hidden="1" x14ac:dyDescent="0.25"/>
    <row r="32195" hidden="1" x14ac:dyDescent="0.25"/>
    <row r="32196" hidden="1" x14ac:dyDescent="0.25"/>
    <row r="32197" hidden="1" x14ac:dyDescent="0.25"/>
    <row r="32198" hidden="1" x14ac:dyDescent="0.25"/>
    <row r="32199" hidden="1" x14ac:dyDescent="0.25"/>
    <row r="32200" hidden="1" x14ac:dyDescent="0.25"/>
    <row r="32201" hidden="1" x14ac:dyDescent="0.25"/>
    <row r="32202" hidden="1" x14ac:dyDescent="0.25"/>
    <row r="32203" hidden="1" x14ac:dyDescent="0.25"/>
    <row r="32204" hidden="1" x14ac:dyDescent="0.25"/>
    <row r="32205" hidden="1" x14ac:dyDescent="0.25"/>
    <row r="32206" hidden="1" x14ac:dyDescent="0.25"/>
    <row r="32207" hidden="1" x14ac:dyDescent="0.25"/>
    <row r="32208" hidden="1" x14ac:dyDescent="0.25"/>
    <row r="32209" hidden="1" x14ac:dyDescent="0.25"/>
    <row r="32210" hidden="1" x14ac:dyDescent="0.25"/>
    <row r="32211" hidden="1" x14ac:dyDescent="0.25"/>
    <row r="32212" hidden="1" x14ac:dyDescent="0.25"/>
    <row r="32213" hidden="1" x14ac:dyDescent="0.25"/>
    <row r="32214" hidden="1" x14ac:dyDescent="0.25"/>
    <row r="32215" hidden="1" x14ac:dyDescent="0.25"/>
    <row r="32216" hidden="1" x14ac:dyDescent="0.25"/>
    <row r="32217" hidden="1" x14ac:dyDescent="0.25"/>
    <row r="32218" hidden="1" x14ac:dyDescent="0.25"/>
    <row r="32219" hidden="1" x14ac:dyDescent="0.25"/>
    <row r="32220" hidden="1" x14ac:dyDescent="0.25"/>
    <row r="32221" hidden="1" x14ac:dyDescent="0.25"/>
    <row r="32222" hidden="1" x14ac:dyDescent="0.25"/>
    <row r="32223" hidden="1" x14ac:dyDescent="0.25"/>
    <row r="32224" hidden="1" x14ac:dyDescent="0.25"/>
    <row r="32225" hidden="1" x14ac:dyDescent="0.25"/>
    <row r="32226" hidden="1" x14ac:dyDescent="0.25"/>
    <row r="32227" hidden="1" x14ac:dyDescent="0.25"/>
    <row r="32228" hidden="1" x14ac:dyDescent="0.25"/>
    <row r="32229" hidden="1" x14ac:dyDescent="0.25"/>
    <row r="32230" hidden="1" x14ac:dyDescent="0.25"/>
    <row r="32231" hidden="1" x14ac:dyDescent="0.25"/>
    <row r="32232" hidden="1" x14ac:dyDescent="0.25"/>
    <row r="32233" hidden="1" x14ac:dyDescent="0.25"/>
    <row r="32234" hidden="1" x14ac:dyDescent="0.25"/>
    <row r="32235" hidden="1" x14ac:dyDescent="0.25"/>
    <row r="32236" hidden="1" x14ac:dyDescent="0.25"/>
    <row r="32237" hidden="1" x14ac:dyDescent="0.25"/>
    <row r="32238" hidden="1" x14ac:dyDescent="0.25"/>
    <row r="32239" hidden="1" x14ac:dyDescent="0.25"/>
    <row r="32240" hidden="1" x14ac:dyDescent="0.25"/>
    <row r="32241" hidden="1" x14ac:dyDescent="0.25"/>
    <row r="32242" hidden="1" x14ac:dyDescent="0.25"/>
    <row r="32243" hidden="1" x14ac:dyDescent="0.25"/>
    <row r="32244" hidden="1" x14ac:dyDescent="0.25"/>
    <row r="32245" hidden="1" x14ac:dyDescent="0.25"/>
    <row r="32246" hidden="1" x14ac:dyDescent="0.25"/>
    <row r="32247" hidden="1" x14ac:dyDescent="0.25"/>
    <row r="32248" hidden="1" x14ac:dyDescent="0.25"/>
    <row r="32249" hidden="1" x14ac:dyDescent="0.25"/>
    <row r="32250" hidden="1" x14ac:dyDescent="0.25"/>
    <row r="32251" hidden="1" x14ac:dyDescent="0.25"/>
    <row r="32252" hidden="1" x14ac:dyDescent="0.25"/>
    <row r="32253" hidden="1" x14ac:dyDescent="0.25"/>
    <row r="32254" hidden="1" x14ac:dyDescent="0.25"/>
    <row r="32255" hidden="1" x14ac:dyDescent="0.25"/>
    <row r="32256" hidden="1" x14ac:dyDescent="0.25"/>
    <row r="32257" hidden="1" x14ac:dyDescent="0.25"/>
    <row r="32258" hidden="1" x14ac:dyDescent="0.25"/>
    <row r="32259" hidden="1" x14ac:dyDescent="0.25"/>
    <row r="32260" hidden="1" x14ac:dyDescent="0.25"/>
    <row r="32261" hidden="1" x14ac:dyDescent="0.25"/>
    <row r="32262" hidden="1" x14ac:dyDescent="0.25"/>
    <row r="32263" hidden="1" x14ac:dyDescent="0.25"/>
    <row r="32264" hidden="1" x14ac:dyDescent="0.25"/>
    <row r="32265" hidden="1" x14ac:dyDescent="0.25"/>
    <row r="32266" hidden="1" x14ac:dyDescent="0.25"/>
    <row r="32267" hidden="1" x14ac:dyDescent="0.25"/>
    <row r="32268" hidden="1" x14ac:dyDescent="0.25"/>
    <row r="32269" hidden="1" x14ac:dyDescent="0.25"/>
    <row r="32270" hidden="1" x14ac:dyDescent="0.25"/>
    <row r="32271" hidden="1" x14ac:dyDescent="0.25"/>
    <row r="32272" hidden="1" x14ac:dyDescent="0.25"/>
    <row r="32273" hidden="1" x14ac:dyDescent="0.25"/>
    <row r="32274" hidden="1" x14ac:dyDescent="0.25"/>
    <row r="32275" hidden="1" x14ac:dyDescent="0.25"/>
    <row r="32276" hidden="1" x14ac:dyDescent="0.25"/>
    <row r="32277" hidden="1" x14ac:dyDescent="0.25"/>
    <row r="32278" hidden="1" x14ac:dyDescent="0.25"/>
    <row r="32279" hidden="1" x14ac:dyDescent="0.25"/>
    <row r="32280" hidden="1" x14ac:dyDescent="0.25"/>
    <row r="32281" hidden="1" x14ac:dyDescent="0.25"/>
    <row r="32282" hidden="1" x14ac:dyDescent="0.25"/>
    <row r="32283" hidden="1" x14ac:dyDescent="0.25"/>
    <row r="32284" hidden="1" x14ac:dyDescent="0.25"/>
    <row r="32285" hidden="1" x14ac:dyDescent="0.25"/>
    <row r="32286" hidden="1" x14ac:dyDescent="0.25"/>
    <row r="32287" hidden="1" x14ac:dyDescent="0.25"/>
    <row r="32288" hidden="1" x14ac:dyDescent="0.25"/>
    <row r="32289" hidden="1" x14ac:dyDescent="0.25"/>
    <row r="32290" hidden="1" x14ac:dyDescent="0.25"/>
    <row r="32291" hidden="1" x14ac:dyDescent="0.25"/>
    <row r="32292" hidden="1" x14ac:dyDescent="0.25"/>
    <row r="32293" hidden="1" x14ac:dyDescent="0.25"/>
    <row r="32294" hidden="1" x14ac:dyDescent="0.25"/>
    <row r="32295" hidden="1" x14ac:dyDescent="0.25"/>
    <row r="32296" hidden="1" x14ac:dyDescent="0.25"/>
    <row r="32297" hidden="1" x14ac:dyDescent="0.25"/>
    <row r="32298" hidden="1" x14ac:dyDescent="0.25"/>
    <row r="32299" hidden="1" x14ac:dyDescent="0.25"/>
    <row r="32300" hidden="1" x14ac:dyDescent="0.25"/>
    <row r="32301" hidden="1" x14ac:dyDescent="0.25"/>
    <row r="32302" hidden="1" x14ac:dyDescent="0.25"/>
    <row r="32303" hidden="1" x14ac:dyDescent="0.25"/>
    <row r="32304" hidden="1" x14ac:dyDescent="0.25"/>
    <row r="32305" hidden="1" x14ac:dyDescent="0.25"/>
    <row r="32306" hidden="1" x14ac:dyDescent="0.25"/>
    <row r="32307" hidden="1" x14ac:dyDescent="0.25"/>
    <row r="32308" hidden="1" x14ac:dyDescent="0.25"/>
    <row r="32309" hidden="1" x14ac:dyDescent="0.25"/>
    <row r="32310" hidden="1" x14ac:dyDescent="0.25"/>
    <row r="32311" hidden="1" x14ac:dyDescent="0.25"/>
    <row r="32312" hidden="1" x14ac:dyDescent="0.25"/>
    <row r="32313" hidden="1" x14ac:dyDescent="0.25"/>
    <row r="32314" hidden="1" x14ac:dyDescent="0.25"/>
    <row r="32315" hidden="1" x14ac:dyDescent="0.25"/>
    <row r="32316" hidden="1" x14ac:dyDescent="0.25"/>
    <row r="32317" hidden="1" x14ac:dyDescent="0.25"/>
    <row r="32318" hidden="1" x14ac:dyDescent="0.25"/>
    <row r="32319" hidden="1" x14ac:dyDescent="0.25"/>
    <row r="32320" hidden="1" x14ac:dyDescent="0.25"/>
    <row r="32321" hidden="1" x14ac:dyDescent="0.25"/>
    <row r="32322" hidden="1" x14ac:dyDescent="0.25"/>
    <row r="32323" hidden="1" x14ac:dyDescent="0.25"/>
    <row r="32324" hidden="1" x14ac:dyDescent="0.25"/>
    <row r="32325" hidden="1" x14ac:dyDescent="0.25"/>
    <row r="32326" hidden="1" x14ac:dyDescent="0.25"/>
    <row r="32327" hidden="1" x14ac:dyDescent="0.25"/>
    <row r="32328" hidden="1" x14ac:dyDescent="0.25"/>
    <row r="32329" hidden="1" x14ac:dyDescent="0.25"/>
    <row r="32330" hidden="1" x14ac:dyDescent="0.25"/>
    <row r="32331" hidden="1" x14ac:dyDescent="0.25"/>
    <row r="32332" hidden="1" x14ac:dyDescent="0.25"/>
    <row r="32333" hidden="1" x14ac:dyDescent="0.25"/>
    <row r="32334" hidden="1" x14ac:dyDescent="0.25"/>
    <row r="32335" hidden="1" x14ac:dyDescent="0.25"/>
    <row r="32336" hidden="1" x14ac:dyDescent="0.25"/>
    <row r="32337" hidden="1" x14ac:dyDescent="0.25"/>
    <row r="32338" hidden="1" x14ac:dyDescent="0.25"/>
    <row r="32339" hidden="1" x14ac:dyDescent="0.25"/>
    <row r="32340" hidden="1" x14ac:dyDescent="0.25"/>
    <row r="32341" hidden="1" x14ac:dyDescent="0.25"/>
    <row r="32342" hidden="1" x14ac:dyDescent="0.25"/>
    <row r="32343" hidden="1" x14ac:dyDescent="0.25"/>
    <row r="32344" hidden="1" x14ac:dyDescent="0.25"/>
    <row r="32345" hidden="1" x14ac:dyDescent="0.25"/>
    <row r="32346" hidden="1" x14ac:dyDescent="0.25"/>
    <row r="32347" hidden="1" x14ac:dyDescent="0.25"/>
    <row r="32348" hidden="1" x14ac:dyDescent="0.25"/>
    <row r="32349" hidden="1" x14ac:dyDescent="0.25"/>
    <row r="32350" hidden="1" x14ac:dyDescent="0.25"/>
    <row r="32351" hidden="1" x14ac:dyDescent="0.25"/>
    <row r="32352" hidden="1" x14ac:dyDescent="0.25"/>
    <row r="32353" hidden="1" x14ac:dyDescent="0.25"/>
    <row r="32354" hidden="1" x14ac:dyDescent="0.25"/>
    <row r="32355" hidden="1" x14ac:dyDescent="0.25"/>
    <row r="32356" hidden="1" x14ac:dyDescent="0.25"/>
    <row r="32357" hidden="1" x14ac:dyDescent="0.25"/>
    <row r="32358" hidden="1" x14ac:dyDescent="0.25"/>
    <row r="32359" hidden="1" x14ac:dyDescent="0.25"/>
    <row r="32360" hidden="1" x14ac:dyDescent="0.25"/>
    <row r="32361" hidden="1" x14ac:dyDescent="0.25"/>
    <row r="32362" hidden="1" x14ac:dyDescent="0.25"/>
    <row r="32363" hidden="1" x14ac:dyDescent="0.25"/>
    <row r="32364" hidden="1" x14ac:dyDescent="0.25"/>
    <row r="32365" hidden="1" x14ac:dyDescent="0.25"/>
    <row r="32366" hidden="1" x14ac:dyDescent="0.25"/>
    <row r="32367" hidden="1" x14ac:dyDescent="0.25"/>
    <row r="32368" hidden="1" x14ac:dyDescent="0.25"/>
    <row r="32369" hidden="1" x14ac:dyDescent="0.25"/>
    <row r="32370" hidden="1" x14ac:dyDescent="0.25"/>
    <row r="32371" hidden="1" x14ac:dyDescent="0.25"/>
    <row r="32372" hidden="1" x14ac:dyDescent="0.25"/>
    <row r="32373" hidden="1" x14ac:dyDescent="0.25"/>
    <row r="32374" hidden="1" x14ac:dyDescent="0.25"/>
    <row r="32375" hidden="1" x14ac:dyDescent="0.25"/>
    <row r="32376" hidden="1" x14ac:dyDescent="0.25"/>
    <row r="32377" hidden="1" x14ac:dyDescent="0.25"/>
    <row r="32378" hidden="1" x14ac:dyDescent="0.25"/>
    <row r="32379" hidden="1" x14ac:dyDescent="0.25"/>
    <row r="32380" hidden="1" x14ac:dyDescent="0.25"/>
    <row r="32381" hidden="1" x14ac:dyDescent="0.25"/>
    <row r="32382" hidden="1" x14ac:dyDescent="0.25"/>
    <row r="32383" hidden="1" x14ac:dyDescent="0.25"/>
    <row r="32384" hidden="1" x14ac:dyDescent="0.25"/>
    <row r="32385" hidden="1" x14ac:dyDescent="0.25"/>
    <row r="32386" hidden="1" x14ac:dyDescent="0.25"/>
    <row r="32387" hidden="1" x14ac:dyDescent="0.25"/>
    <row r="32388" hidden="1" x14ac:dyDescent="0.25"/>
    <row r="32389" hidden="1" x14ac:dyDescent="0.25"/>
    <row r="32390" hidden="1" x14ac:dyDescent="0.25"/>
    <row r="32391" hidden="1" x14ac:dyDescent="0.25"/>
    <row r="32392" hidden="1" x14ac:dyDescent="0.25"/>
    <row r="32393" hidden="1" x14ac:dyDescent="0.25"/>
    <row r="32394" hidden="1" x14ac:dyDescent="0.25"/>
    <row r="32395" hidden="1" x14ac:dyDescent="0.25"/>
    <row r="32396" hidden="1" x14ac:dyDescent="0.25"/>
    <row r="32397" hidden="1" x14ac:dyDescent="0.25"/>
    <row r="32398" hidden="1" x14ac:dyDescent="0.25"/>
    <row r="32399" hidden="1" x14ac:dyDescent="0.25"/>
    <row r="32400" hidden="1" x14ac:dyDescent="0.25"/>
    <row r="32401" hidden="1" x14ac:dyDescent="0.25"/>
    <row r="32402" hidden="1" x14ac:dyDescent="0.25"/>
    <row r="32403" hidden="1" x14ac:dyDescent="0.25"/>
    <row r="32404" hidden="1" x14ac:dyDescent="0.25"/>
    <row r="32405" hidden="1" x14ac:dyDescent="0.25"/>
    <row r="32406" hidden="1" x14ac:dyDescent="0.25"/>
    <row r="32407" hidden="1" x14ac:dyDescent="0.25"/>
    <row r="32408" hidden="1" x14ac:dyDescent="0.25"/>
    <row r="32409" hidden="1" x14ac:dyDescent="0.25"/>
    <row r="32410" hidden="1" x14ac:dyDescent="0.25"/>
    <row r="32411" hidden="1" x14ac:dyDescent="0.25"/>
    <row r="32412" hidden="1" x14ac:dyDescent="0.25"/>
    <row r="32413" hidden="1" x14ac:dyDescent="0.25"/>
    <row r="32414" hidden="1" x14ac:dyDescent="0.25"/>
    <row r="32415" hidden="1" x14ac:dyDescent="0.25"/>
    <row r="32416" hidden="1" x14ac:dyDescent="0.25"/>
    <row r="32417" hidden="1" x14ac:dyDescent="0.25"/>
    <row r="32418" hidden="1" x14ac:dyDescent="0.25"/>
    <row r="32419" hidden="1" x14ac:dyDescent="0.25"/>
    <row r="32420" hidden="1" x14ac:dyDescent="0.25"/>
    <row r="32421" hidden="1" x14ac:dyDescent="0.25"/>
    <row r="32422" hidden="1" x14ac:dyDescent="0.25"/>
    <row r="32423" hidden="1" x14ac:dyDescent="0.25"/>
    <row r="32424" hidden="1" x14ac:dyDescent="0.25"/>
    <row r="32425" hidden="1" x14ac:dyDescent="0.25"/>
    <row r="32426" hidden="1" x14ac:dyDescent="0.25"/>
    <row r="32427" hidden="1" x14ac:dyDescent="0.25"/>
    <row r="32428" hidden="1" x14ac:dyDescent="0.25"/>
    <row r="32429" hidden="1" x14ac:dyDescent="0.25"/>
    <row r="32430" hidden="1" x14ac:dyDescent="0.25"/>
    <row r="32431" hidden="1" x14ac:dyDescent="0.25"/>
    <row r="32432" hidden="1" x14ac:dyDescent="0.25"/>
    <row r="32433" hidden="1" x14ac:dyDescent="0.25"/>
    <row r="32434" hidden="1" x14ac:dyDescent="0.25"/>
    <row r="32435" hidden="1" x14ac:dyDescent="0.25"/>
    <row r="32436" hidden="1" x14ac:dyDescent="0.25"/>
    <row r="32437" hidden="1" x14ac:dyDescent="0.25"/>
    <row r="32438" hidden="1" x14ac:dyDescent="0.25"/>
    <row r="32439" hidden="1" x14ac:dyDescent="0.25"/>
    <row r="32440" hidden="1" x14ac:dyDescent="0.25"/>
    <row r="32441" hidden="1" x14ac:dyDescent="0.25"/>
    <row r="32442" hidden="1" x14ac:dyDescent="0.25"/>
    <row r="32443" hidden="1" x14ac:dyDescent="0.25"/>
    <row r="32444" hidden="1" x14ac:dyDescent="0.25"/>
    <row r="32445" hidden="1" x14ac:dyDescent="0.25"/>
    <row r="32446" hidden="1" x14ac:dyDescent="0.25"/>
    <row r="32447" hidden="1" x14ac:dyDescent="0.25"/>
    <row r="32448" hidden="1" x14ac:dyDescent="0.25"/>
    <row r="32449" hidden="1" x14ac:dyDescent="0.25"/>
    <row r="32450" hidden="1" x14ac:dyDescent="0.25"/>
    <row r="32451" hidden="1" x14ac:dyDescent="0.25"/>
    <row r="32452" hidden="1" x14ac:dyDescent="0.25"/>
    <row r="32453" hidden="1" x14ac:dyDescent="0.25"/>
    <row r="32454" hidden="1" x14ac:dyDescent="0.25"/>
    <row r="32455" hidden="1" x14ac:dyDescent="0.25"/>
    <row r="32456" hidden="1" x14ac:dyDescent="0.25"/>
    <row r="32457" hidden="1" x14ac:dyDescent="0.25"/>
    <row r="32458" hidden="1" x14ac:dyDescent="0.25"/>
    <row r="32459" hidden="1" x14ac:dyDescent="0.25"/>
    <row r="32460" hidden="1" x14ac:dyDescent="0.25"/>
    <row r="32461" hidden="1" x14ac:dyDescent="0.25"/>
    <row r="32462" hidden="1" x14ac:dyDescent="0.25"/>
    <row r="32463" hidden="1" x14ac:dyDescent="0.25"/>
    <row r="32464" hidden="1" x14ac:dyDescent="0.25"/>
    <row r="32465" hidden="1" x14ac:dyDescent="0.25"/>
    <row r="32466" hidden="1" x14ac:dyDescent="0.25"/>
    <row r="32467" hidden="1" x14ac:dyDescent="0.25"/>
    <row r="32468" hidden="1" x14ac:dyDescent="0.25"/>
    <row r="32469" hidden="1" x14ac:dyDescent="0.25"/>
    <row r="32470" hidden="1" x14ac:dyDescent="0.25"/>
    <row r="32471" hidden="1" x14ac:dyDescent="0.25"/>
    <row r="32472" hidden="1" x14ac:dyDescent="0.25"/>
    <row r="32473" hidden="1" x14ac:dyDescent="0.25"/>
    <row r="32474" hidden="1" x14ac:dyDescent="0.25"/>
    <row r="32475" hidden="1" x14ac:dyDescent="0.25"/>
    <row r="32476" hidden="1" x14ac:dyDescent="0.25"/>
    <row r="32477" hidden="1" x14ac:dyDescent="0.25"/>
    <row r="32478" hidden="1" x14ac:dyDescent="0.25"/>
    <row r="32479" hidden="1" x14ac:dyDescent="0.25"/>
    <row r="32480" hidden="1" x14ac:dyDescent="0.25"/>
    <row r="32481" hidden="1" x14ac:dyDescent="0.25"/>
    <row r="32482" hidden="1" x14ac:dyDescent="0.25"/>
    <row r="32483" hidden="1" x14ac:dyDescent="0.25"/>
    <row r="32484" hidden="1" x14ac:dyDescent="0.25"/>
    <row r="32485" hidden="1" x14ac:dyDescent="0.25"/>
    <row r="32486" hidden="1" x14ac:dyDescent="0.25"/>
    <row r="32487" hidden="1" x14ac:dyDescent="0.25"/>
    <row r="32488" hidden="1" x14ac:dyDescent="0.25"/>
    <row r="32489" hidden="1" x14ac:dyDescent="0.25"/>
    <row r="32490" hidden="1" x14ac:dyDescent="0.25"/>
    <row r="32491" hidden="1" x14ac:dyDescent="0.25"/>
    <row r="32492" hidden="1" x14ac:dyDescent="0.25"/>
    <row r="32493" hidden="1" x14ac:dyDescent="0.25"/>
    <row r="32494" hidden="1" x14ac:dyDescent="0.25"/>
    <row r="32495" hidden="1" x14ac:dyDescent="0.25"/>
    <row r="32496" hidden="1" x14ac:dyDescent="0.25"/>
    <row r="32497" hidden="1" x14ac:dyDescent="0.25"/>
    <row r="32498" hidden="1" x14ac:dyDescent="0.25"/>
    <row r="32499" hidden="1" x14ac:dyDescent="0.25"/>
    <row r="32500" hidden="1" x14ac:dyDescent="0.25"/>
    <row r="32501" hidden="1" x14ac:dyDescent="0.25"/>
    <row r="32502" hidden="1" x14ac:dyDescent="0.25"/>
    <row r="32503" hidden="1" x14ac:dyDescent="0.25"/>
    <row r="32504" hidden="1" x14ac:dyDescent="0.25"/>
    <row r="32505" hidden="1" x14ac:dyDescent="0.25"/>
    <row r="32506" hidden="1" x14ac:dyDescent="0.25"/>
    <row r="32507" hidden="1" x14ac:dyDescent="0.25"/>
    <row r="32508" hidden="1" x14ac:dyDescent="0.25"/>
    <row r="32509" hidden="1" x14ac:dyDescent="0.25"/>
    <row r="32510" hidden="1" x14ac:dyDescent="0.25"/>
    <row r="32511" hidden="1" x14ac:dyDescent="0.25"/>
    <row r="32512" hidden="1" x14ac:dyDescent="0.25"/>
    <row r="32513" hidden="1" x14ac:dyDescent="0.25"/>
    <row r="32514" hidden="1" x14ac:dyDescent="0.25"/>
    <row r="32515" hidden="1" x14ac:dyDescent="0.25"/>
    <row r="32516" hidden="1" x14ac:dyDescent="0.25"/>
    <row r="32517" hidden="1" x14ac:dyDescent="0.25"/>
    <row r="32518" hidden="1" x14ac:dyDescent="0.25"/>
    <row r="32519" hidden="1" x14ac:dyDescent="0.25"/>
    <row r="32520" hidden="1" x14ac:dyDescent="0.25"/>
    <row r="32521" hidden="1" x14ac:dyDescent="0.25"/>
    <row r="32522" hidden="1" x14ac:dyDescent="0.25"/>
    <row r="32523" hidden="1" x14ac:dyDescent="0.25"/>
    <row r="32524" hidden="1" x14ac:dyDescent="0.25"/>
    <row r="32525" hidden="1" x14ac:dyDescent="0.25"/>
    <row r="32526" hidden="1" x14ac:dyDescent="0.25"/>
    <row r="32527" hidden="1" x14ac:dyDescent="0.25"/>
    <row r="32528" hidden="1" x14ac:dyDescent="0.25"/>
    <row r="32529" hidden="1" x14ac:dyDescent="0.25"/>
    <row r="32530" hidden="1" x14ac:dyDescent="0.25"/>
    <row r="32531" hidden="1" x14ac:dyDescent="0.25"/>
    <row r="32532" hidden="1" x14ac:dyDescent="0.25"/>
    <row r="32533" hidden="1" x14ac:dyDescent="0.25"/>
    <row r="32534" hidden="1" x14ac:dyDescent="0.25"/>
    <row r="32535" hidden="1" x14ac:dyDescent="0.25"/>
    <row r="32536" hidden="1" x14ac:dyDescent="0.25"/>
    <row r="32537" hidden="1" x14ac:dyDescent="0.25"/>
    <row r="32538" hidden="1" x14ac:dyDescent="0.25"/>
    <row r="32539" hidden="1" x14ac:dyDescent="0.25"/>
    <row r="32540" hidden="1" x14ac:dyDescent="0.25"/>
    <row r="32541" hidden="1" x14ac:dyDescent="0.25"/>
    <row r="32542" hidden="1" x14ac:dyDescent="0.25"/>
    <row r="32543" hidden="1" x14ac:dyDescent="0.25"/>
    <row r="32544" hidden="1" x14ac:dyDescent="0.25"/>
    <row r="32545" hidden="1" x14ac:dyDescent="0.25"/>
    <row r="32546" hidden="1" x14ac:dyDescent="0.25"/>
    <row r="32547" hidden="1" x14ac:dyDescent="0.25"/>
    <row r="32548" hidden="1" x14ac:dyDescent="0.25"/>
    <row r="32549" hidden="1" x14ac:dyDescent="0.25"/>
    <row r="32550" hidden="1" x14ac:dyDescent="0.25"/>
    <row r="32551" hidden="1" x14ac:dyDescent="0.25"/>
    <row r="32552" hidden="1" x14ac:dyDescent="0.25"/>
    <row r="32553" hidden="1" x14ac:dyDescent="0.25"/>
    <row r="32554" hidden="1" x14ac:dyDescent="0.25"/>
    <row r="32555" hidden="1" x14ac:dyDescent="0.25"/>
    <row r="32556" hidden="1" x14ac:dyDescent="0.25"/>
    <row r="32557" hidden="1" x14ac:dyDescent="0.25"/>
    <row r="32558" hidden="1" x14ac:dyDescent="0.25"/>
    <row r="32559" hidden="1" x14ac:dyDescent="0.25"/>
    <row r="32560" hidden="1" x14ac:dyDescent="0.25"/>
    <row r="32561" hidden="1" x14ac:dyDescent="0.25"/>
    <row r="32562" hidden="1" x14ac:dyDescent="0.25"/>
    <row r="32563" hidden="1" x14ac:dyDescent="0.25"/>
    <row r="32564" hidden="1" x14ac:dyDescent="0.25"/>
    <row r="32565" hidden="1" x14ac:dyDescent="0.25"/>
    <row r="32566" hidden="1" x14ac:dyDescent="0.25"/>
    <row r="32567" hidden="1" x14ac:dyDescent="0.25"/>
    <row r="32568" hidden="1" x14ac:dyDescent="0.25"/>
    <row r="32569" hidden="1" x14ac:dyDescent="0.25"/>
    <row r="32570" hidden="1" x14ac:dyDescent="0.25"/>
    <row r="32571" hidden="1" x14ac:dyDescent="0.25"/>
    <row r="32572" hidden="1" x14ac:dyDescent="0.25"/>
    <row r="32573" hidden="1" x14ac:dyDescent="0.25"/>
    <row r="32574" hidden="1" x14ac:dyDescent="0.25"/>
    <row r="32575" hidden="1" x14ac:dyDescent="0.25"/>
    <row r="32576" hidden="1" x14ac:dyDescent="0.25"/>
    <row r="32577" hidden="1" x14ac:dyDescent="0.25"/>
    <row r="32578" hidden="1" x14ac:dyDescent="0.25"/>
    <row r="32579" hidden="1" x14ac:dyDescent="0.25"/>
    <row r="32580" hidden="1" x14ac:dyDescent="0.25"/>
    <row r="32581" hidden="1" x14ac:dyDescent="0.25"/>
    <row r="32582" hidden="1" x14ac:dyDescent="0.25"/>
    <row r="32583" hidden="1" x14ac:dyDescent="0.25"/>
    <row r="32584" hidden="1" x14ac:dyDescent="0.25"/>
    <row r="32585" hidden="1" x14ac:dyDescent="0.25"/>
    <row r="32586" hidden="1" x14ac:dyDescent="0.25"/>
    <row r="32587" hidden="1" x14ac:dyDescent="0.25"/>
    <row r="32588" hidden="1" x14ac:dyDescent="0.25"/>
    <row r="32589" hidden="1" x14ac:dyDescent="0.25"/>
    <row r="32590" hidden="1" x14ac:dyDescent="0.25"/>
    <row r="32591" hidden="1" x14ac:dyDescent="0.25"/>
    <row r="32592" hidden="1" x14ac:dyDescent="0.25"/>
    <row r="32593" hidden="1" x14ac:dyDescent="0.25"/>
    <row r="32594" hidden="1" x14ac:dyDescent="0.25"/>
    <row r="32595" hidden="1" x14ac:dyDescent="0.25"/>
    <row r="32596" hidden="1" x14ac:dyDescent="0.25"/>
    <row r="32597" hidden="1" x14ac:dyDescent="0.25"/>
    <row r="32598" hidden="1" x14ac:dyDescent="0.25"/>
    <row r="32599" hidden="1" x14ac:dyDescent="0.25"/>
    <row r="32600" hidden="1" x14ac:dyDescent="0.25"/>
    <row r="32601" hidden="1" x14ac:dyDescent="0.25"/>
    <row r="32602" hidden="1" x14ac:dyDescent="0.25"/>
    <row r="32603" hidden="1" x14ac:dyDescent="0.25"/>
    <row r="32604" hidden="1" x14ac:dyDescent="0.25"/>
    <row r="32605" hidden="1" x14ac:dyDescent="0.25"/>
    <row r="32606" hidden="1" x14ac:dyDescent="0.25"/>
    <row r="32607" hidden="1" x14ac:dyDescent="0.25"/>
    <row r="32608" hidden="1" x14ac:dyDescent="0.25"/>
    <row r="32609" hidden="1" x14ac:dyDescent="0.25"/>
    <row r="32610" hidden="1" x14ac:dyDescent="0.25"/>
    <row r="32611" hidden="1" x14ac:dyDescent="0.25"/>
    <row r="32612" hidden="1" x14ac:dyDescent="0.25"/>
    <row r="32613" hidden="1" x14ac:dyDescent="0.25"/>
    <row r="32614" hidden="1" x14ac:dyDescent="0.25"/>
    <row r="32615" hidden="1" x14ac:dyDescent="0.25"/>
    <row r="32616" hidden="1" x14ac:dyDescent="0.25"/>
    <row r="32617" hidden="1" x14ac:dyDescent="0.25"/>
    <row r="32618" hidden="1" x14ac:dyDescent="0.25"/>
    <row r="32619" hidden="1" x14ac:dyDescent="0.25"/>
    <row r="32620" hidden="1" x14ac:dyDescent="0.25"/>
    <row r="32621" hidden="1" x14ac:dyDescent="0.25"/>
    <row r="32622" hidden="1" x14ac:dyDescent="0.25"/>
    <row r="32623" hidden="1" x14ac:dyDescent="0.25"/>
    <row r="32624" hidden="1" x14ac:dyDescent="0.25"/>
    <row r="32625" hidden="1" x14ac:dyDescent="0.25"/>
    <row r="32626" hidden="1" x14ac:dyDescent="0.25"/>
    <row r="32627" hidden="1" x14ac:dyDescent="0.25"/>
    <row r="32628" hidden="1" x14ac:dyDescent="0.25"/>
    <row r="32629" hidden="1" x14ac:dyDescent="0.25"/>
    <row r="32630" hidden="1" x14ac:dyDescent="0.25"/>
    <row r="32631" hidden="1" x14ac:dyDescent="0.25"/>
    <row r="32632" hidden="1" x14ac:dyDescent="0.25"/>
    <row r="32633" hidden="1" x14ac:dyDescent="0.25"/>
    <row r="32634" hidden="1" x14ac:dyDescent="0.25"/>
    <row r="32635" hidden="1" x14ac:dyDescent="0.25"/>
    <row r="32636" hidden="1" x14ac:dyDescent="0.25"/>
    <row r="32637" hidden="1" x14ac:dyDescent="0.25"/>
    <row r="32638" hidden="1" x14ac:dyDescent="0.25"/>
    <row r="32639" hidden="1" x14ac:dyDescent="0.25"/>
    <row r="32640" hidden="1" x14ac:dyDescent="0.25"/>
    <row r="32641" hidden="1" x14ac:dyDescent="0.25"/>
    <row r="32642" hidden="1" x14ac:dyDescent="0.25"/>
    <row r="32643" hidden="1" x14ac:dyDescent="0.25"/>
    <row r="32644" hidden="1" x14ac:dyDescent="0.25"/>
    <row r="32645" hidden="1" x14ac:dyDescent="0.25"/>
    <row r="32646" hidden="1" x14ac:dyDescent="0.25"/>
    <row r="32647" hidden="1" x14ac:dyDescent="0.25"/>
    <row r="32648" hidden="1" x14ac:dyDescent="0.25"/>
    <row r="32649" hidden="1" x14ac:dyDescent="0.25"/>
    <row r="32650" hidden="1" x14ac:dyDescent="0.25"/>
    <row r="32651" hidden="1" x14ac:dyDescent="0.25"/>
    <row r="32652" hidden="1" x14ac:dyDescent="0.25"/>
    <row r="32653" hidden="1" x14ac:dyDescent="0.25"/>
    <row r="32654" hidden="1" x14ac:dyDescent="0.25"/>
    <row r="32655" hidden="1" x14ac:dyDescent="0.25"/>
    <row r="32656" hidden="1" x14ac:dyDescent="0.25"/>
    <row r="32657" hidden="1" x14ac:dyDescent="0.25"/>
    <row r="32658" hidden="1" x14ac:dyDescent="0.25"/>
    <row r="32659" hidden="1" x14ac:dyDescent="0.25"/>
    <row r="32660" hidden="1" x14ac:dyDescent="0.25"/>
    <row r="32661" hidden="1" x14ac:dyDescent="0.25"/>
    <row r="32662" hidden="1" x14ac:dyDescent="0.25"/>
    <row r="32663" hidden="1" x14ac:dyDescent="0.25"/>
    <row r="32664" hidden="1" x14ac:dyDescent="0.25"/>
    <row r="32665" hidden="1" x14ac:dyDescent="0.25"/>
    <row r="32666" hidden="1" x14ac:dyDescent="0.25"/>
    <row r="32667" hidden="1" x14ac:dyDescent="0.25"/>
    <row r="32668" hidden="1" x14ac:dyDescent="0.25"/>
    <row r="32669" hidden="1" x14ac:dyDescent="0.25"/>
    <row r="32670" hidden="1" x14ac:dyDescent="0.25"/>
    <row r="32671" hidden="1" x14ac:dyDescent="0.25"/>
    <row r="32672" hidden="1" x14ac:dyDescent="0.25"/>
    <row r="32673" hidden="1" x14ac:dyDescent="0.25"/>
    <row r="32674" hidden="1" x14ac:dyDescent="0.25"/>
    <row r="32675" hidden="1" x14ac:dyDescent="0.25"/>
    <row r="32676" hidden="1" x14ac:dyDescent="0.25"/>
    <row r="32677" hidden="1" x14ac:dyDescent="0.25"/>
    <row r="32678" hidden="1" x14ac:dyDescent="0.25"/>
    <row r="32679" hidden="1" x14ac:dyDescent="0.25"/>
    <row r="32680" hidden="1" x14ac:dyDescent="0.25"/>
    <row r="32681" hidden="1" x14ac:dyDescent="0.25"/>
    <row r="32682" hidden="1" x14ac:dyDescent="0.25"/>
    <row r="32683" hidden="1" x14ac:dyDescent="0.25"/>
    <row r="32684" hidden="1" x14ac:dyDescent="0.25"/>
    <row r="32685" hidden="1" x14ac:dyDescent="0.25"/>
    <row r="32686" hidden="1" x14ac:dyDescent="0.25"/>
    <row r="32687" hidden="1" x14ac:dyDescent="0.25"/>
    <row r="32688" hidden="1" x14ac:dyDescent="0.25"/>
    <row r="32689" hidden="1" x14ac:dyDescent="0.25"/>
    <row r="32690" hidden="1" x14ac:dyDescent="0.25"/>
    <row r="32691" hidden="1" x14ac:dyDescent="0.25"/>
    <row r="32692" hidden="1" x14ac:dyDescent="0.25"/>
    <row r="32693" hidden="1" x14ac:dyDescent="0.25"/>
    <row r="32694" hidden="1" x14ac:dyDescent="0.25"/>
    <row r="32695" hidden="1" x14ac:dyDescent="0.25"/>
    <row r="32696" hidden="1" x14ac:dyDescent="0.25"/>
    <row r="32697" hidden="1" x14ac:dyDescent="0.25"/>
    <row r="32698" hidden="1" x14ac:dyDescent="0.25"/>
    <row r="32699" hidden="1" x14ac:dyDescent="0.25"/>
    <row r="32700" hidden="1" x14ac:dyDescent="0.25"/>
    <row r="32701" hidden="1" x14ac:dyDescent="0.25"/>
    <row r="32702" hidden="1" x14ac:dyDescent="0.25"/>
    <row r="32703" hidden="1" x14ac:dyDescent="0.25"/>
    <row r="32704" hidden="1" x14ac:dyDescent="0.25"/>
    <row r="32705" hidden="1" x14ac:dyDescent="0.25"/>
    <row r="32706" hidden="1" x14ac:dyDescent="0.25"/>
    <row r="32707" hidden="1" x14ac:dyDescent="0.25"/>
    <row r="32708" hidden="1" x14ac:dyDescent="0.25"/>
    <row r="32709" hidden="1" x14ac:dyDescent="0.25"/>
    <row r="32710" hidden="1" x14ac:dyDescent="0.25"/>
    <row r="32711" hidden="1" x14ac:dyDescent="0.25"/>
    <row r="32712" hidden="1" x14ac:dyDescent="0.25"/>
    <row r="32713" hidden="1" x14ac:dyDescent="0.25"/>
    <row r="32714" hidden="1" x14ac:dyDescent="0.25"/>
    <row r="32715" hidden="1" x14ac:dyDescent="0.25"/>
    <row r="32716" hidden="1" x14ac:dyDescent="0.25"/>
    <row r="32717" hidden="1" x14ac:dyDescent="0.25"/>
    <row r="32718" hidden="1" x14ac:dyDescent="0.25"/>
    <row r="32719" hidden="1" x14ac:dyDescent="0.25"/>
    <row r="32720" hidden="1" x14ac:dyDescent="0.25"/>
    <row r="32721" hidden="1" x14ac:dyDescent="0.25"/>
    <row r="32722" hidden="1" x14ac:dyDescent="0.25"/>
    <row r="32723" hidden="1" x14ac:dyDescent="0.25"/>
    <row r="32724" hidden="1" x14ac:dyDescent="0.25"/>
    <row r="32725" hidden="1" x14ac:dyDescent="0.25"/>
    <row r="32726" hidden="1" x14ac:dyDescent="0.25"/>
    <row r="32727" hidden="1" x14ac:dyDescent="0.25"/>
    <row r="32728" hidden="1" x14ac:dyDescent="0.25"/>
    <row r="32729" hidden="1" x14ac:dyDescent="0.25"/>
    <row r="32730" hidden="1" x14ac:dyDescent="0.25"/>
    <row r="32731" hidden="1" x14ac:dyDescent="0.25"/>
    <row r="32732" hidden="1" x14ac:dyDescent="0.25"/>
    <row r="32733" hidden="1" x14ac:dyDescent="0.25"/>
    <row r="32734" hidden="1" x14ac:dyDescent="0.25"/>
    <row r="32735" hidden="1" x14ac:dyDescent="0.25"/>
    <row r="32736" hidden="1" x14ac:dyDescent="0.25"/>
    <row r="32737" hidden="1" x14ac:dyDescent="0.25"/>
    <row r="32738" hidden="1" x14ac:dyDescent="0.25"/>
    <row r="32739" hidden="1" x14ac:dyDescent="0.25"/>
    <row r="32740" hidden="1" x14ac:dyDescent="0.25"/>
    <row r="32741" hidden="1" x14ac:dyDescent="0.25"/>
    <row r="32742" hidden="1" x14ac:dyDescent="0.25"/>
    <row r="32743" hidden="1" x14ac:dyDescent="0.25"/>
    <row r="32744" hidden="1" x14ac:dyDescent="0.25"/>
    <row r="32745" hidden="1" x14ac:dyDescent="0.25"/>
    <row r="32746" hidden="1" x14ac:dyDescent="0.25"/>
    <row r="32747" hidden="1" x14ac:dyDescent="0.25"/>
    <row r="32748" hidden="1" x14ac:dyDescent="0.25"/>
    <row r="32749" hidden="1" x14ac:dyDescent="0.25"/>
    <row r="32750" hidden="1" x14ac:dyDescent="0.25"/>
    <row r="32751" hidden="1" x14ac:dyDescent="0.25"/>
    <row r="32752" hidden="1" x14ac:dyDescent="0.25"/>
    <row r="32753" hidden="1" x14ac:dyDescent="0.25"/>
    <row r="32754" hidden="1" x14ac:dyDescent="0.25"/>
    <row r="32755" hidden="1" x14ac:dyDescent="0.25"/>
    <row r="32756" hidden="1" x14ac:dyDescent="0.25"/>
    <row r="32757" hidden="1" x14ac:dyDescent="0.25"/>
    <row r="32758" hidden="1" x14ac:dyDescent="0.25"/>
    <row r="32759" hidden="1" x14ac:dyDescent="0.25"/>
    <row r="32760" hidden="1" x14ac:dyDescent="0.25"/>
    <row r="32761" hidden="1" x14ac:dyDescent="0.25"/>
    <row r="32762" hidden="1" x14ac:dyDescent="0.25"/>
    <row r="32763" hidden="1" x14ac:dyDescent="0.25"/>
    <row r="32764" hidden="1" x14ac:dyDescent="0.25"/>
    <row r="32765" hidden="1" x14ac:dyDescent="0.25"/>
    <row r="32766" hidden="1" x14ac:dyDescent="0.25"/>
    <row r="32767" hidden="1" x14ac:dyDescent="0.25"/>
    <row r="32768" hidden="1" x14ac:dyDescent="0.25"/>
    <row r="32769" hidden="1" x14ac:dyDescent="0.25"/>
    <row r="32770" hidden="1" x14ac:dyDescent="0.25"/>
    <row r="32771" hidden="1" x14ac:dyDescent="0.25"/>
    <row r="32772" hidden="1" x14ac:dyDescent="0.25"/>
    <row r="32773" hidden="1" x14ac:dyDescent="0.25"/>
    <row r="32774" hidden="1" x14ac:dyDescent="0.25"/>
    <row r="32775" hidden="1" x14ac:dyDescent="0.25"/>
    <row r="32776" hidden="1" x14ac:dyDescent="0.25"/>
    <row r="32777" hidden="1" x14ac:dyDescent="0.25"/>
    <row r="32778" hidden="1" x14ac:dyDescent="0.25"/>
    <row r="32779" hidden="1" x14ac:dyDescent="0.25"/>
    <row r="32780" hidden="1" x14ac:dyDescent="0.25"/>
    <row r="32781" hidden="1" x14ac:dyDescent="0.25"/>
    <row r="32782" hidden="1" x14ac:dyDescent="0.25"/>
    <row r="32783" hidden="1" x14ac:dyDescent="0.25"/>
    <row r="32784" hidden="1" x14ac:dyDescent="0.25"/>
    <row r="32785" hidden="1" x14ac:dyDescent="0.25"/>
    <row r="32786" hidden="1" x14ac:dyDescent="0.25"/>
    <row r="32787" hidden="1" x14ac:dyDescent="0.25"/>
    <row r="32788" hidden="1" x14ac:dyDescent="0.25"/>
    <row r="32789" hidden="1" x14ac:dyDescent="0.25"/>
    <row r="32790" hidden="1" x14ac:dyDescent="0.25"/>
    <row r="32791" hidden="1" x14ac:dyDescent="0.25"/>
    <row r="32792" hidden="1" x14ac:dyDescent="0.25"/>
    <row r="32793" hidden="1" x14ac:dyDescent="0.25"/>
    <row r="32794" hidden="1" x14ac:dyDescent="0.25"/>
    <row r="32795" hidden="1" x14ac:dyDescent="0.25"/>
    <row r="32796" hidden="1" x14ac:dyDescent="0.25"/>
    <row r="32797" hidden="1" x14ac:dyDescent="0.25"/>
    <row r="32798" hidden="1" x14ac:dyDescent="0.25"/>
    <row r="32799" hidden="1" x14ac:dyDescent="0.25"/>
    <row r="32800" hidden="1" x14ac:dyDescent="0.25"/>
    <row r="32801" hidden="1" x14ac:dyDescent="0.25"/>
    <row r="32802" hidden="1" x14ac:dyDescent="0.25"/>
    <row r="32803" hidden="1" x14ac:dyDescent="0.25"/>
    <row r="32804" hidden="1" x14ac:dyDescent="0.25"/>
    <row r="32805" hidden="1" x14ac:dyDescent="0.25"/>
    <row r="32806" hidden="1" x14ac:dyDescent="0.25"/>
    <row r="32807" hidden="1" x14ac:dyDescent="0.25"/>
    <row r="32808" hidden="1" x14ac:dyDescent="0.25"/>
    <row r="32809" hidden="1" x14ac:dyDescent="0.25"/>
    <row r="32810" hidden="1" x14ac:dyDescent="0.25"/>
    <row r="32811" hidden="1" x14ac:dyDescent="0.25"/>
    <row r="32812" hidden="1" x14ac:dyDescent="0.25"/>
    <row r="32813" hidden="1" x14ac:dyDescent="0.25"/>
    <row r="32814" hidden="1" x14ac:dyDescent="0.25"/>
    <row r="32815" hidden="1" x14ac:dyDescent="0.25"/>
    <row r="32816" hidden="1" x14ac:dyDescent="0.25"/>
    <row r="32817" hidden="1" x14ac:dyDescent="0.25"/>
    <row r="32818" hidden="1" x14ac:dyDescent="0.25"/>
    <row r="32819" hidden="1" x14ac:dyDescent="0.25"/>
    <row r="32820" hidden="1" x14ac:dyDescent="0.25"/>
    <row r="32821" hidden="1" x14ac:dyDescent="0.25"/>
    <row r="32822" hidden="1" x14ac:dyDescent="0.25"/>
    <row r="32823" hidden="1" x14ac:dyDescent="0.25"/>
    <row r="32824" hidden="1" x14ac:dyDescent="0.25"/>
    <row r="32825" hidden="1" x14ac:dyDescent="0.25"/>
    <row r="32826" hidden="1" x14ac:dyDescent="0.25"/>
    <row r="32827" hidden="1" x14ac:dyDescent="0.25"/>
    <row r="32828" hidden="1" x14ac:dyDescent="0.25"/>
    <row r="32829" hidden="1" x14ac:dyDescent="0.25"/>
    <row r="32830" hidden="1" x14ac:dyDescent="0.25"/>
    <row r="32831" hidden="1" x14ac:dyDescent="0.25"/>
    <row r="32832" hidden="1" x14ac:dyDescent="0.25"/>
    <row r="32833" hidden="1" x14ac:dyDescent="0.25"/>
    <row r="32834" hidden="1" x14ac:dyDescent="0.25"/>
    <row r="32835" hidden="1" x14ac:dyDescent="0.25"/>
    <row r="32836" hidden="1" x14ac:dyDescent="0.25"/>
    <row r="32837" hidden="1" x14ac:dyDescent="0.25"/>
    <row r="32838" hidden="1" x14ac:dyDescent="0.25"/>
    <row r="32839" hidden="1" x14ac:dyDescent="0.25"/>
    <row r="32840" hidden="1" x14ac:dyDescent="0.25"/>
    <row r="32841" hidden="1" x14ac:dyDescent="0.25"/>
    <row r="32842" hidden="1" x14ac:dyDescent="0.25"/>
    <row r="32843" hidden="1" x14ac:dyDescent="0.25"/>
    <row r="32844" hidden="1" x14ac:dyDescent="0.25"/>
    <row r="32845" hidden="1" x14ac:dyDescent="0.25"/>
    <row r="32846" hidden="1" x14ac:dyDescent="0.25"/>
    <row r="32847" hidden="1" x14ac:dyDescent="0.25"/>
    <row r="32848" hidden="1" x14ac:dyDescent="0.25"/>
    <row r="32849" hidden="1" x14ac:dyDescent="0.25"/>
    <row r="32850" hidden="1" x14ac:dyDescent="0.25"/>
    <row r="32851" hidden="1" x14ac:dyDescent="0.25"/>
    <row r="32852" hidden="1" x14ac:dyDescent="0.25"/>
    <row r="32853" hidden="1" x14ac:dyDescent="0.25"/>
    <row r="32854" hidden="1" x14ac:dyDescent="0.25"/>
    <row r="32855" hidden="1" x14ac:dyDescent="0.25"/>
    <row r="32856" hidden="1" x14ac:dyDescent="0.25"/>
    <row r="32857" hidden="1" x14ac:dyDescent="0.25"/>
    <row r="32858" hidden="1" x14ac:dyDescent="0.25"/>
    <row r="32859" hidden="1" x14ac:dyDescent="0.25"/>
    <row r="32860" hidden="1" x14ac:dyDescent="0.25"/>
    <row r="32861" hidden="1" x14ac:dyDescent="0.25"/>
    <row r="32862" hidden="1" x14ac:dyDescent="0.25"/>
    <row r="32863" hidden="1" x14ac:dyDescent="0.25"/>
    <row r="32864" hidden="1" x14ac:dyDescent="0.25"/>
    <row r="32865" hidden="1" x14ac:dyDescent="0.25"/>
    <row r="32866" hidden="1" x14ac:dyDescent="0.25"/>
    <row r="32867" hidden="1" x14ac:dyDescent="0.25"/>
    <row r="32868" hidden="1" x14ac:dyDescent="0.25"/>
    <row r="32869" hidden="1" x14ac:dyDescent="0.25"/>
    <row r="32870" hidden="1" x14ac:dyDescent="0.25"/>
    <row r="32871" hidden="1" x14ac:dyDescent="0.25"/>
    <row r="32872" hidden="1" x14ac:dyDescent="0.25"/>
    <row r="32873" hidden="1" x14ac:dyDescent="0.25"/>
    <row r="32874" hidden="1" x14ac:dyDescent="0.25"/>
    <row r="32875" hidden="1" x14ac:dyDescent="0.25"/>
    <row r="32876" hidden="1" x14ac:dyDescent="0.25"/>
    <row r="32877" hidden="1" x14ac:dyDescent="0.25"/>
    <row r="32878" hidden="1" x14ac:dyDescent="0.25"/>
    <row r="32879" hidden="1" x14ac:dyDescent="0.25"/>
    <row r="32880" hidden="1" x14ac:dyDescent="0.25"/>
    <row r="32881" hidden="1" x14ac:dyDescent="0.25"/>
    <row r="32882" hidden="1" x14ac:dyDescent="0.25"/>
    <row r="32883" hidden="1" x14ac:dyDescent="0.25"/>
    <row r="32884" hidden="1" x14ac:dyDescent="0.25"/>
    <row r="32885" hidden="1" x14ac:dyDescent="0.25"/>
    <row r="32886" hidden="1" x14ac:dyDescent="0.25"/>
    <row r="32887" hidden="1" x14ac:dyDescent="0.25"/>
    <row r="32888" hidden="1" x14ac:dyDescent="0.25"/>
    <row r="32889" hidden="1" x14ac:dyDescent="0.25"/>
    <row r="32890" hidden="1" x14ac:dyDescent="0.25"/>
    <row r="32891" hidden="1" x14ac:dyDescent="0.25"/>
    <row r="32892" hidden="1" x14ac:dyDescent="0.25"/>
    <row r="32893" hidden="1" x14ac:dyDescent="0.25"/>
    <row r="32894" hidden="1" x14ac:dyDescent="0.25"/>
    <row r="32895" hidden="1" x14ac:dyDescent="0.25"/>
    <row r="32896" hidden="1" x14ac:dyDescent="0.25"/>
    <row r="32897" hidden="1" x14ac:dyDescent="0.25"/>
    <row r="32898" hidden="1" x14ac:dyDescent="0.25"/>
    <row r="32899" hidden="1" x14ac:dyDescent="0.25"/>
    <row r="32900" hidden="1" x14ac:dyDescent="0.25"/>
    <row r="32901" hidden="1" x14ac:dyDescent="0.25"/>
    <row r="32902" hidden="1" x14ac:dyDescent="0.25"/>
    <row r="32903" hidden="1" x14ac:dyDescent="0.25"/>
    <row r="32904" hidden="1" x14ac:dyDescent="0.25"/>
    <row r="32905" hidden="1" x14ac:dyDescent="0.25"/>
    <row r="32906" hidden="1" x14ac:dyDescent="0.25"/>
    <row r="32907" hidden="1" x14ac:dyDescent="0.25"/>
    <row r="32908" hidden="1" x14ac:dyDescent="0.25"/>
    <row r="32909" hidden="1" x14ac:dyDescent="0.25"/>
    <row r="32910" hidden="1" x14ac:dyDescent="0.25"/>
    <row r="32911" hidden="1" x14ac:dyDescent="0.25"/>
    <row r="32912" hidden="1" x14ac:dyDescent="0.25"/>
    <row r="32913" hidden="1" x14ac:dyDescent="0.25"/>
    <row r="32914" hidden="1" x14ac:dyDescent="0.25"/>
    <row r="32915" hidden="1" x14ac:dyDescent="0.25"/>
    <row r="32916" hidden="1" x14ac:dyDescent="0.25"/>
    <row r="32917" hidden="1" x14ac:dyDescent="0.25"/>
    <row r="32918" hidden="1" x14ac:dyDescent="0.25"/>
    <row r="32919" hidden="1" x14ac:dyDescent="0.25"/>
    <row r="32920" hidden="1" x14ac:dyDescent="0.25"/>
    <row r="32921" hidden="1" x14ac:dyDescent="0.25"/>
    <row r="32922" hidden="1" x14ac:dyDescent="0.25"/>
    <row r="32923" hidden="1" x14ac:dyDescent="0.25"/>
    <row r="32924" hidden="1" x14ac:dyDescent="0.25"/>
    <row r="32925" hidden="1" x14ac:dyDescent="0.25"/>
    <row r="32926" hidden="1" x14ac:dyDescent="0.25"/>
    <row r="32927" hidden="1" x14ac:dyDescent="0.25"/>
    <row r="32928" hidden="1" x14ac:dyDescent="0.25"/>
    <row r="32929" hidden="1" x14ac:dyDescent="0.25"/>
    <row r="32930" hidden="1" x14ac:dyDescent="0.25"/>
    <row r="32931" hidden="1" x14ac:dyDescent="0.25"/>
    <row r="32932" hidden="1" x14ac:dyDescent="0.25"/>
    <row r="32933" hidden="1" x14ac:dyDescent="0.25"/>
    <row r="32934" hidden="1" x14ac:dyDescent="0.25"/>
    <row r="32935" hidden="1" x14ac:dyDescent="0.25"/>
    <row r="32936" hidden="1" x14ac:dyDescent="0.25"/>
    <row r="32937" hidden="1" x14ac:dyDescent="0.25"/>
    <row r="32938" hidden="1" x14ac:dyDescent="0.25"/>
    <row r="32939" hidden="1" x14ac:dyDescent="0.25"/>
    <row r="32940" hidden="1" x14ac:dyDescent="0.25"/>
    <row r="32941" hidden="1" x14ac:dyDescent="0.25"/>
    <row r="32942" hidden="1" x14ac:dyDescent="0.25"/>
    <row r="32943" hidden="1" x14ac:dyDescent="0.25"/>
    <row r="32944" hidden="1" x14ac:dyDescent="0.25"/>
    <row r="32945" hidden="1" x14ac:dyDescent="0.25"/>
    <row r="32946" hidden="1" x14ac:dyDescent="0.25"/>
    <row r="32947" hidden="1" x14ac:dyDescent="0.25"/>
    <row r="32948" hidden="1" x14ac:dyDescent="0.25"/>
    <row r="32949" hidden="1" x14ac:dyDescent="0.25"/>
    <row r="32950" hidden="1" x14ac:dyDescent="0.25"/>
    <row r="32951" hidden="1" x14ac:dyDescent="0.25"/>
    <row r="32952" hidden="1" x14ac:dyDescent="0.25"/>
    <row r="32953" hidden="1" x14ac:dyDescent="0.25"/>
    <row r="32954" hidden="1" x14ac:dyDescent="0.25"/>
    <row r="32955" hidden="1" x14ac:dyDescent="0.25"/>
    <row r="32956" hidden="1" x14ac:dyDescent="0.25"/>
    <row r="32957" hidden="1" x14ac:dyDescent="0.25"/>
    <row r="32958" hidden="1" x14ac:dyDescent="0.25"/>
    <row r="32959" hidden="1" x14ac:dyDescent="0.25"/>
    <row r="32960" hidden="1" x14ac:dyDescent="0.25"/>
    <row r="32961" hidden="1" x14ac:dyDescent="0.25"/>
    <row r="32962" hidden="1" x14ac:dyDescent="0.25"/>
    <row r="32963" hidden="1" x14ac:dyDescent="0.25"/>
    <row r="32964" hidden="1" x14ac:dyDescent="0.25"/>
    <row r="32965" hidden="1" x14ac:dyDescent="0.25"/>
    <row r="32966" hidden="1" x14ac:dyDescent="0.25"/>
    <row r="32967" hidden="1" x14ac:dyDescent="0.25"/>
    <row r="32968" hidden="1" x14ac:dyDescent="0.25"/>
    <row r="32969" hidden="1" x14ac:dyDescent="0.25"/>
    <row r="32970" hidden="1" x14ac:dyDescent="0.25"/>
    <row r="32971" hidden="1" x14ac:dyDescent="0.25"/>
    <row r="32972" hidden="1" x14ac:dyDescent="0.25"/>
    <row r="32973" hidden="1" x14ac:dyDescent="0.25"/>
    <row r="32974" hidden="1" x14ac:dyDescent="0.25"/>
    <row r="32975" hidden="1" x14ac:dyDescent="0.25"/>
    <row r="32976" hidden="1" x14ac:dyDescent="0.25"/>
    <row r="32977" hidden="1" x14ac:dyDescent="0.25"/>
    <row r="32978" hidden="1" x14ac:dyDescent="0.25"/>
    <row r="32979" hidden="1" x14ac:dyDescent="0.25"/>
    <row r="32980" hidden="1" x14ac:dyDescent="0.25"/>
    <row r="32981" hidden="1" x14ac:dyDescent="0.25"/>
    <row r="32982" hidden="1" x14ac:dyDescent="0.25"/>
    <row r="32983" hidden="1" x14ac:dyDescent="0.25"/>
    <row r="32984" hidden="1" x14ac:dyDescent="0.25"/>
    <row r="32985" hidden="1" x14ac:dyDescent="0.25"/>
    <row r="32986" hidden="1" x14ac:dyDescent="0.25"/>
    <row r="32987" hidden="1" x14ac:dyDescent="0.25"/>
    <row r="32988" hidden="1" x14ac:dyDescent="0.25"/>
    <row r="32989" hidden="1" x14ac:dyDescent="0.25"/>
    <row r="32990" hidden="1" x14ac:dyDescent="0.25"/>
    <row r="32991" hidden="1" x14ac:dyDescent="0.25"/>
    <row r="32992" hidden="1" x14ac:dyDescent="0.25"/>
    <row r="32993" hidden="1" x14ac:dyDescent="0.25"/>
    <row r="32994" hidden="1" x14ac:dyDescent="0.25"/>
    <row r="32995" hidden="1" x14ac:dyDescent="0.25"/>
    <row r="32996" hidden="1" x14ac:dyDescent="0.25"/>
    <row r="32997" hidden="1" x14ac:dyDescent="0.25"/>
    <row r="32998" hidden="1" x14ac:dyDescent="0.25"/>
    <row r="32999" hidden="1" x14ac:dyDescent="0.25"/>
    <row r="33000" hidden="1" x14ac:dyDescent="0.25"/>
    <row r="33001" hidden="1" x14ac:dyDescent="0.25"/>
    <row r="33002" hidden="1" x14ac:dyDescent="0.25"/>
    <row r="33003" hidden="1" x14ac:dyDescent="0.25"/>
    <row r="33004" hidden="1" x14ac:dyDescent="0.25"/>
    <row r="33005" hidden="1" x14ac:dyDescent="0.25"/>
    <row r="33006" hidden="1" x14ac:dyDescent="0.25"/>
    <row r="33007" hidden="1" x14ac:dyDescent="0.25"/>
    <row r="33008" hidden="1" x14ac:dyDescent="0.25"/>
    <row r="33009" hidden="1" x14ac:dyDescent="0.25"/>
    <row r="33010" hidden="1" x14ac:dyDescent="0.25"/>
    <row r="33011" hidden="1" x14ac:dyDescent="0.25"/>
    <row r="33012" hidden="1" x14ac:dyDescent="0.25"/>
    <row r="33013" hidden="1" x14ac:dyDescent="0.25"/>
    <row r="33014" hidden="1" x14ac:dyDescent="0.25"/>
    <row r="33015" hidden="1" x14ac:dyDescent="0.25"/>
    <row r="33016" hidden="1" x14ac:dyDescent="0.25"/>
    <row r="33017" hidden="1" x14ac:dyDescent="0.25"/>
    <row r="33018" hidden="1" x14ac:dyDescent="0.25"/>
    <row r="33019" hidden="1" x14ac:dyDescent="0.25"/>
    <row r="33020" hidden="1" x14ac:dyDescent="0.25"/>
    <row r="33021" hidden="1" x14ac:dyDescent="0.25"/>
    <row r="33022" hidden="1" x14ac:dyDescent="0.25"/>
    <row r="33023" hidden="1" x14ac:dyDescent="0.25"/>
    <row r="33024" hidden="1" x14ac:dyDescent="0.25"/>
    <row r="33025" hidden="1" x14ac:dyDescent="0.25"/>
    <row r="33026" hidden="1" x14ac:dyDescent="0.25"/>
    <row r="33027" hidden="1" x14ac:dyDescent="0.25"/>
    <row r="33028" hidden="1" x14ac:dyDescent="0.25"/>
    <row r="33029" hidden="1" x14ac:dyDescent="0.25"/>
    <row r="33030" hidden="1" x14ac:dyDescent="0.25"/>
    <row r="33031" hidden="1" x14ac:dyDescent="0.25"/>
    <row r="33032" hidden="1" x14ac:dyDescent="0.25"/>
    <row r="33033" hidden="1" x14ac:dyDescent="0.25"/>
    <row r="33034" hidden="1" x14ac:dyDescent="0.25"/>
    <row r="33035" hidden="1" x14ac:dyDescent="0.25"/>
    <row r="33036" hidden="1" x14ac:dyDescent="0.25"/>
    <row r="33037" hidden="1" x14ac:dyDescent="0.25"/>
    <row r="33038" hidden="1" x14ac:dyDescent="0.25"/>
    <row r="33039" hidden="1" x14ac:dyDescent="0.25"/>
    <row r="33040" hidden="1" x14ac:dyDescent="0.25"/>
    <row r="33041" hidden="1" x14ac:dyDescent="0.25"/>
    <row r="33042" hidden="1" x14ac:dyDescent="0.25"/>
    <row r="33043" hidden="1" x14ac:dyDescent="0.25"/>
    <row r="33044" hidden="1" x14ac:dyDescent="0.25"/>
    <row r="33045" hidden="1" x14ac:dyDescent="0.25"/>
    <row r="33046" hidden="1" x14ac:dyDescent="0.25"/>
    <row r="33047" hidden="1" x14ac:dyDescent="0.25"/>
    <row r="33048" hidden="1" x14ac:dyDescent="0.25"/>
    <row r="33049" hidden="1" x14ac:dyDescent="0.25"/>
    <row r="33050" hidden="1" x14ac:dyDescent="0.25"/>
    <row r="33051" hidden="1" x14ac:dyDescent="0.25"/>
    <row r="33052" hidden="1" x14ac:dyDescent="0.25"/>
    <row r="33053" hidden="1" x14ac:dyDescent="0.25"/>
    <row r="33054" hidden="1" x14ac:dyDescent="0.25"/>
    <row r="33055" hidden="1" x14ac:dyDescent="0.25"/>
    <row r="33056" hidden="1" x14ac:dyDescent="0.25"/>
    <row r="33057" hidden="1" x14ac:dyDescent="0.25"/>
    <row r="33058" hidden="1" x14ac:dyDescent="0.25"/>
    <row r="33059" hidden="1" x14ac:dyDescent="0.25"/>
    <row r="33060" hidden="1" x14ac:dyDescent="0.25"/>
    <row r="33061" hidden="1" x14ac:dyDescent="0.25"/>
    <row r="33062" hidden="1" x14ac:dyDescent="0.25"/>
    <row r="33063" hidden="1" x14ac:dyDescent="0.25"/>
    <row r="33064" hidden="1" x14ac:dyDescent="0.25"/>
    <row r="33065" hidden="1" x14ac:dyDescent="0.25"/>
    <row r="33066" hidden="1" x14ac:dyDescent="0.25"/>
    <row r="33067" hidden="1" x14ac:dyDescent="0.25"/>
    <row r="33068" hidden="1" x14ac:dyDescent="0.25"/>
    <row r="33069" hidden="1" x14ac:dyDescent="0.25"/>
    <row r="33070" hidden="1" x14ac:dyDescent="0.25"/>
    <row r="33071" hidden="1" x14ac:dyDescent="0.25"/>
    <row r="33072" hidden="1" x14ac:dyDescent="0.25"/>
    <row r="33073" hidden="1" x14ac:dyDescent="0.25"/>
    <row r="33074" hidden="1" x14ac:dyDescent="0.25"/>
    <row r="33075" hidden="1" x14ac:dyDescent="0.25"/>
    <row r="33076" hidden="1" x14ac:dyDescent="0.25"/>
    <row r="33077" hidden="1" x14ac:dyDescent="0.25"/>
    <row r="33078" hidden="1" x14ac:dyDescent="0.25"/>
    <row r="33079" hidden="1" x14ac:dyDescent="0.25"/>
    <row r="33080" hidden="1" x14ac:dyDescent="0.25"/>
    <row r="33081" hidden="1" x14ac:dyDescent="0.25"/>
    <row r="33082" hidden="1" x14ac:dyDescent="0.25"/>
    <row r="33083" hidden="1" x14ac:dyDescent="0.25"/>
    <row r="33084" hidden="1" x14ac:dyDescent="0.25"/>
    <row r="33085" hidden="1" x14ac:dyDescent="0.25"/>
    <row r="33086" hidden="1" x14ac:dyDescent="0.25"/>
    <row r="33087" hidden="1" x14ac:dyDescent="0.25"/>
    <row r="33088" hidden="1" x14ac:dyDescent="0.25"/>
    <row r="33089" hidden="1" x14ac:dyDescent="0.25"/>
    <row r="33090" hidden="1" x14ac:dyDescent="0.25"/>
    <row r="33091" hidden="1" x14ac:dyDescent="0.25"/>
    <row r="33092" hidden="1" x14ac:dyDescent="0.25"/>
    <row r="33093" hidden="1" x14ac:dyDescent="0.25"/>
    <row r="33094" hidden="1" x14ac:dyDescent="0.25"/>
    <row r="33095" hidden="1" x14ac:dyDescent="0.25"/>
    <row r="33096" hidden="1" x14ac:dyDescent="0.25"/>
    <row r="33097" hidden="1" x14ac:dyDescent="0.25"/>
    <row r="33098" hidden="1" x14ac:dyDescent="0.25"/>
    <row r="33099" hidden="1" x14ac:dyDescent="0.25"/>
    <row r="33100" hidden="1" x14ac:dyDescent="0.25"/>
    <row r="33101" hidden="1" x14ac:dyDescent="0.25"/>
    <row r="33102" hidden="1" x14ac:dyDescent="0.25"/>
    <row r="33103" hidden="1" x14ac:dyDescent="0.25"/>
    <row r="33104" hidden="1" x14ac:dyDescent="0.25"/>
    <row r="33105" hidden="1" x14ac:dyDescent="0.25"/>
    <row r="33106" hidden="1" x14ac:dyDescent="0.25"/>
    <row r="33107" hidden="1" x14ac:dyDescent="0.25"/>
    <row r="33108" hidden="1" x14ac:dyDescent="0.25"/>
    <row r="33109" hidden="1" x14ac:dyDescent="0.25"/>
    <row r="33110" hidden="1" x14ac:dyDescent="0.25"/>
    <row r="33111" hidden="1" x14ac:dyDescent="0.25"/>
    <row r="33112" hidden="1" x14ac:dyDescent="0.25"/>
    <row r="33113" hidden="1" x14ac:dyDescent="0.25"/>
    <row r="33114" hidden="1" x14ac:dyDescent="0.25"/>
    <row r="33115" hidden="1" x14ac:dyDescent="0.25"/>
    <row r="33116" hidden="1" x14ac:dyDescent="0.25"/>
    <row r="33117" hidden="1" x14ac:dyDescent="0.25"/>
    <row r="33118" hidden="1" x14ac:dyDescent="0.25"/>
    <row r="33119" hidden="1" x14ac:dyDescent="0.25"/>
    <row r="33120" hidden="1" x14ac:dyDescent="0.25"/>
    <row r="33121" hidden="1" x14ac:dyDescent="0.25"/>
    <row r="33122" hidden="1" x14ac:dyDescent="0.25"/>
    <row r="33123" hidden="1" x14ac:dyDescent="0.25"/>
    <row r="33124" hidden="1" x14ac:dyDescent="0.25"/>
    <row r="33125" hidden="1" x14ac:dyDescent="0.25"/>
    <row r="33126" hidden="1" x14ac:dyDescent="0.25"/>
    <row r="33127" hidden="1" x14ac:dyDescent="0.25"/>
    <row r="33128" hidden="1" x14ac:dyDescent="0.25"/>
    <row r="33129" hidden="1" x14ac:dyDescent="0.25"/>
    <row r="33130" hidden="1" x14ac:dyDescent="0.25"/>
    <row r="33131" hidden="1" x14ac:dyDescent="0.25"/>
    <row r="33132" hidden="1" x14ac:dyDescent="0.25"/>
    <row r="33133" hidden="1" x14ac:dyDescent="0.25"/>
    <row r="33134" hidden="1" x14ac:dyDescent="0.25"/>
    <row r="33135" hidden="1" x14ac:dyDescent="0.25"/>
    <row r="33136" hidden="1" x14ac:dyDescent="0.25"/>
    <row r="33137" hidden="1" x14ac:dyDescent="0.25"/>
    <row r="33138" hidden="1" x14ac:dyDescent="0.25"/>
    <row r="33139" hidden="1" x14ac:dyDescent="0.25"/>
    <row r="33140" hidden="1" x14ac:dyDescent="0.25"/>
    <row r="33141" hidden="1" x14ac:dyDescent="0.25"/>
    <row r="33142" hidden="1" x14ac:dyDescent="0.25"/>
    <row r="33143" hidden="1" x14ac:dyDescent="0.25"/>
    <row r="33144" hidden="1" x14ac:dyDescent="0.25"/>
    <row r="33145" hidden="1" x14ac:dyDescent="0.25"/>
    <row r="33146" hidden="1" x14ac:dyDescent="0.25"/>
    <row r="33147" hidden="1" x14ac:dyDescent="0.25"/>
    <row r="33148" hidden="1" x14ac:dyDescent="0.25"/>
    <row r="33149" hidden="1" x14ac:dyDescent="0.25"/>
    <row r="33150" hidden="1" x14ac:dyDescent="0.25"/>
    <row r="33151" hidden="1" x14ac:dyDescent="0.25"/>
    <row r="33152" hidden="1" x14ac:dyDescent="0.25"/>
    <row r="33153" hidden="1" x14ac:dyDescent="0.25"/>
    <row r="33154" hidden="1" x14ac:dyDescent="0.25"/>
    <row r="33155" hidden="1" x14ac:dyDescent="0.25"/>
    <row r="33156" hidden="1" x14ac:dyDescent="0.25"/>
    <row r="33157" hidden="1" x14ac:dyDescent="0.25"/>
    <row r="33158" hidden="1" x14ac:dyDescent="0.25"/>
    <row r="33159" hidden="1" x14ac:dyDescent="0.25"/>
    <row r="33160" hidden="1" x14ac:dyDescent="0.25"/>
    <row r="33161" hidden="1" x14ac:dyDescent="0.25"/>
    <row r="33162" hidden="1" x14ac:dyDescent="0.25"/>
    <row r="33163" hidden="1" x14ac:dyDescent="0.25"/>
    <row r="33164" hidden="1" x14ac:dyDescent="0.25"/>
    <row r="33165" hidden="1" x14ac:dyDescent="0.25"/>
    <row r="33166" hidden="1" x14ac:dyDescent="0.25"/>
    <row r="33167" hidden="1" x14ac:dyDescent="0.25"/>
    <row r="33168" hidden="1" x14ac:dyDescent="0.25"/>
    <row r="33169" hidden="1" x14ac:dyDescent="0.25"/>
    <row r="33170" hidden="1" x14ac:dyDescent="0.25"/>
    <row r="33171" hidden="1" x14ac:dyDescent="0.25"/>
    <row r="33172" hidden="1" x14ac:dyDescent="0.25"/>
    <row r="33173" hidden="1" x14ac:dyDescent="0.25"/>
    <row r="33174" hidden="1" x14ac:dyDescent="0.25"/>
    <row r="33175" hidden="1" x14ac:dyDescent="0.25"/>
    <row r="33176" hidden="1" x14ac:dyDescent="0.25"/>
    <row r="33177" hidden="1" x14ac:dyDescent="0.25"/>
    <row r="33178" hidden="1" x14ac:dyDescent="0.25"/>
    <row r="33179" hidden="1" x14ac:dyDescent="0.25"/>
    <row r="33180" hidden="1" x14ac:dyDescent="0.25"/>
    <row r="33181" hidden="1" x14ac:dyDescent="0.25"/>
    <row r="33182" hidden="1" x14ac:dyDescent="0.25"/>
    <row r="33183" hidden="1" x14ac:dyDescent="0.25"/>
    <row r="33184" hidden="1" x14ac:dyDescent="0.25"/>
    <row r="33185" hidden="1" x14ac:dyDescent="0.25"/>
    <row r="33186" hidden="1" x14ac:dyDescent="0.25"/>
    <row r="33187" hidden="1" x14ac:dyDescent="0.25"/>
    <row r="33188" hidden="1" x14ac:dyDescent="0.25"/>
    <row r="33189" hidden="1" x14ac:dyDescent="0.25"/>
    <row r="33190" hidden="1" x14ac:dyDescent="0.25"/>
    <row r="33191" hidden="1" x14ac:dyDescent="0.25"/>
    <row r="33192" hidden="1" x14ac:dyDescent="0.25"/>
    <row r="33193" hidden="1" x14ac:dyDescent="0.25"/>
    <row r="33194" hidden="1" x14ac:dyDescent="0.25"/>
    <row r="33195" hidden="1" x14ac:dyDescent="0.25"/>
    <row r="33196" hidden="1" x14ac:dyDescent="0.25"/>
    <row r="33197" hidden="1" x14ac:dyDescent="0.25"/>
    <row r="33198" hidden="1" x14ac:dyDescent="0.25"/>
    <row r="33199" hidden="1" x14ac:dyDescent="0.25"/>
    <row r="33200" hidden="1" x14ac:dyDescent="0.25"/>
    <row r="33201" hidden="1" x14ac:dyDescent="0.25"/>
    <row r="33202" hidden="1" x14ac:dyDescent="0.25"/>
    <row r="33203" hidden="1" x14ac:dyDescent="0.25"/>
    <row r="33204" hidden="1" x14ac:dyDescent="0.25"/>
    <row r="33205" hidden="1" x14ac:dyDescent="0.25"/>
    <row r="33206" hidden="1" x14ac:dyDescent="0.25"/>
    <row r="33207" hidden="1" x14ac:dyDescent="0.25"/>
    <row r="33208" hidden="1" x14ac:dyDescent="0.25"/>
    <row r="33209" hidden="1" x14ac:dyDescent="0.25"/>
    <row r="33210" hidden="1" x14ac:dyDescent="0.25"/>
    <row r="33211" hidden="1" x14ac:dyDescent="0.25"/>
    <row r="33212" hidden="1" x14ac:dyDescent="0.25"/>
    <row r="33213" hidden="1" x14ac:dyDescent="0.25"/>
    <row r="33214" hidden="1" x14ac:dyDescent="0.25"/>
    <row r="33215" hidden="1" x14ac:dyDescent="0.25"/>
    <row r="33216" hidden="1" x14ac:dyDescent="0.25"/>
    <row r="33217" hidden="1" x14ac:dyDescent="0.25"/>
    <row r="33218" hidden="1" x14ac:dyDescent="0.25"/>
    <row r="33219" hidden="1" x14ac:dyDescent="0.25"/>
    <row r="33220" hidden="1" x14ac:dyDescent="0.25"/>
    <row r="33221" hidden="1" x14ac:dyDescent="0.25"/>
    <row r="33222" hidden="1" x14ac:dyDescent="0.25"/>
    <row r="33223" hidden="1" x14ac:dyDescent="0.25"/>
    <row r="33224" hidden="1" x14ac:dyDescent="0.25"/>
    <row r="33225" hidden="1" x14ac:dyDescent="0.25"/>
    <row r="33226" hidden="1" x14ac:dyDescent="0.25"/>
    <row r="33227" hidden="1" x14ac:dyDescent="0.25"/>
    <row r="33228" hidden="1" x14ac:dyDescent="0.25"/>
    <row r="33229" hidden="1" x14ac:dyDescent="0.25"/>
    <row r="33230" hidden="1" x14ac:dyDescent="0.25"/>
    <row r="33231" hidden="1" x14ac:dyDescent="0.25"/>
    <row r="33232" hidden="1" x14ac:dyDescent="0.25"/>
    <row r="33233" hidden="1" x14ac:dyDescent="0.25"/>
    <row r="33234" hidden="1" x14ac:dyDescent="0.25"/>
    <row r="33235" hidden="1" x14ac:dyDescent="0.25"/>
    <row r="33236" hidden="1" x14ac:dyDescent="0.25"/>
    <row r="33237" hidden="1" x14ac:dyDescent="0.25"/>
    <row r="33238" hidden="1" x14ac:dyDescent="0.25"/>
    <row r="33239" hidden="1" x14ac:dyDescent="0.25"/>
    <row r="33240" hidden="1" x14ac:dyDescent="0.25"/>
    <row r="33241" hidden="1" x14ac:dyDescent="0.25"/>
    <row r="33242" hidden="1" x14ac:dyDescent="0.25"/>
    <row r="33243" hidden="1" x14ac:dyDescent="0.25"/>
    <row r="33244" hidden="1" x14ac:dyDescent="0.25"/>
    <row r="33245" hidden="1" x14ac:dyDescent="0.25"/>
    <row r="33246" hidden="1" x14ac:dyDescent="0.25"/>
    <row r="33247" hidden="1" x14ac:dyDescent="0.25"/>
    <row r="33248" hidden="1" x14ac:dyDescent="0.25"/>
    <row r="33249" hidden="1" x14ac:dyDescent="0.25"/>
    <row r="33250" hidden="1" x14ac:dyDescent="0.25"/>
    <row r="33251" hidden="1" x14ac:dyDescent="0.25"/>
    <row r="33252" hidden="1" x14ac:dyDescent="0.25"/>
    <row r="33253" hidden="1" x14ac:dyDescent="0.25"/>
    <row r="33254" hidden="1" x14ac:dyDescent="0.25"/>
    <row r="33255" hidden="1" x14ac:dyDescent="0.25"/>
    <row r="33256" hidden="1" x14ac:dyDescent="0.25"/>
    <row r="33257" hidden="1" x14ac:dyDescent="0.25"/>
    <row r="33258" hidden="1" x14ac:dyDescent="0.25"/>
    <row r="33259" hidden="1" x14ac:dyDescent="0.25"/>
    <row r="33260" hidden="1" x14ac:dyDescent="0.25"/>
    <row r="33261" hidden="1" x14ac:dyDescent="0.25"/>
    <row r="33262" hidden="1" x14ac:dyDescent="0.25"/>
    <row r="33263" hidden="1" x14ac:dyDescent="0.25"/>
    <row r="33264" hidden="1" x14ac:dyDescent="0.25"/>
    <row r="33265" hidden="1" x14ac:dyDescent="0.25"/>
    <row r="33266" hidden="1" x14ac:dyDescent="0.25"/>
    <row r="33267" hidden="1" x14ac:dyDescent="0.25"/>
    <row r="33268" hidden="1" x14ac:dyDescent="0.25"/>
    <row r="33269" hidden="1" x14ac:dyDescent="0.25"/>
    <row r="33270" hidden="1" x14ac:dyDescent="0.25"/>
    <row r="33271" hidden="1" x14ac:dyDescent="0.25"/>
    <row r="33272" hidden="1" x14ac:dyDescent="0.25"/>
    <row r="33273" hidden="1" x14ac:dyDescent="0.25"/>
    <row r="33274" hidden="1" x14ac:dyDescent="0.25"/>
    <row r="33275" hidden="1" x14ac:dyDescent="0.25"/>
    <row r="33276" hidden="1" x14ac:dyDescent="0.25"/>
    <row r="33277" hidden="1" x14ac:dyDescent="0.25"/>
    <row r="33278" hidden="1" x14ac:dyDescent="0.25"/>
    <row r="33279" hidden="1" x14ac:dyDescent="0.25"/>
    <row r="33280" hidden="1" x14ac:dyDescent="0.25"/>
    <row r="33281" hidden="1" x14ac:dyDescent="0.25"/>
    <row r="33282" hidden="1" x14ac:dyDescent="0.25"/>
    <row r="33283" hidden="1" x14ac:dyDescent="0.25"/>
    <row r="33284" hidden="1" x14ac:dyDescent="0.25"/>
    <row r="33285" hidden="1" x14ac:dyDescent="0.25"/>
    <row r="33286" hidden="1" x14ac:dyDescent="0.25"/>
    <row r="33287" hidden="1" x14ac:dyDescent="0.25"/>
    <row r="33288" hidden="1" x14ac:dyDescent="0.25"/>
    <row r="33289" hidden="1" x14ac:dyDescent="0.25"/>
    <row r="33290" hidden="1" x14ac:dyDescent="0.25"/>
    <row r="33291" hidden="1" x14ac:dyDescent="0.25"/>
    <row r="33292" hidden="1" x14ac:dyDescent="0.25"/>
    <row r="33293" hidden="1" x14ac:dyDescent="0.25"/>
    <row r="33294" hidden="1" x14ac:dyDescent="0.25"/>
    <row r="33295" hidden="1" x14ac:dyDescent="0.25"/>
    <row r="33296" hidden="1" x14ac:dyDescent="0.25"/>
    <row r="33297" hidden="1" x14ac:dyDescent="0.25"/>
    <row r="33298" hidden="1" x14ac:dyDescent="0.25"/>
    <row r="33299" hidden="1" x14ac:dyDescent="0.25"/>
    <row r="33300" hidden="1" x14ac:dyDescent="0.25"/>
    <row r="33301" hidden="1" x14ac:dyDescent="0.25"/>
    <row r="33302" hidden="1" x14ac:dyDescent="0.25"/>
    <row r="33303" hidden="1" x14ac:dyDescent="0.25"/>
    <row r="33304" hidden="1" x14ac:dyDescent="0.25"/>
    <row r="33305" hidden="1" x14ac:dyDescent="0.25"/>
    <row r="33306" hidden="1" x14ac:dyDescent="0.25"/>
    <row r="33307" hidden="1" x14ac:dyDescent="0.25"/>
    <row r="33308" hidden="1" x14ac:dyDescent="0.25"/>
    <row r="33309" hidden="1" x14ac:dyDescent="0.25"/>
    <row r="33310" hidden="1" x14ac:dyDescent="0.25"/>
    <row r="33311" hidden="1" x14ac:dyDescent="0.25"/>
    <row r="33312" hidden="1" x14ac:dyDescent="0.25"/>
    <row r="33313" hidden="1" x14ac:dyDescent="0.25"/>
    <row r="33314" hidden="1" x14ac:dyDescent="0.25"/>
    <row r="33315" hidden="1" x14ac:dyDescent="0.25"/>
    <row r="33316" hidden="1" x14ac:dyDescent="0.25"/>
    <row r="33317" hidden="1" x14ac:dyDescent="0.25"/>
    <row r="33318" hidden="1" x14ac:dyDescent="0.25"/>
    <row r="33319" hidden="1" x14ac:dyDescent="0.25"/>
    <row r="33320" hidden="1" x14ac:dyDescent="0.25"/>
    <row r="33321" hidden="1" x14ac:dyDescent="0.25"/>
    <row r="33322" hidden="1" x14ac:dyDescent="0.25"/>
    <row r="33323" hidden="1" x14ac:dyDescent="0.25"/>
    <row r="33324" hidden="1" x14ac:dyDescent="0.25"/>
    <row r="33325" hidden="1" x14ac:dyDescent="0.25"/>
    <row r="33326" hidden="1" x14ac:dyDescent="0.25"/>
    <row r="33327" hidden="1" x14ac:dyDescent="0.25"/>
    <row r="33328" hidden="1" x14ac:dyDescent="0.25"/>
    <row r="33329" hidden="1" x14ac:dyDescent="0.25"/>
    <row r="33330" hidden="1" x14ac:dyDescent="0.25"/>
    <row r="33331" hidden="1" x14ac:dyDescent="0.25"/>
    <row r="33332" hidden="1" x14ac:dyDescent="0.25"/>
    <row r="33333" hidden="1" x14ac:dyDescent="0.25"/>
    <row r="33334" hidden="1" x14ac:dyDescent="0.25"/>
    <row r="33335" hidden="1" x14ac:dyDescent="0.25"/>
    <row r="33336" hidden="1" x14ac:dyDescent="0.25"/>
    <row r="33337" hidden="1" x14ac:dyDescent="0.25"/>
    <row r="33338" hidden="1" x14ac:dyDescent="0.25"/>
    <row r="33339" hidden="1" x14ac:dyDescent="0.25"/>
    <row r="33340" hidden="1" x14ac:dyDescent="0.25"/>
    <row r="33341" hidden="1" x14ac:dyDescent="0.25"/>
    <row r="33342" hidden="1" x14ac:dyDescent="0.25"/>
    <row r="33343" hidden="1" x14ac:dyDescent="0.25"/>
    <row r="33344" hidden="1" x14ac:dyDescent="0.25"/>
    <row r="33345" hidden="1" x14ac:dyDescent="0.25"/>
    <row r="33346" hidden="1" x14ac:dyDescent="0.25"/>
    <row r="33347" hidden="1" x14ac:dyDescent="0.25"/>
    <row r="33348" hidden="1" x14ac:dyDescent="0.25"/>
    <row r="33349" hidden="1" x14ac:dyDescent="0.25"/>
    <row r="33350" hidden="1" x14ac:dyDescent="0.25"/>
    <row r="33351" hidden="1" x14ac:dyDescent="0.25"/>
    <row r="33352" hidden="1" x14ac:dyDescent="0.25"/>
    <row r="33353" hidden="1" x14ac:dyDescent="0.25"/>
    <row r="33354" hidden="1" x14ac:dyDescent="0.25"/>
    <row r="33355" hidden="1" x14ac:dyDescent="0.25"/>
    <row r="33356" hidden="1" x14ac:dyDescent="0.25"/>
    <row r="33357" hidden="1" x14ac:dyDescent="0.25"/>
    <row r="33358" hidden="1" x14ac:dyDescent="0.25"/>
    <row r="33359" hidden="1" x14ac:dyDescent="0.25"/>
    <row r="33360" hidden="1" x14ac:dyDescent="0.25"/>
    <row r="33361" hidden="1" x14ac:dyDescent="0.25"/>
    <row r="33362" hidden="1" x14ac:dyDescent="0.25"/>
    <row r="33363" hidden="1" x14ac:dyDescent="0.25"/>
    <row r="33364" hidden="1" x14ac:dyDescent="0.25"/>
    <row r="33365" hidden="1" x14ac:dyDescent="0.25"/>
    <row r="33366" hidden="1" x14ac:dyDescent="0.25"/>
    <row r="33367" hidden="1" x14ac:dyDescent="0.25"/>
    <row r="33368" hidden="1" x14ac:dyDescent="0.25"/>
    <row r="33369" hidden="1" x14ac:dyDescent="0.25"/>
    <row r="33370" hidden="1" x14ac:dyDescent="0.25"/>
    <row r="33371" hidden="1" x14ac:dyDescent="0.25"/>
    <row r="33372" hidden="1" x14ac:dyDescent="0.25"/>
    <row r="33373" hidden="1" x14ac:dyDescent="0.25"/>
    <row r="33374" hidden="1" x14ac:dyDescent="0.25"/>
    <row r="33375" hidden="1" x14ac:dyDescent="0.25"/>
    <row r="33376" hidden="1" x14ac:dyDescent="0.25"/>
    <row r="33377" hidden="1" x14ac:dyDescent="0.25"/>
    <row r="33378" hidden="1" x14ac:dyDescent="0.25"/>
    <row r="33379" hidden="1" x14ac:dyDescent="0.25"/>
    <row r="33380" hidden="1" x14ac:dyDescent="0.25"/>
    <row r="33381" hidden="1" x14ac:dyDescent="0.25"/>
    <row r="33382" hidden="1" x14ac:dyDescent="0.25"/>
    <row r="33383" hidden="1" x14ac:dyDescent="0.25"/>
    <row r="33384" hidden="1" x14ac:dyDescent="0.25"/>
    <row r="33385" hidden="1" x14ac:dyDescent="0.25"/>
    <row r="33386" hidden="1" x14ac:dyDescent="0.25"/>
    <row r="33387" hidden="1" x14ac:dyDescent="0.25"/>
    <row r="33388" hidden="1" x14ac:dyDescent="0.25"/>
    <row r="33389" hidden="1" x14ac:dyDescent="0.25"/>
    <row r="33390" hidden="1" x14ac:dyDescent="0.25"/>
    <row r="33391" hidden="1" x14ac:dyDescent="0.25"/>
    <row r="33392" hidden="1" x14ac:dyDescent="0.25"/>
    <row r="33393" hidden="1" x14ac:dyDescent="0.25"/>
    <row r="33394" hidden="1" x14ac:dyDescent="0.25"/>
    <row r="33395" hidden="1" x14ac:dyDescent="0.25"/>
    <row r="33396" hidden="1" x14ac:dyDescent="0.25"/>
    <row r="33397" hidden="1" x14ac:dyDescent="0.25"/>
    <row r="33398" hidden="1" x14ac:dyDescent="0.25"/>
    <row r="33399" hidden="1" x14ac:dyDescent="0.25"/>
    <row r="33400" hidden="1" x14ac:dyDescent="0.25"/>
    <row r="33401" hidden="1" x14ac:dyDescent="0.25"/>
    <row r="33402" hidden="1" x14ac:dyDescent="0.25"/>
    <row r="33403" hidden="1" x14ac:dyDescent="0.25"/>
    <row r="33404" hidden="1" x14ac:dyDescent="0.25"/>
    <row r="33405" hidden="1" x14ac:dyDescent="0.25"/>
    <row r="33406" hidden="1" x14ac:dyDescent="0.25"/>
    <row r="33407" hidden="1" x14ac:dyDescent="0.25"/>
    <row r="33408" hidden="1" x14ac:dyDescent="0.25"/>
    <row r="33409" hidden="1" x14ac:dyDescent="0.25"/>
    <row r="33410" hidden="1" x14ac:dyDescent="0.25"/>
    <row r="33411" hidden="1" x14ac:dyDescent="0.25"/>
    <row r="33412" hidden="1" x14ac:dyDescent="0.25"/>
    <row r="33413" hidden="1" x14ac:dyDescent="0.25"/>
    <row r="33414" hidden="1" x14ac:dyDescent="0.25"/>
    <row r="33415" hidden="1" x14ac:dyDescent="0.25"/>
    <row r="33416" hidden="1" x14ac:dyDescent="0.25"/>
    <row r="33417" hidden="1" x14ac:dyDescent="0.25"/>
    <row r="33418" hidden="1" x14ac:dyDescent="0.25"/>
    <row r="33419" hidden="1" x14ac:dyDescent="0.25"/>
    <row r="33420" hidden="1" x14ac:dyDescent="0.25"/>
    <row r="33421" hidden="1" x14ac:dyDescent="0.25"/>
    <row r="33422" hidden="1" x14ac:dyDescent="0.25"/>
    <row r="33423" hidden="1" x14ac:dyDescent="0.25"/>
    <row r="33424" hidden="1" x14ac:dyDescent="0.25"/>
    <row r="33425" hidden="1" x14ac:dyDescent="0.25"/>
    <row r="33426" hidden="1" x14ac:dyDescent="0.25"/>
    <row r="33427" hidden="1" x14ac:dyDescent="0.25"/>
    <row r="33428" hidden="1" x14ac:dyDescent="0.25"/>
    <row r="33429" hidden="1" x14ac:dyDescent="0.25"/>
    <row r="33430" hidden="1" x14ac:dyDescent="0.25"/>
    <row r="33431" hidden="1" x14ac:dyDescent="0.25"/>
    <row r="33432" hidden="1" x14ac:dyDescent="0.25"/>
    <row r="33433" hidden="1" x14ac:dyDescent="0.25"/>
    <row r="33434" hidden="1" x14ac:dyDescent="0.25"/>
    <row r="33435" hidden="1" x14ac:dyDescent="0.25"/>
    <row r="33436" hidden="1" x14ac:dyDescent="0.25"/>
    <row r="33437" hidden="1" x14ac:dyDescent="0.25"/>
    <row r="33438" hidden="1" x14ac:dyDescent="0.25"/>
    <row r="33439" hidden="1" x14ac:dyDescent="0.25"/>
    <row r="33440" hidden="1" x14ac:dyDescent="0.25"/>
    <row r="33441" hidden="1" x14ac:dyDescent="0.25"/>
    <row r="33442" hidden="1" x14ac:dyDescent="0.25"/>
    <row r="33443" hidden="1" x14ac:dyDescent="0.25"/>
    <row r="33444" hidden="1" x14ac:dyDescent="0.25"/>
    <row r="33445" hidden="1" x14ac:dyDescent="0.25"/>
    <row r="33446" hidden="1" x14ac:dyDescent="0.25"/>
    <row r="33447" hidden="1" x14ac:dyDescent="0.25"/>
    <row r="33448" hidden="1" x14ac:dyDescent="0.25"/>
    <row r="33449" hidden="1" x14ac:dyDescent="0.25"/>
    <row r="33450" hidden="1" x14ac:dyDescent="0.25"/>
    <row r="33451" hidden="1" x14ac:dyDescent="0.25"/>
    <row r="33452" hidden="1" x14ac:dyDescent="0.25"/>
    <row r="33453" hidden="1" x14ac:dyDescent="0.25"/>
    <row r="33454" hidden="1" x14ac:dyDescent="0.25"/>
    <row r="33455" hidden="1" x14ac:dyDescent="0.25"/>
    <row r="33456" hidden="1" x14ac:dyDescent="0.25"/>
    <row r="33457" hidden="1" x14ac:dyDescent="0.25"/>
    <row r="33458" hidden="1" x14ac:dyDescent="0.25"/>
    <row r="33459" hidden="1" x14ac:dyDescent="0.25"/>
    <row r="33460" hidden="1" x14ac:dyDescent="0.25"/>
    <row r="33461" hidden="1" x14ac:dyDescent="0.25"/>
    <row r="33462" hidden="1" x14ac:dyDescent="0.25"/>
    <row r="33463" hidden="1" x14ac:dyDescent="0.25"/>
    <row r="33464" hidden="1" x14ac:dyDescent="0.25"/>
    <row r="33465" hidden="1" x14ac:dyDescent="0.25"/>
    <row r="33466" hidden="1" x14ac:dyDescent="0.25"/>
    <row r="33467" hidden="1" x14ac:dyDescent="0.25"/>
    <row r="33468" hidden="1" x14ac:dyDescent="0.25"/>
    <row r="33469" hidden="1" x14ac:dyDescent="0.25"/>
    <row r="33470" hidden="1" x14ac:dyDescent="0.25"/>
    <row r="33471" hidden="1" x14ac:dyDescent="0.25"/>
    <row r="33472" hidden="1" x14ac:dyDescent="0.25"/>
    <row r="33473" hidden="1" x14ac:dyDescent="0.25"/>
    <row r="33474" hidden="1" x14ac:dyDescent="0.25"/>
    <row r="33475" hidden="1" x14ac:dyDescent="0.25"/>
    <row r="33476" hidden="1" x14ac:dyDescent="0.25"/>
    <row r="33477" hidden="1" x14ac:dyDescent="0.25"/>
    <row r="33478" hidden="1" x14ac:dyDescent="0.25"/>
    <row r="33479" hidden="1" x14ac:dyDescent="0.25"/>
    <row r="33480" hidden="1" x14ac:dyDescent="0.25"/>
    <row r="33481" hidden="1" x14ac:dyDescent="0.25"/>
    <row r="33482" hidden="1" x14ac:dyDescent="0.25"/>
    <row r="33483" hidden="1" x14ac:dyDescent="0.25"/>
    <row r="33484" hidden="1" x14ac:dyDescent="0.25"/>
    <row r="33485" hidden="1" x14ac:dyDescent="0.25"/>
    <row r="33486" hidden="1" x14ac:dyDescent="0.25"/>
    <row r="33487" hidden="1" x14ac:dyDescent="0.25"/>
    <row r="33488" hidden="1" x14ac:dyDescent="0.25"/>
    <row r="33489" hidden="1" x14ac:dyDescent="0.25"/>
    <row r="33490" hidden="1" x14ac:dyDescent="0.25"/>
    <row r="33491" hidden="1" x14ac:dyDescent="0.25"/>
    <row r="33492" hidden="1" x14ac:dyDescent="0.25"/>
    <row r="33493" hidden="1" x14ac:dyDescent="0.25"/>
    <row r="33494" hidden="1" x14ac:dyDescent="0.25"/>
    <row r="33495" hidden="1" x14ac:dyDescent="0.25"/>
    <row r="33496" hidden="1" x14ac:dyDescent="0.25"/>
    <row r="33497" hidden="1" x14ac:dyDescent="0.25"/>
    <row r="33498" hidden="1" x14ac:dyDescent="0.25"/>
    <row r="33499" hidden="1" x14ac:dyDescent="0.25"/>
    <row r="33500" hidden="1" x14ac:dyDescent="0.25"/>
    <row r="33501" hidden="1" x14ac:dyDescent="0.25"/>
    <row r="33502" hidden="1" x14ac:dyDescent="0.25"/>
    <row r="33503" hidden="1" x14ac:dyDescent="0.25"/>
    <row r="33504" hidden="1" x14ac:dyDescent="0.25"/>
    <row r="33505" hidden="1" x14ac:dyDescent="0.25"/>
    <row r="33506" hidden="1" x14ac:dyDescent="0.25"/>
    <row r="33507" hidden="1" x14ac:dyDescent="0.25"/>
    <row r="33508" hidden="1" x14ac:dyDescent="0.25"/>
    <row r="33509" hidden="1" x14ac:dyDescent="0.25"/>
    <row r="33510" hidden="1" x14ac:dyDescent="0.25"/>
    <row r="33511" hidden="1" x14ac:dyDescent="0.25"/>
    <row r="33512" hidden="1" x14ac:dyDescent="0.25"/>
    <row r="33513" hidden="1" x14ac:dyDescent="0.25"/>
    <row r="33514" hidden="1" x14ac:dyDescent="0.25"/>
    <row r="33515" hidden="1" x14ac:dyDescent="0.25"/>
    <row r="33516" hidden="1" x14ac:dyDescent="0.25"/>
    <row r="33517" hidden="1" x14ac:dyDescent="0.25"/>
    <row r="33518" hidden="1" x14ac:dyDescent="0.25"/>
    <row r="33519" hidden="1" x14ac:dyDescent="0.25"/>
    <row r="33520" hidden="1" x14ac:dyDescent="0.25"/>
    <row r="33521" hidden="1" x14ac:dyDescent="0.25"/>
    <row r="33522" hidden="1" x14ac:dyDescent="0.25"/>
    <row r="33523" hidden="1" x14ac:dyDescent="0.25"/>
    <row r="33524" hidden="1" x14ac:dyDescent="0.25"/>
    <row r="33525" hidden="1" x14ac:dyDescent="0.25"/>
    <row r="33526" hidden="1" x14ac:dyDescent="0.25"/>
    <row r="33527" hidden="1" x14ac:dyDescent="0.25"/>
    <row r="33528" hidden="1" x14ac:dyDescent="0.25"/>
    <row r="33529" hidden="1" x14ac:dyDescent="0.25"/>
    <row r="33530" hidden="1" x14ac:dyDescent="0.25"/>
    <row r="33531" hidden="1" x14ac:dyDescent="0.25"/>
    <row r="33532" hidden="1" x14ac:dyDescent="0.25"/>
    <row r="33533" hidden="1" x14ac:dyDescent="0.25"/>
    <row r="33534" hidden="1" x14ac:dyDescent="0.25"/>
    <row r="33535" hidden="1" x14ac:dyDescent="0.25"/>
    <row r="33536" hidden="1" x14ac:dyDescent="0.25"/>
    <row r="33537" hidden="1" x14ac:dyDescent="0.25"/>
    <row r="33538" hidden="1" x14ac:dyDescent="0.25"/>
    <row r="33539" hidden="1" x14ac:dyDescent="0.25"/>
    <row r="33540" hidden="1" x14ac:dyDescent="0.25"/>
    <row r="33541" hidden="1" x14ac:dyDescent="0.25"/>
    <row r="33542" hidden="1" x14ac:dyDescent="0.25"/>
    <row r="33543" hidden="1" x14ac:dyDescent="0.25"/>
    <row r="33544" hidden="1" x14ac:dyDescent="0.25"/>
    <row r="33545" hidden="1" x14ac:dyDescent="0.25"/>
    <row r="33546" hidden="1" x14ac:dyDescent="0.25"/>
    <row r="33547" hidden="1" x14ac:dyDescent="0.25"/>
    <row r="33548" hidden="1" x14ac:dyDescent="0.25"/>
    <row r="33549" hidden="1" x14ac:dyDescent="0.25"/>
    <row r="33550" hidden="1" x14ac:dyDescent="0.25"/>
    <row r="33551" hidden="1" x14ac:dyDescent="0.25"/>
    <row r="33552" hidden="1" x14ac:dyDescent="0.25"/>
    <row r="33553" hidden="1" x14ac:dyDescent="0.25"/>
    <row r="33554" hidden="1" x14ac:dyDescent="0.25"/>
    <row r="33555" hidden="1" x14ac:dyDescent="0.25"/>
    <row r="33556" hidden="1" x14ac:dyDescent="0.25"/>
    <row r="33557" hidden="1" x14ac:dyDescent="0.25"/>
    <row r="33558" hidden="1" x14ac:dyDescent="0.25"/>
    <row r="33559" hidden="1" x14ac:dyDescent="0.25"/>
    <row r="33560" hidden="1" x14ac:dyDescent="0.25"/>
    <row r="33561" hidden="1" x14ac:dyDescent="0.25"/>
    <row r="33562" hidden="1" x14ac:dyDescent="0.25"/>
    <row r="33563" hidden="1" x14ac:dyDescent="0.25"/>
    <row r="33564" hidden="1" x14ac:dyDescent="0.25"/>
    <row r="33565" hidden="1" x14ac:dyDescent="0.25"/>
    <row r="33566" hidden="1" x14ac:dyDescent="0.25"/>
    <row r="33567" hidden="1" x14ac:dyDescent="0.25"/>
    <row r="33568" hidden="1" x14ac:dyDescent="0.25"/>
    <row r="33569" hidden="1" x14ac:dyDescent="0.25"/>
    <row r="33570" hidden="1" x14ac:dyDescent="0.25"/>
    <row r="33571" hidden="1" x14ac:dyDescent="0.25"/>
    <row r="33572" hidden="1" x14ac:dyDescent="0.25"/>
    <row r="33573" hidden="1" x14ac:dyDescent="0.25"/>
    <row r="33574" hidden="1" x14ac:dyDescent="0.25"/>
    <row r="33575" hidden="1" x14ac:dyDescent="0.25"/>
    <row r="33576" hidden="1" x14ac:dyDescent="0.25"/>
    <row r="33577" hidden="1" x14ac:dyDescent="0.25"/>
    <row r="33578" hidden="1" x14ac:dyDescent="0.25"/>
    <row r="33579" hidden="1" x14ac:dyDescent="0.25"/>
    <row r="33580" hidden="1" x14ac:dyDescent="0.25"/>
    <row r="33581" hidden="1" x14ac:dyDescent="0.25"/>
    <row r="33582" hidden="1" x14ac:dyDescent="0.25"/>
    <row r="33583" hidden="1" x14ac:dyDescent="0.25"/>
    <row r="33584" hidden="1" x14ac:dyDescent="0.25"/>
    <row r="33585" hidden="1" x14ac:dyDescent="0.25"/>
    <row r="33586" hidden="1" x14ac:dyDescent="0.25"/>
    <row r="33587" hidden="1" x14ac:dyDescent="0.25"/>
    <row r="33588" hidden="1" x14ac:dyDescent="0.25"/>
    <row r="33589" hidden="1" x14ac:dyDescent="0.25"/>
    <row r="33590" hidden="1" x14ac:dyDescent="0.25"/>
    <row r="33591" hidden="1" x14ac:dyDescent="0.25"/>
    <row r="33592" hidden="1" x14ac:dyDescent="0.25"/>
    <row r="33593" hidden="1" x14ac:dyDescent="0.25"/>
    <row r="33594" hidden="1" x14ac:dyDescent="0.25"/>
    <row r="33595" hidden="1" x14ac:dyDescent="0.25"/>
    <row r="33596" hidden="1" x14ac:dyDescent="0.25"/>
    <row r="33597" hidden="1" x14ac:dyDescent="0.25"/>
    <row r="33598" hidden="1" x14ac:dyDescent="0.25"/>
    <row r="33599" hidden="1" x14ac:dyDescent="0.25"/>
    <row r="33600" hidden="1" x14ac:dyDescent="0.25"/>
    <row r="33601" hidden="1" x14ac:dyDescent="0.25"/>
    <row r="33602" hidden="1" x14ac:dyDescent="0.25"/>
    <row r="33603" hidden="1" x14ac:dyDescent="0.25"/>
    <row r="33604" hidden="1" x14ac:dyDescent="0.25"/>
    <row r="33605" hidden="1" x14ac:dyDescent="0.25"/>
    <row r="33606" hidden="1" x14ac:dyDescent="0.25"/>
    <row r="33607" hidden="1" x14ac:dyDescent="0.25"/>
    <row r="33608" hidden="1" x14ac:dyDescent="0.25"/>
    <row r="33609" hidden="1" x14ac:dyDescent="0.25"/>
    <row r="33610" hidden="1" x14ac:dyDescent="0.25"/>
    <row r="33611" hidden="1" x14ac:dyDescent="0.25"/>
    <row r="33612" hidden="1" x14ac:dyDescent="0.25"/>
    <row r="33613" hidden="1" x14ac:dyDescent="0.25"/>
    <row r="33614" hidden="1" x14ac:dyDescent="0.25"/>
    <row r="33615" hidden="1" x14ac:dyDescent="0.25"/>
    <row r="33616" hidden="1" x14ac:dyDescent="0.25"/>
    <row r="33617" hidden="1" x14ac:dyDescent="0.25"/>
    <row r="33618" hidden="1" x14ac:dyDescent="0.25"/>
    <row r="33619" hidden="1" x14ac:dyDescent="0.25"/>
    <row r="33620" hidden="1" x14ac:dyDescent="0.25"/>
    <row r="33621" hidden="1" x14ac:dyDescent="0.25"/>
    <row r="33622" hidden="1" x14ac:dyDescent="0.25"/>
    <row r="33623" hidden="1" x14ac:dyDescent="0.25"/>
    <row r="33624" hidden="1" x14ac:dyDescent="0.25"/>
    <row r="33625" hidden="1" x14ac:dyDescent="0.25"/>
    <row r="33626" hidden="1" x14ac:dyDescent="0.25"/>
    <row r="33627" hidden="1" x14ac:dyDescent="0.25"/>
    <row r="33628" hidden="1" x14ac:dyDescent="0.25"/>
    <row r="33629" hidden="1" x14ac:dyDescent="0.25"/>
    <row r="33630" hidden="1" x14ac:dyDescent="0.25"/>
    <row r="33631" hidden="1" x14ac:dyDescent="0.25"/>
    <row r="33632" hidden="1" x14ac:dyDescent="0.25"/>
    <row r="33633" hidden="1" x14ac:dyDescent="0.25"/>
    <row r="33634" hidden="1" x14ac:dyDescent="0.25"/>
    <row r="33635" hidden="1" x14ac:dyDescent="0.25"/>
    <row r="33636" hidden="1" x14ac:dyDescent="0.25"/>
    <row r="33637" hidden="1" x14ac:dyDescent="0.25"/>
    <row r="33638" hidden="1" x14ac:dyDescent="0.25"/>
    <row r="33639" hidden="1" x14ac:dyDescent="0.25"/>
    <row r="33640" hidden="1" x14ac:dyDescent="0.25"/>
    <row r="33641" hidden="1" x14ac:dyDescent="0.25"/>
    <row r="33642" hidden="1" x14ac:dyDescent="0.25"/>
    <row r="33643" hidden="1" x14ac:dyDescent="0.25"/>
    <row r="33644" hidden="1" x14ac:dyDescent="0.25"/>
    <row r="33645" hidden="1" x14ac:dyDescent="0.25"/>
    <row r="33646" hidden="1" x14ac:dyDescent="0.25"/>
    <row r="33647" hidden="1" x14ac:dyDescent="0.25"/>
    <row r="33648" hidden="1" x14ac:dyDescent="0.25"/>
    <row r="33649" hidden="1" x14ac:dyDescent="0.25"/>
    <row r="33650" hidden="1" x14ac:dyDescent="0.25"/>
    <row r="33651" hidden="1" x14ac:dyDescent="0.25"/>
    <row r="33652" hidden="1" x14ac:dyDescent="0.25"/>
    <row r="33653" hidden="1" x14ac:dyDescent="0.25"/>
    <row r="33654" hidden="1" x14ac:dyDescent="0.25"/>
    <row r="33655" hidden="1" x14ac:dyDescent="0.25"/>
    <row r="33656" hidden="1" x14ac:dyDescent="0.25"/>
    <row r="33657" hidden="1" x14ac:dyDescent="0.25"/>
    <row r="33658" hidden="1" x14ac:dyDescent="0.25"/>
    <row r="33659" hidden="1" x14ac:dyDescent="0.25"/>
    <row r="33660" hidden="1" x14ac:dyDescent="0.25"/>
    <row r="33661" hidden="1" x14ac:dyDescent="0.25"/>
    <row r="33662" hidden="1" x14ac:dyDescent="0.25"/>
    <row r="33663" hidden="1" x14ac:dyDescent="0.25"/>
    <row r="33664" hidden="1" x14ac:dyDescent="0.25"/>
    <row r="33665" hidden="1" x14ac:dyDescent="0.25"/>
    <row r="33666" hidden="1" x14ac:dyDescent="0.25"/>
    <row r="33667" hidden="1" x14ac:dyDescent="0.25"/>
    <row r="33668" hidden="1" x14ac:dyDescent="0.25"/>
    <row r="33669" hidden="1" x14ac:dyDescent="0.25"/>
    <row r="33670" hidden="1" x14ac:dyDescent="0.25"/>
    <row r="33671" hidden="1" x14ac:dyDescent="0.25"/>
    <row r="33672" hidden="1" x14ac:dyDescent="0.25"/>
    <row r="33673" hidden="1" x14ac:dyDescent="0.25"/>
    <row r="33674" hidden="1" x14ac:dyDescent="0.25"/>
    <row r="33675" hidden="1" x14ac:dyDescent="0.25"/>
    <row r="33676" hidden="1" x14ac:dyDescent="0.25"/>
    <row r="33677" hidden="1" x14ac:dyDescent="0.25"/>
    <row r="33678" hidden="1" x14ac:dyDescent="0.25"/>
    <row r="33679" hidden="1" x14ac:dyDescent="0.25"/>
    <row r="33680" hidden="1" x14ac:dyDescent="0.25"/>
    <row r="33681" hidden="1" x14ac:dyDescent="0.25"/>
    <row r="33682" hidden="1" x14ac:dyDescent="0.25"/>
    <row r="33683" hidden="1" x14ac:dyDescent="0.25"/>
    <row r="33684" hidden="1" x14ac:dyDescent="0.25"/>
    <row r="33685" hidden="1" x14ac:dyDescent="0.25"/>
    <row r="33686" hidden="1" x14ac:dyDescent="0.25"/>
    <row r="33687" hidden="1" x14ac:dyDescent="0.25"/>
    <row r="33688" hidden="1" x14ac:dyDescent="0.25"/>
    <row r="33689" hidden="1" x14ac:dyDescent="0.25"/>
    <row r="33690" hidden="1" x14ac:dyDescent="0.25"/>
    <row r="33691" hidden="1" x14ac:dyDescent="0.25"/>
    <row r="33692" hidden="1" x14ac:dyDescent="0.25"/>
    <row r="33693" hidden="1" x14ac:dyDescent="0.25"/>
    <row r="33694" hidden="1" x14ac:dyDescent="0.25"/>
    <row r="33695" hidden="1" x14ac:dyDescent="0.25"/>
    <row r="33696" hidden="1" x14ac:dyDescent="0.25"/>
    <row r="33697" hidden="1" x14ac:dyDescent="0.25"/>
    <row r="33698" hidden="1" x14ac:dyDescent="0.25"/>
    <row r="33699" hidden="1" x14ac:dyDescent="0.25"/>
    <row r="33700" hidden="1" x14ac:dyDescent="0.25"/>
    <row r="33701" hidden="1" x14ac:dyDescent="0.25"/>
    <row r="33702" hidden="1" x14ac:dyDescent="0.25"/>
    <row r="33703" hidden="1" x14ac:dyDescent="0.25"/>
    <row r="33704" hidden="1" x14ac:dyDescent="0.25"/>
    <row r="33705" hidden="1" x14ac:dyDescent="0.25"/>
    <row r="33706" hidden="1" x14ac:dyDescent="0.25"/>
    <row r="33707" hidden="1" x14ac:dyDescent="0.25"/>
    <row r="33708" hidden="1" x14ac:dyDescent="0.25"/>
    <row r="33709" hidden="1" x14ac:dyDescent="0.25"/>
    <row r="33710" hidden="1" x14ac:dyDescent="0.25"/>
    <row r="33711" hidden="1" x14ac:dyDescent="0.25"/>
    <row r="33712" hidden="1" x14ac:dyDescent="0.25"/>
    <row r="33713" hidden="1" x14ac:dyDescent="0.25"/>
    <row r="33714" hidden="1" x14ac:dyDescent="0.25"/>
    <row r="33715" hidden="1" x14ac:dyDescent="0.25"/>
    <row r="33716" hidden="1" x14ac:dyDescent="0.25"/>
    <row r="33717" hidden="1" x14ac:dyDescent="0.25"/>
    <row r="33718" hidden="1" x14ac:dyDescent="0.25"/>
    <row r="33719" hidden="1" x14ac:dyDescent="0.25"/>
    <row r="33720" hidden="1" x14ac:dyDescent="0.25"/>
    <row r="33721" hidden="1" x14ac:dyDescent="0.25"/>
    <row r="33722" hidden="1" x14ac:dyDescent="0.25"/>
    <row r="33723" hidden="1" x14ac:dyDescent="0.25"/>
    <row r="33724" hidden="1" x14ac:dyDescent="0.25"/>
    <row r="33725" hidden="1" x14ac:dyDescent="0.25"/>
    <row r="33726" hidden="1" x14ac:dyDescent="0.25"/>
    <row r="33727" hidden="1" x14ac:dyDescent="0.25"/>
    <row r="33728" hidden="1" x14ac:dyDescent="0.25"/>
    <row r="33729" hidden="1" x14ac:dyDescent="0.25"/>
    <row r="33730" hidden="1" x14ac:dyDescent="0.25"/>
    <row r="33731" hidden="1" x14ac:dyDescent="0.25"/>
    <row r="33732" hidden="1" x14ac:dyDescent="0.25"/>
    <row r="33733" hidden="1" x14ac:dyDescent="0.25"/>
    <row r="33734" hidden="1" x14ac:dyDescent="0.25"/>
    <row r="33735" hidden="1" x14ac:dyDescent="0.25"/>
    <row r="33736" hidden="1" x14ac:dyDescent="0.25"/>
    <row r="33737" hidden="1" x14ac:dyDescent="0.25"/>
    <row r="33738" hidden="1" x14ac:dyDescent="0.25"/>
    <row r="33739" hidden="1" x14ac:dyDescent="0.25"/>
    <row r="33740" hidden="1" x14ac:dyDescent="0.25"/>
    <row r="33741" hidden="1" x14ac:dyDescent="0.25"/>
    <row r="33742" hidden="1" x14ac:dyDescent="0.25"/>
    <row r="33743" hidden="1" x14ac:dyDescent="0.25"/>
    <row r="33744" hidden="1" x14ac:dyDescent="0.25"/>
    <row r="33745" hidden="1" x14ac:dyDescent="0.25"/>
    <row r="33746" hidden="1" x14ac:dyDescent="0.25"/>
    <row r="33747" hidden="1" x14ac:dyDescent="0.25"/>
    <row r="33748" hidden="1" x14ac:dyDescent="0.25"/>
    <row r="33749" hidden="1" x14ac:dyDescent="0.25"/>
    <row r="33750" hidden="1" x14ac:dyDescent="0.25"/>
    <row r="33751" hidden="1" x14ac:dyDescent="0.25"/>
    <row r="33752" hidden="1" x14ac:dyDescent="0.25"/>
    <row r="33753" hidden="1" x14ac:dyDescent="0.25"/>
    <row r="33754" hidden="1" x14ac:dyDescent="0.25"/>
    <row r="33755" hidden="1" x14ac:dyDescent="0.25"/>
    <row r="33756" hidden="1" x14ac:dyDescent="0.25"/>
    <row r="33757" hidden="1" x14ac:dyDescent="0.25"/>
    <row r="33758" hidden="1" x14ac:dyDescent="0.25"/>
    <row r="33759" hidden="1" x14ac:dyDescent="0.25"/>
    <row r="33760" hidden="1" x14ac:dyDescent="0.25"/>
    <row r="33761" hidden="1" x14ac:dyDescent="0.25"/>
    <row r="33762" hidden="1" x14ac:dyDescent="0.25"/>
    <row r="33763" hidden="1" x14ac:dyDescent="0.25"/>
    <row r="33764" hidden="1" x14ac:dyDescent="0.25"/>
    <row r="33765" hidden="1" x14ac:dyDescent="0.25"/>
    <row r="33766" hidden="1" x14ac:dyDescent="0.25"/>
    <row r="33767" hidden="1" x14ac:dyDescent="0.25"/>
    <row r="33768" hidden="1" x14ac:dyDescent="0.25"/>
    <row r="33769" hidden="1" x14ac:dyDescent="0.25"/>
    <row r="33770" hidden="1" x14ac:dyDescent="0.25"/>
    <row r="33771" hidden="1" x14ac:dyDescent="0.25"/>
    <row r="33772" hidden="1" x14ac:dyDescent="0.25"/>
    <row r="33773" hidden="1" x14ac:dyDescent="0.25"/>
    <row r="33774" hidden="1" x14ac:dyDescent="0.25"/>
    <row r="33775" hidden="1" x14ac:dyDescent="0.25"/>
    <row r="33776" hidden="1" x14ac:dyDescent="0.25"/>
    <row r="33777" hidden="1" x14ac:dyDescent="0.25"/>
    <row r="33778" hidden="1" x14ac:dyDescent="0.25"/>
    <row r="33779" hidden="1" x14ac:dyDescent="0.25"/>
    <row r="33780" hidden="1" x14ac:dyDescent="0.25"/>
    <row r="33781" hidden="1" x14ac:dyDescent="0.25"/>
    <row r="33782" hidden="1" x14ac:dyDescent="0.25"/>
    <row r="33783" hidden="1" x14ac:dyDescent="0.25"/>
    <row r="33784" hidden="1" x14ac:dyDescent="0.25"/>
    <row r="33785" hidden="1" x14ac:dyDescent="0.25"/>
    <row r="33786" hidden="1" x14ac:dyDescent="0.25"/>
    <row r="33787" hidden="1" x14ac:dyDescent="0.25"/>
    <row r="33788" hidden="1" x14ac:dyDescent="0.25"/>
    <row r="33789" hidden="1" x14ac:dyDescent="0.25"/>
    <row r="33790" hidden="1" x14ac:dyDescent="0.25"/>
    <row r="33791" hidden="1" x14ac:dyDescent="0.25"/>
    <row r="33792" hidden="1" x14ac:dyDescent="0.25"/>
    <row r="33793" hidden="1" x14ac:dyDescent="0.25"/>
    <row r="33794" hidden="1" x14ac:dyDescent="0.25"/>
    <row r="33795" hidden="1" x14ac:dyDescent="0.25"/>
    <row r="33796" hidden="1" x14ac:dyDescent="0.25"/>
    <row r="33797" hidden="1" x14ac:dyDescent="0.25"/>
    <row r="33798" hidden="1" x14ac:dyDescent="0.25"/>
    <row r="33799" hidden="1" x14ac:dyDescent="0.25"/>
    <row r="33800" hidden="1" x14ac:dyDescent="0.25"/>
    <row r="33801" hidden="1" x14ac:dyDescent="0.25"/>
    <row r="33802" hidden="1" x14ac:dyDescent="0.25"/>
    <row r="33803" hidden="1" x14ac:dyDescent="0.25"/>
    <row r="33804" hidden="1" x14ac:dyDescent="0.25"/>
    <row r="33805" hidden="1" x14ac:dyDescent="0.25"/>
    <row r="33806" hidden="1" x14ac:dyDescent="0.25"/>
    <row r="33807" hidden="1" x14ac:dyDescent="0.25"/>
    <row r="33808" hidden="1" x14ac:dyDescent="0.25"/>
    <row r="33809" hidden="1" x14ac:dyDescent="0.25"/>
    <row r="33810" hidden="1" x14ac:dyDescent="0.25"/>
    <row r="33811" hidden="1" x14ac:dyDescent="0.25"/>
    <row r="33812" hidden="1" x14ac:dyDescent="0.25"/>
    <row r="33813" hidden="1" x14ac:dyDescent="0.25"/>
    <row r="33814" hidden="1" x14ac:dyDescent="0.25"/>
    <row r="33815" hidden="1" x14ac:dyDescent="0.25"/>
    <row r="33816" hidden="1" x14ac:dyDescent="0.25"/>
    <row r="33817" hidden="1" x14ac:dyDescent="0.25"/>
    <row r="33818" hidden="1" x14ac:dyDescent="0.25"/>
    <row r="33819" hidden="1" x14ac:dyDescent="0.25"/>
    <row r="33820" hidden="1" x14ac:dyDescent="0.25"/>
    <row r="33821" hidden="1" x14ac:dyDescent="0.25"/>
    <row r="33822" hidden="1" x14ac:dyDescent="0.25"/>
    <row r="33823" hidden="1" x14ac:dyDescent="0.25"/>
    <row r="33824" hidden="1" x14ac:dyDescent="0.25"/>
    <row r="33825" hidden="1" x14ac:dyDescent="0.25"/>
    <row r="33826" hidden="1" x14ac:dyDescent="0.25"/>
    <row r="33827" hidden="1" x14ac:dyDescent="0.25"/>
    <row r="33828" hidden="1" x14ac:dyDescent="0.25"/>
    <row r="33829" hidden="1" x14ac:dyDescent="0.25"/>
    <row r="33830" hidden="1" x14ac:dyDescent="0.25"/>
    <row r="33831" hidden="1" x14ac:dyDescent="0.25"/>
    <row r="33832" hidden="1" x14ac:dyDescent="0.25"/>
    <row r="33833" hidden="1" x14ac:dyDescent="0.25"/>
    <row r="33834" hidden="1" x14ac:dyDescent="0.25"/>
    <row r="33835" hidden="1" x14ac:dyDescent="0.25"/>
    <row r="33836" hidden="1" x14ac:dyDescent="0.25"/>
    <row r="33837" hidden="1" x14ac:dyDescent="0.25"/>
    <row r="33838" hidden="1" x14ac:dyDescent="0.25"/>
    <row r="33839" hidden="1" x14ac:dyDescent="0.25"/>
    <row r="33840" hidden="1" x14ac:dyDescent="0.25"/>
    <row r="33841" hidden="1" x14ac:dyDescent="0.25"/>
    <row r="33842" hidden="1" x14ac:dyDescent="0.25"/>
    <row r="33843" hidden="1" x14ac:dyDescent="0.25"/>
    <row r="33844" hidden="1" x14ac:dyDescent="0.25"/>
    <row r="33845" hidden="1" x14ac:dyDescent="0.25"/>
    <row r="33846" hidden="1" x14ac:dyDescent="0.25"/>
    <row r="33847" hidden="1" x14ac:dyDescent="0.25"/>
    <row r="33848" hidden="1" x14ac:dyDescent="0.25"/>
    <row r="33849" hidden="1" x14ac:dyDescent="0.25"/>
    <row r="33850" hidden="1" x14ac:dyDescent="0.25"/>
    <row r="33851" hidden="1" x14ac:dyDescent="0.25"/>
    <row r="33852" hidden="1" x14ac:dyDescent="0.25"/>
    <row r="33853" hidden="1" x14ac:dyDescent="0.25"/>
    <row r="33854" hidden="1" x14ac:dyDescent="0.25"/>
    <row r="33855" hidden="1" x14ac:dyDescent="0.25"/>
    <row r="33856" hidden="1" x14ac:dyDescent="0.25"/>
    <row r="33857" hidden="1" x14ac:dyDescent="0.25"/>
    <row r="33858" hidden="1" x14ac:dyDescent="0.25"/>
    <row r="33859" hidden="1" x14ac:dyDescent="0.25"/>
    <row r="33860" hidden="1" x14ac:dyDescent="0.25"/>
    <row r="33861" hidden="1" x14ac:dyDescent="0.25"/>
    <row r="33862" hidden="1" x14ac:dyDescent="0.25"/>
    <row r="33863" hidden="1" x14ac:dyDescent="0.25"/>
    <row r="33864" hidden="1" x14ac:dyDescent="0.25"/>
    <row r="33865" hidden="1" x14ac:dyDescent="0.25"/>
    <row r="33866" hidden="1" x14ac:dyDescent="0.25"/>
    <row r="33867" hidden="1" x14ac:dyDescent="0.25"/>
    <row r="33868" hidden="1" x14ac:dyDescent="0.25"/>
    <row r="33869" hidden="1" x14ac:dyDescent="0.25"/>
    <row r="33870" hidden="1" x14ac:dyDescent="0.25"/>
    <row r="33871" hidden="1" x14ac:dyDescent="0.25"/>
    <row r="33872" hidden="1" x14ac:dyDescent="0.25"/>
    <row r="33873" hidden="1" x14ac:dyDescent="0.25"/>
    <row r="33874" hidden="1" x14ac:dyDescent="0.25"/>
    <row r="33875" hidden="1" x14ac:dyDescent="0.25"/>
    <row r="33876" hidden="1" x14ac:dyDescent="0.25"/>
    <row r="33877" hidden="1" x14ac:dyDescent="0.25"/>
    <row r="33878" hidden="1" x14ac:dyDescent="0.25"/>
    <row r="33879" hidden="1" x14ac:dyDescent="0.25"/>
    <row r="33880" hidden="1" x14ac:dyDescent="0.25"/>
    <row r="33881" hidden="1" x14ac:dyDescent="0.25"/>
    <row r="33882" hidden="1" x14ac:dyDescent="0.25"/>
    <row r="33883" hidden="1" x14ac:dyDescent="0.25"/>
    <row r="33884" hidden="1" x14ac:dyDescent="0.25"/>
    <row r="33885" hidden="1" x14ac:dyDescent="0.25"/>
    <row r="33886" hidden="1" x14ac:dyDescent="0.25"/>
    <row r="33887" hidden="1" x14ac:dyDescent="0.25"/>
    <row r="33888" hidden="1" x14ac:dyDescent="0.25"/>
    <row r="33889" hidden="1" x14ac:dyDescent="0.25"/>
    <row r="33890" hidden="1" x14ac:dyDescent="0.25"/>
    <row r="33891" hidden="1" x14ac:dyDescent="0.25"/>
    <row r="33892" hidden="1" x14ac:dyDescent="0.25"/>
    <row r="33893" hidden="1" x14ac:dyDescent="0.25"/>
    <row r="33894" hidden="1" x14ac:dyDescent="0.25"/>
    <row r="33895" hidden="1" x14ac:dyDescent="0.25"/>
    <row r="33896" hidden="1" x14ac:dyDescent="0.25"/>
    <row r="33897" hidden="1" x14ac:dyDescent="0.25"/>
    <row r="33898" hidden="1" x14ac:dyDescent="0.25"/>
    <row r="33899" hidden="1" x14ac:dyDescent="0.25"/>
    <row r="33900" hidden="1" x14ac:dyDescent="0.25"/>
    <row r="33901" hidden="1" x14ac:dyDescent="0.25"/>
    <row r="33902" hidden="1" x14ac:dyDescent="0.25"/>
    <row r="33903" hidden="1" x14ac:dyDescent="0.25"/>
    <row r="33904" hidden="1" x14ac:dyDescent="0.25"/>
    <row r="33905" hidden="1" x14ac:dyDescent="0.25"/>
    <row r="33906" hidden="1" x14ac:dyDescent="0.25"/>
    <row r="33907" hidden="1" x14ac:dyDescent="0.25"/>
    <row r="33908" hidden="1" x14ac:dyDescent="0.25"/>
    <row r="33909" hidden="1" x14ac:dyDescent="0.25"/>
    <row r="33910" hidden="1" x14ac:dyDescent="0.25"/>
    <row r="33911" hidden="1" x14ac:dyDescent="0.25"/>
    <row r="33912" hidden="1" x14ac:dyDescent="0.25"/>
    <row r="33913" hidden="1" x14ac:dyDescent="0.25"/>
    <row r="33914" hidden="1" x14ac:dyDescent="0.25"/>
    <row r="33915" hidden="1" x14ac:dyDescent="0.25"/>
    <row r="33916" hidden="1" x14ac:dyDescent="0.25"/>
    <row r="33917" hidden="1" x14ac:dyDescent="0.25"/>
    <row r="33918" hidden="1" x14ac:dyDescent="0.25"/>
    <row r="33919" hidden="1" x14ac:dyDescent="0.25"/>
    <row r="33920" hidden="1" x14ac:dyDescent="0.25"/>
    <row r="33921" hidden="1" x14ac:dyDescent="0.25"/>
    <row r="33922" hidden="1" x14ac:dyDescent="0.25"/>
    <row r="33923" hidden="1" x14ac:dyDescent="0.25"/>
    <row r="33924" hidden="1" x14ac:dyDescent="0.25"/>
    <row r="33925" hidden="1" x14ac:dyDescent="0.25"/>
    <row r="33926" hidden="1" x14ac:dyDescent="0.25"/>
    <row r="33927" hidden="1" x14ac:dyDescent="0.25"/>
    <row r="33928" hidden="1" x14ac:dyDescent="0.25"/>
    <row r="33929" hidden="1" x14ac:dyDescent="0.25"/>
    <row r="33930" hidden="1" x14ac:dyDescent="0.25"/>
    <row r="33931" hidden="1" x14ac:dyDescent="0.25"/>
    <row r="33932" hidden="1" x14ac:dyDescent="0.25"/>
    <row r="33933" hidden="1" x14ac:dyDescent="0.25"/>
    <row r="33934" hidden="1" x14ac:dyDescent="0.25"/>
    <row r="33935" hidden="1" x14ac:dyDescent="0.25"/>
    <row r="33936" hidden="1" x14ac:dyDescent="0.25"/>
    <row r="33937" hidden="1" x14ac:dyDescent="0.25"/>
    <row r="33938" hidden="1" x14ac:dyDescent="0.25"/>
    <row r="33939" hidden="1" x14ac:dyDescent="0.25"/>
    <row r="33940" hidden="1" x14ac:dyDescent="0.25"/>
    <row r="33941" hidden="1" x14ac:dyDescent="0.25"/>
    <row r="33942" hidden="1" x14ac:dyDescent="0.25"/>
    <row r="33943" hidden="1" x14ac:dyDescent="0.25"/>
    <row r="33944" hidden="1" x14ac:dyDescent="0.25"/>
    <row r="33945" hidden="1" x14ac:dyDescent="0.25"/>
    <row r="33946" hidden="1" x14ac:dyDescent="0.25"/>
    <row r="33947" hidden="1" x14ac:dyDescent="0.25"/>
    <row r="33948" hidden="1" x14ac:dyDescent="0.25"/>
    <row r="33949" hidden="1" x14ac:dyDescent="0.25"/>
    <row r="33950" hidden="1" x14ac:dyDescent="0.25"/>
    <row r="33951" hidden="1" x14ac:dyDescent="0.25"/>
    <row r="33952" hidden="1" x14ac:dyDescent="0.25"/>
    <row r="33953" hidden="1" x14ac:dyDescent="0.25"/>
    <row r="33954" hidden="1" x14ac:dyDescent="0.25"/>
    <row r="33955" hidden="1" x14ac:dyDescent="0.25"/>
    <row r="33956" hidden="1" x14ac:dyDescent="0.25"/>
    <row r="33957" hidden="1" x14ac:dyDescent="0.25"/>
    <row r="33958" hidden="1" x14ac:dyDescent="0.25"/>
    <row r="33959" hidden="1" x14ac:dyDescent="0.25"/>
    <row r="33960" hidden="1" x14ac:dyDescent="0.25"/>
    <row r="33961" hidden="1" x14ac:dyDescent="0.25"/>
    <row r="33962" hidden="1" x14ac:dyDescent="0.25"/>
    <row r="33963" hidden="1" x14ac:dyDescent="0.25"/>
    <row r="33964" hidden="1" x14ac:dyDescent="0.25"/>
    <row r="33965" hidden="1" x14ac:dyDescent="0.25"/>
    <row r="33966" hidden="1" x14ac:dyDescent="0.25"/>
    <row r="33967" hidden="1" x14ac:dyDescent="0.25"/>
    <row r="33968" hidden="1" x14ac:dyDescent="0.25"/>
    <row r="33969" hidden="1" x14ac:dyDescent="0.25"/>
    <row r="33970" hidden="1" x14ac:dyDescent="0.25"/>
    <row r="33971" hidden="1" x14ac:dyDescent="0.25"/>
    <row r="33972" hidden="1" x14ac:dyDescent="0.25"/>
    <row r="33973" hidden="1" x14ac:dyDescent="0.25"/>
    <row r="33974" hidden="1" x14ac:dyDescent="0.25"/>
    <row r="33975" hidden="1" x14ac:dyDescent="0.25"/>
    <row r="33976" hidden="1" x14ac:dyDescent="0.25"/>
    <row r="33977" hidden="1" x14ac:dyDescent="0.25"/>
    <row r="33978" hidden="1" x14ac:dyDescent="0.25"/>
    <row r="33979" hidden="1" x14ac:dyDescent="0.25"/>
    <row r="33980" hidden="1" x14ac:dyDescent="0.25"/>
    <row r="33981" hidden="1" x14ac:dyDescent="0.25"/>
    <row r="33982" hidden="1" x14ac:dyDescent="0.25"/>
    <row r="33983" hidden="1" x14ac:dyDescent="0.25"/>
    <row r="33984" hidden="1" x14ac:dyDescent="0.25"/>
    <row r="33985" hidden="1" x14ac:dyDescent="0.25"/>
    <row r="33986" hidden="1" x14ac:dyDescent="0.25"/>
    <row r="33987" hidden="1" x14ac:dyDescent="0.25"/>
    <row r="33988" hidden="1" x14ac:dyDescent="0.25"/>
    <row r="33989" hidden="1" x14ac:dyDescent="0.25"/>
    <row r="33990" hidden="1" x14ac:dyDescent="0.25"/>
    <row r="33991" hidden="1" x14ac:dyDescent="0.25"/>
    <row r="33992" hidden="1" x14ac:dyDescent="0.25"/>
    <row r="33993" hidden="1" x14ac:dyDescent="0.25"/>
    <row r="33994" hidden="1" x14ac:dyDescent="0.25"/>
    <row r="33995" hidden="1" x14ac:dyDescent="0.25"/>
    <row r="33996" hidden="1" x14ac:dyDescent="0.25"/>
    <row r="33997" hidden="1" x14ac:dyDescent="0.25"/>
    <row r="33998" hidden="1" x14ac:dyDescent="0.25"/>
    <row r="33999" hidden="1" x14ac:dyDescent="0.25"/>
    <row r="34000" hidden="1" x14ac:dyDescent="0.25"/>
    <row r="34001" hidden="1" x14ac:dyDescent="0.25"/>
    <row r="34002" hidden="1" x14ac:dyDescent="0.25"/>
    <row r="34003" hidden="1" x14ac:dyDescent="0.25"/>
    <row r="34004" hidden="1" x14ac:dyDescent="0.25"/>
    <row r="34005" hidden="1" x14ac:dyDescent="0.25"/>
    <row r="34006" hidden="1" x14ac:dyDescent="0.25"/>
    <row r="34007" hidden="1" x14ac:dyDescent="0.25"/>
    <row r="34008" hidden="1" x14ac:dyDescent="0.25"/>
    <row r="34009" hidden="1" x14ac:dyDescent="0.25"/>
    <row r="34010" hidden="1" x14ac:dyDescent="0.25"/>
    <row r="34011" hidden="1" x14ac:dyDescent="0.25"/>
    <row r="34012" hidden="1" x14ac:dyDescent="0.25"/>
    <row r="34013" hidden="1" x14ac:dyDescent="0.25"/>
    <row r="34014" hidden="1" x14ac:dyDescent="0.25"/>
    <row r="34015" hidden="1" x14ac:dyDescent="0.25"/>
    <row r="34016" hidden="1" x14ac:dyDescent="0.25"/>
    <row r="34017" hidden="1" x14ac:dyDescent="0.25"/>
    <row r="34018" hidden="1" x14ac:dyDescent="0.25"/>
    <row r="34019" hidden="1" x14ac:dyDescent="0.25"/>
    <row r="34020" hidden="1" x14ac:dyDescent="0.25"/>
    <row r="34021" hidden="1" x14ac:dyDescent="0.25"/>
    <row r="34022" hidden="1" x14ac:dyDescent="0.25"/>
    <row r="34023" hidden="1" x14ac:dyDescent="0.25"/>
    <row r="34024" hidden="1" x14ac:dyDescent="0.25"/>
    <row r="34025" hidden="1" x14ac:dyDescent="0.25"/>
    <row r="34026" hidden="1" x14ac:dyDescent="0.25"/>
    <row r="34027" hidden="1" x14ac:dyDescent="0.25"/>
    <row r="34028" hidden="1" x14ac:dyDescent="0.25"/>
    <row r="34029" hidden="1" x14ac:dyDescent="0.25"/>
    <row r="34030" hidden="1" x14ac:dyDescent="0.25"/>
    <row r="34031" hidden="1" x14ac:dyDescent="0.25"/>
    <row r="34032" hidden="1" x14ac:dyDescent="0.25"/>
    <row r="34033" hidden="1" x14ac:dyDescent="0.25"/>
    <row r="34034" hidden="1" x14ac:dyDescent="0.25"/>
    <row r="34035" hidden="1" x14ac:dyDescent="0.25"/>
    <row r="34036" hidden="1" x14ac:dyDescent="0.25"/>
    <row r="34037" hidden="1" x14ac:dyDescent="0.25"/>
    <row r="34038" hidden="1" x14ac:dyDescent="0.25"/>
    <row r="34039" hidden="1" x14ac:dyDescent="0.25"/>
    <row r="34040" hidden="1" x14ac:dyDescent="0.25"/>
    <row r="34041" hidden="1" x14ac:dyDescent="0.25"/>
    <row r="34042" hidden="1" x14ac:dyDescent="0.25"/>
    <row r="34043" hidden="1" x14ac:dyDescent="0.25"/>
    <row r="34044" hidden="1" x14ac:dyDescent="0.25"/>
    <row r="34045" hidden="1" x14ac:dyDescent="0.25"/>
    <row r="34046" hidden="1" x14ac:dyDescent="0.25"/>
    <row r="34047" hidden="1" x14ac:dyDescent="0.25"/>
    <row r="34048" hidden="1" x14ac:dyDescent="0.25"/>
    <row r="34049" hidden="1" x14ac:dyDescent="0.25"/>
    <row r="34050" hidden="1" x14ac:dyDescent="0.25"/>
    <row r="34051" hidden="1" x14ac:dyDescent="0.25"/>
    <row r="34052" hidden="1" x14ac:dyDescent="0.25"/>
    <row r="34053" hidden="1" x14ac:dyDescent="0.25"/>
    <row r="34054" hidden="1" x14ac:dyDescent="0.25"/>
    <row r="34055" hidden="1" x14ac:dyDescent="0.25"/>
    <row r="34056" hidden="1" x14ac:dyDescent="0.25"/>
    <row r="34057" hidden="1" x14ac:dyDescent="0.25"/>
    <row r="34058" hidden="1" x14ac:dyDescent="0.25"/>
    <row r="34059" hidden="1" x14ac:dyDescent="0.25"/>
    <row r="34060" hidden="1" x14ac:dyDescent="0.25"/>
    <row r="34061" hidden="1" x14ac:dyDescent="0.25"/>
    <row r="34062" hidden="1" x14ac:dyDescent="0.25"/>
    <row r="34063" hidden="1" x14ac:dyDescent="0.25"/>
    <row r="34064" hidden="1" x14ac:dyDescent="0.25"/>
    <row r="34065" hidden="1" x14ac:dyDescent="0.25"/>
    <row r="34066" hidden="1" x14ac:dyDescent="0.25"/>
    <row r="34067" hidden="1" x14ac:dyDescent="0.25"/>
    <row r="34068" hidden="1" x14ac:dyDescent="0.25"/>
    <row r="34069" hidden="1" x14ac:dyDescent="0.25"/>
    <row r="34070" hidden="1" x14ac:dyDescent="0.25"/>
    <row r="34071" hidden="1" x14ac:dyDescent="0.25"/>
    <row r="34072" hidden="1" x14ac:dyDescent="0.25"/>
    <row r="34073" hidden="1" x14ac:dyDescent="0.25"/>
    <row r="34074" hidden="1" x14ac:dyDescent="0.25"/>
    <row r="34075" hidden="1" x14ac:dyDescent="0.25"/>
    <row r="34076" hidden="1" x14ac:dyDescent="0.25"/>
    <row r="34077" hidden="1" x14ac:dyDescent="0.25"/>
    <row r="34078" hidden="1" x14ac:dyDescent="0.25"/>
    <row r="34079" hidden="1" x14ac:dyDescent="0.25"/>
    <row r="34080" hidden="1" x14ac:dyDescent="0.25"/>
    <row r="34081" hidden="1" x14ac:dyDescent="0.25"/>
    <row r="34082" hidden="1" x14ac:dyDescent="0.25"/>
    <row r="34083" hidden="1" x14ac:dyDescent="0.25"/>
    <row r="34084" hidden="1" x14ac:dyDescent="0.25"/>
    <row r="34085" hidden="1" x14ac:dyDescent="0.25"/>
    <row r="34086" hidden="1" x14ac:dyDescent="0.25"/>
    <row r="34087" hidden="1" x14ac:dyDescent="0.25"/>
    <row r="34088" hidden="1" x14ac:dyDescent="0.25"/>
    <row r="34089" hidden="1" x14ac:dyDescent="0.25"/>
    <row r="34090" hidden="1" x14ac:dyDescent="0.25"/>
    <row r="34091" hidden="1" x14ac:dyDescent="0.25"/>
    <row r="34092" hidden="1" x14ac:dyDescent="0.25"/>
    <row r="34093" hidden="1" x14ac:dyDescent="0.25"/>
    <row r="34094" hidden="1" x14ac:dyDescent="0.25"/>
    <row r="34095" hidden="1" x14ac:dyDescent="0.25"/>
    <row r="34096" hidden="1" x14ac:dyDescent="0.25"/>
    <row r="34097" hidden="1" x14ac:dyDescent="0.25"/>
    <row r="34098" hidden="1" x14ac:dyDescent="0.25"/>
    <row r="34099" hidden="1" x14ac:dyDescent="0.25"/>
    <row r="34100" hidden="1" x14ac:dyDescent="0.25"/>
    <row r="34101" hidden="1" x14ac:dyDescent="0.25"/>
    <row r="34102" hidden="1" x14ac:dyDescent="0.25"/>
    <row r="34103" hidden="1" x14ac:dyDescent="0.25"/>
    <row r="34104" hidden="1" x14ac:dyDescent="0.25"/>
    <row r="34105" hidden="1" x14ac:dyDescent="0.25"/>
    <row r="34106" hidden="1" x14ac:dyDescent="0.25"/>
    <row r="34107" hidden="1" x14ac:dyDescent="0.25"/>
    <row r="34108" hidden="1" x14ac:dyDescent="0.25"/>
    <row r="34109" hidden="1" x14ac:dyDescent="0.25"/>
    <row r="34110" hidden="1" x14ac:dyDescent="0.25"/>
    <row r="34111" hidden="1" x14ac:dyDescent="0.25"/>
    <row r="34112" hidden="1" x14ac:dyDescent="0.25"/>
    <row r="34113" hidden="1" x14ac:dyDescent="0.25"/>
    <row r="34114" hidden="1" x14ac:dyDescent="0.25"/>
    <row r="34115" hidden="1" x14ac:dyDescent="0.25"/>
    <row r="34116" hidden="1" x14ac:dyDescent="0.25"/>
    <row r="34117" hidden="1" x14ac:dyDescent="0.25"/>
    <row r="34118" hidden="1" x14ac:dyDescent="0.25"/>
    <row r="34119" hidden="1" x14ac:dyDescent="0.25"/>
    <row r="34120" hidden="1" x14ac:dyDescent="0.25"/>
    <row r="34121" hidden="1" x14ac:dyDescent="0.25"/>
    <row r="34122" hidden="1" x14ac:dyDescent="0.25"/>
    <row r="34123" hidden="1" x14ac:dyDescent="0.25"/>
    <row r="34124" hidden="1" x14ac:dyDescent="0.25"/>
    <row r="34125" hidden="1" x14ac:dyDescent="0.25"/>
    <row r="34126" hidden="1" x14ac:dyDescent="0.25"/>
    <row r="34127" hidden="1" x14ac:dyDescent="0.25"/>
    <row r="34128" hidden="1" x14ac:dyDescent="0.25"/>
    <row r="34129" hidden="1" x14ac:dyDescent="0.25"/>
    <row r="34130" hidden="1" x14ac:dyDescent="0.25"/>
    <row r="34131" hidden="1" x14ac:dyDescent="0.25"/>
    <row r="34132" hidden="1" x14ac:dyDescent="0.25"/>
    <row r="34133" hidden="1" x14ac:dyDescent="0.25"/>
    <row r="34134" hidden="1" x14ac:dyDescent="0.25"/>
    <row r="34135" hidden="1" x14ac:dyDescent="0.25"/>
    <row r="34136" hidden="1" x14ac:dyDescent="0.25"/>
    <row r="34137" hidden="1" x14ac:dyDescent="0.25"/>
    <row r="34138" hidden="1" x14ac:dyDescent="0.25"/>
    <row r="34139" hidden="1" x14ac:dyDescent="0.25"/>
    <row r="34140" hidden="1" x14ac:dyDescent="0.25"/>
    <row r="34141" hidden="1" x14ac:dyDescent="0.25"/>
    <row r="34142" hidden="1" x14ac:dyDescent="0.25"/>
    <row r="34143" hidden="1" x14ac:dyDescent="0.25"/>
    <row r="34144" hidden="1" x14ac:dyDescent="0.25"/>
    <row r="34145" hidden="1" x14ac:dyDescent="0.25"/>
    <row r="34146" hidden="1" x14ac:dyDescent="0.25"/>
    <row r="34147" hidden="1" x14ac:dyDescent="0.25"/>
    <row r="34148" hidden="1" x14ac:dyDescent="0.25"/>
    <row r="34149" hidden="1" x14ac:dyDescent="0.25"/>
    <row r="34150" hidden="1" x14ac:dyDescent="0.25"/>
    <row r="34151" hidden="1" x14ac:dyDescent="0.25"/>
    <row r="34152" hidden="1" x14ac:dyDescent="0.25"/>
    <row r="34153" hidden="1" x14ac:dyDescent="0.25"/>
    <row r="34154" hidden="1" x14ac:dyDescent="0.25"/>
    <row r="34155" hidden="1" x14ac:dyDescent="0.25"/>
    <row r="34156" hidden="1" x14ac:dyDescent="0.25"/>
    <row r="34157" hidden="1" x14ac:dyDescent="0.25"/>
    <row r="34158" hidden="1" x14ac:dyDescent="0.25"/>
    <row r="34159" hidden="1" x14ac:dyDescent="0.25"/>
    <row r="34160" hidden="1" x14ac:dyDescent="0.25"/>
    <row r="34161" hidden="1" x14ac:dyDescent="0.25"/>
    <row r="34162" hidden="1" x14ac:dyDescent="0.25"/>
    <row r="34163" hidden="1" x14ac:dyDescent="0.25"/>
    <row r="34164" hidden="1" x14ac:dyDescent="0.25"/>
    <row r="34165" hidden="1" x14ac:dyDescent="0.25"/>
    <row r="34166" hidden="1" x14ac:dyDescent="0.25"/>
    <row r="34167" hidden="1" x14ac:dyDescent="0.25"/>
    <row r="34168" hidden="1" x14ac:dyDescent="0.25"/>
    <row r="34169" hidden="1" x14ac:dyDescent="0.25"/>
    <row r="34170" hidden="1" x14ac:dyDescent="0.25"/>
    <row r="34171" hidden="1" x14ac:dyDescent="0.25"/>
    <row r="34172" hidden="1" x14ac:dyDescent="0.25"/>
    <row r="34173" hidden="1" x14ac:dyDescent="0.25"/>
    <row r="34174" hidden="1" x14ac:dyDescent="0.25"/>
    <row r="34175" hidden="1" x14ac:dyDescent="0.25"/>
    <row r="34176" hidden="1" x14ac:dyDescent="0.25"/>
    <row r="34177" hidden="1" x14ac:dyDescent="0.25"/>
    <row r="34178" hidden="1" x14ac:dyDescent="0.25"/>
    <row r="34179" hidden="1" x14ac:dyDescent="0.25"/>
    <row r="34180" hidden="1" x14ac:dyDescent="0.25"/>
    <row r="34181" hidden="1" x14ac:dyDescent="0.25"/>
    <row r="34182" hidden="1" x14ac:dyDescent="0.25"/>
    <row r="34183" hidden="1" x14ac:dyDescent="0.25"/>
    <row r="34184" hidden="1" x14ac:dyDescent="0.25"/>
    <row r="34185" hidden="1" x14ac:dyDescent="0.25"/>
    <row r="34186" hidden="1" x14ac:dyDescent="0.25"/>
    <row r="34187" hidden="1" x14ac:dyDescent="0.25"/>
    <row r="34188" hidden="1" x14ac:dyDescent="0.25"/>
    <row r="34189" hidden="1" x14ac:dyDescent="0.25"/>
    <row r="34190" hidden="1" x14ac:dyDescent="0.25"/>
    <row r="34191" hidden="1" x14ac:dyDescent="0.25"/>
    <row r="34192" hidden="1" x14ac:dyDescent="0.25"/>
    <row r="34193" hidden="1" x14ac:dyDescent="0.25"/>
    <row r="34194" hidden="1" x14ac:dyDescent="0.25"/>
    <row r="34195" hidden="1" x14ac:dyDescent="0.25"/>
    <row r="34196" hidden="1" x14ac:dyDescent="0.25"/>
    <row r="34197" hidden="1" x14ac:dyDescent="0.25"/>
    <row r="34198" hidden="1" x14ac:dyDescent="0.25"/>
    <row r="34199" hidden="1" x14ac:dyDescent="0.25"/>
    <row r="34200" hidden="1" x14ac:dyDescent="0.25"/>
    <row r="34201" hidden="1" x14ac:dyDescent="0.25"/>
    <row r="34202" hidden="1" x14ac:dyDescent="0.25"/>
    <row r="34203" hidden="1" x14ac:dyDescent="0.25"/>
    <row r="34204" hidden="1" x14ac:dyDescent="0.25"/>
    <row r="34205" hidden="1" x14ac:dyDescent="0.25"/>
    <row r="34206" hidden="1" x14ac:dyDescent="0.25"/>
    <row r="34207" hidden="1" x14ac:dyDescent="0.25"/>
    <row r="34208" hidden="1" x14ac:dyDescent="0.25"/>
    <row r="34209" hidden="1" x14ac:dyDescent="0.25"/>
    <row r="34210" hidden="1" x14ac:dyDescent="0.25"/>
    <row r="34211" hidden="1" x14ac:dyDescent="0.25"/>
    <row r="34212" hidden="1" x14ac:dyDescent="0.25"/>
    <row r="34213" hidden="1" x14ac:dyDescent="0.25"/>
    <row r="34214" hidden="1" x14ac:dyDescent="0.25"/>
    <row r="34215" hidden="1" x14ac:dyDescent="0.25"/>
    <row r="34216" hidden="1" x14ac:dyDescent="0.25"/>
    <row r="34217" hidden="1" x14ac:dyDescent="0.25"/>
    <row r="34218" hidden="1" x14ac:dyDescent="0.25"/>
    <row r="34219" hidden="1" x14ac:dyDescent="0.25"/>
    <row r="34220" hidden="1" x14ac:dyDescent="0.25"/>
    <row r="34221" hidden="1" x14ac:dyDescent="0.25"/>
    <row r="34222" hidden="1" x14ac:dyDescent="0.25"/>
    <row r="34223" hidden="1" x14ac:dyDescent="0.25"/>
    <row r="34224" hidden="1" x14ac:dyDescent="0.25"/>
    <row r="34225" hidden="1" x14ac:dyDescent="0.25"/>
    <row r="34226" hidden="1" x14ac:dyDescent="0.25"/>
    <row r="34227" hidden="1" x14ac:dyDescent="0.25"/>
    <row r="34228" hidden="1" x14ac:dyDescent="0.25"/>
    <row r="34229" hidden="1" x14ac:dyDescent="0.25"/>
    <row r="34230" hidden="1" x14ac:dyDescent="0.25"/>
    <row r="34231" hidden="1" x14ac:dyDescent="0.25"/>
    <row r="34232" hidden="1" x14ac:dyDescent="0.25"/>
    <row r="34233" hidden="1" x14ac:dyDescent="0.25"/>
    <row r="34234" hidden="1" x14ac:dyDescent="0.25"/>
    <row r="34235" hidden="1" x14ac:dyDescent="0.25"/>
    <row r="34236" hidden="1" x14ac:dyDescent="0.25"/>
    <row r="34237" hidden="1" x14ac:dyDescent="0.25"/>
    <row r="34238" hidden="1" x14ac:dyDescent="0.25"/>
    <row r="34239" hidden="1" x14ac:dyDescent="0.25"/>
    <row r="34240" hidden="1" x14ac:dyDescent="0.25"/>
    <row r="34241" hidden="1" x14ac:dyDescent="0.25"/>
    <row r="34242" hidden="1" x14ac:dyDescent="0.25"/>
    <row r="34243" hidden="1" x14ac:dyDescent="0.25"/>
    <row r="34244" hidden="1" x14ac:dyDescent="0.25"/>
    <row r="34245" hidden="1" x14ac:dyDescent="0.25"/>
    <row r="34246" hidden="1" x14ac:dyDescent="0.25"/>
    <row r="34247" hidden="1" x14ac:dyDescent="0.25"/>
    <row r="34248" hidden="1" x14ac:dyDescent="0.25"/>
    <row r="34249" hidden="1" x14ac:dyDescent="0.25"/>
    <row r="34250" hidden="1" x14ac:dyDescent="0.25"/>
    <row r="34251" hidden="1" x14ac:dyDescent="0.25"/>
    <row r="34252" hidden="1" x14ac:dyDescent="0.25"/>
    <row r="34253" hidden="1" x14ac:dyDescent="0.25"/>
    <row r="34254" hidden="1" x14ac:dyDescent="0.25"/>
    <row r="34255" hidden="1" x14ac:dyDescent="0.25"/>
    <row r="34256" hidden="1" x14ac:dyDescent="0.25"/>
    <row r="34257" hidden="1" x14ac:dyDescent="0.25"/>
    <row r="34258" hidden="1" x14ac:dyDescent="0.25"/>
    <row r="34259" hidden="1" x14ac:dyDescent="0.25"/>
    <row r="34260" hidden="1" x14ac:dyDescent="0.25"/>
    <row r="34261" hidden="1" x14ac:dyDescent="0.25"/>
    <row r="34262" hidden="1" x14ac:dyDescent="0.25"/>
    <row r="34263" hidden="1" x14ac:dyDescent="0.25"/>
    <row r="34264" hidden="1" x14ac:dyDescent="0.25"/>
    <row r="34265" hidden="1" x14ac:dyDescent="0.25"/>
    <row r="34266" hidden="1" x14ac:dyDescent="0.25"/>
    <row r="34267" hidden="1" x14ac:dyDescent="0.25"/>
    <row r="34268" hidden="1" x14ac:dyDescent="0.25"/>
    <row r="34269" hidden="1" x14ac:dyDescent="0.25"/>
    <row r="34270" hidden="1" x14ac:dyDescent="0.25"/>
    <row r="34271" hidden="1" x14ac:dyDescent="0.25"/>
    <row r="34272" hidden="1" x14ac:dyDescent="0.25"/>
    <row r="34273" hidden="1" x14ac:dyDescent="0.25"/>
    <row r="34274" hidden="1" x14ac:dyDescent="0.25"/>
    <row r="34275" hidden="1" x14ac:dyDescent="0.25"/>
    <row r="34276" hidden="1" x14ac:dyDescent="0.25"/>
    <row r="34277" hidden="1" x14ac:dyDescent="0.25"/>
    <row r="34278" hidden="1" x14ac:dyDescent="0.25"/>
    <row r="34279" hidden="1" x14ac:dyDescent="0.25"/>
    <row r="34280" hidden="1" x14ac:dyDescent="0.25"/>
    <row r="34281" hidden="1" x14ac:dyDescent="0.25"/>
    <row r="34282" hidden="1" x14ac:dyDescent="0.25"/>
    <row r="34283" hidden="1" x14ac:dyDescent="0.25"/>
    <row r="34284" hidden="1" x14ac:dyDescent="0.25"/>
    <row r="34285" hidden="1" x14ac:dyDescent="0.25"/>
    <row r="34286" hidden="1" x14ac:dyDescent="0.25"/>
    <row r="34287" hidden="1" x14ac:dyDescent="0.25"/>
    <row r="34288" hidden="1" x14ac:dyDescent="0.25"/>
    <row r="34289" hidden="1" x14ac:dyDescent="0.25"/>
    <row r="34290" hidden="1" x14ac:dyDescent="0.25"/>
    <row r="34291" hidden="1" x14ac:dyDescent="0.25"/>
    <row r="34292" hidden="1" x14ac:dyDescent="0.25"/>
    <row r="34293" hidden="1" x14ac:dyDescent="0.25"/>
    <row r="34294" hidden="1" x14ac:dyDescent="0.25"/>
    <row r="34295" hidden="1" x14ac:dyDescent="0.25"/>
    <row r="34296" hidden="1" x14ac:dyDescent="0.25"/>
    <row r="34297" hidden="1" x14ac:dyDescent="0.25"/>
    <row r="34298" hidden="1" x14ac:dyDescent="0.25"/>
    <row r="34299" hidden="1" x14ac:dyDescent="0.25"/>
    <row r="34300" hidden="1" x14ac:dyDescent="0.25"/>
    <row r="34301" hidden="1" x14ac:dyDescent="0.25"/>
    <row r="34302" hidden="1" x14ac:dyDescent="0.25"/>
    <row r="34303" hidden="1" x14ac:dyDescent="0.25"/>
    <row r="34304" hidden="1" x14ac:dyDescent="0.25"/>
    <row r="34305" hidden="1" x14ac:dyDescent="0.25"/>
    <row r="34306" hidden="1" x14ac:dyDescent="0.25"/>
    <row r="34307" hidden="1" x14ac:dyDescent="0.25"/>
    <row r="34308" hidden="1" x14ac:dyDescent="0.25"/>
    <row r="34309" hidden="1" x14ac:dyDescent="0.25"/>
    <row r="34310" hidden="1" x14ac:dyDescent="0.25"/>
    <row r="34311" hidden="1" x14ac:dyDescent="0.25"/>
    <row r="34312" hidden="1" x14ac:dyDescent="0.25"/>
    <row r="34313" hidden="1" x14ac:dyDescent="0.25"/>
    <row r="34314" hidden="1" x14ac:dyDescent="0.25"/>
    <row r="34315" hidden="1" x14ac:dyDescent="0.25"/>
    <row r="34316" hidden="1" x14ac:dyDescent="0.25"/>
    <row r="34317" hidden="1" x14ac:dyDescent="0.25"/>
    <row r="34318" hidden="1" x14ac:dyDescent="0.25"/>
    <row r="34319" hidden="1" x14ac:dyDescent="0.25"/>
    <row r="34320" hidden="1" x14ac:dyDescent="0.25"/>
    <row r="34321" hidden="1" x14ac:dyDescent="0.25"/>
    <row r="34322" hidden="1" x14ac:dyDescent="0.25"/>
    <row r="34323" hidden="1" x14ac:dyDescent="0.25"/>
    <row r="34324" hidden="1" x14ac:dyDescent="0.25"/>
    <row r="34325" hidden="1" x14ac:dyDescent="0.25"/>
    <row r="34326" hidden="1" x14ac:dyDescent="0.25"/>
    <row r="34327" hidden="1" x14ac:dyDescent="0.25"/>
    <row r="34328" hidden="1" x14ac:dyDescent="0.25"/>
    <row r="34329" hidden="1" x14ac:dyDescent="0.25"/>
    <row r="34330" hidden="1" x14ac:dyDescent="0.25"/>
    <row r="34331" hidden="1" x14ac:dyDescent="0.25"/>
    <row r="34332" hidden="1" x14ac:dyDescent="0.25"/>
    <row r="34333" hidden="1" x14ac:dyDescent="0.25"/>
    <row r="34334" hidden="1" x14ac:dyDescent="0.25"/>
    <row r="34335" hidden="1" x14ac:dyDescent="0.25"/>
    <row r="34336" hidden="1" x14ac:dyDescent="0.25"/>
    <row r="34337" hidden="1" x14ac:dyDescent="0.25"/>
    <row r="34338" hidden="1" x14ac:dyDescent="0.25"/>
    <row r="34339" hidden="1" x14ac:dyDescent="0.25"/>
    <row r="34340" hidden="1" x14ac:dyDescent="0.25"/>
    <row r="34341" hidden="1" x14ac:dyDescent="0.25"/>
    <row r="34342" hidden="1" x14ac:dyDescent="0.25"/>
    <row r="34343" hidden="1" x14ac:dyDescent="0.25"/>
    <row r="34344" hidden="1" x14ac:dyDescent="0.25"/>
    <row r="34345" hidden="1" x14ac:dyDescent="0.25"/>
    <row r="34346" hidden="1" x14ac:dyDescent="0.25"/>
    <row r="34347" hidden="1" x14ac:dyDescent="0.25"/>
    <row r="34348" hidden="1" x14ac:dyDescent="0.25"/>
    <row r="34349" hidden="1" x14ac:dyDescent="0.25"/>
    <row r="34350" hidden="1" x14ac:dyDescent="0.25"/>
    <row r="34351" hidden="1" x14ac:dyDescent="0.25"/>
    <row r="34352" hidden="1" x14ac:dyDescent="0.25"/>
    <row r="34353" hidden="1" x14ac:dyDescent="0.25"/>
    <row r="34354" hidden="1" x14ac:dyDescent="0.25"/>
    <row r="34355" hidden="1" x14ac:dyDescent="0.25"/>
    <row r="34356" hidden="1" x14ac:dyDescent="0.25"/>
    <row r="34357" hidden="1" x14ac:dyDescent="0.25"/>
    <row r="34358" hidden="1" x14ac:dyDescent="0.25"/>
    <row r="34359" hidden="1" x14ac:dyDescent="0.25"/>
    <row r="34360" hidden="1" x14ac:dyDescent="0.25"/>
    <row r="34361" hidden="1" x14ac:dyDescent="0.25"/>
    <row r="34362" hidden="1" x14ac:dyDescent="0.25"/>
    <row r="34363" hidden="1" x14ac:dyDescent="0.25"/>
    <row r="34364" hidden="1" x14ac:dyDescent="0.25"/>
    <row r="34365" hidden="1" x14ac:dyDescent="0.25"/>
    <row r="34366" hidden="1" x14ac:dyDescent="0.25"/>
    <row r="34367" hidden="1" x14ac:dyDescent="0.25"/>
    <row r="34368" hidden="1" x14ac:dyDescent="0.25"/>
    <row r="34369" hidden="1" x14ac:dyDescent="0.25"/>
    <row r="34370" hidden="1" x14ac:dyDescent="0.25"/>
    <row r="34371" hidden="1" x14ac:dyDescent="0.25"/>
    <row r="34372" hidden="1" x14ac:dyDescent="0.25"/>
    <row r="34373" hidden="1" x14ac:dyDescent="0.25"/>
    <row r="34374" hidden="1" x14ac:dyDescent="0.25"/>
    <row r="34375" hidden="1" x14ac:dyDescent="0.25"/>
    <row r="34376" hidden="1" x14ac:dyDescent="0.25"/>
    <row r="34377" hidden="1" x14ac:dyDescent="0.25"/>
    <row r="34378" hidden="1" x14ac:dyDescent="0.25"/>
    <row r="34379" hidden="1" x14ac:dyDescent="0.25"/>
    <row r="34380" hidden="1" x14ac:dyDescent="0.25"/>
    <row r="34381" hidden="1" x14ac:dyDescent="0.25"/>
    <row r="34382" hidden="1" x14ac:dyDescent="0.25"/>
    <row r="34383" hidden="1" x14ac:dyDescent="0.25"/>
    <row r="34384" hidden="1" x14ac:dyDescent="0.25"/>
    <row r="34385" hidden="1" x14ac:dyDescent="0.25"/>
    <row r="34386" hidden="1" x14ac:dyDescent="0.25"/>
    <row r="34387" hidden="1" x14ac:dyDescent="0.25"/>
    <row r="34388" hidden="1" x14ac:dyDescent="0.25"/>
    <row r="34389" hidden="1" x14ac:dyDescent="0.25"/>
    <row r="34390" hidden="1" x14ac:dyDescent="0.25"/>
    <row r="34391" hidden="1" x14ac:dyDescent="0.25"/>
    <row r="34392" hidden="1" x14ac:dyDescent="0.25"/>
    <row r="34393" hidden="1" x14ac:dyDescent="0.25"/>
    <row r="34394" hidden="1" x14ac:dyDescent="0.25"/>
    <row r="34395" hidden="1" x14ac:dyDescent="0.25"/>
    <row r="34396" hidden="1" x14ac:dyDescent="0.25"/>
    <row r="34397" hidden="1" x14ac:dyDescent="0.25"/>
    <row r="34398" hidden="1" x14ac:dyDescent="0.25"/>
    <row r="34399" hidden="1" x14ac:dyDescent="0.25"/>
    <row r="34400" hidden="1" x14ac:dyDescent="0.25"/>
    <row r="34401" hidden="1" x14ac:dyDescent="0.25"/>
    <row r="34402" hidden="1" x14ac:dyDescent="0.25"/>
    <row r="34403" hidden="1" x14ac:dyDescent="0.25"/>
    <row r="34404" hidden="1" x14ac:dyDescent="0.25"/>
    <row r="34405" hidden="1" x14ac:dyDescent="0.25"/>
    <row r="34406" hidden="1" x14ac:dyDescent="0.25"/>
    <row r="34407" hidden="1" x14ac:dyDescent="0.25"/>
    <row r="34408" hidden="1" x14ac:dyDescent="0.25"/>
    <row r="34409" hidden="1" x14ac:dyDescent="0.25"/>
    <row r="34410" hidden="1" x14ac:dyDescent="0.25"/>
    <row r="34411" hidden="1" x14ac:dyDescent="0.25"/>
    <row r="34412" hidden="1" x14ac:dyDescent="0.25"/>
    <row r="34413" hidden="1" x14ac:dyDescent="0.25"/>
    <row r="34414" hidden="1" x14ac:dyDescent="0.25"/>
    <row r="34415" hidden="1" x14ac:dyDescent="0.25"/>
    <row r="34416" hidden="1" x14ac:dyDescent="0.25"/>
    <row r="34417" hidden="1" x14ac:dyDescent="0.25"/>
    <row r="34418" hidden="1" x14ac:dyDescent="0.25"/>
    <row r="34419" hidden="1" x14ac:dyDescent="0.25"/>
    <row r="34420" hidden="1" x14ac:dyDescent="0.25"/>
    <row r="34421" hidden="1" x14ac:dyDescent="0.25"/>
    <row r="34422" hidden="1" x14ac:dyDescent="0.25"/>
    <row r="34423" hidden="1" x14ac:dyDescent="0.25"/>
    <row r="34424" hidden="1" x14ac:dyDescent="0.25"/>
    <row r="34425" hidden="1" x14ac:dyDescent="0.25"/>
    <row r="34426" hidden="1" x14ac:dyDescent="0.25"/>
    <row r="34427" hidden="1" x14ac:dyDescent="0.25"/>
    <row r="34428" hidden="1" x14ac:dyDescent="0.25"/>
    <row r="34429" hidden="1" x14ac:dyDescent="0.25"/>
    <row r="34430" hidden="1" x14ac:dyDescent="0.25"/>
    <row r="34431" hidden="1" x14ac:dyDescent="0.25"/>
    <row r="34432" hidden="1" x14ac:dyDescent="0.25"/>
    <row r="34433" hidden="1" x14ac:dyDescent="0.25"/>
    <row r="34434" hidden="1" x14ac:dyDescent="0.25"/>
    <row r="34435" hidden="1" x14ac:dyDescent="0.25"/>
    <row r="34436" hidden="1" x14ac:dyDescent="0.25"/>
    <row r="34437" hidden="1" x14ac:dyDescent="0.25"/>
    <row r="34438" hidden="1" x14ac:dyDescent="0.25"/>
    <row r="34439" hidden="1" x14ac:dyDescent="0.25"/>
    <row r="34440" hidden="1" x14ac:dyDescent="0.25"/>
    <row r="34441" hidden="1" x14ac:dyDescent="0.25"/>
    <row r="34442" hidden="1" x14ac:dyDescent="0.25"/>
    <row r="34443" hidden="1" x14ac:dyDescent="0.25"/>
    <row r="34444" hidden="1" x14ac:dyDescent="0.25"/>
    <row r="34445" hidden="1" x14ac:dyDescent="0.25"/>
    <row r="34446" hidden="1" x14ac:dyDescent="0.25"/>
    <row r="34447" hidden="1" x14ac:dyDescent="0.25"/>
    <row r="34448" hidden="1" x14ac:dyDescent="0.25"/>
    <row r="34449" hidden="1" x14ac:dyDescent="0.25"/>
    <row r="34450" hidden="1" x14ac:dyDescent="0.25"/>
    <row r="34451" hidden="1" x14ac:dyDescent="0.25"/>
    <row r="34452" hidden="1" x14ac:dyDescent="0.25"/>
    <row r="34453" hidden="1" x14ac:dyDescent="0.25"/>
    <row r="34454" hidden="1" x14ac:dyDescent="0.25"/>
    <row r="34455" hidden="1" x14ac:dyDescent="0.25"/>
    <row r="34456" hidden="1" x14ac:dyDescent="0.25"/>
    <row r="34457" hidden="1" x14ac:dyDescent="0.25"/>
    <row r="34458" hidden="1" x14ac:dyDescent="0.25"/>
    <row r="34459" hidden="1" x14ac:dyDescent="0.25"/>
    <row r="34460" hidden="1" x14ac:dyDescent="0.25"/>
    <row r="34461" hidden="1" x14ac:dyDescent="0.25"/>
    <row r="34462" hidden="1" x14ac:dyDescent="0.25"/>
    <row r="34463" hidden="1" x14ac:dyDescent="0.25"/>
    <row r="34464" hidden="1" x14ac:dyDescent="0.25"/>
    <row r="34465" hidden="1" x14ac:dyDescent="0.25"/>
    <row r="34466" hidden="1" x14ac:dyDescent="0.25"/>
    <row r="34467" hidden="1" x14ac:dyDescent="0.25"/>
    <row r="34468" hidden="1" x14ac:dyDescent="0.25"/>
    <row r="34469" hidden="1" x14ac:dyDescent="0.25"/>
    <row r="34470" hidden="1" x14ac:dyDescent="0.25"/>
    <row r="34471" hidden="1" x14ac:dyDescent="0.25"/>
    <row r="34472" hidden="1" x14ac:dyDescent="0.25"/>
    <row r="34473" hidden="1" x14ac:dyDescent="0.25"/>
    <row r="34474" hidden="1" x14ac:dyDescent="0.25"/>
    <row r="34475" hidden="1" x14ac:dyDescent="0.25"/>
    <row r="34476" hidden="1" x14ac:dyDescent="0.25"/>
    <row r="34477" hidden="1" x14ac:dyDescent="0.25"/>
    <row r="34478" hidden="1" x14ac:dyDescent="0.25"/>
    <row r="34479" hidden="1" x14ac:dyDescent="0.25"/>
    <row r="34480" hidden="1" x14ac:dyDescent="0.25"/>
    <row r="34481" hidden="1" x14ac:dyDescent="0.25"/>
    <row r="34482" hidden="1" x14ac:dyDescent="0.25"/>
    <row r="34483" hidden="1" x14ac:dyDescent="0.25"/>
    <row r="34484" hidden="1" x14ac:dyDescent="0.25"/>
    <row r="34485" hidden="1" x14ac:dyDescent="0.25"/>
    <row r="34486" hidden="1" x14ac:dyDescent="0.25"/>
    <row r="34487" hidden="1" x14ac:dyDescent="0.25"/>
    <row r="34488" hidden="1" x14ac:dyDescent="0.25"/>
    <row r="34489" hidden="1" x14ac:dyDescent="0.25"/>
    <row r="34490" hidden="1" x14ac:dyDescent="0.25"/>
    <row r="34491" hidden="1" x14ac:dyDescent="0.25"/>
    <row r="34492" hidden="1" x14ac:dyDescent="0.25"/>
    <row r="34493" hidden="1" x14ac:dyDescent="0.25"/>
    <row r="34494" hidden="1" x14ac:dyDescent="0.25"/>
    <row r="34495" hidden="1" x14ac:dyDescent="0.25"/>
    <row r="34496" hidden="1" x14ac:dyDescent="0.25"/>
    <row r="34497" hidden="1" x14ac:dyDescent="0.25"/>
    <row r="34498" hidden="1" x14ac:dyDescent="0.25"/>
    <row r="34499" hidden="1" x14ac:dyDescent="0.25"/>
    <row r="34500" hidden="1" x14ac:dyDescent="0.25"/>
    <row r="34501" hidden="1" x14ac:dyDescent="0.25"/>
    <row r="34502" hidden="1" x14ac:dyDescent="0.25"/>
    <row r="34503" hidden="1" x14ac:dyDescent="0.25"/>
    <row r="34504" hidden="1" x14ac:dyDescent="0.25"/>
    <row r="34505" hidden="1" x14ac:dyDescent="0.25"/>
    <row r="34506" hidden="1" x14ac:dyDescent="0.25"/>
    <row r="34507" hidden="1" x14ac:dyDescent="0.25"/>
    <row r="34508" hidden="1" x14ac:dyDescent="0.25"/>
    <row r="34509" hidden="1" x14ac:dyDescent="0.25"/>
    <row r="34510" hidden="1" x14ac:dyDescent="0.25"/>
    <row r="34511" hidden="1" x14ac:dyDescent="0.25"/>
    <row r="34512" hidden="1" x14ac:dyDescent="0.25"/>
    <row r="34513" hidden="1" x14ac:dyDescent="0.25"/>
    <row r="34514" hidden="1" x14ac:dyDescent="0.25"/>
    <row r="34515" hidden="1" x14ac:dyDescent="0.25"/>
    <row r="34516" hidden="1" x14ac:dyDescent="0.25"/>
    <row r="34517" hidden="1" x14ac:dyDescent="0.25"/>
    <row r="34518" hidden="1" x14ac:dyDescent="0.25"/>
    <row r="34519" hidden="1" x14ac:dyDescent="0.25"/>
    <row r="34520" hidden="1" x14ac:dyDescent="0.25"/>
    <row r="34521" hidden="1" x14ac:dyDescent="0.25"/>
    <row r="34522" hidden="1" x14ac:dyDescent="0.25"/>
    <row r="34523" hidden="1" x14ac:dyDescent="0.25"/>
    <row r="34524" hidden="1" x14ac:dyDescent="0.25"/>
    <row r="34525" hidden="1" x14ac:dyDescent="0.25"/>
    <row r="34526" hidden="1" x14ac:dyDescent="0.25"/>
    <row r="34527" hidden="1" x14ac:dyDescent="0.25"/>
    <row r="34528" hidden="1" x14ac:dyDescent="0.25"/>
    <row r="34529" hidden="1" x14ac:dyDescent="0.25"/>
    <row r="34530" hidden="1" x14ac:dyDescent="0.25"/>
    <row r="34531" hidden="1" x14ac:dyDescent="0.25"/>
    <row r="34532" hidden="1" x14ac:dyDescent="0.25"/>
    <row r="34533" hidden="1" x14ac:dyDescent="0.25"/>
    <row r="34534" hidden="1" x14ac:dyDescent="0.25"/>
    <row r="34535" hidden="1" x14ac:dyDescent="0.25"/>
    <row r="34536" hidden="1" x14ac:dyDescent="0.25"/>
    <row r="34537" hidden="1" x14ac:dyDescent="0.25"/>
    <row r="34538" hidden="1" x14ac:dyDescent="0.25"/>
    <row r="34539" hidden="1" x14ac:dyDescent="0.25"/>
    <row r="34540" hidden="1" x14ac:dyDescent="0.25"/>
    <row r="34541" hidden="1" x14ac:dyDescent="0.25"/>
    <row r="34542" hidden="1" x14ac:dyDescent="0.25"/>
    <row r="34543" hidden="1" x14ac:dyDescent="0.25"/>
    <row r="34544" hidden="1" x14ac:dyDescent="0.25"/>
    <row r="34545" hidden="1" x14ac:dyDescent="0.25"/>
    <row r="34546" hidden="1" x14ac:dyDescent="0.25"/>
    <row r="34547" hidden="1" x14ac:dyDescent="0.25"/>
    <row r="34548" hidden="1" x14ac:dyDescent="0.25"/>
    <row r="34549" hidden="1" x14ac:dyDescent="0.25"/>
    <row r="34550" hidden="1" x14ac:dyDescent="0.25"/>
    <row r="34551" hidden="1" x14ac:dyDescent="0.25"/>
    <row r="34552" hidden="1" x14ac:dyDescent="0.25"/>
    <row r="34553" hidden="1" x14ac:dyDescent="0.25"/>
    <row r="34554" hidden="1" x14ac:dyDescent="0.25"/>
    <row r="34555" hidden="1" x14ac:dyDescent="0.25"/>
    <row r="34556" hidden="1" x14ac:dyDescent="0.25"/>
    <row r="34557" hidden="1" x14ac:dyDescent="0.25"/>
    <row r="34558" hidden="1" x14ac:dyDescent="0.25"/>
    <row r="34559" hidden="1" x14ac:dyDescent="0.25"/>
    <row r="34560" hidden="1" x14ac:dyDescent="0.25"/>
    <row r="34561" hidden="1" x14ac:dyDescent="0.25"/>
    <row r="34562" hidden="1" x14ac:dyDescent="0.25"/>
    <row r="34563" hidden="1" x14ac:dyDescent="0.25"/>
    <row r="34564" hidden="1" x14ac:dyDescent="0.25"/>
    <row r="34565" hidden="1" x14ac:dyDescent="0.25"/>
    <row r="34566" hidden="1" x14ac:dyDescent="0.25"/>
    <row r="34567" hidden="1" x14ac:dyDescent="0.25"/>
    <row r="34568" hidden="1" x14ac:dyDescent="0.25"/>
    <row r="34569" hidden="1" x14ac:dyDescent="0.25"/>
    <row r="34570" hidden="1" x14ac:dyDescent="0.25"/>
    <row r="34571" hidden="1" x14ac:dyDescent="0.25"/>
    <row r="34572" hidden="1" x14ac:dyDescent="0.25"/>
    <row r="34573" hidden="1" x14ac:dyDescent="0.25"/>
    <row r="34574" hidden="1" x14ac:dyDescent="0.25"/>
    <row r="34575" hidden="1" x14ac:dyDescent="0.25"/>
    <row r="34576" hidden="1" x14ac:dyDescent="0.25"/>
    <row r="34577" hidden="1" x14ac:dyDescent="0.25"/>
    <row r="34578" hidden="1" x14ac:dyDescent="0.25"/>
    <row r="34579" hidden="1" x14ac:dyDescent="0.25"/>
    <row r="34580" hidden="1" x14ac:dyDescent="0.25"/>
    <row r="34581" hidden="1" x14ac:dyDescent="0.25"/>
    <row r="34582" hidden="1" x14ac:dyDescent="0.25"/>
    <row r="34583" hidden="1" x14ac:dyDescent="0.25"/>
    <row r="34584" hidden="1" x14ac:dyDescent="0.25"/>
    <row r="34585" hidden="1" x14ac:dyDescent="0.25"/>
    <row r="34586" hidden="1" x14ac:dyDescent="0.25"/>
    <row r="34587" hidden="1" x14ac:dyDescent="0.25"/>
    <row r="34588" hidden="1" x14ac:dyDescent="0.25"/>
    <row r="34589" hidden="1" x14ac:dyDescent="0.25"/>
    <row r="34590" hidden="1" x14ac:dyDescent="0.25"/>
    <row r="34591" hidden="1" x14ac:dyDescent="0.25"/>
    <row r="34592" hidden="1" x14ac:dyDescent="0.25"/>
    <row r="34593" hidden="1" x14ac:dyDescent="0.25"/>
    <row r="34594" hidden="1" x14ac:dyDescent="0.25"/>
    <row r="34595" hidden="1" x14ac:dyDescent="0.25"/>
    <row r="34596" hidden="1" x14ac:dyDescent="0.25"/>
    <row r="34597" hidden="1" x14ac:dyDescent="0.25"/>
    <row r="34598" hidden="1" x14ac:dyDescent="0.25"/>
    <row r="34599" hidden="1" x14ac:dyDescent="0.25"/>
    <row r="34600" hidden="1" x14ac:dyDescent="0.25"/>
    <row r="34601" hidden="1" x14ac:dyDescent="0.25"/>
    <row r="34602" hidden="1" x14ac:dyDescent="0.25"/>
    <row r="34603" hidden="1" x14ac:dyDescent="0.25"/>
    <row r="34604" hidden="1" x14ac:dyDescent="0.25"/>
    <row r="34605" hidden="1" x14ac:dyDescent="0.25"/>
    <row r="34606" hidden="1" x14ac:dyDescent="0.25"/>
    <row r="34607" hidden="1" x14ac:dyDescent="0.25"/>
    <row r="34608" hidden="1" x14ac:dyDescent="0.25"/>
    <row r="34609" hidden="1" x14ac:dyDescent="0.25"/>
    <row r="34610" hidden="1" x14ac:dyDescent="0.25"/>
    <row r="34611" hidden="1" x14ac:dyDescent="0.25"/>
    <row r="34612" hidden="1" x14ac:dyDescent="0.25"/>
    <row r="34613" hidden="1" x14ac:dyDescent="0.25"/>
    <row r="34614" hidden="1" x14ac:dyDescent="0.25"/>
    <row r="34615" hidden="1" x14ac:dyDescent="0.25"/>
    <row r="34616" hidden="1" x14ac:dyDescent="0.25"/>
    <row r="34617" hidden="1" x14ac:dyDescent="0.25"/>
    <row r="34618" hidden="1" x14ac:dyDescent="0.25"/>
    <row r="34619" hidden="1" x14ac:dyDescent="0.25"/>
    <row r="34620" hidden="1" x14ac:dyDescent="0.25"/>
    <row r="34621" hidden="1" x14ac:dyDescent="0.25"/>
    <row r="34622" hidden="1" x14ac:dyDescent="0.25"/>
    <row r="34623" hidden="1" x14ac:dyDescent="0.25"/>
    <row r="34624" hidden="1" x14ac:dyDescent="0.25"/>
    <row r="34625" hidden="1" x14ac:dyDescent="0.25"/>
    <row r="34626" hidden="1" x14ac:dyDescent="0.25"/>
    <row r="34627" hidden="1" x14ac:dyDescent="0.25"/>
    <row r="34628" hidden="1" x14ac:dyDescent="0.25"/>
    <row r="34629" hidden="1" x14ac:dyDescent="0.25"/>
    <row r="34630" hidden="1" x14ac:dyDescent="0.25"/>
    <row r="34631" hidden="1" x14ac:dyDescent="0.25"/>
    <row r="34632" hidden="1" x14ac:dyDescent="0.25"/>
    <row r="34633" hidden="1" x14ac:dyDescent="0.25"/>
    <row r="34634" hidden="1" x14ac:dyDescent="0.25"/>
    <row r="34635" hidden="1" x14ac:dyDescent="0.25"/>
    <row r="34636" hidden="1" x14ac:dyDescent="0.25"/>
    <row r="34637" hidden="1" x14ac:dyDescent="0.25"/>
    <row r="34638" hidden="1" x14ac:dyDescent="0.25"/>
    <row r="34639" hidden="1" x14ac:dyDescent="0.25"/>
    <row r="34640" hidden="1" x14ac:dyDescent="0.25"/>
    <row r="34641" hidden="1" x14ac:dyDescent="0.25"/>
    <row r="34642" hidden="1" x14ac:dyDescent="0.25"/>
    <row r="34643" hidden="1" x14ac:dyDescent="0.25"/>
    <row r="34644" hidden="1" x14ac:dyDescent="0.25"/>
    <row r="34645" hidden="1" x14ac:dyDescent="0.25"/>
    <row r="34646" hidden="1" x14ac:dyDescent="0.25"/>
    <row r="34647" hidden="1" x14ac:dyDescent="0.25"/>
    <row r="34648" hidden="1" x14ac:dyDescent="0.25"/>
    <row r="34649" hidden="1" x14ac:dyDescent="0.25"/>
    <row r="34650" hidden="1" x14ac:dyDescent="0.25"/>
    <row r="34651" hidden="1" x14ac:dyDescent="0.25"/>
    <row r="34652" hidden="1" x14ac:dyDescent="0.25"/>
    <row r="34653" hidden="1" x14ac:dyDescent="0.25"/>
    <row r="34654" hidden="1" x14ac:dyDescent="0.25"/>
    <row r="34655" hidden="1" x14ac:dyDescent="0.25"/>
    <row r="34656" hidden="1" x14ac:dyDescent="0.25"/>
    <row r="34657" hidden="1" x14ac:dyDescent="0.25"/>
    <row r="34658" hidden="1" x14ac:dyDescent="0.25"/>
    <row r="34659" hidden="1" x14ac:dyDescent="0.25"/>
    <row r="34660" hidden="1" x14ac:dyDescent="0.25"/>
    <row r="34661" hidden="1" x14ac:dyDescent="0.25"/>
    <row r="34662" hidden="1" x14ac:dyDescent="0.25"/>
    <row r="34663" hidden="1" x14ac:dyDescent="0.25"/>
    <row r="34664" hidden="1" x14ac:dyDescent="0.25"/>
    <row r="34665" hidden="1" x14ac:dyDescent="0.25"/>
    <row r="34666" hidden="1" x14ac:dyDescent="0.25"/>
    <row r="34667" hidden="1" x14ac:dyDescent="0.25"/>
    <row r="34668" hidden="1" x14ac:dyDescent="0.25"/>
    <row r="34669" hidden="1" x14ac:dyDescent="0.25"/>
    <row r="34670" hidden="1" x14ac:dyDescent="0.25"/>
    <row r="34671" hidden="1" x14ac:dyDescent="0.25"/>
    <row r="34672" hidden="1" x14ac:dyDescent="0.25"/>
    <row r="34673" hidden="1" x14ac:dyDescent="0.25"/>
    <row r="34674" hidden="1" x14ac:dyDescent="0.25"/>
    <row r="34675" hidden="1" x14ac:dyDescent="0.25"/>
    <row r="34676" hidden="1" x14ac:dyDescent="0.25"/>
    <row r="34677" hidden="1" x14ac:dyDescent="0.25"/>
    <row r="34678" hidden="1" x14ac:dyDescent="0.25"/>
    <row r="34679" hidden="1" x14ac:dyDescent="0.25"/>
    <row r="34680" hidden="1" x14ac:dyDescent="0.25"/>
    <row r="34681" hidden="1" x14ac:dyDescent="0.25"/>
    <row r="34682" hidden="1" x14ac:dyDescent="0.25"/>
    <row r="34683" hidden="1" x14ac:dyDescent="0.25"/>
    <row r="34684" hidden="1" x14ac:dyDescent="0.25"/>
    <row r="34685" hidden="1" x14ac:dyDescent="0.25"/>
    <row r="34686" hidden="1" x14ac:dyDescent="0.25"/>
    <row r="34687" hidden="1" x14ac:dyDescent="0.25"/>
    <row r="34688" hidden="1" x14ac:dyDescent="0.25"/>
    <row r="34689" hidden="1" x14ac:dyDescent="0.25"/>
    <row r="34690" hidden="1" x14ac:dyDescent="0.25"/>
    <row r="34691" hidden="1" x14ac:dyDescent="0.25"/>
    <row r="34692" hidden="1" x14ac:dyDescent="0.25"/>
    <row r="34693" hidden="1" x14ac:dyDescent="0.25"/>
    <row r="34694" hidden="1" x14ac:dyDescent="0.25"/>
    <row r="34695" hidden="1" x14ac:dyDescent="0.25"/>
    <row r="34696" hidden="1" x14ac:dyDescent="0.25"/>
    <row r="34697" hidden="1" x14ac:dyDescent="0.25"/>
    <row r="34698" hidden="1" x14ac:dyDescent="0.25"/>
    <row r="34699" hidden="1" x14ac:dyDescent="0.25"/>
    <row r="34700" hidden="1" x14ac:dyDescent="0.25"/>
    <row r="34701" hidden="1" x14ac:dyDescent="0.25"/>
    <row r="34702" hidden="1" x14ac:dyDescent="0.25"/>
    <row r="34703" hidden="1" x14ac:dyDescent="0.25"/>
    <row r="34704" hidden="1" x14ac:dyDescent="0.25"/>
    <row r="34705" hidden="1" x14ac:dyDescent="0.25"/>
    <row r="34706" hidden="1" x14ac:dyDescent="0.25"/>
    <row r="34707" hidden="1" x14ac:dyDescent="0.25"/>
    <row r="34708" hidden="1" x14ac:dyDescent="0.25"/>
    <row r="34709" hidden="1" x14ac:dyDescent="0.25"/>
    <row r="34710" hidden="1" x14ac:dyDescent="0.25"/>
    <row r="34711" hidden="1" x14ac:dyDescent="0.25"/>
    <row r="34712" hidden="1" x14ac:dyDescent="0.25"/>
    <row r="34713" hidden="1" x14ac:dyDescent="0.25"/>
    <row r="34714" hidden="1" x14ac:dyDescent="0.25"/>
    <row r="34715" hidden="1" x14ac:dyDescent="0.25"/>
    <row r="34716" hidden="1" x14ac:dyDescent="0.25"/>
    <row r="34717" hidden="1" x14ac:dyDescent="0.25"/>
    <row r="34718" hidden="1" x14ac:dyDescent="0.25"/>
    <row r="34719" hidden="1" x14ac:dyDescent="0.25"/>
    <row r="34720" hidden="1" x14ac:dyDescent="0.25"/>
    <row r="34721" hidden="1" x14ac:dyDescent="0.25"/>
    <row r="34722" hidden="1" x14ac:dyDescent="0.25"/>
    <row r="34723" hidden="1" x14ac:dyDescent="0.25"/>
    <row r="34724" hidden="1" x14ac:dyDescent="0.25"/>
    <row r="34725" hidden="1" x14ac:dyDescent="0.25"/>
    <row r="34726" hidden="1" x14ac:dyDescent="0.25"/>
    <row r="34727" hidden="1" x14ac:dyDescent="0.25"/>
    <row r="34728" hidden="1" x14ac:dyDescent="0.25"/>
    <row r="34729" hidden="1" x14ac:dyDescent="0.25"/>
    <row r="34730" hidden="1" x14ac:dyDescent="0.25"/>
    <row r="34731" hidden="1" x14ac:dyDescent="0.25"/>
    <row r="34732" hidden="1" x14ac:dyDescent="0.25"/>
    <row r="34733" hidden="1" x14ac:dyDescent="0.25"/>
    <row r="34734" hidden="1" x14ac:dyDescent="0.25"/>
    <row r="34735" hidden="1" x14ac:dyDescent="0.25"/>
    <row r="34736" hidden="1" x14ac:dyDescent="0.25"/>
    <row r="34737" hidden="1" x14ac:dyDescent="0.25"/>
    <row r="34738" hidden="1" x14ac:dyDescent="0.25"/>
    <row r="34739" hidden="1" x14ac:dyDescent="0.25"/>
    <row r="34740" hidden="1" x14ac:dyDescent="0.25"/>
    <row r="34741" hidden="1" x14ac:dyDescent="0.25"/>
    <row r="34742" hidden="1" x14ac:dyDescent="0.25"/>
    <row r="34743" hidden="1" x14ac:dyDescent="0.25"/>
    <row r="34744" hidden="1" x14ac:dyDescent="0.25"/>
    <row r="34745" hidden="1" x14ac:dyDescent="0.25"/>
    <row r="34746" hidden="1" x14ac:dyDescent="0.25"/>
    <row r="34747" hidden="1" x14ac:dyDescent="0.25"/>
    <row r="34748" hidden="1" x14ac:dyDescent="0.25"/>
    <row r="34749" hidden="1" x14ac:dyDescent="0.25"/>
    <row r="34750" hidden="1" x14ac:dyDescent="0.25"/>
    <row r="34751" hidden="1" x14ac:dyDescent="0.25"/>
    <row r="34752" hidden="1" x14ac:dyDescent="0.25"/>
    <row r="34753" hidden="1" x14ac:dyDescent="0.25"/>
    <row r="34754" hidden="1" x14ac:dyDescent="0.25"/>
    <row r="34755" hidden="1" x14ac:dyDescent="0.25"/>
    <row r="34756" hidden="1" x14ac:dyDescent="0.25"/>
    <row r="34757" hidden="1" x14ac:dyDescent="0.25"/>
    <row r="34758" hidden="1" x14ac:dyDescent="0.25"/>
    <row r="34759" hidden="1" x14ac:dyDescent="0.25"/>
    <row r="34760" hidden="1" x14ac:dyDescent="0.25"/>
    <row r="34761" hidden="1" x14ac:dyDescent="0.25"/>
    <row r="34762" hidden="1" x14ac:dyDescent="0.25"/>
    <row r="34763" hidden="1" x14ac:dyDescent="0.25"/>
    <row r="34764" hidden="1" x14ac:dyDescent="0.25"/>
    <row r="34765" hidden="1" x14ac:dyDescent="0.25"/>
    <row r="34766" hidden="1" x14ac:dyDescent="0.25"/>
    <row r="34767" hidden="1" x14ac:dyDescent="0.25"/>
    <row r="34768" hidden="1" x14ac:dyDescent="0.25"/>
    <row r="34769" hidden="1" x14ac:dyDescent="0.25"/>
    <row r="34770" hidden="1" x14ac:dyDescent="0.25"/>
    <row r="34771" hidden="1" x14ac:dyDescent="0.25"/>
    <row r="34772" hidden="1" x14ac:dyDescent="0.25"/>
    <row r="34773" hidden="1" x14ac:dyDescent="0.25"/>
    <row r="34774" hidden="1" x14ac:dyDescent="0.25"/>
    <row r="34775" hidden="1" x14ac:dyDescent="0.25"/>
    <row r="34776" hidden="1" x14ac:dyDescent="0.25"/>
    <row r="34777" hidden="1" x14ac:dyDescent="0.25"/>
    <row r="34778" hidden="1" x14ac:dyDescent="0.25"/>
    <row r="34779" hidden="1" x14ac:dyDescent="0.25"/>
    <row r="34780" hidden="1" x14ac:dyDescent="0.25"/>
    <row r="34781" hidden="1" x14ac:dyDescent="0.25"/>
    <row r="34782" hidden="1" x14ac:dyDescent="0.25"/>
    <row r="34783" hidden="1" x14ac:dyDescent="0.25"/>
    <row r="34784" hidden="1" x14ac:dyDescent="0.25"/>
    <row r="34785" hidden="1" x14ac:dyDescent="0.25"/>
    <row r="34786" hidden="1" x14ac:dyDescent="0.25"/>
    <row r="34787" hidden="1" x14ac:dyDescent="0.25"/>
    <row r="34788" hidden="1" x14ac:dyDescent="0.25"/>
    <row r="34789" hidden="1" x14ac:dyDescent="0.25"/>
    <row r="34790" hidden="1" x14ac:dyDescent="0.25"/>
    <row r="34791" hidden="1" x14ac:dyDescent="0.25"/>
    <row r="34792" hidden="1" x14ac:dyDescent="0.25"/>
    <row r="34793" hidden="1" x14ac:dyDescent="0.25"/>
    <row r="34794" hidden="1" x14ac:dyDescent="0.25"/>
    <row r="34795" hidden="1" x14ac:dyDescent="0.25"/>
    <row r="34796" hidden="1" x14ac:dyDescent="0.25"/>
    <row r="34797" hidden="1" x14ac:dyDescent="0.25"/>
    <row r="34798" hidden="1" x14ac:dyDescent="0.25"/>
    <row r="34799" hidden="1" x14ac:dyDescent="0.25"/>
    <row r="34800" hidden="1" x14ac:dyDescent="0.25"/>
    <row r="34801" hidden="1" x14ac:dyDescent="0.25"/>
    <row r="34802" hidden="1" x14ac:dyDescent="0.25"/>
    <row r="34803" hidden="1" x14ac:dyDescent="0.25"/>
    <row r="34804" hidden="1" x14ac:dyDescent="0.25"/>
    <row r="34805" hidden="1" x14ac:dyDescent="0.25"/>
    <row r="34806" hidden="1" x14ac:dyDescent="0.25"/>
    <row r="34807" hidden="1" x14ac:dyDescent="0.25"/>
    <row r="34808" hidden="1" x14ac:dyDescent="0.25"/>
    <row r="34809" hidden="1" x14ac:dyDescent="0.25"/>
    <row r="34810" hidden="1" x14ac:dyDescent="0.25"/>
    <row r="34811" hidden="1" x14ac:dyDescent="0.25"/>
    <row r="34812" hidden="1" x14ac:dyDescent="0.25"/>
    <row r="34813" hidden="1" x14ac:dyDescent="0.25"/>
    <row r="34814" hidden="1" x14ac:dyDescent="0.25"/>
    <row r="34815" hidden="1" x14ac:dyDescent="0.25"/>
    <row r="34816" hidden="1" x14ac:dyDescent="0.25"/>
    <row r="34817" hidden="1" x14ac:dyDescent="0.25"/>
    <row r="34818" hidden="1" x14ac:dyDescent="0.25"/>
    <row r="34819" hidden="1" x14ac:dyDescent="0.25"/>
    <row r="34820" hidden="1" x14ac:dyDescent="0.25"/>
    <row r="34821" hidden="1" x14ac:dyDescent="0.25"/>
    <row r="34822" hidden="1" x14ac:dyDescent="0.25"/>
    <row r="34823" hidden="1" x14ac:dyDescent="0.25"/>
    <row r="34824" hidden="1" x14ac:dyDescent="0.25"/>
    <row r="34825" hidden="1" x14ac:dyDescent="0.25"/>
    <row r="34826" hidden="1" x14ac:dyDescent="0.25"/>
    <row r="34827" hidden="1" x14ac:dyDescent="0.25"/>
    <row r="34828" hidden="1" x14ac:dyDescent="0.25"/>
    <row r="34829" hidden="1" x14ac:dyDescent="0.25"/>
    <row r="34830" hidden="1" x14ac:dyDescent="0.25"/>
    <row r="34831" hidden="1" x14ac:dyDescent="0.25"/>
    <row r="34832" hidden="1" x14ac:dyDescent="0.25"/>
    <row r="34833" hidden="1" x14ac:dyDescent="0.25"/>
    <row r="34834" hidden="1" x14ac:dyDescent="0.25"/>
    <row r="34835" hidden="1" x14ac:dyDescent="0.25"/>
    <row r="34836" hidden="1" x14ac:dyDescent="0.25"/>
    <row r="34837" hidden="1" x14ac:dyDescent="0.25"/>
    <row r="34838" hidden="1" x14ac:dyDescent="0.25"/>
    <row r="34839" hidden="1" x14ac:dyDescent="0.25"/>
    <row r="34840" hidden="1" x14ac:dyDescent="0.25"/>
    <row r="34841" hidden="1" x14ac:dyDescent="0.25"/>
    <row r="34842" hidden="1" x14ac:dyDescent="0.25"/>
    <row r="34843" hidden="1" x14ac:dyDescent="0.25"/>
    <row r="34844" hidden="1" x14ac:dyDescent="0.25"/>
    <row r="34845" hidden="1" x14ac:dyDescent="0.25"/>
    <row r="34846" hidden="1" x14ac:dyDescent="0.25"/>
    <row r="34847" hidden="1" x14ac:dyDescent="0.25"/>
    <row r="34848" hidden="1" x14ac:dyDescent="0.25"/>
    <row r="34849" hidden="1" x14ac:dyDescent="0.25"/>
    <row r="34850" hidden="1" x14ac:dyDescent="0.25"/>
    <row r="34851" hidden="1" x14ac:dyDescent="0.25"/>
    <row r="34852" hidden="1" x14ac:dyDescent="0.25"/>
    <row r="34853" hidden="1" x14ac:dyDescent="0.25"/>
    <row r="34854" hidden="1" x14ac:dyDescent="0.25"/>
    <row r="34855" hidden="1" x14ac:dyDescent="0.25"/>
    <row r="34856" hidden="1" x14ac:dyDescent="0.25"/>
    <row r="34857" hidden="1" x14ac:dyDescent="0.25"/>
    <row r="34858" hidden="1" x14ac:dyDescent="0.25"/>
    <row r="34859" hidden="1" x14ac:dyDescent="0.25"/>
    <row r="34860" hidden="1" x14ac:dyDescent="0.25"/>
    <row r="34861" hidden="1" x14ac:dyDescent="0.25"/>
    <row r="34862" hidden="1" x14ac:dyDescent="0.25"/>
    <row r="34863" hidden="1" x14ac:dyDescent="0.25"/>
    <row r="34864" hidden="1" x14ac:dyDescent="0.25"/>
    <row r="34865" hidden="1" x14ac:dyDescent="0.25"/>
    <row r="34866" hidden="1" x14ac:dyDescent="0.25"/>
    <row r="34867" hidden="1" x14ac:dyDescent="0.25"/>
    <row r="34868" hidden="1" x14ac:dyDescent="0.25"/>
    <row r="34869" hidden="1" x14ac:dyDescent="0.25"/>
    <row r="34870" hidden="1" x14ac:dyDescent="0.25"/>
    <row r="34871" hidden="1" x14ac:dyDescent="0.25"/>
    <row r="34872" hidden="1" x14ac:dyDescent="0.25"/>
    <row r="34873" hidden="1" x14ac:dyDescent="0.25"/>
    <row r="34874" hidden="1" x14ac:dyDescent="0.25"/>
    <row r="34875" hidden="1" x14ac:dyDescent="0.25"/>
    <row r="34876" hidden="1" x14ac:dyDescent="0.25"/>
    <row r="34877" hidden="1" x14ac:dyDescent="0.25"/>
    <row r="34878" hidden="1" x14ac:dyDescent="0.25"/>
    <row r="34879" hidden="1" x14ac:dyDescent="0.25"/>
    <row r="34880" hidden="1" x14ac:dyDescent="0.25"/>
    <row r="34881" hidden="1" x14ac:dyDescent="0.25"/>
    <row r="34882" hidden="1" x14ac:dyDescent="0.25"/>
    <row r="34883" hidden="1" x14ac:dyDescent="0.25"/>
    <row r="34884" hidden="1" x14ac:dyDescent="0.25"/>
    <row r="34885" hidden="1" x14ac:dyDescent="0.25"/>
    <row r="34886" hidden="1" x14ac:dyDescent="0.25"/>
    <row r="34887" hidden="1" x14ac:dyDescent="0.25"/>
    <row r="34888" hidden="1" x14ac:dyDescent="0.25"/>
    <row r="34889" hidden="1" x14ac:dyDescent="0.25"/>
    <row r="34890" hidden="1" x14ac:dyDescent="0.25"/>
    <row r="34891" hidden="1" x14ac:dyDescent="0.25"/>
    <row r="34892" hidden="1" x14ac:dyDescent="0.25"/>
    <row r="34893" hidden="1" x14ac:dyDescent="0.25"/>
    <row r="34894" hidden="1" x14ac:dyDescent="0.25"/>
    <row r="34895" hidden="1" x14ac:dyDescent="0.25"/>
    <row r="34896" hidden="1" x14ac:dyDescent="0.25"/>
    <row r="34897" hidden="1" x14ac:dyDescent="0.25"/>
    <row r="34898" hidden="1" x14ac:dyDescent="0.25"/>
    <row r="34899" hidden="1" x14ac:dyDescent="0.25"/>
    <row r="34900" hidden="1" x14ac:dyDescent="0.25"/>
    <row r="34901" hidden="1" x14ac:dyDescent="0.25"/>
    <row r="34902" hidden="1" x14ac:dyDescent="0.25"/>
    <row r="34903" hidden="1" x14ac:dyDescent="0.25"/>
    <row r="34904" hidden="1" x14ac:dyDescent="0.25"/>
    <row r="34905" hidden="1" x14ac:dyDescent="0.25"/>
    <row r="34906" hidden="1" x14ac:dyDescent="0.25"/>
    <row r="34907" hidden="1" x14ac:dyDescent="0.25"/>
    <row r="34908" hidden="1" x14ac:dyDescent="0.25"/>
    <row r="34909" hidden="1" x14ac:dyDescent="0.25"/>
    <row r="34910" hidden="1" x14ac:dyDescent="0.25"/>
    <row r="34911" hidden="1" x14ac:dyDescent="0.25"/>
    <row r="34912" hidden="1" x14ac:dyDescent="0.25"/>
    <row r="34913" hidden="1" x14ac:dyDescent="0.25"/>
    <row r="34914" hidden="1" x14ac:dyDescent="0.25"/>
    <row r="34915" hidden="1" x14ac:dyDescent="0.25"/>
    <row r="34916" hidden="1" x14ac:dyDescent="0.25"/>
    <row r="34917" hidden="1" x14ac:dyDescent="0.25"/>
    <row r="34918" hidden="1" x14ac:dyDescent="0.25"/>
    <row r="34919" hidden="1" x14ac:dyDescent="0.25"/>
    <row r="34920" hidden="1" x14ac:dyDescent="0.25"/>
    <row r="34921" hidden="1" x14ac:dyDescent="0.25"/>
    <row r="34922" hidden="1" x14ac:dyDescent="0.25"/>
    <row r="34923" hidden="1" x14ac:dyDescent="0.25"/>
    <row r="34924" hidden="1" x14ac:dyDescent="0.25"/>
    <row r="34925" hidden="1" x14ac:dyDescent="0.25"/>
    <row r="34926" hidden="1" x14ac:dyDescent="0.25"/>
    <row r="34927" hidden="1" x14ac:dyDescent="0.25"/>
    <row r="34928" hidden="1" x14ac:dyDescent="0.25"/>
    <row r="34929" hidden="1" x14ac:dyDescent="0.25"/>
    <row r="34930" hidden="1" x14ac:dyDescent="0.25"/>
    <row r="34931" hidden="1" x14ac:dyDescent="0.25"/>
    <row r="34932" hidden="1" x14ac:dyDescent="0.25"/>
    <row r="34933" hidden="1" x14ac:dyDescent="0.25"/>
    <row r="34934" hidden="1" x14ac:dyDescent="0.25"/>
    <row r="34935" hidden="1" x14ac:dyDescent="0.25"/>
    <row r="34936" hidden="1" x14ac:dyDescent="0.25"/>
    <row r="34937" hidden="1" x14ac:dyDescent="0.25"/>
    <row r="34938" hidden="1" x14ac:dyDescent="0.25"/>
    <row r="34939" hidden="1" x14ac:dyDescent="0.25"/>
    <row r="34940" hidden="1" x14ac:dyDescent="0.25"/>
    <row r="34941" hidden="1" x14ac:dyDescent="0.25"/>
    <row r="34942" hidden="1" x14ac:dyDescent="0.25"/>
    <row r="34943" hidden="1" x14ac:dyDescent="0.25"/>
    <row r="34944" hidden="1" x14ac:dyDescent="0.25"/>
    <row r="34945" hidden="1" x14ac:dyDescent="0.25"/>
    <row r="34946" hidden="1" x14ac:dyDescent="0.25"/>
    <row r="34947" hidden="1" x14ac:dyDescent="0.25"/>
    <row r="34948" hidden="1" x14ac:dyDescent="0.25"/>
    <row r="34949" hidden="1" x14ac:dyDescent="0.25"/>
    <row r="34950" hidden="1" x14ac:dyDescent="0.25"/>
    <row r="34951" hidden="1" x14ac:dyDescent="0.25"/>
    <row r="34952" hidden="1" x14ac:dyDescent="0.25"/>
    <row r="34953" hidden="1" x14ac:dyDescent="0.25"/>
    <row r="34954" hidden="1" x14ac:dyDescent="0.25"/>
    <row r="34955" hidden="1" x14ac:dyDescent="0.25"/>
    <row r="34956" hidden="1" x14ac:dyDescent="0.25"/>
    <row r="34957" hidden="1" x14ac:dyDescent="0.25"/>
    <row r="34958" hidden="1" x14ac:dyDescent="0.25"/>
    <row r="34959" hidden="1" x14ac:dyDescent="0.25"/>
    <row r="34960" hidden="1" x14ac:dyDescent="0.25"/>
    <row r="34961" hidden="1" x14ac:dyDescent="0.25"/>
    <row r="34962" hidden="1" x14ac:dyDescent="0.25"/>
    <row r="34963" hidden="1" x14ac:dyDescent="0.25"/>
    <row r="34964" hidden="1" x14ac:dyDescent="0.25"/>
    <row r="34965" hidden="1" x14ac:dyDescent="0.25"/>
    <row r="34966" hidden="1" x14ac:dyDescent="0.25"/>
    <row r="34967" hidden="1" x14ac:dyDescent="0.25"/>
    <row r="34968" hidden="1" x14ac:dyDescent="0.25"/>
    <row r="34969" hidden="1" x14ac:dyDescent="0.25"/>
    <row r="34970" hidden="1" x14ac:dyDescent="0.25"/>
    <row r="34971" hidden="1" x14ac:dyDescent="0.25"/>
    <row r="34972" hidden="1" x14ac:dyDescent="0.25"/>
    <row r="34973" hidden="1" x14ac:dyDescent="0.25"/>
    <row r="34974" hidden="1" x14ac:dyDescent="0.25"/>
    <row r="34975" hidden="1" x14ac:dyDescent="0.25"/>
    <row r="34976" hidden="1" x14ac:dyDescent="0.25"/>
    <row r="34977" hidden="1" x14ac:dyDescent="0.25"/>
    <row r="34978" hidden="1" x14ac:dyDescent="0.25"/>
    <row r="34979" hidden="1" x14ac:dyDescent="0.25"/>
    <row r="34980" hidden="1" x14ac:dyDescent="0.25"/>
    <row r="34981" hidden="1" x14ac:dyDescent="0.25"/>
    <row r="34982" hidden="1" x14ac:dyDescent="0.25"/>
    <row r="34983" hidden="1" x14ac:dyDescent="0.25"/>
    <row r="34984" hidden="1" x14ac:dyDescent="0.25"/>
    <row r="34985" hidden="1" x14ac:dyDescent="0.25"/>
    <row r="34986" hidden="1" x14ac:dyDescent="0.25"/>
    <row r="34987" hidden="1" x14ac:dyDescent="0.25"/>
    <row r="34988" hidden="1" x14ac:dyDescent="0.25"/>
    <row r="34989" hidden="1" x14ac:dyDescent="0.25"/>
    <row r="34990" hidden="1" x14ac:dyDescent="0.25"/>
    <row r="34991" hidden="1" x14ac:dyDescent="0.25"/>
    <row r="34992" hidden="1" x14ac:dyDescent="0.25"/>
    <row r="34993" hidden="1" x14ac:dyDescent="0.25"/>
    <row r="34994" hidden="1" x14ac:dyDescent="0.25"/>
    <row r="34995" hidden="1" x14ac:dyDescent="0.25"/>
    <row r="34996" hidden="1" x14ac:dyDescent="0.25"/>
    <row r="34997" hidden="1" x14ac:dyDescent="0.25"/>
    <row r="34998" hidden="1" x14ac:dyDescent="0.25"/>
    <row r="34999" hidden="1" x14ac:dyDescent="0.25"/>
    <row r="35000" hidden="1" x14ac:dyDescent="0.25"/>
    <row r="35001" hidden="1" x14ac:dyDescent="0.25"/>
    <row r="35002" hidden="1" x14ac:dyDescent="0.25"/>
    <row r="35003" hidden="1" x14ac:dyDescent="0.25"/>
    <row r="35004" hidden="1" x14ac:dyDescent="0.25"/>
    <row r="35005" hidden="1" x14ac:dyDescent="0.25"/>
    <row r="35006" hidden="1" x14ac:dyDescent="0.25"/>
    <row r="35007" hidden="1" x14ac:dyDescent="0.25"/>
    <row r="35008" hidden="1" x14ac:dyDescent="0.25"/>
    <row r="35009" hidden="1" x14ac:dyDescent="0.25"/>
    <row r="35010" hidden="1" x14ac:dyDescent="0.25"/>
    <row r="35011" hidden="1" x14ac:dyDescent="0.25"/>
    <row r="35012" hidden="1" x14ac:dyDescent="0.25"/>
    <row r="35013" hidden="1" x14ac:dyDescent="0.25"/>
    <row r="35014" hidden="1" x14ac:dyDescent="0.25"/>
    <row r="35015" hidden="1" x14ac:dyDescent="0.25"/>
    <row r="35016" hidden="1" x14ac:dyDescent="0.25"/>
    <row r="35017" hidden="1" x14ac:dyDescent="0.25"/>
    <row r="35018" hidden="1" x14ac:dyDescent="0.25"/>
    <row r="35019" hidden="1" x14ac:dyDescent="0.25"/>
    <row r="35020" hidden="1" x14ac:dyDescent="0.25"/>
    <row r="35021" hidden="1" x14ac:dyDescent="0.25"/>
    <row r="35022" hidden="1" x14ac:dyDescent="0.25"/>
    <row r="35023" hidden="1" x14ac:dyDescent="0.25"/>
    <row r="35024" hidden="1" x14ac:dyDescent="0.25"/>
    <row r="35025" hidden="1" x14ac:dyDescent="0.25"/>
    <row r="35026" hidden="1" x14ac:dyDescent="0.25"/>
    <row r="35027" hidden="1" x14ac:dyDescent="0.25"/>
    <row r="35028" hidden="1" x14ac:dyDescent="0.25"/>
    <row r="35029" hidden="1" x14ac:dyDescent="0.25"/>
    <row r="35030" hidden="1" x14ac:dyDescent="0.25"/>
    <row r="35031" hidden="1" x14ac:dyDescent="0.25"/>
    <row r="35032" hidden="1" x14ac:dyDescent="0.25"/>
    <row r="35033" hidden="1" x14ac:dyDescent="0.25"/>
    <row r="35034" hidden="1" x14ac:dyDescent="0.25"/>
    <row r="35035" hidden="1" x14ac:dyDescent="0.25"/>
    <row r="35036" hidden="1" x14ac:dyDescent="0.25"/>
    <row r="35037" hidden="1" x14ac:dyDescent="0.25"/>
    <row r="35038" hidden="1" x14ac:dyDescent="0.25"/>
    <row r="35039" hidden="1" x14ac:dyDescent="0.25"/>
    <row r="35040" hidden="1" x14ac:dyDescent="0.25"/>
    <row r="35041" hidden="1" x14ac:dyDescent="0.25"/>
    <row r="35042" hidden="1" x14ac:dyDescent="0.25"/>
    <row r="35043" hidden="1" x14ac:dyDescent="0.25"/>
    <row r="35044" hidden="1" x14ac:dyDescent="0.25"/>
    <row r="35045" hidden="1" x14ac:dyDescent="0.25"/>
    <row r="35046" hidden="1" x14ac:dyDescent="0.25"/>
    <row r="35047" hidden="1" x14ac:dyDescent="0.25"/>
    <row r="35048" hidden="1" x14ac:dyDescent="0.25"/>
    <row r="35049" hidden="1" x14ac:dyDescent="0.25"/>
    <row r="35050" hidden="1" x14ac:dyDescent="0.25"/>
    <row r="35051" hidden="1" x14ac:dyDescent="0.25"/>
    <row r="35052" hidden="1" x14ac:dyDescent="0.25"/>
    <row r="35053" hidden="1" x14ac:dyDescent="0.25"/>
    <row r="35054" hidden="1" x14ac:dyDescent="0.25"/>
    <row r="35055" hidden="1" x14ac:dyDescent="0.25"/>
    <row r="35056" hidden="1" x14ac:dyDescent="0.25"/>
    <row r="35057" hidden="1" x14ac:dyDescent="0.25"/>
    <row r="35058" hidden="1" x14ac:dyDescent="0.25"/>
    <row r="35059" hidden="1" x14ac:dyDescent="0.25"/>
    <row r="35060" hidden="1" x14ac:dyDescent="0.25"/>
    <row r="35061" hidden="1" x14ac:dyDescent="0.25"/>
    <row r="35062" hidden="1" x14ac:dyDescent="0.25"/>
    <row r="35063" hidden="1" x14ac:dyDescent="0.25"/>
    <row r="35064" hidden="1" x14ac:dyDescent="0.25"/>
    <row r="35065" hidden="1" x14ac:dyDescent="0.25"/>
    <row r="35066" hidden="1" x14ac:dyDescent="0.25"/>
    <row r="35067" hidden="1" x14ac:dyDescent="0.25"/>
    <row r="35068" hidden="1" x14ac:dyDescent="0.25"/>
    <row r="35069" hidden="1" x14ac:dyDescent="0.25"/>
    <row r="35070" hidden="1" x14ac:dyDescent="0.25"/>
    <row r="35071" hidden="1" x14ac:dyDescent="0.25"/>
    <row r="35072" hidden="1" x14ac:dyDescent="0.25"/>
    <row r="35073" hidden="1" x14ac:dyDescent="0.25"/>
    <row r="35074" hidden="1" x14ac:dyDescent="0.25"/>
    <row r="35075" hidden="1" x14ac:dyDescent="0.25"/>
    <row r="35076" hidden="1" x14ac:dyDescent="0.25"/>
    <row r="35077" hidden="1" x14ac:dyDescent="0.25"/>
    <row r="35078" hidden="1" x14ac:dyDescent="0.25"/>
    <row r="35079" hidden="1" x14ac:dyDescent="0.25"/>
    <row r="35080" hidden="1" x14ac:dyDescent="0.25"/>
    <row r="35081" hidden="1" x14ac:dyDescent="0.25"/>
    <row r="35082" hidden="1" x14ac:dyDescent="0.25"/>
    <row r="35083" hidden="1" x14ac:dyDescent="0.25"/>
    <row r="35084" hidden="1" x14ac:dyDescent="0.25"/>
    <row r="35085" hidden="1" x14ac:dyDescent="0.25"/>
    <row r="35086" hidden="1" x14ac:dyDescent="0.25"/>
    <row r="35087" hidden="1" x14ac:dyDescent="0.25"/>
    <row r="35088" hidden="1" x14ac:dyDescent="0.25"/>
    <row r="35089" hidden="1" x14ac:dyDescent="0.25"/>
    <row r="35090" hidden="1" x14ac:dyDescent="0.25"/>
    <row r="35091" hidden="1" x14ac:dyDescent="0.25"/>
    <row r="35092" hidden="1" x14ac:dyDescent="0.25"/>
    <row r="35093" hidden="1" x14ac:dyDescent="0.25"/>
    <row r="35094" hidden="1" x14ac:dyDescent="0.25"/>
    <row r="35095" hidden="1" x14ac:dyDescent="0.25"/>
    <row r="35096" hidden="1" x14ac:dyDescent="0.25"/>
    <row r="35097" hidden="1" x14ac:dyDescent="0.25"/>
    <row r="35098" hidden="1" x14ac:dyDescent="0.25"/>
    <row r="35099" hidden="1" x14ac:dyDescent="0.25"/>
    <row r="35100" hidden="1" x14ac:dyDescent="0.25"/>
    <row r="35101" hidden="1" x14ac:dyDescent="0.25"/>
    <row r="35102" hidden="1" x14ac:dyDescent="0.25"/>
    <row r="35103" hidden="1" x14ac:dyDescent="0.25"/>
    <row r="35104" hidden="1" x14ac:dyDescent="0.25"/>
    <row r="35105" hidden="1" x14ac:dyDescent="0.25"/>
    <row r="35106" hidden="1" x14ac:dyDescent="0.25"/>
    <row r="35107" hidden="1" x14ac:dyDescent="0.25"/>
    <row r="35108" hidden="1" x14ac:dyDescent="0.25"/>
    <row r="35109" hidden="1" x14ac:dyDescent="0.25"/>
    <row r="35110" hidden="1" x14ac:dyDescent="0.25"/>
    <row r="35111" hidden="1" x14ac:dyDescent="0.25"/>
    <row r="35112" hidden="1" x14ac:dyDescent="0.25"/>
    <row r="35113" hidden="1" x14ac:dyDescent="0.25"/>
    <row r="35114" hidden="1" x14ac:dyDescent="0.25"/>
    <row r="35115" hidden="1" x14ac:dyDescent="0.25"/>
    <row r="35116" hidden="1" x14ac:dyDescent="0.25"/>
    <row r="35117" hidden="1" x14ac:dyDescent="0.25"/>
    <row r="35118" hidden="1" x14ac:dyDescent="0.25"/>
    <row r="35119" hidden="1" x14ac:dyDescent="0.25"/>
    <row r="35120" hidden="1" x14ac:dyDescent="0.25"/>
    <row r="35121" hidden="1" x14ac:dyDescent="0.25"/>
    <row r="35122" hidden="1" x14ac:dyDescent="0.25"/>
    <row r="35123" hidden="1" x14ac:dyDescent="0.25"/>
    <row r="35124" hidden="1" x14ac:dyDescent="0.25"/>
    <row r="35125" hidden="1" x14ac:dyDescent="0.25"/>
    <row r="35126" hidden="1" x14ac:dyDescent="0.25"/>
    <row r="35127" hidden="1" x14ac:dyDescent="0.25"/>
    <row r="35128" hidden="1" x14ac:dyDescent="0.25"/>
    <row r="35129" hidden="1" x14ac:dyDescent="0.25"/>
    <row r="35130" hidden="1" x14ac:dyDescent="0.25"/>
    <row r="35131" hidden="1" x14ac:dyDescent="0.25"/>
    <row r="35132" hidden="1" x14ac:dyDescent="0.25"/>
    <row r="35133" hidden="1" x14ac:dyDescent="0.25"/>
    <row r="35134" hidden="1" x14ac:dyDescent="0.25"/>
    <row r="35135" hidden="1" x14ac:dyDescent="0.25"/>
    <row r="35136" hidden="1" x14ac:dyDescent="0.25"/>
    <row r="35137" hidden="1" x14ac:dyDescent="0.25"/>
    <row r="35138" hidden="1" x14ac:dyDescent="0.25"/>
    <row r="35139" hidden="1" x14ac:dyDescent="0.25"/>
    <row r="35140" hidden="1" x14ac:dyDescent="0.25"/>
    <row r="35141" hidden="1" x14ac:dyDescent="0.25"/>
    <row r="35142" hidden="1" x14ac:dyDescent="0.25"/>
    <row r="35143" hidden="1" x14ac:dyDescent="0.25"/>
    <row r="35144" hidden="1" x14ac:dyDescent="0.25"/>
    <row r="35145" hidden="1" x14ac:dyDescent="0.25"/>
    <row r="35146" hidden="1" x14ac:dyDescent="0.25"/>
    <row r="35147" hidden="1" x14ac:dyDescent="0.25"/>
    <row r="35148" hidden="1" x14ac:dyDescent="0.25"/>
    <row r="35149" hidden="1" x14ac:dyDescent="0.25"/>
    <row r="35150" hidden="1" x14ac:dyDescent="0.25"/>
    <row r="35151" hidden="1" x14ac:dyDescent="0.25"/>
    <row r="35152" hidden="1" x14ac:dyDescent="0.25"/>
    <row r="35153" hidden="1" x14ac:dyDescent="0.25"/>
    <row r="35154" hidden="1" x14ac:dyDescent="0.25"/>
    <row r="35155" hidden="1" x14ac:dyDescent="0.25"/>
    <row r="35156" hidden="1" x14ac:dyDescent="0.25"/>
    <row r="35157" hidden="1" x14ac:dyDescent="0.25"/>
    <row r="35158" hidden="1" x14ac:dyDescent="0.25"/>
    <row r="35159" hidden="1" x14ac:dyDescent="0.25"/>
    <row r="35160" hidden="1" x14ac:dyDescent="0.25"/>
    <row r="35161" hidden="1" x14ac:dyDescent="0.25"/>
    <row r="35162" hidden="1" x14ac:dyDescent="0.25"/>
    <row r="35163" hidden="1" x14ac:dyDescent="0.25"/>
    <row r="35164" hidden="1" x14ac:dyDescent="0.25"/>
    <row r="35165" hidden="1" x14ac:dyDescent="0.25"/>
    <row r="35166" hidden="1" x14ac:dyDescent="0.25"/>
    <row r="35167" hidden="1" x14ac:dyDescent="0.25"/>
    <row r="35168" hidden="1" x14ac:dyDescent="0.25"/>
    <row r="35169" hidden="1" x14ac:dyDescent="0.25"/>
    <row r="35170" hidden="1" x14ac:dyDescent="0.25"/>
    <row r="35171" hidden="1" x14ac:dyDescent="0.25"/>
    <row r="35172" hidden="1" x14ac:dyDescent="0.25"/>
    <row r="35173" hidden="1" x14ac:dyDescent="0.25"/>
    <row r="35174" hidden="1" x14ac:dyDescent="0.25"/>
    <row r="35175" hidden="1" x14ac:dyDescent="0.25"/>
    <row r="35176" hidden="1" x14ac:dyDescent="0.25"/>
    <row r="35177" hidden="1" x14ac:dyDescent="0.25"/>
    <row r="35178" hidden="1" x14ac:dyDescent="0.25"/>
    <row r="35179" hidden="1" x14ac:dyDescent="0.25"/>
    <row r="35180" hidden="1" x14ac:dyDescent="0.25"/>
    <row r="35181" hidden="1" x14ac:dyDescent="0.25"/>
    <row r="35182" hidden="1" x14ac:dyDescent="0.25"/>
    <row r="35183" hidden="1" x14ac:dyDescent="0.25"/>
    <row r="35184" hidden="1" x14ac:dyDescent="0.25"/>
    <row r="35185" hidden="1" x14ac:dyDescent="0.25"/>
    <row r="35186" hidden="1" x14ac:dyDescent="0.25"/>
    <row r="35187" hidden="1" x14ac:dyDescent="0.25"/>
    <row r="35188" hidden="1" x14ac:dyDescent="0.25"/>
    <row r="35189" hidden="1" x14ac:dyDescent="0.25"/>
    <row r="35190" hidden="1" x14ac:dyDescent="0.25"/>
    <row r="35191" hidden="1" x14ac:dyDescent="0.25"/>
    <row r="35192" hidden="1" x14ac:dyDescent="0.25"/>
    <row r="35193" hidden="1" x14ac:dyDescent="0.25"/>
    <row r="35194" hidden="1" x14ac:dyDescent="0.25"/>
    <row r="35195" hidden="1" x14ac:dyDescent="0.25"/>
    <row r="35196" hidden="1" x14ac:dyDescent="0.25"/>
    <row r="35197" hidden="1" x14ac:dyDescent="0.25"/>
    <row r="35198" hidden="1" x14ac:dyDescent="0.25"/>
    <row r="35199" hidden="1" x14ac:dyDescent="0.25"/>
    <row r="35200" hidden="1" x14ac:dyDescent="0.25"/>
    <row r="35201" hidden="1" x14ac:dyDescent="0.25"/>
    <row r="35202" hidden="1" x14ac:dyDescent="0.25"/>
    <row r="35203" hidden="1" x14ac:dyDescent="0.25"/>
    <row r="35204" hidden="1" x14ac:dyDescent="0.25"/>
    <row r="35205" hidden="1" x14ac:dyDescent="0.25"/>
    <row r="35206" hidden="1" x14ac:dyDescent="0.25"/>
    <row r="35207" hidden="1" x14ac:dyDescent="0.25"/>
    <row r="35208" hidden="1" x14ac:dyDescent="0.25"/>
    <row r="35209" hidden="1" x14ac:dyDescent="0.25"/>
    <row r="35210" hidden="1" x14ac:dyDescent="0.25"/>
    <row r="35211" hidden="1" x14ac:dyDescent="0.25"/>
    <row r="35212" hidden="1" x14ac:dyDescent="0.25"/>
    <row r="35213" hidden="1" x14ac:dyDescent="0.25"/>
    <row r="35214" hidden="1" x14ac:dyDescent="0.25"/>
    <row r="35215" hidden="1" x14ac:dyDescent="0.25"/>
    <row r="35216" hidden="1" x14ac:dyDescent="0.25"/>
    <row r="35217" hidden="1" x14ac:dyDescent="0.25"/>
    <row r="35218" hidden="1" x14ac:dyDescent="0.25"/>
    <row r="35219" hidden="1" x14ac:dyDescent="0.25"/>
    <row r="35220" hidden="1" x14ac:dyDescent="0.25"/>
    <row r="35221" hidden="1" x14ac:dyDescent="0.25"/>
    <row r="35222" hidden="1" x14ac:dyDescent="0.25"/>
    <row r="35223" hidden="1" x14ac:dyDescent="0.25"/>
    <row r="35224" hidden="1" x14ac:dyDescent="0.25"/>
    <row r="35225" hidden="1" x14ac:dyDescent="0.25"/>
    <row r="35226" hidden="1" x14ac:dyDescent="0.25"/>
    <row r="35227" hidden="1" x14ac:dyDescent="0.25"/>
    <row r="35228" hidden="1" x14ac:dyDescent="0.25"/>
    <row r="35229" hidden="1" x14ac:dyDescent="0.25"/>
    <row r="35230" hidden="1" x14ac:dyDescent="0.25"/>
    <row r="35231" hidden="1" x14ac:dyDescent="0.25"/>
    <row r="35232" hidden="1" x14ac:dyDescent="0.25"/>
    <row r="35233" hidden="1" x14ac:dyDescent="0.25"/>
    <row r="35234" hidden="1" x14ac:dyDescent="0.25"/>
    <row r="35235" hidden="1" x14ac:dyDescent="0.25"/>
    <row r="35236" hidden="1" x14ac:dyDescent="0.25"/>
    <row r="35237" hidden="1" x14ac:dyDescent="0.25"/>
    <row r="35238" hidden="1" x14ac:dyDescent="0.25"/>
    <row r="35239" hidden="1" x14ac:dyDescent="0.25"/>
    <row r="35240" hidden="1" x14ac:dyDescent="0.25"/>
    <row r="35241" hidden="1" x14ac:dyDescent="0.25"/>
    <row r="35242" hidden="1" x14ac:dyDescent="0.25"/>
    <row r="35243" hidden="1" x14ac:dyDescent="0.25"/>
    <row r="35244" hidden="1" x14ac:dyDescent="0.25"/>
    <row r="35245" hidden="1" x14ac:dyDescent="0.25"/>
    <row r="35246" hidden="1" x14ac:dyDescent="0.25"/>
    <row r="35247" hidden="1" x14ac:dyDescent="0.25"/>
    <row r="35248" hidden="1" x14ac:dyDescent="0.25"/>
    <row r="35249" hidden="1" x14ac:dyDescent="0.25"/>
    <row r="35250" hidden="1" x14ac:dyDescent="0.25"/>
    <row r="35251" hidden="1" x14ac:dyDescent="0.25"/>
    <row r="35252" hidden="1" x14ac:dyDescent="0.25"/>
    <row r="35253" hidden="1" x14ac:dyDescent="0.25"/>
    <row r="35254" hidden="1" x14ac:dyDescent="0.25"/>
    <row r="35255" hidden="1" x14ac:dyDescent="0.25"/>
    <row r="35256" hidden="1" x14ac:dyDescent="0.25"/>
    <row r="35257" hidden="1" x14ac:dyDescent="0.25"/>
    <row r="35258" hidden="1" x14ac:dyDescent="0.25"/>
    <row r="35259" hidden="1" x14ac:dyDescent="0.25"/>
    <row r="35260" hidden="1" x14ac:dyDescent="0.25"/>
    <row r="35261" hidden="1" x14ac:dyDescent="0.25"/>
    <row r="35262" hidden="1" x14ac:dyDescent="0.25"/>
    <row r="35263" hidden="1" x14ac:dyDescent="0.25"/>
    <row r="35264" hidden="1" x14ac:dyDescent="0.25"/>
    <row r="35265" hidden="1" x14ac:dyDescent="0.25"/>
    <row r="35266" hidden="1" x14ac:dyDescent="0.25"/>
    <row r="35267" hidden="1" x14ac:dyDescent="0.25"/>
    <row r="35268" hidden="1" x14ac:dyDescent="0.25"/>
    <row r="35269" hidden="1" x14ac:dyDescent="0.25"/>
    <row r="35270" hidden="1" x14ac:dyDescent="0.25"/>
    <row r="35271" hidden="1" x14ac:dyDescent="0.25"/>
    <row r="35272" hidden="1" x14ac:dyDescent="0.25"/>
    <row r="35273" hidden="1" x14ac:dyDescent="0.25"/>
    <row r="35274" hidden="1" x14ac:dyDescent="0.25"/>
    <row r="35275" hidden="1" x14ac:dyDescent="0.25"/>
    <row r="35276" hidden="1" x14ac:dyDescent="0.25"/>
    <row r="35277" hidden="1" x14ac:dyDescent="0.25"/>
    <row r="35278" hidden="1" x14ac:dyDescent="0.25"/>
    <row r="35279" hidden="1" x14ac:dyDescent="0.25"/>
    <row r="35280" hidden="1" x14ac:dyDescent="0.25"/>
    <row r="35281" hidden="1" x14ac:dyDescent="0.25"/>
    <row r="35282" hidden="1" x14ac:dyDescent="0.25"/>
    <row r="35283" hidden="1" x14ac:dyDescent="0.25"/>
    <row r="35284" hidden="1" x14ac:dyDescent="0.25"/>
    <row r="35285" hidden="1" x14ac:dyDescent="0.25"/>
    <row r="35286" hidden="1" x14ac:dyDescent="0.25"/>
    <row r="35287" hidden="1" x14ac:dyDescent="0.25"/>
    <row r="35288" hidden="1" x14ac:dyDescent="0.25"/>
    <row r="35289" hidden="1" x14ac:dyDescent="0.25"/>
    <row r="35290" hidden="1" x14ac:dyDescent="0.25"/>
    <row r="35291" hidden="1" x14ac:dyDescent="0.25"/>
    <row r="35292" hidden="1" x14ac:dyDescent="0.25"/>
    <row r="35293" hidden="1" x14ac:dyDescent="0.25"/>
    <row r="35294" hidden="1" x14ac:dyDescent="0.25"/>
    <row r="35295" hidden="1" x14ac:dyDescent="0.25"/>
    <row r="35296" hidden="1" x14ac:dyDescent="0.25"/>
    <row r="35297" hidden="1" x14ac:dyDescent="0.25"/>
    <row r="35298" hidden="1" x14ac:dyDescent="0.25"/>
    <row r="35299" hidden="1" x14ac:dyDescent="0.25"/>
    <row r="35300" hidden="1" x14ac:dyDescent="0.25"/>
    <row r="35301" hidden="1" x14ac:dyDescent="0.25"/>
    <row r="35302" hidden="1" x14ac:dyDescent="0.25"/>
    <row r="35303" hidden="1" x14ac:dyDescent="0.25"/>
    <row r="35304" hidden="1" x14ac:dyDescent="0.25"/>
    <row r="35305" hidden="1" x14ac:dyDescent="0.25"/>
    <row r="35306" hidden="1" x14ac:dyDescent="0.25"/>
    <row r="35307" hidden="1" x14ac:dyDescent="0.25"/>
    <row r="35308" hidden="1" x14ac:dyDescent="0.25"/>
    <row r="35309" hidden="1" x14ac:dyDescent="0.25"/>
    <row r="35310" hidden="1" x14ac:dyDescent="0.25"/>
    <row r="35311" hidden="1" x14ac:dyDescent="0.25"/>
    <row r="35312" hidden="1" x14ac:dyDescent="0.25"/>
    <row r="35313" hidden="1" x14ac:dyDescent="0.25"/>
    <row r="35314" hidden="1" x14ac:dyDescent="0.25"/>
    <row r="35315" hidden="1" x14ac:dyDescent="0.25"/>
    <row r="35316" hidden="1" x14ac:dyDescent="0.25"/>
    <row r="35317" hidden="1" x14ac:dyDescent="0.25"/>
    <row r="35318" hidden="1" x14ac:dyDescent="0.25"/>
    <row r="35319" hidden="1" x14ac:dyDescent="0.25"/>
    <row r="35320" hidden="1" x14ac:dyDescent="0.25"/>
    <row r="35321" hidden="1" x14ac:dyDescent="0.25"/>
    <row r="35322" hidden="1" x14ac:dyDescent="0.25"/>
    <row r="35323" hidden="1" x14ac:dyDescent="0.25"/>
    <row r="35324" hidden="1" x14ac:dyDescent="0.25"/>
    <row r="35325" hidden="1" x14ac:dyDescent="0.25"/>
    <row r="35326" hidden="1" x14ac:dyDescent="0.25"/>
    <row r="35327" hidden="1" x14ac:dyDescent="0.25"/>
    <row r="35328" hidden="1" x14ac:dyDescent="0.25"/>
    <row r="35329" hidden="1" x14ac:dyDescent="0.25"/>
    <row r="35330" hidden="1" x14ac:dyDescent="0.25"/>
    <row r="35331" hidden="1" x14ac:dyDescent="0.25"/>
    <row r="35332" hidden="1" x14ac:dyDescent="0.25"/>
    <row r="35333" hidden="1" x14ac:dyDescent="0.25"/>
    <row r="35334" hidden="1" x14ac:dyDescent="0.25"/>
    <row r="35335" hidden="1" x14ac:dyDescent="0.25"/>
    <row r="35336" hidden="1" x14ac:dyDescent="0.25"/>
    <row r="35337" hidden="1" x14ac:dyDescent="0.25"/>
    <row r="35338" hidden="1" x14ac:dyDescent="0.25"/>
    <row r="35339" hidden="1" x14ac:dyDescent="0.25"/>
    <row r="35340" hidden="1" x14ac:dyDescent="0.25"/>
    <row r="35341" hidden="1" x14ac:dyDescent="0.25"/>
    <row r="35342" hidden="1" x14ac:dyDescent="0.25"/>
    <row r="35343" hidden="1" x14ac:dyDescent="0.25"/>
    <row r="35344" hidden="1" x14ac:dyDescent="0.25"/>
    <row r="35345" hidden="1" x14ac:dyDescent="0.25"/>
    <row r="35346" hidden="1" x14ac:dyDescent="0.25"/>
    <row r="35347" hidden="1" x14ac:dyDescent="0.25"/>
    <row r="35348" hidden="1" x14ac:dyDescent="0.25"/>
    <row r="35349" hidden="1" x14ac:dyDescent="0.25"/>
    <row r="35350" hidden="1" x14ac:dyDescent="0.25"/>
    <row r="35351" hidden="1" x14ac:dyDescent="0.25"/>
    <row r="35352" hidden="1" x14ac:dyDescent="0.25"/>
    <row r="35353" hidden="1" x14ac:dyDescent="0.25"/>
    <row r="35354" hidden="1" x14ac:dyDescent="0.25"/>
    <row r="35355" hidden="1" x14ac:dyDescent="0.25"/>
    <row r="35356" hidden="1" x14ac:dyDescent="0.25"/>
    <row r="35357" hidden="1" x14ac:dyDescent="0.25"/>
    <row r="35358" hidden="1" x14ac:dyDescent="0.25"/>
    <row r="35359" hidden="1" x14ac:dyDescent="0.25"/>
    <row r="35360" hidden="1" x14ac:dyDescent="0.25"/>
    <row r="35361" hidden="1" x14ac:dyDescent="0.25"/>
    <row r="35362" hidden="1" x14ac:dyDescent="0.25"/>
    <row r="35363" hidden="1" x14ac:dyDescent="0.25"/>
    <row r="35364" hidden="1" x14ac:dyDescent="0.25"/>
    <row r="35365" hidden="1" x14ac:dyDescent="0.25"/>
    <row r="35366" hidden="1" x14ac:dyDescent="0.25"/>
    <row r="35367" hidden="1" x14ac:dyDescent="0.25"/>
    <row r="35368" hidden="1" x14ac:dyDescent="0.25"/>
    <row r="35369" hidden="1" x14ac:dyDescent="0.25"/>
    <row r="35370" hidden="1" x14ac:dyDescent="0.25"/>
    <row r="35371" hidden="1" x14ac:dyDescent="0.25"/>
    <row r="35372" hidden="1" x14ac:dyDescent="0.25"/>
    <row r="35373" hidden="1" x14ac:dyDescent="0.25"/>
    <row r="35374" hidden="1" x14ac:dyDescent="0.25"/>
    <row r="35375" hidden="1" x14ac:dyDescent="0.25"/>
    <row r="35376" hidden="1" x14ac:dyDescent="0.25"/>
    <row r="35377" hidden="1" x14ac:dyDescent="0.25"/>
    <row r="35378" hidden="1" x14ac:dyDescent="0.25"/>
    <row r="35379" hidden="1" x14ac:dyDescent="0.25"/>
    <row r="35380" hidden="1" x14ac:dyDescent="0.25"/>
    <row r="35381" hidden="1" x14ac:dyDescent="0.25"/>
    <row r="35382" hidden="1" x14ac:dyDescent="0.25"/>
    <row r="35383" hidden="1" x14ac:dyDescent="0.25"/>
    <row r="35384" hidden="1" x14ac:dyDescent="0.25"/>
    <row r="35385" hidden="1" x14ac:dyDescent="0.25"/>
    <row r="35386" hidden="1" x14ac:dyDescent="0.25"/>
    <row r="35387" hidden="1" x14ac:dyDescent="0.25"/>
    <row r="35388" hidden="1" x14ac:dyDescent="0.25"/>
    <row r="35389" hidden="1" x14ac:dyDescent="0.25"/>
    <row r="35390" hidden="1" x14ac:dyDescent="0.25"/>
    <row r="35391" hidden="1" x14ac:dyDescent="0.25"/>
    <row r="35392" hidden="1" x14ac:dyDescent="0.25"/>
    <row r="35393" hidden="1" x14ac:dyDescent="0.25"/>
    <row r="35394" hidden="1" x14ac:dyDescent="0.25"/>
    <row r="35395" hidden="1" x14ac:dyDescent="0.25"/>
    <row r="35396" hidden="1" x14ac:dyDescent="0.25"/>
    <row r="35397" hidden="1" x14ac:dyDescent="0.25"/>
    <row r="35398" hidden="1" x14ac:dyDescent="0.25"/>
    <row r="35399" hidden="1" x14ac:dyDescent="0.25"/>
    <row r="35400" hidden="1" x14ac:dyDescent="0.25"/>
    <row r="35401" hidden="1" x14ac:dyDescent="0.25"/>
    <row r="35402" hidden="1" x14ac:dyDescent="0.25"/>
    <row r="35403" hidden="1" x14ac:dyDescent="0.25"/>
    <row r="35404" hidden="1" x14ac:dyDescent="0.25"/>
    <row r="35405" hidden="1" x14ac:dyDescent="0.25"/>
    <row r="35406" hidden="1" x14ac:dyDescent="0.25"/>
    <row r="35407" hidden="1" x14ac:dyDescent="0.25"/>
    <row r="35408" hidden="1" x14ac:dyDescent="0.25"/>
    <row r="35409" hidden="1" x14ac:dyDescent="0.25"/>
    <row r="35410" hidden="1" x14ac:dyDescent="0.25"/>
    <row r="35411" hidden="1" x14ac:dyDescent="0.25"/>
    <row r="35412" hidden="1" x14ac:dyDescent="0.25"/>
    <row r="35413" hidden="1" x14ac:dyDescent="0.25"/>
    <row r="35414" hidden="1" x14ac:dyDescent="0.25"/>
    <row r="35415" hidden="1" x14ac:dyDescent="0.25"/>
    <row r="35416" hidden="1" x14ac:dyDescent="0.25"/>
    <row r="35417" hidden="1" x14ac:dyDescent="0.25"/>
    <row r="35418" hidden="1" x14ac:dyDescent="0.25"/>
    <row r="35419" hidden="1" x14ac:dyDescent="0.25"/>
    <row r="35420" hidden="1" x14ac:dyDescent="0.25"/>
    <row r="35421" hidden="1" x14ac:dyDescent="0.25"/>
    <row r="35422" hidden="1" x14ac:dyDescent="0.25"/>
    <row r="35423" hidden="1" x14ac:dyDescent="0.25"/>
    <row r="35424" hidden="1" x14ac:dyDescent="0.25"/>
    <row r="35425" hidden="1" x14ac:dyDescent="0.25"/>
    <row r="35426" hidden="1" x14ac:dyDescent="0.25"/>
    <row r="35427" hidden="1" x14ac:dyDescent="0.25"/>
    <row r="35428" hidden="1" x14ac:dyDescent="0.25"/>
    <row r="35429" hidden="1" x14ac:dyDescent="0.25"/>
    <row r="35430" hidden="1" x14ac:dyDescent="0.25"/>
    <row r="35431" hidden="1" x14ac:dyDescent="0.25"/>
    <row r="35432" hidden="1" x14ac:dyDescent="0.25"/>
    <row r="35433" hidden="1" x14ac:dyDescent="0.25"/>
    <row r="35434" hidden="1" x14ac:dyDescent="0.25"/>
    <row r="35435" hidden="1" x14ac:dyDescent="0.25"/>
    <row r="35436" hidden="1" x14ac:dyDescent="0.25"/>
    <row r="35437" hidden="1" x14ac:dyDescent="0.25"/>
    <row r="35438" hidden="1" x14ac:dyDescent="0.25"/>
    <row r="35439" hidden="1" x14ac:dyDescent="0.25"/>
    <row r="35440" hidden="1" x14ac:dyDescent="0.25"/>
    <row r="35441" hidden="1" x14ac:dyDescent="0.25"/>
    <row r="35442" hidden="1" x14ac:dyDescent="0.25"/>
    <row r="35443" hidden="1" x14ac:dyDescent="0.25"/>
    <row r="35444" hidden="1" x14ac:dyDescent="0.25"/>
    <row r="35445" hidden="1" x14ac:dyDescent="0.25"/>
    <row r="35446" hidden="1" x14ac:dyDescent="0.25"/>
    <row r="35447" hidden="1" x14ac:dyDescent="0.25"/>
    <row r="35448" hidden="1" x14ac:dyDescent="0.25"/>
    <row r="35449" hidden="1" x14ac:dyDescent="0.25"/>
    <row r="35450" hidden="1" x14ac:dyDescent="0.25"/>
    <row r="35451" hidden="1" x14ac:dyDescent="0.25"/>
    <row r="35452" hidden="1" x14ac:dyDescent="0.25"/>
    <row r="35453" hidden="1" x14ac:dyDescent="0.25"/>
    <row r="35454" hidden="1" x14ac:dyDescent="0.25"/>
    <row r="35455" hidden="1" x14ac:dyDescent="0.25"/>
    <row r="35456" hidden="1" x14ac:dyDescent="0.25"/>
    <row r="35457" hidden="1" x14ac:dyDescent="0.25"/>
    <row r="35458" hidden="1" x14ac:dyDescent="0.25"/>
    <row r="35459" hidden="1" x14ac:dyDescent="0.25"/>
    <row r="35460" hidden="1" x14ac:dyDescent="0.25"/>
    <row r="35461" hidden="1" x14ac:dyDescent="0.25"/>
    <row r="35462" hidden="1" x14ac:dyDescent="0.25"/>
    <row r="35463" hidden="1" x14ac:dyDescent="0.25"/>
    <row r="35464" hidden="1" x14ac:dyDescent="0.25"/>
    <row r="35465" hidden="1" x14ac:dyDescent="0.25"/>
    <row r="35466" hidden="1" x14ac:dyDescent="0.25"/>
    <row r="35467" hidden="1" x14ac:dyDescent="0.25"/>
    <row r="35468" hidden="1" x14ac:dyDescent="0.25"/>
    <row r="35469" hidden="1" x14ac:dyDescent="0.25"/>
    <row r="35470" hidden="1" x14ac:dyDescent="0.25"/>
    <row r="35471" hidden="1" x14ac:dyDescent="0.25"/>
    <row r="35472" hidden="1" x14ac:dyDescent="0.25"/>
    <row r="35473" hidden="1" x14ac:dyDescent="0.25"/>
    <row r="35474" hidden="1" x14ac:dyDescent="0.25"/>
    <row r="35475" hidden="1" x14ac:dyDescent="0.25"/>
    <row r="35476" hidden="1" x14ac:dyDescent="0.25"/>
    <row r="35477" hidden="1" x14ac:dyDescent="0.25"/>
    <row r="35478" hidden="1" x14ac:dyDescent="0.25"/>
    <row r="35479" hidden="1" x14ac:dyDescent="0.25"/>
    <row r="35480" hidden="1" x14ac:dyDescent="0.25"/>
    <row r="35481" hidden="1" x14ac:dyDescent="0.25"/>
    <row r="35482" hidden="1" x14ac:dyDescent="0.25"/>
    <row r="35483" hidden="1" x14ac:dyDescent="0.25"/>
    <row r="35484" hidden="1" x14ac:dyDescent="0.25"/>
    <row r="35485" hidden="1" x14ac:dyDescent="0.25"/>
    <row r="35486" hidden="1" x14ac:dyDescent="0.25"/>
    <row r="35487" hidden="1" x14ac:dyDescent="0.25"/>
    <row r="35488" hidden="1" x14ac:dyDescent="0.25"/>
    <row r="35489" hidden="1" x14ac:dyDescent="0.25"/>
    <row r="35490" hidden="1" x14ac:dyDescent="0.25"/>
    <row r="35491" hidden="1" x14ac:dyDescent="0.25"/>
    <row r="35492" hidden="1" x14ac:dyDescent="0.25"/>
    <row r="35493" hidden="1" x14ac:dyDescent="0.25"/>
    <row r="35494" hidden="1" x14ac:dyDescent="0.25"/>
    <row r="35495" hidden="1" x14ac:dyDescent="0.25"/>
    <row r="35496" hidden="1" x14ac:dyDescent="0.25"/>
    <row r="35497" hidden="1" x14ac:dyDescent="0.25"/>
    <row r="35498" hidden="1" x14ac:dyDescent="0.25"/>
    <row r="35499" hidden="1" x14ac:dyDescent="0.25"/>
    <row r="35500" hidden="1" x14ac:dyDescent="0.25"/>
    <row r="35501" hidden="1" x14ac:dyDescent="0.25"/>
    <row r="35502" hidden="1" x14ac:dyDescent="0.25"/>
    <row r="35503" hidden="1" x14ac:dyDescent="0.25"/>
    <row r="35504" hidden="1" x14ac:dyDescent="0.25"/>
    <row r="35505" hidden="1" x14ac:dyDescent="0.25"/>
    <row r="35506" hidden="1" x14ac:dyDescent="0.25"/>
    <row r="35507" hidden="1" x14ac:dyDescent="0.25"/>
    <row r="35508" hidden="1" x14ac:dyDescent="0.25"/>
    <row r="35509" hidden="1" x14ac:dyDescent="0.25"/>
    <row r="35510" hidden="1" x14ac:dyDescent="0.25"/>
    <row r="35511" hidden="1" x14ac:dyDescent="0.25"/>
    <row r="35512" hidden="1" x14ac:dyDescent="0.25"/>
    <row r="35513" hidden="1" x14ac:dyDescent="0.25"/>
    <row r="35514" hidden="1" x14ac:dyDescent="0.25"/>
    <row r="35515" hidden="1" x14ac:dyDescent="0.25"/>
    <row r="35516" hidden="1" x14ac:dyDescent="0.25"/>
    <row r="35517" hidden="1" x14ac:dyDescent="0.25"/>
    <row r="35518" hidden="1" x14ac:dyDescent="0.25"/>
    <row r="35519" hidden="1" x14ac:dyDescent="0.25"/>
    <row r="35520" hidden="1" x14ac:dyDescent="0.25"/>
    <row r="35521" hidden="1" x14ac:dyDescent="0.25"/>
    <row r="35522" hidden="1" x14ac:dyDescent="0.25"/>
    <row r="35523" hidden="1" x14ac:dyDescent="0.25"/>
    <row r="35524" hidden="1" x14ac:dyDescent="0.25"/>
    <row r="35525" hidden="1" x14ac:dyDescent="0.25"/>
    <row r="35526" hidden="1" x14ac:dyDescent="0.25"/>
    <row r="35527" hidden="1" x14ac:dyDescent="0.25"/>
    <row r="35528" hidden="1" x14ac:dyDescent="0.25"/>
    <row r="35529" hidden="1" x14ac:dyDescent="0.25"/>
    <row r="35530" hidden="1" x14ac:dyDescent="0.25"/>
    <row r="35531" hidden="1" x14ac:dyDescent="0.25"/>
    <row r="35532" hidden="1" x14ac:dyDescent="0.25"/>
    <row r="35533" hidden="1" x14ac:dyDescent="0.25"/>
    <row r="35534" hidden="1" x14ac:dyDescent="0.25"/>
    <row r="35535" hidden="1" x14ac:dyDescent="0.25"/>
    <row r="35536" hidden="1" x14ac:dyDescent="0.25"/>
    <row r="35537" hidden="1" x14ac:dyDescent="0.25"/>
    <row r="35538" hidden="1" x14ac:dyDescent="0.25"/>
    <row r="35539" hidden="1" x14ac:dyDescent="0.25"/>
    <row r="35540" hidden="1" x14ac:dyDescent="0.25"/>
    <row r="35541" hidden="1" x14ac:dyDescent="0.25"/>
    <row r="35542" hidden="1" x14ac:dyDescent="0.25"/>
    <row r="35543" hidden="1" x14ac:dyDescent="0.25"/>
    <row r="35544" hidden="1" x14ac:dyDescent="0.25"/>
    <row r="35545" hidden="1" x14ac:dyDescent="0.25"/>
    <row r="35546" hidden="1" x14ac:dyDescent="0.25"/>
    <row r="35547" hidden="1" x14ac:dyDescent="0.25"/>
    <row r="35548" hidden="1" x14ac:dyDescent="0.25"/>
    <row r="35549" hidden="1" x14ac:dyDescent="0.25"/>
    <row r="35550" hidden="1" x14ac:dyDescent="0.25"/>
    <row r="35551" hidden="1" x14ac:dyDescent="0.25"/>
    <row r="35552" hidden="1" x14ac:dyDescent="0.25"/>
    <row r="35553" hidden="1" x14ac:dyDescent="0.25"/>
    <row r="35554" hidden="1" x14ac:dyDescent="0.25"/>
    <row r="35555" hidden="1" x14ac:dyDescent="0.25"/>
    <row r="35556" hidden="1" x14ac:dyDescent="0.25"/>
    <row r="35557" hidden="1" x14ac:dyDescent="0.25"/>
    <row r="35558" hidden="1" x14ac:dyDescent="0.25"/>
    <row r="35559" hidden="1" x14ac:dyDescent="0.25"/>
    <row r="35560" hidden="1" x14ac:dyDescent="0.25"/>
    <row r="35561" hidden="1" x14ac:dyDescent="0.25"/>
    <row r="35562" hidden="1" x14ac:dyDescent="0.25"/>
    <row r="35563" hidden="1" x14ac:dyDescent="0.25"/>
    <row r="35564" hidden="1" x14ac:dyDescent="0.25"/>
    <row r="35565" hidden="1" x14ac:dyDescent="0.25"/>
    <row r="35566" hidden="1" x14ac:dyDescent="0.25"/>
    <row r="35567" hidden="1" x14ac:dyDescent="0.25"/>
    <row r="35568" hidden="1" x14ac:dyDescent="0.25"/>
    <row r="35569" hidden="1" x14ac:dyDescent="0.25"/>
    <row r="35570" hidden="1" x14ac:dyDescent="0.25"/>
    <row r="35571" hidden="1" x14ac:dyDescent="0.25"/>
    <row r="35572" hidden="1" x14ac:dyDescent="0.25"/>
    <row r="35573" hidden="1" x14ac:dyDescent="0.25"/>
    <row r="35574" hidden="1" x14ac:dyDescent="0.25"/>
    <row r="35575" hidden="1" x14ac:dyDescent="0.25"/>
    <row r="35576" hidden="1" x14ac:dyDescent="0.25"/>
    <row r="35577" hidden="1" x14ac:dyDescent="0.25"/>
    <row r="35578" hidden="1" x14ac:dyDescent="0.25"/>
    <row r="35579" hidden="1" x14ac:dyDescent="0.25"/>
    <row r="35580" hidden="1" x14ac:dyDescent="0.25"/>
    <row r="35581" hidden="1" x14ac:dyDescent="0.25"/>
    <row r="35582" hidden="1" x14ac:dyDescent="0.25"/>
    <row r="35583" hidden="1" x14ac:dyDescent="0.25"/>
    <row r="35584" hidden="1" x14ac:dyDescent="0.25"/>
    <row r="35585" hidden="1" x14ac:dyDescent="0.25"/>
    <row r="35586" hidden="1" x14ac:dyDescent="0.25"/>
    <row r="35587" hidden="1" x14ac:dyDescent="0.25"/>
    <row r="35588" hidden="1" x14ac:dyDescent="0.25"/>
    <row r="35589" hidden="1" x14ac:dyDescent="0.25"/>
    <row r="35590" hidden="1" x14ac:dyDescent="0.25"/>
    <row r="35591" hidden="1" x14ac:dyDescent="0.25"/>
    <row r="35592" hidden="1" x14ac:dyDescent="0.25"/>
    <row r="35593" hidden="1" x14ac:dyDescent="0.25"/>
    <row r="35594" hidden="1" x14ac:dyDescent="0.25"/>
    <row r="35595" hidden="1" x14ac:dyDescent="0.25"/>
    <row r="35596" hidden="1" x14ac:dyDescent="0.25"/>
    <row r="35597" hidden="1" x14ac:dyDescent="0.25"/>
    <row r="35598" hidden="1" x14ac:dyDescent="0.25"/>
    <row r="35599" hidden="1" x14ac:dyDescent="0.25"/>
    <row r="35600" hidden="1" x14ac:dyDescent="0.25"/>
    <row r="35601" hidden="1" x14ac:dyDescent="0.25"/>
    <row r="35602" hidden="1" x14ac:dyDescent="0.25"/>
    <row r="35603" hidden="1" x14ac:dyDescent="0.25"/>
    <row r="35604" hidden="1" x14ac:dyDescent="0.25"/>
    <row r="35605" hidden="1" x14ac:dyDescent="0.25"/>
    <row r="35606" hidden="1" x14ac:dyDescent="0.25"/>
    <row r="35607" hidden="1" x14ac:dyDescent="0.25"/>
    <row r="35608" hidden="1" x14ac:dyDescent="0.25"/>
    <row r="35609" hidden="1" x14ac:dyDescent="0.25"/>
    <row r="35610" hidden="1" x14ac:dyDescent="0.25"/>
    <row r="35611" hidden="1" x14ac:dyDescent="0.25"/>
    <row r="35612" hidden="1" x14ac:dyDescent="0.25"/>
    <row r="35613" hidden="1" x14ac:dyDescent="0.25"/>
    <row r="35614" hidden="1" x14ac:dyDescent="0.25"/>
    <row r="35615" hidden="1" x14ac:dyDescent="0.25"/>
    <row r="35616" hidden="1" x14ac:dyDescent="0.25"/>
    <row r="35617" hidden="1" x14ac:dyDescent="0.25"/>
    <row r="35618" hidden="1" x14ac:dyDescent="0.25"/>
    <row r="35619" hidden="1" x14ac:dyDescent="0.25"/>
    <row r="35620" hidden="1" x14ac:dyDescent="0.25"/>
    <row r="35621" hidden="1" x14ac:dyDescent="0.25"/>
    <row r="35622" hidden="1" x14ac:dyDescent="0.25"/>
    <row r="35623" hidden="1" x14ac:dyDescent="0.25"/>
    <row r="35624" hidden="1" x14ac:dyDescent="0.25"/>
    <row r="35625" hidden="1" x14ac:dyDescent="0.25"/>
    <row r="35626" hidden="1" x14ac:dyDescent="0.25"/>
    <row r="35627" hidden="1" x14ac:dyDescent="0.25"/>
    <row r="35628" hidden="1" x14ac:dyDescent="0.25"/>
    <row r="35629" hidden="1" x14ac:dyDescent="0.25"/>
    <row r="35630" hidden="1" x14ac:dyDescent="0.25"/>
    <row r="35631" hidden="1" x14ac:dyDescent="0.25"/>
    <row r="35632" hidden="1" x14ac:dyDescent="0.25"/>
    <row r="35633" hidden="1" x14ac:dyDescent="0.25"/>
    <row r="35634" hidden="1" x14ac:dyDescent="0.25"/>
    <row r="35635" hidden="1" x14ac:dyDescent="0.25"/>
    <row r="35636" hidden="1" x14ac:dyDescent="0.25"/>
    <row r="35637" hidden="1" x14ac:dyDescent="0.25"/>
    <row r="35638" hidden="1" x14ac:dyDescent="0.25"/>
    <row r="35639" hidden="1" x14ac:dyDescent="0.25"/>
    <row r="35640" hidden="1" x14ac:dyDescent="0.25"/>
    <row r="35641" hidden="1" x14ac:dyDescent="0.25"/>
    <row r="35642" hidden="1" x14ac:dyDescent="0.25"/>
    <row r="35643" hidden="1" x14ac:dyDescent="0.25"/>
    <row r="35644" hidden="1" x14ac:dyDescent="0.25"/>
    <row r="35645" hidden="1" x14ac:dyDescent="0.25"/>
    <row r="35646" hidden="1" x14ac:dyDescent="0.25"/>
    <row r="35647" hidden="1" x14ac:dyDescent="0.25"/>
    <row r="35648" hidden="1" x14ac:dyDescent="0.25"/>
    <row r="35649" hidden="1" x14ac:dyDescent="0.25"/>
    <row r="35650" hidden="1" x14ac:dyDescent="0.25"/>
    <row r="35651" hidden="1" x14ac:dyDescent="0.25"/>
    <row r="35652" hidden="1" x14ac:dyDescent="0.25"/>
    <row r="35653" hidden="1" x14ac:dyDescent="0.25"/>
    <row r="35654" hidden="1" x14ac:dyDescent="0.25"/>
    <row r="35655" hidden="1" x14ac:dyDescent="0.25"/>
    <row r="35656" hidden="1" x14ac:dyDescent="0.25"/>
    <row r="35657" hidden="1" x14ac:dyDescent="0.25"/>
    <row r="35658" hidden="1" x14ac:dyDescent="0.25"/>
    <row r="35659" hidden="1" x14ac:dyDescent="0.25"/>
    <row r="35660" hidden="1" x14ac:dyDescent="0.25"/>
    <row r="35661" hidden="1" x14ac:dyDescent="0.25"/>
    <row r="35662" hidden="1" x14ac:dyDescent="0.25"/>
    <row r="35663" hidden="1" x14ac:dyDescent="0.25"/>
    <row r="35664" hidden="1" x14ac:dyDescent="0.25"/>
    <row r="35665" hidden="1" x14ac:dyDescent="0.25"/>
    <row r="35666" hidden="1" x14ac:dyDescent="0.25"/>
    <row r="35667" hidden="1" x14ac:dyDescent="0.25"/>
    <row r="35668" hidden="1" x14ac:dyDescent="0.25"/>
    <row r="35669" hidden="1" x14ac:dyDescent="0.25"/>
    <row r="35670" hidden="1" x14ac:dyDescent="0.25"/>
    <row r="35671" hidden="1" x14ac:dyDescent="0.25"/>
    <row r="35672" hidden="1" x14ac:dyDescent="0.25"/>
    <row r="35673" hidden="1" x14ac:dyDescent="0.25"/>
    <row r="35674" hidden="1" x14ac:dyDescent="0.25"/>
    <row r="35675" hidden="1" x14ac:dyDescent="0.25"/>
    <row r="35676" hidden="1" x14ac:dyDescent="0.25"/>
    <row r="35677" hidden="1" x14ac:dyDescent="0.25"/>
    <row r="35678" hidden="1" x14ac:dyDescent="0.25"/>
    <row r="35679" hidden="1" x14ac:dyDescent="0.25"/>
    <row r="35680" hidden="1" x14ac:dyDescent="0.25"/>
    <row r="35681" hidden="1" x14ac:dyDescent="0.25"/>
    <row r="35682" hidden="1" x14ac:dyDescent="0.25"/>
    <row r="35683" hidden="1" x14ac:dyDescent="0.25"/>
    <row r="35684" hidden="1" x14ac:dyDescent="0.25"/>
    <row r="35685" hidden="1" x14ac:dyDescent="0.25"/>
    <row r="35686" hidden="1" x14ac:dyDescent="0.25"/>
    <row r="35687" hidden="1" x14ac:dyDescent="0.25"/>
    <row r="35688" hidden="1" x14ac:dyDescent="0.25"/>
    <row r="35689" hidden="1" x14ac:dyDescent="0.25"/>
    <row r="35690" hidden="1" x14ac:dyDescent="0.25"/>
    <row r="35691" hidden="1" x14ac:dyDescent="0.25"/>
    <row r="35692" hidden="1" x14ac:dyDescent="0.25"/>
    <row r="35693" hidden="1" x14ac:dyDescent="0.25"/>
    <row r="35694" hidden="1" x14ac:dyDescent="0.25"/>
    <row r="35695" hidden="1" x14ac:dyDescent="0.25"/>
    <row r="35696" hidden="1" x14ac:dyDescent="0.25"/>
    <row r="35697" hidden="1" x14ac:dyDescent="0.25"/>
    <row r="35698" hidden="1" x14ac:dyDescent="0.25"/>
    <row r="35699" hidden="1" x14ac:dyDescent="0.25"/>
    <row r="35700" hidden="1" x14ac:dyDescent="0.25"/>
    <row r="35701" hidden="1" x14ac:dyDescent="0.25"/>
    <row r="35702" hidden="1" x14ac:dyDescent="0.25"/>
    <row r="35703" hidden="1" x14ac:dyDescent="0.25"/>
    <row r="35704" hidden="1" x14ac:dyDescent="0.25"/>
    <row r="35705" hidden="1" x14ac:dyDescent="0.25"/>
    <row r="35706" hidden="1" x14ac:dyDescent="0.25"/>
    <row r="35707" hidden="1" x14ac:dyDescent="0.25"/>
    <row r="35708" hidden="1" x14ac:dyDescent="0.25"/>
    <row r="35709" hidden="1" x14ac:dyDescent="0.25"/>
    <row r="35710" hidden="1" x14ac:dyDescent="0.25"/>
    <row r="35711" hidden="1" x14ac:dyDescent="0.25"/>
    <row r="35712" hidden="1" x14ac:dyDescent="0.25"/>
    <row r="35713" hidden="1" x14ac:dyDescent="0.25"/>
    <row r="35714" hidden="1" x14ac:dyDescent="0.25"/>
    <row r="35715" hidden="1" x14ac:dyDescent="0.25"/>
    <row r="35716" hidden="1" x14ac:dyDescent="0.25"/>
    <row r="35717" hidden="1" x14ac:dyDescent="0.25"/>
    <row r="35718" hidden="1" x14ac:dyDescent="0.25"/>
    <row r="35719" hidden="1" x14ac:dyDescent="0.25"/>
    <row r="35720" hidden="1" x14ac:dyDescent="0.25"/>
    <row r="35721" hidden="1" x14ac:dyDescent="0.25"/>
    <row r="35722" hidden="1" x14ac:dyDescent="0.25"/>
    <row r="35723" hidden="1" x14ac:dyDescent="0.25"/>
    <row r="35724" hidden="1" x14ac:dyDescent="0.25"/>
    <row r="35725" hidden="1" x14ac:dyDescent="0.25"/>
    <row r="35726" hidden="1" x14ac:dyDescent="0.25"/>
    <row r="35727" hidden="1" x14ac:dyDescent="0.25"/>
    <row r="35728" hidden="1" x14ac:dyDescent="0.25"/>
    <row r="35729" hidden="1" x14ac:dyDescent="0.25"/>
    <row r="35730" hidden="1" x14ac:dyDescent="0.25"/>
    <row r="35731" hidden="1" x14ac:dyDescent="0.25"/>
    <row r="35732" hidden="1" x14ac:dyDescent="0.25"/>
    <row r="35733" hidden="1" x14ac:dyDescent="0.25"/>
    <row r="35734" hidden="1" x14ac:dyDescent="0.25"/>
    <row r="35735" hidden="1" x14ac:dyDescent="0.25"/>
    <row r="35736" hidden="1" x14ac:dyDescent="0.25"/>
    <row r="35737" hidden="1" x14ac:dyDescent="0.25"/>
    <row r="35738" hidden="1" x14ac:dyDescent="0.25"/>
    <row r="35739" hidden="1" x14ac:dyDescent="0.25"/>
    <row r="35740" hidden="1" x14ac:dyDescent="0.25"/>
    <row r="35741" hidden="1" x14ac:dyDescent="0.25"/>
    <row r="35742" hidden="1" x14ac:dyDescent="0.25"/>
    <row r="35743" hidden="1" x14ac:dyDescent="0.25"/>
    <row r="35744" hidden="1" x14ac:dyDescent="0.25"/>
    <row r="35745" hidden="1" x14ac:dyDescent="0.25"/>
    <row r="35746" hidden="1" x14ac:dyDescent="0.25"/>
    <row r="35747" hidden="1" x14ac:dyDescent="0.25"/>
    <row r="35748" hidden="1" x14ac:dyDescent="0.25"/>
    <row r="35749" hidden="1" x14ac:dyDescent="0.25"/>
    <row r="35750" hidden="1" x14ac:dyDescent="0.25"/>
    <row r="35751" hidden="1" x14ac:dyDescent="0.25"/>
    <row r="35752" hidden="1" x14ac:dyDescent="0.25"/>
    <row r="35753" hidden="1" x14ac:dyDescent="0.25"/>
    <row r="35754" hidden="1" x14ac:dyDescent="0.25"/>
    <row r="35755" hidden="1" x14ac:dyDescent="0.25"/>
    <row r="35756" hidden="1" x14ac:dyDescent="0.25"/>
    <row r="35757" hidden="1" x14ac:dyDescent="0.25"/>
    <row r="35758" hidden="1" x14ac:dyDescent="0.25"/>
    <row r="35759" hidden="1" x14ac:dyDescent="0.25"/>
    <row r="35760" hidden="1" x14ac:dyDescent="0.25"/>
    <row r="35761" hidden="1" x14ac:dyDescent="0.25"/>
    <row r="35762" hidden="1" x14ac:dyDescent="0.25"/>
    <row r="35763" hidden="1" x14ac:dyDescent="0.25"/>
    <row r="35764" hidden="1" x14ac:dyDescent="0.25"/>
    <row r="35765" hidden="1" x14ac:dyDescent="0.25"/>
    <row r="35766" hidden="1" x14ac:dyDescent="0.25"/>
    <row r="35767" hidden="1" x14ac:dyDescent="0.25"/>
    <row r="35768" hidden="1" x14ac:dyDescent="0.25"/>
    <row r="35769" hidden="1" x14ac:dyDescent="0.25"/>
    <row r="35770" hidden="1" x14ac:dyDescent="0.25"/>
    <row r="35771" hidden="1" x14ac:dyDescent="0.25"/>
    <row r="35772" hidden="1" x14ac:dyDescent="0.25"/>
    <row r="35773" hidden="1" x14ac:dyDescent="0.25"/>
    <row r="35774" hidden="1" x14ac:dyDescent="0.25"/>
    <row r="35775" hidden="1" x14ac:dyDescent="0.25"/>
    <row r="35776" hidden="1" x14ac:dyDescent="0.25"/>
    <row r="35777" hidden="1" x14ac:dyDescent="0.25"/>
    <row r="35778" hidden="1" x14ac:dyDescent="0.25"/>
    <row r="35779" hidden="1" x14ac:dyDescent="0.25"/>
    <row r="35780" hidden="1" x14ac:dyDescent="0.25"/>
    <row r="35781" hidden="1" x14ac:dyDescent="0.25"/>
    <row r="35782" hidden="1" x14ac:dyDescent="0.25"/>
    <row r="35783" hidden="1" x14ac:dyDescent="0.25"/>
    <row r="35784" hidden="1" x14ac:dyDescent="0.25"/>
    <row r="35785" hidden="1" x14ac:dyDescent="0.25"/>
    <row r="35786" hidden="1" x14ac:dyDescent="0.25"/>
    <row r="35787" hidden="1" x14ac:dyDescent="0.25"/>
    <row r="35788" hidden="1" x14ac:dyDescent="0.25"/>
    <row r="35789" hidden="1" x14ac:dyDescent="0.25"/>
    <row r="35790" hidden="1" x14ac:dyDescent="0.25"/>
    <row r="35791" hidden="1" x14ac:dyDescent="0.25"/>
    <row r="35792" hidden="1" x14ac:dyDescent="0.25"/>
    <row r="35793" hidden="1" x14ac:dyDescent="0.25"/>
    <row r="35794" hidden="1" x14ac:dyDescent="0.25"/>
    <row r="35795" hidden="1" x14ac:dyDescent="0.25"/>
    <row r="35796" hidden="1" x14ac:dyDescent="0.25"/>
    <row r="35797" hidden="1" x14ac:dyDescent="0.25"/>
    <row r="35798" hidden="1" x14ac:dyDescent="0.25"/>
    <row r="35799" hidden="1" x14ac:dyDescent="0.25"/>
    <row r="35800" hidden="1" x14ac:dyDescent="0.25"/>
    <row r="35801" hidden="1" x14ac:dyDescent="0.25"/>
    <row r="35802" hidden="1" x14ac:dyDescent="0.25"/>
    <row r="35803" hidden="1" x14ac:dyDescent="0.25"/>
    <row r="35804" hidden="1" x14ac:dyDescent="0.25"/>
    <row r="35805" hidden="1" x14ac:dyDescent="0.25"/>
    <row r="35806" hidden="1" x14ac:dyDescent="0.25"/>
    <row r="35807" hidden="1" x14ac:dyDescent="0.25"/>
    <row r="35808" hidden="1" x14ac:dyDescent="0.25"/>
    <row r="35809" hidden="1" x14ac:dyDescent="0.25"/>
    <row r="35810" hidden="1" x14ac:dyDescent="0.25"/>
    <row r="35811" hidden="1" x14ac:dyDescent="0.25"/>
    <row r="35812" hidden="1" x14ac:dyDescent="0.25"/>
    <row r="35813" hidden="1" x14ac:dyDescent="0.25"/>
    <row r="35814" hidden="1" x14ac:dyDescent="0.25"/>
    <row r="35815" hidden="1" x14ac:dyDescent="0.25"/>
    <row r="35816" hidden="1" x14ac:dyDescent="0.25"/>
    <row r="35817" hidden="1" x14ac:dyDescent="0.25"/>
    <row r="35818" hidden="1" x14ac:dyDescent="0.25"/>
    <row r="35819" hidden="1" x14ac:dyDescent="0.25"/>
    <row r="35820" hidden="1" x14ac:dyDescent="0.25"/>
    <row r="35821" hidden="1" x14ac:dyDescent="0.25"/>
    <row r="35822" hidden="1" x14ac:dyDescent="0.25"/>
    <row r="35823" hidden="1" x14ac:dyDescent="0.25"/>
    <row r="35824" hidden="1" x14ac:dyDescent="0.25"/>
    <row r="35825" hidden="1" x14ac:dyDescent="0.25"/>
    <row r="35826" hidden="1" x14ac:dyDescent="0.25"/>
    <row r="35827" hidden="1" x14ac:dyDescent="0.25"/>
    <row r="35828" hidden="1" x14ac:dyDescent="0.25"/>
    <row r="35829" hidden="1" x14ac:dyDescent="0.25"/>
    <row r="35830" hidden="1" x14ac:dyDescent="0.25"/>
    <row r="35831" hidden="1" x14ac:dyDescent="0.25"/>
    <row r="35832" hidden="1" x14ac:dyDescent="0.25"/>
    <row r="35833" hidden="1" x14ac:dyDescent="0.25"/>
    <row r="35834" hidden="1" x14ac:dyDescent="0.25"/>
    <row r="35835" hidden="1" x14ac:dyDescent="0.25"/>
    <row r="35836" hidden="1" x14ac:dyDescent="0.25"/>
    <row r="35837" hidden="1" x14ac:dyDescent="0.25"/>
    <row r="35838" hidden="1" x14ac:dyDescent="0.25"/>
    <row r="35839" hidden="1" x14ac:dyDescent="0.25"/>
    <row r="35840" hidden="1" x14ac:dyDescent="0.25"/>
    <row r="35841" hidden="1" x14ac:dyDescent="0.25"/>
    <row r="35842" hidden="1" x14ac:dyDescent="0.25"/>
    <row r="35843" hidden="1" x14ac:dyDescent="0.25"/>
    <row r="35844" hidden="1" x14ac:dyDescent="0.25"/>
    <row r="35845" hidden="1" x14ac:dyDescent="0.25"/>
    <row r="35846" hidden="1" x14ac:dyDescent="0.25"/>
    <row r="35847" hidden="1" x14ac:dyDescent="0.25"/>
    <row r="35848" hidden="1" x14ac:dyDescent="0.25"/>
    <row r="35849" hidden="1" x14ac:dyDescent="0.25"/>
    <row r="35850" hidden="1" x14ac:dyDescent="0.25"/>
    <row r="35851" hidden="1" x14ac:dyDescent="0.25"/>
    <row r="35852" hidden="1" x14ac:dyDescent="0.25"/>
    <row r="35853" hidden="1" x14ac:dyDescent="0.25"/>
    <row r="35854" hidden="1" x14ac:dyDescent="0.25"/>
    <row r="35855" hidden="1" x14ac:dyDescent="0.25"/>
    <row r="35856" hidden="1" x14ac:dyDescent="0.25"/>
    <row r="35857" hidden="1" x14ac:dyDescent="0.25"/>
    <row r="35858" hidden="1" x14ac:dyDescent="0.25"/>
    <row r="35859" hidden="1" x14ac:dyDescent="0.25"/>
    <row r="35860" hidden="1" x14ac:dyDescent="0.25"/>
    <row r="35861" hidden="1" x14ac:dyDescent="0.25"/>
    <row r="35862" hidden="1" x14ac:dyDescent="0.25"/>
    <row r="35863" hidden="1" x14ac:dyDescent="0.25"/>
    <row r="35864" hidden="1" x14ac:dyDescent="0.25"/>
    <row r="35865" hidden="1" x14ac:dyDescent="0.25"/>
    <row r="35866" hidden="1" x14ac:dyDescent="0.25"/>
    <row r="35867" hidden="1" x14ac:dyDescent="0.25"/>
    <row r="35868" hidden="1" x14ac:dyDescent="0.25"/>
    <row r="35869" hidden="1" x14ac:dyDescent="0.25"/>
    <row r="35870" hidden="1" x14ac:dyDescent="0.25"/>
    <row r="35871" hidden="1" x14ac:dyDescent="0.25"/>
    <row r="35872" hidden="1" x14ac:dyDescent="0.25"/>
    <row r="35873" hidden="1" x14ac:dyDescent="0.25"/>
    <row r="35874" hidden="1" x14ac:dyDescent="0.25"/>
    <row r="35875" hidden="1" x14ac:dyDescent="0.25"/>
    <row r="35876" hidden="1" x14ac:dyDescent="0.25"/>
    <row r="35877" hidden="1" x14ac:dyDescent="0.25"/>
    <row r="35878" hidden="1" x14ac:dyDescent="0.25"/>
    <row r="35879" hidden="1" x14ac:dyDescent="0.25"/>
    <row r="35880" hidden="1" x14ac:dyDescent="0.25"/>
    <row r="35881" hidden="1" x14ac:dyDescent="0.25"/>
    <row r="35882" hidden="1" x14ac:dyDescent="0.25"/>
    <row r="35883" hidden="1" x14ac:dyDescent="0.25"/>
    <row r="35884" hidden="1" x14ac:dyDescent="0.25"/>
    <row r="35885" hidden="1" x14ac:dyDescent="0.25"/>
    <row r="35886" hidden="1" x14ac:dyDescent="0.25"/>
    <row r="35887" hidden="1" x14ac:dyDescent="0.25"/>
    <row r="35888" hidden="1" x14ac:dyDescent="0.25"/>
    <row r="35889" hidden="1" x14ac:dyDescent="0.25"/>
    <row r="35890" hidden="1" x14ac:dyDescent="0.25"/>
    <row r="35891" hidden="1" x14ac:dyDescent="0.25"/>
    <row r="35892" hidden="1" x14ac:dyDescent="0.25"/>
    <row r="35893" hidden="1" x14ac:dyDescent="0.25"/>
    <row r="35894" hidden="1" x14ac:dyDescent="0.25"/>
    <row r="35895" hidden="1" x14ac:dyDescent="0.25"/>
    <row r="35896" hidden="1" x14ac:dyDescent="0.25"/>
    <row r="35897" hidden="1" x14ac:dyDescent="0.25"/>
    <row r="35898" hidden="1" x14ac:dyDescent="0.25"/>
    <row r="35899" hidden="1" x14ac:dyDescent="0.25"/>
    <row r="35900" hidden="1" x14ac:dyDescent="0.25"/>
    <row r="35901" hidden="1" x14ac:dyDescent="0.25"/>
    <row r="35902" hidden="1" x14ac:dyDescent="0.25"/>
    <row r="35903" hidden="1" x14ac:dyDescent="0.25"/>
    <row r="35904" hidden="1" x14ac:dyDescent="0.25"/>
    <row r="35905" hidden="1" x14ac:dyDescent="0.25"/>
    <row r="35906" hidden="1" x14ac:dyDescent="0.25"/>
    <row r="35907" hidden="1" x14ac:dyDescent="0.25"/>
    <row r="35908" hidden="1" x14ac:dyDescent="0.25"/>
    <row r="35909" hidden="1" x14ac:dyDescent="0.25"/>
    <row r="35910" hidden="1" x14ac:dyDescent="0.25"/>
    <row r="35911" hidden="1" x14ac:dyDescent="0.25"/>
    <row r="35912" hidden="1" x14ac:dyDescent="0.25"/>
    <row r="35913" hidden="1" x14ac:dyDescent="0.25"/>
    <row r="35914" hidden="1" x14ac:dyDescent="0.25"/>
    <row r="35915" hidden="1" x14ac:dyDescent="0.25"/>
    <row r="35916" hidden="1" x14ac:dyDescent="0.25"/>
    <row r="35917" hidden="1" x14ac:dyDescent="0.25"/>
    <row r="35918" hidden="1" x14ac:dyDescent="0.25"/>
    <row r="35919" hidden="1" x14ac:dyDescent="0.25"/>
    <row r="35920" hidden="1" x14ac:dyDescent="0.25"/>
    <row r="35921" hidden="1" x14ac:dyDescent="0.25"/>
    <row r="35922" hidden="1" x14ac:dyDescent="0.25"/>
    <row r="35923" hidden="1" x14ac:dyDescent="0.25"/>
    <row r="35924" hidden="1" x14ac:dyDescent="0.25"/>
    <row r="35925" hidden="1" x14ac:dyDescent="0.25"/>
    <row r="35926" hidden="1" x14ac:dyDescent="0.25"/>
    <row r="35927" hidden="1" x14ac:dyDescent="0.25"/>
    <row r="35928" hidden="1" x14ac:dyDescent="0.25"/>
    <row r="35929" hidden="1" x14ac:dyDescent="0.25"/>
    <row r="35930" hidden="1" x14ac:dyDescent="0.25"/>
    <row r="35931" hidden="1" x14ac:dyDescent="0.25"/>
    <row r="35932" hidden="1" x14ac:dyDescent="0.25"/>
    <row r="35933" hidden="1" x14ac:dyDescent="0.25"/>
    <row r="35934" hidden="1" x14ac:dyDescent="0.25"/>
    <row r="35935" hidden="1" x14ac:dyDescent="0.25"/>
    <row r="35936" hidden="1" x14ac:dyDescent="0.25"/>
    <row r="35937" hidden="1" x14ac:dyDescent="0.25"/>
    <row r="35938" hidden="1" x14ac:dyDescent="0.25"/>
    <row r="35939" hidden="1" x14ac:dyDescent="0.25"/>
    <row r="35940" hidden="1" x14ac:dyDescent="0.25"/>
    <row r="35941" hidden="1" x14ac:dyDescent="0.25"/>
    <row r="35942" hidden="1" x14ac:dyDescent="0.25"/>
    <row r="35943" hidden="1" x14ac:dyDescent="0.25"/>
    <row r="35944" hidden="1" x14ac:dyDescent="0.25"/>
    <row r="35945" hidden="1" x14ac:dyDescent="0.25"/>
    <row r="35946" hidden="1" x14ac:dyDescent="0.25"/>
    <row r="35947" hidden="1" x14ac:dyDescent="0.25"/>
    <row r="35948" hidden="1" x14ac:dyDescent="0.25"/>
    <row r="35949" hidden="1" x14ac:dyDescent="0.25"/>
    <row r="35950" hidden="1" x14ac:dyDescent="0.25"/>
    <row r="35951" hidden="1" x14ac:dyDescent="0.25"/>
    <row r="35952" hidden="1" x14ac:dyDescent="0.25"/>
    <row r="35953" hidden="1" x14ac:dyDescent="0.25"/>
    <row r="35954" hidden="1" x14ac:dyDescent="0.25"/>
    <row r="35955" hidden="1" x14ac:dyDescent="0.25"/>
    <row r="35956" hidden="1" x14ac:dyDescent="0.25"/>
    <row r="35957" hidden="1" x14ac:dyDescent="0.25"/>
    <row r="35958" hidden="1" x14ac:dyDescent="0.25"/>
    <row r="35959" hidden="1" x14ac:dyDescent="0.25"/>
    <row r="35960" hidden="1" x14ac:dyDescent="0.25"/>
    <row r="35961" hidden="1" x14ac:dyDescent="0.25"/>
    <row r="35962" hidden="1" x14ac:dyDescent="0.25"/>
    <row r="35963" hidden="1" x14ac:dyDescent="0.25"/>
    <row r="35964" hidden="1" x14ac:dyDescent="0.25"/>
    <row r="35965" hidden="1" x14ac:dyDescent="0.25"/>
    <row r="35966" hidden="1" x14ac:dyDescent="0.25"/>
    <row r="35967" hidden="1" x14ac:dyDescent="0.25"/>
    <row r="35968" hidden="1" x14ac:dyDescent="0.25"/>
    <row r="35969" hidden="1" x14ac:dyDescent="0.25"/>
    <row r="35970" hidden="1" x14ac:dyDescent="0.25"/>
    <row r="35971" hidden="1" x14ac:dyDescent="0.25"/>
    <row r="35972" hidden="1" x14ac:dyDescent="0.25"/>
    <row r="35973" hidden="1" x14ac:dyDescent="0.25"/>
    <row r="35974" hidden="1" x14ac:dyDescent="0.25"/>
    <row r="35975" hidden="1" x14ac:dyDescent="0.25"/>
    <row r="35976" hidden="1" x14ac:dyDescent="0.25"/>
    <row r="35977" hidden="1" x14ac:dyDescent="0.25"/>
    <row r="35978" hidden="1" x14ac:dyDescent="0.25"/>
    <row r="35979" hidden="1" x14ac:dyDescent="0.25"/>
    <row r="35980" hidden="1" x14ac:dyDescent="0.25"/>
    <row r="35981" hidden="1" x14ac:dyDescent="0.25"/>
    <row r="35982" hidden="1" x14ac:dyDescent="0.25"/>
    <row r="35983" hidden="1" x14ac:dyDescent="0.25"/>
    <row r="35984" hidden="1" x14ac:dyDescent="0.25"/>
    <row r="35985" hidden="1" x14ac:dyDescent="0.25"/>
    <row r="35986" hidden="1" x14ac:dyDescent="0.25"/>
    <row r="35987" hidden="1" x14ac:dyDescent="0.25"/>
    <row r="35988" hidden="1" x14ac:dyDescent="0.25"/>
    <row r="35989" hidden="1" x14ac:dyDescent="0.25"/>
    <row r="35990" hidden="1" x14ac:dyDescent="0.25"/>
    <row r="35991" hidden="1" x14ac:dyDescent="0.25"/>
    <row r="35992" hidden="1" x14ac:dyDescent="0.25"/>
    <row r="35993" hidden="1" x14ac:dyDescent="0.25"/>
    <row r="35994" hidden="1" x14ac:dyDescent="0.25"/>
    <row r="35995" hidden="1" x14ac:dyDescent="0.25"/>
    <row r="35996" hidden="1" x14ac:dyDescent="0.25"/>
    <row r="35997" hidden="1" x14ac:dyDescent="0.25"/>
    <row r="35998" hidden="1" x14ac:dyDescent="0.25"/>
    <row r="35999" hidden="1" x14ac:dyDescent="0.25"/>
    <row r="36000" hidden="1" x14ac:dyDescent="0.25"/>
    <row r="36001" hidden="1" x14ac:dyDescent="0.25"/>
    <row r="36002" hidden="1" x14ac:dyDescent="0.25"/>
    <row r="36003" hidden="1" x14ac:dyDescent="0.25"/>
    <row r="36004" hidden="1" x14ac:dyDescent="0.25"/>
    <row r="36005" hidden="1" x14ac:dyDescent="0.25"/>
    <row r="36006" hidden="1" x14ac:dyDescent="0.25"/>
    <row r="36007" hidden="1" x14ac:dyDescent="0.25"/>
    <row r="36008" hidden="1" x14ac:dyDescent="0.25"/>
    <row r="36009" hidden="1" x14ac:dyDescent="0.25"/>
    <row r="36010" hidden="1" x14ac:dyDescent="0.25"/>
    <row r="36011" hidden="1" x14ac:dyDescent="0.25"/>
    <row r="36012" hidden="1" x14ac:dyDescent="0.25"/>
    <row r="36013" hidden="1" x14ac:dyDescent="0.25"/>
    <row r="36014" hidden="1" x14ac:dyDescent="0.25"/>
    <row r="36015" hidden="1" x14ac:dyDescent="0.25"/>
    <row r="36016" hidden="1" x14ac:dyDescent="0.25"/>
    <row r="36017" hidden="1" x14ac:dyDescent="0.25"/>
    <row r="36018" hidden="1" x14ac:dyDescent="0.25"/>
    <row r="36019" hidden="1" x14ac:dyDescent="0.25"/>
    <row r="36020" hidden="1" x14ac:dyDescent="0.25"/>
    <row r="36021" hidden="1" x14ac:dyDescent="0.25"/>
    <row r="36022" hidden="1" x14ac:dyDescent="0.25"/>
    <row r="36023" hidden="1" x14ac:dyDescent="0.25"/>
    <row r="36024" hidden="1" x14ac:dyDescent="0.25"/>
    <row r="36025" hidden="1" x14ac:dyDescent="0.25"/>
    <row r="36026" hidden="1" x14ac:dyDescent="0.25"/>
    <row r="36027" hidden="1" x14ac:dyDescent="0.25"/>
    <row r="36028" hidden="1" x14ac:dyDescent="0.25"/>
    <row r="36029" hidden="1" x14ac:dyDescent="0.25"/>
    <row r="36030" hidden="1" x14ac:dyDescent="0.25"/>
    <row r="36031" hidden="1" x14ac:dyDescent="0.25"/>
    <row r="36032" hidden="1" x14ac:dyDescent="0.25"/>
    <row r="36033" hidden="1" x14ac:dyDescent="0.25"/>
    <row r="36034" hidden="1" x14ac:dyDescent="0.25"/>
    <row r="36035" hidden="1" x14ac:dyDescent="0.25"/>
    <row r="36036" hidden="1" x14ac:dyDescent="0.25"/>
    <row r="36037" hidden="1" x14ac:dyDescent="0.25"/>
    <row r="36038" hidden="1" x14ac:dyDescent="0.25"/>
    <row r="36039" hidden="1" x14ac:dyDescent="0.25"/>
    <row r="36040" hidden="1" x14ac:dyDescent="0.25"/>
    <row r="36041" hidden="1" x14ac:dyDescent="0.25"/>
    <row r="36042" hidden="1" x14ac:dyDescent="0.25"/>
    <row r="36043" hidden="1" x14ac:dyDescent="0.25"/>
    <row r="36044" hidden="1" x14ac:dyDescent="0.25"/>
    <row r="36045" hidden="1" x14ac:dyDescent="0.25"/>
    <row r="36046" hidden="1" x14ac:dyDescent="0.25"/>
    <row r="36047" hidden="1" x14ac:dyDescent="0.25"/>
    <row r="36048" hidden="1" x14ac:dyDescent="0.25"/>
    <row r="36049" hidden="1" x14ac:dyDescent="0.25"/>
    <row r="36050" hidden="1" x14ac:dyDescent="0.25"/>
    <row r="36051" hidden="1" x14ac:dyDescent="0.25"/>
    <row r="36052" hidden="1" x14ac:dyDescent="0.25"/>
    <row r="36053" hidden="1" x14ac:dyDescent="0.25"/>
    <row r="36054" hidden="1" x14ac:dyDescent="0.25"/>
    <row r="36055" hidden="1" x14ac:dyDescent="0.25"/>
    <row r="36056" hidden="1" x14ac:dyDescent="0.25"/>
    <row r="36057" hidden="1" x14ac:dyDescent="0.25"/>
    <row r="36058" hidden="1" x14ac:dyDescent="0.25"/>
    <row r="36059" hidden="1" x14ac:dyDescent="0.25"/>
    <row r="36060" hidden="1" x14ac:dyDescent="0.25"/>
    <row r="36061" hidden="1" x14ac:dyDescent="0.25"/>
    <row r="36062" hidden="1" x14ac:dyDescent="0.25"/>
    <row r="36063" hidden="1" x14ac:dyDescent="0.25"/>
    <row r="36064" hidden="1" x14ac:dyDescent="0.25"/>
    <row r="36065" hidden="1" x14ac:dyDescent="0.25"/>
    <row r="36066" hidden="1" x14ac:dyDescent="0.25"/>
    <row r="36067" hidden="1" x14ac:dyDescent="0.25"/>
    <row r="36068" hidden="1" x14ac:dyDescent="0.25"/>
    <row r="36069" hidden="1" x14ac:dyDescent="0.25"/>
    <row r="36070" hidden="1" x14ac:dyDescent="0.25"/>
    <row r="36071" hidden="1" x14ac:dyDescent="0.25"/>
    <row r="36072" hidden="1" x14ac:dyDescent="0.25"/>
    <row r="36073" hidden="1" x14ac:dyDescent="0.25"/>
    <row r="36074" hidden="1" x14ac:dyDescent="0.25"/>
    <row r="36075" hidden="1" x14ac:dyDescent="0.25"/>
    <row r="36076" hidden="1" x14ac:dyDescent="0.25"/>
    <row r="36077" hidden="1" x14ac:dyDescent="0.25"/>
    <row r="36078" hidden="1" x14ac:dyDescent="0.25"/>
    <row r="36079" hidden="1" x14ac:dyDescent="0.25"/>
    <row r="36080" hidden="1" x14ac:dyDescent="0.25"/>
    <row r="36081" hidden="1" x14ac:dyDescent="0.25"/>
    <row r="36082" hidden="1" x14ac:dyDescent="0.25"/>
    <row r="36083" hidden="1" x14ac:dyDescent="0.25"/>
    <row r="36084" hidden="1" x14ac:dyDescent="0.25"/>
    <row r="36085" hidden="1" x14ac:dyDescent="0.25"/>
    <row r="36086" hidden="1" x14ac:dyDescent="0.25"/>
    <row r="36087" hidden="1" x14ac:dyDescent="0.25"/>
    <row r="36088" hidden="1" x14ac:dyDescent="0.25"/>
    <row r="36089" hidden="1" x14ac:dyDescent="0.25"/>
    <row r="36090" hidden="1" x14ac:dyDescent="0.25"/>
    <row r="36091" hidden="1" x14ac:dyDescent="0.25"/>
    <row r="36092" hidden="1" x14ac:dyDescent="0.25"/>
    <row r="36093" hidden="1" x14ac:dyDescent="0.25"/>
    <row r="36094" hidden="1" x14ac:dyDescent="0.25"/>
    <row r="36095" hidden="1" x14ac:dyDescent="0.25"/>
    <row r="36096" hidden="1" x14ac:dyDescent="0.25"/>
    <row r="36097" hidden="1" x14ac:dyDescent="0.25"/>
    <row r="36098" hidden="1" x14ac:dyDescent="0.25"/>
    <row r="36099" hidden="1" x14ac:dyDescent="0.25"/>
    <row r="36100" hidden="1" x14ac:dyDescent="0.25"/>
    <row r="36101" hidden="1" x14ac:dyDescent="0.25"/>
    <row r="36102" hidden="1" x14ac:dyDescent="0.25"/>
    <row r="36103" hidden="1" x14ac:dyDescent="0.25"/>
    <row r="36104" hidden="1" x14ac:dyDescent="0.25"/>
    <row r="36105" hidden="1" x14ac:dyDescent="0.25"/>
    <row r="36106" hidden="1" x14ac:dyDescent="0.25"/>
    <row r="36107" hidden="1" x14ac:dyDescent="0.25"/>
    <row r="36108" hidden="1" x14ac:dyDescent="0.25"/>
    <row r="36109" hidden="1" x14ac:dyDescent="0.25"/>
    <row r="36110" hidden="1" x14ac:dyDescent="0.25"/>
    <row r="36111" hidden="1" x14ac:dyDescent="0.25"/>
    <row r="36112" hidden="1" x14ac:dyDescent="0.25"/>
    <row r="36113" hidden="1" x14ac:dyDescent="0.25"/>
    <row r="36114" hidden="1" x14ac:dyDescent="0.25"/>
    <row r="36115" hidden="1" x14ac:dyDescent="0.25"/>
    <row r="36116" hidden="1" x14ac:dyDescent="0.25"/>
    <row r="36117" hidden="1" x14ac:dyDescent="0.25"/>
    <row r="36118" hidden="1" x14ac:dyDescent="0.25"/>
    <row r="36119" hidden="1" x14ac:dyDescent="0.25"/>
    <row r="36120" hidden="1" x14ac:dyDescent="0.25"/>
    <row r="36121" hidden="1" x14ac:dyDescent="0.25"/>
    <row r="36122" hidden="1" x14ac:dyDescent="0.25"/>
    <row r="36123" hidden="1" x14ac:dyDescent="0.25"/>
    <row r="36124" hidden="1" x14ac:dyDescent="0.25"/>
    <row r="36125" hidden="1" x14ac:dyDescent="0.25"/>
    <row r="36126" hidden="1" x14ac:dyDescent="0.25"/>
    <row r="36127" hidden="1" x14ac:dyDescent="0.25"/>
    <row r="36128" hidden="1" x14ac:dyDescent="0.25"/>
    <row r="36129" hidden="1" x14ac:dyDescent="0.25"/>
    <row r="36130" hidden="1" x14ac:dyDescent="0.25"/>
    <row r="36131" hidden="1" x14ac:dyDescent="0.25"/>
    <row r="36132" hidden="1" x14ac:dyDescent="0.25"/>
    <row r="36133" hidden="1" x14ac:dyDescent="0.25"/>
    <row r="36134" hidden="1" x14ac:dyDescent="0.25"/>
    <row r="36135" hidden="1" x14ac:dyDescent="0.25"/>
    <row r="36136" hidden="1" x14ac:dyDescent="0.25"/>
    <row r="36137" hidden="1" x14ac:dyDescent="0.25"/>
    <row r="36138" hidden="1" x14ac:dyDescent="0.25"/>
    <row r="36139" hidden="1" x14ac:dyDescent="0.25"/>
    <row r="36140" hidden="1" x14ac:dyDescent="0.25"/>
    <row r="36141" hidden="1" x14ac:dyDescent="0.25"/>
    <row r="36142" hidden="1" x14ac:dyDescent="0.25"/>
    <row r="36143" hidden="1" x14ac:dyDescent="0.25"/>
    <row r="36144" hidden="1" x14ac:dyDescent="0.25"/>
    <row r="36145" hidden="1" x14ac:dyDescent="0.25"/>
    <row r="36146" hidden="1" x14ac:dyDescent="0.25"/>
    <row r="36147" hidden="1" x14ac:dyDescent="0.25"/>
    <row r="36148" hidden="1" x14ac:dyDescent="0.25"/>
    <row r="36149" hidden="1" x14ac:dyDescent="0.25"/>
    <row r="36150" hidden="1" x14ac:dyDescent="0.25"/>
    <row r="36151" hidden="1" x14ac:dyDescent="0.25"/>
    <row r="36152" hidden="1" x14ac:dyDescent="0.25"/>
    <row r="36153" hidden="1" x14ac:dyDescent="0.25"/>
    <row r="36154" hidden="1" x14ac:dyDescent="0.25"/>
    <row r="36155" hidden="1" x14ac:dyDescent="0.25"/>
    <row r="36156" hidden="1" x14ac:dyDescent="0.25"/>
    <row r="36157" hidden="1" x14ac:dyDescent="0.25"/>
    <row r="36158" hidden="1" x14ac:dyDescent="0.25"/>
    <row r="36159" hidden="1" x14ac:dyDescent="0.25"/>
    <row r="36160" hidden="1" x14ac:dyDescent="0.25"/>
    <row r="36161" hidden="1" x14ac:dyDescent="0.25"/>
    <row r="36162" hidden="1" x14ac:dyDescent="0.25"/>
    <row r="36163" hidden="1" x14ac:dyDescent="0.25"/>
    <row r="36164" hidden="1" x14ac:dyDescent="0.25"/>
    <row r="36165" hidden="1" x14ac:dyDescent="0.25"/>
    <row r="36166" hidden="1" x14ac:dyDescent="0.25"/>
    <row r="36167" hidden="1" x14ac:dyDescent="0.25"/>
    <row r="36168" hidden="1" x14ac:dyDescent="0.25"/>
    <row r="36169" hidden="1" x14ac:dyDescent="0.25"/>
    <row r="36170" hidden="1" x14ac:dyDescent="0.25"/>
    <row r="36171" hidden="1" x14ac:dyDescent="0.25"/>
    <row r="36172" hidden="1" x14ac:dyDescent="0.25"/>
    <row r="36173" hidden="1" x14ac:dyDescent="0.25"/>
    <row r="36174" hidden="1" x14ac:dyDescent="0.25"/>
    <row r="36175" hidden="1" x14ac:dyDescent="0.25"/>
    <row r="36176" hidden="1" x14ac:dyDescent="0.25"/>
    <row r="36177" hidden="1" x14ac:dyDescent="0.25"/>
    <row r="36178" hidden="1" x14ac:dyDescent="0.25"/>
    <row r="36179" hidden="1" x14ac:dyDescent="0.25"/>
    <row r="36180" hidden="1" x14ac:dyDescent="0.25"/>
    <row r="36181" hidden="1" x14ac:dyDescent="0.25"/>
    <row r="36182" hidden="1" x14ac:dyDescent="0.25"/>
    <row r="36183" hidden="1" x14ac:dyDescent="0.25"/>
    <row r="36184" hidden="1" x14ac:dyDescent="0.25"/>
    <row r="36185" hidden="1" x14ac:dyDescent="0.25"/>
    <row r="36186" hidden="1" x14ac:dyDescent="0.25"/>
    <row r="36187" hidden="1" x14ac:dyDescent="0.25"/>
    <row r="36188" hidden="1" x14ac:dyDescent="0.25"/>
    <row r="36189" hidden="1" x14ac:dyDescent="0.25"/>
    <row r="36190" hidden="1" x14ac:dyDescent="0.25"/>
    <row r="36191" hidden="1" x14ac:dyDescent="0.25"/>
    <row r="36192" hidden="1" x14ac:dyDescent="0.25"/>
    <row r="36193" hidden="1" x14ac:dyDescent="0.25"/>
    <row r="36194" hidden="1" x14ac:dyDescent="0.25"/>
    <row r="36195" hidden="1" x14ac:dyDescent="0.25"/>
    <row r="36196" hidden="1" x14ac:dyDescent="0.25"/>
    <row r="36197" hidden="1" x14ac:dyDescent="0.25"/>
    <row r="36198" hidden="1" x14ac:dyDescent="0.25"/>
    <row r="36199" hidden="1" x14ac:dyDescent="0.25"/>
    <row r="36200" hidden="1" x14ac:dyDescent="0.25"/>
    <row r="36201" hidden="1" x14ac:dyDescent="0.25"/>
    <row r="36202" hidden="1" x14ac:dyDescent="0.25"/>
    <row r="36203" hidden="1" x14ac:dyDescent="0.25"/>
    <row r="36204" hidden="1" x14ac:dyDescent="0.25"/>
    <row r="36205" hidden="1" x14ac:dyDescent="0.25"/>
    <row r="36206" hidden="1" x14ac:dyDescent="0.25"/>
    <row r="36207" hidden="1" x14ac:dyDescent="0.25"/>
    <row r="36208" hidden="1" x14ac:dyDescent="0.25"/>
    <row r="36209" hidden="1" x14ac:dyDescent="0.25"/>
    <row r="36210" hidden="1" x14ac:dyDescent="0.25"/>
    <row r="36211" hidden="1" x14ac:dyDescent="0.25"/>
    <row r="36212" hidden="1" x14ac:dyDescent="0.25"/>
    <row r="36213" hidden="1" x14ac:dyDescent="0.25"/>
    <row r="36214" hidden="1" x14ac:dyDescent="0.25"/>
    <row r="36215" hidden="1" x14ac:dyDescent="0.25"/>
    <row r="36216" hidden="1" x14ac:dyDescent="0.25"/>
    <row r="36217" hidden="1" x14ac:dyDescent="0.25"/>
    <row r="36218" hidden="1" x14ac:dyDescent="0.25"/>
    <row r="36219" hidden="1" x14ac:dyDescent="0.25"/>
    <row r="36220" hidden="1" x14ac:dyDescent="0.25"/>
    <row r="36221" hidden="1" x14ac:dyDescent="0.25"/>
    <row r="36222" hidden="1" x14ac:dyDescent="0.25"/>
    <row r="36223" hidden="1" x14ac:dyDescent="0.25"/>
    <row r="36224" hidden="1" x14ac:dyDescent="0.25"/>
    <row r="36225" hidden="1" x14ac:dyDescent="0.25"/>
    <row r="36226" hidden="1" x14ac:dyDescent="0.25"/>
    <row r="36227" hidden="1" x14ac:dyDescent="0.25"/>
    <row r="36228" hidden="1" x14ac:dyDescent="0.25"/>
    <row r="36229" hidden="1" x14ac:dyDescent="0.25"/>
    <row r="36230" hidden="1" x14ac:dyDescent="0.25"/>
    <row r="36231" hidden="1" x14ac:dyDescent="0.25"/>
    <row r="36232" hidden="1" x14ac:dyDescent="0.25"/>
    <row r="36233" hidden="1" x14ac:dyDescent="0.25"/>
    <row r="36234" hidden="1" x14ac:dyDescent="0.25"/>
    <row r="36235" hidden="1" x14ac:dyDescent="0.25"/>
    <row r="36236" hidden="1" x14ac:dyDescent="0.25"/>
    <row r="36237" hidden="1" x14ac:dyDescent="0.25"/>
    <row r="36238" hidden="1" x14ac:dyDescent="0.25"/>
    <row r="36239" hidden="1" x14ac:dyDescent="0.25"/>
    <row r="36240" hidden="1" x14ac:dyDescent="0.25"/>
    <row r="36241" hidden="1" x14ac:dyDescent="0.25"/>
    <row r="36242" hidden="1" x14ac:dyDescent="0.25"/>
    <row r="36243" hidden="1" x14ac:dyDescent="0.25"/>
    <row r="36244" hidden="1" x14ac:dyDescent="0.25"/>
    <row r="36245" hidden="1" x14ac:dyDescent="0.25"/>
    <row r="36246" hidden="1" x14ac:dyDescent="0.25"/>
    <row r="36247" hidden="1" x14ac:dyDescent="0.25"/>
    <row r="36248" hidden="1" x14ac:dyDescent="0.25"/>
    <row r="36249" hidden="1" x14ac:dyDescent="0.25"/>
    <row r="36250" hidden="1" x14ac:dyDescent="0.25"/>
    <row r="36251" hidden="1" x14ac:dyDescent="0.25"/>
    <row r="36252" hidden="1" x14ac:dyDescent="0.25"/>
    <row r="36253" hidden="1" x14ac:dyDescent="0.25"/>
    <row r="36254" hidden="1" x14ac:dyDescent="0.25"/>
    <row r="36255" hidden="1" x14ac:dyDescent="0.25"/>
    <row r="36256" hidden="1" x14ac:dyDescent="0.25"/>
    <row r="36257" hidden="1" x14ac:dyDescent="0.25"/>
    <row r="36258" hidden="1" x14ac:dyDescent="0.25"/>
    <row r="36259" hidden="1" x14ac:dyDescent="0.25"/>
    <row r="36260" hidden="1" x14ac:dyDescent="0.25"/>
    <row r="36261" hidden="1" x14ac:dyDescent="0.25"/>
    <row r="36262" hidden="1" x14ac:dyDescent="0.25"/>
    <row r="36263" hidden="1" x14ac:dyDescent="0.25"/>
    <row r="36264" hidden="1" x14ac:dyDescent="0.25"/>
    <row r="36265" hidden="1" x14ac:dyDescent="0.25"/>
    <row r="36266" hidden="1" x14ac:dyDescent="0.25"/>
    <row r="36267" hidden="1" x14ac:dyDescent="0.25"/>
    <row r="36268" hidden="1" x14ac:dyDescent="0.25"/>
    <row r="36269" hidden="1" x14ac:dyDescent="0.25"/>
    <row r="36270" hidden="1" x14ac:dyDescent="0.25"/>
    <row r="36271" hidden="1" x14ac:dyDescent="0.25"/>
    <row r="36272" hidden="1" x14ac:dyDescent="0.25"/>
    <row r="36273" hidden="1" x14ac:dyDescent="0.25"/>
    <row r="36274" hidden="1" x14ac:dyDescent="0.25"/>
    <row r="36275" hidden="1" x14ac:dyDescent="0.25"/>
    <row r="36276" hidden="1" x14ac:dyDescent="0.25"/>
    <row r="36277" hidden="1" x14ac:dyDescent="0.25"/>
    <row r="36278" hidden="1" x14ac:dyDescent="0.25"/>
    <row r="36279" hidden="1" x14ac:dyDescent="0.25"/>
    <row r="36280" hidden="1" x14ac:dyDescent="0.25"/>
    <row r="36281" hidden="1" x14ac:dyDescent="0.25"/>
    <row r="36282" hidden="1" x14ac:dyDescent="0.25"/>
    <row r="36283" hidden="1" x14ac:dyDescent="0.25"/>
    <row r="36284" hidden="1" x14ac:dyDescent="0.25"/>
    <row r="36285" hidden="1" x14ac:dyDescent="0.25"/>
    <row r="36286" hidden="1" x14ac:dyDescent="0.25"/>
    <row r="36287" hidden="1" x14ac:dyDescent="0.25"/>
    <row r="36288" hidden="1" x14ac:dyDescent="0.25"/>
    <row r="36289" hidden="1" x14ac:dyDescent="0.25"/>
    <row r="36290" hidden="1" x14ac:dyDescent="0.25"/>
    <row r="36291" hidden="1" x14ac:dyDescent="0.25"/>
    <row r="36292" hidden="1" x14ac:dyDescent="0.25"/>
    <row r="36293" hidden="1" x14ac:dyDescent="0.25"/>
    <row r="36294" hidden="1" x14ac:dyDescent="0.25"/>
    <row r="36295" hidden="1" x14ac:dyDescent="0.25"/>
    <row r="36296" hidden="1" x14ac:dyDescent="0.25"/>
    <row r="36297" hidden="1" x14ac:dyDescent="0.25"/>
    <row r="36298" hidden="1" x14ac:dyDescent="0.25"/>
    <row r="36299" hidden="1" x14ac:dyDescent="0.25"/>
    <row r="36300" hidden="1" x14ac:dyDescent="0.25"/>
    <row r="36301" hidden="1" x14ac:dyDescent="0.25"/>
    <row r="36302" hidden="1" x14ac:dyDescent="0.25"/>
    <row r="36303" hidden="1" x14ac:dyDescent="0.25"/>
    <row r="36304" hidden="1" x14ac:dyDescent="0.25"/>
    <row r="36305" hidden="1" x14ac:dyDescent="0.25"/>
    <row r="36306" hidden="1" x14ac:dyDescent="0.25"/>
    <row r="36307" hidden="1" x14ac:dyDescent="0.25"/>
    <row r="36308" hidden="1" x14ac:dyDescent="0.25"/>
    <row r="36309" hidden="1" x14ac:dyDescent="0.25"/>
    <row r="36310" hidden="1" x14ac:dyDescent="0.25"/>
    <row r="36311" hidden="1" x14ac:dyDescent="0.25"/>
    <row r="36312" hidden="1" x14ac:dyDescent="0.25"/>
    <row r="36313" hidden="1" x14ac:dyDescent="0.25"/>
    <row r="36314" hidden="1" x14ac:dyDescent="0.25"/>
    <row r="36315" hidden="1" x14ac:dyDescent="0.25"/>
    <row r="36316" hidden="1" x14ac:dyDescent="0.25"/>
    <row r="36317" hidden="1" x14ac:dyDescent="0.25"/>
    <row r="36318" hidden="1" x14ac:dyDescent="0.25"/>
    <row r="36319" hidden="1" x14ac:dyDescent="0.25"/>
    <row r="36320" hidden="1" x14ac:dyDescent="0.25"/>
    <row r="36321" hidden="1" x14ac:dyDescent="0.25"/>
    <row r="36322" hidden="1" x14ac:dyDescent="0.25"/>
    <row r="36323" hidden="1" x14ac:dyDescent="0.25"/>
    <row r="36324" hidden="1" x14ac:dyDescent="0.25"/>
    <row r="36325" hidden="1" x14ac:dyDescent="0.25"/>
    <row r="36326" hidden="1" x14ac:dyDescent="0.25"/>
    <row r="36327" hidden="1" x14ac:dyDescent="0.25"/>
    <row r="36328" hidden="1" x14ac:dyDescent="0.25"/>
    <row r="36329" hidden="1" x14ac:dyDescent="0.25"/>
    <row r="36330" hidden="1" x14ac:dyDescent="0.25"/>
    <row r="36331" hidden="1" x14ac:dyDescent="0.25"/>
    <row r="36332" hidden="1" x14ac:dyDescent="0.25"/>
    <row r="36333" hidden="1" x14ac:dyDescent="0.25"/>
    <row r="36334" hidden="1" x14ac:dyDescent="0.25"/>
    <row r="36335" hidden="1" x14ac:dyDescent="0.25"/>
    <row r="36336" hidden="1" x14ac:dyDescent="0.25"/>
    <row r="36337" hidden="1" x14ac:dyDescent="0.25"/>
    <row r="36338" hidden="1" x14ac:dyDescent="0.25"/>
    <row r="36339" hidden="1" x14ac:dyDescent="0.25"/>
    <row r="36340" hidden="1" x14ac:dyDescent="0.25"/>
    <row r="36341" hidden="1" x14ac:dyDescent="0.25"/>
    <row r="36342" hidden="1" x14ac:dyDescent="0.25"/>
    <row r="36343" hidden="1" x14ac:dyDescent="0.25"/>
    <row r="36344" hidden="1" x14ac:dyDescent="0.25"/>
    <row r="36345" hidden="1" x14ac:dyDescent="0.25"/>
    <row r="36346" hidden="1" x14ac:dyDescent="0.25"/>
    <row r="36347" hidden="1" x14ac:dyDescent="0.25"/>
    <row r="36348" hidden="1" x14ac:dyDescent="0.25"/>
    <row r="36349" hidden="1" x14ac:dyDescent="0.25"/>
    <row r="36350" hidden="1" x14ac:dyDescent="0.25"/>
    <row r="36351" hidden="1" x14ac:dyDescent="0.25"/>
    <row r="36352" hidden="1" x14ac:dyDescent="0.25"/>
    <row r="36353" hidden="1" x14ac:dyDescent="0.25"/>
    <row r="36354" hidden="1" x14ac:dyDescent="0.25"/>
    <row r="36355" hidden="1" x14ac:dyDescent="0.25"/>
    <row r="36356" hidden="1" x14ac:dyDescent="0.25"/>
    <row r="36357" hidden="1" x14ac:dyDescent="0.25"/>
    <row r="36358" hidden="1" x14ac:dyDescent="0.25"/>
    <row r="36359" hidden="1" x14ac:dyDescent="0.25"/>
    <row r="36360" hidden="1" x14ac:dyDescent="0.25"/>
    <row r="36361" hidden="1" x14ac:dyDescent="0.25"/>
    <row r="36362" hidden="1" x14ac:dyDescent="0.25"/>
    <row r="36363" hidden="1" x14ac:dyDescent="0.25"/>
    <row r="36364" hidden="1" x14ac:dyDescent="0.25"/>
    <row r="36365" hidden="1" x14ac:dyDescent="0.25"/>
    <row r="36366" hidden="1" x14ac:dyDescent="0.25"/>
    <row r="36367" hidden="1" x14ac:dyDescent="0.25"/>
    <row r="36368" hidden="1" x14ac:dyDescent="0.25"/>
    <row r="36369" hidden="1" x14ac:dyDescent="0.25"/>
    <row r="36370" hidden="1" x14ac:dyDescent="0.25"/>
    <row r="36371" hidden="1" x14ac:dyDescent="0.25"/>
    <row r="36372" hidden="1" x14ac:dyDescent="0.25"/>
    <row r="36373" hidden="1" x14ac:dyDescent="0.25"/>
    <row r="36374" hidden="1" x14ac:dyDescent="0.25"/>
    <row r="36375" hidden="1" x14ac:dyDescent="0.25"/>
    <row r="36376" hidden="1" x14ac:dyDescent="0.25"/>
    <row r="36377" hidden="1" x14ac:dyDescent="0.25"/>
    <row r="36378" hidden="1" x14ac:dyDescent="0.25"/>
    <row r="36379" hidden="1" x14ac:dyDescent="0.25"/>
    <row r="36380" hidden="1" x14ac:dyDescent="0.25"/>
    <row r="36381" hidden="1" x14ac:dyDescent="0.25"/>
    <row r="36382" hidden="1" x14ac:dyDescent="0.25"/>
    <row r="36383" hidden="1" x14ac:dyDescent="0.25"/>
    <row r="36384" hidden="1" x14ac:dyDescent="0.25"/>
    <row r="36385" hidden="1" x14ac:dyDescent="0.25"/>
    <row r="36386" hidden="1" x14ac:dyDescent="0.25"/>
    <row r="36387" hidden="1" x14ac:dyDescent="0.25"/>
    <row r="36388" hidden="1" x14ac:dyDescent="0.25"/>
    <row r="36389" hidden="1" x14ac:dyDescent="0.25"/>
    <row r="36390" hidden="1" x14ac:dyDescent="0.25"/>
    <row r="36391" hidden="1" x14ac:dyDescent="0.25"/>
    <row r="36392" hidden="1" x14ac:dyDescent="0.25"/>
    <row r="36393" hidden="1" x14ac:dyDescent="0.25"/>
    <row r="36394" hidden="1" x14ac:dyDescent="0.25"/>
    <row r="36395" hidden="1" x14ac:dyDescent="0.25"/>
    <row r="36396" hidden="1" x14ac:dyDescent="0.25"/>
    <row r="36397" hidden="1" x14ac:dyDescent="0.25"/>
    <row r="36398" hidden="1" x14ac:dyDescent="0.25"/>
    <row r="36399" hidden="1" x14ac:dyDescent="0.25"/>
    <row r="36400" hidden="1" x14ac:dyDescent="0.25"/>
    <row r="36401" hidden="1" x14ac:dyDescent="0.25"/>
    <row r="36402" hidden="1" x14ac:dyDescent="0.25"/>
    <row r="36403" hidden="1" x14ac:dyDescent="0.25"/>
    <row r="36404" hidden="1" x14ac:dyDescent="0.25"/>
    <row r="36405" hidden="1" x14ac:dyDescent="0.25"/>
    <row r="36406" hidden="1" x14ac:dyDescent="0.25"/>
    <row r="36407" hidden="1" x14ac:dyDescent="0.25"/>
    <row r="36408" hidden="1" x14ac:dyDescent="0.25"/>
    <row r="36409" hidden="1" x14ac:dyDescent="0.25"/>
    <row r="36410" hidden="1" x14ac:dyDescent="0.25"/>
    <row r="36411" hidden="1" x14ac:dyDescent="0.25"/>
    <row r="36412" hidden="1" x14ac:dyDescent="0.25"/>
    <row r="36413" hidden="1" x14ac:dyDescent="0.25"/>
    <row r="36414" hidden="1" x14ac:dyDescent="0.25"/>
    <row r="36415" hidden="1" x14ac:dyDescent="0.25"/>
    <row r="36416" hidden="1" x14ac:dyDescent="0.25"/>
    <row r="36417" hidden="1" x14ac:dyDescent="0.25"/>
    <row r="36418" hidden="1" x14ac:dyDescent="0.25"/>
    <row r="36419" hidden="1" x14ac:dyDescent="0.25"/>
    <row r="36420" hidden="1" x14ac:dyDescent="0.25"/>
    <row r="36421" hidden="1" x14ac:dyDescent="0.25"/>
    <row r="36422" hidden="1" x14ac:dyDescent="0.25"/>
    <row r="36423" hidden="1" x14ac:dyDescent="0.25"/>
    <row r="36424" hidden="1" x14ac:dyDescent="0.25"/>
    <row r="36425" hidden="1" x14ac:dyDescent="0.25"/>
    <row r="36426" hidden="1" x14ac:dyDescent="0.25"/>
    <row r="36427" hidden="1" x14ac:dyDescent="0.25"/>
    <row r="36428" hidden="1" x14ac:dyDescent="0.25"/>
    <row r="36429" hidden="1" x14ac:dyDescent="0.25"/>
    <row r="36430" hidden="1" x14ac:dyDescent="0.25"/>
    <row r="36431" hidden="1" x14ac:dyDescent="0.25"/>
    <row r="36432" hidden="1" x14ac:dyDescent="0.25"/>
    <row r="36433" hidden="1" x14ac:dyDescent="0.25"/>
    <row r="36434" hidden="1" x14ac:dyDescent="0.25"/>
    <row r="36435" hidden="1" x14ac:dyDescent="0.25"/>
    <row r="36436" hidden="1" x14ac:dyDescent="0.25"/>
    <row r="36437" hidden="1" x14ac:dyDescent="0.25"/>
    <row r="36438" hidden="1" x14ac:dyDescent="0.25"/>
    <row r="36439" hidden="1" x14ac:dyDescent="0.25"/>
    <row r="36440" hidden="1" x14ac:dyDescent="0.25"/>
    <row r="36441" hidden="1" x14ac:dyDescent="0.25"/>
    <row r="36442" hidden="1" x14ac:dyDescent="0.25"/>
    <row r="36443" hidden="1" x14ac:dyDescent="0.25"/>
    <row r="36444" hidden="1" x14ac:dyDescent="0.25"/>
    <row r="36445" hidden="1" x14ac:dyDescent="0.25"/>
    <row r="36446" hidden="1" x14ac:dyDescent="0.25"/>
    <row r="36447" hidden="1" x14ac:dyDescent="0.25"/>
    <row r="36448" hidden="1" x14ac:dyDescent="0.25"/>
    <row r="36449" hidden="1" x14ac:dyDescent="0.25"/>
    <row r="36450" hidden="1" x14ac:dyDescent="0.25"/>
    <row r="36451" hidden="1" x14ac:dyDescent="0.25"/>
    <row r="36452" hidden="1" x14ac:dyDescent="0.25"/>
    <row r="36453" hidden="1" x14ac:dyDescent="0.25"/>
    <row r="36454" hidden="1" x14ac:dyDescent="0.25"/>
    <row r="36455" hidden="1" x14ac:dyDescent="0.25"/>
    <row r="36456" hidden="1" x14ac:dyDescent="0.25"/>
    <row r="36457" hidden="1" x14ac:dyDescent="0.25"/>
    <row r="36458" hidden="1" x14ac:dyDescent="0.25"/>
    <row r="36459" hidden="1" x14ac:dyDescent="0.25"/>
    <row r="36460" hidden="1" x14ac:dyDescent="0.25"/>
    <row r="36461" hidden="1" x14ac:dyDescent="0.25"/>
    <row r="36462" hidden="1" x14ac:dyDescent="0.25"/>
    <row r="36463" hidden="1" x14ac:dyDescent="0.25"/>
    <row r="36464" hidden="1" x14ac:dyDescent="0.25"/>
    <row r="36465" hidden="1" x14ac:dyDescent="0.25"/>
    <row r="36466" hidden="1" x14ac:dyDescent="0.25"/>
    <row r="36467" hidden="1" x14ac:dyDescent="0.25"/>
    <row r="36468" hidden="1" x14ac:dyDescent="0.25"/>
    <row r="36469" hidden="1" x14ac:dyDescent="0.25"/>
    <row r="36470" hidden="1" x14ac:dyDescent="0.25"/>
    <row r="36471" hidden="1" x14ac:dyDescent="0.25"/>
    <row r="36472" hidden="1" x14ac:dyDescent="0.25"/>
    <row r="36473" hidden="1" x14ac:dyDescent="0.25"/>
    <row r="36474" hidden="1" x14ac:dyDescent="0.25"/>
    <row r="36475" hidden="1" x14ac:dyDescent="0.25"/>
    <row r="36476" hidden="1" x14ac:dyDescent="0.25"/>
    <row r="36477" hidden="1" x14ac:dyDescent="0.25"/>
    <row r="36478" hidden="1" x14ac:dyDescent="0.25"/>
    <row r="36479" hidden="1" x14ac:dyDescent="0.25"/>
    <row r="36480" hidden="1" x14ac:dyDescent="0.25"/>
    <row r="36481" hidden="1" x14ac:dyDescent="0.25"/>
    <row r="36482" hidden="1" x14ac:dyDescent="0.25"/>
    <row r="36483" hidden="1" x14ac:dyDescent="0.25"/>
    <row r="36484" hidden="1" x14ac:dyDescent="0.25"/>
    <row r="36485" hidden="1" x14ac:dyDescent="0.25"/>
    <row r="36486" hidden="1" x14ac:dyDescent="0.25"/>
    <row r="36487" hidden="1" x14ac:dyDescent="0.25"/>
    <row r="36488" hidden="1" x14ac:dyDescent="0.25"/>
    <row r="36489" hidden="1" x14ac:dyDescent="0.25"/>
    <row r="36490" hidden="1" x14ac:dyDescent="0.25"/>
    <row r="36491" hidden="1" x14ac:dyDescent="0.25"/>
    <row r="36492" hidden="1" x14ac:dyDescent="0.25"/>
    <row r="36493" hidden="1" x14ac:dyDescent="0.25"/>
    <row r="36494" hidden="1" x14ac:dyDescent="0.25"/>
    <row r="36495" hidden="1" x14ac:dyDescent="0.25"/>
    <row r="36496" hidden="1" x14ac:dyDescent="0.25"/>
    <row r="36497" hidden="1" x14ac:dyDescent="0.25"/>
    <row r="36498" hidden="1" x14ac:dyDescent="0.25"/>
    <row r="36499" hidden="1" x14ac:dyDescent="0.25"/>
    <row r="36500" hidden="1" x14ac:dyDescent="0.25"/>
    <row r="36501" hidden="1" x14ac:dyDescent="0.25"/>
    <row r="36502" hidden="1" x14ac:dyDescent="0.25"/>
    <row r="36503" hidden="1" x14ac:dyDescent="0.25"/>
    <row r="36504" hidden="1" x14ac:dyDescent="0.25"/>
    <row r="36505" hidden="1" x14ac:dyDescent="0.25"/>
    <row r="36506" hidden="1" x14ac:dyDescent="0.25"/>
    <row r="36507" hidden="1" x14ac:dyDescent="0.25"/>
    <row r="36508" hidden="1" x14ac:dyDescent="0.25"/>
    <row r="36509" hidden="1" x14ac:dyDescent="0.25"/>
    <row r="36510" hidden="1" x14ac:dyDescent="0.25"/>
    <row r="36511" hidden="1" x14ac:dyDescent="0.25"/>
    <row r="36512" hidden="1" x14ac:dyDescent="0.25"/>
    <row r="36513" hidden="1" x14ac:dyDescent="0.25"/>
    <row r="36514" hidden="1" x14ac:dyDescent="0.25"/>
    <row r="36515" hidden="1" x14ac:dyDescent="0.25"/>
    <row r="36516" hidden="1" x14ac:dyDescent="0.25"/>
    <row r="36517" hidden="1" x14ac:dyDescent="0.25"/>
    <row r="36518" hidden="1" x14ac:dyDescent="0.25"/>
    <row r="36519" hidden="1" x14ac:dyDescent="0.25"/>
    <row r="36520" hidden="1" x14ac:dyDescent="0.25"/>
    <row r="36521" hidden="1" x14ac:dyDescent="0.25"/>
    <row r="36522" hidden="1" x14ac:dyDescent="0.25"/>
    <row r="36523" hidden="1" x14ac:dyDescent="0.25"/>
    <row r="36524" hidden="1" x14ac:dyDescent="0.25"/>
    <row r="36525" hidden="1" x14ac:dyDescent="0.25"/>
    <row r="36526" hidden="1" x14ac:dyDescent="0.25"/>
    <row r="36527" hidden="1" x14ac:dyDescent="0.25"/>
    <row r="36528" hidden="1" x14ac:dyDescent="0.25"/>
    <row r="36529" hidden="1" x14ac:dyDescent="0.25"/>
    <row r="36530" hidden="1" x14ac:dyDescent="0.25"/>
    <row r="36531" hidden="1" x14ac:dyDescent="0.25"/>
    <row r="36532" hidden="1" x14ac:dyDescent="0.25"/>
    <row r="36533" hidden="1" x14ac:dyDescent="0.25"/>
    <row r="36534" hidden="1" x14ac:dyDescent="0.25"/>
    <row r="36535" hidden="1" x14ac:dyDescent="0.25"/>
    <row r="36536" hidden="1" x14ac:dyDescent="0.25"/>
    <row r="36537" hidden="1" x14ac:dyDescent="0.25"/>
    <row r="36538" hidden="1" x14ac:dyDescent="0.25"/>
    <row r="36539" hidden="1" x14ac:dyDescent="0.25"/>
    <row r="36540" hidden="1" x14ac:dyDescent="0.25"/>
    <row r="36541" hidden="1" x14ac:dyDescent="0.25"/>
    <row r="36542" hidden="1" x14ac:dyDescent="0.25"/>
    <row r="36543" hidden="1" x14ac:dyDescent="0.25"/>
    <row r="36544" hidden="1" x14ac:dyDescent="0.25"/>
    <row r="36545" hidden="1" x14ac:dyDescent="0.25"/>
    <row r="36546" hidden="1" x14ac:dyDescent="0.25"/>
    <row r="36547" hidden="1" x14ac:dyDescent="0.25"/>
    <row r="36548" hidden="1" x14ac:dyDescent="0.25"/>
    <row r="36549" hidden="1" x14ac:dyDescent="0.25"/>
    <row r="36550" hidden="1" x14ac:dyDescent="0.25"/>
    <row r="36551" hidden="1" x14ac:dyDescent="0.25"/>
    <row r="36552" hidden="1" x14ac:dyDescent="0.25"/>
    <row r="36553" hidden="1" x14ac:dyDescent="0.25"/>
    <row r="36554" hidden="1" x14ac:dyDescent="0.25"/>
    <row r="36555" hidden="1" x14ac:dyDescent="0.25"/>
    <row r="36556" hidden="1" x14ac:dyDescent="0.25"/>
    <row r="36557" hidden="1" x14ac:dyDescent="0.25"/>
    <row r="36558" hidden="1" x14ac:dyDescent="0.25"/>
    <row r="36559" hidden="1" x14ac:dyDescent="0.25"/>
    <row r="36560" hidden="1" x14ac:dyDescent="0.25"/>
    <row r="36561" hidden="1" x14ac:dyDescent="0.25"/>
    <row r="36562" hidden="1" x14ac:dyDescent="0.25"/>
    <row r="36563" hidden="1" x14ac:dyDescent="0.25"/>
    <row r="36564" hidden="1" x14ac:dyDescent="0.25"/>
    <row r="36565" hidden="1" x14ac:dyDescent="0.25"/>
    <row r="36566" hidden="1" x14ac:dyDescent="0.25"/>
    <row r="36567" hidden="1" x14ac:dyDescent="0.25"/>
    <row r="36568" hidden="1" x14ac:dyDescent="0.25"/>
    <row r="36569" hidden="1" x14ac:dyDescent="0.25"/>
    <row r="36570" hidden="1" x14ac:dyDescent="0.25"/>
    <row r="36571" hidden="1" x14ac:dyDescent="0.25"/>
    <row r="36572" hidden="1" x14ac:dyDescent="0.25"/>
    <row r="36573" hidden="1" x14ac:dyDescent="0.25"/>
    <row r="36574" hidden="1" x14ac:dyDescent="0.25"/>
    <row r="36575" hidden="1" x14ac:dyDescent="0.25"/>
    <row r="36576" hidden="1" x14ac:dyDescent="0.25"/>
    <row r="36577" hidden="1" x14ac:dyDescent="0.25"/>
    <row r="36578" hidden="1" x14ac:dyDescent="0.25"/>
    <row r="36579" hidden="1" x14ac:dyDescent="0.25"/>
    <row r="36580" hidden="1" x14ac:dyDescent="0.25"/>
    <row r="36581" hidden="1" x14ac:dyDescent="0.25"/>
    <row r="36582" hidden="1" x14ac:dyDescent="0.25"/>
    <row r="36583" hidden="1" x14ac:dyDescent="0.25"/>
    <row r="36584" hidden="1" x14ac:dyDescent="0.25"/>
    <row r="36585" hidden="1" x14ac:dyDescent="0.25"/>
    <row r="36586" hidden="1" x14ac:dyDescent="0.25"/>
    <row r="36587" hidden="1" x14ac:dyDescent="0.25"/>
    <row r="36588" hidden="1" x14ac:dyDescent="0.25"/>
    <row r="36589" hidden="1" x14ac:dyDescent="0.25"/>
    <row r="36590" hidden="1" x14ac:dyDescent="0.25"/>
    <row r="36591" hidden="1" x14ac:dyDescent="0.25"/>
    <row r="36592" hidden="1" x14ac:dyDescent="0.25"/>
    <row r="36593" hidden="1" x14ac:dyDescent="0.25"/>
    <row r="36594" hidden="1" x14ac:dyDescent="0.25"/>
    <row r="36595" hidden="1" x14ac:dyDescent="0.25"/>
    <row r="36596" hidden="1" x14ac:dyDescent="0.25"/>
    <row r="36597" hidden="1" x14ac:dyDescent="0.25"/>
    <row r="36598" hidden="1" x14ac:dyDescent="0.25"/>
    <row r="36599" hidden="1" x14ac:dyDescent="0.25"/>
    <row r="36600" hidden="1" x14ac:dyDescent="0.25"/>
    <row r="36601" hidden="1" x14ac:dyDescent="0.25"/>
    <row r="36602" hidden="1" x14ac:dyDescent="0.25"/>
    <row r="36603" hidden="1" x14ac:dyDescent="0.25"/>
    <row r="36604" hidden="1" x14ac:dyDescent="0.25"/>
    <row r="36605" hidden="1" x14ac:dyDescent="0.25"/>
    <row r="36606" hidden="1" x14ac:dyDescent="0.25"/>
    <row r="36607" hidden="1" x14ac:dyDescent="0.25"/>
    <row r="36608" hidden="1" x14ac:dyDescent="0.25"/>
    <row r="36609" hidden="1" x14ac:dyDescent="0.25"/>
    <row r="36610" hidden="1" x14ac:dyDescent="0.25"/>
    <row r="36611" hidden="1" x14ac:dyDescent="0.25"/>
    <row r="36612" hidden="1" x14ac:dyDescent="0.25"/>
    <row r="36613" hidden="1" x14ac:dyDescent="0.25"/>
    <row r="36614" hidden="1" x14ac:dyDescent="0.25"/>
    <row r="36615" hidden="1" x14ac:dyDescent="0.25"/>
    <row r="36616" hidden="1" x14ac:dyDescent="0.25"/>
    <row r="36617" hidden="1" x14ac:dyDescent="0.25"/>
    <row r="36618" hidden="1" x14ac:dyDescent="0.25"/>
    <row r="36619" hidden="1" x14ac:dyDescent="0.25"/>
    <row r="36620" hidden="1" x14ac:dyDescent="0.25"/>
    <row r="36621" hidden="1" x14ac:dyDescent="0.25"/>
    <row r="36622" hidden="1" x14ac:dyDescent="0.25"/>
    <row r="36623" hidden="1" x14ac:dyDescent="0.25"/>
    <row r="36624" hidden="1" x14ac:dyDescent="0.25"/>
    <row r="36625" hidden="1" x14ac:dyDescent="0.25"/>
    <row r="36626" hidden="1" x14ac:dyDescent="0.25"/>
    <row r="36627" hidden="1" x14ac:dyDescent="0.25"/>
    <row r="36628" hidden="1" x14ac:dyDescent="0.25"/>
    <row r="36629" hidden="1" x14ac:dyDescent="0.25"/>
    <row r="36630" hidden="1" x14ac:dyDescent="0.25"/>
    <row r="36631" hidden="1" x14ac:dyDescent="0.25"/>
    <row r="36632" hidden="1" x14ac:dyDescent="0.25"/>
    <row r="36633" hidden="1" x14ac:dyDescent="0.25"/>
    <row r="36634" hidden="1" x14ac:dyDescent="0.25"/>
    <row r="36635" hidden="1" x14ac:dyDescent="0.25"/>
    <row r="36636" hidden="1" x14ac:dyDescent="0.25"/>
    <row r="36637" hidden="1" x14ac:dyDescent="0.25"/>
    <row r="36638" hidden="1" x14ac:dyDescent="0.25"/>
    <row r="36639" hidden="1" x14ac:dyDescent="0.25"/>
    <row r="36640" hidden="1" x14ac:dyDescent="0.25"/>
    <row r="36641" hidden="1" x14ac:dyDescent="0.25"/>
    <row r="36642" hidden="1" x14ac:dyDescent="0.25"/>
    <row r="36643" hidden="1" x14ac:dyDescent="0.25"/>
    <row r="36644" hidden="1" x14ac:dyDescent="0.25"/>
    <row r="36645" hidden="1" x14ac:dyDescent="0.25"/>
    <row r="36646" hidden="1" x14ac:dyDescent="0.25"/>
    <row r="36647" hidden="1" x14ac:dyDescent="0.25"/>
    <row r="36648" hidden="1" x14ac:dyDescent="0.25"/>
    <row r="36649" hidden="1" x14ac:dyDescent="0.25"/>
    <row r="36650" hidden="1" x14ac:dyDescent="0.25"/>
    <row r="36651" hidden="1" x14ac:dyDescent="0.25"/>
    <row r="36652" hidden="1" x14ac:dyDescent="0.25"/>
    <row r="36653" hidden="1" x14ac:dyDescent="0.25"/>
    <row r="36654" hidden="1" x14ac:dyDescent="0.25"/>
    <row r="36655" hidden="1" x14ac:dyDescent="0.25"/>
    <row r="36656" hidden="1" x14ac:dyDescent="0.25"/>
    <row r="36657" hidden="1" x14ac:dyDescent="0.25"/>
    <row r="36658" hidden="1" x14ac:dyDescent="0.25"/>
    <row r="36659" hidden="1" x14ac:dyDescent="0.25"/>
    <row r="36660" hidden="1" x14ac:dyDescent="0.25"/>
    <row r="36661" hidden="1" x14ac:dyDescent="0.25"/>
    <row r="36662" hidden="1" x14ac:dyDescent="0.25"/>
    <row r="36663" hidden="1" x14ac:dyDescent="0.25"/>
    <row r="36664" hidden="1" x14ac:dyDescent="0.25"/>
    <row r="36665" hidden="1" x14ac:dyDescent="0.25"/>
    <row r="36666" hidden="1" x14ac:dyDescent="0.25"/>
    <row r="36667" hidden="1" x14ac:dyDescent="0.25"/>
    <row r="36668" hidden="1" x14ac:dyDescent="0.25"/>
    <row r="36669" hidden="1" x14ac:dyDescent="0.25"/>
    <row r="36670" hidden="1" x14ac:dyDescent="0.25"/>
    <row r="36671" hidden="1" x14ac:dyDescent="0.25"/>
    <row r="36672" hidden="1" x14ac:dyDescent="0.25"/>
    <row r="36673" hidden="1" x14ac:dyDescent="0.25"/>
    <row r="36674" hidden="1" x14ac:dyDescent="0.25"/>
    <row r="36675" hidden="1" x14ac:dyDescent="0.25"/>
    <row r="36676" hidden="1" x14ac:dyDescent="0.25"/>
    <row r="36677" hidden="1" x14ac:dyDescent="0.25"/>
    <row r="36678" hidden="1" x14ac:dyDescent="0.25"/>
    <row r="36679" hidden="1" x14ac:dyDescent="0.25"/>
    <row r="36680" hidden="1" x14ac:dyDescent="0.25"/>
    <row r="36681" hidden="1" x14ac:dyDescent="0.25"/>
    <row r="36682" hidden="1" x14ac:dyDescent="0.25"/>
    <row r="36683" hidden="1" x14ac:dyDescent="0.25"/>
    <row r="36684" hidden="1" x14ac:dyDescent="0.25"/>
    <row r="36685" hidden="1" x14ac:dyDescent="0.25"/>
    <row r="36686" hidden="1" x14ac:dyDescent="0.25"/>
    <row r="36687" hidden="1" x14ac:dyDescent="0.25"/>
    <row r="36688" hidden="1" x14ac:dyDescent="0.25"/>
    <row r="36689" hidden="1" x14ac:dyDescent="0.25"/>
    <row r="36690" hidden="1" x14ac:dyDescent="0.25"/>
    <row r="36691" hidden="1" x14ac:dyDescent="0.25"/>
    <row r="36692" hidden="1" x14ac:dyDescent="0.25"/>
    <row r="36693" hidden="1" x14ac:dyDescent="0.25"/>
    <row r="36694" hidden="1" x14ac:dyDescent="0.25"/>
    <row r="36695" hidden="1" x14ac:dyDescent="0.25"/>
    <row r="36696" hidden="1" x14ac:dyDescent="0.25"/>
    <row r="36697" hidden="1" x14ac:dyDescent="0.25"/>
    <row r="36698" hidden="1" x14ac:dyDescent="0.25"/>
    <row r="36699" hidden="1" x14ac:dyDescent="0.25"/>
    <row r="36700" hidden="1" x14ac:dyDescent="0.25"/>
    <row r="36701" hidden="1" x14ac:dyDescent="0.25"/>
    <row r="36702" hidden="1" x14ac:dyDescent="0.25"/>
    <row r="36703" hidden="1" x14ac:dyDescent="0.25"/>
    <row r="36704" hidden="1" x14ac:dyDescent="0.25"/>
    <row r="36705" hidden="1" x14ac:dyDescent="0.25"/>
    <row r="36706" hidden="1" x14ac:dyDescent="0.25"/>
    <row r="36707" hidden="1" x14ac:dyDescent="0.25"/>
    <row r="36708" hidden="1" x14ac:dyDescent="0.25"/>
    <row r="36709" hidden="1" x14ac:dyDescent="0.25"/>
    <row r="36710" hidden="1" x14ac:dyDescent="0.25"/>
    <row r="36711" hidden="1" x14ac:dyDescent="0.25"/>
    <row r="36712" hidden="1" x14ac:dyDescent="0.25"/>
    <row r="36713" hidden="1" x14ac:dyDescent="0.25"/>
    <row r="36714" hidden="1" x14ac:dyDescent="0.25"/>
    <row r="36715" hidden="1" x14ac:dyDescent="0.25"/>
    <row r="36716" hidden="1" x14ac:dyDescent="0.25"/>
    <row r="36717" hidden="1" x14ac:dyDescent="0.25"/>
    <row r="36718" hidden="1" x14ac:dyDescent="0.25"/>
    <row r="36719" hidden="1" x14ac:dyDescent="0.25"/>
    <row r="36720" hidden="1" x14ac:dyDescent="0.25"/>
    <row r="36721" hidden="1" x14ac:dyDescent="0.25"/>
    <row r="36722" hidden="1" x14ac:dyDescent="0.25"/>
    <row r="36723" hidden="1" x14ac:dyDescent="0.25"/>
    <row r="36724" hidden="1" x14ac:dyDescent="0.25"/>
    <row r="36725" hidden="1" x14ac:dyDescent="0.25"/>
    <row r="36726" hidden="1" x14ac:dyDescent="0.25"/>
    <row r="36727" hidden="1" x14ac:dyDescent="0.25"/>
    <row r="36728" hidden="1" x14ac:dyDescent="0.25"/>
    <row r="36729" hidden="1" x14ac:dyDescent="0.25"/>
    <row r="36730" hidden="1" x14ac:dyDescent="0.25"/>
    <row r="36731" hidden="1" x14ac:dyDescent="0.25"/>
    <row r="36732" hidden="1" x14ac:dyDescent="0.25"/>
    <row r="36733" hidden="1" x14ac:dyDescent="0.25"/>
    <row r="36734" hidden="1" x14ac:dyDescent="0.25"/>
    <row r="36735" hidden="1" x14ac:dyDescent="0.25"/>
    <row r="36736" hidden="1" x14ac:dyDescent="0.25"/>
    <row r="36737" hidden="1" x14ac:dyDescent="0.25"/>
    <row r="36738" hidden="1" x14ac:dyDescent="0.25"/>
    <row r="36739" hidden="1" x14ac:dyDescent="0.25"/>
    <row r="36740" hidden="1" x14ac:dyDescent="0.25"/>
    <row r="36741" hidden="1" x14ac:dyDescent="0.25"/>
    <row r="36742" hidden="1" x14ac:dyDescent="0.25"/>
    <row r="36743" hidden="1" x14ac:dyDescent="0.25"/>
    <row r="36744" hidden="1" x14ac:dyDescent="0.25"/>
    <row r="36745" hidden="1" x14ac:dyDescent="0.25"/>
    <row r="36746" hidden="1" x14ac:dyDescent="0.25"/>
    <row r="36747" hidden="1" x14ac:dyDescent="0.25"/>
    <row r="36748" hidden="1" x14ac:dyDescent="0.25"/>
    <row r="36749" hidden="1" x14ac:dyDescent="0.25"/>
    <row r="36750" hidden="1" x14ac:dyDescent="0.25"/>
    <row r="36751" hidden="1" x14ac:dyDescent="0.25"/>
    <row r="36752" hidden="1" x14ac:dyDescent="0.25"/>
    <row r="36753" hidden="1" x14ac:dyDescent="0.25"/>
    <row r="36754" hidden="1" x14ac:dyDescent="0.25"/>
    <row r="36755" hidden="1" x14ac:dyDescent="0.25"/>
    <row r="36756" hidden="1" x14ac:dyDescent="0.25"/>
    <row r="36757" hidden="1" x14ac:dyDescent="0.25"/>
    <row r="36758" hidden="1" x14ac:dyDescent="0.25"/>
    <row r="36759" hidden="1" x14ac:dyDescent="0.25"/>
    <row r="36760" hidden="1" x14ac:dyDescent="0.25"/>
    <row r="36761" hidden="1" x14ac:dyDescent="0.25"/>
    <row r="36762" hidden="1" x14ac:dyDescent="0.25"/>
    <row r="36763" hidden="1" x14ac:dyDescent="0.25"/>
    <row r="36764" hidden="1" x14ac:dyDescent="0.25"/>
    <row r="36765" hidden="1" x14ac:dyDescent="0.25"/>
    <row r="36766" hidden="1" x14ac:dyDescent="0.25"/>
    <row r="36767" hidden="1" x14ac:dyDescent="0.25"/>
    <row r="36768" hidden="1" x14ac:dyDescent="0.25"/>
    <row r="36769" hidden="1" x14ac:dyDescent="0.25"/>
    <row r="36770" hidden="1" x14ac:dyDescent="0.25"/>
    <row r="36771" hidden="1" x14ac:dyDescent="0.25"/>
    <row r="36772" hidden="1" x14ac:dyDescent="0.25"/>
    <row r="36773" hidden="1" x14ac:dyDescent="0.25"/>
    <row r="36774" hidden="1" x14ac:dyDescent="0.25"/>
    <row r="36775" hidden="1" x14ac:dyDescent="0.25"/>
    <row r="36776" hidden="1" x14ac:dyDescent="0.25"/>
    <row r="36777" hidden="1" x14ac:dyDescent="0.25"/>
    <row r="36778" hidden="1" x14ac:dyDescent="0.25"/>
    <row r="36779" hidden="1" x14ac:dyDescent="0.25"/>
    <row r="36780" hidden="1" x14ac:dyDescent="0.25"/>
    <row r="36781" hidden="1" x14ac:dyDescent="0.25"/>
    <row r="36782" hidden="1" x14ac:dyDescent="0.25"/>
    <row r="36783" hidden="1" x14ac:dyDescent="0.25"/>
    <row r="36784" hidden="1" x14ac:dyDescent="0.25"/>
    <row r="36785" hidden="1" x14ac:dyDescent="0.25"/>
    <row r="36786" hidden="1" x14ac:dyDescent="0.25"/>
    <row r="36787" hidden="1" x14ac:dyDescent="0.25"/>
    <row r="36788" hidden="1" x14ac:dyDescent="0.25"/>
    <row r="36789" hidden="1" x14ac:dyDescent="0.25"/>
    <row r="36790" hidden="1" x14ac:dyDescent="0.25"/>
    <row r="36791" hidden="1" x14ac:dyDescent="0.25"/>
    <row r="36792" hidden="1" x14ac:dyDescent="0.25"/>
    <row r="36793" hidden="1" x14ac:dyDescent="0.25"/>
    <row r="36794" hidden="1" x14ac:dyDescent="0.25"/>
    <row r="36795" hidden="1" x14ac:dyDescent="0.25"/>
    <row r="36796" hidden="1" x14ac:dyDescent="0.25"/>
    <row r="36797" hidden="1" x14ac:dyDescent="0.25"/>
    <row r="36798" hidden="1" x14ac:dyDescent="0.25"/>
    <row r="36799" hidden="1" x14ac:dyDescent="0.25"/>
    <row r="36800" hidden="1" x14ac:dyDescent="0.25"/>
    <row r="36801" hidden="1" x14ac:dyDescent="0.25"/>
    <row r="36802" hidden="1" x14ac:dyDescent="0.25"/>
    <row r="36803" hidden="1" x14ac:dyDescent="0.25"/>
    <row r="36804" hidden="1" x14ac:dyDescent="0.25"/>
    <row r="36805" hidden="1" x14ac:dyDescent="0.25"/>
    <row r="36806" hidden="1" x14ac:dyDescent="0.25"/>
    <row r="36807" hidden="1" x14ac:dyDescent="0.25"/>
    <row r="36808" hidden="1" x14ac:dyDescent="0.25"/>
    <row r="36809" hidden="1" x14ac:dyDescent="0.25"/>
    <row r="36810" hidden="1" x14ac:dyDescent="0.25"/>
    <row r="36811" hidden="1" x14ac:dyDescent="0.25"/>
    <row r="36812" hidden="1" x14ac:dyDescent="0.25"/>
    <row r="36813" hidden="1" x14ac:dyDescent="0.25"/>
    <row r="36814" hidden="1" x14ac:dyDescent="0.25"/>
    <row r="36815" hidden="1" x14ac:dyDescent="0.25"/>
    <row r="36816" hidden="1" x14ac:dyDescent="0.25"/>
    <row r="36817" hidden="1" x14ac:dyDescent="0.25"/>
    <row r="36818" hidden="1" x14ac:dyDescent="0.25"/>
    <row r="36819" hidden="1" x14ac:dyDescent="0.25"/>
    <row r="36820" hidden="1" x14ac:dyDescent="0.25"/>
    <row r="36821" hidden="1" x14ac:dyDescent="0.25"/>
    <row r="36822" hidden="1" x14ac:dyDescent="0.25"/>
    <row r="36823" hidden="1" x14ac:dyDescent="0.25"/>
    <row r="36824" hidden="1" x14ac:dyDescent="0.25"/>
    <row r="36825" hidden="1" x14ac:dyDescent="0.25"/>
    <row r="36826" hidden="1" x14ac:dyDescent="0.25"/>
    <row r="36827" hidden="1" x14ac:dyDescent="0.25"/>
    <row r="36828" hidden="1" x14ac:dyDescent="0.25"/>
    <row r="36829" hidden="1" x14ac:dyDescent="0.25"/>
    <row r="36830" hidden="1" x14ac:dyDescent="0.25"/>
    <row r="36831" hidden="1" x14ac:dyDescent="0.25"/>
    <row r="36832" hidden="1" x14ac:dyDescent="0.25"/>
    <row r="36833" hidden="1" x14ac:dyDescent="0.25"/>
    <row r="36834" hidden="1" x14ac:dyDescent="0.25"/>
    <row r="36835" hidden="1" x14ac:dyDescent="0.25"/>
    <row r="36836" hidden="1" x14ac:dyDescent="0.25"/>
    <row r="36837" hidden="1" x14ac:dyDescent="0.25"/>
    <row r="36838" hidden="1" x14ac:dyDescent="0.25"/>
    <row r="36839" hidden="1" x14ac:dyDescent="0.25"/>
    <row r="36840" hidden="1" x14ac:dyDescent="0.25"/>
    <row r="36841" hidden="1" x14ac:dyDescent="0.25"/>
    <row r="36842" hidden="1" x14ac:dyDescent="0.25"/>
    <row r="36843" hidden="1" x14ac:dyDescent="0.25"/>
    <row r="36844" hidden="1" x14ac:dyDescent="0.25"/>
    <row r="36845" hidden="1" x14ac:dyDescent="0.25"/>
    <row r="36846" hidden="1" x14ac:dyDescent="0.25"/>
    <row r="36847" hidden="1" x14ac:dyDescent="0.25"/>
    <row r="36848" hidden="1" x14ac:dyDescent="0.25"/>
    <row r="36849" hidden="1" x14ac:dyDescent="0.25"/>
    <row r="36850" hidden="1" x14ac:dyDescent="0.25"/>
    <row r="36851" hidden="1" x14ac:dyDescent="0.25"/>
    <row r="36852" hidden="1" x14ac:dyDescent="0.25"/>
    <row r="36853" hidden="1" x14ac:dyDescent="0.25"/>
    <row r="36854" hidden="1" x14ac:dyDescent="0.25"/>
    <row r="36855" hidden="1" x14ac:dyDescent="0.25"/>
    <row r="36856" hidden="1" x14ac:dyDescent="0.25"/>
    <row r="36857" hidden="1" x14ac:dyDescent="0.25"/>
    <row r="36858" hidden="1" x14ac:dyDescent="0.25"/>
    <row r="36859" hidden="1" x14ac:dyDescent="0.25"/>
    <row r="36860" hidden="1" x14ac:dyDescent="0.25"/>
    <row r="36861" hidden="1" x14ac:dyDescent="0.25"/>
    <row r="36862" hidden="1" x14ac:dyDescent="0.25"/>
    <row r="36863" hidden="1" x14ac:dyDescent="0.25"/>
    <row r="36864" hidden="1" x14ac:dyDescent="0.25"/>
    <row r="36865" hidden="1" x14ac:dyDescent="0.25"/>
    <row r="36866" hidden="1" x14ac:dyDescent="0.25"/>
    <row r="36867" hidden="1" x14ac:dyDescent="0.25"/>
    <row r="36868" hidden="1" x14ac:dyDescent="0.25"/>
    <row r="36869" hidden="1" x14ac:dyDescent="0.25"/>
    <row r="36870" hidden="1" x14ac:dyDescent="0.25"/>
    <row r="36871" hidden="1" x14ac:dyDescent="0.25"/>
    <row r="36872" hidden="1" x14ac:dyDescent="0.25"/>
    <row r="36873" hidden="1" x14ac:dyDescent="0.25"/>
    <row r="36874" hidden="1" x14ac:dyDescent="0.25"/>
    <row r="36875" hidden="1" x14ac:dyDescent="0.25"/>
    <row r="36876" hidden="1" x14ac:dyDescent="0.25"/>
    <row r="36877" hidden="1" x14ac:dyDescent="0.25"/>
    <row r="36878" hidden="1" x14ac:dyDescent="0.25"/>
    <row r="36879" hidden="1" x14ac:dyDescent="0.25"/>
    <row r="36880" hidden="1" x14ac:dyDescent="0.25"/>
    <row r="36881" hidden="1" x14ac:dyDescent="0.25"/>
    <row r="36882" hidden="1" x14ac:dyDescent="0.25"/>
    <row r="36883" hidden="1" x14ac:dyDescent="0.25"/>
    <row r="36884" hidden="1" x14ac:dyDescent="0.25"/>
    <row r="36885" hidden="1" x14ac:dyDescent="0.25"/>
    <row r="36886" hidden="1" x14ac:dyDescent="0.25"/>
    <row r="36887" hidden="1" x14ac:dyDescent="0.25"/>
    <row r="36888" hidden="1" x14ac:dyDescent="0.25"/>
    <row r="36889" hidden="1" x14ac:dyDescent="0.25"/>
    <row r="36890" hidden="1" x14ac:dyDescent="0.25"/>
    <row r="36891" hidden="1" x14ac:dyDescent="0.25"/>
    <row r="36892" hidden="1" x14ac:dyDescent="0.25"/>
    <row r="36893" hidden="1" x14ac:dyDescent="0.25"/>
    <row r="36894" hidden="1" x14ac:dyDescent="0.25"/>
    <row r="36895" hidden="1" x14ac:dyDescent="0.25"/>
    <row r="36896" hidden="1" x14ac:dyDescent="0.25"/>
    <row r="36897" hidden="1" x14ac:dyDescent="0.25"/>
    <row r="36898" hidden="1" x14ac:dyDescent="0.25"/>
    <row r="36899" hidden="1" x14ac:dyDescent="0.25"/>
    <row r="36900" hidden="1" x14ac:dyDescent="0.25"/>
    <row r="36901" hidden="1" x14ac:dyDescent="0.25"/>
    <row r="36902" hidden="1" x14ac:dyDescent="0.25"/>
    <row r="36903" hidden="1" x14ac:dyDescent="0.25"/>
    <row r="36904" hidden="1" x14ac:dyDescent="0.25"/>
    <row r="36905" hidden="1" x14ac:dyDescent="0.25"/>
    <row r="36906" hidden="1" x14ac:dyDescent="0.25"/>
    <row r="36907" hidden="1" x14ac:dyDescent="0.25"/>
    <row r="36908" hidden="1" x14ac:dyDescent="0.25"/>
    <row r="36909" hidden="1" x14ac:dyDescent="0.25"/>
    <row r="36910" hidden="1" x14ac:dyDescent="0.25"/>
    <row r="36911" hidden="1" x14ac:dyDescent="0.25"/>
    <row r="36912" hidden="1" x14ac:dyDescent="0.25"/>
    <row r="36913" hidden="1" x14ac:dyDescent="0.25"/>
    <row r="36914" hidden="1" x14ac:dyDescent="0.25"/>
    <row r="36915" hidden="1" x14ac:dyDescent="0.25"/>
    <row r="36916" hidden="1" x14ac:dyDescent="0.25"/>
    <row r="36917" hidden="1" x14ac:dyDescent="0.25"/>
    <row r="36918" hidden="1" x14ac:dyDescent="0.25"/>
    <row r="36919" hidden="1" x14ac:dyDescent="0.25"/>
    <row r="36920" hidden="1" x14ac:dyDescent="0.25"/>
    <row r="36921" hidden="1" x14ac:dyDescent="0.25"/>
    <row r="36922" hidden="1" x14ac:dyDescent="0.25"/>
    <row r="36923" hidden="1" x14ac:dyDescent="0.25"/>
    <row r="36924" hidden="1" x14ac:dyDescent="0.25"/>
    <row r="36925" hidden="1" x14ac:dyDescent="0.25"/>
    <row r="36926" hidden="1" x14ac:dyDescent="0.25"/>
    <row r="36927" hidden="1" x14ac:dyDescent="0.25"/>
    <row r="36928" hidden="1" x14ac:dyDescent="0.25"/>
    <row r="36929" hidden="1" x14ac:dyDescent="0.25"/>
    <row r="36930" hidden="1" x14ac:dyDescent="0.25"/>
    <row r="36931" hidden="1" x14ac:dyDescent="0.25"/>
    <row r="36932" hidden="1" x14ac:dyDescent="0.25"/>
    <row r="36933" hidden="1" x14ac:dyDescent="0.25"/>
    <row r="36934" hidden="1" x14ac:dyDescent="0.25"/>
    <row r="36935" hidden="1" x14ac:dyDescent="0.25"/>
    <row r="36936" hidden="1" x14ac:dyDescent="0.25"/>
    <row r="36937" hidden="1" x14ac:dyDescent="0.25"/>
    <row r="36938" hidden="1" x14ac:dyDescent="0.25"/>
    <row r="36939" hidden="1" x14ac:dyDescent="0.25"/>
    <row r="36940" hidden="1" x14ac:dyDescent="0.25"/>
    <row r="36941" hidden="1" x14ac:dyDescent="0.25"/>
    <row r="36942" hidden="1" x14ac:dyDescent="0.25"/>
    <row r="36943" hidden="1" x14ac:dyDescent="0.25"/>
    <row r="36944" hidden="1" x14ac:dyDescent="0.25"/>
    <row r="36945" hidden="1" x14ac:dyDescent="0.25"/>
    <row r="36946" hidden="1" x14ac:dyDescent="0.25"/>
    <row r="36947" hidden="1" x14ac:dyDescent="0.25"/>
    <row r="36948" hidden="1" x14ac:dyDescent="0.25"/>
    <row r="36949" hidden="1" x14ac:dyDescent="0.25"/>
    <row r="36950" hidden="1" x14ac:dyDescent="0.25"/>
    <row r="36951" hidden="1" x14ac:dyDescent="0.25"/>
    <row r="36952" hidden="1" x14ac:dyDescent="0.25"/>
    <row r="36953" hidden="1" x14ac:dyDescent="0.25"/>
    <row r="36954" hidden="1" x14ac:dyDescent="0.25"/>
    <row r="36955" hidden="1" x14ac:dyDescent="0.25"/>
    <row r="36956" hidden="1" x14ac:dyDescent="0.25"/>
    <row r="36957" hidden="1" x14ac:dyDescent="0.25"/>
    <row r="36958" hidden="1" x14ac:dyDescent="0.25"/>
    <row r="36959" hidden="1" x14ac:dyDescent="0.25"/>
    <row r="36960" hidden="1" x14ac:dyDescent="0.25"/>
    <row r="36961" hidden="1" x14ac:dyDescent="0.25"/>
    <row r="36962" hidden="1" x14ac:dyDescent="0.25"/>
    <row r="36963" hidden="1" x14ac:dyDescent="0.25"/>
    <row r="36964" hidden="1" x14ac:dyDescent="0.25"/>
    <row r="36965" hidden="1" x14ac:dyDescent="0.25"/>
    <row r="36966" hidden="1" x14ac:dyDescent="0.25"/>
    <row r="36967" hidden="1" x14ac:dyDescent="0.25"/>
    <row r="36968" hidden="1" x14ac:dyDescent="0.25"/>
    <row r="36969" hidden="1" x14ac:dyDescent="0.25"/>
    <row r="36970" hidden="1" x14ac:dyDescent="0.25"/>
    <row r="36971" hidden="1" x14ac:dyDescent="0.25"/>
    <row r="36972" hidden="1" x14ac:dyDescent="0.25"/>
    <row r="36973" hidden="1" x14ac:dyDescent="0.25"/>
    <row r="36974" hidden="1" x14ac:dyDescent="0.25"/>
    <row r="36975" hidden="1" x14ac:dyDescent="0.25"/>
    <row r="36976" hidden="1" x14ac:dyDescent="0.25"/>
    <row r="36977" hidden="1" x14ac:dyDescent="0.25"/>
    <row r="36978" hidden="1" x14ac:dyDescent="0.25"/>
    <row r="36979" hidden="1" x14ac:dyDescent="0.25"/>
    <row r="36980" hidden="1" x14ac:dyDescent="0.25"/>
    <row r="36981" hidden="1" x14ac:dyDescent="0.25"/>
    <row r="36982" hidden="1" x14ac:dyDescent="0.25"/>
    <row r="36983" hidden="1" x14ac:dyDescent="0.25"/>
    <row r="36984" hidden="1" x14ac:dyDescent="0.25"/>
    <row r="36985" hidden="1" x14ac:dyDescent="0.25"/>
    <row r="36986" hidden="1" x14ac:dyDescent="0.25"/>
    <row r="36987" hidden="1" x14ac:dyDescent="0.25"/>
    <row r="36988" hidden="1" x14ac:dyDescent="0.25"/>
    <row r="36989" hidden="1" x14ac:dyDescent="0.25"/>
    <row r="36990" hidden="1" x14ac:dyDescent="0.25"/>
    <row r="36991" hidden="1" x14ac:dyDescent="0.25"/>
    <row r="36992" hidden="1" x14ac:dyDescent="0.25"/>
    <row r="36993" hidden="1" x14ac:dyDescent="0.25"/>
    <row r="36994" hidden="1" x14ac:dyDescent="0.25"/>
    <row r="36995" hidden="1" x14ac:dyDescent="0.25"/>
    <row r="36996" hidden="1" x14ac:dyDescent="0.25"/>
    <row r="36997" hidden="1" x14ac:dyDescent="0.25"/>
    <row r="36998" hidden="1" x14ac:dyDescent="0.25"/>
    <row r="36999" hidden="1" x14ac:dyDescent="0.25"/>
    <row r="37000" hidden="1" x14ac:dyDescent="0.25"/>
    <row r="37001" hidden="1" x14ac:dyDescent="0.25"/>
    <row r="37002" hidden="1" x14ac:dyDescent="0.25"/>
    <row r="37003" hidden="1" x14ac:dyDescent="0.25"/>
    <row r="37004" hidden="1" x14ac:dyDescent="0.25"/>
    <row r="37005" hidden="1" x14ac:dyDescent="0.25"/>
    <row r="37006" hidden="1" x14ac:dyDescent="0.25"/>
    <row r="37007" hidden="1" x14ac:dyDescent="0.25"/>
    <row r="37008" hidden="1" x14ac:dyDescent="0.25"/>
    <row r="37009" hidden="1" x14ac:dyDescent="0.25"/>
    <row r="37010" hidden="1" x14ac:dyDescent="0.25"/>
    <row r="37011" hidden="1" x14ac:dyDescent="0.25"/>
    <row r="37012" hidden="1" x14ac:dyDescent="0.25"/>
    <row r="37013" hidden="1" x14ac:dyDescent="0.25"/>
    <row r="37014" hidden="1" x14ac:dyDescent="0.25"/>
    <row r="37015" hidden="1" x14ac:dyDescent="0.25"/>
    <row r="37016" hidden="1" x14ac:dyDescent="0.25"/>
    <row r="37017" hidden="1" x14ac:dyDescent="0.25"/>
    <row r="37018" hidden="1" x14ac:dyDescent="0.25"/>
    <row r="37019" hidden="1" x14ac:dyDescent="0.25"/>
    <row r="37020" hidden="1" x14ac:dyDescent="0.25"/>
    <row r="37021" hidden="1" x14ac:dyDescent="0.25"/>
    <row r="37022" hidden="1" x14ac:dyDescent="0.25"/>
    <row r="37023" hidden="1" x14ac:dyDescent="0.25"/>
    <row r="37024" hidden="1" x14ac:dyDescent="0.25"/>
    <row r="37025" hidden="1" x14ac:dyDescent="0.25"/>
    <row r="37026" hidden="1" x14ac:dyDescent="0.25"/>
    <row r="37027" hidden="1" x14ac:dyDescent="0.25"/>
    <row r="37028" hidden="1" x14ac:dyDescent="0.25"/>
    <row r="37029" hidden="1" x14ac:dyDescent="0.25"/>
    <row r="37030" hidden="1" x14ac:dyDescent="0.25"/>
    <row r="37031" hidden="1" x14ac:dyDescent="0.25"/>
    <row r="37032" hidden="1" x14ac:dyDescent="0.25"/>
    <row r="37033" hidden="1" x14ac:dyDescent="0.25"/>
    <row r="37034" hidden="1" x14ac:dyDescent="0.25"/>
    <row r="37035" hidden="1" x14ac:dyDescent="0.25"/>
    <row r="37036" hidden="1" x14ac:dyDescent="0.25"/>
    <row r="37037" hidden="1" x14ac:dyDescent="0.25"/>
    <row r="37038" hidden="1" x14ac:dyDescent="0.25"/>
    <row r="37039" hidden="1" x14ac:dyDescent="0.25"/>
    <row r="37040" hidden="1" x14ac:dyDescent="0.25"/>
    <row r="37041" hidden="1" x14ac:dyDescent="0.25"/>
    <row r="37042" hidden="1" x14ac:dyDescent="0.25"/>
    <row r="37043" hidden="1" x14ac:dyDescent="0.25"/>
    <row r="37044" hidden="1" x14ac:dyDescent="0.25"/>
    <row r="37045" hidden="1" x14ac:dyDescent="0.25"/>
    <row r="37046" hidden="1" x14ac:dyDescent="0.25"/>
    <row r="37047" hidden="1" x14ac:dyDescent="0.25"/>
    <row r="37048" hidden="1" x14ac:dyDescent="0.25"/>
    <row r="37049" hidden="1" x14ac:dyDescent="0.25"/>
    <row r="37050" hidden="1" x14ac:dyDescent="0.25"/>
    <row r="37051" hidden="1" x14ac:dyDescent="0.25"/>
    <row r="37052" hidden="1" x14ac:dyDescent="0.25"/>
    <row r="37053" hidden="1" x14ac:dyDescent="0.25"/>
    <row r="37054" hidden="1" x14ac:dyDescent="0.25"/>
    <row r="37055" hidden="1" x14ac:dyDescent="0.25"/>
    <row r="37056" hidden="1" x14ac:dyDescent="0.25"/>
    <row r="37057" hidden="1" x14ac:dyDescent="0.25"/>
    <row r="37058" hidden="1" x14ac:dyDescent="0.25"/>
    <row r="37059" hidden="1" x14ac:dyDescent="0.25"/>
    <row r="37060" hidden="1" x14ac:dyDescent="0.25"/>
    <row r="37061" hidden="1" x14ac:dyDescent="0.25"/>
    <row r="37062" hidden="1" x14ac:dyDescent="0.25"/>
    <row r="37063" hidden="1" x14ac:dyDescent="0.25"/>
    <row r="37064" hidden="1" x14ac:dyDescent="0.25"/>
    <row r="37065" hidden="1" x14ac:dyDescent="0.25"/>
    <row r="37066" hidden="1" x14ac:dyDescent="0.25"/>
    <row r="37067" hidden="1" x14ac:dyDescent="0.25"/>
    <row r="37068" hidden="1" x14ac:dyDescent="0.25"/>
    <row r="37069" hidden="1" x14ac:dyDescent="0.25"/>
    <row r="37070" hidden="1" x14ac:dyDescent="0.25"/>
    <row r="37071" hidden="1" x14ac:dyDescent="0.25"/>
    <row r="37072" hidden="1" x14ac:dyDescent="0.25"/>
    <row r="37073" hidden="1" x14ac:dyDescent="0.25"/>
    <row r="37074" hidden="1" x14ac:dyDescent="0.25"/>
    <row r="37075" hidden="1" x14ac:dyDescent="0.25"/>
    <row r="37076" hidden="1" x14ac:dyDescent="0.25"/>
    <row r="37077" hidden="1" x14ac:dyDescent="0.25"/>
    <row r="37078" hidden="1" x14ac:dyDescent="0.25"/>
    <row r="37079" hidden="1" x14ac:dyDescent="0.25"/>
    <row r="37080" hidden="1" x14ac:dyDescent="0.25"/>
    <row r="37081" hidden="1" x14ac:dyDescent="0.25"/>
    <row r="37082" hidden="1" x14ac:dyDescent="0.25"/>
    <row r="37083" hidden="1" x14ac:dyDescent="0.25"/>
    <row r="37084" hidden="1" x14ac:dyDescent="0.25"/>
    <row r="37085" hidden="1" x14ac:dyDescent="0.25"/>
    <row r="37086" hidden="1" x14ac:dyDescent="0.25"/>
    <row r="37087" hidden="1" x14ac:dyDescent="0.25"/>
    <row r="37088" hidden="1" x14ac:dyDescent="0.25"/>
    <row r="37089" hidden="1" x14ac:dyDescent="0.25"/>
    <row r="37090" hidden="1" x14ac:dyDescent="0.25"/>
    <row r="37091" hidden="1" x14ac:dyDescent="0.25"/>
    <row r="37092" hidden="1" x14ac:dyDescent="0.25"/>
    <row r="37093" hidden="1" x14ac:dyDescent="0.25"/>
    <row r="37094" hidden="1" x14ac:dyDescent="0.25"/>
    <row r="37095" hidden="1" x14ac:dyDescent="0.25"/>
    <row r="37096" hidden="1" x14ac:dyDescent="0.25"/>
    <row r="37097" hidden="1" x14ac:dyDescent="0.25"/>
    <row r="37098" hidden="1" x14ac:dyDescent="0.25"/>
    <row r="37099" hidden="1" x14ac:dyDescent="0.25"/>
    <row r="37100" hidden="1" x14ac:dyDescent="0.25"/>
    <row r="37101" hidden="1" x14ac:dyDescent="0.25"/>
    <row r="37102" hidden="1" x14ac:dyDescent="0.25"/>
    <row r="37103" hidden="1" x14ac:dyDescent="0.25"/>
    <row r="37104" hidden="1" x14ac:dyDescent="0.25"/>
    <row r="37105" hidden="1" x14ac:dyDescent="0.25"/>
    <row r="37106" hidden="1" x14ac:dyDescent="0.25"/>
    <row r="37107" hidden="1" x14ac:dyDescent="0.25"/>
    <row r="37108" hidden="1" x14ac:dyDescent="0.25"/>
    <row r="37109" hidden="1" x14ac:dyDescent="0.25"/>
    <row r="37110" hidden="1" x14ac:dyDescent="0.25"/>
    <row r="37111" hidden="1" x14ac:dyDescent="0.25"/>
    <row r="37112" hidden="1" x14ac:dyDescent="0.25"/>
    <row r="37113" hidden="1" x14ac:dyDescent="0.25"/>
    <row r="37114" hidden="1" x14ac:dyDescent="0.25"/>
    <row r="37115" hidden="1" x14ac:dyDescent="0.25"/>
    <row r="37116" hidden="1" x14ac:dyDescent="0.25"/>
    <row r="37117" hidden="1" x14ac:dyDescent="0.25"/>
    <row r="37118" hidden="1" x14ac:dyDescent="0.25"/>
    <row r="37119" hidden="1" x14ac:dyDescent="0.25"/>
    <row r="37120" hidden="1" x14ac:dyDescent="0.25"/>
    <row r="37121" hidden="1" x14ac:dyDescent="0.25"/>
    <row r="37122" hidden="1" x14ac:dyDescent="0.25"/>
    <row r="37123" hidden="1" x14ac:dyDescent="0.25"/>
    <row r="37124" hidden="1" x14ac:dyDescent="0.25"/>
    <row r="37125" hidden="1" x14ac:dyDescent="0.25"/>
    <row r="37126" hidden="1" x14ac:dyDescent="0.25"/>
    <row r="37127" hidden="1" x14ac:dyDescent="0.25"/>
    <row r="37128" hidden="1" x14ac:dyDescent="0.25"/>
    <row r="37129" hidden="1" x14ac:dyDescent="0.25"/>
    <row r="37130" hidden="1" x14ac:dyDescent="0.25"/>
    <row r="37131" hidden="1" x14ac:dyDescent="0.25"/>
    <row r="37132" hidden="1" x14ac:dyDescent="0.25"/>
    <row r="37133" hidden="1" x14ac:dyDescent="0.25"/>
    <row r="37134" hidden="1" x14ac:dyDescent="0.25"/>
    <row r="37135" hidden="1" x14ac:dyDescent="0.25"/>
    <row r="37136" hidden="1" x14ac:dyDescent="0.25"/>
    <row r="37137" hidden="1" x14ac:dyDescent="0.25"/>
    <row r="37138" hidden="1" x14ac:dyDescent="0.25"/>
    <row r="37139" hidden="1" x14ac:dyDescent="0.25"/>
    <row r="37140" hidden="1" x14ac:dyDescent="0.25"/>
    <row r="37141" hidden="1" x14ac:dyDescent="0.25"/>
    <row r="37142" hidden="1" x14ac:dyDescent="0.25"/>
    <row r="37143" hidden="1" x14ac:dyDescent="0.25"/>
    <row r="37144" hidden="1" x14ac:dyDescent="0.25"/>
    <row r="37145" hidden="1" x14ac:dyDescent="0.25"/>
    <row r="37146" hidden="1" x14ac:dyDescent="0.25"/>
    <row r="37147" hidden="1" x14ac:dyDescent="0.25"/>
    <row r="37148" hidden="1" x14ac:dyDescent="0.25"/>
    <row r="37149" hidden="1" x14ac:dyDescent="0.25"/>
    <row r="37150" hidden="1" x14ac:dyDescent="0.25"/>
    <row r="37151" hidden="1" x14ac:dyDescent="0.25"/>
    <row r="37152" hidden="1" x14ac:dyDescent="0.25"/>
    <row r="37153" hidden="1" x14ac:dyDescent="0.25"/>
    <row r="37154" hidden="1" x14ac:dyDescent="0.25"/>
    <row r="37155" hidden="1" x14ac:dyDescent="0.25"/>
    <row r="37156" hidden="1" x14ac:dyDescent="0.25"/>
    <row r="37157" hidden="1" x14ac:dyDescent="0.25"/>
    <row r="37158" hidden="1" x14ac:dyDescent="0.25"/>
    <row r="37159" hidden="1" x14ac:dyDescent="0.25"/>
    <row r="37160" hidden="1" x14ac:dyDescent="0.25"/>
    <row r="37161" hidden="1" x14ac:dyDescent="0.25"/>
    <row r="37162" hidden="1" x14ac:dyDescent="0.25"/>
    <row r="37163" hidden="1" x14ac:dyDescent="0.25"/>
    <row r="37164" hidden="1" x14ac:dyDescent="0.25"/>
    <row r="37165" hidden="1" x14ac:dyDescent="0.25"/>
    <row r="37166" hidden="1" x14ac:dyDescent="0.25"/>
    <row r="37167" hidden="1" x14ac:dyDescent="0.25"/>
    <row r="37168" hidden="1" x14ac:dyDescent="0.25"/>
    <row r="37169" hidden="1" x14ac:dyDescent="0.25"/>
    <row r="37170" hidden="1" x14ac:dyDescent="0.25"/>
    <row r="37171" hidden="1" x14ac:dyDescent="0.25"/>
    <row r="37172" hidden="1" x14ac:dyDescent="0.25"/>
    <row r="37173" hidden="1" x14ac:dyDescent="0.25"/>
    <row r="37174" hidden="1" x14ac:dyDescent="0.25"/>
    <row r="37175" hidden="1" x14ac:dyDescent="0.25"/>
    <row r="37176" hidden="1" x14ac:dyDescent="0.25"/>
    <row r="37177" hidden="1" x14ac:dyDescent="0.25"/>
    <row r="37178" hidden="1" x14ac:dyDescent="0.25"/>
    <row r="37179" hidden="1" x14ac:dyDescent="0.25"/>
    <row r="37180" hidden="1" x14ac:dyDescent="0.25"/>
    <row r="37181" hidden="1" x14ac:dyDescent="0.25"/>
    <row r="37182" hidden="1" x14ac:dyDescent="0.25"/>
    <row r="37183" hidden="1" x14ac:dyDescent="0.25"/>
    <row r="37184" hidden="1" x14ac:dyDescent="0.25"/>
    <row r="37185" hidden="1" x14ac:dyDescent="0.25"/>
    <row r="37186" hidden="1" x14ac:dyDescent="0.25"/>
    <row r="37187" hidden="1" x14ac:dyDescent="0.25"/>
    <row r="37188" hidden="1" x14ac:dyDescent="0.25"/>
    <row r="37189" hidden="1" x14ac:dyDescent="0.25"/>
    <row r="37190" hidden="1" x14ac:dyDescent="0.25"/>
    <row r="37191" hidden="1" x14ac:dyDescent="0.25"/>
    <row r="37192" hidden="1" x14ac:dyDescent="0.25"/>
    <row r="37193" hidden="1" x14ac:dyDescent="0.25"/>
    <row r="37194" hidden="1" x14ac:dyDescent="0.25"/>
    <row r="37195" hidden="1" x14ac:dyDescent="0.25"/>
    <row r="37196" hidden="1" x14ac:dyDescent="0.25"/>
    <row r="37197" hidden="1" x14ac:dyDescent="0.25"/>
    <row r="37198" hidden="1" x14ac:dyDescent="0.25"/>
    <row r="37199" hidden="1" x14ac:dyDescent="0.25"/>
    <row r="37200" hidden="1" x14ac:dyDescent="0.25"/>
    <row r="37201" hidden="1" x14ac:dyDescent="0.25"/>
    <row r="37202" hidden="1" x14ac:dyDescent="0.25"/>
    <row r="37203" hidden="1" x14ac:dyDescent="0.25"/>
    <row r="37204" hidden="1" x14ac:dyDescent="0.25"/>
    <row r="37205" hidden="1" x14ac:dyDescent="0.25"/>
    <row r="37206" hidden="1" x14ac:dyDescent="0.25"/>
    <row r="37207" hidden="1" x14ac:dyDescent="0.25"/>
    <row r="37208" hidden="1" x14ac:dyDescent="0.25"/>
    <row r="37209" hidden="1" x14ac:dyDescent="0.25"/>
    <row r="37210" hidden="1" x14ac:dyDescent="0.25"/>
    <row r="37211" hidden="1" x14ac:dyDescent="0.25"/>
    <row r="37212" hidden="1" x14ac:dyDescent="0.25"/>
    <row r="37213" hidden="1" x14ac:dyDescent="0.25"/>
    <row r="37214" hidden="1" x14ac:dyDescent="0.25"/>
    <row r="37215" hidden="1" x14ac:dyDescent="0.25"/>
    <row r="37216" hidden="1" x14ac:dyDescent="0.25"/>
    <row r="37217" hidden="1" x14ac:dyDescent="0.25"/>
    <row r="37218" hidden="1" x14ac:dyDescent="0.25"/>
    <row r="37219" hidden="1" x14ac:dyDescent="0.25"/>
    <row r="37220" hidden="1" x14ac:dyDescent="0.25"/>
    <row r="37221" hidden="1" x14ac:dyDescent="0.25"/>
    <row r="37222" hidden="1" x14ac:dyDescent="0.25"/>
    <row r="37223" hidden="1" x14ac:dyDescent="0.25"/>
    <row r="37224" hidden="1" x14ac:dyDescent="0.25"/>
    <row r="37225" hidden="1" x14ac:dyDescent="0.25"/>
    <row r="37226" hidden="1" x14ac:dyDescent="0.25"/>
    <row r="37227" hidden="1" x14ac:dyDescent="0.25"/>
    <row r="37228" hidden="1" x14ac:dyDescent="0.25"/>
    <row r="37229" hidden="1" x14ac:dyDescent="0.25"/>
    <row r="37230" hidden="1" x14ac:dyDescent="0.25"/>
    <row r="37231" hidden="1" x14ac:dyDescent="0.25"/>
    <row r="37232" hidden="1" x14ac:dyDescent="0.25"/>
    <row r="37233" hidden="1" x14ac:dyDescent="0.25"/>
    <row r="37234" hidden="1" x14ac:dyDescent="0.25"/>
    <row r="37235" hidden="1" x14ac:dyDescent="0.25"/>
    <row r="37236" hidden="1" x14ac:dyDescent="0.25"/>
    <row r="37237" hidden="1" x14ac:dyDescent="0.25"/>
    <row r="37238" hidden="1" x14ac:dyDescent="0.25"/>
    <row r="37239" hidden="1" x14ac:dyDescent="0.25"/>
    <row r="37240" hidden="1" x14ac:dyDescent="0.25"/>
    <row r="37241" hidden="1" x14ac:dyDescent="0.25"/>
    <row r="37242" hidden="1" x14ac:dyDescent="0.25"/>
    <row r="37243" hidden="1" x14ac:dyDescent="0.25"/>
    <row r="37244" hidden="1" x14ac:dyDescent="0.25"/>
    <row r="37245" hidden="1" x14ac:dyDescent="0.25"/>
    <row r="37246" hidden="1" x14ac:dyDescent="0.25"/>
    <row r="37247" hidden="1" x14ac:dyDescent="0.25"/>
    <row r="37248" hidden="1" x14ac:dyDescent="0.25"/>
    <row r="37249" hidden="1" x14ac:dyDescent="0.25"/>
    <row r="37250" hidden="1" x14ac:dyDescent="0.25"/>
    <row r="37251" hidden="1" x14ac:dyDescent="0.25"/>
    <row r="37252" hidden="1" x14ac:dyDescent="0.25"/>
    <row r="37253" hidden="1" x14ac:dyDescent="0.25"/>
    <row r="37254" hidden="1" x14ac:dyDescent="0.25"/>
    <row r="37255" hidden="1" x14ac:dyDescent="0.25"/>
    <row r="37256" hidden="1" x14ac:dyDescent="0.25"/>
    <row r="37257" hidden="1" x14ac:dyDescent="0.25"/>
    <row r="37258" hidden="1" x14ac:dyDescent="0.25"/>
    <row r="37259" hidden="1" x14ac:dyDescent="0.25"/>
    <row r="37260" hidden="1" x14ac:dyDescent="0.25"/>
    <row r="37261" hidden="1" x14ac:dyDescent="0.25"/>
    <row r="37262" hidden="1" x14ac:dyDescent="0.25"/>
    <row r="37263" hidden="1" x14ac:dyDescent="0.25"/>
    <row r="37264" hidden="1" x14ac:dyDescent="0.25"/>
    <row r="37265" hidden="1" x14ac:dyDescent="0.25"/>
    <row r="37266" hidden="1" x14ac:dyDescent="0.25"/>
    <row r="37267" hidden="1" x14ac:dyDescent="0.25"/>
    <row r="37268" hidden="1" x14ac:dyDescent="0.25"/>
    <row r="37269" hidden="1" x14ac:dyDescent="0.25"/>
    <row r="37270" hidden="1" x14ac:dyDescent="0.25"/>
    <row r="37271" hidden="1" x14ac:dyDescent="0.25"/>
    <row r="37272" hidden="1" x14ac:dyDescent="0.25"/>
    <row r="37273" hidden="1" x14ac:dyDescent="0.25"/>
    <row r="37274" hidden="1" x14ac:dyDescent="0.25"/>
    <row r="37275" hidden="1" x14ac:dyDescent="0.25"/>
    <row r="37276" hidden="1" x14ac:dyDescent="0.25"/>
    <row r="37277" hidden="1" x14ac:dyDescent="0.25"/>
    <row r="37278" hidden="1" x14ac:dyDescent="0.25"/>
    <row r="37279" hidden="1" x14ac:dyDescent="0.25"/>
    <row r="37280" hidden="1" x14ac:dyDescent="0.25"/>
    <row r="37281" hidden="1" x14ac:dyDescent="0.25"/>
    <row r="37282" hidden="1" x14ac:dyDescent="0.25"/>
    <row r="37283" hidden="1" x14ac:dyDescent="0.25"/>
    <row r="37284" hidden="1" x14ac:dyDescent="0.25"/>
    <row r="37285" hidden="1" x14ac:dyDescent="0.25"/>
    <row r="37286" hidden="1" x14ac:dyDescent="0.25"/>
    <row r="37287" hidden="1" x14ac:dyDescent="0.25"/>
    <row r="37288" hidden="1" x14ac:dyDescent="0.25"/>
    <row r="37289" hidden="1" x14ac:dyDescent="0.25"/>
    <row r="37290" hidden="1" x14ac:dyDescent="0.25"/>
    <row r="37291" hidden="1" x14ac:dyDescent="0.25"/>
    <row r="37292" hidden="1" x14ac:dyDescent="0.25"/>
    <row r="37293" hidden="1" x14ac:dyDescent="0.25"/>
    <row r="37294" hidden="1" x14ac:dyDescent="0.25"/>
    <row r="37295" hidden="1" x14ac:dyDescent="0.25"/>
    <row r="37296" hidden="1" x14ac:dyDescent="0.25"/>
    <row r="37297" hidden="1" x14ac:dyDescent="0.25"/>
    <row r="37298" hidden="1" x14ac:dyDescent="0.25"/>
    <row r="37299" hidden="1" x14ac:dyDescent="0.25"/>
    <row r="37300" hidden="1" x14ac:dyDescent="0.25"/>
    <row r="37301" hidden="1" x14ac:dyDescent="0.25"/>
    <row r="37302" hidden="1" x14ac:dyDescent="0.25"/>
    <row r="37303" hidden="1" x14ac:dyDescent="0.25"/>
    <row r="37304" hidden="1" x14ac:dyDescent="0.25"/>
    <row r="37305" hidden="1" x14ac:dyDescent="0.25"/>
    <row r="37306" hidden="1" x14ac:dyDescent="0.25"/>
    <row r="37307" hidden="1" x14ac:dyDescent="0.25"/>
    <row r="37308" hidden="1" x14ac:dyDescent="0.25"/>
    <row r="37309" hidden="1" x14ac:dyDescent="0.25"/>
    <row r="37310" hidden="1" x14ac:dyDescent="0.25"/>
    <row r="37311" hidden="1" x14ac:dyDescent="0.25"/>
    <row r="37312" hidden="1" x14ac:dyDescent="0.25"/>
    <row r="37313" hidden="1" x14ac:dyDescent="0.25"/>
    <row r="37314" hidden="1" x14ac:dyDescent="0.25"/>
    <row r="37315" hidden="1" x14ac:dyDescent="0.25"/>
    <row r="37316" hidden="1" x14ac:dyDescent="0.25"/>
    <row r="37317" hidden="1" x14ac:dyDescent="0.25"/>
    <row r="37318" hidden="1" x14ac:dyDescent="0.25"/>
    <row r="37319" hidden="1" x14ac:dyDescent="0.25"/>
    <row r="37320" hidden="1" x14ac:dyDescent="0.25"/>
    <row r="37321" hidden="1" x14ac:dyDescent="0.25"/>
    <row r="37322" hidden="1" x14ac:dyDescent="0.25"/>
    <row r="37323" hidden="1" x14ac:dyDescent="0.25"/>
    <row r="37324" hidden="1" x14ac:dyDescent="0.25"/>
    <row r="37325" hidden="1" x14ac:dyDescent="0.25"/>
    <row r="37326" hidden="1" x14ac:dyDescent="0.25"/>
    <row r="37327" hidden="1" x14ac:dyDescent="0.25"/>
    <row r="37328" hidden="1" x14ac:dyDescent="0.25"/>
    <row r="37329" hidden="1" x14ac:dyDescent="0.25"/>
    <row r="37330" hidden="1" x14ac:dyDescent="0.25"/>
    <row r="37331" hidden="1" x14ac:dyDescent="0.25"/>
    <row r="37332" hidden="1" x14ac:dyDescent="0.25"/>
    <row r="37333" hidden="1" x14ac:dyDescent="0.25"/>
    <row r="37334" hidden="1" x14ac:dyDescent="0.25"/>
    <row r="37335" hidden="1" x14ac:dyDescent="0.25"/>
    <row r="37336" hidden="1" x14ac:dyDescent="0.25"/>
    <row r="37337" hidden="1" x14ac:dyDescent="0.25"/>
    <row r="37338" hidden="1" x14ac:dyDescent="0.25"/>
    <row r="37339" hidden="1" x14ac:dyDescent="0.25"/>
    <row r="37340" hidden="1" x14ac:dyDescent="0.25"/>
    <row r="37341" hidden="1" x14ac:dyDescent="0.25"/>
    <row r="37342" hidden="1" x14ac:dyDescent="0.25"/>
    <row r="37343" hidden="1" x14ac:dyDescent="0.25"/>
    <row r="37344" hidden="1" x14ac:dyDescent="0.25"/>
    <row r="37345" hidden="1" x14ac:dyDescent="0.25"/>
    <row r="37346" hidden="1" x14ac:dyDescent="0.25"/>
    <row r="37347" hidden="1" x14ac:dyDescent="0.25"/>
    <row r="37348" hidden="1" x14ac:dyDescent="0.25"/>
    <row r="37349" hidden="1" x14ac:dyDescent="0.25"/>
    <row r="37350" hidden="1" x14ac:dyDescent="0.25"/>
    <row r="37351" hidden="1" x14ac:dyDescent="0.25"/>
    <row r="37352" hidden="1" x14ac:dyDescent="0.25"/>
    <row r="37353" hidden="1" x14ac:dyDescent="0.25"/>
    <row r="37354" hidden="1" x14ac:dyDescent="0.25"/>
    <row r="37355" hidden="1" x14ac:dyDescent="0.25"/>
    <row r="37356" hidden="1" x14ac:dyDescent="0.25"/>
    <row r="37357" hidden="1" x14ac:dyDescent="0.25"/>
    <row r="37358" hidden="1" x14ac:dyDescent="0.25"/>
    <row r="37359" hidden="1" x14ac:dyDescent="0.25"/>
    <row r="37360" hidden="1" x14ac:dyDescent="0.25"/>
    <row r="37361" hidden="1" x14ac:dyDescent="0.25"/>
    <row r="37362" hidden="1" x14ac:dyDescent="0.25"/>
    <row r="37363" hidden="1" x14ac:dyDescent="0.25"/>
    <row r="37364" hidden="1" x14ac:dyDescent="0.25"/>
    <row r="37365" hidden="1" x14ac:dyDescent="0.25"/>
    <row r="37366" hidden="1" x14ac:dyDescent="0.25"/>
    <row r="37367" hidden="1" x14ac:dyDescent="0.25"/>
    <row r="37368" hidden="1" x14ac:dyDescent="0.25"/>
    <row r="37369" hidden="1" x14ac:dyDescent="0.25"/>
    <row r="37370" hidden="1" x14ac:dyDescent="0.25"/>
    <row r="37371" hidden="1" x14ac:dyDescent="0.25"/>
    <row r="37372" hidden="1" x14ac:dyDescent="0.25"/>
    <row r="37373" hidden="1" x14ac:dyDescent="0.25"/>
    <row r="37374" hidden="1" x14ac:dyDescent="0.25"/>
    <row r="37375" hidden="1" x14ac:dyDescent="0.25"/>
    <row r="37376" hidden="1" x14ac:dyDescent="0.25"/>
    <row r="37377" hidden="1" x14ac:dyDescent="0.25"/>
    <row r="37378" hidden="1" x14ac:dyDescent="0.25"/>
    <row r="37379" hidden="1" x14ac:dyDescent="0.25"/>
    <row r="37380" hidden="1" x14ac:dyDescent="0.25"/>
    <row r="37381" hidden="1" x14ac:dyDescent="0.25"/>
    <row r="37382" hidden="1" x14ac:dyDescent="0.25"/>
    <row r="37383" hidden="1" x14ac:dyDescent="0.25"/>
    <row r="37384" hidden="1" x14ac:dyDescent="0.25"/>
    <row r="37385" hidden="1" x14ac:dyDescent="0.25"/>
    <row r="37386" hidden="1" x14ac:dyDescent="0.25"/>
    <row r="37387" hidden="1" x14ac:dyDescent="0.25"/>
    <row r="37388" hidden="1" x14ac:dyDescent="0.25"/>
    <row r="37389" hidden="1" x14ac:dyDescent="0.25"/>
    <row r="37390" hidden="1" x14ac:dyDescent="0.25"/>
    <row r="37391" hidden="1" x14ac:dyDescent="0.25"/>
    <row r="37392" hidden="1" x14ac:dyDescent="0.25"/>
    <row r="37393" hidden="1" x14ac:dyDescent="0.25"/>
    <row r="37394" hidden="1" x14ac:dyDescent="0.25"/>
    <row r="37395" hidden="1" x14ac:dyDescent="0.25"/>
    <row r="37396" hidden="1" x14ac:dyDescent="0.25"/>
    <row r="37397" hidden="1" x14ac:dyDescent="0.25"/>
    <row r="37398" hidden="1" x14ac:dyDescent="0.25"/>
    <row r="37399" hidden="1" x14ac:dyDescent="0.25"/>
    <row r="37400" hidden="1" x14ac:dyDescent="0.25"/>
    <row r="37401" hidden="1" x14ac:dyDescent="0.25"/>
    <row r="37402" hidden="1" x14ac:dyDescent="0.25"/>
    <row r="37403" hidden="1" x14ac:dyDescent="0.25"/>
    <row r="37404" hidden="1" x14ac:dyDescent="0.25"/>
    <row r="37405" hidden="1" x14ac:dyDescent="0.25"/>
    <row r="37406" hidden="1" x14ac:dyDescent="0.25"/>
    <row r="37407" hidden="1" x14ac:dyDescent="0.25"/>
    <row r="37408" hidden="1" x14ac:dyDescent="0.25"/>
    <row r="37409" hidden="1" x14ac:dyDescent="0.25"/>
    <row r="37410" hidden="1" x14ac:dyDescent="0.25"/>
    <row r="37411" hidden="1" x14ac:dyDescent="0.25"/>
    <row r="37412" hidden="1" x14ac:dyDescent="0.25"/>
    <row r="37413" hidden="1" x14ac:dyDescent="0.25"/>
    <row r="37414" hidden="1" x14ac:dyDescent="0.25"/>
    <row r="37415" hidden="1" x14ac:dyDescent="0.25"/>
    <row r="37416" hidden="1" x14ac:dyDescent="0.25"/>
    <row r="37417" hidden="1" x14ac:dyDescent="0.25"/>
    <row r="37418" hidden="1" x14ac:dyDescent="0.25"/>
    <row r="37419" hidden="1" x14ac:dyDescent="0.25"/>
    <row r="37420" hidden="1" x14ac:dyDescent="0.25"/>
    <row r="37421" hidden="1" x14ac:dyDescent="0.25"/>
    <row r="37422" hidden="1" x14ac:dyDescent="0.25"/>
    <row r="37423" hidden="1" x14ac:dyDescent="0.25"/>
    <row r="37424" hidden="1" x14ac:dyDescent="0.25"/>
    <row r="37425" hidden="1" x14ac:dyDescent="0.25"/>
    <row r="37426" hidden="1" x14ac:dyDescent="0.25"/>
    <row r="37427" hidden="1" x14ac:dyDescent="0.25"/>
    <row r="37428" hidden="1" x14ac:dyDescent="0.25"/>
    <row r="37429" hidden="1" x14ac:dyDescent="0.25"/>
    <row r="37430" hidden="1" x14ac:dyDescent="0.25"/>
    <row r="37431" hidden="1" x14ac:dyDescent="0.25"/>
    <row r="37432" hidden="1" x14ac:dyDescent="0.25"/>
    <row r="37433" hidden="1" x14ac:dyDescent="0.25"/>
    <row r="37434" hidden="1" x14ac:dyDescent="0.25"/>
    <row r="37435" hidden="1" x14ac:dyDescent="0.25"/>
    <row r="37436" hidden="1" x14ac:dyDescent="0.25"/>
    <row r="37437" hidden="1" x14ac:dyDescent="0.25"/>
    <row r="37438" hidden="1" x14ac:dyDescent="0.25"/>
    <row r="37439" hidden="1" x14ac:dyDescent="0.25"/>
    <row r="37440" hidden="1" x14ac:dyDescent="0.25"/>
    <row r="37441" hidden="1" x14ac:dyDescent="0.25"/>
    <row r="37442" hidden="1" x14ac:dyDescent="0.25"/>
    <row r="37443" hidden="1" x14ac:dyDescent="0.25"/>
    <row r="37444" hidden="1" x14ac:dyDescent="0.25"/>
    <row r="37445" hidden="1" x14ac:dyDescent="0.25"/>
    <row r="37446" hidden="1" x14ac:dyDescent="0.25"/>
    <row r="37447" hidden="1" x14ac:dyDescent="0.25"/>
    <row r="37448" hidden="1" x14ac:dyDescent="0.25"/>
    <row r="37449" hidden="1" x14ac:dyDescent="0.25"/>
    <row r="37450" hidden="1" x14ac:dyDescent="0.25"/>
    <row r="37451" hidden="1" x14ac:dyDescent="0.25"/>
    <row r="37452" hidden="1" x14ac:dyDescent="0.25"/>
    <row r="37453" hidden="1" x14ac:dyDescent="0.25"/>
    <row r="37454" hidden="1" x14ac:dyDescent="0.25"/>
    <row r="37455" hidden="1" x14ac:dyDescent="0.25"/>
    <row r="37456" hidden="1" x14ac:dyDescent="0.25"/>
    <row r="37457" hidden="1" x14ac:dyDescent="0.25"/>
    <row r="37458" hidden="1" x14ac:dyDescent="0.25"/>
    <row r="37459" hidden="1" x14ac:dyDescent="0.25"/>
    <row r="37460" hidden="1" x14ac:dyDescent="0.25"/>
    <row r="37461" hidden="1" x14ac:dyDescent="0.25"/>
    <row r="37462" hidden="1" x14ac:dyDescent="0.25"/>
    <row r="37463" hidden="1" x14ac:dyDescent="0.25"/>
    <row r="37464" hidden="1" x14ac:dyDescent="0.25"/>
    <row r="37465" hidden="1" x14ac:dyDescent="0.25"/>
    <row r="37466" hidden="1" x14ac:dyDescent="0.25"/>
    <row r="37467" hidden="1" x14ac:dyDescent="0.25"/>
    <row r="37468" hidden="1" x14ac:dyDescent="0.25"/>
    <row r="37469" hidden="1" x14ac:dyDescent="0.25"/>
    <row r="37470" hidden="1" x14ac:dyDescent="0.25"/>
    <row r="37471" hidden="1" x14ac:dyDescent="0.25"/>
    <row r="37472" hidden="1" x14ac:dyDescent="0.25"/>
    <row r="37473" hidden="1" x14ac:dyDescent="0.25"/>
    <row r="37474" hidden="1" x14ac:dyDescent="0.25"/>
    <row r="37475" hidden="1" x14ac:dyDescent="0.25"/>
    <row r="37476" hidden="1" x14ac:dyDescent="0.25"/>
    <row r="37477" hidden="1" x14ac:dyDescent="0.25"/>
    <row r="37478" hidden="1" x14ac:dyDescent="0.25"/>
    <row r="37479" hidden="1" x14ac:dyDescent="0.25"/>
    <row r="37480" hidden="1" x14ac:dyDescent="0.25"/>
    <row r="37481" hidden="1" x14ac:dyDescent="0.25"/>
    <row r="37482" hidden="1" x14ac:dyDescent="0.25"/>
    <row r="37483" hidden="1" x14ac:dyDescent="0.25"/>
    <row r="37484" hidden="1" x14ac:dyDescent="0.25"/>
    <row r="37485" hidden="1" x14ac:dyDescent="0.25"/>
    <row r="37486" hidden="1" x14ac:dyDescent="0.25"/>
    <row r="37487" hidden="1" x14ac:dyDescent="0.25"/>
    <row r="37488" hidden="1" x14ac:dyDescent="0.25"/>
    <row r="37489" hidden="1" x14ac:dyDescent="0.25"/>
    <row r="37490" hidden="1" x14ac:dyDescent="0.25"/>
    <row r="37491" hidden="1" x14ac:dyDescent="0.25"/>
    <row r="37492" hidden="1" x14ac:dyDescent="0.25"/>
    <row r="37493" hidden="1" x14ac:dyDescent="0.25"/>
    <row r="37494" hidden="1" x14ac:dyDescent="0.25"/>
    <row r="37495" hidden="1" x14ac:dyDescent="0.25"/>
    <row r="37496" hidden="1" x14ac:dyDescent="0.25"/>
    <row r="37497" hidden="1" x14ac:dyDescent="0.25"/>
    <row r="37498" hidden="1" x14ac:dyDescent="0.25"/>
    <row r="37499" hidden="1" x14ac:dyDescent="0.25"/>
    <row r="37500" hidden="1" x14ac:dyDescent="0.25"/>
    <row r="37501" hidden="1" x14ac:dyDescent="0.25"/>
    <row r="37502" hidden="1" x14ac:dyDescent="0.25"/>
    <row r="37503" hidden="1" x14ac:dyDescent="0.25"/>
    <row r="37504" hidden="1" x14ac:dyDescent="0.25"/>
    <row r="37505" hidden="1" x14ac:dyDescent="0.25"/>
    <row r="37506" hidden="1" x14ac:dyDescent="0.25"/>
    <row r="37507" hidden="1" x14ac:dyDescent="0.25"/>
    <row r="37508" hidden="1" x14ac:dyDescent="0.25"/>
    <row r="37509" hidden="1" x14ac:dyDescent="0.25"/>
    <row r="37510" hidden="1" x14ac:dyDescent="0.25"/>
    <row r="37511" hidden="1" x14ac:dyDescent="0.25"/>
    <row r="37512" hidden="1" x14ac:dyDescent="0.25"/>
    <row r="37513" hidden="1" x14ac:dyDescent="0.25"/>
    <row r="37514" hidden="1" x14ac:dyDescent="0.25"/>
    <row r="37515" hidden="1" x14ac:dyDescent="0.25"/>
    <row r="37516" hidden="1" x14ac:dyDescent="0.25"/>
    <row r="37517" hidden="1" x14ac:dyDescent="0.25"/>
    <row r="37518" hidden="1" x14ac:dyDescent="0.25"/>
    <row r="37519" hidden="1" x14ac:dyDescent="0.25"/>
    <row r="37520" hidden="1" x14ac:dyDescent="0.25"/>
    <row r="37521" hidden="1" x14ac:dyDescent="0.25"/>
    <row r="37522" hidden="1" x14ac:dyDescent="0.25"/>
    <row r="37523" hidden="1" x14ac:dyDescent="0.25"/>
    <row r="37524" hidden="1" x14ac:dyDescent="0.25"/>
    <row r="37525" hidden="1" x14ac:dyDescent="0.25"/>
    <row r="37526" hidden="1" x14ac:dyDescent="0.25"/>
    <row r="37527" hidden="1" x14ac:dyDescent="0.25"/>
    <row r="37528" hidden="1" x14ac:dyDescent="0.25"/>
    <row r="37529" hidden="1" x14ac:dyDescent="0.25"/>
    <row r="37530" hidden="1" x14ac:dyDescent="0.25"/>
    <row r="37531" hidden="1" x14ac:dyDescent="0.25"/>
    <row r="37532" hidden="1" x14ac:dyDescent="0.25"/>
    <row r="37533" hidden="1" x14ac:dyDescent="0.25"/>
    <row r="37534" hidden="1" x14ac:dyDescent="0.25"/>
    <row r="37535" hidden="1" x14ac:dyDescent="0.25"/>
    <row r="37536" hidden="1" x14ac:dyDescent="0.25"/>
    <row r="37537" hidden="1" x14ac:dyDescent="0.25"/>
    <row r="37538" hidden="1" x14ac:dyDescent="0.25"/>
    <row r="37539" hidden="1" x14ac:dyDescent="0.25"/>
    <row r="37540" hidden="1" x14ac:dyDescent="0.25"/>
    <row r="37541" hidden="1" x14ac:dyDescent="0.25"/>
    <row r="37542" hidden="1" x14ac:dyDescent="0.25"/>
    <row r="37543" hidden="1" x14ac:dyDescent="0.25"/>
    <row r="37544" hidden="1" x14ac:dyDescent="0.25"/>
    <row r="37545" hidden="1" x14ac:dyDescent="0.25"/>
    <row r="37546" hidden="1" x14ac:dyDescent="0.25"/>
    <row r="37547" hidden="1" x14ac:dyDescent="0.25"/>
    <row r="37548" hidden="1" x14ac:dyDescent="0.25"/>
    <row r="37549" hidden="1" x14ac:dyDescent="0.25"/>
    <row r="37550" hidden="1" x14ac:dyDescent="0.25"/>
    <row r="37551" hidden="1" x14ac:dyDescent="0.25"/>
    <row r="37552" hidden="1" x14ac:dyDescent="0.25"/>
    <row r="37553" hidden="1" x14ac:dyDescent="0.25"/>
    <row r="37554" hidden="1" x14ac:dyDescent="0.25"/>
    <row r="37555" hidden="1" x14ac:dyDescent="0.25"/>
    <row r="37556" hidden="1" x14ac:dyDescent="0.25"/>
    <row r="37557" hidden="1" x14ac:dyDescent="0.25"/>
    <row r="37558" hidden="1" x14ac:dyDescent="0.25"/>
    <row r="37559" hidden="1" x14ac:dyDescent="0.25"/>
    <row r="37560" hidden="1" x14ac:dyDescent="0.25"/>
    <row r="37561" hidden="1" x14ac:dyDescent="0.25"/>
    <row r="37562" hidden="1" x14ac:dyDescent="0.25"/>
    <row r="37563" hidden="1" x14ac:dyDescent="0.25"/>
    <row r="37564" hidden="1" x14ac:dyDescent="0.25"/>
    <row r="37565" hidden="1" x14ac:dyDescent="0.25"/>
    <row r="37566" hidden="1" x14ac:dyDescent="0.25"/>
    <row r="37567" hidden="1" x14ac:dyDescent="0.25"/>
    <row r="37568" hidden="1" x14ac:dyDescent="0.25"/>
    <row r="37569" hidden="1" x14ac:dyDescent="0.25"/>
    <row r="37570" hidden="1" x14ac:dyDescent="0.25"/>
    <row r="37571" hidden="1" x14ac:dyDescent="0.25"/>
    <row r="37572" hidden="1" x14ac:dyDescent="0.25"/>
    <row r="37573" hidden="1" x14ac:dyDescent="0.25"/>
    <row r="37574" hidden="1" x14ac:dyDescent="0.25"/>
    <row r="37575" hidden="1" x14ac:dyDescent="0.25"/>
    <row r="37576" hidden="1" x14ac:dyDescent="0.25"/>
    <row r="37577" hidden="1" x14ac:dyDescent="0.25"/>
    <row r="37578" hidden="1" x14ac:dyDescent="0.25"/>
    <row r="37579" hidden="1" x14ac:dyDescent="0.25"/>
    <row r="37580" hidden="1" x14ac:dyDescent="0.25"/>
    <row r="37581" hidden="1" x14ac:dyDescent="0.25"/>
    <row r="37582" hidden="1" x14ac:dyDescent="0.25"/>
    <row r="37583" hidden="1" x14ac:dyDescent="0.25"/>
    <row r="37584" hidden="1" x14ac:dyDescent="0.25"/>
    <row r="37585" hidden="1" x14ac:dyDescent="0.25"/>
    <row r="37586" hidden="1" x14ac:dyDescent="0.25"/>
    <row r="37587" hidden="1" x14ac:dyDescent="0.25"/>
    <row r="37588" hidden="1" x14ac:dyDescent="0.25"/>
    <row r="37589" hidden="1" x14ac:dyDescent="0.25"/>
    <row r="37590" hidden="1" x14ac:dyDescent="0.25"/>
    <row r="37591" hidden="1" x14ac:dyDescent="0.25"/>
    <row r="37592" hidden="1" x14ac:dyDescent="0.25"/>
    <row r="37593" hidden="1" x14ac:dyDescent="0.25"/>
    <row r="37594" hidden="1" x14ac:dyDescent="0.25"/>
    <row r="37595" hidden="1" x14ac:dyDescent="0.25"/>
    <row r="37596" hidden="1" x14ac:dyDescent="0.25"/>
    <row r="37597" hidden="1" x14ac:dyDescent="0.25"/>
    <row r="37598" hidden="1" x14ac:dyDescent="0.25"/>
    <row r="37599" hidden="1" x14ac:dyDescent="0.25"/>
    <row r="37600" hidden="1" x14ac:dyDescent="0.25"/>
    <row r="37601" hidden="1" x14ac:dyDescent="0.25"/>
    <row r="37602" hidden="1" x14ac:dyDescent="0.25"/>
    <row r="37603" hidden="1" x14ac:dyDescent="0.25"/>
    <row r="37604" hidden="1" x14ac:dyDescent="0.25"/>
    <row r="37605" hidden="1" x14ac:dyDescent="0.25"/>
    <row r="37606" hidden="1" x14ac:dyDescent="0.25"/>
    <row r="37607" hidden="1" x14ac:dyDescent="0.25"/>
    <row r="37608" hidden="1" x14ac:dyDescent="0.25"/>
    <row r="37609" hidden="1" x14ac:dyDescent="0.25"/>
    <row r="37610" hidden="1" x14ac:dyDescent="0.25"/>
    <row r="37611" hidden="1" x14ac:dyDescent="0.25"/>
    <row r="37612" hidden="1" x14ac:dyDescent="0.25"/>
    <row r="37613" hidden="1" x14ac:dyDescent="0.25"/>
    <row r="37614" hidden="1" x14ac:dyDescent="0.25"/>
    <row r="37615" hidden="1" x14ac:dyDescent="0.25"/>
    <row r="37616" hidden="1" x14ac:dyDescent="0.25"/>
    <row r="37617" hidden="1" x14ac:dyDescent="0.25"/>
    <row r="37618" hidden="1" x14ac:dyDescent="0.25"/>
    <row r="37619" hidden="1" x14ac:dyDescent="0.25"/>
    <row r="37620" hidden="1" x14ac:dyDescent="0.25"/>
    <row r="37621" hidden="1" x14ac:dyDescent="0.25"/>
    <row r="37622" hidden="1" x14ac:dyDescent="0.25"/>
    <row r="37623" hidden="1" x14ac:dyDescent="0.25"/>
    <row r="37624" hidden="1" x14ac:dyDescent="0.25"/>
    <row r="37625" hidden="1" x14ac:dyDescent="0.25"/>
    <row r="37626" hidden="1" x14ac:dyDescent="0.25"/>
    <row r="37627" hidden="1" x14ac:dyDescent="0.25"/>
    <row r="37628" hidden="1" x14ac:dyDescent="0.25"/>
    <row r="37629" hidden="1" x14ac:dyDescent="0.25"/>
    <row r="37630" hidden="1" x14ac:dyDescent="0.25"/>
    <row r="37631" hidden="1" x14ac:dyDescent="0.25"/>
    <row r="37632" hidden="1" x14ac:dyDescent="0.25"/>
    <row r="37633" hidden="1" x14ac:dyDescent="0.25"/>
    <row r="37634" hidden="1" x14ac:dyDescent="0.25"/>
    <row r="37635" hidden="1" x14ac:dyDescent="0.25"/>
    <row r="37636" hidden="1" x14ac:dyDescent="0.25"/>
    <row r="37637" hidden="1" x14ac:dyDescent="0.25"/>
    <row r="37638" hidden="1" x14ac:dyDescent="0.25"/>
    <row r="37639" hidden="1" x14ac:dyDescent="0.25"/>
    <row r="37640" hidden="1" x14ac:dyDescent="0.25"/>
    <row r="37641" hidden="1" x14ac:dyDescent="0.25"/>
    <row r="37642" hidden="1" x14ac:dyDescent="0.25"/>
    <row r="37643" hidden="1" x14ac:dyDescent="0.25"/>
    <row r="37644" hidden="1" x14ac:dyDescent="0.25"/>
    <row r="37645" hidden="1" x14ac:dyDescent="0.25"/>
    <row r="37646" hidden="1" x14ac:dyDescent="0.25"/>
    <row r="37647" hidden="1" x14ac:dyDescent="0.25"/>
    <row r="37648" hidden="1" x14ac:dyDescent="0.25"/>
    <row r="37649" hidden="1" x14ac:dyDescent="0.25"/>
    <row r="37650" hidden="1" x14ac:dyDescent="0.25"/>
    <row r="37651" hidden="1" x14ac:dyDescent="0.25"/>
    <row r="37652" hidden="1" x14ac:dyDescent="0.25"/>
    <row r="37653" hidden="1" x14ac:dyDescent="0.25"/>
    <row r="37654" hidden="1" x14ac:dyDescent="0.25"/>
    <row r="37655" hidden="1" x14ac:dyDescent="0.25"/>
    <row r="37656" hidden="1" x14ac:dyDescent="0.25"/>
    <row r="37657" hidden="1" x14ac:dyDescent="0.25"/>
    <row r="37658" hidden="1" x14ac:dyDescent="0.25"/>
    <row r="37659" hidden="1" x14ac:dyDescent="0.25"/>
    <row r="37660" hidden="1" x14ac:dyDescent="0.25"/>
    <row r="37661" hidden="1" x14ac:dyDescent="0.25"/>
    <row r="37662" hidden="1" x14ac:dyDescent="0.25"/>
    <row r="37663" hidden="1" x14ac:dyDescent="0.25"/>
    <row r="37664" hidden="1" x14ac:dyDescent="0.25"/>
    <row r="37665" hidden="1" x14ac:dyDescent="0.25"/>
    <row r="37666" hidden="1" x14ac:dyDescent="0.25"/>
    <row r="37667" hidden="1" x14ac:dyDescent="0.25"/>
    <row r="37668" hidden="1" x14ac:dyDescent="0.25"/>
    <row r="37669" hidden="1" x14ac:dyDescent="0.25"/>
    <row r="37670" hidden="1" x14ac:dyDescent="0.25"/>
    <row r="37671" hidden="1" x14ac:dyDescent="0.25"/>
    <row r="37672" hidden="1" x14ac:dyDescent="0.25"/>
    <row r="37673" hidden="1" x14ac:dyDescent="0.25"/>
    <row r="37674" hidden="1" x14ac:dyDescent="0.25"/>
    <row r="37675" hidden="1" x14ac:dyDescent="0.25"/>
    <row r="37676" hidden="1" x14ac:dyDescent="0.25"/>
    <row r="37677" hidden="1" x14ac:dyDescent="0.25"/>
    <row r="37678" hidden="1" x14ac:dyDescent="0.25"/>
    <row r="37679" hidden="1" x14ac:dyDescent="0.25"/>
    <row r="37680" hidden="1" x14ac:dyDescent="0.25"/>
    <row r="37681" hidden="1" x14ac:dyDescent="0.25"/>
    <row r="37682" hidden="1" x14ac:dyDescent="0.25"/>
    <row r="37683" hidden="1" x14ac:dyDescent="0.25"/>
    <row r="37684" hidden="1" x14ac:dyDescent="0.25"/>
    <row r="37685" hidden="1" x14ac:dyDescent="0.25"/>
    <row r="37686" hidden="1" x14ac:dyDescent="0.25"/>
    <row r="37687" hidden="1" x14ac:dyDescent="0.25"/>
    <row r="37688" hidden="1" x14ac:dyDescent="0.25"/>
    <row r="37689" hidden="1" x14ac:dyDescent="0.25"/>
    <row r="37690" hidden="1" x14ac:dyDescent="0.25"/>
    <row r="37691" hidden="1" x14ac:dyDescent="0.25"/>
    <row r="37692" hidden="1" x14ac:dyDescent="0.25"/>
    <row r="37693" hidden="1" x14ac:dyDescent="0.25"/>
    <row r="37694" hidden="1" x14ac:dyDescent="0.25"/>
    <row r="37695" hidden="1" x14ac:dyDescent="0.25"/>
    <row r="37696" hidden="1" x14ac:dyDescent="0.25"/>
    <row r="37697" hidden="1" x14ac:dyDescent="0.25"/>
    <row r="37698" hidden="1" x14ac:dyDescent="0.25"/>
    <row r="37699" hidden="1" x14ac:dyDescent="0.25"/>
    <row r="37700" hidden="1" x14ac:dyDescent="0.25"/>
    <row r="37701" hidden="1" x14ac:dyDescent="0.25"/>
    <row r="37702" hidden="1" x14ac:dyDescent="0.25"/>
    <row r="37703" hidden="1" x14ac:dyDescent="0.25"/>
    <row r="37704" hidden="1" x14ac:dyDescent="0.25"/>
    <row r="37705" hidden="1" x14ac:dyDescent="0.25"/>
    <row r="37706" hidden="1" x14ac:dyDescent="0.25"/>
    <row r="37707" hidden="1" x14ac:dyDescent="0.25"/>
    <row r="37708" hidden="1" x14ac:dyDescent="0.25"/>
    <row r="37709" hidden="1" x14ac:dyDescent="0.25"/>
    <row r="37710" hidden="1" x14ac:dyDescent="0.25"/>
    <row r="37711" hidden="1" x14ac:dyDescent="0.25"/>
    <row r="37712" hidden="1" x14ac:dyDescent="0.25"/>
    <row r="37713" hidden="1" x14ac:dyDescent="0.25"/>
    <row r="37714" hidden="1" x14ac:dyDescent="0.25"/>
    <row r="37715" hidden="1" x14ac:dyDescent="0.25"/>
    <row r="37716" hidden="1" x14ac:dyDescent="0.25"/>
    <row r="37717" hidden="1" x14ac:dyDescent="0.25"/>
    <row r="37718" hidden="1" x14ac:dyDescent="0.25"/>
    <row r="37719" hidden="1" x14ac:dyDescent="0.25"/>
    <row r="37720" hidden="1" x14ac:dyDescent="0.25"/>
    <row r="37721" hidden="1" x14ac:dyDescent="0.25"/>
    <row r="37722" hidden="1" x14ac:dyDescent="0.25"/>
    <row r="37723" hidden="1" x14ac:dyDescent="0.25"/>
    <row r="37724" hidden="1" x14ac:dyDescent="0.25"/>
    <row r="37725" hidden="1" x14ac:dyDescent="0.25"/>
    <row r="37726" hidden="1" x14ac:dyDescent="0.25"/>
    <row r="37727" hidden="1" x14ac:dyDescent="0.25"/>
    <row r="37728" hidden="1" x14ac:dyDescent="0.25"/>
    <row r="37729" hidden="1" x14ac:dyDescent="0.25"/>
    <row r="37730" hidden="1" x14ac:dyDescent="0.25"/>
    <row r="37731" hidden="1" x14ac:dyDescent="0.25"/>
    <row r="37732" hidden="1" x14ac:dyDescent="0.25"/>
    <row r="37733" hidden="1" x14ac:dyDescent="0.25"/>
    <row r="37734" hidden="1" x14ac:dyDescent="0.25"/>
    <row r="37735" hidden="1" x14ac:dyDescent="0.25"/>
    <row r="37736" hidden="1" x14ac:dyDescent="0.25"/>
    <row r="37737" hidden="1" x14ac:dyDescent="0.25"/>
    <row r="37738" hidden="1" x14ac:dyDescent="0.25"/>
    <row r="37739" hidden="1" x14ac:dyDescent="0.25"/>
    <row r="37740" hidden="1" x14ac:dyDescent="0.25"/>
    <row r="37741" hidden="1" x14ac:dyDescent="0.25"/>
    <row r="37742" hidden="1" x14ac:dyDescent="0.25"/>
    <row r="37743" hidden="1" x14ac:dyDescent="0.25"/>
    <row r="37744" hidden="1" x14ac:dyDescent="0.25"/>
    <row r="37745" hidden="1" x14ac:dyDescent="0.25"/>
    <row r="37746" hidden="1" x14ac:dyDescent="0.25"/>
    <row r="37747" hidden="1" x14ac:dyDescent="0.25"/>
    <row r="37748" hidden="1" x14ac:dyDescent="0.25"/>
    <row r="37749" hidden="1" x14ac:dyDescent="0.25"/>
    <row r="37750" hidden="1" x14ac:dyDescent="0.25"/>
    <row r="37751" hidden="1" x14ac:dyDescent="0.25"/>
    <row r="37752" hidden="1" x14ac:dyDescent="0.25"/>
    <row r="37753" hidden="1" x14ac:dyDescent="0.25"/>
    <row r="37754" hidden="1" x14ac:dyDescent="0.25"/>
    <row r="37755" hidden="1" x14ac:dyDescent="0.25"/>
    <row r="37756" hidden="1" x14ac:dyDescent="0.25"/>
    <row r="37757" hidden="1" x14ac:dyDescent="0.25"/>
    <row r="37758" hidden="1" x14ac:dyDescent="0.25"/>
    <row r="37759" hidden="1" x14ac:dyDescent="0.25"/>
    <row r="37760" hidden="1" x14ac:dyDescent="0.25"/>
    <row r="37761" hidden="1" x14ac:dyDescent="0.25"/>
    <row r="37762" hidden="1" x14ac:dyDescent="0.25"/>
    <row r="37763" hidden="1" x14ac:dyDescent="0.25"/>
    <row r="37764" hidden="1" x14ac:dyDescent="0.25"/>
    <row r="37765" hidden="1" x14ac:dyDescent="0.25"/>
    <row r="37766" hidden="1" x14ac:dyDescent="0.25"/>
    <row r="37767" hidden="1" x14ac:dyDescent="0.25"/>
    <row r="37768" hidden="1" x14ac:dyDescent="0.25"/>
    <row r="37769" hidden="1" x14ac:dyDescent="0.25"/>
    <row r="37770" hidden="1" x14ac:dyDescent="0.25"/>
    <row r="37771" hidden="1" x14ac:dyDescent="0.25"/>
    <row r="37772" hidden="1" x14ac:dyDescent="0.25"/>
    <row r="37773" hidden="1" x14ac:dyDescent="0.25"/>
    <row r="37774" hidden="1" x14ac:dyDescent="0.25"/>
    <row r="37775" hidden="1" x14ac:dyDescent="0.25"/>
    <row r="37776" hidden="1" x14ac:dyDescent="0.25"/>
    <row r="37777" hidden="1" x14ac:dyDescent="0.25"/>
    <row r="37778" hidden="1" x14ac:dyDescent="0.25"/>
    <row r="37779" hidden="1" x14ac:dyDescent="0.25"/>
    <row r="37780" hidden="1" x14ac:dyDescent="0.25"/>
    <row r="37781" hidden="1" x14ac:dyDescent="0.25"/>
    <row r="37782" hidden="1" x14ac:dyDescent="0.25"/>
    <row r="37783" hidden="1" x14ac:dyDescent="0.25"/>
    <row r="37784" hidden="1" x14ac:dyDescent="0.25"/>
    <row r="37785" hidden="1" x14ac:dyDescent="0.25"/>
    <row r="37786" hidden="1" x14ac:dyDescent="0.25"/>
    <row r="37787" hidden="1" x14ac:dyDescent="0.25"/>
    <row r="37788" hidden="1" x14ac:dyDescent="0.25"/>
    <row r="37789" hidden="1" x14ac:dyDescent="0.25"/>
    <row r="37790" hidden="1" x14ac:dyDescent="0.25"/>
    <row r="37791" hidden="1" x14ac:dyDescent="0.25"/>
    <row r="37792" hidden="1" x14ac:dyDescent="0.25"/>
    <row r="37793" hidden="1" x14ac:dyDescent="0.25"/>
    <row r="37794" hidden="1" x14ac:dyDescent="0.25"/>
    <row r="37795" hidden="1" x14ac:dyDescent="0.25"/>
    <row r="37796" hidden="1" x14ac:dyDescent="0.25"/>
    <row r="37797" hidden="1" x14ac:dyDescent="0.25"/>
    <row r="37798" hidden="1" x14ac:dyDescent="0.25"/>
    <row r="37799" hidden="1" x14ac:dyDescent="0.25"/>
    <row r="37800" hidden="1" x14ac:dyDescent="0.25"/>
    <row r="37801" hidden="1" x14ac:dyDescent="0.25"/>
    <row r="37802" hidden="1" x14ac:dyDescent="0.25"/>
    <row r="37803" hidden="1" x14ac:dyDescent="0.25"/>
    <row r="37804" hidden="1" x14ac:dyDescent="0.25"/>
    <row r="37805" hidden="1" x14ac:dyDescent="0.25"/>
    <row r="37806" hidden="1" x14ac:dyDescent="0.25"/>
    <row r="37807" hidden="1" x14ac:dyDescent="0.25"/>
    <row r="37808" hidden="1" x14ac:dyDescent="0.25"/>
    <row r="37809" hidden="1" x14ac:dyDescent="0.25"/>
    <row r="37810" hidden="1" x14ac:dyDescent="0.25"/>
    <row r="37811" hidden="1" x14ac:dyDescent="0.25"/>
    <row r="37812" hidden="1" x14ac:dyDescent="0.25"/>
    <row r="37813" hidden="1" x14ac:dyDescent="0.25"/>
    <row r="37814" hidden="1" x14ac:dyDescent="0.25"/>
    <row r="37815" hidden="1" x14ac:dyDescent="0.25"/>
    <row r="37816" hidden="1" x14ac:dyDescent="0.25"/>
    <row r="37817" hidden="1" x14ac:dyDescent="0.25"/>
    <row r="37818" hidden="1" x14ac:dyDescent="0.25"/>
    <row r="37819" hidden="1" x14ac:dyDescent="0.25"/>
    <row r="37820" hidden="1" x14ac:dyDescent="0.25"/>
    <row r="37821" hidden="1" x14ac:dyDescent="0.25"/>
    <row r="37822" hidden="1" x14ac:dyDescent="0.25"/>
    <row r="37823" hidden="1" x14ac:dyDescent="0.25"/>
    <row r="37824" hidden="1" x14ac:dyDescent="0.25"/>
    <row r="37825" hidden="1" x14ac:dyDescent="0.25"/>
    <row r="37826" hidden="1" x14ac:dyDescent="0.25"/>
    <row r="37827" hidden="1" x14ac:dyDescent="0.25"/>
    <row r="37828" hidden="1" x14ac:dyDescent="0.25"/>
    <row r="37829" hidden="1" x14ac:dyDescent="0.25"/>
    <row r="37830" hidden="1" x14ac:dyDescent="0.25"/>
    <row r="37831" hidden="1" x14ac:dyDescent="0.25"/>
    <row r="37832" hidden="1" x14ac:dyDescent="0.25"/>
    <row r="37833" hidden="1" x14ac:dyDescent="0.25"/>
    <row r="37834" hidden="1" x14ac:dyDescent="0.25"/>
    <row r="37835" hidden="1" x14ac:dyDescent="0.25"/>
    <row r="37836" hidden="1" x14ac:dyDescent="0.25"/>
    <row r="37837" hidden="1" x14ac:dyDescent="0.25"/>
    <row r="37838" hidden="1" x14ac:dyDescent="0.25"/>
    <row r="37839" hidden="1" x14ac:dyDescent="0.25"/>
    <row r="37840" hidden="1" x14ac:dyDescent="0.25"/>
    <row r="37841" hidden="1" x14ac:dyDescent="0.25"/>
    <row r="37842" hidden="1" x14ac:dyDescent="0.25"/>
    <row r="37843" hidden="1" x14ac:dyDescent="0.25"/>
    <row r="37844" hidden="1" x14ac:dyDescent="0.25"/>
    <row r="37845" hidden="1" x14ac:dyDescent="0.25"/>
    <row r="37846" hidden="1" x14ac:dyDescent="0.25"/>
    <row r="37847" hidden="1" x14ac:dyDescent="0.25"/>
    <row r="37848" hidden="1" x14ac:dyDescent="0.25"/>
    <row r="37849" hidden="1" x14ac:dyDescent="0.25"/>
    <row r="37850" hidden="1" x14ac:dyDescent="0.25"/>
    <row r="37851" hidden="1" x14ac:dyDescent="0.25"/>
    <row r="37852" hidden="1" x14ac:dyDescent="0.25"/>
    <row r="37853" hidden="1" x14ac:dyDescent="0.25"/>
    <row r="37854" hidden="1" x14ac:dyDescent="0.25"/>
    <row r="37855" hidden="1" x14ac:dyDescent="0.25"/>
    <row r="37856" hidden="1" x14ac:dyDescent="0.25"/>
    <row r="37857" hidden="1" x14ac:dyDescent="0.25"/>
    <row r="37858" hidden="1" x14ac:dyDescent="0.25"/>
    <row r="37859" hidden="1" x14ac:dyDescent="0.25"/>
    <row r="37860" hidden="1" x14ac:dyDescent="0.25"/>
    <row r="37861" hidden="1" x14ac:dyDescent="0.25"/>
    <row r="37862" hidden="1" x14ac:dyDescent="0.25"/>
    <row r="37863" hidden="1" x14ac:dyDescent="0.25"/>
    <row r="37864" hidden="1" x14ac:dyDescent="0.25"/>
    <row r="37865" hidden="1" x14ac:dyDescent="0.25"/>
    <row r="37866" hidden="1" x14ac:dyDescent="0.25"/>
    <row r="37867" hidden="1" x14ac:dyDescent="0.25"/>
    <row r="37868" hidden="1" x14ac:dyDescent="0.25"/>
    <row r="37869" hidden="1" x14ac:dyDescent="0.25"/>
    <row r="37870" hidden="1" x14ac:dyDescent="0.25"/>
    <row r="37871" hidden="1" x14ac:dyDescent="0.25"/>
    <row r="37872" hidden="1" x14ac:dyDescent="0.25"/>
    <row r="37873" hidden="1" x14ac:dyDescent="0.25"/>
    <row r="37874" hidden="1" x14ac:dyDescent="0.25"/>
    <row r="37875" hidden="1" x14ac:dyDescent="0.25"/>
    <row r="37876" hidden="1" x14ac:dyDescent="0.25"/>
    <row r="37877" hidden="1" x14ac:dyDescent="0.25"/>
    <row r="37878" hidden="1" x14ac:dyDescent="0.25"/>
    <row r="37879" hidden="1" x14ac:dyDescent="0.25"/>
    <row r="37880" hidden="1" x14ac:dyDescent="0.25"/>
    <row r="37881" hidden="1" x14ac:dyDescent="0.25"/>
    <row r="37882" hidden="1" x14ac:dyDescent="0.25"/>
    <row r="37883" hidden="1" x14ac:dyDescent="0.25"/>
    <row r="37884" hidden="1" x14ac:dyDescent="0.25"/>
    <row r="37885" hidden="1" x14ac:dyDescent="0.25"/>
    <row r="37886" hidden="1" x14ac:dyDescent="0.25"/>
    <row r="37887" hidden="1" x14ac:dyDescent="0.25"/>
    <row r="37888" hidden="1" x14ac:dyDescent="0.25"/>
    <row r="37889" hidden="1" x14ac:dyDescent="0.25"/>
    <row r="37890" hidden="1" x14ac:dyDescent="0.25"/>
    <row r="37891" hidden="1" x14ac:dyDescent="0.25"/>
    <row r="37892" hidden="1" x14ac:dyDescent="0.25"/>
    <row r="37893" hidden="1" x14ac:dyDescent="0.25"/>
    <row r="37894" hidden="1" x14ac:dyDescent="0.25"/>
    <row r="37895" hidden="1" x14ac:dyDescent="0.25"/>
    <row r="37896" hidden="1" x14ac:dyDescent="0.25"/>
    <row r="37897" hidden="1" x14ac:dyDescent="0.25"/>
    <row r="37898" hidden="1" x14ac:dyDescent="0.25"/>
    <row r="37899" hidden="1" x14ac:dyDescent="0.25"/>
    <row r="37900" hidden="1" x14ac:dyDescent="0.25"/>
    <row r="37901" hidden="1" x14ac:dyDescent="0.25"/>
    <row r="37902" hidden="1" x14ac:dyDescent="0.25"/>
    <row r="37903" hidden="1" x14ac:dyDescent="0.25"/>
    <row r="37904" hidden="1" x14ac:dyDescent="0.25"/>
    <row r="37905" hidden="1" x14ac:dyDescent="0.25"/>
    <row r="37906" hidden="1" x14ac:dyDescent="0.25"/>
    <row r="37907" hidden="1" x14ac:dyDescent="0.25"/>
    <row r="37908" hidden="1" x14ac:dyDescent="0.25"/>
    <row r="37909" hidden="1" x14ac:dyDescent="0.25"/>
    <row r="37910" hidden="1" x14ac:dyDescent="0.25"/>
    <row r="37911" hidden="1" x14ac:dyDescent="0.25"/>
    <row r="37912" hidden="1" x14ac:dyDescent="0.25"/>
    <row r="37913" hidden="1" x14ac:dyDescent="0.25"/>
    <row r="37914" hidden="1" x14ac:dyDescent="0.25"/>
    <row r="37915" hidden="1" x14ac:dyDescent="0.25"/>
    <row r="37916" hidden="1" x14ac:dyDescent="0.25"/>
    <row r="37917" hidden="1" x14ac:dyDescent="0.25"/>
    <row r="37918" hidden="1" x14ac:dyDescent="0.25"/>
    <row r="37919" hidden="1" x14ac:dyDescent="0.25"/>
    <row r="37920" hidden="1" x14ac:dyDescent="0.25"/>
    <row r="37921" hidden="1" x14ac:dyDescent="0.25"/>
    <row r="37922" hidden="1" x14ac:dyDescent="0.25"/>
    <row r="37923" hidden="1" x14ac:dyDescent="0.25"/>
    <row r="37924" hidden="1" x14ac:dyDescent="0.25"/>
    <row r="37925" hidden="1" x14ac:dyDescent="0.25"/>
    <row r="37926" hidden="1" x14ac:dyDescent="0.25"/>
    <row r="37927" hidden="1" x14ac:dyDescent="0.25"/>
    <row r="37928" hidden="1" x14ac:dyDescent="0.25"/>
    <row r="37929" hidden="1" x14ac:dyDescent="0.25"/>
    <row r="37930" hidden="1" x14ac:dyDescent="0.25"/>
    <row r="37931" hidden="1" x14ac:dyDescent="0.25"/>
    <row r="37932" hidden="1" x14ac:dyDescent="0.25"/>
    <row r="37933" hidden="1" x14ac:dyDescent="0.25"/>
    <row r="37934" hidden="1" x14ac:dyDescent="0.25"/>
    <row r="37935" hidden="1" x14ac:dyDescent="0.25"/>
    <row r="37936" hidden="1" x14ac:dyDescent="0.25"/>
    <row r="37937" hidden="1" x14ac:dyDescent="0.25"/>
    <row r="37938" hidden="1" x14ac:dyDescent="0.25"/>
    <row r="37939" hidden="1" x14ac:dyDescent="0.25"/>
    <row r="37940" hidden="1" x14ac:dyDescent="0.25"/>
    <row r="37941" hidden="1" x14ac:dyDescent="0.25"/>
    <row r="37942" hidden="1" x14ac:dyDescent="0.25"/>
    <row r="37943" hidden="1" x14ac:dyDescent="0.25"/>
    <row r="37944" hidden="1" x14ac:dyDescent="0.25"/>
    <row r="37945" hidden="1" x14ac:dyDescent="0.25"/>
    <row r="37946" hidden="1" x14ac:dyDescent="0.25"/>
    <row r="37947" hidden="1" x14ac:dyDescent="0.25"/>
    <row r="37948" hidden="1" x14ac:dyDescent="0.25"/>
    <row r="37949" hidden="1" x14ac:dyDescent="0.25"/>
    <row r="37950" hidden="1" x14ac:dyDescent="0.25"/>
    <row r="37951" hidden="1" x14ac:dyDescent="0.25"/>
    <row r="37952" hidden="1" x14ac:dyDescent="0.25"/>
    <row r="37953" hidden="1" x14ac:dyDescent="0.25"/>
    <row r="37954" hidden="1" x14ac:dyDescent="0.25"/>
    <row r="37955" hidden="1" x14ac:dyDescent="0.25"/>
    <row r="37956" hidden="1" x14ac:dyDescent="0.25"/>
    <row r="37957" hidden="1" x14ac:dyDescent="0.25"/>
    <row r="37958" hidden="1" x14ac:dyDescent="0.25"/>
    <row r="37959" hidden="1" x14ac:dyDescent="0.25"/>
    <row r="37960" hidden="1" x14ac:dyDescent="0.25"/>
    <row r="37961" hidden="1" x14ac:dyDescent="0.25"/>
    <row r="37962" hidden="1" x14ac:dyDescent="0.25"/>
    <row r="37963" hidden="1" x14ac:dyDescent="0.25"/>
    <row r="37964" hidden="1" x14ac:dyDescent="0.25"/>
    <row r="37965" hidden="1" x14ac:dyDescent="0.25"/>
    <row r="37966" hidden="1" x14ac:dyDescent="0.25"/>
    <row r="37967" hidden="1" x14ac:dyDescent="0.25"/>
    <row r="37968" hidden="1" x14ac:dyDescent="0.25"/>
    <row r="37969" hidden="1" x14ac:dyDescent="0.25"/>
    <row r="37970" hidden="1" x14ac:dyDescent="0.25"/>
    <row r="37971" hidden="1" x14ac:dyDescent="0.25"/>
    <row r="37972" hidden="1" x14ac:dyDescent="0.25"/>
    <row r="37973" hidden="1" x14ac:dyDescent="0.25"/>
    <row r="37974" hidden="1" x14ac:dyDescent="0.25"/>
    <row r="37975" hidden="1" x14ac:dyDescent="0.25"/>
    <row r="37976" hidden="1" x14ac:dyDescent="0.25"/>
    <row r="37977" hidden="1" x14ac:dyDescent="0.25"/>
    <row r="37978" hidden="1" x14ac:dyDescent="0.25"/>
    <row r="37979" hidden="1" x14ac:dyDescent="0.25"/>
    <row r="37980" hidden="1" x14ac:dyDescent="0.25"/>
    <row r="37981" hidden="1" x14ac:dyDescent="0.25"/>
    <row r="37982" hidden="1" x14ac:dyDescent="0.25"/>
    <row r="37983" hidden="1" x14ac:dyDescent="0.25"/>
    <row r="37984" hidden="1" x14ac:dyDescent="0.25"/>
    <row r="37985" hidden="1" x14ac:dyDescent="0.25"/>
    <row r="37986" hidden="1" x14ac:dyDescent="0.25"/>
    <row r="37987" hidden="1" x14ac:dyDescent="0.25"/>
    <row r="37988" hidden="1" x14ac:dyDescent="0.25"/>
    <row r="37989" hidden="1" x14ac:dyDescent="0.25"/>
    <row r="37990" hidden="1" x14ac:dyDescent="0.25"/>
    <row r="37991" hidden="1" x14ac:dyDescent="0.25"/>
    <row r="37992" hidden="1" x14ac:dyDescent="0.25"/>
    <row r="37993" hidden="1" x14ac:dyDescent="0.25"/>
    <row r="37994" hidden="1" x14ac:dyDescent="0.25"/>
    <row r="37995" hidden="1" x14ac:dyDescent="0.25"/>
    <row r="37996" hidden="1" x14ac:dyDescent="0.25"/>
    <row r="37997" hidden="1" x14ac:dyDescent="0.25"/>
    <row r="37998" hidden="1" x14ac:dyDescent="0.25"/>
    <row r="37999" hidden="1" x14ac:dyDescent="0.25"/>
    <row r="38000" hidden="1" x14ac:dyDescent="0.25"/>
    <row r="38001" hidden="1" x14ac:dyDescent="0.25"/>
    <row r="38002" hidden="1" x14ac:dyDescent="0.25"/>
    <row r="38003" hidden="1" x14ac:dyDescent="0.25"/>
    <row r="38004" hidden="1" x14ac:dyDescent="0.25"/>
    <row r="38005" hidden="1" x14ac:dyDescent="0.25"/>
    <row r="38006" hidden="1" x14ac:dyDescent="0.25"/>
    <row r="38007" hidden="1" x14ac:dyDescent="0.25"/>
    <row r="38008" hidden="1" x14ac:dyDescent="0.25"/>
    <row r="38009" hidden="1" x14ac:dyDescent="0.25"/>
    <row r="38010" hidden="1" x14ac:dyDescent="0.25"/>
    <row r="38011" hidden="1" x14ac:dyDescent="0.25"/>
    <row r="38012" hidden="1" x14ac:dyDescent="0.25"/>
    <row r="38013" hidden="1" x14ac:dyDescent="0.25"/>
    <row r="38014" hidden="1" x14ac:dyDescent="0.25"/>
    <row r="38015" hidden="1" x14ac:dyDescent="0.25"/>
    <row r="38016" hidden="1" x14ac:dyDescent="0.25"/>
    <row r="38017" hidden="1" x14ac:dyDescent="0.25"/>
    <row r="38018" hidden="1" x14ac:dyDescent="0.25"/>
    <row r="38019" hidden="1" x14ac:dyDescent="0.25"/>
    <row r="38020" hidden="1" x14ac:dyDescent="0.25"/>
    <row r="38021" hidden="1" x14ac:dyDescent="0.25"/>
    <row r="38022" hidden="1" x14ac:dyDescent="0.25"/>
    <row r="38023" hidden="1" x14ac:dyDescent="0.25"/>
    <row r="38024" hidden="1" x14ac:dyDescent="0.25"/>
    <row r="38025" hidden="1" x14ac:dyDescent="0.25"/>
    <row r="38026" hidden="1" x14ac:dyDescent="0.25"/>
    <row r="38027" hidden="1" x14ac:dyDescent="0.25"/>
    <row r="38028" hidden="1" x14ac:dyDescent="0.25"/>
    <row r="38029" hidden="1" x14ac:dyDescent="0.25"/>
    <row r="38030" hidden="1" x14ac:dyDescent="0.25"/>
    <row r="38031" hidden="1" x14ac:dyDescent="0.25"/>
    <row r="38032" hidden="1" x14ac:dyDescent="0.25"/>
    <row r="38033" hidden="1" x14ac:dyDescent="0.25"/>
    <row r="38034" hidden="1" x14ac:dyDescent="0.25"/>
    <row r="38035" hidden="1" x14ac:dyDescent="0.25"/>
    <row r="38036" hidden="1" x14ac:dyDescent="0.25"/>
    <row r="38037" hidden="1" x14ac:dyDescent="0.25"/>
    <row r="38038" hidden="1" x14ac:dyDescent="0.25"/>
    <row r="38039" hidden="1" x14ac:dyDescent="0.25"/>
    <row r="38040" hidden="1" x14ac:dyDescent="0.25"/>
    <row r="38041" hidden="1" x14ac:dyDescent="0.25"/>
    <row r="38042" hidden="1" x14ac:dyDescent="0.25"/>
    <row r="38043" hidden="1" x14ac:dyDescent="0.25"/>
    <row r="38044" hidden="1" x14ac:dyDescent="0.25"/>
    <row r="38045" hidden="1" x14ac:dyDescent="0.25"/>
    <row r="38046" hidden="1" x14ac:dyDescent="0.25"/>
    <row r="38047" hidden="1" x14ac:dyDescent="0.25"/>
    <row r="38048" hidden="1" x14ac:dyDescent="0.25"/>
    <row r="38049" hidden="1" x14ac:dyDescent="0.25"/>
    <row r="38050" hidden="1" x14ac:dyDescent="0.25"/>
    <row r="38051" hidden="1" x14ac:dyDescent="0.25"/>
    <row r="38052" hidden="1" x14ac:dyDescent="0.25"/>
    <row r="38053" hidden="1" x14ac:dyDescent="0.25"/>
    <row r="38054" hidden="1" x14ac:dyDescent="0.25"/>
    <row r="38055" hidden="1" x14ac:dyDescent="0.25"/>
    <row r="38056" hidden="1" x14ac:dyDescent="0.25"/>
    <row r="38057" hidden="1" x14ac:dyDescent="0.25"/>
    <row r="38058" hidden="1" x14ac:dyDescent="0.25"/>
    <row r="38059" hidden="1" x14ac:dyDescent="0.25"/>
    <row r="38060" hidden="1" x14ac:dyDescent="0.25"/>
    <row r="38061" hidden="1" x14ac:dyDescent="0.25"/>
    <row r="38062" hidden="1" x14ac:dyDescent="0.25"/>
    <row r="38063" hidden="1" x14ac:dyDescent="0.25"/>
    <row r="38064" hidden="1" x14ac:dyDescent="0.25"/>
    <row r="38065" hidden="1" x14ac:dyDescent="0.25"/>
    <row r="38066" hidden="1" x14ac:dyDescent="0.25"/>
    <row r="38067" hidden="1" x14ac:dyDescent="0.25"/>
    <row r="38068" hidden="1" x14ac:dyDescent="0.25"/>
    <row r="38069" hidden="1" x14ac:dyDescent="0.25"/>
    <row r="38070" hidden="1" x14ac:dyDescent="0.25"/>
    <row r="38071" hidden="1" x14ac:dyDescent="0.25"/>
    <row r="38072" hidden="1" x14ac:dyDescent="0.25"/>
    <row r="38073" hidden="1" x14ac:dyDescent="0.25"/>
    <row r="38074" hidden="1" x14ac:dyDescent="0.25"/>
    <row r="38075" hidden="1" x14ac:dyDescent="0.25"/>
    <row r="38076" hidden="1" x14ac:dyDescent="0.25"/>
    <row r="38077" hidden="1" x14ac:dyDescent="0.25"/>
    <row r="38078" hidden="1" x14ac:dyDescent="0.25"/>
    <row r="38079" hidden="1" x14ac:dyDescent="0.25"/>
    <row r="38080" hidden="1" x14ac:dyDescent="0.25"/>
    <row r="38081" hidden="1" x14ac:dyDescent="0.25"/>
    <row r="38082" hidden="1" x14ac:dyDescent="0.25"/>
    <row r="38083" hidden="1" x14ac:dyDescent="0.25"/>
    <row r="38084" hidden="1" x14ac:dyDescent="0.25"/>
    <row r="38085" hidden="1" x14ac:dyDescent="0.25"/>
    <row r="38086" hidden="1" x14ac:dyDescent="0.25"/>
    <row r="38087" hidden="1" x14ac:dyDescent="0.25"/>
    <row r="38088" hidden="1" x14ac:dyDescent="0.25"/>
    <row r="38089" hidden="1" x14ac:dyDescent="0.25"/>
    <row r="38090" hidden="1" x14ac:dyDescent="0.25"/>
    <row r="38091" hidden="1" x14ac:dyDescent="0.25"/>
    <row r="38092" hidden="1" x14ac:dyDescent="0.25"/>
    <row r="38093" hidden="1" x14ac:dyDescent="0.25"/>
    <row r="38094" hidden="1" x14ac:dyDescent="0.25"/>
    <row r="38095" hidden="1" x14ac:dyDescent="0.25"/>
    <row r="38096" hidden="1" x14ac:dyDescent="0.25"/>
    <row r="38097" hidden="1" x14ac:dyDescent="0.25"/>
    <row r="38098" hidden="1" x14ac:dyDescent="0.25"/>
    <row r="38099" hidden="1" x14ac:dyDescent="0.25"/>
    <row r="38100" hidden="1" x14ac:dyDescent="0.25"/>
    <row r="38101" hidden="1" x14ac:dyDescent="0.25"/>
    <row r="38102" hidden="1" x14ac:dyDescent="0.25"/>
    <row r="38103" hidden="1" x14ac:dyDescent="0.25"/>
    <row r="38104" hidden="1" x14ac:dyDescent="0.25"/>
    <row r="38105" hidden="1" x14ac:dyDescent="0.25"/>
    <row r="38106" hidden="1" x14ac:dyDescent="0.25"/>
    <row r="38107" hidden="1" x14ac:dyDescent="0.25"/>
    <row r="38108" hidden="1" x14ac:dyDescent="0.25"/>
    <row r="38109" hidden="1" x14ac:dyDescent="0.25"/>
    <row r="38110" hidden="1" x14ac:dyDescent="0.25"/>
    <row r="38111" hidden="1" x14ac:dyDescent="0.25"/>
    <row r="38112" hidden="1" x14ac:dyDescent="0.25"/>
    <row r="38113" hidden="1" x14ac:dyDescent="0.25"/>
    <row r="38114" hidden="1" x14ac:dyDescent="0.25"/>
    <row r="38115" hidden="1" x14ac:dyDescent="0.25"/>
    <row r="38116" hidden="1" x14ac:dyDescent="0.25"/>
    <row r="38117" hidden="1" x14ac:dyDescent="0.25"/>
    <row r="38118" hidden="1" x14ac:dyDescent="0.25"/>
    <row r="38119" hidden="1" x14ac:dyDescent="0.25"/>
    <row r="38120" hidden="1" x14ac:dyDescent="0.25"/>
    <row r="38121" hidden="1" x14ac:dyDescent="0.25"/>
    <row r="38122" hidden="1" x14ac:dyDescent="0.25"/>
    <row r="38123" hidden="1" x14ac:dyDescent="0.25"/>
    <row r="38124" hidden="1" x14ac:dyDescent="0.25"/>
    <row r="38125" hidden="1" x14ac:dyDescent="0.25"/>
    <row r="38126" hidden="1" x14ac:dyDescent="0.25"/>
    <row r="38127" hidden="1" x14ac:dyDescent="0.25"/>
    <row r="38128" hidden="1" x14ac:dyDescent="0.25"/>
    <row r="38129" hidden="1" x14ac:dyDescent="0.25"/>
    <row r="38130" hidden="1" x14ac:dyDescent="0.25"/>
    <row r="38131" hidden="1" x14ac:dyDescent="0.25"/>
    <row r="38132" hidden="1" x14ac:dyDescent="0.25"/>
    <row r="38133" hidden="1" x14ac:dyDescent="0.25"/>
    <row r="38134" hidden="1" x14ac:dyDescent="0.25"/>
    <row r="38135" hidden="1" x14ac:dyDescent="0.25"/>
    <row r="38136" hidden="1" x14ac:dyDescent="0.25"/>
    <row r="38137" hidden="1" x14ac:dyDescent="0.25"/>
    <row r="38138" hidden="1" x14ac:dyDescent="0.25"/>
    <row r="38139" hidden="1" x14ac:dyDescent="0.25"/>
    <row r="38140" hidden="1" x14ac:dyDescent="0.25"/>
    <row r="38141" hidden="1" x14ac:dyDescent="0.25"/>
    <row r="38142" hidden="1" x14ac:dyDescent="0.25"/>
    <row r="38143" hidden="1" x14ac:dyDescent="0.25"/>
    <row r="38144" hidden="1" x14ac:dyDescent="0.25"/>
    <row r="38145" hidden="1" x14ac:dyDescent="0.25"/>
    <row r="38146" hidden="1" x14ac:dyDescent="0.25"/>
    <row r="38147" hidden="1" x14ac:dyDescent="0.25"/>
    <row r="38148" hidden="1" x14ac:dyDescent="0.25"/>
    <row r="38149" hidden="1" x14ac:dyDescent="0.25"/>
    <row r="38150" hidden="1" x14ac:dyDescent="0.25"/>
    <row r="38151" hidden="1" x14ac:dyDescent="0.25"/>
    <row r="38152" hidden="1" x14ac:dyDescent="0.25"/>
    <row r="38153" hidden="1" x14ac:dyDescent="0.25"/>
    <row r="38154" hidden="1" x14ac:dyDescent="0.25"/>
    <row r="38155" hidden="1" x14ac:dyDescent="0.25"/>
    <row r="38156" hidden="1" x14ac:dyDescent="0.25"/>
    <row r="38157" hidden="1" x14ac:dyDescent="0.25"/>
    <row r="38158" hidden="1" x14ac:dyDescent="0.25"/>
    <row r="38159" hidden="1" x14ac:dyDescent="0.25"/>
    <row r="38160" hidden="1" x14ac:dyDescent="0.25"/>
    <row r="38161" hidden="1" x14ac:dyDescent="0.25"/>
    <row r="38162" hidden="1" x14ac:dyDescent="0.25"/>
    <row r="38163" hidden="1" x14ac:dyDescent="0.25"/>
    <row r="38164" hidden="1" x14ac:dyDescent="0.25"/>
    <row r="38165" hidden="1" x14ac:dyDescent="0.25"/>
    <row r="38166" hidden="1" x14ac:dyDescent="0.25"/>
    <row r="38167" hidden="1" x14ac:dyDescent="0.25"/>
    <row r="38168" hidden="1" x14ac:dyDescent="0.25"/>
    <row r="38169" hidden="1" x14ac:dyDescent="0.25"/>
    <row r="38170" hidden="1" x14ac:dyDescent="0.25"/>
    <row r="38171" hidden="1" x14ac:dyDescent="0.25"/>
    <row r="38172" hidden="1" x14ac:dyDescent="0.25"/>
    <row r="38173" hidden="1" x14ac:dyDescent="0.25"/>
    <row r="38174" hidden="1" x14ac:dyDescent="0.25"/>
    <row r="38175" hidden="1" x14ac:dyDescent="0.25"/>
    <row r="38176" hidden="1" x14ac:dyDescent="0.25"/>
    <row r="38177" hidden="1" x14ac:dyDescent="0.25"/>
    <row r="38178" hidden="1" x14ac:dyDescent="0.25"/>
    <row r="38179" hidden="1" x14ac:dyDescent="0.25"/>
    <row r="38180" hidden="1" x14ac:dyDescent="0.25"/>
    <row r="38181" hidden="1" x14ac:dyDescent="0.25"/>
    <row r="38182" hidden="1" x14ac:dyDescent="0.25"/>
    <row r="38183" hidden="1" x14ac:dyDescent="0.25"/>
    <row r="38184" hidden="1" x14ac:dyDescent="0.25"/>
    <row r="38185" hidden="1" x14ac:dyDescent="0.25"/>
    <row r="38186" hidden="1" x14ac:dyDescent="0.25"/>
    <row r="38187" hidden="1" x14ac:dyDescent="0.25"/>
    <row r="38188" hidden="1" x14ac:dyDescent="0.25"/>
    <row r="38189" hidden="1" x14ac:dyDescent="0.25"/>
    <row r="38190" hidden="1" x14ac:dyDescent="0.25"/>
    <row r="38191" hidden="1" x14ac:dyDescent="0.25"/>
    <row r="38192" hidden="1" x14ac:dyDescent="0.25"/>
    <row r="38193" hidden="1" x14ac:dyDescent="0.25"/>
    <row r="38194" hidden="1" x14ac:dyDescent="0.25"/>
    <row r="38195" hidden="1" x14ac:dyDescent="0.25"/>
    <row r="38196" hidden="1" x14ac:dyDescent="0.25"/>
    <row r="38197" hidden="1" x14ac:dyDescent="0.25"/>
    <row r="38198" hidden="1" x14ac:dyDescent="0.25"/>
    <row r="38199" hidden="1" x14ac:dyDescent="0.25"/>
    <row r="38200" hidden="1" x14ac:dyDescent="0.25"/>
    <row r="38201" hidden="1" x14ac:dyDescent="0.25"/>
    <row r="38202" hidden="1" x14ac:dyDescent="0.25"/>
    <row r="38203" hidden="1" x14ac:dyDescent="0.25"/>
    <row r="38204" hidden="1" x14ac:dyDescent="0.25"/>
    <row r="38205" hidden="1" x14ac:dyDescent="0.25"/>
    <row r="38206" hidden="1" x14ac:dyDescent="0.25"/>
    <row r="38207" hidden="1" x14ac:dyDescent="0.25"/>
    <row r="38208" hidden="1" x14ac:dyDescent="0.25"/>
    <row r="38209" hidden="1" x14ac:dyDescent="0.25"/>
    <row r="38210" hidden="1" x14ac:dyDescent="0.25"/>
    <row r="38211" hidden="1" x14ac:dyDescent="0.25"/>
    <row r="38212" hidden="1" x14ac:dyDescent="0.25"/>
    <row r="38213" hidden="1" x14ac:dyDescent="0.25"/>
    <row r="38214" hidden="1" x14ac:dyDescent="0.25"/>
    <row r="38215" hidden="1" x14ac:dyDescent="0.25"/>
    <row r="38216" hidden="1" x14ac:dyDescent="0.25"/>
    <row r="38217" hidden="1" x14ac:dyDescent="0.25"/>
    <row r="38218" hidden="1" x14ac:dyDescent="0.25"/>
    <row r="38219" hidden="1" x14ac:dyDescent="0.25"/>
    <row r="38220" hidden="1" x14ac:dyDescent="0.25"/>
    <row r="38221" hidden="1" x14ac:dyDescent="0.25"/>
    <row r="38222" hidden="1" x14ac:dyDescent="0.25"/>
    <row r="38223" hidden="1" x14ac:dyDescent="0.25"/>
    <row r="38224" hidden="1" x14ac:dyDescent="0.25"/>
    <row r="38225" hidden="1" x14ac:dyDescent="0.25"/>
    <row r="38226" hidden="1" x14ac:dyDescent="0.25"/>
    <row r="38227" hidden="1" x14ac:dyDescent="0.25"/>
    <row r="38228" hidden="1" x14ac:dyDescent="0.25"/>
    <row r="38229" hidden="1" x14ac:dyDescent="0.25"/>
    <row r="38230" hidden="1" x14ac:dyDescent="0.25"/>
    <row r="38231" hidden="1" x14ac:dyDescent="0.25"/>
    <row r="38232" hidden="1" x14ac:dyDescent="0.25"/>
    <row r="38233" hidden="1" x14ac:dyDescent="0.25"/>
    <row r="38234" hidden="1" x14ac:dyDescent="0.25"/>
    <row r="38235" hidden="1" x14ac:dyDescent="0.25"/>
    <row r="38236" hidden="1" x14ac:dyDescent="0.25"/>
    <row r="38237" hidden="1" x14ac:dyDescent="0.25"/>
    <row r="38238" hidden="1" x14ac:dyDescent="0.25"/>
    <row r="38239" hidden="1" x14ac:dyDescent="0.25"/>
    <row r="38240" hidden="1" x14ac:dyDescent="0.25"/>
    <row r="38241" hidden="1" x14ac:dyDescent="0.25"/>
    <row r="38242" hidden="1" x14ac:dyDescent="0.25"/>
    <row r="38243" hidden="1" x14ac:dyDescent="0.25"/>
    <row r="38244" hidden="1" x14ac:dyDescent="0.25"/>
    <row r="38245" hidden="1" x14ac:dyDescent="0.25"/>
    <row r="38246" hidden="1" x14ac:dyDescent="0.25"/>
    <row r="38247" hidden="1" x14ac:dyDescent="0.25"/>
    <row r="38248" hidden="1" x14ac:dyDescent="0.25"/>
    <row r="38249" hidden="1" x14ac:dyDescent="0.25"/>
    <row r="38250" hidden="1" x14ac:dyDescent="0.25"/>
    <row r="38251" hidden="1" x14ac:dyDescent="0.25"/>
    <row r="38252" hidden="1" x14ac:dyDescent="0.25"/>
    <row r="38253" hidden="1" x14ac:dyDescent="0.25"/>
    <row r="38254" hidden="1" x14ac:dyDescent="0.25"/>
    <row r="38255" hidden="1" x14ac:dyDescent="0.25"/>
    <row r="38256" hidden="1" x14ac:dyDescent="0.25"/>
    <row r="38257" hidden="1" x14ac:dyDescent="0.25"/>
    <row r="38258" hidden="1" x14ac:dyDescent="0.25"/>
    <row r="38259" hidden="1" x14ac:dyDescent="0.25"/>
    <row r="38260" hidden="1" x14ac:dyDescent="0.25"/>
    <row r="38261" hidden="1" x14ac:dyDescent="0.25"/>
    <row r="38262" hidden="1" x14ac:dyDescent="0.25"/>
    <row r="38263" hidden="1" x14ac:dyDescent="0.25"/>
    <row r="38264" hidden="1" x14ac:dyDescent="0.25"/>
    <row r="38265" hidden="1" x14ac:dyDescent="0.25"/>
    <row r="38266" hidden="1" x14ac:dyDescent="0.25"/>
    <row r="38267" hidden="1" x14ac:dyDescent="0.25"/>
    <row r="38268" hidden="1" x14ac:dyDescent="0.25"/>
    <row r="38269" hidden="1" x14ac:dyDescent="0.25"/>
    <row r="38270" hidden="1" x14ac:dyDescent="0.25"/>
    <row r="38271" hidden="1" x14ac:dyDescent="0.25"/>
    <row r="38272" hidden="1" x14ac:dyDescent="0.25"/>
    <row r="38273" hidden="1" x14ac:dyDescent="0.25"/>
    <row r="38274" hidden="1" x14ac:dyDescent="0.25"/>
    <row r="38275" hidden="1" x14ac:dyDescent="0.25"/>
    <row r="38276" hidden="1" x14ac:dyDescent="0.25"/>
    <row r="38277" hidden="1" x14ac:dyDescent="0.25"/>
    <row r="38278" hidden="1" x14ac:dyDescent="0.25"/>
    <row r="38279" hidden="1" x14ac:dyDescent="0.25"/>
    <row r="38280" hidden="1" x14ac:dyDescent="0.25"/>
    <row r="38281" hidden="1" x14ac:dyDescent="0.25"/>
    <row r="38282" hidden="1" x14ac:dyDescent="0.25"/>
    <row r="38283" hidden="1" x14ac:dyDescent="0.25"/>
    <row r="38284" hidden="1" x14ac:dyDescent="0.25"/>
    <row r="38285" hidden="1" x14ac:dyDescent="0.25"/>
    <row r="38286" hidden="1" x14ac:dyDescent="0.25"/>
    <row r="38287" hidden="1" x14ac:dyDescent="0.25"/>
    <row r="38288" hidden="1" x14ac:dyDescent="0.25"/>
    <row r="38289" hidden="1" x14ac:dyDescent="0.25"/>
    <row r="38290" hidden="1" x14ac:dyDescent="0.25"/>
    <row r="38291" hidden="1" x14ac:dyDescent="0.25"/>
    <row r="38292" hidden="1" x14ac:dyDescent="0.25"/>
    <row r="38293" hidden="1" x14ac:dyDescent="0.25"/>
    <row r="38294" hidden="1" x14ac:dyDescent="0.25"/>
    <row r="38295" hidden="1" x14ac:dyDescent="0.25"/>
    <row r="38296" hidden="1" x14ac:dyDescent="0.25"/>
    <row r="38297" hidden="1" x14ac:dyDescent="0.25"/>
    <row r="38298" hidden="1" x14ac:dyDescent="0.25"/>
    <row r="38299" hidden="1" x14ac:dyDescent="0.25"/>
    <row r="38300" hidden="1" x14ac:dyDescent="0.25"/>
    <row r="38301" hidden="1" x14ac:dyDescent="0.25"/>
    <row r="38302" hidden="1" x14ac:dyDescent="0.25"/>
    <row r="38303" hidden="1" x14ac:dyDescent="0.25"/>
    <row r="38304" hidden="1" x14ac:dyDescent="0.25"/>
    <row r="38305" hidden="1" x14ac:dyDescent="0.25"/>
    <row r="38306" hidden="1" x14ac:dyDescent="0.25"/>
    <row r="38307" hidden="1" x14ac:dyDescent="0.25"/>
    <row r="38308" hidden="1" x14ac:dyDescent="0.25"/>
    <row r="38309" hidden="1" x14ac:dyDescent="0.25"/>
    <row r="38310" hidden="1" x14ac:dyDescent="0.25"/>
    <row r="38311" hidden="1" x14ac:dyDescent="0.25"/>
    <row r="38312" hidden="1" x14ac:dyDescent="0.25"/>
    <row r="38313" hidden="1" x14ac:dyDescent="0.25"/>
    <row r="38314" hidden="1" x14ac:dyDescent="0.25"/>
    <row r="38315" hidden="1" x14ac:dyDescent="0.25"/>
    <row r="38316" hidden="1" x14ac:dyDescent="0.25"/>
    <row r="38317" hidden="1" x14ac:dyDescent="0.25"/>
    <row r="38318" hidden="1" x14ac:dyDescent="0.25"/>
    <row r="38319" hidden="1" x14ac:dyDescent="0.25"/>
    <row r="38320" hidden="1" x14ac:dyDescent="0.25"/>
    <row r="38321" hidden="1" x14ac:dyDescent="0.25"/>
    <row r="38322" hidden="1" x14ac:dyDescent="0.25"/>
    <row r="38323" hidden="1" x14ac:dyDescent="0.25"/>
    <row r="38324" hidden="1" x14ac:dyDescent="0.25"/>
    <row r="38325" hidden="1" x14ac:dyDescent="0.25"/>
    <row r="38326" hidden="1" x14ac:dyDescent="0.25"/>
    <row r="38327" hidden="1" x14ac:dyDescent="0.25"/>
    <row r="38328" hidden="1" x14ac:dyDescent="0.25"/>
    <row r="38329" hidden="1" x14ac:dyDescent="0.25"/>
    <row r="38330" hidden="1" x14ac:dyDescent="0.25"/>
    <row r="38331" hidden="1" x14ac:dyDescent="0.25"/>
    <row r="38332" hidden="1" x14ac:dyDescent="0.25"/>
    <row r="38333" hidden="1" x14ac:dyDescent="0.25"/>
    <row r="38334" hidden="1" x14ac:dyDescent="0.25"/>
    <row r="38335" hidden="1" x14ac:dyDescent="0.25"/>
    <row r="38336" hidden="1" x14ac:dyDescent="0.25"/>
    <row r="38337" hidden="1" x14ac:dyDescent="0.25"/>
    <row r="38338" hidden="1" x14ac:dyDescent="0.25"/>
    <row r="38339" hidden="1" x14ac:dyDescent="0.25"/>
    <row r="38340" hidden="1" x14ac:dyDescent="0.25"/>
    <row r="38341" hidden="1" x14ac:dyDescent="0.25"/>
    <row r="38342" hidden="1" x14ac:dyDescent="0.25"/>
    <row r="38343" hidden="1" x14ac:dyDescent="0.25"/>
    <row r="38344" hidden="1" x14ac:dyDescent="0.25"/>
    <row r="38345" hidden="1" x14ac:dyDescent="0.25"/>
    <row r="38346" hidden="1" x14ac:dyDescent="0.25"/>
    <row r="38347" hidden="1" x14ac:dyDescent="0.25"/>
    <row r="38348" hidden="1" x14ac:dyDescent="0.25"/>
    <row r="38349" hidden="1" x14ac:dyDescent="0.25"/>
    <row r="38350" hidden="1" x14ac:dyDescent="0.25"/>
    <row r="38351" hidden="1" x14ac:dyDescent="0.25"/>
    <row r="38352" hidden="1" x14ac:dyDescent="0.25"/>
    <row r="38353" hidden="1" x14ac:dyDescent="0.25"/>
    <row r="38354" hidden="1" x14ac:dyDescent="0.25"/>
    <row r="38355" hidden="1" x14ac:dyDescent="0.25"/>
    <row r="38356" hidden="1" x14ac:dyDescent="0.25"/>
    <row r="38357" hidden="1" x14ac:dyDescent="0.25"/>
    <row r="38358" hidden="1" x14ac:dyDescent="0.25"/>
    <row r="38359" hidden="1" x14ac:dyDescent="0.25"/>
    <row r="38360" hidden="1" x14ac:dyDescent="0.25"/>
    <row r="38361" hidden="1" x14ac:dyDescent="0.25"/>
    <row r="38362" hidden="1" x14ac:dyDescent="0.25"/>
    <row r="38363" hidden="1" x14ac:dyDescent="0.25"/>
    <row r="38364" hidden="1" x14ac:dyDescent="0.25"/>
    <row r="38365" hidden="1" x14ac:dyDescent="0.25"/>
    <row r="38366" hidden="1" x14ac:dyDescent="0.25"/>
    <row r="38367" hidden="1" x14ac:dyDescent="0.25"/>
    <row r="38368" hidden="1" x14ac:dyDescent="0.25"/>
    <row r="38369" hidden="1" x14ac:dyDescent="0.25"/>
    <row r="38370" hidden="1" x14ac:dyDescent="0.25"/>
    <row r="38371" hidden="1" x14ac:dyDescent="0.25"/>
    <row r="38372" hidden="1" x14ac:dyDescent="0.25"/>
    <row r="38373" hidden="1" x14ac:dyDescent="0.25"/>
    <row r="38374" hidden="1" x14ac:dyDescent="0.25"/>
    <row r="38375" hidden="1" x14ac:dyDescent="0.25"/>
    <row r="38376" hidden="1" x14ac:dyDescent="0.25"/>
    <row r="38377" hidden="1" x14ac:dyDescent="0.25"/>
    <row r="38378" hidden="1" x14ac:dyDescent="0.25"/>
    <row r="38379" hidden="1" x14ac:dyDescent="0.25"/>
    <row r="38380" hidden="1" x14ac:dyDescent="0.25"/>
    <row r="38381" hidden="1" x14ac:dyDescent="0.25"/>
    <row r="38382" hidden="1" x14ac:dyDescent="0.25"/>
    <row r="38383" hidden="1" x14ac:dyDescent="0.25"/>
    <row r="38384" hidden="1" x14ac:dyDescent="0.25"/>
    <row r="38385" hidden="1" x14ac:dyDescent="0.25"/>
    <row r="38386" hidden="1" x14ac:dyDescent="0.25"/>
    <row r="38387" hidden="1" x14ac:dyDescent="0.25"/>
    <row r="38388" hidden="1" x14ac:dyDescent="0.25"/>
    <row r="38389" hidden="1" x14ac:dyDescent="0.25"/>
    <row r="38390" hidden="1" x14ac:dyDescent="0.25"/>
    <row r="38391" hidden="1" x14ac:dyDescent="0.25"/>
    <row r="38392" hidden="1" x14ac:dyDescent="0.25"/>
    <row r="38393" hidden="1" x14ac:dyDescent="0.25"/>
    <row r="38394" hidden="1" x14ac:dyDescent="0.25"/>
    <row r="38395" hidden="1" x14ac:dyDescent="0.25"/>
    <row r="38396" hidden="1" x14ac:dyDescent="0.25"/>
    <row r="38397" hidden="1" x14ac:dyDescent="0.25"/>
    <row r="38398" hidden="1" x14ac:dyDescent="0.25"/>
    <row r="38399" hidden="1" x14ac:dyDescent="0.25"/>
    <row r="38400" hidden="1" x14ac:dyDescent="0.25"/>
    <row r="38401" hidden="1" x14ac:dyDescent="0.25"/>
    <row r="38402" hidden="1" x14ac:dyDescent="0.25"/>
    <row r="38403" hidden="1" x14ac:dyDescent="0.25"/>
    <row r="38404" hidden="1" x14ac:dyDescent="0.25"/>
    <row r="38405" hidden="1" x14ac:dyDescent="0.25"/>
    <row r="38406" hidden="1" x14ac:dyDescent="0.25"/>
    <row r="38407" hidden="1" x14ac:dyDescent="0.25"/>
    <row r="38408" hidden="1" x14ac:dyDescent="0.25"/>
    <row r="38409" hidden="1" x14ac:dyDescent="0.25"/>
    <row r="38410" hidden="1" x14ac:dyDescent="0.25"/>
    <row r="38411" hidden="1" x14ac:dyDescent="0.25"/>
    <row r="38412" hidden="1" x14ac:dyDescent="0.25"/>
    <row r="38413" hidden="1" x14ac:dyDescent="0.25"/>
    <row r="38414" hidden="1" x14ac:dyDescent="0.25"/>
    <row r="38415" hidden="1" x14ac:dyDescent="0.25"/>
    <row r="38416" hidden="1" x14ac:dyDescent="0.25"/>
    <row r="38417" hidden="1" x14ac:dyDescent="0.25"/>
    <row r="38418" hidden="1" x14ac:dyDescent="0.25"/>
    <row r="38419" hidden="1" x14ac:dyDescent="0.25"/>
    <row r="38420" hidden="1" x14ac:dyDescent="0.25"/>
    <row r="38421" hidden="1" x14ac:dyDescent="0.25"/>
    <row r="38422" hidden="1" x14ac:dyDescent="0.25"/>
    <row r="38423" hidden="1" x14ac:dyDescent="0.25"/>
    <row r="38424" hidden="1" x14ac:dyDescent="0.25"/>
    <row r="38425" hidden="1" x14ac:dyDescent="0.25"/>
    <row r="38426" hidden="1" x14ac:dyDescent="0.25"/>
    <row r="38427" hidden="1" x14ac:dyDescent="0.25"/>
    <row r="38428" hidden="1" x14ac:dyDescent="0.25"/>
    <row r="38429" hidden="1" x14ac:dyDescent="0.25"/>
    <row r="38430" hidden="1" x14ac:dyDescent="0.25"/>
    <row r="38431" hidden="1" x14ac:dyDescent="0.25"/>
    <row r="38432" hidden="1" x14ac:dyDescent="0.25"/>
    <row r="38433" hidden="1" x14ac:dyDescent="0.25"/>
    <row r="38434" hidden="1" x14ac:dyDescent="0.25"/>
    <row r="38435" hidden="1" x14ac:dyDescent="0.25"/>
    <row r="38436" hidden="1" x14ac:dyDescent="0.25"/>
    <row r="38437" hidden="1" x14ac:dyDescent="0.25"/>
    <row r="38438" hidden="1" x14ac:dyDescent="0.25"/>
    <row r="38439" hidden="1" x14ac:dyDescent="0.25"/>
    <row r="38440" hidden="1" x14ac:dyDescent="0.25"/>
    <row r="38441" hidden="1" x14ac:dyDescent="0.25"/>
    <row r="38442" hidden="1" x14ac:dyDescent="0.25"/>
    <row r="38443" hidden="1" x14ac:dyDescent="0.25"/>
    <row r="38444" hidden="1" x14ac:dyDescent="0.25"/>
    <row r="38445" hidden="1" x14ac:dyDescent="0.25"/>
    <row r="38446" hidden="1" x14ac:dyDescent="0.25"/>
    <row r="38447" hidden="1" x14ac:dyDescent="0.25"/>
    <row r="38448" hidden="1" x14ac:dyDescent="0.25"/>
    <row r="38449" hidden="1" x14ac:dyDescent="0.25"/>
    <row r="38450" hidden="1" x14ac:dyDescent="0.25"/>
    <row r="38451" hidden="1" x14ac:dyDescent="0.25"/>
    <row r="38452" hidden="1" x14ac:dyDescent="0.25"/>
    <row r="38453" hidden="1" x14ac:dyDescent="0.25"/>
    <row r="38454" hidden="1" x14ac:dyDescent="0.25"/>
    <row r="38455" hidden="1" x14ac:dyDescent="0.25"/>
    <row r="38456" hidden="1" x14ac:dyDescent="0.25"/>
    <row r="38457" hidden="1" x14ac:dyDescent="0.25"/>
    <row r="38458" hidden="1" x14ac:dyDescent="0.25"/>
    <row r="38459" hidden="1" x14ac:dyDescent="0.25"/>
    <row r="38460" hidden="1" x14ac:dyDescent="0.25"/>
    <row r="38461" hidden="1" x14ac:dyDescent="0.25"/>
    <row r="38462" hidden="1" x14ac:dyDescent="0.25"/>
    <row r="38463" hidden="1" x14ac:dyDescent="0.25"/>
    <row r="38464" hidden="1" x14ac:dyDescent="0.25"/>
    <row r="38465" hidden="1" x14ac:dyDescent="0.25"/>
    <row r="38466" hidden="1" x14ac:dyDescent="0.25"/>
    <row r="38467" hidden="1" x14ac:dyDescent="0.25"/>
    <row r="38468" hidden="1" x14ac:dyDescent="0.25"/>
    <row r="38469" hidden="1" x14ac:dyDescent="0.25"/>
    <row r="38470" hidden="1" x14ac:dyDescent="0.25"/>
    <row r="38471" hidden="1" x14ac:dyDescent="0.25"/>
    <row r="38472" hidden="1" x14ac:dyDescent="0.25"/>
    <row r="38473" hidden="1" x14ac:dyDescent="0.25"/>
    <row r="38474" hidden="1" x14ac:dyDescent="0.25"/>
    <row r="38475" hidden="1" x14ac:dyDescent="0.25"/>
    <row r="38476" hidden="1" x14ac:dyDescent="0.25"/>
    <row r="38477" hidden="1" x14ac:dyDescent="0.25"/>
    <row r="38478" hidden="1" x14ac:dyDescent="0.25"/>
    <row r="38479" hidden="1" x14ac:dyDescent="0.25"/>
    <row r="38480" hidden="1" x14ac:dyDescent="0.25"/>
    <row r="38481" hidden="1" x14ac:dyDescent="0.25"/>
    <row r="38482" hidden="1" x14ac:dyDescent="0.25"/>
    <row r="38483" hidden="1" x14ac:dyDescent="0.25"/>
    <row r="38484" hidden="1" x14ac:dyDescent="0.25"/>
    <row r="38485" hidden="1" x14ac:dyDescent="0.25"/>
    <row r="38486" hidden="1" x14ac:dyDescent="0.25"/>
    <row r="38487" hidden="1" x14ac:dyDescent="0.25"/>
    <row r="38488" hidden="1" x14ac:dyDescent="0.25"/>
    <row r="38489" hidden="1" x14ac:dyDescent="0.25"/>
    <row r="38490" hidden="1" x14ac:dyDescent="0.25"/>
    <row r="38491" hidden="1" x14ac:dyDescent="0.25"/>
    <row r="38492" hidden="1" x14ac:dyDescent="0.25"/>
    <row r="38493" hidden="1" x14ac:dyDescent="0.25"/>
    <row r="38494" hidden="1" x14ac:dyDescent="0.25"/>
    <row r="38495" hidden="1" x14ac:dyDescent="0.25"/>
    <row r="38496" hidden="1" x14ac:dyDescent="0.25"/>
    <row r="38497" hidden="1" x14ac:dyDescent="0.25"/>
    <row r="38498" hidden="1" x14ac:dyDescent="0.25"/>
    <row r="38499" hidden="1" x14ac:dyDescent="0.25"/>
    <row r="38500" hidden="1" x14ac:dyDescent="0.25"/>
    <row r="38501" hidden="1" x14ac:dyDescent="0.25"/>
    <row r="38502" hidden="1" x14ac:dyDescent="0.25"/>
    <row r="38503" hidden="1" x14ac:dyDescent="0.25"/>
    <row r="38504" hidden="1" x14ac:dyDescent="0.25"/>
    <row r="38505" hidden="1" x14ac:dyDescent="0.25"/>
    <row r="38506" hidden="1" x14ac:dyDescent="0.25"/>
    <row r="38507" hidden="1" x14ac:dyDescent="0.25"/>
    <row r="38508" hidden="1" x14ac:dyDescent="0.25"/>
    <row r="38509" hidden="1" x14ac:dyDescent="0.25"/>
    <row r="38510" hidden="1" x14ac:dyDescent="0.25"/>
    <row r="38511" hidden="1" x14ac:dyDescent="0.25"/>
    <row r="38512" hidden="1" x14ac:dyDescent="0.25"/>
    <row r="38513" hidden="1" x14ac:dyDescent="0.25"/>
    <row r="38514" hidden="1" x14ac:dyDescent="0.25"/>
    <row r="38515" hidden="1" x14ac:dyDescent="0.25"/>
    <row r="38516" hidden="1" x14ac:dyDescent="0.25"/>
    <row r="38517" hidden="1" x14ac:dyDescent="0.25"/>
    <row r="38518" hidden="1" x14ac:dyDescent="0.25"/>
    <row r="38519" hidden="1" x14ac:dyDescent="0.25"/>
    <row r="38520" hidden="1" x14ac:dyDescent="0.25"/>
    <row r="38521" hidden="1" x14ac:dyDescent="0.25"/>
    <row r="38522" hidden="1" x14ac:dyDescent="0.25"/>
    <row r="38523" hidden="1" x14ac:dyDescent="0.25"/>
    <row r="38524" hidden="1" x14ac:dyDescent="0.25"/>
    <row r="38525" hidden="1" x14ac:dyDescent="0.25"/>
    <row r="38526" hidden="1" x14ac:dyDescent="0.25"/>
    <row r="38527" hidden="1" x14ac:dyDescent="0.25"/>
    <row r="38528" hidden="1" x14ac:dyDescent="0.25"/>
    <row r="38529" hidden="1" x14ac:dyDescent="0.25"/>
    <row r="38530" hidden="1" x14ac:dyDescent="0.25"/>
    <row r="38531" hidden="1" x14ac:dyDescent="0.25"/>
    <row r="38532" hidden="1" x14ac:dyDescent="0.25"/>
    <row r="38533" hidden="1" x14ac:dyDescent="0.25"/>
    <row r="38534" hidden="1" x14ac:dyDescent="0.25"/>
    <row r="38535" hidden="1" x14ac:dyDescent="0.25"/>
    <row r="38536" hidden="1" x14ac:dyDescent="0.25"/>
    <row r="38537" hidden="1" x14ac:dyDescent="0.25"/>
    <row r="38538" hidden="1" x14ac:dyDescent="0.25"/>
    <row r="38539" hidden="1" x14ac:dyDescent="0.25"/>
    <row r="38540" hidden="1" x14ac:dyDescent="0.25"/>
    <row r="38541" hidden="1" x14ac:dyDescent="0.25"/>
    <row r="38542" hidden="1" x14ac:dyDescent="0.25"/>
    <row r="38543" hidden="1" x14ac:dyDescent="0.25"/>
    <row r="38544" hidden="1" x14ac:dyDescent="0.25"/>
    <row r="38545" hidden="1" x14ac:dyDescent="0.25"/>
    <row r="38546" hidden="1" x14ac:dyDescent="0.25"/>
    <row r="38547" hidden="1" x14ac:dyDescent="0.25"/>
    <row r="38548" hidden="1" x14ac:dyDescent="0.25"/>
    <row r="38549" hidden="1" x14ac:dyDescent="0.25"/>
    <row r="38550" hidden="1" x14ac:dyDescent="0.25"/>
    <row r="38551" hidden="1" x14ac:dyDescent="0.25"/>
    <row r="38552" hidden="1" x14ac:dyDescent="0.25"/>
    <row r="38553" hidden="1" x14ac:dyDescent="0.25"/>
    <row r="38554" hidden="1" x14ac:dyDescent="0.25"/>
    <row r="38555" hidden="1" x14ac:dyDescent="0.25"/>
    <row r="38556" hidden="1" x14ac:dyDescent="0.25"/>
    <row r="38557" hidden="1" x14ac:dyDescent="0.25"/>
    <row r="38558" hidden="1" x14ac:dyDescent="0.25"/>
    <row r="38559" hidden="1" x14ac:dyDescent="0.25"/>
    <row r="38560" hidden="1" x14ac:dyDescent="0.25"/>
    <row r="38561" hidden="1" x14ac:dyDescent="0.25"/>
    <row r="38562" hidden="1" x14ac:dyDescent="0.25"/>
    <row r="38563" hidden="1" x14ac:dyDescent="0.25"/>
    <row r="38564" hidden="1" x14ac:dyDescent="0.25"/>
    <row r="38565" hidden="1" x14ac:dyDescent="0.25"/>
    <row r="38566" hidden="1" x14ac:dyDescent="0.25"/>
    <row r="38567" hidden="1" x14ac:dyDescent="0.25"/>
    <row r="38568" hidden="1" x14ac:dyDescent="0.25"/>
    <row r="38569" hidden="1" x14ac:dyDescent="0.25"/>
    <row r="38570" hidden="1" x14ac:dyDescent="0.25"/>
    <row r="38571" hidden="1" x14ac:dyDescent="0.25"/>
    <row r="38572" hidden="1" x14ac:dyDescent="0.25"/>
    <row r="38573" hidden="1" x14ac:dyDescent="0.25"/>
    <row r="38574" hidden="1" x14ac:dyDescent="0.25"/>
    <row r="38575" hidden="1" x14ac:dyDescent="0.25"/>
    <row r="38576" hidden="1" x14ac:dyDescent="0.25"/>
    <row r="38577" hidden="1" x14ac:dyDescent="0.25"/>
    <row r="38578" hidden="1" x14ac:dyDescent="0.25"/>
    <row r="38579" hidden="1" x14ac:dyDescent="0.25"/>
    <row r="38580" hidden="1" x14ac:dyDescent="0.25"/>
    <row r="38581" hidden="1" x14ac:dyDescent="0.25"/>
    <row r="38582" hidden="1" x14ac:dyDescent="0.25"/>
    <row r="38583" hidden="1" x14ac:dyDescent="0.25"/>
    <row r="38584" hidden="1" x14ac:dyDescent="0.25"/>
    <row r="38585" hidden="1" x14ac:dyDescent="0.25"/>
    <row r="38586" hidden="1" x14ac:dyDescent="0.25"/>
    <row r="38587" hidden="1" x14ac:dyDescent="0.25"/>
    <row r="38588" hidden="1" x14ac:dyDescent="0.25"/>
    <row r="38589" hidden="1" x14ac:dyDescent="0.25"/>
    <row r="38590" hidden="1" x14ac:dyDescent="0.25"/>
    <row r="38591" hidden="1" x14ac:dyDescent="0.25"/>
    <row r="38592" hidden="1" x14ac:dyDescent="0.25"/>
    <row r="38593" hidden="1" x14ac:dyDescent="0.25"/>
    <row r="38594" hidden="1" x14ac:dyDescent="0.25"/>
    <row r="38595" hidden="1" x14ac:dyDescent="0.25"/>
    <row r="38596" hidden="1" x14ac:dyDescent="0.25"/>
    <row r="38597" hidden="1" x14ac:dyDescent="0.25"/>
    <row r="38598" hidden="1" x14ac:dyDescent="0.25"/>
    <row r="38599" hidden="1" x14ac:dyDescent="0.25"/>
    <row r="38600" hidden="1" x14ac:dyDescent="0.25"/>
    <row r="38601" hidden="1" x14ac:dyDescent="0.25"/>
    <row r="38602" hidden="1" x14ac:dyDescent="0.25"/>
    <row r="38603" hidden="1" x14ac:dyDescent="0.25"/>
    <row r="38604" hidden="1" x14ac:dyDescent="0.25"/>
    <row r="38605" hidden="1" x14ac:dyDescent="0.25"/>
    <row r="38606" hidden="1" x14ac:dyDescent="0.25"/>
    <row r="38607" hidden="1" x14ac:dyDescent="0.25"/>
    <row r="38608" hidden="1" x14ac:dyDescent="0.25"/>
    <row r="38609" hidden="1" x14ac:dyDescent="0.25"/>
    <row r="38610" hidden="1" x14ac:dyDescent="0.25"/>
    <row r="38611" hidden="1" x14ac:dyDescent="0.25"/>
    <row r="38612" hidden="1" x14ac:dyDescent="0.25"/>
    <row r="38613" hidden="1" x14ac:dyDescent="0.25"/>
    <row r="38614" hidden="1" x14ac:dyDescent="0.25"/>
    <row r="38615" hidden="1" x14ac:dyDescent="0.25"/>
    <row r="38616" hidden="1" x14ac:dyDescent="0.25"/>
    <row r="38617" hidden="1" x14ac:dyDescent="0.25"/>
    <row r="38618" hidden="1" x14ac:dyDescent="0.25"/>
    <row r="38619" hidden="1" x14ac:dyDescent="0.25"/>
    <row r="38620" hidden="1" x14ac:dyDescent="0.25"/>
    <row r="38621" hidden="1" x14ac:dyDescent="0.25"/>
    <row r="38622" hidden="1" x14ac:dyDescent="0.25"/>
    <row r="38623" hidden="1" x14ac:dyDescent="0.25"/>
    <row r="38624" hidden="1" x14ac:dyDescent="0.25"/>
    <row r="38625" hidden="1" x14ac:dyDescent="0.25"/>
    <row r="38626" hidden="1" x14ac:dyDescent="0.25"/>
    <row r="38627" hidden="1" x14ac:dyDescent="0.25"/>
    <row r="38628" hidden="1" x14ac:dyDescent="0.25"/>
    <row r="38629" hidden="1" x14ac:dyDescent="0.25"/>
    <row r="38630" hidden="1" x14ac:dyDescent="0.25"/>
    <row r="38631" hidden="1" x14ac:dyDescent="0.25"/>
    <row r="38632" hidden="1" x14ac:dyDescent="0.25"/>
    <row r="38633" hidden="1" x14ac:dyDescent="0.25"/>
    <row r="38634" hidden="1" x14ac:dyDescent="0.25"/>
    <row r="38635" hidden="1" x14ac:dyDescent="0.25"/>
    <row r="38636" hidden="1" x14ac:dyDescent="0.25"/>
    <row r="38637" hidden="1" x14ac:dyDescent="0.25"/>
    <row r="38638" hidden="1" x14ac:dyDescent="0.25"/>
    <row r="38639" hidden="1" x14ac:dyDescent="0.25"/>
    <row r="38640" hidden="1" x14ac:dyDescent="0.25"/>
    <row r="38641" hidden="1" x14ac:dyDescent="0.25"/>
    <row r="38642" hidden="1" x14ac:dyDescent="0.25"/>
    <row r="38643" hidden="1" x14ac:dyDescent="0.25"/>
    <row r="38644" hidden="1" x14ac:dyDescent="0.25"/>
    <row r="38645" hidden="1" x14ac:dyDescent="0.25"/>
    <row r="38646" hidden="1" x14ac:dyDescent="0.25"/>
    <row r="38647" hidden="1" x14ac:dyDescent="0.25"/>
    <row r="38648" hidden="1" x14ac:dyDescent="0.25"/>
    <row r="38649" hidden="1" x14ac:dyDescent="0.25"/>
    <row r="38650" hidden="1" x14ac:dyDescent="0.25"/>
    <row r="38651" hidden="1" x14ac:dyDescent="0.25"/>
    <row r="38652" hidden="1" x14ac:dyDescent="0.25"/>
    <row r="38653" hidden="1" x14ac:dyDescent="0.25"/>
    <row r="38654" hidden="1" x14ac:dyDescent="0.25"/>
    <row r="38655" hidden="1" x14ac:dyDescent="0.25"/>
    <row r="38656" hidden="1" x14ac:dyDescent="0.25"/>
    <row r="38657" hidden="1" x14ac:dyDescent="0.25"/>
    <row r="38658" hidden="1" x14ac:dyDescent="0.25"/>
    <row r="38659" hidden="1" x14ac:dyDescent="0.25"/>
    <row r="38660" hidden="1" x14ac:dyDescent="0.25"/>
    <row r="38661" hidden="1" x14ac:dyDescent="0.25"/>
    <row r="38662" hidden="1" x14ac:dyDescent="0.25"/>
    <row r="38663" hidden="1" x14ac:dyDescent="0.25"/>
    <row r="38664" hidden="1" x14ac:dyDescent="0.25"/>
    <row r="38665" hidden="1" x14ac:dyDescent="0.25"/>
    <row r="38666" hidden="1" x14ac:dyDescent="0.25"/>
    <row r="38667" hidden="1" x14ac:dyDescent="0.25"/>
    <row r="38668" hidden="1" x14ac:dyDescent="0.25"/>
    <row r="38669" hidden="1" x14ac:dyDescent="0.25"/>
    <row r="38670" hidden="1" x14ac:dyDescent="0.25"/>
    <row r="38671" hidden="1" x14ac:dyDescent="0.25"/>
    <row r="38672" hidden="1" x14ac:dyDescent="0.25"/>
    <row r="38673" hidden="1" x14ac:dyDescent="0.25"/>
    <row r="38674" hidden="1" x14ac:dyDescent="0.25"/>
    <row r="38675" hidden="1" x14ac:dyDescent="0.25"/>
    <row r="38676" hidden="1" x14ac:dyDescent="0.25"/>
    <row r="38677" hidden="1" x14ac:dyDescent="0.25"/>
    <row r="38678" hidden="1" x14ac:dyDescent="0.25"/>
    <row r="38679" hidden="1" x14ac:dyDescent="0.25"/>
    <row r="38680" hidden="1" x14ac:dyDescent="0.25"/>
    <row r="38681" hidden="1" x14ac:dyDescent="0.25"/>
    <row r="38682" hidden="1" x14ac:dyDescent="0.25"/>
    <row r="38683" hidden="1" x14ac:dyDescent="0.25"/>
    <row r="38684" hidden="1" x14ac:dyDescent="0.25"/>
    <row r="38685" hidden="1" x14ac:dyDescent="0.25"/>
    <row r="38686" hidden="1" x14ac:dyDescent="0.25"/>
    <row r="38687" hidden="1" x14ac:dyDescent="0.25"/>
    <row r="38688" hidden="1" x14ac:dyDescent="0.25"/>
    <row r="38689" hidden="1" x14ac:dyDescent="0.25"/>
    <row r="38690" hidden="1" x14ac:dyDescent="0.25"/>
    <row r="38691" hidden="1" x14ac:dyDescent="0.25"/>
    <row r="38692" hidden="1" x14ac:dyDescent="0.25"/>
    <row r="38693" hidden="1" x14ac:dyDescent="0.25"/>
    <row r="38694" hidden="1" x14ac:dyDescent="0.25"/>
    <row r="38695" hidden="1" x14ac:dyDescent="0.25"/>
    <row r="38696" hidden="1" x14ac:dyDescent="0.25"/>
    <row r="38697" hidden="1" x14ac:dyDescent="0.25"/>
    <row r="38698" hidden="1" x14ac:dyDescent="0.25"/>
    <row r="38699" hidden="1" x14ac:dyDescent="0.25"/>
    <row r="38700" hidden="1" x14ac:dyDescent="0.25"/>
    <row r="38701" hidden="1" x14ac:dyDescent="0.25"/>
    <row r="38702" hidden="1" x14ac:dyDescent="0.25"/>
    <row r="38703" hidden="1" x14ac:dyDescent="0.25"/>
    <row r="38704" hidden="1" x14ac:dyDescent="0.25"/>
    <row r="38705" hidden="1" x14ac:dyDescent="0.25"/>
    <row r="38706" hidden="1" x14ac:dyDescent="0.25"/>
    <row r="38707" hidden="1" x14ac:dyDescent="0.25"/>
    <row r="38708" hidden="1" x14ac:dyDescent="0.25"/>
    <row r="38709" hidden="1" x14ac:dyDescent="0.25"/>
    <row r="38710" hidden="1" x14ac:dyDescent="0.25"/>
    <row r="38711" hidden="1" x14ac:dyDescent="0.25"/>
    <row r="38712" hidden="1" x14ac:dyDescent="0.25"/>
    <row r="38713" hidden="1" x14ac:dyDescent="0.25"/>
    <row r="38714" hidden="1" x14ac:dyDescent="0.25"/>
    <row r="38715" hidden="1" x14ac:dyDescent="0.25"/>
    <row r="38716" hidden="1" x14ac:dyDescent="0.25"/>
    <row r="38717" hidden="1" x14ac:dyDescent="0.25"/>
    <row r="38718" hidden="1" x14ac:dyDescent="0.25"/>
    <row r="38719" hidden="1" x14ac:dyDescent="0.25"/>
    <row r="38720" hidden="1" x14ac:dyDescent="0.25"/>
    <row r="38721" hidden="1" x14ac:dyDescent="0.25"/>
    <row r="38722" hidden="1" x14ac:dyDescent="0.25"/>
    <row r="38723" hidden="1" x14ac:dyDescent="0.25"/>
    <row r="38724" hidden="1" x14ac:dyDescent="0.25"/>
    <row r="38725" hidden="1" x14ac:dyDescent="0.25"/>
    <row r="38726" hidden="1" x14ac:dyDescent="0.25"/>
    <row r="38727" hidden="1" x14ac:dyDescent="0.25"/>
    <row r="38728" hidden="1" x14ac:dyDescent="0.25"/>
    <row r="38729" hidden="1" x14ac:dyDescent="0.25"/>
    <row r="38730" hidden="1" x14ac:dyDescent="0.25"/>
    <row r="38731" hidden="1" x14ac:dyDescent="0.25"/>
    <row r="38732" hidden="1" x14ac:dyDescent="0.25"/>
    <row r="38733" hidden="1" x14ac:dyDescent="0.25"/>
    <row r="38734" hidden="1" x14ac:dyDescent="0.25"/>
    <row r="38735" hidden="1" x14ac:dyDescent="0.25"/>
    <row r="38736" hidden="1" x14ac:dyDescent="0.25"/>
    <row r="38737" hidden="1" x14ac:dyDescent="0.25"/>
    <row r="38738" hidden="1" x14ac:dyDescent="0.25"/>
    <row r="38739" hidden="1" x14ac:dyDescent="0.25"/>
    <row r="38740" hidden="1" x14ac:dyDescent="0.25"/>
    <row r="38741" hidden="1" x14ac:dyDescent="0.25"/>
    <row r="38742" hidden="1" x14ac:dyDescent="0.25"/>
    <row r="38743" hidden="1" x14ac:dyDescent="0.25"/>
    <row r="38744" hidden="1" x14ac:dyDescent="0.25"/>
    <row r="38745" hidden="1" x14ac:dyDescent="0.25"/>
    <row r="38746" hidden="1" x14ac:dyDescent="0.25"/>
    <row r="38747" hidden="1" x14ac:dyDescent="0.25"/>
    <row r="38748" hidden="1" x14ac:dyDescent="0.25"/>
    <row r="38749" hidden="1" x14ac:dyDescent="0.25"/>
    <row r="38750" hidden="1" x14ac:dyDescent="0.25"/>
    <row r="38751" hidden="1" x14ac:dyDescent="0.25"/>
    <row r="38752" hidden="1" x14ac:dyDescent="0.25"/>
    <row r="38753" hidden="1" x14ac:dyDescent="0.25"/>
    <row r="38754" hidden="1" x14ac:dyDescent="0.25"/>
    <row r="38755" hidden="1" x14ac:dyDescent="0.25"/>
    <row r="38756" hidden="1" x14ac:dyDescent="0.25"/>
    <row r="38757" hidden="1" x14ac:dyDescent="0.25"/>
    <row r="38758" hidden="1" x14ac:dyDescent="0.25"/>
    <row r="38759" hidden="1" x14ac:dyDescent="0.25"/>
    <row r="38760" hidden="1" x14ac:dyDescent="0.25"/>
    <row r="38761" hidden="1" x14ac:dyDescent="0.25"/>
    <row r="38762" hidden="1" x14ac:dyDescent="0.25"/>
    <row r="38763" hidden="1" x14ac:dyDescent="0.25"/>
    <row r="38764" hidden="1" x14ac:dyDescent="0.25"/>
    <row r="38765" hidden="1" x14ac:dyDescent="0.25"/>
    <row r="38766" hidden="1" x14ac:dyDescent="0.25"/>
    <row r="38767" hidden="1" x14ac:dyDescent="0.25"/>
    <row r="38768" hidden="1" x14ac:dyDescent="0.25"/>
    <row r="38769" hidden="1" x14ac:dyDescent="0.25"/>
    <row r="38770" hidden="1" x14ac:dyDescent="0.25"/>
    <row r="38771" hidden="1" x14ac:dyDescent="0.25"/>
    <row r="38772" hidden="1" x14ac:dyDescent="0.25"/>
    <row r="38773" hidden="1" x14ac:dyDescent="0.25"/>
    <row r="38774" hidden="1" x14ac:dyDescent="0.25"/>
    <row r="38775" hidden="1" x14ac:dyDescent="0.25"/>
    <row r="38776" hidden="1" x14ac:dyDescent="0.25"/>
    <row r="38777" hidden="1" x14ac:dyDescent="0.25"/>
    <row r="38778" hidden="1" x14ac:dyDescent="0.25"/>
    <row r="38779" hidden="1" x14ac:dyDescent="0.25"/>
    <row r="38780" hidden="1" x14ac:dyDescent="0.25"/>
    <row r="38781" hidden="1" x14ac:dyDescent="0.25"/>
    <row r="38782" hidden="1" x14ac:dyDescent="0.25"/>
    <row r="38783" hidden="1" x14ac:dyDescent="0.25"/>
    <row r="38784" hidden="1" x14ac:dyDescent="0.25"/>
    <row r="38785" hidden="1" x14ac:dyDescent="0.25"/>
    <row r="38786" hidden="1" x14ac:dyDescent="0.25"/>
    <row r="38787" hidden="1" x14ac:dyDescent="0.25"/>
    <row r="38788" hidden="1" x14ac:dyDescent="0.25"/>
    <row r="38789" hidden="1" x14ac:dyDescent="0.25"/>
    <row r="38790" hidden="1" x14ac:dyDescent="0.25"/>
    <row r="38791" hidden="1" x14ac:dyDescent="0.25"/>
    <row r="38792" hidden="1" x14ac:dyDescent="0.25"/>
    <row r="38793" hidden="1" x14ac:dyDescent="0.25"/>
    <row r="38794" hidden="1" x14ac:dyDescent="0.25"/>
    <row r="38795" hidden="1" x14ac:dyDescent="0.25"/>
    <row r="38796" hidden="1" x14ac:dyDescent="0.25"/>
    <row r="38797" hidden="1" x14ac:dyDescent="0.25"/>
    <row r="38798" hidden="1" x14ac:dyDescent="0.25"/>
    <row r="38799" hidden="1" x14ac:dyDescent="0.25"/>
    <row r="38800" hidden="1" x14ac:dyDescent="0.25"/>
    <row r="38801" hidden="1" x14ac:dyDescent="0.25"/>
    <row r="38802" hidden="1" x14ac:dyDescent="0.25"/>
    <row r="38803" hidden="1" x14ac:dyDescent="0.25"/>
    <row r="38804" hidden="1" x14ac:dyDescent="0.25"/>
    <row r="38805" hidden="1" x14ac:dyDescent="0.25"/>
    <row r="38806" hidden="1" x14ac:dyDescent="0.25"/>
    <row r="38807" hidden="1" x14ac:dyDescent="0.25"/>
    <row r="38808" hidden="1" x14ac:dyDescent="0.25"/>
    <row r="38809" hidden="1" x14ac:dyDescent="0.25"/>
    <row r="38810" hidden="1" x14ac:dyDescent="0.25"/>
    <row r="38811" hidden="1" x14ac:dyDescent="0.25"/>
    <row r="38812" hidden="1" x14ac:dyDescent="0.25"/>
    <row r="38813" hidden="1" x14ac:dyDescent="0.25"/>
    <row r="38814" hidden="1" x14ac:dyDescent="0.25"/>
    <row r="38815" hidden="1" x14ac:dyDescent="0.25"/>
    <row r="38816" hidden="1" x14ac:dyDescent="0.25"/>
    <row r="38817" hidden="1" x14ac:dyDescent="0.25"/>
    <row r="38818" hidden="1" x14ac:dyDescent="0.25"/>
    <row r="38819" hidden="1" x14ac:dyDescent="0.25"/>
    <row r="38820" hidden="1" x14ac:dyDescent="0.25"/>
    <row r="38821" hidden="1" x14ac:dyDescent="0.25"/>
    <row r="38822" hidden="1" x14ac:dyDescent="0.25"/>
    <row r="38823" hidden="1" x14ac:dyDescent="0.25"/>
    <row r="38824" hidden="1" x14ac:dyDescent="0.25"/>
    <row r="38825" hidden="1" x14ac:dyDescent="0.25"/>
    <row r="38826" hidden="1" x14ac:dyDescent="0.25"/>
    <row r="38827" hidden="1" x14ac:dyDescent="0.25"/>
    <row r="38828" hidden="1" x14ac:dyDescent="0.25"/>
    <row r="38829" hidden="1" x14ac:dyDescent="0.25"/>
    <row r="38830" hidden="1" x14ac:dyDescent="0.25"/>
    <row r="38831" hidden="1" x14ac:dyDescent="0.25"/>
    <row r="38832" hidden="1" x14ac:dyDescent="0.25"/>
    <row r="38833" hidden="1" x14ac:dyDescent="0.25"/>
    <row r="38834" hidden="1" x14ac:dyDescent="0.25"/>
    <row r="38835" hidden="1" x14ac:dyDescent="0.25"/>
    <row r="38836" hidden="1" x14ac:dyDescent="0.25"/>
    <row r="38837" hidden="1" x14ac:dyDescent="0.25"/>
    <row r="38838" hidden="1" x14ac:dyDescent="0.25"/>
    <row r="38839" hidden="1" x14ac:dyDescent="0.25"/>
    <row r="38840" hidden="1" x14ac:dyDescent="0.25"/>
    <row r="38841" hidden="1" x14ac:dyDescent="0.25"/>
    <row r="38842" hidden="1" x14ac:dyDescent="0.25"/>
    <row r="38843" hidden="1" x14ac:dyDescent="0.25"/>
    <row r="38844" hidden="1" x14ac:dyDescent="0.25"/>
    <row r="38845" hidden="1" x14ac:dyDescent="0.25"/>
    <row r="38846" hidden="1" x14ac:dyDescent="0.25"/>
    <row r="38847" hidden="1" x14ac:dyDescent="0.25"/>
    <row r="38848" hidden="1" x14ac:dyDescent="0.25"/>
    <row r="38849" hidden="1" x14ac:dyDescent="0.25"/>
    <row r="38850" hidden="1" x14ac:dyDescent="0.25"/>
    <row r="38851" hidden="1" x14ac:dyDescent="0.25"/>
    <row r="38852" hidden="1" x14ac:dyDescent="0.25"/>
    <row r="38853" hidden="1" x14ac:dyDescent="0.25"/>
    <row r="38854" hidden="1" x14ac:dyDescent="0.25"/>
    <row r="38855" hidden="1" x14ac:dyDescent="0.25"/>
    <row r="38856" hidden="1" x14ac:dyDescent="0.25"/>
    <row r="38857" hidden="1" x14ac:dyDescent="0.25"/>
    <row r="38858" hidden="1" x14ac:dyDescent="0.25"/>
    <row r="38859" hidden="1" x14ac:dyDescent="0.25"/>
    <row r="38860" hidden="1" x14ac:dyDescent="0.25"/>
    <row r="38861" hidden="1" x14ac:dyDescent="0.25"/>
    <row r="38862" hidden="1" x14ac:dyDescent="0.25"/>
    <row r="38863" hidden="1" x14ac:dyDescent="0.25"/>
    <row r="38864" hidden="1" x14ac:dyDescent="0.25"/>
    <row r="38865" hidden="1" x14ac:dyDescent="0.25"/>
    <row r="38866" hidden="1" x14ac:dyDescent="0.25"/>
    <row r="38867" hidden="1" x14ac:dyDescent="0.25"/>
    <row r="38868" hidden="1" x14ac:dyDescent="0.25"/>
    <row r="38869" hidden="1" x14ac:dyDescent="0.25"/>
    <row r="38870" hidden="1" x14ac:dyDescent="0.25"/>
    <row r="38871" hidden="1" x14ac:dyDescent="0.25"/>
    <row r="38872" hidden="1" x14ac:dyDescent="0.25"/>
    <row r="38873" hidden="1" x14ac:dyDescent="0.25"/>
    <row r="38874" hidden="1" x14ac:dyDescent="0.25"/>
    <row r="38875" hidden="1" x14ac:dyDescent="0.25"/>
    <row r="38876" hidden="1" x14ac:dyDescent="0.25"/>
    <row r="38877" hidden="1" x14ac:dyDescent="0.25"/>
    <row r="38878" hidden="1" x14ac:dyDescent="0.25"/>
    <row r="38879" hidden="1" x14ac:dyDescent="0.25"/>
    <row r="38880" hidden="1" x14ac:dyDescent="0.25"/>
    <row r="38881" hidden="1" x14ac:dyDescent="0.25"/>
    <row r="38882" hidden="1" x14ac:dyDescent="0.25"/>
    <row r="38883" hidden="1" x14ac:dyDescent="0.25"/>
    <row r="38884" hidden="1" x14ac:dyDescent="0.25"/>
    <row r="38885" hidden="1" x14ac:dyDescent="0.25"/>
    <row r="38886" hidden="1" x14ac:dyDescent="0.25"/>
    <row r="38887" hidden="1" x14ac:dyDescent="0.25"/>
    <row r="38888" hidden="1" x14ac:dyDescent="0.25"/>
    <row r="38889" hidden="1" x14ac:dyDescent="0.25"/>
    <row r="38890" hidden="1" x14ac:dyDescent="0.25"/>
    <row r="38891" hidden="1" x14ac:dyDescent="0.25"/>
    <row r="38892" hidden="1" x14ac:dyDescent="0.25"/>
    <row r="38893" hidden="1" x14ac:dyDescent="0.25"/>
    <row r="38894" hidden="1" x14ac:dyDescent="0.25"/>
    <row r="38895" hidden="1" x14ac:dyDescent="0.25"/>
    <row r="38896" hidden="1" x14ac:dyDescent="0.25"/>
    <row r="38897" hidden="1" x14ac:dyDescent="0.25"/>
    <row r="38898" hidden="1" x14ac:dyDescent="0.25"/>
    <row r="38899" hidden="1" x14ac:dyDescent="0.25"/>
    <row r="38900" hidden="1" x14ac:dyDescent="0.25"/>
    <row r="38901" hidden="1" x14ac:dyDescent="0.25"/>
    <row r="38902" hidden="1" x14ac:dyDescent="0.25"/>
    <row r="38903" hidden="1" x14ac:dyDescent="0.25"/>
    <row r="38904" hidden="1" x14ac:dyDescent="0.25"/>
    <row r="38905" hidden="1" x14ac:dyDescent="0.25"/>
    <row r="38906" hidden="1" x14ac:dyDescent="0.25"/>
    <row r="38907" hidden="1" x14ac:dyDescent="0.25"/>
    <row r="38908" hidden="1" x14ac:dyDescent="0.25"/>
    <row r="38909" hidden="1" x14ac:dyDescent="0.25"/>
    <row r="38910" hidden="1" x14ac:dyDescent="0.25"/>
    <row r="38911" hidden="1" x14ac:dyDescent="0.25"/>
    <row r="38912" hidden="1" x14ac:dyDescent="0.25"/>
    <row r="38913" hidden="1" x14ac:dyDescent="0.25"/>
    <row r="38914" hidden="1" x14ac:dyDescent="0.25"/>
    <row r="38915" hidden="1" x14ac:dyDescent="0.25"/>
    <row r="38916" hidden="1" x14ac:dyDescent="0.25"/>
    <row r="38917" hidden="1" x14ac:dyDescent="0.25"/>
    <row r="38918" hidden="1" x14ac:dyDescent="0.25"/>
    <row r="38919" hidden="1" x14ac:dyDescent="0.25"/>
    <row r="38920" hidden="1" x14ac:dyDescent="0.25"/>
    <row r="38921" hidden="1" x14ac:dyDescent="0.25"/>
    <row r="38922" hidden="1" x14ac:dyDescent="0.25"/>
    <row r="38923" hidden="1" x14ac:dyDescent="0.25"/>
    <row r="38924" hidden="1" x14ac:dyDescent="0.25"/>
    <row r="38925" hidden="1" x14ac:dyDescent="0.25"/>
    <row r="38926" hidden="1" x14ac:dyDescent="0.25"/>
    <row r="38927" hidden="1" x14ac:dyDescent="0.25"/>
    <row r="38928" hidden="1" x14ac:dyDescent="0.25"/>
    <row r="38929" hidden="1" x14ac:dyDescent="0.25"/>
    <row r="38930" hidden="1" x14ac:dyDescent="0.25"/>
    <row r="38931" hidden="1" x14ac:dyDescent="0.25"/>
    <row r="38932" hidden="1" x14ac:dyDescent="0.25"/>
    <row r="38933" hidden="1" x14ac:dyDescent="0.25"/>
    <row r="38934" hidden="1" x14ac:dyDescent="0.25"/>
    <row r="38935" hidden="1" x14ac:dyDescent="0.25"/>
    <row r="38936" hidden="1" x14ac:dyDescent="0.25"/>
    <row r="38937" hidden="1" x14ac:dyDescent="0.25"/>
    <row r="38938" hidden="1" x14ac:dyDescent="0.25"/>
    <row r="38939" hidden="1" x14ac:dyDescent="0.25"/>
    <row r="38940" hidden="1" x14ac:dyDescent="0.25"/>
    <row r="38941" hidden="1" x14ac:dyDescent="0.25"/>
    <row r="38942" hidden="1" x14ac:dyDescent="0.25"/>
    <row r="38943" hidden="1" x14ac:dyDescent="0.25"/>
    <row r="38944" hidden="1" x14ac:dyDescent="0.25"/>
    <row r="38945" hidden="1" x14ac:dyDescent="0.25"/>
    <row r="38946" hidden="1" x14ac:dyDescent="0.25"/>
    <row r="38947" hidden="1" x14ac:dyDescent="0.25"/>
    <row r="38948" hidden="1" x14ac:dyDescent="0.25"/>
    <row r="38949" hidden="1" x14ac:dyDescent="0.25"/>
    <row r="38950" hidden="1" x14ac:dyDescent="0.25"/>
    <row r="38951" hidden="1" x14ac:dyDescent="0.25"/>
    <row r="38952" hidden="1" x14ac:dyDescent="0.25"/>
    <row r="38953" hidden="1" x14ac:dyDescent="0.25"/>
    <row r="38954" hidden="1" x14ac:dyDescent="0.25"/>
    <row r="38955" hidden="1" x14ac:dyDescent="0.25"/>
    <row r="38956" hidden="1" x14ac:dyDescent="0.25"/>
    <row r="38957" hidden="1" x14ac:dyDescent="0.25"/>
    <row r="38958" hidden="1" x14ac:dyDescent="0.25"/>
    <row r="38959" hidden="1" x14ac:dyDescent="0.25"/>
    <row r="38960" hidden="1" x14ac:dyDescent="0.25"/>
    <row r="38961" hidden="1" x14ac:dyDescent="0.25"/>
    <row r="38962" hidden="1" x14ac:dyDescent="0.25"/>
    <row r="38963" hidden="1" x14ac:dyDescent="0.25"/>
    <row r="38964" hidden="1" x14ac:dyDescent="0.25"/>
    <row r="38965" hidden="1" x14ac:dyDescent="0.25"/>
    <row r="38966" hidden="1" x14ac:dyDescent="0.25"/>
    <row r="38967" hidden="1" x14ac:dyDescent="0.25"/>
    <row r="38968" hidden="1" x14ac:dyDescent="0.25"/>
    <row r="38969" hidden="1" x14ac:dyDescent="0.25"/>
    <row r="38970" hidden="1" x14ac:dyDescent="0.25"/>
    <row r="38971" hidden="1" x14ac:dyDescent="0.25"/>
    <row r="38972" hidden="1" x14ac:dyDescent="0.25"/>
    <row r="38973" hidden="1" x14ac:dyDescent="0.25"/>
    <row r="38974" hidden="1" x14ac:dyDescent="0.25"/>
    <row r="38975" hidden="1" x14ac:dyDescent="0.25"/>
    <row r="38976" hidden="1" x14ac:dyDescent="0.25"/>
    <row r="38977" hidden="1" x14ac:dyDescent="0.25"/>
    <row r="38978" hidden="1" x14ac:dyDescent="0.25"/>
    <row r="38979" hidden="1" x14ac:dyDescent="0.25"/>
    <row r="38980" hidden="1" x14ac:dyDescent="0.25"/>
    <row r="38981" hidden="1" x14ac:dyDescent="0.25"/>
    <row r="38982" hidden="1" x14ac:dyDescent="0.25"/>
    <row r="38983" hidden="1" x14ac:dyDescent="0.25"/>
    <row r="38984" hidden="1" x14ac:dyDescent="0.25"/>
    <row r="38985" hidden="1" x14ac:dyDescent="0.25"/>
    <row r="38986" hidden="1" x14ac:dyDescent="0.25"/>
    <row r="38987" hidden="1" x14ac:dyDescent="0.25"/>
    <row r="38988" hidden="1" x14ac:dyDescent="0.25"/>
    <row r="38989" hidden="1" x14ac:dyDescent="0.25"/>
    <row r="38990" hidden="1" x14ac:dyDescent="0.25"/>
    <row r="38991" hidden="1" x14ac:dyDescent="0.25"/>
    <row r="38992" hidden="1" x14ac:dyDescent="0.25"/>
    <row r="38993" hidden="1" x14ac:dyDescent="0.25"/>
    <row r="38994" hidden="1" x14ac:dyDescent="0.25"/>
    <row r="38995" hidden="1" x14ac:dyDescent="0.25"/>
    <row r="38996" hidden="1" x14ac:dyDescent="0.25"/>
    <row r="38997" hidden="1" x14ac:dyDescent="0.25"/>
    <row r="38998" hidden="1" x14ac:dyDescent="0.25"/>
    <row r="38999" hidden="1" x14ac:dyDescent="0.25"/>
    <row r="39000" hidden="1" x14ac:dyDescent="0.25"/>
    <row r="39001" hidden="1" x14ac:dyDescent="0.25"/>
    <row r="39002" hidden="1" x14ac:dyDescent="0.25"/>
    <row r="39003" hidden="1" x14ac:dyDescent="0.25"/>
    <row r="39004" hidden="1" x14ac:dyDescent="0.25"/>
    <row r="39005" hidden="1" x14ac:dyDescent="0.25"/>
    <row r="39006" hidden="1" x14ac:dyDescent="0.25"/>
    <row r="39007" hidden="1" x14ac:dyDescent="0.25"/>
    <row r="39008" hidden="1" x14ac:dyDescent="0.25"/>
    <row r="39009" hidden="1" x14ac:dyDescent="0.25"/>
    <row r="39010" hidden="1" x14ac:dyDescent="0.25"/>
    <row r="39011" hidden="1" x14ac:dyDescent="0.25"/>
    <row r="39012" hidden="1" x14ac:dyDescent="0.25"/>
    <row r="39013" hidden="1" x14ac:dyDescent="0.25"/>
    <row r="39014" hidden="1" x14ac:dyDescent="0.25"/>
    <row r="39015" hidden="1" x14ac:dyDescent="0.25"/>
    <row r="39016" hidden="1" x14ac:dyDescent="0.25"/>
    <row r="39017" hidden="1" x14ac:dyDescent="0.25"/>
    <row r="39018" hidden="1" x14ac:dyDescent="0.25"/>
    <row r="39019" hidden="1" x14ac:dyDescent="0.25"/>
    <row r="39020" hidden="1" x14ac:dyDescent="0.25"/>
    <row r="39021" hidden="1" x14ac:dyDescent="0.25"/>
    <row r="39022" hidden="1" x14ac:dyDescent="0.25"/>
    <row r="39023" hidden="1" x14ac:dyDescent="0.25"/>
    <row r="39024" hidden="1" x14ac:dyDescent="0.25"/>
    <row r="39025" hidden="1" x14ac:dyDescent="0.25"/>
    <row r="39026" hidden="1" x14ac:dyDescent="0.25"/>
    <row r="39027" hidden="1" x14ac:dyDescent="0.25"/>
    <row r="39028" hidden="1" x14ac:dyDescent="0.25"/>
    <row r="39029" hidden="1" x14ac:dyDescent="0.25"/>
    <row r="39030" hidden="1" x14ac:dyDescent="0.25"/>
    <row r="39031" hidden="1" x14ac:dyDescent="0.25"/>
    <row r="39032" hidden="1" x14ac:dyDescent="0.25"/>
    <row r="39033" hidden="1" x14ac:dyDescent="0.25"/>
    <row r="39034" hidden="1" x14ac:dyDescent="0.25"/>
    <row r="39035" hidden="1" x14ac:dyDescent="0.25"/>
    <row r="39036" hidden="1" x14ac:dyDescent="0.25"/>
    <row r="39037" hidden="1" x14ac:dyDescent="0.25"/>
    <row r="39038" hidden="1" x14ac:dyDescent="0.25"/>
    <row r="39039" hidden="1" x14ac:dyDescent="0.25"/>
    <row r="39040" hidden="1" x14ac:dyDescent="0.25"/>
    <row r="39041" hidden="1" x14ac:dyDescent="0.25"/>
    <row r="39042" hidden="1" x14ac:dyDescent="0.25"/>
    <row r="39043" hidden="1" x14ac:dyDescent="0.25"/>
    <row r="39044" hidden="1" x14ac:dyDescent="0.25"/>
    <row r="39045" hidden="1" x14ac:dyDescent="0.25"/>
    <row r="39046" hidden="1" x14ac:dyDescent="0.25"/>
    <row r="39047" hidden="1" x14ac:dyDescent="0.25"/>
    <row r="39048" hidden="1" x14ac:dyDescent="0.25"/>
    <row r="39049" hidden="1" x14ac:dyDescent="0.25"/>
    <row r="39050" hidden="1" x14ac:dyDescent="0.25"/>
    <row r="39051" hidden="1" x14ac:dyDescent="0.25"/>
    <row r="39052" hidden="1" x14ac:dyDescent="0.25"/>
    <row r="39053" hidden="1" x14ac:dyDescent="0.25"/>
    <row r="39054" hidden="1" x14ac:dyDescent="0.25"/>
    <row r="39055" hidden="1" x14ac:dyDescent="0.25"/>
    <row r="39056" hidden="1" x14ac:dyDescent="0.25"/>
    <row r="39057" hidden="1" x14ac:dyDescent="0.25"/>
    <row r="39058" hidden="1" x14ac:dyDescent="0.25"/>
    <row r="39059" hidden="1" x14ac:dyDescent="0.25"/>
    <row r="39060" hidden="1" x14ac:dyDescent="0.25"/>
    <row r="39061" hidden="1" x14ac:dyDescent="0.25"/>
    <row r="39062" hidden="1" x14ac:dyDescent="0.25"/>
    <row r="39063" hidden="1" x14ac:dyDescent="0.25"/>
    <row r="39064" hidden="1" x14ac:dyDescent="0.25"/>
    <row r="39065" hidden="1" x14ac:dyDescent="0.25"/>
    <row r="39066" hidden="1" x14ac:dyDescent="0.25"/>
    <row r="39067" hidden="1" x14ac:dyDescent="0.25"/>
    <row r="39068" hidden="1" x14ac:dyDescent="0.25"/>
    <row r="39069" hidden="1" x14ac:dyDescent="0.25"/>
    <row r="39070" hidden="1" x14ac:dyDescent="0.25"/>
    <row r="39071" hidden="1" x14ac:dyDescent="0.25"/>
    <row r="39072" hidden="1" x14ac:dyDescent="0.25"/>
    <row r="39073" hidden="1" x14ac:dyDescent="0.25"/>
    <row r="39074" hidden="1" x14ac:dyDescent="0.25"/>
    <row r="39075" hidden="1" x14ac:dyDescent="0.25"/>
    <row r="39076" hidden="1" x14ac:dyDescent="0.25"/>
    <row r="39077" hidden="1" x14ac:dyDescent="0.25"/>
    <row r="39078" hidden="1" x14ac:dyDescent="0.25"/>
    <row r="39079" hidden="1" x14ac:dyDescent="0.25"/>
    <row r="39080" hidden="1" x14ac:dyDescent="0.25"/>
    <row r="39081" hidden="1" x14ac:dyDescent="0.25"/>
    <row r="39082" hidden="1" x14ac:dyDescent="0.25"/>
    <row r="39083" hidden="1" x14ac:dyDescent="0.25"/>
    <row r="39084" hidden="1" x14ac:dyDescent="0.25"/>
    <row r="39085" hidden="1" x14ac:dyDescent="0.25"/>
    <row r="39086" hidden="1" x14ac:dyDescent="0.25"/>
    <row r="39087" hidden="1" x14ac:dyDescent="0.25"/>
    <row r="39088" hidden="1" x14ac:dyDescent="0.25"/>
    <row r="39089" hidden="1" x14ac:dyDescent="0.25"/>
    <row r="39090" hidden="1" x14ac:dyDescent="0.25"/>
    <row r="39091" hidden="1" x14ac:dyDescent="0.25"/>
    <row r="39092" hidden="1" x14ac:dyDescent="0.25"/>
    <row r="39093" hidden="1" x14ac:dyDescent="0.25"/>
    <row r="39094" hidden="1" x14ac:dyDescent="0.25"/>
    <row r="39095" hidden="1" x14ac:dyDescent="0.25"/>
    <row r="39096" hidden="1" x14ac:dyDescent="0.25"/>
    <row r="39097" hidden="1" x14ac:dyDescent="0.25"/>
    <row r="39098" hidden="1" x14ac:dyDescent="0.25"/>
    <row r="39099" hidden="1" x14ac:dyDescent="0.25"/>
    <row r="39100" hidden="1" x14ac:dyDescent="0.25"/>
    <row r="39101" hidden="1" x14ac:dyDescent="0.25"/>
    <row r="39102" hidden="1" x14ac:dyDescent="0.25"/>
    <row r="39103" hidden="1" x14ac:dyDescent="0.25"/>
    <row r="39104" hidden="1" x14ac:dyDescent="0.25"/>
    <row r="39105" hidden="1" x14ac:dyDescent="0.25"/>
    <row r="39106" hidden="1" x14ac:dyDescent="0.25"/>
    <row r="39107" hidden="1" x14ac:dyDescent="0.25"/>
    <row r="39108" hidden="1" x14ac:dyDescent="0.25"/>
    <row r="39109" hidden="1" x14ac:dyDescent="0.25"/>
    <row r="39110" hidden="1" x14ac:dyDescent="0.25"/>
    <row r="39111" hidden="1" x14ac:dyDescent="0.25"/>
    <row r="39112" hidden="1" x14ac:dyDescent="0.25"/>
    <row r="39113" hidden="1" x14ac:dyDescent="0.25"/>
    <row r="39114" hidden="1" x14ac:dyDescent="0.25"/>
    <row r="39115" hidden="1" x14ac:dyDescent="0.25"/>
    <row r="39116" hidden="1" x14ac:dyDescent="0.25"/>
    <row r="39117" hidden="1" x14ac:dyDescent="0.25"/>
    <row r="39118" hidden="1" x14ac:dyDescent="0.25"/>
    <row r="39119" hidden="1" x14ac:dyDescent="0.25"/>
    <row r="39120" hidden="1" x14ac:dyDescent="0.25"/>
    <row r="39121" hidden="1" x14ac:dyDescent="0.25"/>
    <row r="39122" hidden="1" x14ac:dyDescent="0.25"/>
    <row r="39123" hidden="1" x14ac:dyDescent="0.25"/>
    <row r="39124" hidden="1" x14ac:dyDescent="0.25"/>
    <row r="39125" hidden="1" x14ac:dyDescent="0.25"/>
    <row r="39126" hidden="1" x14ac:dyDescent="0.25"/>
    <row r="39127" hidden="1" x14ac:dyDescent="0.25"/>
    <row r="39128" hidden="1" x14ac:dyDescent="0.25"/>
    <row r="39129" hidden="1" x14ac:dyDescent="0.25"/>
    <row r="39130" hidden="1" x14ac:dyDescent="0.25"/>
    <row r="39131" hidden="1" x14ac:dyDescent="0.25"/>
    <row r="39132" hidden="1" x14ac:dyDescent="0.25"/>
    <row r="39133" hidden="1" x14ac:dyDescent="0.25"/>
    <row r="39134" hidden="1" x14ac:dyDescent="0.25"/>
    <row r="39135" hidden="1" x14ac:dyDescent="0.25"/>
    <row r="39136" hidden="1" x14ac:dyDescent="0.25"/>
    <row r="39137" hidden="1" x14ac:dyDescent="0.25"/>
    <row r="39138" hidden="1" x14ac:dyDescent="0.25"/>
    <row r="39139" hidden="1" x14ac:dyDescent="0.25"/>
    <row r="39140" hidden="1" x14ac:dyDescent="0.25"/>
    <row r="39141" hidden="1" x14ac:dyDescent="0.25"/>
    <row r="39142" hidden="1" x14ac:dyDescent="0.25"/>
    <row r="39143" hidden="1" x14ac:dyDescent="0.25"/>
    <row r="39144" hidden="1" x14ac:dyDescent="0.25"/>
    <row r="39145" hidden="1" x14ac:dyDescent="0.25"/>
    <row r="39146" hidden="1" x14ac:dyDescent="0.25"/>
    <row r="39147" hidden="1" x14ac:dyDescent="0.25"/>
    <row r="39148" hidden="1" x14ac:dyDescent="0.25"/>
    <row r="39149" hidden="1" x14ac:dyDescent="0.25"/>
    <row r="39150" hidden="1" x14ac:dyDescent="0.25"/>
    <row r="39151" hidden="1" x14ac:dyDescent="0.25"/>
    <row r="39152" hidden="1" x14ac:dyDescent="0.25"/>
    <row r="39153" hidden="1" x14ac:dyDescent="0.25"/>
    <row r="39154" hidden="1" x14ac:dyDescent="0.25"/>
    <row r="39155" hidden="1" x14ac:dyDescent="0.25"/>
    <row r="39156" hidden="1" x14ac:dyDescent="0.25"/>
    <row r="39157" hidden="1" x14ac:dyDescent="0.25"/>
    <row r="39158" hidden="1" x14ac:dyDescent="0.25"/>
    <row r="39159" hidden="1" x14ac:dyDescent="0.25"/>
    <row r="39160" hidden="1" x14ac:dyDescent="0.25"/>
    <row r="39161" hidden="1" x14ac:dyDescent="0.25"/>
    <row r="39162" hidden="1" x14ac:dyDescent="0.25"/>
    <row r="39163" hidden="1" x14ac:dyDescent="0.25"/>
    <row r="39164" hidden="1" x14ac:dyDescent="0.25"/>
    <row r="39165" hidden="1" x14ac:dyDescent="0.25"/>
    <row r="39166" hidden="1" x14ac:dyDescent="0.25"/>
    <row r="39167" hidden="1" x14ac:dyDescent="0.25"/>
    <row r="39168" hidden="1" x14ac:dyDescent="0.25"/>
    <row r="39169" hidden="1" x14ac:dyDescent="0.25"/>
    <row r="39170" hidden="1" x14ac:dyDescent="0.25"/>
    <row r="39171" hidden="1" x14ac:dyDescent="0.25"/>
    <row r="39172" hidden="1" x14ac:dyDescent="0.25"/>
    <row r="39173" hidden="1" x14ac:dyDescent="0.25"/>
    <row r="39174" hidden="1" x14ac:dyDescent="0.25"/>
    <row r="39175" hidden="1" x14ac:dyDescent="0.25"/>
    <row r="39176" hidden="1" x14ac:dyDescent="0.25"/>
    <row r="39177" hidden="1" x14ac:dyDescent="0.25"/>
    <row r="39178" hidden="1" x14ac:dyDescent="0.25"/>
    <row r="39179" hidden="1" x14ac:dyDescent="0.25"/>
    <row r="39180" hidden="1" x14ac:dyDescent="0.25"/>
    <row r="39181" hidden="1" x14ac:dyDescent="0.25"/>
    <row r="39182" hidden="1" x14ac:dyDescent="0.25"/>
    <row r="39183" hidden="1" x14ac:dyDescent="0.25"/>
    <row r="39184" hidden="1" x14ac:dyDescent="0.25"/>
    <row r="39185" hidden="1" x14ac:dyDescent="0.25"/>
    <row r="39186" hidden="1" x14ac:dyDescent="0.25"/>
    <row r="39187" hidden="1" x14ac:dyDescent="0.25"/>
    <row r="39188" hidden="1" x14ac:dyDescent="0.25"/>
    <row r="39189" hidden="1" x14ac:dyDescent="0.25"/>
    <row r="39190" hidden="1" x14ac:dyDescent="0.25"/>
    <row r="39191" hidden="1" x14ac:dyDescent="0.25"/>
    <row r="39192" hidden="1" x14ac:dyDescent="0.25"/>
    <row r="39193" hidden="1" x14ac:dyDescent="0.25"/>
    <row r="39194" hidden="1" x14ac:dyDescent="0.25"/>
    <row r="39195" hidden="1" x14ac:dyDescent="0.25"/>
    <row r="39196" hidden="1" x14ac:dyDescent="0.25"/>
    <row r="39197" hidden="1" x14ac:dyDescent="0.25"/>
    <row r="39198" hidden="1" x14ac:dyDescent="0.25"/>
    <row r="39199" hidden="1" x14ac:dyDescent="0.25"/>
    <row r="39200" hidden="1" x14ac:dyDescent="0.25"/>
    <row r="39201" hidden="1" x14ac:dyDescent="0.25"/>
    <row r="39202" hidden="1" x14ac:dyDescent="0.25"/>
    <row r="39203" hidden="1" x14ac:dyDescent="0.25"/>
    <row r="39204" hidden="1" x14ac:dyDescent="0.25"/>
    <row r="39205" hidden="1" x14ac:dyDescent="0.25"/>
    <row r="39206" hidden="1" x14ac:dyDescent="0.25"/>
    <row r="39207" hidden="1" x14ac:dyDescent="0.25"/>
    <row r="39208" hidden="1" x14ac:dyDescent="0.25"/>
    <row r="39209" hidden="1" x14ac:dyDescent="0.25"/>
    <row r="39210" hidden="1" x14ac:dyDescent="0.25"/>
    <row r="39211" hidden="1" x14ac:dyDescent="0.25"/>
    <row r="39212" hidden="1" x14ac:dyDescent="0.25"/>
    <row r="39213" hidden="1" x14ac:dyDescent="0.25"/>
    <row r="39214" hidden="1" x14ac:dyDescent="0.25"/>
    <row r="39215" hidden="1" x14ac:dyDescent="0.25"/>
    <row r="39216" hidden="1" x14ac:dyDescent="0.25"/>
    <row r="39217" hidden="1" x14ac:dyDescent="0.25"/>
    <row r="39218" hidden="1" x14ac:dyDescent="0.25"/>
    <row r="39219" hidden="1" x14ac:dyDescent="0.25"/>
    <row r="39220" hidden="1" x14ac:dyDescent="0.25"/>
    <row r="39221" hidden="1" x14ac:dyDescent="0.25"/>
    <row r="39222" hidden="1" x14ac:dyDescent="0.25"/>
    <row r="39223" hidden="1" x14ac:dyDescent="0.25"/>
    <row r="39224" hidden="1" x14ac:dyDescent="0.25"/>
    <row r="39225" hidden="1" x14ac:dyDescent="0.25"/>
    <row r="39226" hidden="1" x14ac:dyDescent="0.25"/>
    <row r="39227" hidden="1" x14ac:dyDescent="0.25"/>
    <row r="39228" hidden="1" x14ac:dyDescent="0.25"/>
    <row r="39229" hidden="1" x14ac:dyDescent="0.25"/>
    <row r="39230" hidden="1" x14ac:dyDescent="0.25"/>
    <row r="39231" hidden="1" x14ac:dyDescent="0.25"/>
    <row r="39232" hidden="1" x14ac:dyDescent="0.25"/>
    <row r="39233" hidden="1" x14ac:dyDescent="0.25"/>
    <row r="39234" hidden="1" x14ac:dyDescent="0.25"/>
    <row r="39235" hidden="1" x14ac:dyDescent="0.25"/>
    <row r="39236" hidden="1" x14ac:dyDescent="0.25"/>
    <row r="39237" hidden="1" x14ac:dyDescent="0.25"/>
    <row r="39238" hidden="1" x14ac:dyDescent="0.25"/>
    <row r="39239" hidden="1" x14ac:dyDescent="0.25"/>
    <row r="39240" hidden="1" x14ac:dyDescent="0.25"/>
    <row r="39241" hidden="1" x14ac:dyDescent="0.25"/>
    <row r="39242" hidden="1" x14ac:dyDescent="0.25"/>
    <row r="39243" hidden="1" x14ac:dyDescent="0.25"/>
    <row r="39244" hidden="1" x14ac:dyDescent="0.25"/>
    <row r="39245" hidden="1" x14ac:dyDescent="0.25"/>
    <row r="39246" hidden="1" x14ac:dyDescent="0.25"/>
    <row r="39247" hidden="1" x14ac:dyDescent="0.25"/>
    <row r="39248" hidden="1" x14ac:dyDescent="0.25"/>
    <row r="39249" hidden="1" x14ac:dyDescent="0.25"/>
    <row r="39250" hidden="1" x14ac:dyDescent="0.25"/>
    <row r="39251" hidden="1" x14ac:dyDescent="0.25"/>
    <row r="39252" hidden="1" x14ac:dyDescent="0.25"/>
    <row r="39253" hidden="1" x14ac:dyDescent="0.25"/>
    <row r="39254" hidden="1" x14ac:dyDescent="0.25"/>
    <row r="39255" hidden="1" x14ac:dyDescent="0.25"/>
    <row r="39256" hidden="1" x14ac:dyDescent="0.25"/>
    <row r="39257" hidden="1" x14ac:dyDescent="0.25"/>
    <row r="39258" hidden="1" x14ac:dyDescent="0.25"/>
    <row r="39259" hidden="1" x14ac:dyDescent="0.25"/>
    <row r="39260" hidden="1" x14ac:dyDescent="0.25"/>
    <row r="39261" hidden="1" x14ac:dyDescent="0.25"/>
    <row r="39262" hidden="1" x14ac:dyDescent="0.25"/>
    <row r="39263" hidden="1" x14ac:dyDescent="0.25"/>
    <row r="39264" hidden="1" x14ac:dyDescent="0.25"/>
    <row r="39265" hidden="1" x14ac:dyDescent="0.25"/>
    <row r="39266" hidden="1" x14ac:dyDescent="0.25"/>
    <row r="39267" hidden="1" x14ac:dyDescent="0.25"/>
    <row r="39268" hidden="1" x14ac:dyDescent="0.25"/>
    <row r="39269" hidden="1" x14ac:dyDescent="0.25"/>
    <row r="39270" hidden="1" x14ac:dyDescent="0.25"/>
    <row r="39271" hidden="1" x14ac:dyDescent="0.25"/>
    <row r="39272" hidden="1" x14ac:dyDescent="0.25"/>
    <row r="39273" hidden="1" x14ac:dyDescent="0.25"/>
    <row r="39274" hidden="1" x14ac:dyDescent="0.25"/>
    <row r="39275" hidden="1" x14ac:dyDescent="0.25"/>
    <row r="39276" hidden="1" x14ac:dyDescent="0.25"/>
    <row r="39277" hidden="1" x14ac:dyDescent="0.25"/>
    <row r="39278" hidden="1" x14ac:dyDescent="0.25"/>
    <row r="39279" hidden="1" x14ac:dyDescent="0.25"/>
    <row r="39280" hidden="1" x14ac:dyDescent="0.25"/>
    <row r="39281" hidden="1" x14ac:dyDescent="0.25"/>
    <row r="39282" hidden="1" x14ac:dyDescent="0.25"/>
    <row r="39283" hidden="1" x14ac:dyDescent="0.25"/>
    <row r="39284" hidden="1" x14ac:dyDescent="0.25"/>
    <row r="39285" hidden="1" x14ac:dyDescent="0.25"/>
    <row r="39286" hidden="1" x14ac:dyDescent="0.25"/>
    <row r="39287" hidden="1" x14ac:dyDescent="0.25"/>
    <row r="39288" hidden="1" x14ac:dyDescent="0.25"/>
    <row r="39289" hidden="1" x14ac:dyDescent="0.25"/>
    <row r="39290" hidden="1" x14ac:dyDescent="0.25"/>
    <row r="39291" hidden="1" x14ac:dyDescent="0.25"/>
    <row r="39292" hidden="1" x14ac:dyDescent="0.25"/>
    <row r="39293" hidden="1" x14ac:dyDescent="0.25"/>
    <row r="39294" hidden="1" x14ac:dyDescent="0.25"/>
    <row r="39295" hidden="1" x14ac:dyDescent="0.25"/>
    <row r="39296" hidden="1" x14ac:dyDescent="0.25"/>
    <row r="39297" hidden="1" x14ac:dyDescent="0.25"/>
    <row r="39298" hidden="1" x14ac:dyDescent="0.25"/>
    <row r="39299" hidden="1" x14ac:dyDescent="0.25"/>
    <row r="39300" hidden="1" x14ac:dyDescent="0.25"/>
    <row r="39301" hidden="1" x14ac:dyDescent="0.25"/>
    <row r="39302" hidden="1" x14ac:dyDescent="0.25"/>
    <row r="39303" hidden="1" x14ac:dyDescent="0.25"/>
    <row r="39304" hidden="1" x14ac:dyDescent="0.25"/>
    <row r="39305" hidden="1" x14ac:dyDescent="0.25"/>
    <row r="39306" hidden="1" x14ac:dyDescent="0.25"/>
    <row r="39307" hidden="1" x14ac:dyDescent="0.25"/>
    <row r="39308" hidden="1" x14ac:dyDescent="0.25"/>
    <row r="39309" hidden="1" x14ac:dyDescent="0.25"/>
    <row r="39310" hidden="1" x14ac:dyDescent="0.25"/>
    <row r="39311" hidden="1" x14ac:dyDescent="0.25"/>
    <row r="39312" hidden="1" x14ac:dyDescent="0.25"/>
    <row r="39313" hidden="1" x14ac:dyDescent="0.25"/>
    <row r="39314" hidden="1" x14ac:dyDescent="0.25"/>
    <row r="39315" hidden="1" x14ac:dyDescent="0.25"/>
    <row r="39316" hidden="1" x14ac:dyDescent="0.25"/>
    <row r="39317" hidden="1" x14ac:dyDescent="0.25"/>
    <row r="39318" hidden="1" x14ac:dyDescent="0.25"/>
    <row r="39319" hidden="1" x14ac:dyDescent="0.25"/>
    <row r="39320" hidden="1" x14ac:dyDescent="0.25"/>
    <row r="39321" hidden="1" x14ac:dyDescent="0.25"/>
    <row r="39322" hidden="1" x14ac:dyDescent="0.25"/>
    <row r="39323" hidden="1" x14ac:dyDescent="0.25"/>
    <row r="39324" hidden="1" x14ac:dyDescent="0.25"/>
    <row r="39325" hidden="1" x14ac:dyDescent="0.25"/>
    <row r="39326" hidden="1" x14ac:dyDescent="0.25"/>
    <row r="39327" hidden="1" x14ac:dyDescent="0.25"/>
    <row r="39328" hidden="1" x14ac:dyDescent="0.25"/>
    <row r="39329" hidden="1" x14ac:dyDescent="0.25"/>
    <row r="39330" hidden="1" x14ac:dyDescent="0.25"/>
    <row r="39331" hidden="1" x14ac:dyDescent="0.25"/>
    <row r="39332" hidden="1" x14ac:dyDescent="0.25"/>
    <row r="39333" hidden="1" x14ac:dyDescent="0.25"/>
    <row r="39334" hidden="1" x14ac:dyDescent="0.25"/>
    <row r="39335" hidden="1" x14ac:dyDescent="0.25"/>
    <row r="39336" hidden="1" x14ac:dyDescent="0.25"/>
    <row r="39337" hidden="1" x14ac:dyDescent="0.25"/>
    <row r="39338" hidden="1" x14ac:dyDescent="0.25"/>
    <row r="39339" hidden="1" x14ac:dyDescent="0.25"/>
    <row r="39340" hidden="1" x14ac:dyDescent="0.25"/>
    <row r="39341" hidden="1" x14ac:dyDescent="0.25"/>
    <row r="39342" hidden="1" x14ac:dyDescent="0.25"/>
    <row r="39343" hidden="1" x14ac:dyDescent="0.25"/>
    <row r="39344" hidden="1" x14ac:dyDescent="0.25"/>
    <row r="39345" hidden="1" x14ac:dyDescent="0.25"/>
    <row r="39346" hidden="1" x14ac:dyDescent="0.25"/>
    <row r="39347" hidden="1" x14ac:dyDescent="0.25"/>
    <row r="39348" hidden="1" x14ac:dyDescent="0.25"/>
    <row r="39349" hidden="1" x14ac:dyDescent="0.25"/>
    <row r="39350" hidden="1" x14ac:dyDescent="0.25"/>
    <row r="39351" hidden="1" x14ac:dyDescent="0.25"/>
    <row r="39352" hidden="1" x14ac:dyDescent="0.25"/>
    <row r="39353" hidden="1" x14ac:dyDescent="0.25"/>
    <row r="39354" hidden="1" x14ac:dyDescent="0.25"/>
    <row r="39355" hidden="1" x14ac:dyDescent="0.25"/>
    <row r="39356" hidden="1" x14ac:dyDescent="0.25"/>
    <row r="39357" hidden="1" x14ac:dyDescent="0.25"/>
    <row r="39358" hidden="1" x14ac:dyDescent="0.25"/>
    <row r="39359" hidden="1" x14ac:dyDescent="0.25"/>
    <row r="39360" hidden="1" x14ac:dyDescent="0.25"/>
    <row r="39361" hidden="1" x14ac:dyDescent="0.25"/>
    <row r="39362" hidden="1" x14ac:dyDescent="0.25"/>
    <row r="39363" hidden="1" x14ac:dyDescent="0.25"/>
    <row r="39364" hidden="1" x14ac:dyDescent="0.25"/>
    <row r="39365" hidden="1" x14ac:dyDescent="0.25"/>
    <row r="39366" hidden="1" x14ac:dyDescent="0.25"/>
    <row r="39367" hidden="1" x14ac:dyDescent="0.25"/>
    <row r="39368" hidden="1" x14ac:dyDescent="0.25"/>
    <row r="39369" hidden="1" x14ac:dyDescent="0.25"/>
    <row r="39370" hidden="1" x14ac:dyDescent="0.25"/>
    <row r="39371" hidden="1" x14ac:dyDescent="0.25"/>
    <row r="39372" hidden="1" x14ac:dyDescent="0.25"/>
    <row r="39373" hidden="1" x14ac:dyDescent="0.25"/>
    <row r="39374" hidden="1" x14ac:dyDescent="0.25"/>
    <row r="39375" hidden="1" x14ac:dyDescent="0.25"/>
    <row r="39376" hidden="1" x14ac:dyDescent="0.25"/>
    <row r="39377" hidden="1" x14ac:dyDescent="0.25"/>
    <row r="39378" hidden="1" x14ac:dyDescent="0.25"/>
    <row r="39379" hidden="1" x14ac:dyDescent="0.25"/>
    <row r="39380" hidden="1" x14ac:dyDescent="0.25"/>
    <row r="39381" hidden="1" x14ac:dyDescent="0.25"/>
    <row r="39382" hidden="1" x14ac:dyDescent="0.25"/>
    <row r="39383" hidden="1" x14ac:dyDescent="0.25"/>
    <row r="39384" hidden="1" x14ac:dyDescent="0.25"/>
    <row r="39385" hidden="1" x14ac:dyDescent="0.25"/>
    <row r="39386" hidden="1" x14ac:dyDescent="0.25"/>
    <row r="39387" hidden="1" x14ac:dyDescent="0.25"/>
    <row r="39388" hidden="1" x14ac:dyDescent="0.25"/>
    <row r="39389" hidden="1" x14ac:dyDescent="0.25"/>
    <row r="39390" hidden="1" x14ac:dyDescent="0.25"/>
    <row r="39391" hidden="1" x14ac:dyDescent="0.25"/>
    <row r="39392" hidden="1" x14ac:dyDescent="0.25"/>
    <row r="39393" hidden="1" x14ac:dyDescent="0.25"/>
    <row r="39394" hidden="1" x14ac:dyDescent="0.25"/>
    <row r="39395" hidden="1" x14ac:dyDescent="0.25"/>
    <row r="39396" hidden="1" x14ac:dyDescent="0.25"/>
    <row r="39397" hidden="1" x14ac:dyDescent="0.25"/>
    <row r="39398" hidden="1" x14ac:dyDescent="0.25"/>
    <row r="39399" hidden="1" x14ac:dyDescent="0.25"/>
    <row r="39400" hidden="1" x14ac:dyDescent="0.25"/>
    <row r="39401" hidden="1" x14ac:dyDescent="0.25"/>
    <row r="39402" hidden="1" x14ac:dyDescent="0.25"/>
    <row r="39403" hidden="1" x14ac:dyDescent="0.25"/>
    <row r="39404" hidden="1" x14ac:dyDescent="0.25"/>
    <row r="39405" hidden="1" x14ac:dyDescent="0.25"/>
    <row r="39406" hidden="1" x14ac:dyDescent="0.25"/>
    <row r="39407" hidden="1" x14ac:dyDescent="0.25"/>
    <row r="39408" hidden="1" x14ac:dyDescent="0.25"/>
    <row r="39409" hidden="1" x14ac:dyDescent="0.25"/>
    <row r="39410" hidden="1" x14ac:dyDescent="0.25"/>
    <row r="39411" hidden="1" x14ac:dyDescent="0.25"/>
    <row r="39412" hidden="1" x14ac:dyDescent="0.25"/>
    <row r="39413" hidden="1" x14ac:dyDescent="0.25"/>
    <row r="39414" hidden="1" x14ac:dyDescent="0.25"/>
    <row r="39415" hidden="1" x14ac:dyDescent="0.25"/>
    <row r="39416" hidden="1" x14ac:dyDescent="0.25"/>
    <row r="39417" hidden="1" x14ac:dyDescent="0.25"/>
    <row r="39418" hidden="1" x14ac:dyDescent="0.25"/>
    <row r="39419" hidden="1" x14ac:dyDescent="0.25"/>
    <row r="39420" hidden="1" x14ac:dyDescent="0.25"/>
    <row r="39421" hidden="1" x14ac:dyDescent="0.25"/>
    <row r="39422" hidden="1" x14ac:dyDescent="0.25"/>
    <row r="39423" hidden="1" x14ac:dyDescent="0.25"/>
    <row r="39424" hidden="1" x14ac:dyDescent="0.25"/>
    <row r="39425" hidden="1" x14ac:dyDescent="0.25"/>
    <row r="39426" hidden="1" x14ac:dyDescent="0.25"/>
    <row r="39427" hidden="1" x14ac:dyDescent="0.25"/>
    <row r="39428" hidden="1" x14ac:dyDescent="0.25"/>
    <row r="39429" hidden="1" x14ac:dyDescent="0.25"/>
    <row r="39430" hidden="1" x14ac:dyDescent="0.25"/>
    <row r="39431" hidden="1" x14ac:dyDescent="0.25"/>
    <row r="39432" hidden="1" x14ac:dyDescent="0.25"/>
    <row r="39433" hidden="1" x14ac:dyDescent="0.25"/>
    <row r="39434" hidden="1" x14ac:dyDescent="0.25"/>
    <row r="39435" hidden="1" x14ac:dyDescent="0.25"/>
    <row r="39436" hidden="1" x14ac:dyDescent="0.25"/>
    <row r="39437" hidden="1" x14ac:dyDescent="0.25"/>
    <row r="39438" hidden="1" x14ac:dyDescent="0.25"/>
    <row r="39439" hidden="1" x14ac:dyDescent="0.25"/>
    <row r="39440" hidden="1" x14ac:dyDescent="0.25"/>
    <row r="39441" hidden="1" x14ac:dyDescent="0.25"/>
    <row r="39442" hidden="1" x14ac:dyDescent="0.25"/>
    <row r="39443" hidden="1" x14ac:dyDescent="0.25"/>
    <row r="39444" hidden="1" x14ac:dyDescent="0.25"/>
    <row r="39445" hidden="1" x14ac:dyDescent="0.25"/>
    <row r="39446" hidden="1" x14ac:dyDescent="0.25"/>
    <row r="39447" hidden="1" x14ac:dyDescent="0.25"/>
    <row r="39448" hidden="1" x14ac:dyDescent="0.25"/>
    <row r="39449" hidden="1" x14ac:dyDescent="0.25"/>
    <row r="39450" hidden="1" x14ac:dyDescent="0.25"/>
    <row r="39451" hidden="1" x14ac:dyDescent="0.25"/>
    <row r="39452" hidden="1" x14ac:dyDescent="0.25"/>
    <row r="39453" hidden="1" x14ac:dyDescent="0.25"/>
    <row r="39454" hidden="1" x14ac:dyDescent="0.25"/>
    <row r="39455" hidden="1" x14ac:dyDescent="0.25"/>
    <row r="39456" hidden="1" x14ac:dyDescent="0.25"/>
    <row r="39457" hidden="1" x14ac:dyDescent="0.25"/>
    <row r="39458" hidden="1" x14ac:dyDescent="0.25"/>
    <row r="39459" hidden="1" x14ac:dyDescent="0.25"/>
    <row r="39460" hidden="1" x14ac:dyDescent="0.25"/>
    <row r="39461" hidden="1" x14ac:dyDescent="0.25"/>
    <row r="39462" hidden="1" x14ac:dyDescent="0.25"/>
    <row r="39463" hidden="1" x14ac:dyDescent="0.25"/>
    <row r="39464" hidden="1" x14ac:dyDescent="0.25"/>
    <row r="39465" hidden="1" x14ac:dyDescent="0.25"/>
    <row r="39466" hidden="1" x14ac:dyDescent="0.25"/>
    <row r="39467" hidden="1" x14ac:dyDescent="0.25"/>
    <row r="39468" hidden="1" x14ac:dyDescent="0.25"/>
    <row r="39469" hidden="1" x14ac:dyDescent="0.25"/>
    <row r="39470" hidden="1" x14ac:dyDescent="0.25"/>
    <row r="39471" hidden="1" x14ac:dyDescent="0.25"/>
    <row r="39472" hidden="1" x14ac:dyDescent="0.25"/>
    <row r="39473" hidden="1" x14ac:dyDescent="0.25"/>
    <row r="39474" hidden="1" x14ac:dyDescent="0.25"/>
    <row r="39475" hidden="1" x14ac:dyDescent="0.25"/>
    <row r="39476" hidden="1" x14ac:dyDescent="0.25"/>
    <row r="39477" hidden="1" x14ac:dyDescent="0.25"/>
    <row r="39478" hidden="1" x14ac:dyDescent="0.25"/>
    <row r="39479" hidden="1" x14ac:dyDescent="0.25"/>
    <row r="39480" hidden="1" x14ac:dyDescent="0.25"/>
    <row r="39481" hidden="1" x14ac:dyDescent="0.25"/>
    <row r="39482" hidden="1" x14ac:dyDescent="0.25"/>
    <row r="39483" hidden="1" x14ac:dyDescent="0.25"/>
    <row r="39484" hidden="1" x14ac:dyDescent="0.25"/>
    <row r="39485" hidden="1" x14ac:dyDescent="0.25"/>
    <row r="39486" hidden="1" x14ac:dyDescent="0.25"/>
    <row r="39487" hidden="1" x14ac:dyDescent="0.25"/>
    <row r="39488" hidden="1" x14ac:dyDescent="0.25"/>
    <row r="39489" hidden="1" x14ac:dyDescent="0.25"/>
    <row r="39490" hidden="1" x14ac:dyDescent="0.25"/>
    <row r="39491" hidden="1" x14ac:dyDescent="0.25"/>
    <row r="39492" hidden="1" x14ac:dyDescent="0.25"/>
    <row r="39493" hidden="1" x14ac:dyDescent="0.25"/>
    <row r="39494" hidden="1" x14ac:dyDescent="0.25"/>
    <row r="39495" hidden="1" x14ac:dyDescent="0.25"/>
    <row r="39496" hidden="1" x14ac:dyDescent="0.25"/>
    <row r="39497" hidden="1" x14ac:dyDescent="0.25"/>
    <row r="39498" hidden="1" x14ac:dyDescent="0.25"/>
    <row r="39499" hidden="1" x14ac:dyDescent="0.25"/>
    <row r="39500" hidden="1" x14ac:dyDescent="0.25"/>
    <row r="39501" hidden="1" x14ac:dyDescent="0.25"/>
    <row r="39502" hidden="1" x14ac:dyDescent="0.25"/>
    <row r="39503" hidden="1" x14ac:dyDescent="0.25"/>
    <row r="39504" hidden="1" x14ac:dyDescent="0.25"/>
    <row r="39505" hidden="1" x14ac:dyDescent="0.25"/>
    <row r="39506" hidden="1" x14ac:dyDescent="0.25"/>
    <row r="39507" hidden="1" x14ac:dyDescent="0.25"/>
    <row r="39508" hidden="1" x14ac:dyDescent="0.25"/>
    <row r="39509" hidden="1" x14ac:dyDescent="0.25"/>
    <row r="39510" hidden="1" x14ac:dyDescent="0.25"/>
    <row r="39511" hidden="1" x14ac:dyDescent="0.25"/>
    <row r="39512" hidden="1" x14ac:dyDescent="0.25"/>
    <row r="39513" hidden="1" x14ac:dyDescent="0.25"/>
    <row r="39514" hidden="1" x14ac:dyDescent="0.25"/>
    <row r="39515" hidden="1" x14ac:dyDescent="0.25"/>
    <row r="39516" hidden="1" x14ac:dyDescent="0.25"/>
    <row r="39517" hidden="1" x14ac:dyDescent="0.25"/>
    <row r="39518" hidden="1" x14ac:dyDescent="0.25"/>
    <row r="39519" hidden="1" x14ac:dyDescent="0.25"/>
    <row r="39520" hidden="1" x14ac:dyDescent="0.25"/>
    <row r="39521" hidden="1" x14ac:dyDescent="0.25"/>
    <row r="39522" hidden="1" x14ac:dyDescent="0.25"/>
    <row r="39523" hidden="1" x14ac:dyDescent="0.25"/>
    <row r="39524" hidden="1" x14ac:dyDescent="0.25"/>
    <row r="39525" hidden="1" x14ac:dyDescent="0.25"/>
    <row r="39526" hidden="1" x14ac:dyDescent="0.25"/>
    <row r="39527" hidden="1" x14ac:dyDescent="0.25"/>
    <row r="39528" hidden="1" x14ac:dyDescent="0.25"/>
    <row r="39529" hidden="1" x14ac:dyDescent="0.25"/>
    <row r="39530" hidden="1" x14ac:dyDescent="0.25"/>
    <row r="39531" hidden="1" x14ac:dyDescent="0.25"/>
    <row r="39532" hidden="1" x14ac:dyDescent="0.25"/>
    <row r="39533" hidden="1" x14ac:dyDescent="0.25"/>
    <row r="39534" hidden="1" x14ac:dyDescent="0.25"/>
    <row r="39535" hidden="1" x14ac:dyDescent="0.25"/>
    <row r="39536" hidden="1" x14ac:dyDescent="0.25"/>
    <row r="39537" hidden="1" x14ac:dyDescent="0.25"/>
    <row r="39538" hidden="1" x14ac:dyDescent="0.25"/>
    <row r="39539" hidden="1" x14ac:dyDescent="0.25"/>
    <row r="39540" hidden="1" x14ac:dyDescent="0.25"/>
    <row r="39541" hidden="1" x14ac:dyDescent="0.25"/>
    <row r="39542" hidden="1" x14ac:dyDescent="0.25"/>
    <row r="39543" hidden="1" x14ac:dyDescent="0.25"/>
    <row r="39544" hidden="1" x14ac:dyDescent="0.25"/>
    <row r="39545" hidden="1" x14ac:dyDescent="0.25"/>
    <row r="39546" hidden="1" x14ac:dyDescent="0.25"/>
    <row r="39547" hidden="1" x14ac:dyDescent="0.25"/>
    <row r="39548" hidden="1" x14ac:dyDescent="0.25"/>
    <row r="39549" hidden="1" x14ac:dyDescent="0.25"/>
    <row r="39550" hidden="1" x14ac:dyDescent="0.25"/>
    <row r="39551" hidden="1" x14ac:dyDescent="0.25"/>
    <row r="39552" hidden="1" x14ac:dyDescent="0.25"/>
    <row r="39553" hidden="1" x14ac:dyDescent="0.25"/>
    <row r="39554" hidden="1" x14ac:dyDescent="0.25"/>
    <row r="39555" hidden="1" x14ac:dyDescent="0.25"/>
    <row r="39556" hidden="1" x14ac:dyDescent="0.25"/>
    <row r="39557" hidden="1" x14ac:dyDescent="0.25"/>
    <row r="39558" hidden="1" x14ac:dyDescent="0.25"/>
    <row r="39559" hidden="1" x14ac:dyDescent="0.25"/>
    <row r="39560" hidden="1" x14ac:dyDescent="0.25"/>
    <row r="39561" hidden="1" x14ac:dyDescent="0.25"/>
    <row r="39562" hidden="1" x14ac:dyDescent="0.25"/>
    <row r="39563" hidden="1" x14ac:dyDescent="0.25"/>
    <row r="39564" hidden="1" x14ac:dyDescent="0.25"/>
    <row r="39565" hidden="1" x14ac:dyDescent="0.25"/>
    <row r="39566" hidden="1" x14ac:dyDescent="0.25"/>
    <row r="39567" hidden="1" x14ac:dyDescent="0.25"/>
    <row r="39568" hidden="1" x14ac:dyDescent="0.25"/>
    <row r="39569" hidden="1" x14ac:dyDescent="0.25"/>
    <row r="39570" hidden="1" x14ac:dyDescent="0.25"/>
    <row r="39571" hidden="1" x14ac:dyDescent="0.25"/>
    <row r="39572" hidden="1" x14ac:dyDescent="0.25"/>
    <row r="39573" hidden="1" x14ac:dyDescent="0.25"/>
    <row r="39574" hidden="1" x14ac:dyDescent="0.25"/>
    <row r="39575" hidden="1" x14ac:dyDescent="0.25"/>
    <row r="39576" hidden="1" x14ac:dyDescent="0.25"/>
    <row r="39577" hidden="1" x14ac:dyDescent="0.25"/>
    <row r="39578" hidden="1" x14ac:dyDescent="0.25"/>
    <row r="39579" hidden="1" x14ac:dyDescent="0.25"/>
    <row r="39580" hidden="1" x14ac:dyDescent="0.25"/>
    <row r="39581" hidden="1" x14ac:dyDescent="0.25"/>
    <row r="39582" hidden="1" x14ac:dyDescent="0.25"/>
    <row r="39583" hidden="1" x14ac:dyDescent="0.25"/>
    <row r="39584" hidden="1" x14ac:dyDescent="0.25"/>
    <row r="39585" hidden="1" x14ac:dyDescent="0.25"/>
    <row r="39586" hidden="1" x14ac:dyDescent="0.25"/>
    <row r="39587" hidden="1" x14ac:dyDescent="0.25"/>
    <row r="39588" hidden="1" x14ac:dyDescent="0.25"/>
    <row r="39589" hidden="1" x14ac:dyDescent="0.25"/>
    <row r="39590" hidden="1" x14ac:dyDescent="0.25"/>
    <row r="39591" hidden="1" x14ac:dyDescent="0.25"/>
    <row r="39592" hidden="1" x14ac:dyDescent="0.25"/>
    <row r="39593" hidden="1" x14ac:dyDescent="0.25"/>
    <row r="39594" hidden="1" x14ac:dyDescent="0.25"/>
    <row r="39595" hidden="1" x14ac:dyDescent="0.25"/>
    <row r="39596" hidden="1" x14ac:dyDescent="0.25"/>
    <row r="39597" hidden="1" x14ac:dyDescent="0.25"/>
    <row r="39598" hidden="1" x14ac:dyDescent="0.25"/>
    <row r="39599" hidden="1" x14ac:dyDescent="0.25"/>
    <row r="39600" hidden="1" x14ac:dyDescent="0.25"/>
    <row r="39601" hidden="1" x14ac:dyDescent="0.25"/>
    <row r="39602" hidden="1" x14ac:dyDescent="0.25"/>
    <row r="39603" hidden="1" x14ac:dyDescent="0.25"/>
    <row r="39604" hidden="1" x14ac:dyDescent="0.25"/>
    <row r="39605" hidden="1" x14ac:dyDescent="0.25"/>
    <row r="39606" hidden="1" x14ac:dyDescent="0.25"/>
    <row r="39607" hidden="1" x14ac:dyDescent="0.25"/>
    <row r="39608" hidden="1" x14ac:dyDescent="0.25"/>
    <row r="39609" hidden="1" x14ac:dyDescent="0.25"/>
    <row r="39610" hidden="1" x14ac:dyDescent="0.25"/>
    <row r="39611" hidden="1" x14ac:dyDescent="0.25"/>
    <row r="39612" hidden="1" x14ac:dyDescent="0.25"/>
    <row r="39613" hidden="1" x14ac:dyDescent="0.25"/>
    <row r="39614" hidden="1" x14ac:dyDescent="0.25"/>
    <row r="39615" hidden="1" x14ac:dyDescent="0.25"/>
    <row r="39616" hidden="1" x14ac:dyDescent="0.25"/>
    <row r="39617" hidden="1" x14ac:dyDescent="0.25"/>
    <row r="39618" hidden="1" x14ac:dyDescent="0.25"/>
    <row r="39619" hidden="1" x14ac:dyDescent="0.25"/>
    <row r="39620" hidden="1" x14ac:dyDescent="0.25"/>
    <row r="39621" hidden="1" x14ac:dyDescent="0.25"/>
    <row r="39622" hidden="1" x14ac:dyDescent="0.25"/>
    <row r="39623" hidden="1" x14ac:dyDescent="0.25"/>
    <row r="39624" hidden="1" x14ac:dyDescent="0.25"/>
    <row r="39625" hidden="1" x14ac:dyDescent="0.25"/>
    <row r="39626" hidden="1" x14ac:dyDescent="0.25"/>
    <row r="39627" hidden="1" x14ac:dyDescent="0.25"/>
    <row r="39628" hidden="1" x14ac:dyDescent="0.25"/>
    <row r="39629" hidden="1" x14ac:dyDescent="0.25"/>
    <row r="39630" hidden="1" x14ac:dyDescent="0.25"/>
    <row r="39631" hidden="1" x14ac:dyDescent="0.25"/>
    <row r="39632" hidden="1" x14ac:dyDescent="0.25"/>
    <row r="39633" hidden="1" x14ac:dyDescent="0.25"/>
    <row r="39634" hidden="1" x14ac:dyDescent="0.25"/>
    <row r="39635" hidden="1" x14ac:dyDescent="0.25"/>
    <row r="39636" hidden="1" x14ac:dyDescent="0.25"/>
    <row r="39637" hidden="1" x14ac:dyDescent="0.25"/>
    <row r="39638" hidden="1" x14ac:dyDescent="0.25"/>
    <row r="39639" hidden="1" x14ac:dyDescent="0.25"/>
    <row r="39640" hidden="1" x14ac:dyDescent="0.25"/>
    <row r="39641" hidden="1" x14ac:dyDescent="0.25"/>
    <row r="39642" hidden="1" x14ac:dyDescent="0.25"/>
    <row r="39643" hidden="1" x14ac:dyDescent="0.25"/>
    <row r="39644" hidden="1" x14ac:dyDescent="0.25"/>
    <row r="39645" hidden="1" x14ac:dyDescent="0.25"/>
    <row r="39646" hidden="1" x14ac:dyDescent="0.25"/>
    <row r="39647" hidden="1" x14ac:dyDescent="0.25"/>
    <row r="39648" hidden="1" x14ac:dyDescent="0.25"/>
    <row r="39649" hidden="1" x14ac:dyDescent="0.25"/>
    <row r="39650" hidden="1" x14ac:dyDescent="0.25"/>
    <row r="39651" hidden="1" x14ac:dyDescent="0.25"/>
    <row r="39652" hidden="1" x14ac:dyDescent="0.25"/>
    <row r="39653" hidden="1" x14ac:dyDescent="0.25"/>
    <row r="39654" hidden="1" x14ac:dyDescent="0.25"/>
    <row r="39655" hidden="1" x14ac:dyDescent="0.25"/>
    <row r="39656" hidden="1" x14ac:dyDescent="0.25"/>
    <row r="39657" hidden="1" x14ac:dyDescent="0.25"/>
    <row r="39658" hidden="1" x14ac:dyDescent="0.25"/>
    <row r="39659" hidden="1" x14ac:dyDescent="0.25"/>
    <row r="39660" hidden="1" x14ac:dyDescent="0.25"/>
    <row r="39661" hidden="1" x14ac:dyDescent="0.25"/>
    <row r="39662" hidden="1" x14ac:dyDescent="0.25"/>
    <row r="39663" hidden="1" x14ac:dyDescent="0.25"/>
    <row r="39664" hidden="1" x14ac:dyDescent="0.25"/>
    <row r="39665" hidden="1" x14ac:dyDescent="0.25"/>
    <row r="39666" hidden="1" x14ac:dyDescent="0.25"/>
    <row r="39667" hidden="1" x14ac:dyDescent="0.25"/>
    <row r="39668" hidden="1" x14ac:dyDescent="0.25"/>
    <row r="39669" hidden="1" x14ac:dyDescent="0.25"/>
    <row r="39670" hidden="1" x14ac:dyDescent="0.25"/>
    <row r="39671" hidden="1" x14ac:dyDescent="0.25"/>
    <row r="39672" hidden="1" x14ac:dyDescent="0.25"/>
    <row r="39673" hidden="1" x14ac:dyDescent="0.25"/>
    <row r="39674" hidden="1" x14ac:dyDescent="0.25"/>
    <row r="39675" hidden="1" x14ac:dyDescent="0.25"/>
    <row r="39676" hidden="1" x14ac:dyDescent="0.25"/>
    <row r="39677" hidden="1" x14ac:dyDescent="0.25"/>
    <row r="39678" hidden="1" x14ac:dyDescent="0.25"/>
    <row r="39679" hidden="1" x14ac:dyDescent="0.25"/>
    <row r="39680" hidden="1" x14ac:dyDescent="0.25"/>
    <row r="39681" hidden="1" x14ac:dyDescent="0.25"/>
    <row r="39682" hidden="1" x14ac:dyDescent="0.25"/>
    <row r="39683" hidden="1" x14ac:dyDescent="0.25"/>
    <row r="39684" hidden="1" x14ac:dyDescent="0.25"/>
    <row r="39685" hidden="1" x14ac:dyDescent="0.25"/>
    <row r="39686" hidden="1" x14ac:dyDescent="0.25"/>
    <row r="39687" hidden="1" x14ac:dyDescent="0.25"/>
    <row r="39688" hidden="1" x14ac:dyDescent="0.25"/>
    <row r="39689" hidden="1" x14ac:dyDescent="0.25"/>
    <row r="39690" hidden="1" x14ac:dyDescent="0.25"/>
    <row r="39691" hidden="1" x14ac:dyDescent="0.25"/>
    <row r="39692" hidden="1" x14ac:dyDescent="0.25"/>
    <row r="39693" hidden="1" x14ac:dyDescent="0.25"/>
    <row r="39694" hidden="1" x14ac:dyDescent="0.25"/>
    <row r="39695" hidden="1" x14ac:dyDescent="0.25"/>
    <row r="39696" hidden="1" x14ac:dyDescent="0.25"/>
    <row r="39697" hidden="1" x14ac:dyDescent="0.25"/>
    <row r="39698" hidden="1" x14ac:dyDescent="0.25"/>
    <row r="39699" hidden="1" x14ac:dyDescent="0.25"/>
    <row r="39700" hidden="1" x14ac:dyDescent="0.25"/>
    <row r="39701" hidden="1" x14ac:dyDescent="0.25"/>
    <row r="39702" hidden="1" x14ac:dyDescent="0.25"/>
    <row r="39703" hidden="1" x14ac:dyDescent="0.25"/>
    <row r="39704" hidden="1" x14ac:dyDescent="0.25"/>
    <row r="39705" hidden="1" x14ac:dyDescent="0.25"/>
    <row r="39706" hidden="1" x14ac:dyDescent="0.25"/>
    <row r="39707" hidden="1" x14ac:dyDescent="0.25"/>
    <row r="39708" hidden="1" x14ac:dyDescent="0.25"/>
    <row r="39709" hidden="1" x14ac:dyDescent="0.25"/>
    <row r="39710" hidden="1" x14ac:dyDescent="0.25"/>
    <row r="39711" hidden="1" x14ac:dyDescent="0.25"/>
    <row r="39712" hidden="1" x14ac:dyDescent="0.25"/>
    <row r="39713" hidden="1" x14ac:dyDescent="0.25"/>
    <row r="39714" hidden="1" x14ac:dyDescent="0.25"/>
    <row r="39715" hidden="1" x14ac:dyDescent="0.25"/>
    <row r="39716" hidden="1" x14ac:dyDescent="0.25"/>
    <row r="39717" hidden="1" x14ac:dyDescent="0.25"/>
    <row r="39718" hidden="1" x14ac:dyDescent="0.25"/>
    <row r="39719" hidden="1" x14ac:dyDescent="0.25"/>
    <row r="39720" hidden="1" x14ac:dyDescent="0.25"/>
    <row r="39721" hidden="1" x14ac:dyDescent="0.25"/>
    <row r="39722" hidden="1" x14ac:dyDescent="0.25"/>
    <row r="39723" hidden="1" x14ac:dyDescent="0.25"/>
    <row r="39724" hidden="1" x14ac:dyDescent="0.25"/>
    <row r="39725" hidden="1" x14ac:dyDescent="0.25"/>
    <row r="39726" hidden="1" x14ac:dyDescent="0.25"/>
    <row r="39727" hidden="1" x14ac:dyDescent="0.25"/>
    <row r="39728" hidden="1" x14ac:dyDescent="0.25"/>
    <row r="39729" hidden="1" x14ac:dyDescent="0.25"/>
    <row r="39730" hidden="1" x14ac:dyDescent="0.25"/>
    <row r="39731" hidden="1" x14ac:dyDescent="0.25"/>
    <row r="39732" hidden="1" x14ac:dyDescent="0.25"/>
    <row r="39733" hidden="1" x14ac:dyDescent="0.25"/>
    <row r="39734" hidden="1" x14ac:dyDescent="0.25"/>
    <row r="39735" hidden="1" x14ac:dyDescent="0.25"/>
    <row r="39736" hidden="1" x14ac:dyDescent="0.25"/>
    <row r="39737" hidden="1" x14ac:dyDescent="0.25"/>
    <row r="39738" hidden="1" x14ac:dyDescent="0.25"/>
    <row r="39739" hidden="1" x14ac:dyDescent="0.25"/>
    <row r="39740" hidden="1" x14ac:dyDescent="0.25"/>
    <row r="39741" hidden="1" x14ac:dyDescent="0.25"/>
    <row r="39742" hidden="1" x14ac:dyDescent="0.25"/>
    <row r="39743" hidden="1" x14ac:dyDescent="0.25"/>
    <row r="39744" hidden="1" x14ac:dyDescent="0.25"/>
    <row r="39745" hidden="1" x14ac:dyDescent="0.25"/>
    <row r="39746" hidden="1" x14ac:dyDescent="0.25"/>
    <row r="39747" hidden="1" x14ac:dyDescent="0.25"/>
    <row r="39748" hidden="1" x14ac:dyDescent="0.25"/>
    <row r="39749" hidden="1" x14ac:dyDescent="0.25"/>
    <row r="39750" hidden="1" x14ac:dyDescent="0.25"/>
    <row r="39751" hidden="1" x14ac:dyDescent="0.25"/>
    <row r="39752" hidden="1" x14ac:dyDescent="0.25"/>
    <row r="39753" hidden="1" x14ac:dyDescent="0.25"/>
    <row r="39754" hidden="1" x14ac:dyDescent="0.25"/>
    <row r="39755" hidden="1" x14ac:dyDescent="0.25"/>
    <row r="39756" hidden="1" x14ac:dyDescent="0.25"/>
    <row r="39757" hidden="1" x14ac:dyDescent="0.25"/>
    <row r="39758" hidden="1" x14ac:dyDescent="0.25"/>
    <row r="39759" hidden="1" x14ac:dyDescent="0.25"/>
    <row r="39760" hidden="1" x14ac:dyDescent="0.25"/>
    <row r="39761" hidden="1" x14ac:dyDescent="0.25"/>
    <row r="39762" hidden="1" x14ac:dyDescent="0.25"/>
    <row r="39763" hidden="1" x14ac:dyDescent="0.25"/>
    <row r="39764" hidden="1" x14ac:dyDescent="0.25"/>
    <row r="39765" hidden="1" x14ac:dyDescent="0.25"/>
    <row r="39766" hidden="1" x14ac:dyDescent="0.25"/>
    <row r="39767" hidden="1" x14ac:dyDescent="0.25"/>
    <row r="39768" hidden="1" x14ac:dyDescent="0.25"/>
    <row r="39769" hidden="1" x14ac:dyDescent="0.25"/>
    <row r="39770" hidden="1" x14ac:dyDescent="0.25"/>
    <row r="39771" hidden="1" x14ac:dyDescent="0.25"/>
    <row r="39772" hidden="1" x14ac:dyDescent="0.25"/>
    <row r="39773" hidden="1" x14ac:dyDescent="0.25"/>
    <row r="39774" hidden="1" x14ac:dyDescent="0.25"/>
    <row r="39775" hidden="1" x14ac:dyDescent="0.25"/>
    <row r="39776" hidden="1" x14ac:dyDescent="0.25"/>
    <row r="39777" hidden="1" x14ac:dyDescent="0.25"/>
    <row r="39778" hidden="1" x14ac:dyDescent="0.25"/>
    <row r="39779" hidden="1" x14ac:dyDescent="0.25"/>
    <row r="39780" hidden="1" x14ac:dyDescent="0.25"/>
    <row r="39781" hidden="1" x14ac:dyDescent="0.25"/>
    <row r="39782" hidden="1" x14ac:dyDescent="0.25"/>
    <row r="39783" hidden="1" x14ac:dyDescent="0.25"/>
    <row r="39784" hidden="1" x14ac:dyDescent="0.25"/>
    <row r="39785" hidden="1" x14ac:dyDescent="0.25"/>
    <row r="39786" hidden="1" x14ac:dyDescent="0.25"/>
    <row r="39787" hidden="1" x14ac:dyDescent="0.25"/>
    <row r="39788" hidden="1" x14ac:dyDescent="0.25"/>
    <row r="39789" hidden="1" x14ac:dyDescent="0.25"/>
    <row r="39790" hidden="1" x14ac:dyDescent="0.25"/>
    <row r="39791" hidden="1" x14ac:dyDescent="0.25"/>
    <row r="39792" hidden="1" x14ac:dyDescent="0.25"/>
    <row r="39793" hidden="1" x14ac:dyDescent="0.25"/>
    <row r="39794" hidden="1" x14ac:dyDescent="0.25"/>
    <row r="39795" hidden="1" x14ac:dyDescent="0.25"/>
    <row r="39796" hidden="1" x14ac:dyDescent="0.25"/>
    <row r="39797" hidden="1" x14ac:dyDescent="0.25"/>
    <row r="39798" hidden="1" x14ac:dyDescent="0.25"/>
    <row r="39799" hidden="1" x14ac:dyDescent="0.25"/>
    <row r="39800" hidden="1" x14ac:dyDescent="0.25"/>
    <row r="39801" hidden="1" x14ac:dyDescent="0.25"/>
    <row r="39802" hidden="1" x14ac:dyDescent="0.25"/>
    <row r="39803" hidden="1" x14ac:dyDescent="0.25"/>
    <row r="39804" hidden="1" x14ac:dyDescent="0.25"/>
    <row r="39805" hidden="1" x14ac:dyDescent="0.25"/>
    <row r="39806" hidden="1" x14ac:dyDescent="0.25"/>
    <row r="39807" hidden="1" x14ac:dyDescent="0.25"/>
    <row r="39808" hidden="1" x14ac:dyDescent="0.25"/>
    <row r="39809" hidden="1" x14ac:dyDescent="0.25"/>
    <row r="39810" hidden="1" x14ac:dyDescent="0.25"/>
    <row r="39811" hidden="1" x14ac:dyDescent="0.25"/>
    <row r="39812" hidden="1" x14ac:dyDescent="0.25"/>
    <row r="39813" hidden="1" x14ac:dyDescent="0.25"/>
    <row r="39814" hidden="1" x14ac:dyDescent="0.25"/>
    <row r="39815" hidden="1" x14ac:dyDescent="0.25"/>
    <row r="39816" hidden="1" x14ac:dyDescent="0.25"/>
    <row r="39817" hidden="1" x14ac:dyDescent="0.25"/>
    <row r="39818" hidden="1" x14ac:dyDescent="0.25"/>
    <row r="39819" hidden="1" x14ac:dyDescent="0.25"/>
    <row r="39820" hidden="1" x14ac:dyDescent="0.25"/>
    <row r="39821" hidden="1" x14ac:dyDescent="0.25"/>
    <row r="39822" hidden="1" x14ac:dyDescent="0.25"/>
    <row r="39823" hidden="1" x14ac:dyDescent="0.25"/>
    <row r="39824" hidden="1" x14ac:dyDescent="0.25"/>
    <row r="39825" hidden="1" x14ac:dyDescent="0.25"/>
    <row r="39826" hidden="1" x14ac:dyDescent="0.25"/>
    <row r="39827" hidden="1" x14ac:dyDescent="0.25"/>
    <row r="39828" hidden="1" x14ac:dyDescent="0.25"/>
    <row r="39829" hidden="1" x14ac:dyDescent="0.25"/>
    <row r="39830" hidden="1" x14ac:dyDescent="0.25"/>
    <row r="39831" hidden="1" x14ac:dyDescent="0.25"/>
    <row r="39832" hidden="1" x14ac:dyDescent="0.25"/>
    <row r="39833" hidden="1" x14ac:dyDescent="0.25"/>
    <row r="39834" hidden="1" x14ac:dyDescent="0.25"/>
    <row r="39835" hidden="1" x14ac:dyDescent="0.25"/>
    <row r="39836" hidden="1" x14ac:dyDescent="0.25"/>
    <row r="39837" hidden="1" x14ac:dyDescent="0.25"/>
    <row r="39838" hidden="1" x14ac:dyDescent="0.25"/>
    <row r="39839" hidden="1" x14ac:dyDescent="0.25"/>
    <row r="39840" hidden="1" x14ac:dyDescent="0.25"/>
    <row r="39841" hidden="1" x14ac:dyDescent="0.25"/>
    <row r="39842" hidden="1" x14ac:dyDescent="0.25"/>
    <row r="39843" hidden="1" x14ac:dyDescent="0.25"/>
    <row r="39844" hidden="1" x14ac:dyDescent="0.25"/>
    <row r="39845" hidden="1" x14ac:dyDescent="0.25"/>
    <row r="39846" hidden="1" x14ac:dyDescent="0.25"/>
    <row r="39847" hidden="1" x14ac:dyDescent="0.25"/>
    <row r="39848" hidden="1" x14ac:dyDescent="0.25"/>
    <row r="39849" hidden="1" x14ac:dyDescent="0.25"/>
    <row r="39850" hidden="1" x14ac:dyDescent="0.25"/>
    <row r="39851" hidden="1" x14ac:dyDescent="0.25"/>
    <row r="39852" hidden="1" x14ac:dyDescent="0.25"/>
    <row r="39853" hidden="1" x14ac:dyDescent="0.25"/>
    <row r="39854" hidden="1" x14ac:dyDescent="0.25"/>
    <row r="39855" hidden="1" x14ac:dyDescent="0.25"/>
    <row r="39856" hidden="1" x14ac:dyDescent="0.25"/>
    <row r="39857" hidden="1" x14ac:dyDescent="0.25"/>
    <row r="39858" hidden="1" x14ac:dyDescent="0.25"/>
    <row r="39859" hidden="1" x14ac:dyDescent="0.25"/>
    <row r="39860" hidden="1" x14ac:dyDescent="0.25"/>
    <row r="39861" hidden="1" x14ac:dyDescent="0.25"/>
    <row r="39862" hidden="1" x14ac:dyDescent="0.25"/>
    <row r="39863" hidden="1" x14ac:dyDescent="0.25"/>
    <row r="39864" hidden="1" x14ac:dyDescent="0.25"/>
    <row r="39865" hidden="1" x14ac:dyDescent="0.25"/>
    <row r="39866" hidden="1" x14ac:dyDescent="0.25"/>
    <row r="39867" hidden="1" x14ac:dyDescent="0.25"/>
    <row r="39868" hidden="1" x14ac:dyDescent="0.25"/>
    <row r="39869" hidden="1" x14ac:dyDescent="0.25"/>
    <row r="39870" hidden="1" x14ac:dyDescent="0.25"/>
    <row r="39871" hidden="1" x14ac:dyDescent="0.25"/>
    <row r="39872" hidden="1" x14ac:dyDescent="0.25"/>
    <row r="39873" hidden="1" x14ac:dyDescent="0.25"/>
    <row r="39874" hidden="1" x14ac:dyDescent="0.25"/>
    <row r="39875" hidden="1" x14ac:dyDescent="0.25"/>
    <row r="39876" hidden="1" x14ac:dyDescent="0.25"/>
    <row r="39877" hidden="1" x14ac:dyDescent="0.25"/>
    <row r="39878" hidden="1" x14ac:dyDescent="0.25"/>
    <row r="39879" hidden="1" x14ac:dyDescent="0.25"/>
    <row r="39880" hidden="1" x14ac:dyDescent="0.25"/>
    <row r="39881" hidden="1" x14ac:dyDescent="0.25"/>
    <row r="39882" hidden="1" x14ac:dyDescent="0.25"/>
    <row r="39883" hidden="1" x14ac:dyDescent="0.25"/>
    <row r="39884" hidden="1" x14ac:dyDescent="0.25"/>
    <row r="39885" hidden="1" x14ac:dyDescent="0.25"/>
    <row r="39886" hidden="1" x14ac:dyDescent="0.25"/>
    <row r="39887" hidden="1" x14ac:dyDescent="0.25"/>
    <row r="39888" hidden="1" x14ac:dyDescent="0.25"/>
    <row r="39889" hidden="1" x14ac:dyDescent="0.25"/>
    <row r="39890" hidden="1" x14ac:dyDescent="0.25"/>
    <row r="39891" hidden="1" x14ac:dyDescent="0.25"/>
    <row r="39892" hidden="1" x14ac:dyDescent="0.25"/>
    <row r="39893" hidden="1" x14ac:dyDescent="0.25"/>
    <row r="39894" hidden="1" x14ac:dyDescent="0.25"/>
    <row r="39895" hidden="1" x14ac:dyDescent="0.25"/>
    <row r="39896" hidden="1" x14ac:dyDescent="0.25"/>
    <row r="39897" hidden="1" x14ac:dyDescent="0.25"/>
    <row r="39898" hidden="1" x14ac:dyDescent="0.25"/>
    <row r="39899" hidden="1" x14ac:dyDescent="0.25"/>
    <row r="39900" hidden="1" x14ac:dyDescent="0.25"/>
    <row r="39901" hidden="1" x14ac:dyDescent="0.25"/>
    <row r="39902" hidden="1" x14ac:dyDescent="0.25"/>
    <row r="39903" hidden="1" x14ac:dyDescent="0.25"/>
    <row r="39904" hidden="1" x14ac:dyDescent="0.25"/>
    <row r="39905" hidden="1" x14ac:dyDescent="0.25"/>
    <row r="39906" hidden="1" x14ac:dyDescent="0.25"/>
    <row r="39907" hidden="1" x14ac:dyDescent="0.25"/>
    <row r="39908" hidden="1" x14ac:dyDescent="0.25"/>
    <row r="39909" hidden="1" x14ac:dyDescent="0.25"/>
    <row r="39910" hidden="1" x14ac:dyDescent="0.25"/>
    <row r="39911" hidden="1" x14ac:dyDescent="0.25"/>
    <row r="39912" hidden="1" x14ac:dyDescent="0.25"/>
    <row r="39913" hidden="1" x14ac:dyDescent="0.25"/>
    <row r="39914" hidden="1" x14ac:dyDescent="0.25"/>
    <row r="39915" hidden="1" x14ac:dyDescent="0.25"/>
    <row r="39916" hidden="1" x14ac:dyDescent="0.25"/>
    <row r="39917" hidden="1" x14ac:dyDescent="0.25"/>
    <row r="39918" hidden="1" x14ac:dyDescent="0.25"/>
    <row r="39919" hidden="1" x14ac:dyDescent="0.25"/>
    <row r="39920" hidden="1" x14ac:dyDescent="0.25"/>
    <row r="39921" hidden="1" x14ac:dyDescent="0.25"/>
    <row r="39922" hidden="1" x14ac:dyDescent="0.25"/>
    <row r="39923" hidden="1" x14ac:dyDescent="0.25"/>
    <row r="39924" hidden="1" x14ac:dyDescent="0.25"/>
    <row r="39925" hidden="1" x14ac:dyDescent="0.25"/>
    <row r="39926" hidden="1" x14ac:dyDescent="0.25"/>
    <row r="39927" hidden="1" x14ac:dyDescent="0.25"/>
    <row r="39928" hidden="1" x14ac:dyDescent="0.25"/>
    <row r="39929" hidden="1" x14ac:dyDescent="0.25"/>
    <row r="39930" hidden="1" x14ac:dyDescent="0.25"/>
    <row r="39931" hidden="1" x14ac:dyDescent="0.25"/>
    <row r="39932" hidden="1" x14ac:dyDescent="0.25"/>
    <row r="39933" hidden="1" x14ac:dyDescent="0.25"/>
    <row r="39934" hidden="1" x14ac:dyDescent="0.25"/>
    <row r="39935" hidden="1" x14ac:dyDescent="0.25"/>
    <row r="39936" hidden="1" x14ac:dyDescent="0.25"/>
    <row r="39937" hidden="1" x14ac:dyDescent="0.25"/>
    <row r="39938" hidden="1" x14ac:dyDescent="0.25"/>
    <row r="39939" hidden="1" x14ac:dyDescent="0.25"/>
    <row r="39940" hidden="1" x14ac:dyDescent="0.25"/>
    <row r="39941" hidden="1" x14ac:dyDescent="0.25"/>
    <row r="39942" hidden="1" x14ac:dyDescent="0.25"/>
    <row r="39943" hidden="1" x14ac:dyDescent="0.25"/>
    <row r="39944" hidden="1" x14ac:dyDescent="0.25"/>
    <row r="39945" hidden="1" x14ac:dyDescent="0.25"/>
    <row r="39946" hidden="1" x14ac:dyDescent="0.25"/>
    <row r="39947" hidden="1" x14ac:dyDescent="0.25"/>
    <row r="39948" hidden="1" x14ac:dyDescent="0.25"/>
    <row r="39949" hidden="1" x14ac:dyDescent="0.25"/>
    <row r="39950" hidden="1" x14ac:dyDescent="0.25"/>
    <row r="39951" hidden="1" x14ac:dyDescent="0.25"/>
    <row r="39952" hidden="1" x14ac:dyDescent="0.25"/>
    <row r="39953" hidden="1" x14ac:dyDescent="0.25"/>
    <row r="39954" hidden="1" x14ac:dyDescent="0.25"/>
    <row r="39955" hidden="1" x14ac:dyDescent="0.25"/>
    <row r="39956" hidden="1" x14ac:dyDescent="0.25"/>
    <row r="39957" hidden="1" x14ac:dyDescent="0.25"/>
    <row r="39958" hidden="1" x14ac:dyDescent="0.25"/>
    <row r="39959" hidden="1" x14ac:dyDescent="0.25"/>
    <row r="39960" hidden="1" x14ac:dyDescent="0.25"/>
    <row r="39961" hidden="1" x14ac:dyDescent="0.25"/>
    <row r="39962" hidden="1" x14ac:dyDescent="0.25"/>
    <row r="39963" hidden="1" x14ac:dyDescent="0.25"/>
    <row r="39964" hidden="1" x14ac:dyDescent="0.25"/>
    <row r="39965" hidden="1" x14ac:dyDescent="0.25"/>
    <row r="39966" hidden="1" x14ac:dyDescent="0.25"/>
    <row r="39967" hidden="1" x14ac:dyDescent="0.25"/>
    <row r="39968" hidden="1" x14ac:dyDescent="0.25"/>
    <row r="39969" hidden="1" x14ac:dyDescent="0.25"/>
    <row r="39970" hidden="1" x14ac:dyDescent="0.25"/>
    <row r="39971" hidden="1" x14ac:dyDescent="0.25"/>
    <row r="39972" hidden="1" x14ac:dyDescent="0.25"/>
    <row r="39973" hidden="1" x14ac:dyDescent="0.25"/>
    <row r="39974" hidden="1" x14ac:dyDescent="0.25"/>
    <row r="39975" hidden="1" x14ac:dyDescent="0.25"/>
    <row r="39976" hidden="1" x14ac:dyDescent="0.25"/>
    <row r="39977" hidden="1" x14ac:dyDescent="0.25"/>
    <row r="39978" hidden="1" x14ac:dyDescent="0.25"/>
    <row r="39979" hidden="1" x14ac:dyDescent="0.25"/>
    <row r="39980" hidden="1" x14ac:dyDescent="0.25"/>
    <row r="39981" hidden="1" x14ac:dyDescent="0.25"/>
    <row r="39982" hidden="1" x14ac:dyDescent="0.25"/>
    <row r="39983" hidden="1" x14ac:dyDescent="0.25"/>
    <row r="39984" hidden="1" x14ac:dyDescent="0.25"/>
    <row r="39985" hidden="1" x14ac:dyDescent="0.25"/>
    <row r="39986" hidden="1" x14ac:dyDescent="0.25"/>
    <row r="39987" hidden="1" x14ac:dyDescent="0.25"/>
    <row r="39988" hidden="1" x14ac:dyDescent="0.25"/>
    <row r="39989" hidden="1" x14ac:dyDescent="0.25"/>
    <row r="39990" hidden="1" x14ac:dyDescent="0.25"/>
    <row r="39991" hidden="1" x14ac:dyDescent="0.25"/>
    <row r="39992" hidden="1" x14ac:dyDescent="0.25"/>
    <row r="39993" hidden="1" x14ac:dyDescent="0.25"/>
    <row r="39994" hidden="1" x14ac:dyDescent="0.25"/>
    <row r="39995" hidden="1" x14ac:dyDescent="0.25"/>
    <row r="39996" hidden="1" x14ac:dyDescent="0.25"/>
    <row r="39997" hidden="1" x14ac:dyDescent="0.25"/>
    <row r="39998" hidden="1" x14ac:dyDescent="0.25"/>
    <row r="39999" hidden="1" x14ac:dyDescent="0.25"/>
    <row r="40000" hidden="1" x14ac:dyDescent="0.25"/>
    <row r="40001" hidden="1" x14ac:dyDescent="0.25"/>
    <row r="40002" hidden="1" x14ac:dyDescent="0.25"/>
    <row r="40003" hidden="1" x14ac:dyDescent="0.25"/>
    <row r="40004" hidden="1" x14ac:dyDescent="0.25"/>
    <row r="40005" hidden="1" x14ac:dyDescent="0.25"/>
    <row r="40006" hidden="1" x14ac:dyDescent="0.25"/>
    <row r="40007" hidden="1" x14ac:dyDescent="0.25"/>
    <row r="40008" hidden="1" x14ac:dyDescent="0.25"/>
    <row r="40009" hidden="1" x14ac:dyDescent="0.25"/>
    <row r="40010" hidden="1" x14ac:dyDescent="0.25"/>
    <row r="40011" hidden="1" x14ac:dyDescent="0.25"/>
    <row r="40012" hidden="1" x14ac:dyDescent="0.25"/>
    <row r="40013" hidden="1" x14ac:dyDescent="0.25"/>
    <row r="40014" hidden="1" x14ac:dyDescent="0.25"/>
    <row r="40015" hidden="1" x14ac:dyDescent="0.25"/>
    <row r="40016" hidden="1" x14ac:dyDescent="0.25"/>
    <row r="40017" hidden="1" x14ac:dyDescent="0.25"/>
    <row r="40018" hidden="1" x14ac:dyDescent="0.25"/>
    <row r="40019" hidden="1" x14ac:dyDescent="0.25"/>
    <row r="40020" hidden="1" x14ac:dyDescent="0.25"/>
    <row r="40021" hidden="1" x14ac:dyDescent="0.25"/>
    <row r="40022" hidden="1" x14ac:dyDescent="0.25"/>
    <row r="40023" hidden="1" x14ac:dyDescent="0.25"/>
    <row r="40024" hidden="1" x14ac:dyDescent="0.25"/>
    <row r="40025" hidden="1" x14ac:dyDescent="0.25"/>
    <row r="40026" hidden="1" x14ac:dyDescent="0.25"/>
    <row r="40027" hidden="1" x14ac:dyDescent="0.25"/>
    <row r="40028" hidden="1" x14ac:dyDescent="0.25"/>
    <row r="40029" hidden="1" x14ac:dyDescent="0.25"/>
    <row r="40030" hidden="1" x14ac:dyDescent="0.25"/>
    <row r="40031" hidden="1" x14ac:dyDescent="0.25"/>
    <row r="40032" hidden="1" x14ac:dyDescent="0.25"/>
    <row r="40033" hidden="1" x14ac:dyDescent="0.25"/>
    <row r="40034" hidden="1" x14ac:dyDescent="0.25"/>
    <row r="40035" hidden="1" x14ac:dyDescent="0.25"/>
    <row r="40036" hidden="1" x14ac:dyDescent="0.25"/>
    <row r="40037" hidden="1" x14ac:dyDescent="0.25"/>
    <row r="40038" hidden="1" x14ac:dyDescent="0.25"/>
    <row r="40039" hidden="1" x14ac:dyDescent="0.25"/>
    <row r="40040" hidden="1" x14ac:dyDescent="0.25"/>
    <row r="40041" hidden="1" x14ac:dyDescent="0.25"/>
    <row r="40042" hidden="1" x14ac:dyDescent="0.25"/>
    <row r="40043" hidden="1" x14ac:dyDescent="0.25"/>
    <row r="40044" hidden="1" x14ac:dyDescent="0.25"/>
    <row r="40045" hidden="1" x14ac:dyDescent="0.25"/>
    <row r="40046" hidden="1" x14ac:dyDescent="0.25"/>
    <row r="40047" hidden="1" x14ac:dyDescent="0.25"/>
    <row r="40048" hidden="1" x14ac:dyDescent="0.25"/>
    <row r="40049" hidden="1" x14ac:dyDescent="0.25"/>
    <row r="40050" hidden="1" x14ac:dyDescent="0.25"/>
    <row r="40051" hidden="1" x14ac:dyDescent="0.25"/>
    <row r="40052" hidden="1" x14ac:dyDescent="0.25"/>
    <row r="40053" hidden="1" x14ac:dyDescent="0.25"/>
    <row r="40054" hidden="1" x14ac:dyDescent="0.25"/>
    <row r="40055" hidden="1" x14ac:dyDescent="0.25"/>
    <row r="40056" hidden="1" x14ac:dyDescent="0.25"/>
    <row r="40057" hidden="1" x14ac:dyDescent="0.25"/>
    <row r="40058" hidden="1" x14ac:dyDescent="0.25"/>
    <row r="40059" hidden="1" x14ac:dyDescent="0.25"/>
    <row r="40060" hidden="1" x14ac:dyDescent="0.25"/>
    <row r="40061" hidden="1" x14ac:dyDescent="0.25"/>
    <row r="40062" hidden="1" x14ac:dyDescent="0.25"/>
    <row r="40063" hidden="1" x14ac:dyDescent="0.25"/>
    <row r="40064" hidden="1" x14ac:dyDescent="0.25"/>
    <row r="40065" hidden="1" x14ac:dyDescent="0.25"/>
    <row r="40066" hidden="1" x14ac:dyDescent="0.25"/>
    <row r="40067" hidden="1" x14ac:dyDescent="0.25"/>
    <row r="40068" hidden="1" x14ac:dyDescent="0.25"/>
    <row r="40069" hidden="1" x14ac:dyDescent="0.25"/>
    <row r="40070" hidden="1" x14ac:dyDescent="0.25"/>
    <row r="40071" hidden="1" x14ac:dyDescent="0.25"/>
    <row r="40072" hidden="1" x14ac:dyDescent="0.25"/>
    <row r="40073" hidden="1" x14ac:dyDescent="0.25"/>
    <row r="40074" hidden="1" x14ac:dyDescent="0.25"/>
    <row r="40075" hidden="1" x14ac:dyDescent="0.25"/>
    <row r="40076" hidden="1" x14ac:dyDescent="0.25"/>
    <row r="40077" hidden="1" x14ac:dyDescent="0.25"/>
    <row r="40078" hidden="1" x14ac:dyDescent="0.25"/>
    <row r="40079" hidden="1" x14ac:dyDescent="0.25"/>
    <row r="40080" hidden="1" x14ac:dyDescent="0.25"/>
    <row r="40081" hidden="1" x14ac:dyDescent="0.25"/>
    <row r="40082" hidden="1" x14ac:dyDescent="0.25"/>
    <row r="40083" hidden="1" x14ac:dyDescent="0.25"/>
    <row r="40084" hidden="1" x14ac:dyDescent="0.25"/>
    <row r="40085" hidden="1" x14ac:dyDescent="0.25"/>
    <row r="40086" hidden="1" x14ac:dyDescent="0.25"/>
    <row r="40087" hidden="1" x14ac:dyDescent="0.25"/>
    <row r="40088" hidden="1" x14ac:dyDescent="0.25"/>
    <row r="40089" hidden="1" x14ac:dyDescent="0.25"/>
    <row r="40090" hidden="1" x14ac:dyDescent="0.25"/>
    <row r="40091" hidden="1" x14ac:dyDescent="0.25"/>
    <row r="40092" hidden="1" x14ac:dyDescent="0.25"/>
    <row r="40093" hidden="1" x14ac:dyDescent="0.25"/>
    <row r="40094" hidden="1" x14ac:dyDescent="0.25"/>
    <row r="40095" hidden="1" x14ac:dyDescent="0.25"/>
    <row r="40096" hidden="1" x14ac:dyDescent="0.25"/>
    <row r="40097" hidden="1" x14ac:dyDescent="0.25"/>
    <row r="40098" hidden="1" x14ac:dyDescent="0.25"/>
    <row r="40099" hidden="1" x14ac:dyDescent="0.25"/>
    <row r="40100" hidden="1" x14ac:dyDescent="0.25"/>
    <row r="40101" hidden="1" x14ac:dyDescent="0.25"/>
    <row r="40102" hidden="1" x14ac:dyDescent="0.25"/>
    <row r="40103" hidden="1" x14ac:dyDescent="0.25"/>
    <row r="40104" hidden="1" x14ac:dyDescent="0.25"/>
    <row r="40105" hidden="1" x14ac:dyDescent="0.25"/>
    <row r="40106" hidden="1" x14ac:dyDescent="0.25"/>
    <row r="40107" hidden="1" x14ac:dyDescent="0.25"/>
    <row r="40108" hidden="1" x14ac:dyDescent="0.25"/>
    <row r="40109" hidden="1" x14ac:dyDescent="0.25"/>
    <row r="40110" hidden="1" x14ac:dyDescent="0.25"/>
    <row r="40111" hidden="1" x14ac:dyDescent="0.25"/>
    <row r="40112" hidden="1" x14ac:dyDescent="0.25"/>
    <row r="40113" hidden="1" x14ac:dyDescent="0.25"/>
    <row r="40114" hidden="1" x14ac:dyDescent="0.25"/>
    <row r="40115" hidden="1" x14ac:dyDescent="0.25"/>
    <row r="40116" hidden="1" x14ac:dyDescent="0.25"/>
    <row r="40117" hidden="1" x14ac:dyDescent="0.25"/>
    <row r="40118" hidden="1" x14ac:dyDescent="0.25"/>
    <row r="40119" hidden="1" x14ac:dyDescent="0.25"/>
    <row r="40120" hidden="1" x14ac:dyDescent="0.25"/>
    <row r="40121" hidden="1" x14ac:dyDescent="0.25"/>
    <row r="40122" hidden="1" x14ac:dyDescent="0.25"/>
    <row r="40123" hidden="1" x14ac:dyDescent="0.25"/>
    <row r="40124" hidden="1" x14ac:dyDescent="0.25"/>
    <row r="40125" hidden="1" x14ac:dyDescent="0.25"/>
    <row r="40126" hidden="1" x14ac:dyDescent="0.25"/>
    <row r="40127" hidden="1" x14ac:dyDescent="0.25"/>
    <row r="40128" hidden="1" x14ac:dyDescent="0.25"/>
    <row r="40129" hidden="1" x14ac:dyDescent="0.25"/>
    <row r="40130" hidden="1" x14ac:dyDescent="0.25"/>
    <row r="40131" hidden="1" x14ac:dyDescent="0.25"/>
    <row r="40132" hidden="1" x14ac:dyDescent="0.25"/>
    <row r="40133" hidden="1" x14ac:dyDescent="0.25"/>
    <row r="40134" hidden="1" x14ac:dyDescent="0.25"/>
    <row r="40135" hidden="1" x14ac:dyDescent="0.25"/>
    <row r="40136" hidden="1" x14ac:dyDescent="0.25"/>
    <row r="40137" hidden="1" x14ac:dyDescent="0.25"/>
    <row r="40138" hidden="1" x14ac:dyDescent="0.25"/>
    <row r="40139" hidden="1" x14ac:dyDescent="0.25"/>
    <row r="40140" hidden="1" x14ac:dyDescent="0.25"/>
    <row r="40141" hidden="1" x14ac:dyDescent="0.25"/>
    <row r="40142" hidden="1" x14ac:dyDescent="0.25"/>
    <row r="40143" hidden="1" x14ac:dyDescent="0.25"/>
    <row r="40144" hidden="1" x14ac:dyDescent="0.25"/>
    <row r="40145" hidden="1" x14ac:dyDescent="0.25"/>
    <row r="40146" hidden="1" x14ac:dyDescent="0.25"/>
    <row r="40147" hidden="1" x14ac:dyDescent="0.25"/>
    <row r="40148" hidden="1" x14ac:dyDescent="0.25"/>
    <row r="40149" hidden="1" x14ac:dyDescent="0.25"/>
    <row r="40150" hidden="1" x14ac:dyDescent="0.25"/>
    <row r="40151" hidden="1" x14ac:dyDescent="0.25"/>
    <row r="40152" hidden="1" x14ac:dyDescent="0.25"/>
    <row r="40153" hidden="1" x14ac:dyDescent="0.25"/>
    <row r="40154" hidden="1" x14ac:dyDescent="0.25"/>
    <row r="40155" hidden="1" x14ac:dyDescent="0.25"/>
    <row r="40156" hidden="1" x14ac:dyDescent="0.25"/>
    <row r="40157" hidden="1" x14ac:dyDescent="0.25"/>
    <row r="40158" hidden="1" x14ac:dyDescent="0.25"/>
    <row r="40159" hidden="1" x14ac:dyDescent="0.25"/>
    <row r="40160" hidden="1" x14ac:dyDescent="0.25"/>
    <row r="40161" hidden="1" x14ac:dyDescent="0.25"/>
    <row r="40162" hidden="1" x14ac:dyDescent="0.25"/>
    <row r="40163" hidden="1" x14ac:dyDescent="0.25"/>
    <row r="40164" hidden="1" x14ac:dyDescent="0.25"/>
    <row r="40165" hidden="1" x14ac:dyDescent="0.25"/>
    <row r="40166" hidden="1" x14ac:dyDescent="0.25"/>
    <row r="40167" hidden="1" x14ac:dyDescent="0.25"/>
    <row r="40168" hidden="1" x14ac:dyDescent="0.25"/>
    <row r="40169" hidden="1" x14ac:dyDescent="0.25"/>
    <row r="40170" hidden="1" x14ac:dyDescent="0.25"/>
    <row r="40171" hidden="1" x14ac:dyDescent="0.25"/>
    <row r="40172" hidden="1" x14ac:dyDescent="0.25"/>
    <row r="40173" hidden="1" x14ac:dyDescent="0.25"/>
    <row r="40174" hidden="1" x14ac:dyDescent="0.25"/>
    <row r="40175" hidden="1" x14ac:dyDescent="0.25"/>
    <row r="40176" hidden="1" x14ac:dyDescent="0.25"/>
    <row r="40177" hidden="1" x14ac:dyDescent="0.25"/>
    <row r="40178" hidden="1" x14ac:dyDescent="0.25"/>
    <row r="40179" hidden="1" x14ac:dyDescent="0.25"/>
    <row r="40180" hidden="1" x14ac:dyDescent="0.25"/>
    <row r="40181" hidden="1" x14ac:dyDescent="0.25"/>
    <row r="40182" hidden="1" x14ac:dyDescent="0.25"/>
    <row r="40183" hidden="1" x14ac:dyDescent="0.25"/>
    <row r="40184" hidden="1" x14ac:dyDescent="0.25"/>
    <row r="40185" hidden="1" x14ac:dyDescent="0.25"/>
    <row r="40186" hidden="1" x14ac:dyDescent="0.25"/>
    <row r="40187" hidden="1" x14ac:dyDescent="0.25"/>
    <row r="40188" hidden="1" x14ac:dyDescent="0.25"/>
    <row r="40189" hidden="1" x14ac:dyDescent="0.25"/>
    <row r="40190" hidden="1" x14ac:dyDescent="0.25"/>
    <row r="40191" hidden="1" x14ac:dyDescent="0.25"/>
    <row r="40192" hidden="1" x14ac:dyDescent="0.25"/>
    <row r="40193" hidden="1" x14ac:dyDescent="0.25"/>
    <row r="40194" hidden="1" x14ac:dyDescent="0.25"/>
    <row r="40195" hidden="1" x14ac:dyDescent="0.25"/>
    <row r="40196" hidden="1" x14ac:dyDescent="0.25"/>
    <row r="40197" hidden="1" x14ac:dyDescent="0.25"/>
    <row r="40198" hidden="1" x14ac:dyDescent="0.25"/>
    <row r="40199" hidden="1" x14ac:dyDescent="0.25"/>
    <row r="40200" hidden="1" x14ac:dyDescent="0.25"/>
    <row r="40201" hidden="1" x14ac:dyDescent="0.25"/>
    <row r="40202" hidden="1" x14ac:dyDescent="0.25"/>
    <row r="40203" hidden="1" x14ac:dyDescent="0.25"/>
    <row r="40204" hidden="1" x14ac:dyDescent="0.25"/>
    <row r="40205" hidden="1" x14ac:dyDescent="0.25"/>
    <row r="40206" hidden="1" x14ac:dyDescent="0.25"/>
    <row r="40207" hidden="1" x14ac:dyDescent="0.25"/>
    <row r="40208" hidden="1" x14ac:dyDescent="0.25"/>
    <row r="40209" hidden="1" x14ac:dyDescent="0.25"/>
    <row r="40210" hidden="1" x14ac:dyDescent="0.25"/>
    <row r="40211" hidden="1" x14ac:dyDescent="0.25"/>
    <row r="40212" hidden="1" x14ac:dyDescent="0.25"/>
    <row r="40213" hidden="1" x14ac:dyDescent="0.25"/>
    <row r="40214" hidden="1" x14ac:dyDescent="0.25"/>
    <row r="40215" hidden="1" x14ac:dyDescent="0.25"/>
    <row r="40216" hidden="1" x14ac:dyDescent="0.25"/>
    <row r="40217" hidden="1" x14ac:dyDescent="0.25"/>
    <row r="40218" hidden="1" x14ac:dyDescent="0.25"/>
    <row r="40219" hidden="1" x14ac:dyDescent="0.25"/>
    <row r="40220" hidden="1" x14ac:dyDescent="0.25"/>
    <row r="40221" hidden="1" x14ac:dyDescent="0.25"/>
    <row r="40222" hidden="1" x14ac:dyDescent="0.25"/>
    <row r="40223" hidden="1" x14ac:dyDescent="0.25"/>
    <row r="40224" hidden="1" x14ac:dyDescent="0.25"/>
    <row r="40225" hidden="1" x14ac:dyDescent="0.25"/>
    <row r="40226" hidden="1" x14ac:dyDescent="0.25"/>
    <row r="40227" hidden="1" x14ac:dyDescent="0.25"/>
    <row r="40228" hidden="1" x14ac:dyDescent="0.25"/>
    <row r="40229" hidden="1" x14ac:dyDescent="0.25"/>
    <row r="40230" hidden="1" x14ac:dyDescent="0.25"/>
    <row r="40231" hidden="1" x14ac:dyDescent="0.25"/>
    <row r="40232" hidden="1" x14ac:dyDescent="0.25"/>
    <row r="40233" hidden="1" x14ac:dyDescent="0.25"/>
    <row r="40234" hidden="1" x14ac:dyDescent="0.25"/>
    <row r="40235" hidden="1" x14ac:dyDescent="0.25"/>
    <row r="40236" hidden="1" x14ac:dyDescent="0.25"/>
    <row r="40237" hidden="1" x14ac:dyDescent="0.25"/>
    <row r="40238" hidden="1" x14ac:dyDescent="0.25"/>
    <row r="40239" hidden="1" x14ac:dyDescent="0.25"/>
    <row r="40240" hidden="1" x14ac:dyDescent="0.25"/>
    <row r="40241" hidden="1" x14ac:dyDescent="0.25"/>
    <row r="40242" hidden="1" x14ac:dyDescent="0.25"/>
    <row r="40243" hidden="1" x14ac:dyDescent="0.25"/>
    <row r="40244" hidden="1" x14ac:dyDescent="0.25"/>
    <row r="40245" hidden="1" x14ac:dyDescent="0.25"/>
    <row r="40246" hidden="1" x14ac:dyDescent="0.25"/>
    <row r="40247" hidden="1" x14ac:dyDescent="0.25"/>
    <row r="40248" hidden="1" x14ac:dyDescent="0.25"/>
    <row r="40249" hidden="1" x14ac:dyDescent="0.25"/>
    <row r="40250" hidden="1" x14ac:dyDescent="0.25"/>
    <row r="40251" hidden="1" x14ac:dyDescent="0.25"/>
    <row r="40252" hidden="1" x14ac:dyDescent="0.25"/>
    <row r="40253" hidden="1" x14ac:dyDescent="0.25"/>
    <row r="40254" hidden="1" x14ac:dyDescent="0.25"/>
    <row r="40255" hidden="1" x14ac:dyDescent="0.25"/>
    <row r="40256" hidden="1" x14ac:dyDescent="0.25"/>
    <row r="40257" hidden="1" x14ac:dyDescent="0.25"/>
    <row r="40258" hidden="1" x14ac:dyDescent="0.25"/>
    <row r="40259" hidden="1" x14ac:dyDescent="0.25"/>
    <row r="40260" hidden="1" x14ac:dyDescent="0.25"/>
    <row r="40261" hidden="1" x14ac:dyDescent="0.25"/>
    <row r="40262" hidden="1" x14ac:dyDescent="0.25"/>
    <row r="40263" hidden="1" x14ac:dyDescent="0.25"/>
    <row r="40264" hidden="1" x14ac:dyDescent="0.25"/>
    <row r="40265" hidden="1" x14ac:dyDescent="0.25"/>
    <row r="40266" hidden="1" x14ac:dyDescent="0.25"/>
    <row r="40267" hidden="1" x14ac:dyDescent="0.25"/>
    <row r="40268" hidden="1" x14ac:dyDescent="0.25"/>
    <row r="40269" hidden="1" x14ac:dyDescent="0.25"/>
    <row r="40270" hidden="1" x14ac:dyDescent="0.25"/>
    <row r="40271" hidden="1" x14ac:dyDescent="0.25"/>
    <row r="40272" hidden="1" x14ac:dyDescent="0.25"/>
    <row r="40273" hidden="1" x14ac:dyDescent="0.25"/>
    <row r="40274" hidden="1" x14ac:dyDescent="0.25"/>
    <row r="40275" hidden="1" x14ac:dyDescent="0.25"/>
    <row r="40276" hidden="1" x14ac:dyDescent="0.25"/>
    <row r="40277" hidden="1" x14ac:dyDescent="0.25"/>
    <row r="40278" hidden="1" x14ac:dyDescent="0.25"/>
    <row r="40279" hidden="1" x14ac:dyDescent="0.25"/>
    <row r="40280" hidden="1" x14ac:dyDescent="0.25"/>
    <row r="40281" hidden="1" x14ac:dyDescent="0.25"/>
    <row r="40282" hidden="1" x14ac:dyDescent="0.25"/>
    <row r="40283" hidden="1" x14ac:dyDescent="0.25"/>
    <row r="40284" hidden="1" x14ac:dyDescent="0.25"/>
    <row r="40285" hidden="1" x14ac:dyDescent="0.25"/>
    <row r="40286" hidden="1" x14ac:dyDescent="0.25"/>
    <row r="40287" hidden="1" x14ac:dyDescent="0.25"/>
    <row r="40288" hidden="1" x14ac:dyDescent="0.25"/>
    <row r="40289" hidden="1" x14ac:dyDescent="0.25"/>
    <row r="40290" hidden="1" x14ac:dyDescent="0.25"/>
    <row r="40291" hidden="1" x14ac:dyDescent="0.25"/>
    <row r="40292" hidden="1" x14ac:dyDescent="0.25"/>
    <row r="40293" hidden="1" x14ac:dyDescent="0.25"/>
    <row r="40294" hidden="1" x14ac:dyDescent="0.25"/>
    <row r="40295" hidden="1" x14ac:dyDescent="0.25"/>
    <row r="40296" hidden="1" x14ac:dyDescent="0.25"/>
    <row r="40297" hidden="1" x14ac:dyDescent="0.25"/>
    <row r="40298" hidden="1" x14ac:dyDescent="0.25"/>
    <row r="40299" hidden="1" x14ac:dyDescent="0.25"/>
    <row r="40300" hidden="1" x14ac:dyDescent="0.25"/>
    <row r="40301" hidden="1" x14ac:dyDescent="0.25"/>
    <row r="40302" hidden="1" x14ac:dyDescent="0.25"/>
    <row r="40303" hidden="1" x14ac:dyDescent="0.25"/>
    <row r="40304" hidden="1" x14ac:dyDescent="0.25"/>
    <row r="40305" hidden="1" x14ac:dyDescent="0.25"/>
    <row r="40306" hidden="1" x14ac:dyDescent="0.25"/>
    <row r="40307" hidden="1" x14ac:dyDescent="0.25"/>
    <row r="40308" hidden="1" x14ac:dyDescent="0.25"/>
    <row r="40309" hidden="1" x14ac:dyDescent="0.25"/>
    <row r="40310" hidden="1" x14ac:dyDescent="0.25"/>
    <row r="40311" hidden="1" x14ac:dyDescent="0.25"/>
    <row r="40312" hidden="1" x14ac:dyDescent="0.25"/>
    <row r="40313" hidden="1" x14ac:dyDescent="0.25"/>
    <row r="40314" hidden="1" x14ac:dyDescent="0.25"/>
    <row r="40315" hidden="1" x14ac:dyDescent="0.25"/>
    <row r="40316" hidden="1" x14ac:dyDescent="0.25"/>
    <row r="40317" hidden="1" x14ac:dyDescent="0.25"/>
    <row r="40318" hidden="1" x14ac:dyDescent="0.25"/>
    <row r="40319" hidden="1" x14ac:dyDescent="0.25"/>
    <row r="40320" hidden="1" x14ac:dyDescent="0.25"/>
    <row r="40321" hidden="1" x14ac:dyDescent="0.25"/>
    <row r="40322" hidden="1" x14ac:dyDescent="0.25"/>
    <row r="40323" hidden="1" x14ac:dyDescent="0.25"/>
    <row r="40324" hidden="1" x14ac:dyDescent="0.25"/>
    <row r="40325" hidden="1" x14ac:dyDescent="0.25"/>
    <row r="40326" hidden="1" x14ac:dyDescent="0.25"/>
    <row r="40327" hidden="1" x14ac:dyDescent="0.25"/>
    <row r="40328" hidden="1" x14ac:dyDescent="0.25"/>
    <row r="40329" hidden="1" x14ac:dyDescent="0.25"/>
    <row r="40330" hidden="1" x14ac:dyDescent="0.25"/>
    <row r="40331" hidden="1" x14ac:dyDescent="0.25"/>
    <row r="40332" hidden="1" x14ac:dyDescent="0.25"/>
    <row r="40333" hidden="1" x14ac:dyDescent="0.25"/>
    <row r="40334" hidden="1" x14ac:dyDescent="0.25"/>
    <row r="40335" hidden="1" x14ac:dyDescent="0.25"/>
    <row r="40336" hidden="1" x14ac:dyDescent="0.25"/>
    <row r="40337" hidden="1" x14ac:dyDescent="0.25"/>
    <row r="40338" hidden="1" x14ac:dyDescent="0.25"/>
    <row r="40339" hidden="1" x14ac:dyDescent="0.25"/>
    <row r="40340" hidden="1" x14ac:dyDescent="0.25"/>
    <row r="40341" hidden="1" x14ac:dyDescent="0.25"/>
    <row r="40342" hidden="1" x14ac:dyDescent="0.25"/>
    <row r="40343" hidden="1" x14ac:dyDescent="0.25"/>
    <row r="40344" hidden="1" x14ac:dyDescent="0.25"/>
    <row r="40345" hidden="1" x14ac:dyDescent="0.25"/>
    <row r="40346" hidden="1" x14ac:dyDescent="0.25"/>
    <row r="40347" hidden="1" x14ac:dyDescent="0.25"/>
    <row r="40348" hidden="1" x14ac:dyDescent="0.25"/>
    <row r="40349" hidden="1" x14ac:dyDescent="0.25"/>
    <row r="40350" hidden="1" x14ac:dyDescent="0.25"/>
    <row r="40351" hidden="1" x14ac:dyDescent="0.25"/>
    <row r="40352" hidden="1" x14ac:dyDescent="0.25"/>
    <row r="40353" hidden="1" x14ac:dyDescent="0.25"/>
    <row r="40354" hidden="1" x14ac:dyDescent="0.25"/>
    <row r="40355" hidden="1" x14ac:dyDescent="0.25"/>
    <row r="40356" hidden="1" x14ac:dyDescent="0.25"/>
    <row r="40357" hidden="1" x14ac:dyDescent="0.25"/>
    <row r="40358" hidden="1" x14ac:dyDescent="0.25"/>
    <row r="40359" hidden="1" x14ac:dyDescent="0.25"/>
    <row r="40360" hidden="1" x14ac:dyDescent="0.25"/>
    <row r="40361" hidden="1" x14ac:dyDescent="0.25"/>
    <row r="40362" hidden="1" x14ac:dyDescent="0.25"/>
    <row r="40363" hidden="1" x14ac:dyDescent="0.25"/>
    <row r="40364" hidden="1" x14ac:dyDescent="0.25"/>
    <row r="40365" hidden="1" x14ac:dyDescent="0.25"/>
    <row r="40366" hidden="1" x14ac:dyDescent="0.25"/>
    <row r="40367" hidden="1" x14ac:dyDescent="0.25"/>
    <row r="40368" hidden="1" x14ac:dyDescent="0.25"/>
    <row r="40369" hidden="1" x14ac:dyDescent="0.25"/>
    <row r="40370" hidden="1" x14ac:dyDescent="0.25"/>
    <row r="40371" hidden="1" x14ac:dyDescent="0.25"/>
    <row r="40372" hidden="1" x14ac:dyDescent="0.25"/>
    <row r="40373" hidden="1" x14ac:dyDescent="0.25"/>
    <row r="40374" hidden="1" x14ac:dyDescent="0.25"/>
    <row r="40375" hidden="1" x14ac:dyDescent="0.25"/>
    <row r="40376" hidden="1" x14ac:dyDescent="0.25"/>
    <row r="40377" hidden="1" x14ac:dyDescent="0.25"/>
    <row r="40378" hidden="1" x14ac:dyDescent="0.25"/>
    <row r="40379" hidden="1" x14ac:dyDescent="0.25"/>
    <row r="40380" hidden="1" x14ac:dyDescent="0.25"/>
    <row r="40381" hidden="1" x14ac:dyDescent="0.25"/>
    <row r="40382" hidden="1" x14ac:dyDescent="0.25"/>
    <row r="40383" hidden="1" x14ac:dyDescent="0.25"/>
    <row r="40384" hidden="1" x14ac:dyDescent="0.25"/>
    <row r="40385" hidden="1" x14ac:dyDescent="0.25"/>
    <row r="40386" hidden="1" x14ac:dyDescent="0.25"/>
    <row r="40387" hidden="1" x14ac:dyDescent="0.25"/>
    <row r="40388" hidden="1" x14ac:dyDescent="0.25"/>
    <row r="40389" hidden="1" x14ac:dyDescent="0.25"/>
    <row r="40390" hidden="1" x14ac:dyDescent="0.25"/>
    <row r="40391" hidden="1" x14ac:dyDescent="0.25"/>
    <row r="40392" hidden="1" x14ac:dyDescent="0.25"/>
    <row r="40393" hidden="1" x14ac:dyDescent="0.25"/>
    <row r="40394" hidden="1" x14ac:dyDescent="0.25"/>
    <row r="40395" hidden="1" x14ac:dyDescent="0.25"/>
    <row r="40396" hidden="1" x14ac:dyDescent="0.25"/>
    <row r="40397" hidden="1" x14ac:dyDescent="0.25"/>
    <row r="40398" hidden="1" x14ac:dyDescent="0.25"/>
    <row r="40399" hidden="1" x14ac:dyDescent="0.25"/>
    <row r="40400" hidden="1" x14ac:dyDescent="0.25"/>
    <row r="40401" hidden="1" x14ac:dyDescent="0.25"/>
    <row r="40402" hidden="1" x14ac:dyDescent="0.25"/>
    <row r="40403" hidden="1" x14ac:dyDescent="0.25"/>
    <row r="40404" hidden="1" x14ac:dyDescent="0.25"/>
    <row r="40405" hidden="1" x14ac:dyDescent="0.25"/>
    <row r="40406" hidden="1" x14ac:dyDescent="0.25"/>
    <row r="40407" hidden="1" x14ac:dyDescent="0.25"/>
    <row r="40408" hidden="1" x14ac:dyDescent="0.25"/>
    <row r="40409" hidden="1" x14ac:dyDescent="0.25"/>
    <row r="40410" hidden="1" x14ac:dyDescent="0.25"/>
    <row r="40411" hidden="1" x14ac:dyDescent="0.25"/>
    <row r="40412" hidden="1" x14ac:dyDescent="0.25"/>
    <row r="40413" hidden="1" x14ac:dyDescent="0.25"/>
    <row r="40414" hidden="1" x14ac:dyDescent="0.25"/>
    <row r="40415" hidden="1" x14ac:dyDescent="0.25"/>
    <row r="40416" hidden="1" x14ac:dyDescent="0.25"/>
    <row r="40417" hidden="1" x14ac:dyDescent="0.25"/>
    <row r="40418" hidden="1" x14ac:dyDescent="0.25"/>
    <row r="40419" hidden="1" x14ac:dyDescent="0.25"/>
    <row r="40420" hidden="1" x14ac:dyDescent="0.25"/>
    <row r="40421" hidden="1" x14ac:dyDescent="0.25"/>
    <row r="40422" hidden="1" x14ac:dyDescent="0.25"/>
    <row r="40423" hidden="1" x14ac:dyDescent="0.25"/>
    <row r="40424" hidden="1" x14ac:dyDescent="0.25"/>
    <row r="40425" hidden="1" x14ac:dyDescent="0.25"/>
    <row r="40426" hidden="1" x14ac:dyDescent="0.25"/>
    <row r="40427" hidden="1" x14ac:dyDescent="0.25"/>
    <row r="40428" hidden="1" x14ac:dyDescent="0.25"/>
    <row r="40429" hidden="1" x14ac:dyDescent="0.25"/>
    <row r="40430" hidden="1" x14ac:dyDescent="0.25"/>
    <row r="40431" hidden="1" x14ac:dyDescent="0.25"/>
    <row r="40432" hidden="1" x14ac:dyDescent="0.25"/>
    <row r="40433" hidden="1" x14ac:dyDescent="0.25"/>
    <row r="40434" hidden="1" x14ac:dyDescent="0.25"/>
    <row r="40435" hidden="1" x14ac:dyDescent="0.25"/>
    <row r="40436" hidden="1" x14ac:dyDescent="0.25"/>
    <row r="40437" hidden="1" x14ac:dyDescent="0.25"/>
    <row r="40438" hidden="1" x14ac:dyDescent="0.25"/>
    <row r="40439" hidden="1" x14ac:dyDescent="0.25"/>
    <row r="40440" hidden="1" x14ac:dyDescent="0.25"/>
    <row r="40441" hidden="1" x14ac:dyDescent="0.25"/>
    <row r="40442" hidden="1" x14ac:dyDescent="0.25"/>
    <row r="40443" hidden="1" x14ac:dyDescent="0.25"/>
    <row r="40444" hidden="1" x14ac:dyDescent="0.25"/>
    <row r="40445" hidden="1" x14ac:dyDescent="0.25"/>
    <row r="40446" hidden="1" x14ac:dyDescent="0.25"/>
    <row r="40447" hidden="1" x14ac:dyDescent="0.25"/>
    <row r="40448" hidden="1" x14ac:dyDescent="0.25"/>
    <row r="40449" hidden="1" x14ac:dyDescent="0.25"/>
    <row r="40450" hidden="1" x14ac:dyDescent="0.25"/>
    <row r="40451" hidden="1" x14ac:dyDescent="0.25"/>
    <row r="40452" hidden="1" x14ac:dyDescent="0.25"/>
    <row r="40453" hidden="1" x14ac:dyDescent="0.25"/>
    <row r="40454" hidden="1" x14ac:dyDescent="0.25"/>
    <row r="40455" hidden="1" x14ac:dyDescent="0.25"/>
    <row r="40456" hidden="1" x14ac:dyDescent="0.25"/>
    <row r="40457" hidden="1" x14ac:dyDescent="0.25"/>
    <row r="40458" hidden="1" x14ac:dyDescent="0.25"/>
    <row r="40459" hidden="1" x14ac:dyDescent="0.25"/>
    <row r="40460" hidden="1" x14ac:dyDescent="0.25"/>
    <row r="40461" hidden="1" x14ac:dyDescent="0.25"/>
    <row r="40462" hidden="1" x14ac:dyDescent="0.25"/>
    <row r="40463" hidden="1" x14ac:dyDescent="0.25"/>
    <row r="40464" hidden="1" x14ac:dyDescent="0.25"/>
    <row r="40465" hidden="1" x14ac:dyDescent="0.25"/>
    <row r="40466" hidden="1" x14ac:dyDescent="0.25"/>
    <row r="40467" hidden="1" x14ac:dyDescent="0.25"/>
    <row r="40468" hidden="1" x14ac:dyDescent="0.25"/>
    <row r="40469" hidden="1" x14ac:dyDescent="0.25"/>
    <row r="40470" hidden="1" x14ac:dyDescent="0.25"/>
    <row r="40471" hidden="1" x14ac:dyDescent="0.25"/>
    <row r="40472" hidden="1" x14ac:dyDescent="0.25"/>
    <row r="40473" hidden="1" x14ac:dyDescent="0.25"/>
    <row r="40474" hidden="1" x14ac:dyDescent="0.25"/>
    <row r="40475" hidden="1" x14ac:dyDescent="0.25"/>
    <row r="40476" hidden="1" x14ac:dyDescent="0.25"/>
    <row r="40477" hidden="1" x14ac:dyDescent="0.25"/>
    <row r="40478" hidden="1" x14ac:dyDescent="0.25"/>
    <row r="40479" hidden="1" x14ac:dyDescent="0.25"/>
    <row r="40480" hidden="1" x14ac:dyDescent="0.25"/>
    <row r="40481" hidden="1" x14ac:dyDescent="0.25"/>
    <row r="40482" hidden="1" x14ac:dyDescent="0.25"/>
    <row r="40483" hidden="1" x14ac:dyDescent="0.25"/>
    <row r="40484" hidden="1" x14ac:dyDescent="0.25"/>
    <row r="40485" hidden="1" x14ac:dyDescent="0.25"/>
    <row r="40486" hidden="1" x14ac:dyDescent="0.25"/>
    <row r="40487" hidden="1" x14ac:dyDescent="0.25"/>
    <row r="40488" hidden="1" x14ac:dyDescent="0.25"/>
    <row r="40489" hidden="1" x14ac:dyDescent="0.25"/>
    <row r="40490" hidden="1" x14ac:dyDescent="0.25"/>
    <row r="40491" hidden="1" x14ac:dyDescent="0.25"/>
    <row r="40492" hidden="1" x14ac:dyDescent="0.25"/>
    <row r="40493" hidden="1" x14ac:dyDescent="0.25"/>
    <row r="40494" hidden="1" x14ac:dyDescent="0.25"/>
    <row r="40495" hidden="1" x14ac:dyDescent="0.25"/>
    <row r="40496" hidden="1" x14ac:dyDescent="0.25"/>
    <row r="40497" hidden="1" x14ac:dyDescent="0.25"/>
    <row r="40498" hidden="1" x14ac:dyDescent="0.25"/>
    <row r="40499" hidden="1" x14ac:dyDescent="0.25"/>
    <row r="40500" hidden="1" x14ac:dyDescent="0.25"/>
    <row r="40501" hidden="1" x14ac:dyDescent="0.25"/>
    <row r="40502" hidden="1" x14ac:dyDescent="0.25"/>
    <row r="40503" hidden="1" x14ac:dyDescent="0.25"/>
    <row r="40504" hidden="1" x14ac:dyDescent="0.25"/>
    <row r="40505" hidden="1" x14ac:dyDescent="0.25"/>
    <row r="40506" hidden="1" x14ac:dyDescent="0.25"/>
    <row r="40507" hidden="1" x14ac:dyDescent="0.25"/>
    <row r="40508" hidden="1" x14ac:dyDescent="0.25"/>
    <row r="40509" hidden="1" x14ac:dyDescent="0.25"/>
    <row r="40510" hidden="1" x14ac:dyDescent="0.25"/>
    <row r="40511" hidden="1" x14ac:dyDescent="0.25"/>
    <row r="40512" hidden="1" x14ac:dyDescent="0.25"/>
    <row r="40513" hidden="1" x14ac:dyDescent="0.25"/>
    <row r="40514" hidden="1" x14ac:dyDescent="0.25"/>
    <row r="40515" hidden="1" x14ac:dyDescent="0.25"/>
    <row r="40516" hidden="1" x14ac:dyDescent="0.25"/>
    <row r="40517" hidden="1" x14ac:dyDescent="0.25"/>
    <row r="40518" hidden="1" x14ac:dyDescent="0.25"/>
    <row r="40519" hidden="1" x14ac:dyDescent="0.25"/>
    <row r="40520" hidden="1" x14ac:dyDescent="0.25"/>
    <row r="40521" hidden="1" x14ac:dyDescent="0.25"/>
    <row r="40522" hidden="1" x14ac:dyDescent="0.25"/>
    <row r="40523" hidden="1" x14ac:dyDescent="0.25"/>
    <row r="40524" hidden="1" x14ac:dyDescent="0.25"/>
    <row r="40525" hidden="1" x14ac:dyDescent="0.25"/>
    <row r="40526" hidden="1" x14ac:dyDescent="0.25"/>
    <row r="40527" hidden="1" x14ac:dyDescent="0.25"/>
    <row r="40528" hidden="1" x14ac:dyDescent="0.25"/>
    <row r="40529" hidden="1" x14ac:dyDescent="0.25"/>
    <row r="40530" hidden="1" x14ac:dyDescent="0.25"/>
    <row r="40531" hidden="1" x14ac:dyDescent="0.25"/>
    <row r="40532" hidden="1" x14ac:dyDescent="0.25"/>
    <row r="40533" hidden="1" x14ac:dyDescent="0.25"/>
    <row r="40534" hidden="1" x14ac:dyDescent="0.25"/>
    <row r="40535" hidden="1" x14ac:dyDescent="0.25"/>
    <row r="40536" hidden="1" x14ac:dyDescent="0.25"/>
    <row r="40537" hidden="1" x14ac:dyDescent="0.25"/>
    <row r="40538" hidden="1" x14ac:dyDescent="0.25"/>
    <row r="40539" hidden="1" x14ac:dyDescent="0.25"/>
    <row r="40540" hidden="1" x14ac:dyDescent="0.25"/>
    <row r="40541" hidden="1" x14ac:dyDescent="0.25"/>
    <row r="40542" hidden="1" x14ac:dyDescent="0.25"/>
    <row r="40543" hidden="1" x14ac:dyDescent="0.25"/>
    <row r="40544" hidden="1" x14ac:dyDescent="0.25"/>
    <row r="40545" hidden="1" x14ac:dyDescent="0.25"/>
    <row r="40546" hidden="1" x14ac:dyDescent="0.25"/>
    <row r="40547" hidden="1" x14ac:dyDescent="0.25"/>
    <row r="40548" hidden="1" x14ac:dyDescent="0.25"/>
    <row r="40549" hidden="1" x14ac:dyDescent="0.25"/>
    <row r="40550" hidden="1" x14ac:dyDescent="0.25"/>
    <row r="40551" hidden="1" x14ac:dyDescent="0.25"/>
    <row r="40552" hidden="1" x14ac:dyDescent="0.25"/>
    <row r="40553" hidden="1" x14ac:dyDescent="0.25"/>
    <row r="40554" hidden="1" x14ac:dyDescent="0.25"/>
    <row r="40555" hidden="1" x14ac:dyDescent="0.25"/>
    <row r="40556" hidden="1" x14ac:dyDescent="0.25"/>
    <row r="40557" hidden="1" x14ac:dyDescent="0.25"/>
    <row r="40558" hidden="1" x14ac:dyDescent="0.25"/>
    <row r="40559" hidden="1" x14ac:dyDescent="0.25"/>
    <row r="40560" hidden="1" x14ac:dyDescent="0.25"/>
    <row r="40561" hidden="1" x14ac:dyDescent="0.25"/>
    <row r="40562" hidden="1" x14ac:dyDescent="0.25"/>
    <row r="40563" hidden="1" x14ac:dyDescent="0.25"/>
    <row r="40564" hidden="1" x14ac:dyDescent="0.25"/>
    <row r="40565" hidden="1" x14ac:dyDescent="0.25"/>
    <row r="40566" hidden="1" x14ac:dyDescent="0.25"/>
    <row r="40567" hidden="1" x14ac:dyDescent="0.25"/>
    <row r="40568" hidden="1" x14ac:dyDescent="0.25"/>
    <row r="40569" hidden="1" x14ac:dyDescent="0.25"/>
    <row r="40570" hidden="1" x14ac:dyDescent="0.25"/>
    <row r="40571" hidden="1" x14ac:dyDescent="0.25"/>
    <row r="40572" hidden="1" x14ac:dyDescent="0.25"/>
    <row r="40573" hidden="1" x14ac:dyDescent="0.25"/>
    <row r="40574" hidden="1" x14ac:dyDescent="0.25"/>
    <row r="40575" hidden="1" x14ac:dyDescent="0.25"/>
    <row r="40576" hidden="1" x14ac:dyDescent="0.25"/>
    <row r="40577" hidden="1" x14ac:dyDescent="0.25"/>
    <row r="40578" hidden="1" x14ac:dyDescent="0.25"/>
    <row r="40579" hidden="1" x14ac:dyDescent="0.25"/>
    <row r="40580" hidden="1" x14ac:dyDescent="0.25"/>
    <row r="40581" hidden="1" x14ac:dyDescent="0.25"/>
    <row r="40582" hidden="1" x14ac:dyDescent="0.25"/>
    <row r="40583" hidden="1" x14ac:dyDescent="0.25"/>
    <row r="40584" hidden="1" x14ac:dyDescent="0.25"/>
    <row r="40585" hidden="1" x14ac:dyDescent="0.25"/>
    <row r="40586" hidden="1" x14ac:dyDescent="0.25"/>
    <row r="40587" hidden="1" x14ac:dyDescent="0.25"/>
    <row r="40588" hidden="1" x14ac:dyDescent="0.25"/>
    <row r="40589" hidden="1" x14ac:dyDescent="0.25"/>
    <row r="40590" hidden="1" x14ac:dyDescent="0.25"/>
    <row r="40591" hidden="1" x14ac:dyDescent="0.25"/>
    <row r="40592" hidden="1" x14ac:dyDescent="0.25"/>
    <row r="40593" hidden="1" x14ac:dyDescent="0.25"/>
    <row r="40594" hidden="1" x14ac:dyDescent="0.25"/>
    <row r="40595" hidden="1" x14ac:dyDescent="0.25"/>
    <row r="40596" hidden="1" x14ac:dyDescent="0.25"/>
    <row r="40597" hidden="1" x14ac:dyDescent="0.25"/>
    <row r="40598" hidden="1" x14ac:dyDescent="0.25"/>
    <row r="40599" hidden="1" x14ac:dyDescent="0.25"/>
    <row r="40600" hidden="1" x14ac:dyDescent="0.25"/>
    <row r="40601" hidden="1" x14ac:dyDescent="0.25"/>
    <row r="40602" hidden="1" x14ac:dyDescent="0.25"/>
    <row r="40603" hidden="1" x14ac:dyDescent="0.25"/>
    <row r="40604" hidden="1" x14ac:dyDescent="0.25"/>
    <row r="40605" hidden="1" x14ac:dyDescent="0.25"/>
    <row r="40606" hidden="1" x14ac:dyDescent="0.25"/>
    <row r="40607" hidden="1" x14ac:dyDescent="0.25"/>
    <row r="40608" hidden="1" x14ac:dyDescent="0.25"/>
    <row r="40609" hidden="1" x14ac:dyDescent="0.25"/>
    <row r="40610" hidden="1" x14ac:dyDescent="0.25"/>
    <row r="40611" hidden="1" x14ac:dyDescent="0.25"/>
    <row r="40612" hidden="1" x14ac:dyDescent="0.25"/>
    <row r="40613" hidden="1" x14ac:dyDescent="0.25"/>
    <row r="40614" hidden="1" x14ac:dyDescent="0.25"/>
    <row r="40615" hidden="1" x14ac:dyDescent="0.25"/>
    <row r="40616" hidden="1" x14ac:dyDescent="0.25"/>
    <row r="40617" hidden="1" x14ac:dyDescent="0.25"/>
    <row r="40618" hidden="1" x14ac:dyDescent="0.25"/>
    <row r="40619" hidden="1" x14ac:dyDescent="0.25"/>
    <row r="40620" hidden="1" x14ac:dyDescent="0.25"/>
    <row r="40621" hidden="1" x14ac:dyDescent="0.25"/>
    <row r="40622" hidden="1" x14ac:dyDescent="0.25"/>
    <row r="40623" hidden="1" x14ac:dyDescent="0.25"/>
    <row r="40624" hidden="1" x14ac:dyDescent="0.25"/>
    <row r="40625" hidden="1" x14ac:dyDescent="0.25"/>
    <row r="40626" hidden="1" x14ac:dyDescent="0.25"/>
    <row r="40627" hidden="1" x14ac:dyDescent="0.25"/>
    <row r="40628" hidden="1" x14ac:dyDescent="0.25"/>
    <row r="40629" hidden="1" x14ac:dyDescent="0.25"/>
    <row r="40630" hidden="1" x14ac:dyDescent="0.25"/>
    <row r="40631" hidden="1" x14ac:dyDescent="0.25"/>
    <row r="40632" hidden="1" x14ac:dyDescent="0.25"/>
    <row r="40633" hidden="1" x14ac:dyDescent="0.25"/>
    <row r="40634" hidden="1" x14ac:dyDescent="0.25"/>
    <row r="40635" hidden="1" x14ac:dyDescent="0.25"/>
    <row r="40636" hidden="1" x14ac:dyDescent="0.25"/>
    <row r="40637" hidden="1" x14ac:dyDescent="0.25"/>
    <row r="40638" hidden="1" x14ac:dyDescent="0.25"/>
    <row r="40639" hidden="1" x14ac:dyDescent="0.25"/>
    <row r="40640" hidden="1" x14ac:dyDescent="0.25"/>
    <row r="40641" hidden="1" x14ac:dyDescent="0.25"/>
    <row r="40642" hidden="1" x14ac:dyDescent="0.25"/>
    <row r="40643" hidden="1" x14ac:dyDescent="0.25"/>
    <row r="40644" hidden="1" x14ac:dyDescent="0.25"/>
    <row r="40645" hidden="1" x14ac:dyDescent="0.25"/>
    <row r="40646" hidden="1" x14ac:dyDescent="0.25"/>
    <row r="40647" hidden="1" x14ac:dyDescent="0.25"/>
    <row r="40648" hidden="1" x14ac:dyDescent="0.25"/>
    <row r="40649" hidden="1" x14ac:dyDescent="0.25"/>
    <row r="40650" hidden="1" x14ac:dyDescent="0.25"/>
    <row r="40651" hidden="1" x14ac:dyDescent="0.25"/>
    <row r="40652" hidden="1" x14ac:dyDescent="0.25"/>
    <row r="40653" hidden="1" x14ac:dyDescent="0.25"/>
    <row r="40654" hidden="1" x14ac:dyDescent="0.25"/>
    <row r="40655" hidden="1" x14ac:dyDescent="0.25"/>
    <row r="40656" hidden="1" x14ac:dyDescent="0.25"/>
    <row r="40657" hidden="1" x14ac:dyDescent="0.25"/>
    <row r="40658" hidden="1" x14ac:dyDescent="0.25"/>
    <row r="40659" hidden="1" x14ac:dyDescent="0.25"/>
    <row r="40660" hidden="1" x14ac:dyDescent="0.25"/>
    <row r="40661" hidden="1" x14ac:dyDescent="0.25"/>
    <row r="40662" hidden="1" x14ac:dyDescent="0.25"/>
    <row r="40663" hidden="1" x14ac:dyDescent="0.25"/>
    <row r="40664" hidden="1" x14ac:dyDescent="0.25"/>
    <row r="40665" hidden="1" x14ac:dyDescent="0.25"/>
    <row r="40666" hidden="1" x14ac:dyDescent="0.25"/>
    <row r="40667" hidden="1" x14ac:dyDescent="0.25"/>
    <row r="40668" hidden="1" x14ac:dyDescent="0.25"/>
    <row r="40669" hidden="1" x14ac:dyDescent="0.25"/>
    <row r="40670" hidden="1" x14ac:dyDescent="0.25"/>
    <row r="40671" hidden="1" x14ac:dyDescent="0.25"/>
    <row r="40672" hidden="1" x14ac:dyDescent="0.25"/>
    <row r="40673" hidden="1" x14ac:dyDescent="0.25"/>
    <row r="40674" hidden="1" x14ac:dyDescent="0.25"/>
    <row r="40675" hidden="1" x14ac:dyDescent="0.25"/>
    <row r="40676" hidden="1" x14ac:dyDescent="0.25"/>
    <row r="40677" hidden="1" x14ac:dyDescent="0.25"/>
    <row r="40678" hidden="1" x14ac:dyDescent="0.25"/>
    <row r="40679" hidden="1" x14ac:dyDescent="0.25"/>
    <row r="40680" hidden="1" x14ac:dyDescent="0.25"/>
    <row r="40681" hidden="1" x14ac:dyDescent="0.25"/>
    <row r="40682" hidden="1" x14ac:dyDescent="0.25"/>
    <row r="40683" hidden="1" x14ac:dyDescent="0.25"/>
    <row r="40684" hidden="1" x14ac:dyDescent="0.25"/>
    <row r="40685" hidden="1" x14ac:dyDescent="0.25"/>
    <row r="40686" hidden="1" x14ac:dyDescent="0.25"/>
    <row r="40687" hidden="1" x14ac:dyDescent="0.25"/>
    <row r="40688" hidden="1" x14ac:dyDescent="0.25"/>
    <row r="40689" hidden="1" x14ac:dyDescent="0.25"/>
    <row r="40690" hidden="1" x14ac:dyDescent="0.25"/>
    <row r="40691" hidden="1" x14ac:dyDescent="0.25"/>
    <row r="40692" hidden="1" x14ac:dyDescent="0.25"/>
    <row r="40693" hidden="1" x14ac:dyDescent="0.25"/>
    <row r="40694" hidden="1" x14ac:dyDescent="0.25"/>
    <row r="40695" hidden="1" x14ac:dyDescent="0.25"/>
    <row r="40696" hidden="1" x14ac:dyDescent="0.25"/>
    <row r="40697" hidden="1" x14ac:dyDescent="0.25"/>
    <row r="40698" hidden="1" x14ac:dyDescent="0.25"/>
    <row r="40699" hidden="1" x14ac:dyDescent="0.25"/>
    <row r="40700" hidden="1" x14ac:dyDescent="0.25"/>
    <row r="40701" hidden="1" x14ac:dyDescent="0.25"/>
    <row r="40702" hidden="1" x14ac:dyDescent="0.25"/>
    <row r="40703" hidden="1" x14ac:dyDescent="0.25"/>
    <row r="40704" hidden="1" x14ac:dyDescent="0.25"/>
    <row r="40705" hidden="1" x14ac:dyDescent="0.25"/>
    <row r="40706" hidden="1" x14ac:dyDescent="0.25"/>
    <row r="40707" hidden="1" x14ac:dyDescent="0.25"/>
    <row r="40708" hidden="1" x14ac:dyDescent="0.25"/>
    <row r="40709" hidden="1" x14ac:dyDescent="0.25"/>
    <row r="40710" hidden="1" x14ac:dyDescent="0.25"/>
    <row r="40711" hidden="1" x14ac:dyDescent="0.25"/>
    <row r="40712" hidden="1" x14ac:dyDescent="0.25"/>
    <row r="40713" hidden="1" x14ac:dyDescent="0.25"/>
    <row r="40714" hidden="1" x14ac:dyDescent="0.25"/>
    <row r="40715" hidden="1" x14ac:dyDescent="0.25"/>
    <row r="40716" hidden="1" x14ac:dyDescent="0.25"/>
    <row r="40717" hidden="1" x14ac:dyDescent="0.25"/>
    <row r="40718" hidden="1" x14ac:dyDescent="0.25"/>
    <row r="40719" hidden="1" x14ac:dyDescent="0.25"/>
    <row r="40720" hidden="1" x14ac:dyDescent="0.25"/>
    <row r="40721" hidden="1" x14ac:dyDescent="0.25"/>
    <row r="40722" hidden="1" x14ac:dyDescent="0.25"/>
    <row r="40723" hidden="1" x14ac:dyDescent="0.25"/>
    <row r="40724" hidden="1" x14ac:dyDescent="0.25"/>
    <row r="40725" hidden="1" x14ac:dyDescent="0.25"/>
    <row r="40726" hidden="1" x14ac:dyDescent="0.25"/>
    <row r="40727" hidden="1" x14ac:dyDescent="0.25"/>
    <row r="40728" hidden="1" x14ac:dyDescent="0.25"/>
    <row r="40729" hidden="1" x14ac:dyDescent="0.25"/>
    <row r="40730" hidden="1" x14ac:dyDescent="0.25"/>
    <row r="40731" hidden="1" x14ac:dyDescent="0.25"/>
    <row r="40732" hidden="1" x14ac:dyDescent="0.25"/>
    <row r="40733" hidden="1" x14ac:dyDescent="0.25"/>
    <row r="40734" hidden="1" x14ac:dyDescent="0.25"/>
    <row r="40735" hidden="1" x14ac:dyDescent="0.25"/>
    <row r="40736" hidden="1" x14ac:dyDescent="0.25"/>
    <row r="40737" hidden="1" x14ac:dyDescent="0.25"/>
    <row r="40738" hidden="1" x14ac:dyDescent="0.25"/>
    <row r="40739" hidden="1" x14ac:dyDescent="0.25"/>
    <row r="40740" hidden="1" x14ac:dyDescent="0.25"/>
    <row r="40741" hidden="1" x14ac:dyDescent="0.25"/>
    <row r="40742" hidden="1" x14ac:dyDescent="0.25"/>
    <row r="40743" hidden="1" x14ac:dyDescent="0.25"/>
    <row r="40744" hidden="1" x14ac:dyDescent="0.25"/>
    <row r="40745" hidden="1" x14ac:dyDescent="0.25"/>
    <row r="40746" hidden="1" x14ac:dyDescent="0.25"/>
    <row r="40747" hidden="1" x14ac:dyDescent="0.25"/>
    <row r="40748" hidden="1" x14ac:dyDescent="0.25"/>
    <row r="40749" hidden="1" x14ac:dyDescent="0.25"/>
    <row r="40750" hidden="1" x14ac:dyDescent="0.25"/>
    <row r="40751" hidden="1" x14ac:dyDescent="0.25"/>
    <row r="40752" hidden="1" x14ac:dyDescent="0.25"/>
    <row r="40753" hidden="1" x14ac:dyDescent="0.25"/>
    <row r="40754" hidden="1" x14ac:dyDescent="0.25"/>
    <row r="40755" hidden="1" x14ac:dyDescent="0.25"/>
    <row r="40756" hidden="1" x14ac:dyDescent="0.25"/>
    <row r="40757" hidden="1" x14ac:dyDescent="0.25"/>
    <row r="40758" hidden="1" x14ac:dyDescent="0.25"/>
    <row r="40759" hidden="1" x14ac:dyDescent="0.25"/>
    <row r="40760" hidden="1" x14ac:dyDescent="0.25"/>
    <row r="40761" hidden="1" x14ac:dyDescent="0.25"/>
    <row r="40762" hidden="1" x14ac:dyDescent="0.25"/>
    <row r="40763" hidden="1" x14ac:dyDescent="0.25"/>
    <row r="40764" hidden="1" x14ac:dyDescent="0.25"/>
    <row r="40765" hidden="1" x14ac:dyDescent="0.25"/>
    <row r="40766" hidden="1" x14ac:dyDescent="0.25"/>
    <row r="40767" hidden="1" x14ac:dyDescent="0.25"/>
    <row r="40768" hidden="1" x14ac:dyDescent="0.25"/>
    <row r="40769" hidden="1" x14ac:dyDescent="0.25"/>
    <row r="40770" hidden="1" x14ac:dyDescent="0.25"/>
    <row r="40771" hidden="1" x14ac:dyDescent="0.25"/>
    <row r="40772" hidden="1" x14ac:dyDescent="0.25"/>
    <row r="40773" hidden="1" x14ac:dyDescent="0.25"/>
    <row r="40774" hidden="1" x14ac:dyDescent="0.25"/>
    <row r="40775" hidden="1" x14ac:dyDescent="0.25"/>
    <row r="40776" hidden="1" x14ac:dyDescent="0.25"/>
    <row r="40777" hidden="1" x14ac:dyDescent="0.25"/>
    <row r="40778" hidden="1" x14ac:dyDescent="0.25"/>
    <row r="40779" hidden="1" x14ac:dyDescent="0.25"/>
    <row r="40780" hidden="1" x14ac:dyDescent="0.25"/>
    <row r="40781" hidden="1" x14ac:dyDescent="0.25"/>
    <row r="40782" hidden="1" x14ac:dyDescent="0.25"/>
    <row r="40783" hidden="1" x14ac:dyDescent="0.25"/>
    <row r="40784" hidden="1" x14ac:dyDescent="0.25"/>
    <row r="40785" hidden="1" x14ac:dyDescent="0.25"/>
    <row r="40786" hidden="1" x14ac:dyDescent="0.25"/>
    <row r="40787" hidden="1" x14ac:dyDescent="0.25"/>
    <row r="40788" hidden="1" x14ac:dyDescent="0.25"/>
    <row r="40789" hidden="1" x14ac:dyDescent="0.25"/>
    <row r="40790" hidden="1" x14ac:dyDescent="0.25"/>
    <row r="40791" hidden="1" x14ac:dyDescent="0.25"/>
    <row r="40792" hidden="1" x14ac:dyDescent="0.25"/>
    <row r="40793" hidden="1" x14ac:dyDescent="0.25"/>
    <row r="40794" hidden="1" x14ac:dyDescent="0.25"/>
    <row r="40795" hidden="1" x14ac:dyDescent="0.25"/>
    <row r="40796" hidden="1" x14ac:dyDescent="0.25"/>
    <row r="40797" hidden="1" x14ac:dyDescent="0.25"/>
    <row r="40798" hidden="1" x14ac:dyDescent="0.25"/>
    <row r="40799" hidden="1" x14ac:dyDescent="0.25"/>
    <row r="40800" hidden="1" x14ac:dyDescent="0.25"/>
    <row r="40801" hidden="1" x14ac:dyDescent="0.25"/>
    <row r="40802" hidden="1" x14ac:dyDescent="0.25"/>
    <row r="40803" hidden="1" x14ac:dyDescent="0.25"/>
    <row r="40804" hidden="1" x14ac:dyDescent="0.25"/>
    <row r="40805" hidden="1" x14ac:dyDescent="0.25"/>
    <row r="40806" hidden="1" x14ac:dyDescent="0.25"/>
    <row r="40807" hidden="1" x14ac:dyDescent="0.25"/>
    <row r="40808" hidden="1" x14ac:dyDescent="0.25"/>
    <row r="40809" hidden="1" x14ac:dyDescent="0.25"/>
    <row r="40810" hidden="1" x14ac:dyDescent="0.25"/>
    <row r="40811" hidden="1" x14ac:dyDescent="0.25"/>
    <row r="40812" hidden="1" x14ac:dyDescent="0.25"/>
    <row r="40813" hidden="1" x14ac:dyDescent="0.25"/>
    <row r="40814" hidden="1" x14ac:dyDescent="0.25"/>
    <row r="40815" hidden="1" x14ac:dyDescent="0.25"/>
    <row r="40816" hidden="1" x14ac:dyDescent="0.25"/>
    <row r="40817" hidden="1" x14ac:dyDescent="0.25"/>
    <row r="40818" hidden="1" x14ac:dyDescent="0.25"/>
    <row r="40819" hidden="1" x14ac:dyDescent="0.25"/>
    <row r="40820" hidden="1" x14ac:dyDescent="0.25"/>
    <row r="40821" hidden="1" x14ac:dyDescent="0.25"/>
    <row r="40822" hidden="1" x14ac:dyDescent="0.25"/>
    <row r="40823" hidden="1" x14ac:dyDescent="0.25"/>
    <row r="40824" hidden="1" x14ac:dyDescent="0.25"/>
    <row r="40825" hidden="1" x14ac:dyDescent="0.25"/>
    <row r="40826" hidden="1" x14ac:dyDescent="0.25"/>
    <row r="40827" hidden="1" x14ac:dyDescent="0.25"/>
    <row r="40828" hidden="1" x14ac:dyDescent="0.25"/>
    <row r="40829" hidden="1" x14ac:dyDescent="0.25"/>
    <row r="40830" hidden="1" x14ac:dyDescent="0.25"/>
    <row r="40831" hidden="1" x14ac:dyDescent="0.25"/>
    <row r="40832" hidden="1" x14ac:dyDescent="0.25"/>
    <row r="40833" hidden="1" x14ac:dyDescent="0.25"/>
    <row r="40834" hidden="1" x14ac:dyDescent="0.25"/>
    <row r="40835" hidden="1" x14ac:dyDescent="0.25"/>
    <row r="40836" hidden="1" x14ac:dyDescent="0.25"/>
    <row r="40837" hidden="1" x14ac:dyDescent="0.25"/>
    <row r="40838" hidden="1" x14ac:dyDescent="0.25"/>
    <row r="40839" hidden="1" x14ac:dyDescent="0.25"/>
    <row r="40840" hidden="1" x14ac:dyDescent="0.25"/>
    <row r="40841" hidden="1" x14ac:dyDescent="0.25"/>
    <row r="40842" hidden="1" x14ac:dyDescent="0.25"/>
    <row r="40843" hidden="1" x14ac:dyDescent="0.25"/>
    <row r="40844" hidden="1" x14ac:dyDescent="0.25"/>
    <row r="40845" hidden="1" x14ac:dyDescent="0.25"/>
    <row r="40846" hidden="1" x14ac:dyDescent="0.25"/>
    <row r="40847" hidden="1" x14ac:dyDescent="0.25"/>
    <row r="40848" hidden="1" x14ac:dyDescent="0.25"/>
    <row r="40849" hidden="1" x14ac:dyDescent="0.25"/>
    <row r="40850" hidden="1" x14ac:dyDescent="0.25"/>
    <row r="40851" hidden="1" x14ac:dyDescent="0.25"/>
    <row r="40852" hidden="1" x14ac:dyDescent="0.25"/>
    <row r="40853" hidden="1" x14ac:dyDescent="0.25"/>
    <row r="40854" hidden="1" x14ac:dyDescent="0.25"/>
    <row r="40855" hidden="1" x14ac:dyDescent="0.25"/>
    <row r="40856" hidden="1" x14ac:dyDescent="0.25"/>
    <row r="40857" hidden="1" x14ac:dyDescent="0.25"/>
    <row r="40858" hidden="1" x14ac:dyDescent="0.25"/>
    <row r="40859" hidden="1" x14ac:dyDescent="0.25"/>
    <row r="40860" hidden="1" x14ac:dyDescent="0.25"/>
    <row r="40861" hidden="1" x14ac:dyDescent="0.25"/>
    <row r="40862" hidden="1" x14ac:dyDescent="0.25"/>
    <row r="40863" hidden="1" x14ac:dyDescent="0.25"/>
    <row r="40864" hidden="1" x14ac:dyDescent="0.25"/>
    <row r="40865" hidden="1" x14ac:dyDescent="0.25"/>
    <row r="40866" hidden="1" x14ac:dyDescent="0.25"/>
    <row r="40867" hidden="1" x14ac:dyDescent="0.25"/>
    <row r="40868" hidden="1" x14ac:dyDescent="0.25"/>
    <row r="40869" hidden="1" x14ac:dyDescent="0.25"/>
    <row r="40870" hidden="1" x14ac:dyDescent="0.25"/>
    <row r="40871" hidden="1" x14ac:dyDescent="0.25"/>
    <row r="40872" hidden="1" x14ac:dyDescent="0.25"/>
    <row r="40873" hidden="1" x14ac:dyDescent="0.25"/>
    <row r="40874" hidden="1" x14ac:dyDescent="0.25"/>
    <row r="40875" hidden="1" x14ac:dyDescent="0.25"/>
    <row r="40876" hidden="1" x14ac:dyDescent="0.25"/>
    <row r="40877" hidden="1" x14ac:dyDescent="0.25"/>
    <row r="40878" hidden="1" x14ac:dyDescent="0.25"/>
    <row r="40879" hidden="1" x14ac:dyDescent="0.25"/>
    <row r="40880" hidden="1" x14ac:dyDescent="0.25"/>
    <row r="40881" hidden="1" x14ac:dyDescent="0.25"/>
    <row r="40882" hidden="1" x14ac:dyDescent="0.25"/>
    <row r="40883" hidden="1" x14ac:dyDescent="0.25"/>
    <row r="40884" hidden="1" x14ac:dyDescent="0.25"/>
    <row r="40885" hidden="1" x14ac:dyDescent="0.25"/>
    <row r="40886" hidden="1" x14ac:dyDescent="0.25"/>
    <row r="40887" hidden="1" x14ac:dyDescent="0.25"/>
    <row r="40888" hidden="1" x14ac:dyDescent="0.25"/>
    <row r="40889" hidden="1" x14ac:dyDescent="0.25"/>
    <row r="40890" hidden="1" x14ac:dyDescent="0.25"/>
    <row r="40891" hidden="1" x14ac:dyDescent="0.25"/>
    <row r="40892" hidden="1" x14ac:dyDescent="0.25"/>
    <row r="40893" hidden="1" x14ac:dyDescent="0.25"/>
    <row r="40894" hidden="1" x14ac:dyDescent="0.25"/>
    <row r="40895" hidden="1" x14ac:dyDescent="0.25"/>
    <row r="40896" hidden="1" x14ac:dyDescent="0.25"/>
    <row r="40897" hidden="1" x14ac:dyDescent="0.25"/>
    <row r="40898" hidden="1" x14ac:dyDescent="0.25"/>
    <row r="40899" hidden="1" x14ac:dyDescent="0.25"/>
    <row r="40900" hidden="1" x14ac:dyDescent="0.25"/>
    <row r="40901" hidden="1" x14ac:dyDescent="0.25"/>
    <row r="40902" hidden="1" x14ac:dyDescent="0.25"/>
    <row r="40903" hidden="1" x14ac:dyDescent="0.25"/>
    <row r="40904" hidden="1" x14ac:dyDescent="0.25"/>
    <row r="40905" hidden="1" x14ac:dyDescent="0.25"/>
    <row r="40906" hidden="1" x14ac:dyDescent="0.25"/>
    <row r="40907" hidden="1" x14ac:dyDescent="0.25"/>
    <row r="40908" hidden="1" x14ac:dyDescent="0.25"/>
    <row r="40909" hidden="1" x14ac:dyDescent="0.25"/>
    <row r="40910" hidden="1" x14ac:dyDescent="0.25"/>
    <row r="40911" hidden="1" x14ac:dyDescent="0.25"/>
    <row r="40912" hidden="1" x14ac:dyDescent="0.25"/>
    <row r="40913" hidden="1" x14ac:dyDescent="0.25"/>
    <row r="40914" hidden="1" x14ac:dyDescent="0.25"/>
    <row r="40915" hidden="1" x14ac:dyDescent="0.25"/>
    <row r="40916" hidden="1" x14ac:dyDescent="0.25"/>
    <row r="40917" hidden="1" x14ac:dyDescent="0.25"/>
    <row r="40918" hidden="1" x14ac:dyDescent="0.25"/>
    <row r="40919" hidden="1" x14ac:dyDescent="0.25"/>
    <row r="40920" hidden="1" x14ac:dyDescent="0.25"/>
    <row r="40921" hidden="1" x14ac:dyDescent="0.25"/>
    <row r="40922" hidden="1" x14ac:dyDescent="0.25"/>
    <row r="40923" hidden="1" x14ac:dyDescent="0.25"/>
    <row r="40924" hidden="1" x14ac:dyDescent="0.25"/>
    <row r="40925" hidden="1" x14ac:dyDescent="0.25"/>
    <row r="40926" hidden="1" x14ac:dyDescent="0.25"/>
    <row r="40927" hidden="1" x14ac:dyDescent="0.25"/>
    <row r="40928" hidden="1" x14ac:dyDescent="0.25"/>
    <row r="40929" hidden="1" x14ac:dyDescent="0.25"/>
    <row r="40930" hidden="1" x14ac:dyDescent="0.25"/>
    <row r="40931" hidden="1" x14ac:dyDescent="0.25"/>
    <row r="40932" hidden="1" x14ac:dyDescent="0.25"/>
    <row r="40933" hidden="1" x14ac:dyDescent="0.25"/>
    <row r="40934" hidden="1" x14ac:dyDescent="0.25"/>
    <row r="40935" hidden="1" x14ac:dyDescent="0.25"/>
    <row r="40936" hidden="1" x14ac:dyDescent="0.25"/>
    <row r="40937" hidden="1" x14ac:dyDescent="0.25"/>
    <row r="40938" hidden="1" x14ac:dyDescent="0.25"/>
    <row r="40939" hidden="1" x14ac:dyDescent="0.25"/>
    <row r="40940" hidden="1" x14ac:dyDescent="0.25"/>
    <row r="40941" hidden="1" x14ac:dyDescent="0.25"/>
    <row r="40942" hidden="1" x14ac:dyDescent="0.25"/>
    <row r="40943" hidden="1" x14ac:dyDescent="0.25"/>
    <row r="40944" hidden="1" x14ac:dyDescent="0.25"/>
    <row r="40945" hidden="1" x14ac:dyDescent="0.25"/>
    <row r="40946" hidden="1" x14ac:dyDescent="0.25"/>
    <row r="40947" hidden="1" x14ac:dyDescent="0.25"/>
    <row r="40948" hidden="1" x14ac:dyDescent="0.25"/>
    <row r="40949" hidden="1" x14ac:dyDescent="0.25"/>
    <row r="40950" hidden="1" x14ac:dyDescent="0.25"/>
    <row r="40951" hidden="1" x14ac:dyDescent="0.25"/>
    <row r="40952" hidden="1" x14ac:dyDescent="0.25"/>
    <row r="40953" hidden="1" x14ac:dyDescent="0.25"/>
    <row r="40954" hidden="1" x14ac:dyDescent="0.25"/>
    <row r="40955" hidden="1" x14ac:dyDescent="0.25"/>
    <row r="40956" hidden="1" x14ac:dyDescent="0.25"/>
    <row r="40957" hidden="1" x14ac:dyDescent="0.25"/>
    <row r="40958" hidden="1" x14ac:dyDescent="0.25"/>
    <row r="40959" hidden="1" x14ac:dyDescent="0.25"/>
    <row r="40960" hidden="1" x14ac:dyDescent="0.25"/>
    <row r="40961" hidden="1" x14ac:dyDescent="0.25"/>
    <row r="40962" hidden="1" x14ac:dyDescent="0.25"/>
    <row r="40963" hidden="1" x14ac:dyDescent="0.25"/>
    <row r="40964" hidden="1" x14ac:dyDescent="0.25"/>
    <row r="40965" hidden="1" x14ac:dyDescent="0.25"/>
    <row r="40966" hidden="1" x14ac:dyDescent="0.25"/>
    <row r="40967" hidden="1" x14ac:dyDescent="0.25"/>
    <row r="40968" hidden="1" x14ac:dyDescent="0.25"/>
    <row r="40969" hidden="1" x14ac:dyDescent="0.25"/>
    <row r="40970" hidden="1" x14ac:dyDescent="0.25"/>
    <row r="40971" hidden="1" x14ac:dyDescent="0.25"/>
    <row r="40972" hidden="1" x14ac:dyDescent="0.25"/>
    <row r="40973" hidden="1" x14ac:dyDescent="0.25"/>
    <row r="40974" hidden="1" x14ac:dyDescent="0.25"/>
    <row r="40975" hidden="1" x14ac:dyDescent="0.25"/>
    <row r="40976" hidden="1" x14ac:dyDescent="0.25"/>
    <row r="40977" hidden="1" x14ac:dyDescent="0.25"/>
    <row r="40978" hidden="1" x14ac:dyDescent="0.25"/>
    <row r="40979" hidden="1" x14ac:dyDescent="0.25"/>
    <row r="40980" hidden="1" x14ac:dyDescent="0.25"/>
    <row r="40981" hidden="1" x14ac:dyDescent="0.25"/>
    <row r="40982" hidden="1" x14ac:dyDescent="0.25"/>
    <row r="40983" hidden="1" x14ac:dyDescent="0.25"/>
    <row r="40984" hidden="1" x14ac:dyDescent="0.25"/>
    <row r="40985" hidden="1" x14ac:dyDescent="0.25"/>
    <row r="40986" hidden="1" x14ac:dyDescent="0.25"/>
    <row r="40987" hidden="1" x14ac:dyDescent="0.25"/>
    <row r="40988" hidden="1" x14ac:dyDescent="0.25"/>
    <row r="40989" hidden="1" x14ac:dyDescent="0.25"/>
    <row r="40990" hidden="1" x14ac:dyDescent="0.25"/>
    <row r="40991" hidden="1" x14ac:dyDescent="0.25"/>
    <row r="40992" hidden="1" x14ac:dyDescent="0.25"/>
    <row r="40993" hidden="1" x14ac:dyDescent="0.25"/>
    <row r="40994" hidden="1" x14ac:dyDescent="0.25"/>
    <row r="40995" hidden="1" x14ac:dyDescent="0.25"/>
    <row r="40996" hidden="1" x14ac:dyDescent="0.25"/>
    <row r="40997" hidden="1" x14ac:dyDescent="0.25"/>
    <row r="40998" hidden="1" x14ac:dyDescent="0.25"/>
    <row r="40999" hidden="1" x14ac:dyDescent="0.25"/>
    <row r="41000" hidden="1" x14ac:dyDescent="0.25"/>
    <row r="41001" hidden="1" x14ac:dyDescent="0.25"/>
    <row r="41002" hidden="1" x14ac:dyDescent="0.25"/>
    <row r="41003" hidden="1" x14ac:dyDescent="0.25"/>
    <row r="41004" hidden="1" x14ac:dyDescent="0.25"/>
    <row r="41005" hidden="1" x14ac:dyDescent="0.25"/>
    <row r="41006" hidden="1" x14ac:dyDescent="0.25"/>
    <row r="41007" hidden="1" x14ac:dyDescent="0.25"/>
    <row r="41008" hidden="1" x14ac:dyDescent="0.25"/>
    <row r="41009" hidden="1" x14ac:dyDescent="0.25"/>
    <row r="41010" hidden="1" x14ac:dyDescent="0.25"/>
    <row r="41011" hidden="1" x14ac:dyDescent="0.25"/>
    <row r="41012" hidden="1" x14ac:dyDescent="0.25"/>
    <row r="41013" hidden="1" x14ac:dyDescent="0.25"/>
    <row r="41014" hidden="1" x14ac:dyDescent="0.25"/>
    <row r="41015" hidden="1" x14ac:dyDescent="0.25"/>
    <row r="41016" hidden="1" x14ac:dyDescent="0.25"/>
    <row r="41017" hidden="1" x14ac:dyDescent="0.25"/>
    <row r="41018" hidden="1" x14ac:dyDescent="0.25"/>
    <row r="41019" hidden="1" x14ac:dyDescent="0.25"/>
    <row r="41020" hidden="1" x14ac:dyDescent="0.25"/>
    <row r="41021" hidden="1" x14ac:dyDescent="0.25"/>
    <row r="41022" hidden="1" x14ac:dyDescent="0.25"/>
    <row r="41023" hidden="1" x14ac:dyDescent="0.25"/>
    <row r="41024" hidden="1" x14ac:dyDescent="0.25"/>
    <row r="41025" hidden="1" x14ac:dyDescent="0.25"/>
    <row r="41026" hidden="1" x14ac:dyDescent="0.25"/>
    <row r="41027" hidden="1" x14ac:dyDescent="0.25"/>
    <row r="41028" hidden="1" x14ac:dyDescent="0.25"/>
    <row r="41029" hidden="1" x14ac:dyDescent="0.25"/>
    <row r="41030" hidden="1" x14ac:dyDescent="0.25"/>
    <row r="41031" hidden="1" x14ac:dyDescent="0.25"/>
    <row r="41032" hidden="1" x14ac:dyDescent="0.25"/>
    <row r="41033" hidden="1" x14ac:dyDescent="0.25"/>
    <row r="41034" hidden="1" x14ac:dyDescent="0.25"/>
    <row r="41035" hidden="1" x14ac:dyDescent="0.25"/>
    <row r="41036" hidden="1" x14ac:dyDescent="0.25"/>
    <row r="41037" hidden="1" x14ac:dyDescent="0.25"/>
    <row r="41038" hidden="1" x14ac:dyDescent="0.25"/>
    <row r="41039" hidden="1" x14ac:dyDescent="0.25"/>
    <row r="41040" hidden="1" x14ac:dyDescent="0.25"/>
    <row r="41041" hidden="1" x14ac:dyDescent="0.25"/>
    <row r="41042" hidden="1" x14ac:dyDescent="0.25"/>
    <row r="41043" hidden="1" x14ac:dyDescent="0.25"/>
    <row r="41044" hidden="1" x14ac:dyDescent="0.25"/>
    <row r="41045" hidden="1" x14ac:dyDescent="0.25"/>
    <row r="41046" hidden="1" x14ac:dyDescent="0.25"/>
    <row r="41047" hidden="1" x14ac:dyDescent="0.25"/>
    <row r="41048" hidden="1" x14ac:dyDescent="0.25"/>
    <row r="41049" hidden="1" x14ac:dyDescent="0.25"/>
    <row r="41050" hidden="1" x14ac:dyDescent="0.25"/>
    <row r="41051" hidden="1" x14ac:dyDescent="0.25"/>
    <row r="41052" hidden="1" x14ac:dyDescent="0.25"/>
    <row r="41053" hidden="1" x14ac:dyDescent="0.25"/>
    <row r="41054" hidden="1" x14ac:dyDescent="0.25"/>
    <row r="41055" hidden="1" x14ac:dyDescent="0.25"/>
    <row r="41056" hidden="1" x14ac:dyDescent="0.25"/>
    <row r="41057" hidden="1" x14ac:dyDescent="0.25"/>
    <row r="41058" hidden="1" x14ac:dyDescent="0.25"/>
    <row r="41059" hidden="1" x14ac:dyDescent="0.25"/>
    <row r="41060" hidden="1" x14ac:dyDescent="0.25"/>
    <row r="41061" hidden="1" x14ac:dyDescent="0.25"/>
    <row r="41062" hidden="1" x14ac:dyDescent="0.25"/>
    <row r="41063" hidden="1" x14ac:dyDescent="0.25"/>
    <row r="41064" hidden="1" x14ac:dyDescent="0.25"/>
    <row r="41065" hidden="1" x14ac:dyDescent="0.25"/>
    <row r="41066" hidden="1" x14ac:dyDescent="0.25"/>
    <row r="41067" hidden="1" x14ac:dyDescent="0.25"/>
    <row r="41068" hidden="1" x14ac:dyDescent="0.25"/>
    <row r="41069" hidden="1" x14ac:dyDescent="0.25"/>
    <row r="41070" hidden="1" x14ac:dyDescent="0.25"/>
    <row r="41071" hidden="1" x14ac:dyDescent="0.25"/>
    <row r="41072" hidden="1" x14ac:dyDescent="0.25"/>
    <row r="41073" hidden="1" x14ac:dyDescent="0.25"/>
    <row r="41074" hidden="1" x14ac:dyDescent="0.25"/>
    <row r="41075" hidden="1" x14ac:dyDescent="0.25"/>
    <row r="41076" hidden="1" x14ac:dyDescent="0.25"/>
    <row r="41077" hidden="1" x14ac:dyDescent="0.25"/>
    <row r="41078" hidden="1" x14ac:dyDescent="0.25"/>
    <row r="41079" hidden="1" x14ac:dyDescent="0.25"/>
    <row r="41080" hidden="1" x14ac:dyDescent="0.25"/>
    <row r="41081" hidden="1" x14ac:dyDescent="0.25"/>
    <row r="41082" hidden="1" x14ac:dyDescent="0.25"/>
    <row r="41083" hidden="1" x14ac:dyDescent="0.25"/>
    <row r="41084" hidden="1" x14ac:dyDescent="0.25"/>
    <row r="41085" hidden="1" x14ac:dyDescent="0.25"/>
    <row r="41086" hidden="1" x14ac:dyDescent="0.25"/>
    <row r="41087" hidden="1" x14ac:dyDescent="0.25"/>
    <row r="41088" hidden="1" x14ac:dyDescent="0.25"/>
    <row r="41089" hidden="1" x14ac:dyDescent="0.25"/>
    <row r="41090" hidden="1" x14ac:dyDescent="0.25"/>
    <row r="41091" hidden="1" x14ac:dyDescent="0.25"/>
    <row r="41092" hidden="1" x14ac:dyDescent="0.25"/>
    <row r="41093" hidden="1" x14ac:dyDescent="0.25"/>
    <row r="41094" hidden="1" x14ac:dyDescent="0.25"/>
    <row r="41095" hidden="1" x14ac:dyDescent="0.25"/>
    <row r="41096" hidden="1" x14ac:dyDescent="0.25"/>
    <row r="41097" hidden="1" x14ac:dyDescent="0.25"/>
    <row r="41098" hidden="1" x14ac:dyDescent="0.25"/>
    <row r="41099" hidden="1" x14ac:dyDescent="0.25"/>
    <row r="41100" hidden="1" x14ac:dyDescent="0.25"/>
    <row r="41101" hidden="1" x14ac:dyDescent="0.25"/>
    <row r="41102" hidden="1" x14ac:dyDescent="0.25"/>
    <row r="41103" hidden="1" x14ac:dyDescent="0.25"/>
    <row r="41104" hidden="1" x14ac:dyDescent="0.25"/>
    <row r="41105" hidden="1" x14ac:dyDescent="0.25"/>
    <row r="41106" hidden="1" x14ac:dyDescent="0.25"/>
    <row r="41107" hidden="1" x14ac:dyDescent="0.25"/>
    <row r="41108" hidden="1" x14ac:dyDescent="0.25"/>
    <row r="41109" hidden="1" x14ac:dyDescent="0.25"/>
    <row r="41110" hidden="1" x14ac:dyDescent="0.25"/>
    <row r="41111" hidden="1" x14ac:dyDescent="0.25"/>
    <row r="41112" hidden="1" x14ac:dyDescent="0.25"/>
    <row r="41113" hidden="1" x14ac:dyDescent="0.25"/>
    <row r="41114" hidden="1" x14ac:dyDescent="0.25"/>
    <row r="41115" hidden="1" x14ac:dyDescent="0.25"/>
    <row r="41116" hidden="1" x14ac:dyDescent="0.25"/>
    <row r="41117" hidden="1" x14ac:dyDescent="0.25"/>
    <row r="41118" hidden="1" x14ac:dyDescent="0.25"/>
    <row r="41119" hidden="1" x14ac:dyDescent="0.25"/>
    <row r="41120" hidden="1" x14ac:dyDescent="0.25"/>
    <row r="41121" hidden="1" x14ac:dyDescent="0.25"/>
    <row r="41122" hidden="1" x14ac:dyDescent="0.25"/>
    <row r="41123" hidden="1" x14ac:dyDescent="0.25"/>
    <row r="41124" hidden="1" x14ac:dyDescent="0.25"/>
    <row r="41125" hidden="1" x14ac:dyDescent="0.25"/>
    <row r="41126" hidden="1" x14ac:dyDescent="0.25"/>
    <row r="41127" hidden="1" x14ac:dyDescent="0.25"/>
    <row r="41128" hidden="1" x14ac:dyDescent="0.25"/>
    <row r="41129" hidden="1" x14ac:dyDescent="0.25"/>
    <row r="41130" hidden="1" x14ac:dyDescent="0.25"/>
    <row r="41131" hidden="1" x14ac:dyDescent="0.25"/>
    <row r="41132" hidden="1" x14ac:dyDescent="0.25"/>
    <row r="41133" hidden="1" x14ac:dyDescent="0.25"/>
    <row r="41134" hidden="1" x14ac:dyDescent="0.25"/>
    <row r="41135" hidden="1" x14ac:dyDescent="0.25"/>
    <row r="41136" hidden="1" x14ac:dyDescent="0.25"/>
    <row r="41137" hidden="1" x14ac:dyDescent="0.25"/>
    <row r="41138" hidden="1" x14ac:dyDescent="0.25"/>
    <row r="41139" hidden="1" x14ac:dyDescent="0.25"/>
    <row r="41140" hidden="1" x14ac:dyDescent="0.25"/>
    <row r="41141" hidden="1" x14ac:dyDescent="0.25"/>
    <row r="41142" hidden="1" x14ac:dyDescent="0.25"/>
    <row r="41143" hidden="1" x14ac:dyDescent="0.25"/>
    <row r="41144" hidden="1" x14ac:dyDescent="0.25"/>
    <row r="41145" hidden="1" x14ac:dyDescent="0.25"/>
    <row r="41146" hidden="1" x14ac:dyDescent="0.25"/>
    <row r="41147" hidden="1" x14ac:dyDescent="0.25"/>
    <row r="41148" hidden="1" x14ac:dyDescent="0.25"/>
    <row r="41149" hidden="1" x14ac:dyDescent="0.25"/>
    <row r="41150" hidden="1" x14ac:dyDescent="0.25"/>
    <row r="41151" hidden="1" x14ac:dyDescent="0.25"/>
    <row r="41152" hidden="1" x14ac:dyDescent="0.25"/>
    <row r="41153" hidden="1" x14ac:dyDescent="0.25"/>
    <row r="41154" hidden="1" x14ac:dyDescent="0.25"/>
    <row r="41155" hidden="1" x14ac:dyDescent="0.25"/>
    <row r="41156" hidden="1" x14ac:dyDescent="0.25"/>
    <row r="41157" hidden="1" x14ac:dyDescent="0.25"/>
    <row r="41158" hidden="1" x14ac:dyDescent="0.25"/>
    <row r="41159" hidden="1" x14ac:dyDescent="0.25"/>
    <row r="41160" hidden="1" x14ac:dyDescent="0.25"/>
    <row r="41161" hidden="1" x14ac:dyDescent="0.25"/>
    <row r="41162" hidden="1" x14ac:dyDescent="0.25"/>
    <row r="41163" hidden="1" x14ac:dyDescent="0.25"/>
    <row r="41164" hidden="1" x14ac:dyDescent="0.25"/>
    <row r="41165" hidden="1" x14ac:dyDescent="0.25"/>
    <row r="41166" hidden="1" x14ac:dyDescent="0.25"/>
    <row r="41167" hidden="1" x14ac:dyDescent="0.25"/>
    <row r="41168" hidden="1" x14ac:dyDescent="0.25"/>
    <row r="41169" hidden="1" x14ac:dyDescent="0.25"/>
    <row r="41170" hidden="1" x14ac:dyDescent="0.25"/>
    <row r="41171" hidden="1" x14ac:dyDescent="0.25"/>
    <row r="41172" hidden="1" x14ac:dyDescent="0.25"/>
    <row r="41173" hidden="1" x14ac:dyDescent="0.25"/>
    <row r="41174" hidden="1" x14ac:dyDescent="0.25"/>
    <row r="41175" hidden="1" x14ac:dyDescent="0.25"/>
    <row r="41176" hidden="1" x14ac:dyDescent="0.25"/>
    <row r="41177" hidden="1" x14ac:dyDescent="0.25"/>
    <row r="41178" hidden="1" x14ac:dyDescent="0.25"/>
    <row r="41179" hidden="1" x14ac:dyDescent="0.25"/>
    <row r="41180" hidden="1" x14ac:dyDescent="0.25"/>
    <row r="41181" hidden="1" x14ac:dyDescent="0.25"/>
    <row r="41182" hidden="1" x14ac:dyDescent="0.25"/>
    <row r="41183" hidden="1" x14ac:dyDescent="0.25"/>
    <row r="41184" hidden="1" x14ac:dyDescent="0.25"/>
    <row r="41185" hidden="1" x14ac:dyDescent="0.25"/>
    <row r="41186" hidden="1" x14ac:dyDescent="0.25"/>
    <row r="41187" hidden="1" x14ac:dyDescent="0.25"/>
    <row r="41188" hidden="1" x14ac:dyDescent="0.25"/>
    <row r="41189" hidden="1" x14ac:dyDescent="0.25"/>
    <row r="41190" hidden="1" x14ac:dyDescent="0.25"/>
    <row r="41191" hidden="1" x14ac:dyDescent="0.25"/>
    <row r="41192" hidden="1" x14ac:dyDescent="0.25"/>
    <row r="41193" hidden="1" x14ac:dyDescent="0.25"/>
    <row r="41194" hidden="1" x14ac:dyDescent="0.25"/>
    <row r="41195" hidden="1" x14ac:dyDescent="0.25"/>
    <row r="41196" hidden="1" x14ac:dyDescent="0.25"/>
    <row r="41197" hidden="1" x14ac:dyDescent="0.25"/>
    <row r="41198" hidden="1" x14ac:dyDescent="0.25"/>
    <row r="41199" hidden="1" x14ac:dyDescent="0.25"/>
    <row r="41200" hidden="1" x14ac:dyDescent="0.25"/>
    <row r="41201" hidden="1" x14ac:dyDescent="0.25"/>
    <row r="41202" hidden="1" x14ac:dyDescent="0.25"/>
    <row r="41203" hidden="1" x14ac:dyDescent="0.25"/>
    <row r="41204" hidden="1" x14ac:dyDescent="0.25"/>
    <row r="41205" hidden="1" x14ac:dyDescent="0.25"/>
    <row r="41206" hidden="1" x14ac:dyDescent="0.25"/>
    <row r="41207" hidden="1" x14ac:dyDescent="0.25"/>
    <row r="41208" hidden="1" x14ac:dyDescent="0.25"/>
    <row r="41209" hidden="1" x14ac:dyDescent="0.25"/>
    <row r="41210" hidden="1" x14ac:dyDescent="0.25"/>
    <row r="41211" hidden="1" x14ac:dyDescent="0.25"/>
    <row r="41212" hidden="1" x14ac:dyDescent="0.25"/>
    <row r="41213" hidden="1" x14ac:dyDescent="0.25"/>
    <row r="41214" hidden="1" x14ac:dyDescent="0.25"/>
    <row r="41215" hidden="1" x14ac:dyDescent="0.25"/>
    <row r="41216" hidden="1" x14ac:dyDescent="0.25"/>
    <row r="41217" hidden="1" x14ac:dyDescent="0.25"/>
    <row r="41218" hidden="1" x14ac:dyDescent="0.25"/>
    <row r="41219" hidden="1" x14ac:dyDescent="0.25"/>
    <row r="41220" hidden="1" x14ac:dyDescent="0.25"/>
    <row r="41221" hidden="1" x14ac:dyDescent="0.25"/>
    <row r="41222" hidden="1" x14ac:dyDescent="0.25"/>
    <row r="41223" hidden="1" x14ac:dyDescent="0.25"/>
    <row r="41224" hidden="1" x14ac:dyDescent="0.25"/>
    <row r="41225" hidden="1" x14ac:dyDescent="0.25"/>
    <row r="41226" hidden="1" x14ac:dyDescent="0.25"/>
    <row r="41227" hidden="1" x14ac:dyDescent="0.25"/>
    <row r="41228" hidden="1" x14ac:dyDescent="0.25"/>
    <row r="41229" hidden="1" x14ac:dyDescent="0.25"/>
    <row r="41230" hidden="1" x14ac:dyDescent="0.25"/>
    <row r="41231" hidden="1" x14ac:dyDescent="0.25"/>
    <row r="41232" hidden="1" x14ac:dyDescent="0.25"/>
    <row r="41233" hidden="1" x14ac:dyDescent="0.25"/>
    <row r="41234" hidden="1" x14ac:dyDescent="0.25"/>
    <row r="41235" hidden="1" x14ac:dyDescent="0.25"/>
    <row r="41236" hidden="1" x14ac:dyDescent="0.25"/>
    <row r="41237" hidden="1" x14ac:dyDescent="0.25"/>
    <row r="41238" hidden="1" x14ac:dyDescent="0.25"/>
    <row r="41239" hidden="1" x14ac:dyDescent="0.25"/>
    <row r="41240" hidden="1" x14ac:dyDescent="0.25"/>
    <row r="41241" hidden="1" x14ac:dyDescent="0.25"/>
    <row r="41242" hidden="1" x14ac:dyDescent="0.25"/>
    <row r="41243" hidden="1" x14ac:dyDescent="0.25"/>
    <row r="41244" hidden="1" x14ac:dyDescent="0.25"/>
    <row r="41245" hidden="1" x14ac:dyDescent="0.25"/>
    <row r="41246" hidden="1" x14ac:dyDescent="0.25"/>
    <row r="41247" hidden="1" x14ac:dyDescent="0.25"/>
    <row r="41248" hidden="1" x14ac:dyDescent="0.25"/>
    <row r="41249" hidden="1" x14ac:dyDescent="0.25"/>
    <row r="41250" hidden="1" x14ac:dyDescent="0.25"/>
    <row r="41251" hidden="1" x14ac:dyDescent="0.25"/>
    <row r="41252" hidden="1" x14ac:dyDescent="0.25"/>
    <row r="41253" hidden="1" x14ac:dyDescent="0.25"/>
    <row r="41254" hidden="1" x14ac:dyDescent="0.25"/>
    <row r="41255" hidden="1" x14ac:dyDescent="0.25"/>
    <row r="41256" hidden="1" x14ac:dyDescent="0.25"/>
    <row r="41257" hidden="1" x14ac:dyDescent="0.25"/>
    <row r="41258" hidden="1" x14ac:dyDescent="0.25"/>
    <row r="41259" hidden="1" x14ac:dyDescent="0.25"/>
    <row r="41260" hidden="1" x14ac:dyDescent="0.25"/>
    <row r="41261" hidden="1" x14ac:dyDescent="0.25"/>
    <row r="41262" hidden="1" x14ac:dyDescent="0.25"/>
    <row r="41263" hidden="1" x14ac:dyDescent="0.25"/>
    <row r="41264" hidden="1" x14ac:dyDescent="0.25"/>
    <row r="41265" hidden="1" x14ac:dyDescent="0.25"/>
    <row r="41266" hidden="1" x14ac:dyDescent="0.25"/>
    <row r="41267" hidden="1" x14ac:dyDescent="0.25"/>
    <row r="41268" hidden="1" x14ac:dyDescent="0.25"/>
    <row r="41269" hidden="1" x14ac:dyDescent="0.25"/>
    <row r="41270" hidden="1" x14ac:dyDescent="0.25"/>
    <row r="41271" hidden="1" x14ac:dyDescent="0.25"/>
    <row r="41272" hidden="1" x14ac:dyDescent="0.25"/>
    <row r="41273" hidden="1" x14ac:dyDescent="0.25"/>
    <row r="41274" hidden="1" x14ac:dyDescent="0.25"/>
    <row r="41275" hidden="1" x14ac:dyDescent="0.25"/>
    <row r="41276" hidden="1" x14ac:dyDescent="0.25"/>
    <row r="41277" hidden="1" x14ac:dyDescent="0.25"/>
    <row r="41278" hidden="1" x14ac:dyDescent="0.25"/>
    <row r="41279" hidden="1" x14ac:dyDescent="0.25"/>
    <row r="41280" hidden="1" x14ac:dyDescent="0.25"/>
    <row r="41281" hidden="1" x14ac:dyDescent="0.25"/>
    <row r="41282" hidden="1" x14ac:dyDescent="0.25"/>
    <row r="41283" hidden="1" x14ac:dyDescent="0.25"/>
    <row r="41284" hidden="1" x14ac:dyDescent="0.25"/>
    <row r="41285" hidden="1" x14ac:dyDescent="0.25"/>
    <row r="41286" hidden="1" x14ac:dyDescent="0.25"/>
    <row r="41287" hidden="1" x14ac:dyDescent="0.25"/>
    <row r="41288" hidden="1" x14ac:dyDescent="0.25"/>
    <row r="41289" hidden="1" x14ac:dyDescent="0.25"/>
    <row r="41290" hidden="1" x14ac:dyDescent="0.25"/>
    <row r="41291" hidden="1" x14ac:dyDescent="0.25"/>
    <row r="41292" hidden="1" x14ac:dyDescent="0.25"/>
    <row r="41293" hidden="1" x14ac:dyDescent="0.25"/>
    <row r="41294" hidden="1" x14ac:dyDescent="0.25"/>
    <row r="41295" hidden="1" x14ac:dyDescent="0.25"/>
    <row r="41296" hidden="1" x14ac:dyDescent="0.25"/>
    <row r="41297" hidden="1" x14ac:dyDescent="0.25"/>
    <row r="41298" hidden="1" x14ac:dyDescent="0.25"/>
    <row r="41299" hidden="1" x14ac:dyDescent="0.25"/>
    <row r="41300" hidden="1" x14ac:dyDescent="0.25"/>
    <row r="41301" hidden="1" x14ac:dyDescent="0.25"/>
    <row r="41302" hidden="1" x14ac:dyDescent="0.25"/>
    <row r="41303" hidden="1" x14ac:dyDescent="0.25"/>
    <row r="41304" hidden="1" x14ac:dyDescent="0.25"/>
    <row r="41305" hidden="1" x14ac:dyDescent="0.25"/>
    <row r="41306" hidden="1" x14ac:dyDescent="0.25"/>
    <row r="41307" hidden="1" x14ac:dyDescent="0.25"/>
    <row r="41308" hidden="1" x14ac:dyDescent="0.25"/>
    <row r="41309" hidden="1" x14ac:dyDescent="0.25"/>
    <row r="41310" hidden="1" x14ac:dyDescent="0.25"/>
    <row r="41311" hidden="1" x14ac:dyDescent="0.25"/>
    <row r="41312" hidden="1" x14ac:dyDescent="0.25"/>
    <row r="41313" hidden="1" x14ac:dyDescent="0.25"/>
    <row r="41314" hidden="1" x14ac:dyDescent="0.25"/>
    <row r="41315" hidden="1" x14ac:dyDescent="0.25"/>
    <row r="41316" hidden="1" x14ac:dyDescent="0.25"/>
    <row r="41317" hidden="1" x14ac:dyDescent="0.25"/>
    <row r="41318" hidden="1" x14ac:dyDescent="0.25"/>
    <row r="41319" hidden="1" x14ac:dyDescent="0.25"/>
    <row r="41320" hidden="1" x14ac:dyDescent="0.25"/>
    <row r="41321" hidden="1" x14ac:dyDescent="0.25"/>
    <row r="41322" hidden="1" x14ac:dyDescent="0.25"/>
    <row r="41323" hidden="1" x14ac:dyDescent="0.25"/>
    <row r="41324" hidden="1" x14ac:dyDescent="0.25"/>
    <row r="41325" hidden="1" x14ac:dyDescent="0.25"/>
    <row r="41326" hidden="1" x14ac:dyDescent="0.25"/>
    <row r="41327" hidden="1" x14ac:dyDescent="0.25"/>
    <row r="41328" hidden="1" x14ac:dyDescent="0.25"/>
    <row r="41329" hidden="1" x14ac:dyDescent="0.25"/>
    <row r="41330" hidden="1" x14ac:dyDescent="0.25"/>
    <row r="41331" hidden="1" x14ac:dyDescent="0.25"/>
    <row r="41332" hidden="1" x14ac:dyDescent="0.25"/>
    <row r="41333" hidden="1" x14ac:dyDescent="0.25"/>
    <row r="41334" hidden="1" x14ac:dyDescent="0.25"/>
    <row r="41335" hidden="1" x14ac:dyDescent="0.25"/>
    <row r="41336" hidden="1" x14ac:dyDescent="0.25"/>
    <row r="41337" hidden="1" x14ac:dyDescent="0.25"/>
    <row r="41338" hidden="1" x14ac:dyDescent="0.25"/>
    <row r="41339" hidden="1" x14ac:dyDescent="0.25"/>
    <row r="41340" hidden="1" x14ac:dyDescent="0.25"/>
    <row r="41341" hidden="1" x14ac:dyDescent="0.25"/>
    <row r="41342" hidden="1" x14ac:dyDescent="0.25"/>
    <row r="41343" hidden="1" x14ac:dyDescent="0.25"/>
    <row r="41344" hidden="1" x14ac:dyDescent="0.25"/>
    <row r="41345" hidden="1" x14ac:dyDescent="0.25"/>
    <row r="41346" hidden="1" x14ac:dyDescent="0.25"/>
    <row r="41347" hidden="1" x14ac:dyDescent="0.25"/>
    <row r="41348" hidden="1" x14ac:dyDescent="0.25"/>
    <row r="41349" hidden="1" x14ac:dyDescent="0.25"/>
    <row r="41350" hidden="1" x14ac:dyDescent="0.25"/>
    <row r="41351" hidden="1" x14ac:dyDescent="0.25"/>
    <row r="41352" hidden="1" x14ac:dyDescent="0.25"/>
    <row r="41353" hidden="1" x14ac:dyDescent="0.25"/>
    <row r="41354" hidden="1" x14ac:dyDescent="0.25"/>
    <row r="41355" hidden="1" x14ac:dyDescent="0.25"/>
    <row r="41356" hidden="1" x14ac:dyDescent="0.25"/>
    <row r="41357" hidden="1" x14ac:dyDescent="0.25"/>
    <row r="41358" hidden="1" x14ac:dyDescent="0.25"/>
    <row r="41359" hidden="1" x14ac:dyDescent="0.25"/>
    <row r="41360" hidden="1" x14ac:dyDescent="0.25"/>
    <row r="41361" hidden="1" x14ac:dyDescent="0.25"/>
    <row r="41362" hidden="1" x14ac:dyDescent="0.25"/>
    <row r="41363" hidden="1" x14ac:dyDescent="0.25"/>
    <row r="41364" hidden="1" x14ac:dyDescent="0.25"/>
    <row r="41365" hidden="1" x14ac:dyDescent="0.25"/>
    <row r="41366" hidden="1" x14ac:dyDescent="0.25"/>
    <row r="41367" hidden="1" x14ac:dyDescent="0.25"/>
    <row r="41368" hidden="1" x14ac:dyDescent="0.25"/>
    <row r="41369" hidden="1" x14ac:dyDescent="0.25"/>
    <row r="41370" hidden="1" x14ac:dyDescent="0.25"/>
    <row r="41371" hidden="1" x14ac:dyDescent="0.25"/>
    <row r="41372" hidden="1" x14ac:dyDescent="0.25"/>
    <row r="41373" hidden="1" x14ac:dyDescent="0.25"/>
    <row r="41374" hidden="1" x14ac:dyDescent="0.25"/>
    <row r="41375" hidden="1" x14ac:dyDescent="0.25"/>
    <row r="41376" hidden="1" x14ac:dyDescent="0.25"/>
    <row r="41377" hidden="1" x14ac:dyDescent="0.25"/>
    <row r="41378" hidden="1" x14ac:dyDescent="0.25"/>
    <row r="41379" hidden="1" x14ac:dyDescent="0.25"/>
    <row r="41380" hidden="1" x14ac:dyDescent="0.25"/>
    <row r="41381" hidden="1" x14ac:dyDescent="0.25"/>
    <row r="41382" hidden="1" x14ac:dyDescent="0.25"/>
    <row r="41383" hidden="1" x14ac:dyDescent="0.25"/>
    <row r="41384" hidden="1" x14ac:dyDescent="0.25"/>
    <row r="41385" hidden="1" x14ac:dyDescent="0.25"/>
    <row r="41386" hidden="1" x14ac:dyDescent="0.25"/>
    <row r="41387" hidden="1" x14ac:dyDescent="0.25"/>
    <row r="41388" hidden="1" x14ac:dyDescent="0.25"/>
    <row r="41389" hidden="1" x14ac:dyDescent="0.25"/>
    <row r="41390" hidden="1" x14ac:dyDescent="0.25"/>
    <row r="41391" hidden="1" x14ac:dyDescent="0.25"/>
    <row r="41392" hidden="1" x14ac:dyDescent="0.25"/>
    <row r="41393" hidden="1" x14ac:dyDescent="0.25"/>
    <row r="41394" hidden="1" x14ac:dyDescent="0.25"/>
    <row r="41395" hidden="1" x14ac:dyDescent="0.25"/>
    <row r="41396" hidden="1" x14ac:dyDescent="0.25"/>
    <row r="41397" hidden="1" x14ac:dyDescent="0.25"/>
    <row r="41398" hidden="1" x14ac:dyDescent="0.25"/>
    <row r="41399" hidden="1" x14ac:dyDescent="0.25"/>
    <row r="41400" hidden="1" x14ac:dyDescent="0.25"/>
    <row r="41401" hidden="1" x14ac:dyDescent="0.25"/>
    <row r="41402" hidden="1" x14ac:dyDescent="0.25"/>
    <row r="41403" hidden="1" x14ac:dyDescent="0.25"/>
    <row r="41404" hidden="1" x14ac:dyDescent="0.25"/>
    <row r="41405" hidden="1" x14ac:dyDescent="0.25"/>
    <row r="41406" hidden="1" x14ac:dyDescent="0.25"/>
    <row r="41407" hidden="1" x14ac:dyDescent="0.25"/>
    <row r="41408" hidden="1" x14ac:dyDescent="0.25"/>
    <row r="41409" hidden="1" x14ac:dyDescent="0.25"/>
    <row r="41410" hidden="1" x14ac:dyDescent="0.25"/>
    <row r="41411" hidden="1" x14ac:dyDescent="0.25"/>
    <row r="41412" hidden="1" x14ac:dyDescent="0.25"/>
    <row r="41413" hidden="1" x14ac:dyDescent="0.25"/>
    <row r="41414" hidden="1" x14ac:dyDescent="0.25"/>
    <row r="41415" hidden="1" x14ac:dyDescent="0.25"/>
    <row r="41416" hidden="1" x14ac:dyDescent="0.25"/>
    <row r="41417" hidden="1" x14ac:dyDescent="0.25"/>
    <row r="41418" hidden="1" x14ac:dyDescent="0.25"/>
    <row r="41419" hidden="1" x14ac:dyDescent="0.25"/>
    <row r="41420" hidden="1" x14ac:dyDescent="0.25"/>
    <row r="41421" hidden="1" x14ac:dyDescent="0.25"/>
    <row r="41422" hidden="1" x14ac:dyDescent="0.25"/>
    <row r="41423" hidden="1" x14ac:dyDescent="0.25"/>
    <row r="41424" hidden="1" x14ac:dyDescent="0.25"/>
    <row r="41425" hidden="1" x14ac:dyDescent="0.25"/>
    <row r="41426" hidden="1" x14ac:dyDescent="0.25"/>
    <row r="41427" hidden="1" x14ac:dyDescent="0.25"/>
    <row r="41428" hidden="1" x14ac:dyDescent="0.25"/>
    <row r="41429" hidden="1" x14ac:dyDescent="0.25"/>
    <row r="41430" hidden="1" x14ac:dyDescent="0.25"/>
    <row r="41431" hidden="1" x14ac:dyDescent="0.25"/>
    <row r="41432" hidden="1" x14ac:dyDescent="0.25"/>
    <row r="41433" hidden="1" x14ac:dyDescent="0.25"/>
    <row r="41434" hidden="1" x14ac:dyDescent="0.25"/>
    <row r="41435" hidden="1" x14ac:dyDescent="0.25"/>
    <row r="41436" hidden="1" x14ac:dyDescent="0.25"/>
    <row r="41437" hidden="1" x14ac:dyDescent="0.25"/>
    <row r="41438" hidden="1" x14ac:dyDescent="0.25"/>
    <row r="41439" hidden="1" x14ac:dyDescent="0.25"/>
    <row r="41440" hidden="1" x14ac:dyDescent="0.25"/>
    <row r="41441" hidden="1" x14ac:dyDescent="0.25"/>
    <row r="41442" hidden="1" x14ac:dyDescent="0.25"/>
    <row r="41443" hidden="1" x14ac:dyDescent="0.25"/>
    <row r="41444" hidden="1" x14ac:dyDescent="0.25"/>
    <row r="41445" hidden="1" x14ac:dyDescent="0.25"/>
    <row r="41446" hidden="1" x14ac:dyDescent="0.25"/>
    <row r="41447" hidden="1" x14ac:dyDescent="0.25"/>
    <row r="41448" hidden="1" x14ac:dyDescent="0.25"/>
    <row r="41449" hidden="1" x14ac:dyDescent="0.25"/>
    <row r="41450" hidden="1" x14ac:dyDescent="0.25"/>
    <row r="41451" hidden="1" x14ac:dyDescent="0.25"/>
    <row r="41452" hidden="1" x14ac:dyDescent="0.25"/>
    <row r="41453" hidden="1" x14ac:dyDescent="0.25"/>
    <row r="41454" hidden="1" x14ac:dyDescent="0.25"/>
    <row r="41455" hidden="1" x14ac:dyDescent="0.25"/>
    <row r="41456" hidden="1" x14ac:dyDescent="0.25"/>
    <row r="41457" hidden="1" x14ac:dyDescent="0.25"/>
    <row r="41458" hidden="1" x14ac:dyDescent="0.25"/>
    <row r="41459" hidden="1" x14ac:dyDescent="0.25"/>
    <row r="41460" hidden="1" x14ac:dyDescent="0.25"/>
    <row r="41461" hidden="1" x14ac:dyDescent="0.25"/>
    <row r="41462" hidden="1" x14ac:dyDescent="0.25"/>
    <row r="41463" hidden="1" x14ac:dyDescent="0.25"/>
    <row r="41464" hidden="1" x14ac:dyDescent="0.25"/>
    <row r="41465" hidden="1" x14ac:dyDescent="0.25"/>
    <row r="41466" hidden="1" x14ac:dyDescent="0.25"/>
    <row r="41467" hidden="1" x14ac:dyDescent="0.25"/>
    <row r="41468" hidden="1" x14ac:dyDescent="0.25"/>
    <row r="41469" hidden="1" x14ac:dyDescent="0.25"/>
    <row r="41470" hidden="1" x14ac:dyDescent="0.25"/>
    <row r="41471" hidden="1" x14ac:dyDescent="0.25"/>
    <row r="41472" hidden="1" x14ac:dyDescent="0.25"/>
    <row r="41473" hidden="1" x14ac:dyDescent="0.25"/>
    <row r="41474" hidden="1" x14ac:dyDescent="0.25"/>
    <row r="41475" hidden="1" x14ac:dyDescent="0.25"/>
    <row r="41476" hidden="1" x14ac:dyDescent="0.25"/>
    <row r="41477" hidden="1" x14ac:dyDescent="0.25"/>
    <row r="41478" hidden="1" x14ac:dyDescent="0.25"/>
    <row r="41479" hidden="1" x14ac:dyDescent="0.25"/>
    <row r="41480" hidden="1" x14ac:dyDescent="0.25"/>
    <row r="41481" hidden="1" x14ac:dyDescent="0.25"/>
    <row r="41482" hidden="1" x14ac:dyDescent="0.25"/>
    <row r="41483" hidden="1" x14ac:dyDescent="0.25"/>
    <row r="41484" hidden="1" x14ac:dyDescent="0.25"/>
    <row r="41485" hidden="1" x14ac:dyDescent="0.25"/>
    <row r="41486" hidden="1" x14ac:dyDescent="0.25"/>
    <row r="41487" hidden="1" x14ac:dyDescent="0.25"/>
    <row r="41488" hidden="1" x14ac:dyDescent="0.25"/>
    <row r="41489" hidden="1" x14ac:dyDescent="0.25"/>
    <row r="41490" hidden="1" x14ac:dyDescent="0.25"/>
    <row r="41491" hidden="1" x14ac:dyDescent="0.25"/>
    <row r="41492" hidden="1" x14ac:dyDescent="0.25"/>
    <row r="41493" hidden="1" x14ac:dyDescent="0.25"/>
    <row r="41494" hidden="1" x14ac:dyDescent="0.25"/>
    <row r="41495" hidden="1" x14ac:dyDescent="0.25"/>
    <row r="41496" hidden="1" x14ac:dyDescent="0.25"/>
    <row r="41497" hidden="1" x14ac:dyDescent="0.25"/>
    <row r="41498" hidden="1" x14ac:dyDescent="0.25"/>
    <row r="41499" hidden="1" x14ac:dyDescent="0.25"/>
    <row r="41500" hidden="1" x14ac:dyDescent="0.25"/>
    <row r="41501" hidden="1" x14ac:dyDescent="0.25"/>
    <row r="41502" hidden="1" x14ac:dyDescent="0.25"/>
    <row r="41503" hidden="1" x14ac:dyDescent="0.25"/>
    <row r="41504" hidden="1" x14ac:dyDescent="0.25"/>
    <row r="41505" hidden="1" x14ac:dyDescent="0.25"/>
    <row r="41506" hidden="1" x14ac:dyDescent="0.25"/>
    <row r="41507" hidden="1" x14ac:dyDescent="0.25"/>
    <row r="41508" hidden="1" x14ac:dyDescent="0.25"/>
    <row r="41509" hidden="1" x14ac:dyDescent="0.25"/>
    <row r="41510" hidden="1" x14ac:dyDescent="0.25"/>
    <row r="41511" hidden="1" x14ac:dyDescent="0.25"/>
    <row r="41512" hidden="1" x14ac:dyDescent="0.25"/>
    <row r="41513" hidden="1" x14ac:dyDescent="0.25"/>
    <row r="41514" hidden="1" x14ac:dyDescent="0.25"/>
    <row r="41515" hidden="1" x14ac:dyDescent="0.25"/>
    <row r="41516" hidden="1" x14ac:dyDescent="0.25"/>
    <row r="41517" hidden="1" x14ac:dyDescent="0.25"/>
    <row r="41518" hidden="1" x14ac:dyDescent="0.25"/>
    <row r="41519" hidden="1" x14ac:dyDescent="0.25"/>
    <row r="41520" hidden="1" x14ac:dyDescent="0.25"/>
    <row r="41521" hidden="1" x14ac:dyDescent="0.25"/>
    <row r="41522" hidden="1" x14ac:dyDescent="0.25"/>
    <row r="41523" hidden="1" x14ac:dyDescent="0.25"/>
    <row r="41524" hidden="1" x14ac:dyDescent="0.25"/>
    <row r="41525" hidden="1" x14ac:dyDescent="0.25"/>
    <row r="41526" hidden="1" x14ac:dyDescent="0.25"/>
    <row r="41527" hidden="1" x14ac:dyDescent="0.25"/>
    <row r="41528" hidden="1" x14ac:dyDescent="0.25"/>
    <row r="41529" hidden="1" x14ac:dyDescent="0.25"/>
    <row r="41530" hidden="1" x14ac:dyDescent="0.25"/>
    <row r="41531" hidden="1" x14ac:dyDescent="0.25"/>
    <row r="41532" hidden="1" x14ac:dyDescent="0.25"/>
    <row r="41533" hidden="1" x14ac:dyDescent="0.25"/>
    <row r="41534" hidden="1" x14ac:dyDescent="0.25"/>
    <row r="41535" hidden="1" x14ac:dyDescent="0.25"/>
    <row r="41536" hidden="1" x14ac:dyDescent="0.25"/>
    <row r="41537" hidden="1" x14ac:dyDescent="0.25"/>
    <row r="41538" hidden="1" x14ac:dyDescent="0.25"/>
    <row r="41539" hidden="1" x14ac:dyDescent="0.25"/>
    <row r="41540" hidden="1" x14ac:dyDescent="0.25"/>
    <row r="41541" hidden="1" x14ac:dyDescent="0.25"/>
    <row r="41542" hidden="1" x14ac:dyDescent="0.25"/>
    <row r="41543" hidden="1" x14ac:dyDescent="0.25"/>
    <row r="41544" hidden="1" x14ac:dyDescent="0.25"/>
    <row r="41545" hidden="1" x14ac:dyDescent="0.25"/>
    <row r="41546" hidden="1" x14ac:dyDescent="0.25"/>
    <row r="41547" hidden="1" x14ac:dyDescent="0.25"/>
    <row r="41548" hidden="1" x14ac:dyDescent="0.25"/>
    <row r="41549" hidden="1" x14ac:dyDescent="0.25"/>
    <row r="41550" hidden="1" x14ac:dyDescent="0.25"/>
    <row r="41551" hidden="1" x14ac:dyDescent="0.25"/>
    <row r="41552" hidden="1" x14ac:dyDescent="0.25"/>
    <row r="41553" hidden="1" x14ac:dyDescent="0.25"/>
    <row r="41554" hidden="1" x14ac:dyDescent="0.25"/>
    <row r="41555" hidden="1" x14ac:dyDescent="0.25"/>
    <row r="41556" hidden="1" x14ac:dyDescent="0.25"/>
    <row r="41557" hidden="1" x14ac:dyDescent="0.25"/>
    <row r="41558" hidden="1" x14ac:dyDescent="0.25"/>
    <row r="41559" hidden="1" x14ac:dyDescent="0.25"/>
    <row r="41560" hidden="1" x14ac:dyDescent="0.25"/>
    <row r="41561" hidden="1" x14ac:dyDescent="0.25"/>
    <row r="41562" hidden="1" x14ac:dyDescent="0.25"/>
    <row r="41563" hidden="1" x14ac:dyDescent="0.25"/>
    <row r="41564" hidden="1" x14ac:dyDescent="0.25"/>
    <row r="41565" hidden="1" x14ac:dyDescent="0.25"/>
    <row r="41566" hidden="1" x14ac:dyDescent="0.25"/>
    <row r="41567" hidden="1" x14ac:dyDescent="0.25"/>
    <row r="41568" hidden="1" x14ac:dyDescent="0.25"/>
    <row r="41569" hidden="1" x14ac:dyDescent="0.25"/>
    <row r="41570" hidden="1" x14ac:dyDescent="0.25"/>
    <row r="41571" hidden="1" x14ac:dyDescent="0.25"/>
    <row r="41572" hidden="1" x14ac:dyDescent="0.25"/>
    <row r="41573" hidden="1" x14ac:dyDescent="0.25"/>
    <row r="41574" hidden="1" x14ac:dyDescent="0.25"/>
    <row r="41575" hidden="1" x14ac:dyDescent="0.25"/>
    <row r="41576" hidden="1" x14ac:dyDescent="0.25"/>
    <row r="41577" hidden="1" x14ac:dyDescent="0.25"/>
    <row r="41578" hidden="1" x14ac:dyDescent="0.25"/>
    <row r="41579" hidden="1" x14ac:dyDescent="0.25"/>
    <row r="41580" hidden="1" x14ac:dyDescent="0.25"/>
    <row r="41581" hidden="1" x14ac:dyDescent="0.25"/>
    <row r="41582" hidden="1" x14ac:dyDescent="0.25"/>
    <row r="41583" hidden="1" x14ac:dyDescent="0.25"/>
    <row r="41584" hidden="1" x14ac:dyDescent="0.25"/>
    <row r="41585" hidden="1" x14ac:dyDescent="0.25"/>
    <row r="41586" hidden="1" x14ac:dyDescent="0.25"/>
    <row r="41587" hidden="1" x14ac:dyDescent="0.25"/>
    <row r="41588" hidden="1" x14ac:dyDescent="0.25"/>
    <row r="41589" hidden="1" x14ac:dyDescent="0.25"/>
    <row r="41590" hidden="1" x14ac:dyDescent="0.25"/>
    <row r="41591" hidden="1" x14ac:dyDescent="0.25"/>
    <row r="41592" hidden="1" x14ac:dyDescent="0.25"/>
    <row r="41593" hidden="1" x14ac:dyDescent="0.25"/>
    <row r="41594" hidden="1" x14ac:dyDescent="0.25"/>
    <row r="41595" hidden="1" x14ac:dyDescent="0.25"/>
    <row r="41596" hidden="1" x14ac:dyDescent="0.25"/>
    <row r="41597" hidden="1" x14ac:dyDescent="0.25"/>
    <row r="41598" hidden="1" x14ac:dyDescent="0.25"/>
    <row r="41599" hidden="1" x14ac:dyDescent="0.25"/>
    <row r="41600" hidden="1" x14ac:dyDescent="0.25"/>
    <row r="41601" hidden="1" x14ac:dyDescent="0.25"/>
    <row r="41602" hidden="1" x14ac:dyDescent="0.25"/>
    <row r="41603" hidden="1" x14ac:dyDescent="0.25"/>
    <row r="41604" hidden="1" x14ac:dyDescent="0.25"/>
    <row r="41605" hidden="1" x14ac:dyDescent="0.25"/>
    <row r="41606" hidden="1" x14ac:dyDescent="0.25"/>
    <row r="41607" hidden="1" x14ac:dyDescent="0.25"/>
    <row r="41608" hidden="1" x14ac:dyDescent="0.25"/>
    <row r="41609" hidden="1" x14ac:dyDescent="0.25"/>
    <row r="41610" hidden="1" x14ac:dyDescent="0.25"/>
    <row r="41611" hidden="1" x14ac:dyDescent="0.25"/>
    <row r="41612" hidden="1" x14ac:dyDescent="0.25"/>
    <row r="41613" hidden="1" x14ac:dyDescent="0.25"/>
    <row r="41614" hidden="1" x14ac:dyDescent="0.25"/>
    <row r="41615" hidden="1" x14ac:dyDescent="0.25"/>
    <row r="41616" hidden="1" x14ac:dyDescent="0.25"/>
    <row r="41617" hidden="1" x14ac:dyDescent="0.25"/>
    <row r="41618" hidden="1" x14ac:dyDescent="0.25"/>
    <row r="41619" hidden="1" x14ac:dyDescent="0.25"/>
    <row r="41620" hidden="1" x14ac:dyDescent="0.25"/>
    <row r="41621" hidden="1" x14ac:dyDescent="0.25"/>
    <row r="41622" hidden="1" x14ac:dyDescent="0.25"/>
    <row r="41623" hidden="1" x14ac:dyDescent="0.25"/>
    <row r="41624" hidden="1" x14ac:dyDescent="0.25"/>
    <row r="41625" hidden="1" x14ac:dyDescent="0.25"/>
    <row r="41626" hidden="1" x14ac:dyDescent="0.25"/>
    <row r="41627" hidden="1" x14ac:dyDescent="0.25"/>
    <row r="41628" hidden="1" x14ac:dyDescent="0.25"/>
    <row r="41629" hidden="1" x14ac:dyDescent="0.25"/>
    <row r="41630" hidden="1" x14ac:dyDescent="0.25"/>
    <row r="41631" hidden="1" x14ac:dyDescent="0.25"/>
    <row r="41632" hidden="1" x14ac:dyDescent="0.25"/>
    <row r="41633" hidden="1" x14ac:dyDescent="0.25"/>
    <row r="41634" hidden="1" x14ac:dyDescent="0.25"/>
    <row r="41635" hidden="1" x14ac:dyDescent="0.25"/>
    <row r="41636" hidden="1" x14ac:dyDescent="0.25"/>
    <row r="41637" hidden="1" x14ac:dyDescent="0.25"/>
    <row r="41638" hidden="1" x14ac:dyDescent="0.25"/>
    <row r="41639" hidden="1" x14ac:dyDescent="0.25"/>
    <row r="41640" hidden="1" x14ac:dyDescent="0.25"/>
    <row r="41641" hidden="1" x14ac:dyDescent="0.25"/>
    <row r="41642" hidden="1" x14ac:dyDescent="0.25"/>
    <row r="41643" hidden="1" x14ac:dyDescent="0.25"/>
    <row r="41644" hidden="1" x14ac:dyDescent="0.25"/>
    <row r="41645" hidden="1" x14ac:dyDescent="0.25"/>
    <row r="41646" hidden="1" x14ac:dyDescent="0.25"/>
    <row r="41647" hidden="1" x14ac:dyDescent="0.25"/>
    <row r="41648" hidden="1" x14ac:dyDescent="0.25"/>
    <row r="41649" hidden="1" x14ac:dyDescent="0.25"/>
    <row r="41650" hidden="1" x14ac:dyDescent="0.25"/>
    <row r="41651" hidden="1" x14ac:dyDescent="0.25"/>
    <row r="41652" hidden="1" x14ac:dyDescent="0.25"/>
    <row r="41653" hidden="1" x14ac:dyDescent="0.25"/>
    <row r="41654" hidden="1" x14ac:dyDescent="0.25"/>
    <row r="41655" hidden="1" x14ac:dyDescent="0.25"/>
    <row r="41656" hidden="1" x14ac:dyDescent="0.25"/>
    <row r="41657" hidden="1" x14ac:dyDescent="0.25"/>
    <row r="41658" hidden="1" x14ac:dyDescent="0.25"/>
    <row r="41659" hidden="1" x14ac:dyDescent="0.25"/>
    <row r="41660" hidden="1" x14ac:dyDescent="0.25"/>
    <row r="41661" hidden="1" x14ac:dyDescent="0.25"/>
    <row r="41662" hidden="1" x14ac:dyDescent="0.25"/>
    <row r="41663" hidden="1" x14ac:dyDescent="0.25"/>
    <row r="41664" hidden="1" x14ac:dyDescent="0.25"/>
    <row r="41665" hidden="1" x14ac:dyDescent="0.25"/>
    <row r="41666" hidden="1" x14ac:dyDescent="0.25"/>
    <row r="41667" hidden="1" x14ac:dyDescent="0.25"/>
    <row r="41668" hidden="1" x14ac:dyDescent="0.25"/>
    <row r="41669" hidden="1" x14ac:dyDescent="0.25"/>
    <row r="41670" hidden="1" x14ac:dyDescent="0.25"/>
    <row r="41671" hidden="1" x14ac:dyDescent="0.25"/>
    <row r="41672" hidden="1" x14ac:dyDescent="0.25"/>
    <row r="41673" hidden="1" x14ac:dyDescent="0.25"/>
    <row r="41674" hidden="1" x14ac:dyDescent="0.25"/>
    <row r="41675" hidden="1" x14ac:dyDescent="0.25"/>
    <row r="41676" hidden="1" x14ac:dyDescent="0.25"/>
    <row r="41677" hidden="1" x14ac:dyDescent="0.25"/>
    <row r="41678" hidden="1" x14ac:dyDescent="0.25"/>
    <row r="41679" hidden="1" x14ac:dyDescent="0.25"/>
    <row r="41680" hidden="1" x14ac:dyDescent="0.25"/>
    <row r="41681" hidden="1" x14ac:dyDescent="0.25"/>
    <row r="41682" hidden="1" x14ac:dyDescent="0.25"/>
    <row r="41683" hidden="1" x14ac:dyDescent="0.25"/>
    <row r="41684" hidden="1" x14ac:dyDescent="0.25"/>
    <row r="41685" hidden="1" x14ac:dyDescent="0.25"/>
    <row r="41686" hidden="1" x14ac:dyDescent="0.25"/>
    <row r="41687" hidden="1" x14ac:dyDescent="0.25"/>
    <row r="41688" hidden="1" x14ac:dyDescent="0.25"/>
    <row r="41689" hidden="1" x14ac:dyDescent="0.25"/>
    <row r="41690" hidden="1" x14ac:dyDescent="0.25"/>
    <row r="41691" hidden="1" x14ac:dyDescent="0.25"/>
    <row r="41692" hidden="1" x14ac:dyDescent="0.25"/>
    <row r="41693" hidden="1" x14ac:dyDescent="0.25"/>
    <row r="41694" hidden="1" x14ac:dyDescent="0.25"/>
    <row r="41695" hidden="1" x14ac:dyDescent="0.25"/>
    <row r="41696" hidden="1" x14ac:dyDescent="0.25"/>
    <row r="41697" hidden="1" x14ac:dyDescent="0.25"/>
    <row r="41698" hidden="1" x14ac:dyDescent="0.25"/>
    <row r="41699" hidden="1" x14ac:dyDescent="0.25"/>
    <row r="41700" hidden="1" x14ac:dyDescent="0.25"/>
    <row r="41701" hidden="1" x14ac:dyDescent="0.25"/>
    <row r="41702" hidden="1" x14ac:dyDescent="0.25"/>
    <row r="41703" hidden="1" x14ac:dyDescent="0.25"/>
    <row r="41704" hidden="1" x14ac:dyDescent="0.25"/>
    <row r="41705" hidden="1" x14ac:dyDescent="0.25"/>
    <row r="41706" hidden="1" x14ac:dyDescent="0.25"/>
    <row r="41707" hidden="1" x14ac:dyDescent="0.25"/>
    <row r="41708" hidden="1" x14ac:dyDescent="0.25"/>
    <row r="41709" hidden="1" x14ac:dyDescent="0.25"/>
    <row r="41710" hidden="1" x14ac:dyDescent="0.25"/>
    <row r="41711" hidden="1" x14ac:dyDescent="0.25"/>
    <row r="41712" hidden="1" x14ac:dyDescent="0.25"/>
    <row r="41713" hidden="1" x14ac:dyDescent="0.25"/>
    <row r="41714" hidden="1" x14ac:dyDescent="0.25"/>
    <row r="41715" hidden="1" x14ac:dyDescent="0.25"/>
    <row r="41716" hidden="1" x14ac:dyDescent="0.25"/>
    <row r="41717" hidden="1" x14ac:dyDescent="0.25"/>
    <row r="41718" hidden="1" x14ac:dyDescent="0.25"/>
    <row r="41719" hidden="1" x14ac:dyDescent="0.25"/>
    <row r="41720" hidden="1" x14ac:dyDescent="0.25"/>
    <row r="41721" hidden="1" x14ac:dyDescent="0.25"/>
    <row r="41722" hidden="1" x14ac:dyDescent="0.25"/>
    <row r="41723" hidden="1" x14ac:dyDescent="0.25"/>
    <row r="41724" hidden="1" x14ac:dyDescent="0.25"/>
    <row r="41725" hidden="1" x14ac:dyDescent="0.25"/>
    <row r="41726" hidden="1" x14ac:dyDescent="0.25"/>
    <row r="41727" hidden="1" x14ac:dyDescent="0.25"/>
    <row r="41728" hidden="1" x14ac:dyDescent="0.25"/>
    <row r="41729" hidden="1" x14ac:dyDescent="0.25"/>
    <row r="41730" hidden="1" x14ac:dyDescent="0.25"/>
    <row r="41731" hidden="1" x14ac:dyDescent="0.25"/>
    <row r="41732" hidden="1" x14ac:dyDescent="0.25"/>
    <row r="41733" hidden="1" x14ac:dyDescent="0.25"/>
    <row r="41734" hidden="1" x14ac:dyDescent="0.25"/>
    <row r="41735" hidden="1" x14ac:dyDescent="0.25"/>
    <row r="41736" hidden="1" x14ac:dyDescent="0.25"/>
    <row r="41737" hidden="1" x14ac:dyDescent="0.25"/>
    <row r="41738" hidden="1" x14ac:dyDescent="0.25"/>
    <row r="41739" hidden="1" x14ac:dyDescent="0.25"/>
    <row r="41740" hidden="1" x14ac:dyDescent="0.25"/>
    <row r="41741" hidden="1" x14ac:dyDescent="0.25"/>
    <row r="41742" hidden="1" x14ac:dyDescent="0.25"/>
    <row r="41743" hidden="1" x14ac:dyDescent="0.25"/>
    <row r="41744" hidden="1" x14ac:dyDescent="0.25"/>
    <row r="41745" hidden="1" x14ac:dyDescent="0.25"/>
    <row r="41746" hidden="1" x14ac:dyDescent="0.25"/>
    <row r="41747" hidden="1" x14ac:dyDescent="0.25"/>
    <row r="41748" hidden="1" x14ac:dyDescent="0.25"/>
    <row r="41749" hidden="1" x14ac:dyDescent="0.25"/>
    <row r="41750" hidden="1" x14ac:dyDescent="0.25"/>
    <row r="41751" hidden="1" x14ac:dyDescent="0.25"/>
    <row r="41752" hidden="1" x14ac:dyDescent="0.25"/>
    <row r="41753" hidden="1" x14ac:dyDescent="0.25"/>
    <row r="41754" hidden="1" x14ac:dyDescent="0.25"/>
    <row r="41755" hidden="1" x14ac:dyDescent="0.25"/>
    <row r="41756" hidden="1" x14ac:dyDescent="0.25"/>
    <row r="41757" hidden="1" x14ac:dyDescent="0.25"/>
    <row r="41758" hidden="1" x14ac:dyDescent="0.25"/>
    <row r="41759" hidden="1" x14ac:dyDescent="0.25"/>
    <row r="41760" hidden="1" x14ac:dyDescent="0.25"/>
    <row r="41761" hidden="1" x14ac:dyDescent="0.25"/>
    <row r="41762" hidden="1" x14ac:dyDescent="0.25"/>
    <row r="41763" hidden="1" x14ac:dyDescent="0.25"/>
    <row r="41764" hidden="1" x14ac:dyDescent="0.25"/>
    <row r="41765" hidden="1" x14ac:dyDescent="0.25"/>
    <row r="41766" hidden="1" x14ac:dyDescent="0.25"/>
    <row r="41767" hidden="1" x14ac:dyDescent="0.25"/>
    <row r="41768" hidden="1" x14ac:dyDescent="0.25"/>
    <row r="41769" hidden="1" x14ac:dyDescent="0.25"/>
    <row r="41770" hidden="1" x14ac:dyDescent="0.25"/>
    <row r="41771" hidden="1" x14ac:dyDescent="0.25"/>
    <row r="41772" hidden="1" x14ac:dyDescent="0.25"/>
    <row r="41773" hidden="1" x14ac:dyDescent="0.25"/>
    <row r="41774" hidden="1" x14ac:dyDescent="0.25"/>
    <row r="41775" hidden="1" x14ac:dyDescent="0.25"/>
    <row r="41776" hidden="1" x14ac:dyDescent="0.25"/>
    <row r="41777" hidden="1" x14ac:dyDescent="0.25"/>
    <row r="41778" hidden="1" x14ac:dyDescent="0.25"/>
    <row r="41779" hidden="1" x14ac:dyDescent="0.25"/>
    <row r="41780" hidden="1" x14ac:dyDescent="0.25"/>
    <row r="41781" hidden="1" x14ac:dyDescent="0.25"/>
    <row r="41782" hidden="1" x14ac:dyDescent="0.25"/>
    <row r="41783" hidden="1" x14ac:dyDescent="0.25"/>
    <row r="41784" hidden="1" x14ac:dyDescent="0.25"/>
    <row r="41785" hidden="1" x14ac:dyDescent="0.25"/>
    <row r="41786" hidden="1" x14ac:dyDescent="0.25"/>
    <row r="41787" hidden="1" x14ac:dyDescent="0.25"/>
    <row r="41788" hidden="1" x14ac:dyDescent="0.25"/>
    <row r="41789" hidden="1" x14ac:dyDescent="0.25"/>
    <row r="41790" hidden="1" x14ac:dyDescent="0.25"/>
    <row r="41791" hidden="1" x14ac:dyDescent="0.25"/>
    <row r="41792" hidden="1" x14ac:dyDescent="0.25"/>
    <row r="41793" hidden="1" x14ac:dyDescent="0.25"/>
    <row r="41794" hidden="1" x14ac:dyDescent="0.25"/>
    <row r="41795" hidden="1" x14ac:dyDescent="0.25"/>
    <row r="41796" hidden="1" x14ac:dyDescent="0.25"/>
    <row r="41797" hidden="1" x14ac:dyDescent="0.25"/>
    <row r="41798" hidden="1" x14ac:dyDescent="0.25"/>
    <row r="41799" hidden="1" x14ac:dyDescent="0.25"/>
    <row r="41800" hidden="1" x14ac:dyDescent="0.25"/>
    <row r="41801" hidden="1" x14ac:dyDescent="0.25"/>
    <row r="41802" hidden="1" x14ac:dyDescent="0.25"/>
    <row r="41803" hidden="1" x14ac:dyDescent="0.25"/>
    <row r="41804" hidden="1" x14ac:dyDescent="0.25"/>
    <row r="41805" hidden="1" x14ac:dyDescent="0.25"/>
    <row r="41806" hidden="1" x14ac:dyDescent="0.25"/>
    <row r="41807" hidden="1" x14ac:dyDescent="0.25"/>
    <row r="41808" hidden="1" x14ac:dyDescent="0.25"/>
    <row r="41809" hidden="1" x14ac:dyDescent="0.25"/>
    <row r="41810" hidden="1" x14ac:dyDescent="0.25"/>
    <row r="41811" hidden="1" x14ac:dyDescent="0.25"/>
    <row r="41812" hidden="1" x14ac:dyDescent="0.25"/>
    <row r="41813" hidden="1" x14ac:dyDescent="0.25"/>
    <row r="41814" hidden="1" x14ac:dyDescent="0.25"/>
    <row r="41815" hidden="1" x14ac:dyDescent="0.25"/>
    <row r="41816" hidden="1" x14ac:dyDescent="0.25"/>
    <row r="41817" hidden="1" x14ac:dyDescent="0.25"/>
    <row r="41818" hidden="1" x14ac:dyDescent="0.25"/>
    <row r="41819" hidden="1" x14ac:dyDescent="0.25"/>
    <row r="41820" hidden="1" x14ac:dyDescent="0.25"/>
    <row r="41821" hidden="1" x14ac:dyDescent="0.25"/>
    <row r="41822" hidden="1" x14ac:dyDescent="0.25"/>
    <row r="41823" hidden="1" x14ac:dyDescent="0.25"/>
    <row r="41824" hidden="1" x14ac:dyDescent="0.25"/>
    <row r="41825" hidden="1" x14ac:dyDescent="0.25"/>
    <row r="41826" hidden="1" x14ac:dyDescent="0.25"/>
    <row r="41827" hidden="1" x14ac:dyDescent="0.25"/>
    <row r="41828" hidden="1" x14ac:dyDescent="0.25"/>
    <row r="41829" hidden="1" x14ac:dyDescent="0.25"/>
    <row r="41830" hidden="1" x14ac:dyDescent="0.25"/>
    <row r="41831" hidden="1" x14ac:dyDescent="0.25"/>
    <row r="41832" hidden="1" x14ac:dyDescent="0.25"/>
    <row r="41833" hidden="1" x14ac:dyDescent="0.25"/>
    <row r="41834" hidden="1" x14ac:dyDescent="0.25"/>
    <row r="41835" hidden="1" x14ac:dyDescent="0.25"/>
    <row r="41836" hidden="1" x14ac:dyDescent="0.25"/>
    <row r="41837" hidden="1" x14ac:dyDescent="0.25"/>
    <row r="41838" hidden="1" x14ac:dyDescent="0.25"/>
    <row r="41839" hidden="1" x14ac:dyDescent="0.25"/>
    <row r="41840" hidden="1" x14ac:dyDescent="0.25"/>
    <row r="41841" hidden="1" x14ac:dyDescent="0.25"/>
    <row r="41842" hidden="1" x14ac:dyDescent="0.25"/>
    <row r="41843" hidden="1" x14ac:dyDescent="0.25"/>
    <row r="41844" hidden="1" x14ac:dyDescent="0.25"/>
    <row r="41845" hidden="1" x14ac:dyDescent="0.25"/>
    <row r="41846" hidden="1" x14ac:dyDescent="0.25"/>
    <row r="41847" hidden="1" x14ac:dyDescent="0.25"/>
    <row r="41848" hidden="1" x14ac:dyDescent="0.25"/>
    <row r="41849" hidden="1" x14ac:dyDescent="0.25"/>
    <row r="41850" hidden="1" x14ac:dyDescent="0.25"/>
    <row r="41851" hidden="1" x14ac:dyDescent="0.25"/>
    <row r="41852" hidden="1" x14ac:dyDescent="0.25"/>
    <row r="41853" hidden="1" x14ac:dyDescent="0.25"/>
    <row r="41854" hidden="1" x14ac:dyDescent="0.25"/>
    <row r="41855" hidden="1" x14ac:dyDescent="0.25"/>
    <row r="41856" hidden="1" x14ac:dyDescent="0.25"/>
    <row r="41857" hidden="1" x14ac:dyDescent="0.25"/>
    <row r="41858" hidden="1" x14ac:dyDescent="0.25"/>
    <row r="41859" hidden="1" x14ac:dyDescent="0.25"/>
    <row r="41860" hidden="1" x14ac:dyDescent="0.25"/>
    <row r="41861" hidden="1" x14ac:dyDescent="0.25"/>
    <row r="41862" hidden="1" x14ac:dyDescent="0.25"/>
    <row r="41863" hidden="1" x14ac:dyDescent="0.25"/>
    <row r="41864" hidden="1" x14ac:dyDescent="0.25"/>
    <row r="41865" hidden="1" x14ac:dyDescent="0.25"/>
    <row r="41866" hidden="1" x14ac:dyDescent="0.25"/>
    <row r="41867" hidden="1" x14ac:dyDescent="0.25"/>
    <row r="41868" hidden="1" x14ac:dyDescent="0.25"/>
    <row r="41869" hidden="1" x14ac:dyDescent="0.25"/>
    <row r="41870" hidden="1" x14ac:dyDescent="0.25"/>
    <row r="41871" hidden="1" x14ac:dyDescent="0.25"/>
    <row r="41872" hidden="1" x14ac:dyDescent="0.25"/>
    <row r="41873" hidden="1" x14ac:dyDescent="0.25"/>
    <row r="41874" hidden="1" x14ac:dyDescent="0.25"/>
    <row r="41875" hidden="1" x14ac:dyDescent="0.25"/>
    <row r="41876" hidden="1" x14ac:dyDescent="0.25"/>
    <row r="41877" hidden="1" x14ac:dyDescent="0.25"/>
    <row r="41878" hidden="1" x14ac:dyDescent="0.25"/>
    <row r="41879" hidden="1" x14ac:dyDescent="0.25"/>
    <row r="41880" hidden="1" x14ac:dyDescent="0.25"/>
    <row r="41881" hidden="1" x14ac:dyDescent="0.25"/>
    <row r="41882" hidden="1" x14ac:dyDescent="0.25"/>
    <row r="41883" hidden="1" x14ac:dyDescent="0.25"/>
    <row r="41884" hidden="1" x14ac:dyDescent="0.25"/>
    <row r="41885" hidden="1" x14ac:dyDescent="0.25"/>
    <row r="41886" hidden="1" x14ac:dyDescent="0.25"/>
    <row r="41887" hidden="1" x14ac:dyDescent="0.25"/>
    <row r="41888" hidden="1" x14ac:dyDescent="0.25"/>
    <row r="41889" hidden="1" x14ac:dyDescent="0.25"/>
    <row r="41890" hidden="1" x14ac:dyDescent="0.25"/>
    <row r="41891" hidden="1" x14ac:dyDescent="0.25"/>
    <row r="41892" hidden="1" x14ac:dyDescent="0.25"/>
    <row r="41893" hidden="1" x14ac:dyDescent="0.25"/>
    <row r="41894" hidden="1" x14ac:dyDescent="0.25"/>
    <row r="41895" hidden="1" x14ac:dyDescent="0.25"/>
    <row r="41896" hidden="1" x14ac:dyDescent="0.25"/>
    <row r="41897" hidden="1" x14ac:dyDescent="0.25"/>
    <row r="41898" hidden="1" x14ac:dyDescent="0.25"/>
    <row r="41899" hidden="1" x14ac:dyDescent="0.25"/>
    <row r="41900" hidden="1" x14ac:dyDescent="0.25"/>
    <row r="41901" hidden="1" x14ac:dyDescent="0.25"/>
    <row r="41902" hidden="1" x14ac:dyDescent="0.25"/>
    <row r="41903" hidden="1" x14ac:dyDescent="0.25"/>
    <row r="41904" hidden="1" x14ac:dyDescent="0.25"/>
    <row r="41905" hidden="1" x14ac:dyDescent="0.25"/>
    <row r="41906" hidden="1" x14ac:dyDescent="0.25"/>
    <row r="41907" hidden="1" x14ac:dyDescent="0.25"/>
    <row r="41908" hidden="1" x14ac:dyDescent="0.25"/>
    <row r="41909" hidden="1" x14ac:dyDescent="0.25"/>
    <row r="41910" hidden="1" x14ac:dyDescent="0.25"/>
    <row r="41911" hidden="1" x14ac:dyDescent="0.25"/>
    <row r="41912" hidden="1" x14ac:dyDescent="0.25"/>
    <row r="41913" hidden="1" x14ac:dyDescent="0.25"/>
    <row r="41914" hidden="1" x14ac:dyDescent="0.25"/>
    <row r="41915" hidden="1" x14ac:dyDescent="0.25"/>
    <row r="41916" hidden="1" x14ac:dyDescent="0.25"/>
    <row r="41917" hidden="1" x14ac:dyDescent="0.25"/>
    <row r="41918" hidden="1" x14ac:dyDescent="0.25"/>
    <row r="41919" hidden="1" x14ac:dyDescent="0.25"/>
    <row r="41920" hidden="1" x14ac:dyDescent="0.25"/>
    <row r="41921" hidden="1" x14ac:dyDescent="0.25"/>
    <row r="41922" hidden="1" x14ac:dyDescent="0.25"/>
    <row r="41923" hidden="1" x14ac:dyDescent="0.25"/>
    <row r="41924" hidden="1" x14ac:dyDescent="0.25"/>
    <row r="41925" hidden="1" x14ac:dyDescent="0.25"/>
    <row r="41926" hidden="1" x14ac:dyDescent="0.25"/>
    <row r="41927" hidden="1" x14ac:dyDescent="0.25"/>
    <row r="41928" hidden="1" x14ac:dyDescent="0.25"/>
    <row r="41929" hidden="1" x14ac:dyDescent="0.25"/>
    <row r="41930" hidden="1" x14ac:dyDescent="0.25"/>
    <row r="41931" hidden="1" x14ac:dyDescent="0.25"/>
    <row r="41932" hidden="1" x14ac:dyDescent="0.25"/>
    <row r="41933" hidden="1" x14ac:dyDescent="0.25"/>
    <row r="41934" hidden="1" x14ac:dyDescent="0.25"/>
    <row r="41935" hidden="1" x14ac:dyDescent="0.25"/>
    <row r="41936" hidden="1" x14ac:dyDescent="0.25"/>
    <row r="41937" hidden="1" x14ac:dyDescent="0.25"/>
    <row r="41938" hidden="1" x14ac:dyDescent="0.25"/>
    <row r="41939" hidden="1" x14ac:dyDescent="0.25"/>
    <row r="41940" hidden="1" x14ac:dyDescent="0.25"/>
    <row r="41941" hidden="1" x14ac:dyDescent="0.25"/>
    <row r="41942" hidden="1" x14ac:dyDescent="0.25"/>
    <row r="41943" hidden="1" x14ac:dyDescent="0.25"/>
    <row r="41944" hidden="1" x14ac:dyDescent="0.25"/>
    <row r="41945" hidden="1" x14ac:dyDescent="0.25"/>
    <row r="41946" hidden="1" x14ac:dyDescent="0.25"/>
    <row r="41947" hidden="1" x14ac:dyDescent="0.25"/>
    <row r="41948" hidden="1" x14ac:dyDescent="0.25"/>
    <row r="41949" hidden="1" x14ac:dyDescent="0.25"/>
    <row r="41950" hidden="1" x14ac:dyDescent="0.25"/>
    <row r="41951" hidden="1" x14ac:dyDescent="0.25"/>
    <row r="41952" hidden="1" x14ac:dyDescent="0.25"/>
    <row r="41953" hidden="1" x14ac:dyDescent="0.25"/>
    <row r="41954" hidden="1" x14ac:dyDescent="0.25"/>
    <row r="41955" hidden="1" x14ac:dyDescent="0.25"/>
    <row r="41956" hidden="1" x14ac:dyDescent="0.25"/>
    <row r="41957" hidden="1" x14ac:dyDescent="0.25"/>
    <row r="41958" hidden="1" x14ac:dyDescent="0.25"/>
    <row r="41959" hidden="1" x14ac:dyDescent="0.25"/>
    <row r="41960" hidden="1" x14ac:dyDescent="0.25"/>
    <row r="41961" hidden="1" x14ac:dyDescent="0.25"/>
    <row r="41962" hidden="1" x14ac:dyDescent="0.25"/>
    <row r="41963" hidden="1" x14ac:dyDescent="0.25"/>
    <row r="41964" hidden="1" x14ac:dyDescent="0.25"/>
    <row r="41965" hidden="1" x14ac:dyDescent="0.25"/>
    <row r="41966" hidden="1" x14ac:dyDescent="0.25"/>
    <row r="41967" hidden="1" x14ac:dyDescent="0.25"/>
    <row r="41968" hidden="1" x14ac:dyDescent="0.25"/>
    <row r="41969" hidden="1" x14ac:dyDescent="0.25"/>
    <row r="41970" hidden="1" x14ac:dyDescent="0.25"/>
    <row r="41971" hidden="1" x14ac:dyDescent="0.25"/>
    <row r="41972" hidden="1" x14ac:dyDescent="0.25"/>
    <row r="41973" hidden="1" x14ac:dyDescent="0.25"/>
    <row r="41974" hidden="1" x14ac:dyDescent="0.25"/>
    <row r="41975" hidden="1" x14ac:dyDescent="0.25"/>
    <row r="41976" hidden="1" x14ac:dyDescent="0.25"/>
    <row r="41977" hidden="1" x14ac:dyDescent="0.25"/>
    <row r="41978" hidden="1" x14ac:dyDescent="0.25"/>
    <row r="41979" hidden="1" x14ac:dyDescent="0.25"/>
    <row r="41980" hidden="1" x14ac:dyDescent="0.25"/>
    <row r="41981" hidden="1" x14ac:dyDescent="0.25"/>
    <row r="41982" hidden="1" x14ac:dyDescent="0.25"/>
    <row r="41983" hidden="1" x14ac:dyDescent="0.25"/>
    <row r="41984" hidden="1" x14ac:dyDescent="0.25"/>
    <row r="41985" hidden="1" x14ac:dyDescent="0.25"/>
    <row r="41986" hidden="1" x14ac:dyDescent="0.25"/>
    <row r="41987" hidden="1" x14ac:dyDescent="0.25"/>
    <row r="41988" hidden="1" x14ac:dyDescent="0.25"/>
    <row r="41989" hidden="1" x14ac:dyDescent="0.25"/>
    <row r="41990" hidden="1" x14ac:dyDescent="0.25"/>
    <row r="41991" hidden="1" x14ac:dyDescent="0.25"/>
    <row r="41992" hidden="1" x14ac:dyDescent="0.25"/>
    <row r="41993" hidden="1" x14ac:dyDescent="0.25"/>
    <row r="41994" hidden="1" x14ac:dyDescent="0.25"/>
    <row r="41995" hidden="1" x14ac:dyDescent="0.25"/>
    <row r="41996" hidden="1" x14ac:dyDescent="0.25"/>
    <row r="41997" hidden="1" x14ac:dyDescent="0.25"/>
    <row r="41998" hidden="1" x14ac:dyDescent="0.25"/>
    <row r="41999" hidden="1" x14ac:dyDescent="0.25"/>
    <row r="42000" hidden="1" x14ac:dyDescent="0.25"/>
    <row r="42001" hidden="1" x14ac:dyDescent="0.25"/>
    <row r="42002" hidden="1" x14ac:dyDescent="0.25"/>
    <row r="42003" hidden="1" x14ac:dyDescent="0.25"/>
    <row r="42004" hidden="1" x14ac:dyDescent="0.25"/>
    <row r="42005" hidden="1" x14ac:dyDescent="0.25"/>
    <row r="42006" hidden="1" x14ac:dyDescent="0.25"/>
    <row r="42007" hidden="1" x14ac:dyDescent="0.25"/>
    <row r="42008" hidden="1" x14ac:dyDescent="0.25"/>
    <row r="42009" hidden="1" x14ac:dyDescent="0.25"/>
    <row r="42010" hidden="1" x14ac:dyDescent="0.25"/>
    <row r="42011" hidden="1" x14ac:dyDescent="0.25"/>
    <row r="42012" hidden="1" x14ac:dyDescent="0.25"/>
    <row r="42013" hidden="1" x14ac:dyDescent="0.25"/>
    <row r="42014" hidden="1" x14ac:dyDescent="0.25"/>
    <row r="42015" hidden="1" x14ac:dyDescent="0.25"/>
    <row r="42016" hidden="1" x14ac:dyDescent="0.25"/>
    <row r="42017" hidden="1" x14ac:dyDescent="0.25"/>
    <row r="42018" hidden="1" x14ac:dyDescent="0.25"/>
    <row r="42019" hidden="1" x14ac:dyDescent="0.25"/>
    <row r="42020" hidden="1" x14ac:dyDescent="0.25"/>
    <row r="42021" hidden="1" x14ac:dyDescent="0.25"/>
    <row r="42022" hidden="1" x14ac:dyDescent="0.25"/>
    <row r="42023" hidden="1" x14ac:dyDescent="0.25"/>
    <row r="42024" hidden="1" x14ac:dyDescent="0.25"/>
    <row r="42025" hidden="1" x14ac:dyDescent="0.25"/>
    <row r="42026" hidden="1" x14ac:dyDescent="0.25"/>
    <row r="42027" hidden="1" x14ac:dyDescent="0.25"/>
    <row r="42028" hidden="1" x14ac:dyDescent="0.25"/>
    <row r="42029" hidden="1" x14ac:dyDescent="0.25"/>
    <row r="42030" hidden="1" x14ac:dyDescent="0.25"/>
    <row r="42031" hidden="1" x14ac:dyDescent="0.25"/>
    <row r="42032" hidden="1" x14ac:dyDescent="0.25"/>
    <row r="42033" hidden="1" x14ac:dyDescent="0.25"/>
    <row r="42034" hidden="1" x14ac:dyDescent="0.25"/>
    <row r="42035" hidden="1" x14ac:dyDescent="0.25"/>
    <row r="42036" hidden="1" x14ac:dyDescent="0.25"/>
    <row r="42037" hidden="1" x14ac:dyDescent="0.25"/>
    <row r="42038" hidden="1" x14ac:dyDescent="0.25"/>
    <row r="42039" hidden="1" x14ac:dyDescent="0.25"/>
    <row r="42040" hidden="1" x14ac:dyDescent="0.25"/>
    <row r="42041" hidden="1" x14ac:dyDescent="0.25"/>
    <row r="42042" hidden="1" x14ac:dyDescent="0.25"/>
    <row r="42043" hidden="1" x14ac:dyDescent="0.25"/>
    <row r="42044" hidden="1" x14ac:dyDescent="0.25"/>
    <row r="42045" hidden="1" x14ac:dyDescent="0.25"/>
    <row r="42046" hidden="1" x14ac:dyDescent="0.25"/>
    <row r="42047" hidden="1" x14ac:dyDescent="0.25"/>
    <row r="42048" hidden="1" x14ac:dyDescent="0.25"/>
    <row r="42049" hidden="1" x14ac:dyDescent="0.25"/>
    <row r="42050" hidden="1" x14ac:dyDescent="0.25"/>
    <row r="42051" hidden="1" x14ac:dyDescent="0.25"/>
    <row r="42052" hidden="1" x14ac:dyDescent="0.25"/>
    <row r="42053" hidden="1" x14ac:dyDescent="0.25"/>
    <row r="42054" hidden="1" x14ac:dyDescent="0.25"/>
    <row r="42055" hidden="1" x14ac:dyDescent="0.25"/>
    <row r="42056" hidden="1" x14ac:dyDescent="0.25"/>
    <row r="42057" hidden="1" x14ac:dyDescent="0.25"/>
    <row r="42058" hidden="1" x14ac:dyDescent="0.25"/>
    <row r="42059" hidden="1" x14ac:dyDescent="0.25"/>
    <row r="42060" hidden="1" x14ac:dyDescent="0.25"/>
    <row r="42061" hidden="1" x14ac:dyDescent="0.25"/>
    <row r="42062" hidden="1" x14ac:dyDescent="0.25"/>
    <row r="42063" hidden="1" x14ac:dyDescent="0.25"/>
    <row r="42064" hidden="1" x14ac:dyDescent="0.25"/>
    <row r="42065" hidden="1" x14ac:dyDescent="0.25"/>
    <row r="42066" hidden="1" x14ac:dyDescent="0.25"/>
    <row r="42067" hidden="1" x14ac:dyDescent="0.25"/>
    <row r="42068" hidden="1" x14ac:dyDescent="0.25"/>
    <row r="42069" hidden="1" x14ac:dyDescent="0.25"/>
    <row r="42070" hidden="1" x14ac:dyDescent="0.25"/>
    <row r="42071" hidden="1" x14ac:dyDescent="0.25"/>
    <row r="42072" hidden="1" x14ac:dyDescent="0.25"/>
    <row r="42073" hidden="1" x14ac:dyDescent="0.25"/>
    <row r="42074" hidden="1" x14ac:dyDescent="0.25"/>
    <row r="42075" hidden="1" x14ac:dyDescent="0.25"/>
    <row r="42076" hidden="1" x14ac:dyDescent="0.25"/>
    <row r="42077" hidden="1" x14ac:dyDescent="0.25"/>
    <row r="42078" hidden="1" x14ac:dyDescent="0.25"/>
    <row r="42079" hidden="1" x14ac:dyDescent="0.25"/>
    <row r="42080" hidden="1" x14ac:dyDescent="0.25"/>
    <row r="42081" hidden="1" x14ac:dyDescent="0.25"/>
    <row r="42082" hidden="1" x14ac:dyDescent="0.25"/>
    <row r="42083" hidden="1" x14ac:dyDescent="0.25"/>
    <row r="42084" hidden="1" x14ac:dyDescent="0.25"/>
    <row r="42085" hidden="1" x14ac:dyDescent="0.25"/>
    <row r="42086" hidden="1" x14ac:dyDescent="0.25"/>
    <row r="42087" hidden="1" x14ac:dyDescent="0.25"/>
    <row r="42088" hidden="1" x14ac:dyDescent="0.25"/>
    <row r="42089" hidden="1" x14ac:dyDescent="0.25"/>
    <row r="42090" hidden="1" x14ac:dyDescent="0.25"/>
    <row r="42091" hidden="1" x14ac:dyDescent="0.25"/>
    <row r="42092" hidden="1" x14ac:dyDescent="0.25"/>
    <row r="42093" hidden="1" x14ac:dyDescent="0.25"/>
    <row r="42094" hidden="1" x14ac:dyDescent="0.25"/>
    <row r="42095" hidden="1" x14ac:dyDescent="0.25"/>
    <row r="42096" hidden="1" x14ac:dyDescent="0.25"/>
    <row r="42097" hidden="1" x14ac:dyDescent="0.25"/>
    <row r="42098" hidden="1" x14ac:dyDescent="0.25"/>
    <row r="42099" hidden="1" x14ac:dyDescent="0.25"/>
    <row r="42100" hidden="1" x14ac:dyDescent="0.25"/>
    <row r="42101" hidden="1" x14ac:dyDescent="0.25"/>
    <row r="42102" hidden="1" x14ac:dyDescent="0.25"/>
    <row r="42103" hidden="1" x14ac:dyDescent="0.25"/>
    <row r="42104" hidden="1" x14ac:dyDescent="0.25"/>
    <row r="42105" hidden="1" x14ac:dyDescent="0.25"/>
    <row r="42106" hidden="1" x14ac:dyDescent="0.25"/>
    <row r="42107" hidden="1" x14ac:dyDescent="0.25"/>
    <row r="42108" hidden="1" x14ac:dyDescent="0.25"/>
    <row r="42109" hidden="1" x14ac:dyDescent="0.25"/>
    <row r="42110" hidden="1" x14ac:dyDescent="0.25"/>
    <row r="42111" hidden="1" x14ac:dyDescent="0.25"/>
    <row r="42112" hidden="1" x14ac:dyDescent="0.25"/>
    <row r="42113" hidden="1" x14ac:dyDescent="0.25"/>
    <row r="42114" hidden="1" x14ac:dyDescent="0.25"/>
    <row r="42115" hidden="1" x14ac:dyDescent="0.25"/>
    <row r="42116" hidden="1" x14ac:dyDescent="0.25"/>
    <row r="42117" hidden="1" x14ac:dyDescent="0.25"/>
    <row r="42118" hidden="1" x14ac:dyDescent="0.25"/>
    <row r="42119" hidden="1" x14ac:dyDescent="0.25"/>
    <row r="42120" hidden="1" x14ac:dyDescent="0.25"/>
    <row r="42121" hidden="1" x14ac:dyDescent="0.25"/>
    <row r="42122" hidden="1" x14ac:dyDescent="0.25"/>
    <row r="42123" hidden="1" x14ac:dyDescent="0.25"/>
    <row r="42124" hidden="1" x14ac:dyDescent="0.25"/>
    <row r="42125" hidden="1" x14ac:dyDescent="0.25"/>
    <row r="42126" hidden="1" x14ac:dyDescent="0.25"/>
    <row r="42127" hidden="1" x14ac:dyDescent="0.25"/>
    <row r="42128" hidden="1" x14ac:dyDescent="0.25"/>
    <row r="42129" hidden="1" x14ac:dyDescent="0.25"/>
    <row r="42130" hidden="1" x14ac:dyDescent="0.25"/>
    <row r="42131" hidden="1" x14ac:dyDescent="0.25"/>
    <row r="42132" hidden="1" x14ac:dyDescent="0.25"/>
    <row r="42133" hidden="1" x14ac:dyDescent="0.25"/>
    <row r="42134" hidden="1" x14ac:dyDescent="0.25"/>
    <row r="42135" hidden="1" x14ac:dyDescent="0.25"/>
    <row r="42136" hidden="1" x14ac:dyDescent="0.25"/>
    <row r="42137" hidden="1" x14ac:dyDescent="0.25"/>
    <row r="42138" hidden="1" x14ac:dyDescent="0.25"/>
    <row r="42139" hidden="1" x14ac:dyDescent="0.25"/>
    <row r="42140" hidden="1" x14ac:dyDescent="0.25"/>
    <row r="42141" hidden="1" x14ac:dyDescent="0.25"/>
    <row r="42142" hidden="1" x14ac:dyDescent="0.25"/>
    <row r="42143" hidden="1" x14ac:dyDescent="0.25"/>
    <row r="42144" hidden="1" x14ac:dyDescent="0.25"/>
    <row r="42145" hidden="1" x14ac:dyDescent="0.25"/>
    <row r="42146" hidden="1" x14ac:dyDescent="0.25"/>
    <row r="42147" hidden="1" x14ac:dyDescent="0.25"/>
    <row r="42148" hidden="1" x14ac:dyDescent="0.25"/>
    <row r="42149" hidden="1" x14ac:dyDescent="0.25"/>
    <row r="42150" hidden="1" x14ac:dyDescent="0.25"/>
    <row r="42151" hidden="1" x14ac:dyDescent="0.25"/>
    <row r="42152" hidden="1" x14ac:dyDescent="0.25"/>
    <row r="42153" hidden="1" x14ac:dyDescent="0.25"/>
    <row r="42154" hidden="1" x14ac:dyDescent="0.25"/>
    <row r="42155" hidden="1" x14ac:dyDescent="0.25"/>
    <row r="42156" hidden="1" x14ac:dyDescent="0.25"/>
    <row r="42157" hidden="1" x14ac:dyDescent="0.25"/>
    <row r="42158" hidden="1" x14ac:dyDescent="0.25"/>
    <row r="42159" hidden="1" x14ac:dyDescent="0.25"/>
    <row r="42160" hidden="1" x14ac:dyDescent="0.25"/>
    <row r="42161" hidden="1" x14ac:dyDescent="0.25"/>
    <row r="42162" hidden="1" x14ac:dyDescent="0.25"/>
    <row r="42163" hidden="1" x14ac:dyDescent="0.25"/>
    <row r="42164" hidden="1" x14ac:dyDescent="0.25"/>
    <row r="42165" hidden="1" x14ac:dyDescent="0.25"/>
    <row r="42166" hidden="1" x14ac:dyDescent="0.25"/>
    <row r="42167" hidden="1" x14ac:dyDescent="0.25"/>
    <row r="42168" hidden="1" x14ac:dyDescent="0.25"/>
    <row r="42169" hidden="1" x14ac:dyDescent="0.25"/>
    <row r="42170" hidden="1" x14ac:dyDescent="0.25"/>
    <row r="42171" hidden="1" x14ac:dyDescent="0.25"/>
    <row r="42172" hidden="1" x14ac:dyDescent="0.25"/>
    <row r="42173" hidden="1" x14ac:dyDescent="0.25"/>
    <row r="42174" hidden="1" x14ac:dyDescent="0.25"/>
    <row r="42175" hidden="1" x14ac:dyDescent="0.25"/>
    <row r="42176" hidden="1" x14ac:dyDescent="0.25"/>
    <row r="42177" hidden="1" x14ac:dyDescent="0.25"/>
    <row r="42178" hidden="1" x14ac:dyDescent="0.25"/>
    <row r="42179" hidden="1" x14ac:dyDescent="0.25"/>
    <row r="42180" hidden="1" x14ac:dyDescent="0.25"/>
    <row r="42181" hidden="1" x14ac:dyDescent="0.25"/>
    <row r="42182" hidden="1" x14ac:dyDescent="0.25"/>
    <row r="42183" hidden="1" x14ac:dyDescent="0.25"/>
    <row r="42184" hidden="1" x14ac:dyDescent="0.25"/>
    <row r="42185" hidden="1" x14ac:dyDescent="0.25"/>
    <row r="42186" hidden="1" x14ac:dyDescent="0.25"/>
    <row r="42187" hidden="1" x14ac:dyDescent="0.25"/>
    <row r="42188" hidden="1" x14ac:dyDescent="0.25"/>
    <row r="42189" hidden="1" x14ac:dyDescent="0.25"/>
    <row r="42190" hidden="1" x14ac:dyDescent="0.25"/>
    <row r="42191" hidden="1" x14ac:dyDescent="0.25"/>
    <row r="42192" hidden="1" x14ac:dyDescent="0.25"/>
    <row r="42193" hidden="1" x14ac:dyDescent="0.25"/>
    <row r="42194" hidden="1" x14ac:dyDescent="0.25"/>
    <row r="42195" hidden="1" x14ac:dyDescent="0.25"/>
    <row r="42196" hidden="1" x14ac:dyDescent="0.25"/>
    <row r="42197" hidden="1" x14ac:dyDescent="0.25"/>
    <row r="42198" hidden="1" x14ac:dyDescent="0.25"/>
    <row r="42199" hidden="1" x14ac:dyDescent="0.25"/>
    <row r="42200" hidden="1" x14ac:dyDescent="0.25"/>
    <row r="42201" hidden="1" x14ac:dyDescent="0.25"/>
    <row r="42202" hidden="1" x14ac:dyDescent="0.25"/>
    <row r="42203" hidden="1" x14ac:dyDescent="0.25"/>
    <row r="42204" hidden="1" x14ac:dyDescent="0.25"/>
    <row r="42205" hidden="1" x14ac:dyDescent="0.25"/>
    <row r="42206" hidden="1" x14ac:dyDescent="0.25"/>
    <row r="42207" hidden="1" x14ac:dyDescent="0.25"/>
    <row r="42208" hidden="1" x14ac:dyDescent="0.25"/>
    <row r="42209" hidden="1" x14ac:dyDescent="0.25"/>
    <row r="42210" hidden="1" x14ac:dyDescent="0.25"/>
    <row r="42211" hidden="1" x14ac:dyDescent="0.25"/>
    <row r="42212" hidden="1" x14ac:dyDescent="0.25"/>
    <row r="42213" hidden="1" x14ac:dyDescent="0.25"/>
    <row r="42214" hidden="1" x14ac:dyDescent="0.25"/>
    <row r="42215" hidden="1" x14ac:dyDescent="0.25"/>
    <row r="42216" hidden="1" x14ac:dyDescent="0.25"/>
    <row r="42217" hidden="1" x14ac:dyDescent="0.25"/>
    <row r="42218" hidden="1" x14ac:dyDescent="0.25"/>
    <row r="42219" hidden="1" x14ac:dyDescent="0.25"/>
    <row r="42220" hidden="1" x14ac:dyDescent="0.25"/>
    <row r="42221" hidden="1" x14ac:dyDescent="0.25"/>
    <row r="42222" hidden="1" x14ac:dyDescent="0.25"/>
    <row r="42223" hidden="1" x14ac:dyDescent="0.25"/>
    <row r="42224" hidden="1" x14ac:dyDescent="0.25"/>
    <row r="42225" hidden="1" x14ac:dyDescent="0.25"/>
    <row r="42226" hidden="1" x14ac:dyDescent="0.25"/>
    <row r="42227" hidden="1" x14ac:dyDescent="0.25"/>
    <row r="42228" hidden="1" x14ac:dyDescent="0.25"/>
    <row r="42229" hidden="1" x14ac:dyDescent="0.25"/>
    <row r="42230" hidden="1" x14ac:dyDescent="0.25"/>
    <row r="42231" hidden="1" x14ac:dyDescent="0.25"/>
    <row r="42232" hidden="1" x14ac:dyDescent="0.25"/>
    <row r="42233" hidden="1" x14ac:dyDescent="0.25"/>
    <row r="42234" hidden="1" x14ac:dyDescent="0.25"/>
    <row r="42235" hidden="1" x14ac:dyDescent="0.25"/>
    <row r="42236" hidden="1" x14ac:dyDescent="0.25"/>
    <row r="42237" hidden="1" x14ac:dyDescent="0.25"/>
    <row r="42238" hidden="1" x14ac:dyDescent="0.25"/>
    <row r="42239" hidden="1" x14ac:dyDescent="0.25"/>
    <row r="42240" hidden="1" x14ac:dyDescent="0.25"/>
    <row r="42241" hidden="1" x14ac:dyDescent="0.25"/>
    <row r="42242" hidden="1" x14ac:dyDescent="0.25"/>
    <row r="42243" hidden="1" x14ac:dyDescent="0.25"/>
    <row r="42244" hidden="1" x14ac:dyDescent="0.25"/>
    <row r="42245" hidden="1" x14ac:dyDescent="0.25"/>
    <row r="42246" hidden="1" x14ac:dyDescent="0.25"/>
    <row r="42247" hidden="1" x14ac:dyDescent="0.25"/>
    <row r="42248" hidden="1" x14ac:dyDescent="0.25"/>
    <row r="42249" hidden="1" x14ac:dyDescent="0.25"/>
    <row r="42250" hidden="1" x14ac:dyDescent="0.25"/>
    <row r="42251" hidden="1" x14ac:dyDescent="0.25"/>
    <row r="42252" hidden="1" x14ac:dyDescent="0.25"/>
    <row r="42253" hidden="1" x14ac:dyDescent="0.25"/>
    <row r="42254" hidden="1" x14ac:dyDescent="0.25"/>
    <row r="42255" hidden="1" x14ac:dyDescent="0.25"/>
    <row r="42256" hidden="1" x14ac:dyDescent="0.25"/>
    <row r="42257" hidden="1" x14ac:dyDescent="0.25"/>
    <row r="42258" hidden="1" x14ac:dyDescent="0.25"/>
    <row r="42259" hidden="1" x14ac:dyDescent="0.25"/>
    <row r="42260" hidden="1" x14ac:dyDescent="0.25"/>
    <row r="42261" hidden="1" x14ac:dyDescent="0.25"/>
    <row r="42262" hidden="1" x14ac:dyDescent="0.25"/>
    <row r="42263" hidden="1" x14ac:dyDescent="0.25"/>
    <row r="42264" hidden="1" x14ac:dyDescent="0.25"/>
    <row r="42265" hidden="1" x14ac:dyDescent="0.25"/>
    <row r="42266" hidden="1" x14ac:dyDescent="0.25"/>
    <row r="42267" hidden="1" x14ac:dyDescent="0.25"/>
    <row r="42268" hidden="1" x14ac:dyDescent="0.25"/>
    <row r="42269" hidden="1" x14ac:dyDescent="0.25"/>
    <row r="42270" hidden="1" x14ac:dyDescent="0.25"/>
    <row r="42271" hidden="1" x14ac:dyDescent="0.25"/>
    <row r="42272" hidden="1" x14ac:dyDescent="0.25"/>
    <row r="42273" hidden="1" x14ac:dyDescent="0.25"/>
    <row r="42274" hidden="1" x14ac:dyDescent="0.25"/>
    <row r="42275" hidden="1" x14ac:dyDescent="0.25"/>
    <row r="42276" hidden="1" x14ac:dyDescent="0.25"/>
    <row r="42277" hidden="1" x14ac:dyDescent="0.25"/>
    <row r="42278" hidden="1" x14ac:dyDescent="0.25"/>
    <row r="42279" hidden="1" x14ac:dyDescent="0.25"/>
    <row r="42280" hidden="1" x14ac:dyDescent="0.25"/>
    <row r="42281" hidden="1" x14ac:dyDescent="0.25"/>
    <row r="42282" hidden="1" x14ac:dyDescent="0.25"/>
    <row r="42283" hidden="1" x14ac:dyDescent="0.25"/>
    <row r="42284" hidden="1" x14ac:dyDescent="0.25"/>
    <row r="42285" hidden="1" x14ac:dyDescent="0.25"/>
    <row r="42286" hidden="1" x14ac:dyDescent="0.25"/>
    <row r="42287" hidden="1" x14ac:dyDescent="0.25"/>
    <row r="42288" hidden="1" x14ac:dyDescent="0.25"/>
    <row r="42289" hidden="1" x14ac:dyDescent="0.25"/>
    <row r="42290" hidden="1" x14ac:dyDescent="0.25"/>
    <row r="42291" hidden="1" x14ac:dyDescent="0.25"/>
    <row r="42292" hidden="1" x14ac:dyDescent="0.25"/>
    <row r="42293" hidden="1" x14ac:dyDescent="0.25"/>
    <row r="42294" hidden="1" x14ac:dyDescent="0.25"/>
    <row r="42295" hidden="1" x14ac:dyDescent="0.25"/>
    <row r="42296" hidden="1" x14ac:dyDescent="0.25"/>
    <row r="42297" hidden="1" x14ac:dyDescent="0.25"/>
    <row r="42298" hidden="1" x14ac:dyDescent="0.25"/>
    <row r="42299" hidden="1" x14ac:dyDescent="0.25"/>
    <row r="42300" hidden="1" x14ac:dyDescent="0.25"/>
    <row r="42301" hidden="1" x14ac:dyDescent="0.25"/>
    <row r="42302" hidden="1" x14ac:dyDescent="0.25"/>
    <row r="42303" hidden="1" x14ac:dyDescent="0.25"/>
    <row r="42304" hidden="1" x14ac:dyDescent="0.25"/>
    <row r="42305" hidden="1" x14ac:dyDescent="0.25"/>
    <row r="42306" hidden="1" x14ac:dyDescent="0.25"/>
    <row r="42307" hidden="1" x14ac:dyDescent="0.25"/>
    <row r="42308" hidden="1" x14ac:dyDescent="0.25"/>
    <row r="42309" hidden="1" x14ac:dyDescent="0.25"/>
    <row r="42310" hidden="1" x14ac:dyDescent="0.25"/>
    <row r="42311" hidden="1" x14ac:dyDescent="0.25"/>
    <row r="42312" hidden="1" x14ac:dyDescent="0.25"/>
    <row r="42313" hidden="1" x14ac:dyDescent="0.25"/>
    <row r="42314" hidden="1" x14ac:dyDescent="0.25"/>
    <row r="42315" hidden="1" x14ac:dyDescent="0.25"/>
    <row r="42316" hidden="1" x14ac:dyDescent="0.25"/>
    <row r="42317" hidden="1" x14ac:dyDescent="0.25"/>
    <row r="42318" hidden="1" x14ac:dyDescent="0.25"/>
    <row r="42319" hidden="1" x14ac:dyDescent="0.25"/>
    <row r="42320" hidden="1" x14ac:dyDescent="0.25"/>
    <row r="42321" hidden="1" x14ac:dyDescent="0.25"/>
    <row r="42322" hidden="1" x14ac:dyDescent="0.25"/>
    <row r="42323" hidden="1" x14ac:dyDescent="0.25"/>
    <row r="42324" hidden="1" x14ac:dyDescent="0.25"/>
    <row r="42325" hidden="1" x14ac:dyDescent="0.25"/>
    <row r="42326" hidden="1" x14ac:dyDescent="0.25"/>
    <row r="42327" hidden="1" x14ac:dyDescent="0.25"/>
    <row r="42328" hidden="1" x14ac:dyDescent="0.25"/>
    <row r="42329" hidden="1" x14ac:dyDescent="0.25"/>
    <row r="42330" hidden="1" x14ac:dyDescent="0.25"/>
    <row r="42331" hidden="1" x14ac:dyDescent="0.25"/>
    <row r="42332" hidden="1" x14ac:dyDescent="0.25"/>
    <row r="42333" hidden="1" x14ac:dyDescent="0.25"/>
    <row r="42334" hidden="1" x14ac:dyDescent="0.25"/>
    <row r="42335" hidden="1" x14ac:dyDescent="0.25"/>
    <row r="42336" hidden="1" x14ac:dyDescent="0.25"/>
    <row r="42337" hidden="1" x14ac:dyDescent="0.25"/>
    <row r="42338" hidden="1" x14ac:dyDescent="0.25"/>
    <row r="42339" hidden="1" x14ac:dyDescent="0.25"/>
    <row r="42340" hidden="1" x14ac:dyDescent="0.25"/>
    <row r="42341" hidden="1" x14ac:dyDescent="0.25"/>
    <row r="42342" hidden="1" x14ac:dyDescent="0.25"/>
    <row r="42343" hidden="1" x14ac:dyDescent="0.25"/>
    <row r="42344" hidden="1" x14ac:dyDescent="0.25"/>
    <row r="42345" hidden="1" x14ac:dyDescent="0.25"/>
    <row r="42346" hidden="1" x14ac:dyDescent="0.25"/>
    <row r="42347" hidden="1" x14ac:dyDescent="0.25"/>
    <row r="42348" hidden="1" x14ac:dyDescent="0.25"/>
    <row r="42349" hidden="1" x14ac:dyDescent="0.25"/>
    <row r="42350" hidden="1" x14ac:dyDescent="0.25"/>
    <row r="42351" hidden="1" x14ac:dyDescent="0.25"/>
    <row r="42352" hidden="1" x14ac:dyDescent="0.25"/>
    <row r="42353" hidden="1" x14ac:dyDescent="0.25"/>
    <row r="42354" hidden="1" x14ac:dyDescent="0.25"/>
    <row r="42355" hidden="1" x14ac:dyDescent="0.25"/>
    <row r="42356" hidden="1" x14ac:dyDescent="0.25"/>
    <row r="42357" hidden="1" x14ac:dyDescent="0.25"/>
    <row r="42358" hidden="1" x14ac:dyDescent="0.25"/>
    <row r="42359" hidden="1" x14ac:dyDescent="0.25"/>
    <row r="42360" hidden="1" x14ac:dyDescent="0.25"/>
    <row r="42361" hidden="1" x14ac:dyDescent="0.25"/>
    <row r="42362" hidden="1" x14ac:dyDescent="0.25"/>
    <row r="42363" hidden="1" x14ac:dyDescent="0.25"/>
    <row r="42364" hidden="1" x14ac:dyDescent="0.25"/>
    <row r="42365" hidden="1" x14ac:dyDescent="0.25"/>
    <row r="42366" hidden="1" x14ac:dyDescent="0.25"/>
    <row r="42367" hidden="1" x14ac:dyDescent="0.25"/>
    <row r="42368" hidden="1" x14ac:dyDescent="0.25"/>
    <row r="42369" hidden="1" x14ac:dyDescent="0.25"/>
    <row r="42370" hidden="1" x14ac:dyDescent="0.25"/>
    <row r="42371" hidden="1" x14ac:dyDescent="0.25"/>
    <row r="42372" hidden="1" x14ac:dyDescent="0.25"/>
    <row r="42373" hidden="1" x14ac:dyDescent="0.25"/>
    <row r="42374" hidden="1" x14ac:dyDescent="0.25"/>
    <row r="42375" hidden="1" x14ac:dyDescent="0.25"/>
    <row r="42376" hidden="1" x14ac:dyDescent="0.25"/>
    <row r="42377" hidden="1" x14ac:dyDescent="0.25"/>
    <row r="42378" hidden="1" x14ac:dyDescent="0.25"/>
    <row r="42379" hidden="1" x14ac:dyDescent="0.25"/>
    <row r="42380" hidden="1" x14ac:dyDescent="0.25"/>
    <row r="42381" hidden="1" x14ac:dyDescent="0.25"/>
    <row r="42382" hidden="1" x14ac:dyDescent="0.25"/>
    <row r="42383" hidden="1" x14ac:dyDescent="0.25"/>
    <row r="42384" hidden="1" x14ac:dyDescent="0.25"/>
    <row r="42385" hidden="1" x14ac:dyDescent="0.25"/>
    <row r="42386" hidden="1" x14ac:dyDescent="0.25"/>
    <row r="42387" hidden="1" x14ac:dyDescent="0.25"/>
    <row r="42388" hidden="1" x14ac:dyDescent="0.25"/>
    <row r="42389" hidden="1" x14ac:dyDescent="0.25"/>
    <row r="42390" hidden="1" x14ac:dyDescent="0.25"/>
    <row r="42391" hidden="1" x14ac:dyDescent="0.25"/>
    <row r="42392" hidden="1" x14ac:dyDescent="0.25"/>
    <row r="42393" hidden="1" x14ac:dyDescent="0.25"/>
    <row r="42394" hidden="1" x14ac:dyDescent="0.25"/>
    <row r="42395" hidden="1" x14ac:dyDescent="0.25"/>
    <row r="42396" hidden="1" x14ac:dyDescent="0.25"/>
    <row r="42397" hidden="1" x14ac:dyDescent="0.25"/>
    <row r="42398" hidden="1" x14ac:dyDescent="0.25"/>
    <row r="42399" hidden="1" x14ac:dyDescent="0.25"/>
    <row r="42400" hidden="1" x14ac:dyDescent="0.25"/>
    <row r="42401" hidden="1" x14ac:dyDescent="0.25"/>
    <row r="42402" hidden="1" x14ac:dyDescent="0.25"/>
    <row r="42403" hidden="1" x14ac:dyDescent="0.25"/>
    <row r="42404" hidden="1" x14ac:dyDescent="0.25"/>
    <row r="42405" hidden="1" x14ac:dyDescent="0.25"/>
    <row r="42406" hidden="1" x14ac:dyDescent="0.25"/>
    <row r="42407" hidden="1" x14ac:dyDescent="0.25"/>
    <row r="42408" hidden="1" x14ac:dyDescent="0.25"/>
    <row r="42409" hidden="1" x14ac:dyDescent="0.25"/>
    <row r="42410" hidden="1" x14ac:dyDescent="0.25"/>
    <row r="42411" hidden="1" x14ac:dyDescent="0.25"/>
    <row r="42412" hidden="1" x14ac:dyDescent="0.25"/>
    <row r="42413" hidden="1" x14ac:dyDescent="0.25"/>
    <row r="42414" hidden="1" x14ac:dyDescent="0.25"/>
    <row r="42415" hidden="1" x14ac:dyDescent="0.25"/>
    <row r="42416" hidden="1" x14ac:dyDescent="0.25"/>
    <row r="42417" hidden="1" x14ac:dyDescent="0.25"/>
    <row r="42418" hidden="1" x14ac:dyDescent="0.25"/>
    <row r="42419" hidden="1" x14ac:dyDescent="0.25"/>
    <row r="42420" hidden="1" x14ac:dyDescent="0.25"/>
    <row r="42421" hidden="1" x14ac:dyDescent="0.25"/>
    <row r="42422" hidden="1" x14ac:dyDescent="0.25"/>
    <row r="42423" hidden="1" x14ac:dyDescent="0.25"/>
    <row r="42424" hidden="1" x14ac:dyDescent="0.25"/>
    <row r="42425" hidden="1" x14ac:dyDescent="0.25"/>
    <row r="42426" hidden="1" x14ac:dyDescent="0.25"/>
    <row r="42427" hidden="1" x14ac:dyDescent="0.25"/>
    <row r="42428" hidden="1" x14ac:dyDescent="0.25"/>
    <row r="42429" hidden="1" x14ac:dyDescent="0.25"/>
    <row r="42430" hidden="1" x14ac:dyDescent="0.25"/>
    <row r="42431" hidden="1" x14ac:dyDescent="0.25"/>
    <row r="42432" hidden="1" x14ac:dyDescent="0.25"/>
    <row r="42433" hidden="1" x14ac:dyDescent="0.25"/>
    <row r="42434" hidden="1" x14ac:dyDescent="0.25"/>
    <row r="42435" hidden="1" x14ac:dyDescent="0.25"/>
    <row r="42436" hidden="1" x14ac:dyDescent="0.25"/>
    <row r="42437" hidden="1" x14ac:dyDescent="0.25"/>
    <row r="42438" hidden="1" x14ac:dyDescent="0.25"/>
    <row r="42439" hidden="1" x14ac:dyDescent="0.25"/>
    <row r="42440" hidden="1" x14ac:dyDescent="0.25"/>
    <row r="42441" hidden="1" x14ac:dyDescent="0.25"/>
    <row r="42442" hidden="1" x14ac:dyDescent="0.25"/>
    <row r="42443" hidden="1" x14ac:dyDescent="0.25"/>
    <row r="42444" hidden="1" x14ac:dyDescent="0.25"/>
    <row r="42445" hidden="1" x14ac:dyDescent="0.25"/>
    <row r="42446" hidden="1" x14ac:dyDescent="0.25"/>
    <row r="42447" hidden="1" x14ac:dyDescent="0.25"/>
    <row r="42448" hidden="1" x14ac:dyDescent="0.25"/>
    <row r="42449" hidden="1" x14ac:dyDescent="0.25"/>
    <row r="42450" hidden="1" x14ac:dyDescent="0.25"/>
    <row r="42451" hidden="1" x14ac:dyDescent="0.25"/>
    <row r="42452" hidden="1" x14ac:dyDescent="0.25"/>
    <row r="42453" hidden="1" x14ac:dyDescent="0.25"/>
    <row r="42454" hidden="1" x14ac:dyDescent="0.25"/>
    <row r="42455" hidden="1" x14ac:dyDescent="0.25"/>
    <row r="42456" hidden="1" x14ac:dyDescent="0.25"/>
    <row r="42457" hidden="1" x14ac:dyDescent="0.25"/>
    <row r="42458" hidden="1" x14ac:dyDescent="0.25"/>
    <row r="42459" hidden="1" x14ac:dyDescent="0.25"/>
    <row r="42460" hidden="1" x14ac:dyDescent="0.25"/>
    <row r="42461" hidden="1" x14ac:dyDescent="0.25"/>
    <row r="42462" hidden="1" x14ac:dyDescent="0.25"/>
    <row r="42463" hidden="1" x14ac:dyDescent="0.25"/>
    <row r="42464" hidden="1" x14ac:dyDescent="0.25"/>
    <row r="42465" hidden="1" x14ac:dyDescent="0.25"/>
    <row r="42466" hidden="1" x14ac:dyDescent="0.25"/>
    <row r="42467" hidden="1" x14ac:dyDescent="0.25"/>
    <row r="42468" hidden="1" x14ac:dyDescent="0.25"/>
    <row r="42469" hidden="1" x14ac:dyDescent="0.25"/>
    <row r="42470" hidden="1" x14ac:dyDescent="0.25"/>
    <row r="42471" hidden="1" x14ac:dyDescent="0.25"/>
    <row r="42472" hidden="1" x14ac:dyDescent="0.25"/>
    <row r="42473" hidden="1" x14ac:dyDescent="0.25"/>
    <row r="42474" hidden="1" x14ac:dyDescent="0.25"/>
    <row r="42475" hidden="1" x14ac:dyDescent="0.25"/>
    <row r="42476" hidden="1" x14ac:dyDescent="0.25"/>
    <row r="42477" hidden="1" x14ac:dyDescent="0.25"/>
    <row r="42478" hidden="1" x14ac:dyDescent="0.25"/>
    <row r="42479" hidden="1" x14ac:dyDescent="0.25"/>
    <row r="42480" hidden="1" x14ac:dyDescent="0.25"/>
    <row r="42481" hidden="1" x14ac:dyDescent="0.25"/>
    <row r="42482" hidden="1" x14ac:dyDescent="0.25"/>
    <row r="42483" hidden="1" x14ac:dyDescent="0.25"/>
    <row r="42484" hidden="1" x14ac:dyDescent="0.25"/>
    <row r="42485" hidden="1" x14ac:dyDescent="0.25"/>
    <row r="42486" hidden="1" x14ac:dyDescent="0.25"/>
    <row r="42487" hidden="1" x14ac:dyDescent="0.25"/>
    <row r="42488" hidden="1" x14ac:dyDescent="0.25"/>
    <row r="42489" hidden="1" x14ac:dyDescent="0.25"/>
    <row r="42490" hidden="1" x14ac:dyDescent="0.25"/>
    <row r="42491" hidden="1" x14ac:dyDescent="0.25"/>
    <row r="42492" hidden="1" x14ac:dyDescent="0.25"/>
    <row r="42493" hidden="1" x14ac:dyDescent="0.25"/>
    <row r="42494" hidden="1" x14ac:dyDescent="0.25"/>
    <row r="42495" hidden="1" x14ac:dyDescent="0.25"/>
    <row r="42496" hidden="1" x14ac:dyDescent="0.25"/>
    <row r="42497" hidden="1" x14ac:dyDescent="0.25"/>
    <row r="42498" hidden="1" x14ac:dyDescent="0.25"/>
    <row r="42499" hidden="1" x14ac:dyDescent="0.25"/>
    <row r="42500" hidden="1" x14ac:dyDescent="0.25"/>
    <row r="42501" hidden="1" x14ac:dyDescent="0.25"/>
    <row r="42502" hidden="1" x14ac:dyDescent="0.25"/>
    <row r="42503" hidden="1" x14ac:dyDescent="0.25"/>
    <row r="42504" hidden="1" x14ac:dyDescent="0.25"/>
    <row r="42505" hidden="1" x14ac:dyDescent="0.25"/>
    <row r="42506" hidden="1" x14ac:dyDescent="0.25"/>
    <row r="42507" hidden="1" x14ac:dyDescent="0.25"/>
    <row r="42508" hidden="1" x14ac:dyDescent="0.25"/>
    <row r="42509" hidden="1" x14ac:dyDescent="0.25"/>
    <row r="42510" hidden="1" x14ac:dyDescent="0.25"/>
    <row r="42511" hidden="1" x14ac:dyDescent="0.25"/>
    <row r="42512" hidden="1" x14ac:dyDescent="0.25"/>
    <row r="42513" hidden="1" x14ac:dyDescent="0.25"/>
    <row r="42514" hidden="1" x14ac:dyDescent="0.25"/>
    <row r="42515" hidden="1" x14ac:dyDescent="0.25"/>
    <row r="42516" hidden="1" x14ac:dyDescent="0.25"/>
    <row r="42517" hidden="1" x14ac:dyDescent="0.25"/>
    <row r="42518" hidden="1" x14ac:dyDescent="0.25"/>
    <row r="42519" hidden="1" x14ac:dyDescent="0.25"/>
    <row r="42520" hidden="1" x14ac:dyDescent="0.25"/>
    <row r="42521" hidden="1" x14ac:dyDescent="0.25"/>
    <row r="42522" hidden="1" x14ac:dyDescent="0.25"/>
    <row r="42523" hidden="1" x14ac:dyDescent="0.25"/>
    <row r="42524" hidden="1" x14ac:dyDescent="0.25"/>
    <row r="42525" hidden="1" x14ac:dyDescent="0.25"/>
    <row r="42526" hidden="1" x14ac:dyDescent="0.25"/>
    <row r="42527" hidden="1" x14ac:dyDescent="0.25"/>
    <row r="42528" hidden="1" x14ac:dyDescent="0.25"/>
    <row r="42529" hidden="1" x14ac:dyDescent="0.25"/>
    <row r="42530" hidden="1" x14ac:dyDescent="0.25"/>
    <row r="42531" hidden="1" x14ac:dyDescent="0.25"/>
    <row r="42532" hidden="1" x14ac:dyDescent="0.25"/>
    <row r="42533" hidden="1" x14ac:dyDescent="0.25"/>
    <row r="42534" hidden="1" x14ac:dyDescent="0.25"/>
    <row r="42535" hidden="1" x14ac:dyDescent="0.25"/>
    <row r="42536" hidden="1" x14ac:dyDescent="0.25"/>
    <row r="42537" hidden="1" x14ac:dyDescent="0.25"/>
    <row r="42538" hidden="1" x14ac:dyDescent="0.25"/>
    <row r="42539" hidden="1" x14ac:dyDescent="0.25"/>
    <row r="42540" hidden="1" x14ac:dyDescent="0.25"/>
    <row r="42541" hidden="1" x14ac:dyDescent="0.25"/>
    <row r="42542" hidden="1" x14ac:dyDescent="0.25"/>
    <row r="42543" hidden="1" x14ac:dyDescent="0.25"/>
    <row r="42544" hidden="1" x14ac:dyDescent="0.25"/>
    <row r="42545" hidden="1" x14ac:dyDescent="0.25"/>
    <row r="42546" hidden="1" x14ac:dyDescent="0.25"/>
    <row r="42547" hidden="1" x14ac:dyDescent="0.25"/>
    <row r="42548" hidden="1" x14ac:dyDescent="0.25"/>
    <row r="42549" hidden="1" x14ac:dyDescent="0.25"/>
    <row r="42550" hidden="1" x14ac:dyDescent="0.25"/>
    <row r="42551" hidden="1" x14ac:dyDescent="0.25"/>
    <row r="42552" hidden="1" x14ac:dyDescent="0.25"/>
    <row r="42553" hidden="1" x14ac:dyDescent="0.25"/>
    <row r="42554" hidden="1" x14ac:dyDescent="0.25"/>
    <row r="42555" hidden="1" x14ac:dyDescent="0.25"/>
    <row r="42556" hidden="1" x14ac:dyDescent="0.25"/>
    <row r="42557" hidden="1" x14ac:dyDescent="0.25"/>
    <row r="42558" hidden="1" x14ac:dyDescent="0.25"/>
    <row r="42559" hidden="1" x14ac:dyDescent="0.25"/>
    <row r="42560" hidden="1" x14ac:dyDescent="0.25"/>
    <row r="42561" hidden="1" x14ac:dyDescent="0.25"/>
    <row r="42562" hidden="1" x14ac:dyDescent="0.25"/>
    <row r="42563" hidden="1" x14ac:dyDescent="0.25"/>
    <row r="42564" hidden="1" x14ac:dyDescent="0.25"/>
    <row r="42565" hidden="1" x14ac:dyDescent="0.25"/>
    <row r="42566" hidden="1" x14ac:dyDescent="0.25"/>
    <row r="42567" hidden="1" x14ac:dyDescent="0.25"/>
    <row r="42568" hidden="1" x14ac:dyDescent="0.25"/>
    <row r="42569" hidden="1" x14ac:dyDescent="0.25"/>
    <row r="42570" hidden="1" x14ac:dyDescent="0.25"/>
    <row r="42571" hidden="1" x14ac:dyDescent="0.25"/>
    <row r="42572" hidden="1" x14ac:dyDescent="0.25"/>
    <row r="42573" hidden="1" x14ac:dyDescent="0.25"/>
    <row r="42574" hidden="1" x14ac:dyDescent="0.25"/>
    <row r="42575" hidden="1" x14ac:dyDescent="0.25"/>
    <row r="42576" hidden="1" x14ac:dyDescent="0.25"/>
    <row r="42577" hidden="1" x14ac:dyDescent="0.25"/>
    <row r="42578" hidden="1" x14ac:dyDescent="0.25"/>
    <row r="42579" hidden="1" x14ac:dyDescent="0.25"/>
    <row r="42580" hidden="1" x14ac:dyDescent="0.25"/>
    <row r="42581" hidden="1" x14ac:dyDescent="0.25"/>
    <row r="42582" hidden="1" x14ac:dyDescent="0.25"/>
    <row r="42583" hidden="1" x14ac:dyDescent="0.25"/>
    <row r="42584" hidden="1" x14ac:dyDescent="0.25"/>
    <row r="42585" hidden="1" x14ac:dyDescent="0.25"/>
    <row r="42586" hidden="1" x14ac:dyDescent="0.25"/>
    <row r="42587" hidden="1" x14ac:dyDescent="0.25"/>
    <row r="42588" hidden="1" x14ac:dyDescent="0.25"/>
    <row r="42589" hidden="1" x14ac:dyDescent="0.25"/>
    <row r="42590" hidden="1" x14ac:dyDescent="0.25"/>
    <row r="42591" hidden="1" x14ac:dyDescent="0.25"/>
    <row r="42592" hidden="1" x14ac:dyDescent="0.25"/>
    <row r="42593" hidden="1" x14ac:dyDescent="0.25"/>
    <row r="42594" hidden="1" x14ac:dyDescent="0.25"/>
    <row r="42595" hidden="1" x14ac:dyDescent="0.25"/>
    <row r="42596" hidden="1" x14ac:dyDescent="0.25"/>
    <row r="42597" hidden="1" x14ac:dyDescent="0.25"/>
    <row r="42598" hidden="1" x14ac:dyDescent="0.25"/>
    <row r="42599" hidden="1" x14ac:dyDescent="0.25"/>
    <row r="42600" hidden="1" x14ac:dyDescent="0.25"/>
    <row r="42601" hidden="1" x14ac:dyDescent="0.25"/>
    <row r="42602" hidden="1" x14ac:dyDescent="0.25"/>
    <row r="42603" hidden="1" x14ac:dyDescent="0.25"/>
    <row r="42604" hidden="1" x14ac:dyDescent="0.25"/>
    <row r="42605" hidden="1" x14ac:dyDescent="0.25"/>
    <row r="42606" hidden="1" x14ac:dyDescent="0.25"/>
    <row r="42607" hidden="1" x14ac:dyDescent="0.25"/>
    <row r="42608" hidden="1" x14ac:dyDescent="0.25"/>
    <row r="42609" hidden="1" x14ac:dyDescent="0.25"/>
    <row r="42610" hidden="1" x14ac:dyDescent="0.25"/>
    <row r="42611" hidden="1" x14ac:dyDescent="0.25"/>
    <row r="42612" hidden="1" x14ac:dyDescent="0.25"/>
    <row r="42613" hidden="1" x14ac:dyDescent="0.25"/>
    <row r="42614" hidden="1" x14ac:dyDescent="0.25"/>
    <row r="42615" hidden="1" x14ac:dyDescent="0.25"/>
    <row r="42616" hidden="1" x14ac:dyDescent="0.25"/>
    <row r="42617" hidden="1" x14ac:dyDescent="0.25"/>
    <row r="42618" hidden="1" x14ac:dyDescent="0.25"/>
    <row r="42619" hidden="1" x14ac:dyDescent="0.25"/>
    <row r="42620" hidden="1" x14ac:dyDescent="0.25"/>
    <row r="42621" hidden="1" x14ac:dyDescent="0.25"/>
    <row r="42622" hidden="1" x14ac:dyDescent="0.25"/>
    <row r="42623" hidden="1" x14ac:dyDescent="0.25"/>
    <row r="42624" hidden="1" x14ac:dyDescent="0.25"/>
    <row r="42625" hidden="1" x14ac:dyDescent="0.25"/>
    <row r="42626" hidden="1" x14ac:dyDescent="0.25"/>
    <row r="42627" hidden="1" x14ac:dyDescent="0.25"/>
    <row r="42628" hidden="1" x14ac:dyDescent="0.25"/>
    <row r="42629" hidden="1" x14ac:dyDescent="0.25"/>
    <row r="42630" hidden="1" x14ac:dyDescent="0.25"/>
    <row r="42631" hidden="1" x14ac:dyDescent="0.25"/>
    <row r="42632" hidden="1" x14ac:dyDescent="0.25"/>
    <row r="42633" hidden="1" x14ac:dyDescent="0.25"/>
    <row r="42634" hidden="1" x14ac:dyDescent="0.25"/>
    <row r="42635" hidden="1" x14ac:dyDescent="0.25"/>
    <row r="42636" hidden="1" x14ac:dyDescent="0.25"/>
    <row r="42637" hidden="1" x14ac:dyDescent="0.25"/>
    <row r="42638" hidden="1" x14ac:dyDescent="0.25"/>
    <row r="42639" hidden="1" x14ac:dyDescent="0.25"/>
    <row r="42640" hidden="1" x14ac:dyDescent="0.25"/>
    <row r="42641" hidden="1" x14ac:dyDescent="0.25"/>
    <row r="42642" hidden="1" x14ac:dyDescent="0.25"/>
    <row r="42643" hidden="1" x14ac:dyDescent="0.25"/>
    <row r="42644" hidden="1" x14ac:dyDescent="0.25"/>
    <row r="42645" hidden="1" x14ac:dyDescent="0.25"/>
    <row r="42646" hidden="1" x14ac:dyDescent="0.25"/>
    <row r="42647" hidden="1" x14ac:dyDescent="0.25"/>
    <row r="42648" hidden="1" x14ac:dyDescent="0.25"/>
    <row r="42649" hidden="1" x14ac:dyDescent="0.25"/>
    <row r="42650" hidden="1" x14ac:dyDescent="0.25"/>
    <row r="42651" hidden="1" x14ac:dyDescent="0.25"/>
    <row r="42652" hidden="1" x14ac:dyDescent="0.25"/>
    <row r="42653" hidden="1" x14ac:dyDescent="0.25"/>
    <row r="42654" hidden="1" x14ac:dyDescent="0.25"/>
    <row r="42655" hidden="1" x14ac:dyDescent="0.25"/>
    <row r="42656" hidden="1" x14ac:dyDescent="0.25"/>
    <row r="42657" hidden="1" x14ac:dyDescent="0.25"/>
    <row r="42658" hidden="1" x14ac:dyDescent="0.25"/>
    <row r="42659" hidden="1" x14ac:dyDescent="0.25"/>
    <row r="42660" hidden="1" x14ac:dyDescent="0.25"/>
    <row r="42661" hidden="1" x14ac:dyDescent="0.25"/>
    <row r="42662" hidden="1" x14ac:dyDescent="0.25"/>
    <row r="42663" hidden="1" x14ac:dyDescent="0.25"/>
    <row r="42664" hidden="1" x14ac:dyDescent="0.25"/>
    <row r="42665" hidden="1" x14ac:dyDescent="0.25"/>
    <row r="42666" hidden="1" x14ac:dyDescent="0.25"/>
    <row r="42667" hidden="1" x14ac:dyDescent="0.25"/>
    <row r="42668" hidden="1" x14ac:dyDescent="0.25"/>
    <row r="42669" hidden="1" x14ac:dyDescent="0.25"/>
    <row r="42670" hidden="1" x14ac:dyDescent="0.25"/>
    <row r="42671" hidden="1" x14ac:dyDescent="0.25"/>
    <row r="42672" hidden="1" x14ac:dyDescent="0.25"/>
    <row r="42673" hidden="1" x14ac:dyDescent="0.25"/>
    <row r="42674" hidden="1" x14ac:dyDescent="0.25"/>
    <row r="42675" hidden="1" x14ac:dyDescent="0.25"/>
    <row r="42676" hidden="1" x14ac:dyDescent="0.25"/>
    <row r="42677" hidden="1" x14ac:dyDescent="0.25"/>
    <row r="42678" hidden="1" x14ac:dyDescent="0.25"/>
    <row r="42679" hidden="1" x14ac:dyDescent="0.25"/>
    <row r="42680" hidden="1" x14ac:dyDescent="0.25"/>
    <row r="42681" hidden="1" x14ac:dyDescent="0.25"/>
    <row r="42682" hidden="1" x14ac:dyDescent="0.25"/>
    <row r="42683" hidden="1" x14ac:dyDescent="0.25"/>
    <row r="42684" hidden="1" x14ac:dyDescent="0.25"/>
    <row r="42685" hidden="1" x14ac:dyDescent="0.25"/>
    <row r="42686" hidden="1" x14ac:dyDescent="0.25"/>
    <row r="42687" hidden="1" x14ac:dyDescent="0.25"/>
    <row r="42688" hidden="1" x14ac:dyDescent="0.25"/>
    <row r="42689" hidden="1" x14ac:dyDescent="0.25"/>
    <row r="42690" hidden="1" x14ac:dyDescent="0.25"/>
    <row r="42691" hidden="1" x14ac:dyDescent="0.25"/>
    <row r="42692" hidden="1" x14ac:dyDescent="0.25"/>
    <row r="42693" hidden="1" x14ac:dyDescent="0.25"/>
    <row r="42694" hidden="1" x14ac:dyDescent="0.25"/>
    <row r="42695" hidden="1" x14ac:dyDescent="0.25"/>
    <row r="42696" hidden="1" x14ac:dyDescent="0.25"/>
    <row r="42697" hidden="1" x14ac:dyDescent="0.25"/>
    <row r="42698" hidden="1" x14ac:dyDescent="0.25"/>
    <row r="42699" hidden="1" x14ac:dyDescent="0.25"/>
    <row r="42700" hidden="1" x14ac:dyDescent="0.25"/>
    <row r="42701" hidden="1" x14ac:dyDescent="0.25"/>
    <row r="42702" hidden="1" x14ac:dyDescent="0.25"/>
    <row r="42703" hidden="1" x14ac:dyDescent="0.25"/>
    <row r="42704" hidden="1" x14ac:dyDescent="0.25"/>
    <row r="42705" hidden="1" x14ac:dyDescent="0.25"/>
    <row r="42706" hidden="1" x14ac:dyDescent="0.25"/>
    <row r="42707" hidden="1" x14ac:dyDescent="0.25"/>
    <row r="42708" hidden="1" x14ac:dyDescent="0.25"/>
    <row r="42709" hidden="1" x14ac:dyDescent="0.25"/>
    <row r="42710" hidden="1" x14ac:dyDescent="0.25"/>
    <row r="42711" hidden="1" x14ac:dyDescent="0.25"/>
    <row r="42712" hidden="1" x14ac:dyDescent="0.25"/>
    <row r="42713" hidden="1" x14ac:dyDescent="0.25"/>
    <row r="42714" hidden="1" x14ac:dyDescent="0.25"/>
    <row r="42715" hidden="1" x14ac:dyDescent="0.25"/>
    <row r="42716" hidden="1" x14ac:dyDescent="0.25"/>
    <row r="42717" hidden="1" x14ac:dyDescent="0.25"/>
    <row r="42718" hidden="1" x14ac:dyDescent="0.25"/>
    <row r="42719" hidden="1" x14ac:dyDescent="0.25"/>
    <row r="42720" hidden="1" x14ac:dyDescent="0.25"/>
    <row r="42721" hidden="1" x14ac:dyDescent="0.25"/>
    <row r="42722" hidden="1" x14ac:dyDescent="0.25"/>
    <row r="42723" hidden="1" x14ac:dyDescent="0.25"/>
    <row r="42724" hidden="1" x14ac:dyDescent="0.25"/>
    <row r="42725" hidden="1" x14ac:dyDescent="0.25"/>
    <row r="42726" hidden="1" x14ac:dyDescent="0.25"/>
    <row r="42727" hidden="1" x14ac:dyDescent="0.25"/>
    <row r="42728" hidden="1" x14ac:dyDescent="0.25"/>
    <row r="42729" hidden="1" x14ac:dyDescent="0.25"/>
    <row r="42730" hidden="1" x14ac:dyDescent="0.25"/>
    <row r="42731" hidden="1" x14ac:dyDescent="0.25"/>
    <row r="42732" hidden="1" x14ac:dyDescent="0.25"/>
    <row r="42733" hidden="1" x14ac:dyDescent="0.25"/>
    <row r="42734" hidden="1" x14ac:dyDescent="0.25"/>
    <row r="42735" hidden="1" x14ac:dyDescent="0.25"/>
    <row r="42736" hidden="1" x14ac:dyDescent="0.25"/>
    <row r="42737" hidden="1" x14ac:dyDescent="0.25"/>
    <row r="42738" hidden="1" x14ac:dyDescent="0.25"/>
    <row r="42739" hidden="1" x14ac:dyDescent="0.25"/>
    <row r="42740" hidden="1" x14ac:dyDescent="0.25"/>
    <row r="42741" hidden="1" x14ac:dyDescent="0.25"/>
    <row r="42742" hidden="1" x14ac:dyDescent="0.25"/>
    <row r="42743" hidden="1" x14ac:dyDescent="0.25"/>
    <row r="42744" hidden="1" x14ac:dyDescent="0.25"/>
    <row r="42745" hidden="1" x14ac:dyDescent="0.25"/>
    <row r="42746" hidden="1" x14ac:dyDescent="0.25"/>
    <row r="42747" hidden="1" x14ac:dyDescent="0.25"/>
    <row r="42748" hidden="1" x14ac:dyDescent="0.25"/>
    <row r="42749" hidden="1" x14ac:dyDescent="0.25"/>
    <row r="42750" hidden="1" x14ac:dyDescent="0.25"/>
    <row r="42751" hidden="1" x14ac:dyDescent="0.25"/>
    <row r="42752" hidden="1" x14ac:dyDescent="0.25"/>
    <row r="42753" hidden="1" x14ac:dyDescent="0.25"/>
    <row r="42754" hidden="1" x14ac:dyDescent="0.25"/>
    <row r="42755" hidden="1" x14ac:dyDescent="0.25"/>
    <row r="42756" hidden="1" x14ac:dyDescent="0.25"/>
    <row r="42757" hidden="1" x14ac:dyDescent="0.25"/>
    <row r="42758" hidden="1" x14ac:dyDescent="0.25"/>
    <row r="42759" hidden="1" x14ac:dyDescent="0.25"/>
    <row r="42760" hidden="1" x14ac:dyDescent="0.25"/>
    <row r="42761" hidden="1" x14ac:dyDescent="0.25"/>
    <row r="42762" hidden="1" x14ac:dyDescent="0.25"/>
    <row r="42763" hidden="1" x14ac:dyDescent="0.25"/>
    <row r="42764" hidden="1" x14ac:dyDescent="0.25"/>
    <row r="42765" hidden="1" x14ac:dyDescent="0.25"/>
    <row r="42766" hidden="1" x14ac:dyDescent="0.25"/>
    <row r="42767" hidden="1" x14ac:dyDescent="0.25"/>
    <row r="42768" hidden="1" x14ac:dyDescent="0.25"/>
    <row r="42769" hidden="1" x14ac:dyDescent="0.25"/>
    <row r="42770" hidden="1" x14ac:dyDescent="0.25"/>
    <row r="42771" hidden="1" x14ac:dyDescent="0.25"/>
    <row r="42772" hidden="1" x14ac:dyDescent="0.25"/>
    <row r="42773" hidden="1" x14ac:dyDescent="0.25"/>
    <row r="42774" hidden="1" x14ac:dyDescent="0.25"/>
    <row r="42775" hidden="1" x14ac:dyDescent="0.25"/>
    <row r="42776" hidden="1" x14ac:dyDescent="0.25"/>
    <row r="42777" hidden="1" x14ac:dyDescent="0.25"/>
    <row r="42778" hidden="1" x14ac:dyDescent="0.25"/>
    <row r="42779" hidden="1" x14ac:dyDescent="0.25"/>
    <row r="42780" hidden="1" x14ac:dyDescent="0.25"/>
    <row r="42781" hidden="1" x14ac:dyDescent="0.25"/>
    <row r="42782" hidden="1" x14ac:dyDescent="0.25"/>
    <row r="42783" hidden="1" x14ac:dyDescent="0.25"/>
    <row r="42784" hidden="1" x14ac:dyDescent="0.25"/>
    <row r="42785" hidden="1" x14ac:dyDescent="0.25"/>
    <row r="42786" hidden="1" x14ac:dyDescent="0.25"/>
    <row r="42787" hidden="1" x14ac:dyDescent="0.25"/>
    <row r="42788" hidden="1" x14ac:dyDescent="0.25"/>
    <row r="42789" hidden="1" x14ac:dyDescent="0.25"/>
    <row r="42790" hidden="1" x14ac:dyDescent="0.25"/>
    <row r="42791" hidden="1" x14ac:dyDescent="0.25"/>
    <row r="42792" hidden="1" x14ac:dyDescent="0.25"/>
    <row r="42793" hidden="1" x14ac:dyDescent="0.25"/>
    <row r="42794" hidden="1" x14ac:dyDescent="0.25"/>
    <row r="42795" hidden="1" x14ac:dyDescent="0.25"/>
    <row r="42796" hidden="1" x14ac:dyDescent="0.25"/>
    <row r="42797" hidden="1" x14ac:dyDescent="0.25"/>
    <row r="42798" hidden="1" x14ac:dyDescent="0.25"/>
    <row r="42799" hidden="1" x14ac:dyDescent="0.25"/>
    <row r="42800" hidden="1" x14ac:dyDescent="0.25"/>
    <row r="42801" hidden="1" x14ac:dyDescent="0.25"/>
    <row r="42802" hidden="1" x14ac:dyDescent="0.25"/>
    <row r="42803" hidden="1" x14ac:dyDescent="0.25"/>
    <row r="42804" hidden="1" x14ac:dyDescent="0.25"/>
    <row r="42805" hidden="1" x14ac:dyDescent="0.25"/>
    <row r="42806" hidden="1" x14ac:dyDescent="0.25"/>
    <row r="42807" hidden="1" x14ac:dyDescent="0.25"/>
    <row r="42808" hidden="1" x14ac:dyDescent="0.25"/>
    <row r="42809" hidden="1" x14ac:dyDescent="0.25"/>
    <row r="42810" hidden="1" x14ac:dyDescent="0.25"/>
    <row r="42811" hidden="1" x14ac:dyDescent="0.25"/>
    <row r="42812" hidden="1" x14ac:dyDescent="0.25"/>
    <row r="42813" hidden="1" x14ac:dyDescent="0.25"/>
    <row r="42814" hidden="1" x14ac:dyDescent="0.25"/>
    <row r="42815" hidden="1" x14ac:dyDescent="0.25"/>
    <row r="42816" hidden="1" x14ac:dyDescent="0.25"/>
    <row r="42817" hidden="1" x14ac:dyDescent="0.25"/>
    <row r="42818" hidden="1" x14ac:dyDescent="0.25"/>
    <row r="42819" hidden="1" x14ac:dyDescent="0.25"/>
    <row r="42820" hidden="1" x14ac:dyDescent="0.25"/>
    <row r="42821" hidden="1" x14ac:dyDescent="0.25"/>
    <row r="42822" hidden="1" x14ac:dyDescent="0.25"/>
    <row r="42823" hidden="1" x14ac:dyDescent="0.25"/>
    <row r="42824" hidden="1" x14ac:dyDescent="0.25"/>
    <row r="42825" hidden="1" x14ac:dyDescent="0.25"/>
    <row r="42826" hidden="1" x14ac:dyDescent="0.25"/>
    <row r="42827" hidden="1" x14ac:dyDescent="0.25"/>
    <row r="42828" hidden="1" x14ac:dyDescent="0.25"/>
    <row r="42829" hidden="1" x14ac:dyDescent="0.25"/>
    <row r="42830" hidden="1" x14ac:dyDescent="0.25"/>
    <row r="42831" hidden="1" x14ac:dyDescent="0.25"/>
    <row r="42832" hidden="1" x14ac:dyDescent="0.25"/>
    <row r="42833" hidden="1" x14ac:dyDescent="0.25"/>
    <row r="42834" hidden="1" x14ac:dyDescent="0.25"/>
    <row r="42835" hidden="1" x14ac:dyDescent="0.25"/>
    <row r="42836" hidden="1" x14ac:dyDescent="0.25"/>
    <row r="42837" hidden="1" x14ac:dyDescent="0.25"/>
    <row r="42838" hidden="1" x14ac:dyDescent="0.25"/>
    <row r="42839" hidden="1" x14ac:dyDescent="0.25"/>
    <row r="42840" hidden="1" x14ac:dyDescent="0.25"/>
    <row r="42841" hidden="1" x14ac:dyDescent="0.25"/>
    <row r="42842" hidden="1" x14ac:dyDescent="0.25"/>
    <row r="42843" hidden="1" x14ac:dyDescent="0.25"/>
    <row r="42844" hidden="1" x14ac:dyDescent="0.25"/>
    <row r="42845" hidden="1" x14ac:dyDescent="0.25"/>
    <row r="42846" hidden="1" x14ac:dyDescent="0.25"/>
    <row r="42847" hidden="1" x14ac:dyDescent="0.25"/>
    <row r="42848" hidden="1" x14ac:dyDescent="0.25"/>
    <row r="42849" hidden="1" x14ac:dyDescent="0.25"/>
    <row r="42850" hidden="1" x14ac:dyDescent="0.25"/>
    <row r="42851" hidden="1" x14ac:dyDescent="0.25"/>
    <row r="42852" hidden="1" x14ac:dyDescent="0.25"/>
    <row r="42853" hidden="1" x14ac:dyDescent="0.25"/>
    <row r="42854" hidden="1" x14ac:dyDescent="0.25"/>
    <row r="42855" hidden="1" x14ac:dyDescent="0.25"/>
    <row r="42856" hidden="1" x14ac:dyDescent="0.25"/>
    <row r="42857" hidden="1" x14ac:dyDescent="0.25"/>
    <row r="42858" hidden="1" x14ac:dyDescent="0.25"/>
    <row r="42859" hidden="1" x14ac:dyDescent="0.25"/>
    <row r="42860" hidden="1" x14ac:dyDescent="0.25"/>
    <row r="42861" hidden="1" x14ac:dyDescent="0.25"/>
    <row r="42862" hidden="1" x14ac:dyDescent="0.25"/>
    <row r="42863" hidden="1" x14ac:dyDescent="0.25"/>
    <row r="42864" hidden="1" x14ac:dyDescent="0.25"/>
    <row r="42865" hidden="1" x14ac:dyDescent="0.25"/>
    <row r="42866" hidden="1" x14ac:dyDescent="0.25"/>
    <row r="42867" hidden="1" x14ac:dyDescent="0.25"/>
    <row r="42868" hidden="1" x14ac:dyDescent="0.25"/>
    <row r="42869" hidden="1" x14ac:dyDescent="0.25"/>
    <row r="42870" hidden="1" x14ac:dyDescent="0.25"/>
    <row r="42871" hidden="1" x14ac:dyDescent="0.25"/>
    <row r="42872" hidden="1" x14ac:dyDescent="0.25"/>
    <row r="42873" hidden="1" x14ac:dyDescent="0.25"/>
    <row r="42874" hidden="1" x14ac:dyDescent="0.25"/>
    <row r="42875" hidden="1" x14ac:dyDescent="0.25"/>
    <row r="42876" hidden="1" x14ac:dyDescent="0.25"/>
    <row r="42877" hidden="1" x14ac:dyDescent="0.25"/>
    <row r="42878" hidden="1" x14ac:dyDescent="0.25"/>
    <row r="42879" hidden="1" x14ac:dyDescent="0.25"/>
    <row r="42880" hidden="1" x14ac:dyDescent="0.25"/>
    <row r="42881" hidden="1" x14ac:dyDescent="0.25"/>
    <row r="42882" hidden="1" x14ac:dyDescent="0.25"/>
    <row r="42883" hidden="1" x14ac:dyDescent="0.25"/>
    <row r="42884" hidden="1" x14ac:dyDescent="0.25"/>
    <row r="42885" hidden="1" x14ac:dyDescent="0.25"/>
    <row r="42886" hidden="1" x14ac:dyDescent="0.25"/>
    <row r="42887" hidden="1" x14ac:dyDescent="0.25"/>
    <row r="42888" hidden="1" x14ac:dyDescent="0.25"/>
    <row r="42889" hidden="1" x14ac:dyDescent="0.25"/>
    <row r="42890" hidden="1" x14ac:dyDescent="0.25"/>
    <row r="42891" hidden="1" x14ac:dyDescent="0.25"/>
    <row r="42892" hidden="1" x14ac:dyDescent="0.25"/>
    <row r="42893" hidden="1" x14ac:dyDescent="0.25"/>
    <row r="42894" hidden="1" x14ac:dyDescent="0.25"/>
    <row r="42895" hidden="1" x14ac:dyDescent="0.25"/>
    <row r="42896" hidden="1" x14ac:dyDescent="0.25"/>
    <row r="42897" hidden="1" x14ac:dyDescent="0.25"/>
    <row r="42898" hidden="1" x14ac:dyDescent="0.25"/>
    <row r="42899" hidden="1" x14ac:dyDescent="0.25"/>
    <row r="42900" hidden="1" x14ac:dyDescent="0.25"/>
    <row r="42901" hidden="1" x14ac:dyDescent="0.25"/>
    <row r="42902" hidden="1" x14ac:dyDescent="0.25"/>
    <row r="42903" hidden="1" x14ac:dyDescent="0.25"/>
    <row r="42904" hidden="1" x14ac:dyDescent="0.25"/>
    <row r="42905" hidden="1" x14ac:dyDescent="0.25"/>
    <row r="42906" hidden="1" x14ac:dyDescent="0.25"/>
    <row r="42907" hidden="1" x14ac:dyDescent="0.25"/>
    <row r="42908" hidden="1" x14ac:dyDescent="0.25"/>
    <row r="42909" hidden="1" x14ac:dyDescent="0.25"/>
    <row r="42910" hidden="1" x14ac:dyDescent="0.25"/>
    <row r="42911" hidden="1" x14ac:dyDescent="0.25"/>
    <row r="42912" hidden="1" x14ac:dyDescent="0.25"/>
    <row r="42913" hidden="1" x14ac:dyDescent="0.25"/>
    <row r="42914" hidden="1" x14ac:dyDescent="0.25"/>
    <row r="42915" hidden="1" x14ac:dyDescent="0.25"/>
    <row r="42916" hidden="1" x14ac:dyDescent="0.25"/>
    <row r="42917" hidden="1" x14ac:dyDescent="0.25"/>
    <row r="42918" hidden="1" x14ac:dyDescent="0.25"/>
    <row r="42919" hidden="1" x14ac:dyDescent="0.25"/>
    <row r="42920" hidden="1" x14ac:dyDescent="0.25"/>
    <row r="42921" hidden="1" x14ac:dyDescent="0.25"/>
    <row r="42922" hidden="1" x14ac:dyDescent="0.25"/>
    <row r="42923" hidden="1" x14ac:dyDescent="0.25"/>
    <row r="42924" hidden="1" x14ac:dyDescent="0.25"/>
    <row r="42925" hidden="1" x14ac:dyDescent="0.25"/>
    <row r="42926" hidden="1" x14ac:dyDescent="0.25"/>
    <row r="42927" hidden="1" x14ac:dyDescent="0.25"/>
    <row r="42928" hidden="1" x14ac:dyDescent="0.25"/>
    <row r="42929" hidden="1" x14ac:dyDescent="0.25"/>
    <row r="42930" hidden="1" x14ac:dyDescent="0.25"/>
    <row r="42931" hidden="1" x14ac:dyDescent="0.25"/>
    <row r="42932" hidden="1" x14ac:dyDescent="0.25"/>
    <row r="42933" hidden="1" x14ac:dyDescent="0.25"/>
    <row r="42934" hidden="1" x14ac:dyDescent="0.25"/>
    <row r="42935" hidden="1" x14ac:dyDescent="0.25"/>
    <row r="42936" hidden="1" x14ac:dyDescent="0.25"/>
    <row r="42937" hidden="1" x14ac:dyDescent="0.25"/>
    <row r="42938" hidden="1" x14ac:dyDescent="0.25"/>
    <row r="42939" hidden="1" x14ac:dyDescent="0.25"/>
    <row r="42940" hidden="1" x14ac:dyDescent="0.25"/>
    <row r="42941" hidden="1" x14ac:dyDescent="0.25"/>
    <row r="42942" hidden="1" x14ac:dyDescent="0.25"/>
    <row r="42943" hidden="1" x14ac:dyDescent="0.25"/>
    <row r="42944" hidden="1" x14ac:dyDescent="0.25"/>
    <row r="42945" hidden="1" x14ac:dyDescent="0.25"/>
    <row r="42946" hidden="1" x14ac:dyDescent="0.25"/>
    <row r="42947" hidden="1" x14ac:dyDescent="0.25"/>
    <row r="42948" hidden="1" x14ac:dyDescent="0.25"/>
    <row r="42949" hidden="1" x14ac:dyDescent="0.25"/>
    <row r="42950" hidden="1" x14ac:dyDescent="0.25"/>
    <row r="42951" hidden="1" x14ac:dyDescent="0.25"/>
    <row r="42952" hidden="1" x14ac:dyDescent="0.25"/>
    <row r="42953" hidden="1" x14ac:dyDescent="0.25"/>
    <row r="42954" hidden="1" x14ac:dyDescent="0.25"/>
    <row r="42955" hidden="1" x14ac:dyDescent="0.25"/>
    <row r="42956" hidden="1" x14ac:dyDescent="0.25"/>
    <row r="42957" hidden="1" x14ac:dyDescent="0.25"/>
    <row r="42958" hidden="1" x14ac:dyDescent="0.25"/>
    <row r="42959" hidden="1" x14ac:dyDescent="0.25"/>
    <row r="42960" hidden="1" x14ac:dyDescent="0.25"/>
    <row r="42961" hidden="1" x14ac:dyDescent="0.25"/>
    <row r="42962" hidden="1" x14ac:dyDescent="0.25"/>
    <row r="42963" hidden="1" x14ac:dyDescent="0.25"/>
    <row r="42964" hidden="1" x14ac:dyDescent="0.25"/>
    <row r="42965" hidden="1" x14ac:dyDescent="0.25"/>
    <row r="42966" hidden="1" x14ac:dyDescent="0.25"/>
    <row r="42967" hidden="1" x14ac:dyDescent="0.25"/>
    <row r="42968" hidden="1" x14ac:dyDescent="0.25"/>
    <row r="42969" hidden="1" x14ac:dyDescent="0.25"/>
    <row r="42970" hidden="1" x14ac:dyDescent="0.25"/>
    <row r="42971" hidden="1" x14ac:dyDescent="0.25"/>
    <row r="42972" hidden="1" x14ac:dyDescent="0.25"/>
    <row r="42973" hidden="1" x14ac:dyDescent="0.25"/>
    <row r="42974" hidden="1" x14ac:dyDescent="0.25"/>
    <row r="42975" hidden="1" x14ac:dyDescent="0.25"/>
    <row r="42976" hidden="1" x14ac:dyDescent="0.25"/>
    <row r="42977" hidden="1" x14ac:dyDescent="0.25"/>
    <row r="42978" hidden="1" x14ac:dyDescent="0.25"/>
    <row r="42979" hidden="1" x14ac:dyDescent="0.25"/>
    <row r="42980" hidden="1" x14ac:dyDescent="0.25"/>
    <row r="42981" hidden="1" x14ac:dyDescent="0.25"/>
    <row r="42982" hidden="1" x14ac:dyDescent="0.25"/>
    <row r="42983" hidden="1" x14ac:dyDescent="0.25"/>
    <row r="42984" hidden="1" x14ac:dyDescent="0.25"/>
    <row r="42985" hidden="1" x14ac:dyDescent="0.25"/>
    <row r="42986" hidden="1" x14ac:dyDescent="0.25"/>
    <row r="42987" hidden="1" x14ac:dyDescent="0.25"/>
    <row r="42988" hidden="1" x14ac:dyDescent="0.25"/>
    <row r="42989" hidden="1" x14ac:dyDescent="0.25"/>
    <row r="42990" hidden="1" x14ac:dyDescent="0.25"/>
    <row r="42991" hidden="1" x14ac:dyDescent="0.25"/>
    <row r="42992" hidden="1" x14ac:dyDescent="0.25"/>
    <row r="42993" hidden="1" x14ac:dyDescent="0.25"/>
    <row r="42994" hidden="1" x14ac:dyDescent="0.25"/>
    <row r="42995" hidden="1" x14ac:dyDescent="0.25"/>
    <row r="42996" hidden="1" x14ac:dyDescent="0.25"/>
    <row r="42997" hidden="1" x14ac:dyDescent="0.25"/>
    <row r="42998" hidden="1" x14ac:dyDescent="0.25"/>
    <row r="42999" hidden="1" x14ac:dyDescent="0.25"/>
    <row r="43000" hidden="1" x14ac:dyDescent="0.25"/>
    <row r="43001" hidden="1" x14ac:dyDescent="0.25"/>
    <row r="43002" hidden="1" x14ac:dyDescent="0.25"/>
    <row r="43003" hidden="1" x14ac:dyDescent="0.25"/>
    <row r="43004" hidden="1" x14ac:dyDescent="0.25"/>
    <row r="43005" hidden="1" x14ac:dyDescent="0.25"/>
    <row r="43006" hidden="1" x14ac:dyDescent="0.25"/>
    <row r="43007" hidden="1" x14ac:dyDescent="0.25"/>
    <row r="43008" hidden="1" x14ac:dyDescent="0.25"/>
    <row r="43009" hidden="1" x14ac:dyDescent="0.25"/>
    <row r="43010" hidden="1" x14ac:dyDescent="0.25"/>
    <row r="43011" hidden="1" x14ac:dyDescent="0.25"/>
    <row r="43012" hidden="1" x14ac:dyDescent="0.25"/>
    <row r="43013" hidden="1" x14ac:dyDescent="0.25"/>
    <row r="43014" hidden="1" x14ac:dyDescent="0.25"/>
    <row r="43015" hidden="1" x14ac:dyDescent="0.25"/>
    <row r="43016" hidden="1" x14ac:dyDescent="0.25"/>
    <row r="43017" hidden="1" x14ac:dyDescent="0.25"/>
    <row r="43018" hidden="1" x14ac:dyDescent="0.25"/>
    <row r="43019" hidden="1" x14ac:dyDescent="0.25"/>
    <row r="43020" hidden="1" x14ac:dyDescent="0.25"/>
    <row r="43021" hidden="1" x14ac:dyDescent="0.25"/>
    <row r="43022" hidden="1" x14ac:dyDescent="0.25"/>
    <row r="43023" hidden="1" x14ac:dyDescent="0.25"/>
    <row r="43024" hidden="1" x14ac:dyDescent="0.25"/>
    <row r="43025" hidden="1" x14ac:dyDescent="0.25"/>
    <row r="43026" hidden="1" x14ac:dyDescent="0.25"/>
    <row r="43027" hidden="1" x14ac:dyDescent="0.25"/>
    <row r="43028" hidden="1" x14ac:dyDescent="0.25"/>
    <row r="43029" hidden="1" x14ac:dyDescent="0.25"/>
    <row r="43030" hidden="1" x14ac:dyDescent="0.25"/>
    <row r="43031" hidden="1" x14ac:dyDescent="0.25"/>
    <row r="43032" hidden="1" x14ac:dyDescent="0.25"/>
    <row r="43033" hidden="1" x14ac:dyDescent="0.25"/>
    <row r="43034" hidden="1" x14ac:dyDescent="0.25"/>
    <row r="43035" hidden="1" x14ac:dyDescent="0.25"/>
    <row r="43036" hidden="1" x14ac:dyDescent="0.25"/>
    <row r="43037" hidden="1" x14ac:dyDescent="0.25"/>
    <row r="43038" hidden="1" x14ac:dyDescent="0.25"/>
    <row r="43039" hidden="1" x14ac:dyDescent="0.25"/>
    <row r="43040" hidden="1" x14ac:dyDescent="0.25"/>
    <row r="43041" hidden="1" x14ac:dyDescent="0.25"/>
    <row r="43042" hidden="1" x14ac:dyDescent="0.25"/>
    <row r="43043" hidden="1" x14ac:dyDescent="0.25"/>
    <row r="43044" hidden="1" x14ac:dyDescent="0.25"/>
    <row r="43045" hidden="1" x14ac:dyDescent="0.25"/>
    <row r="43046" hidden="1" x14ac:dyDescent="0.25"/>
    <row r="43047" hidden="1" x14ac:dyDescent="0.25"/>
    <row r="43048" hidden="1" x14ac:dyDescent="0.25"/>
    <row r="43049" hidden="1" x14ac:dyDescent="0.25"/>
    <row r="43050" hidden="1" x14ac:dyDescent="0.25"/>
    <row r="43051" hidden="1" x14ac:dyDescent="0.25"/>
    <row r="43052" hidden="1" x14ac:dyDescent="0.25"/>
    <row r="43053" hidden="1" x14ac:dyDescent="0.25"/>
    <row r="43054" hidden="1" x14ac:dyDescent="0.25"/>
    <row r="43055" hidden="1" x14ac:dyDescent="0.25"/>
    <row r="43056" hidden="1" x14ac:dyDescent="0.25"/>
    <row r="43057" hidden="1" x14ac:dyDescent="0.25"/>
    <row r="43058" hidden="1" x14ac:dyDescent="0.25"/>
    <row r="43059" hidden="1" x14ac:dyDescent="0.25"/>
    <row r="43060" hidden="1" x14ac:dyDescent="0.25"/>
    <row r="43061" hidden="1" x14ac:dyDescent="0.25"/>
    <row r="43062" hidden="1" x14ac:dyDescent="0.25"/>
    <row r="43063" hidden="1" x14ac:dyDescent="0.25"/>
    <row r="43064" hidden="1" x14ac:dyDescent="0.25"/>
    <row r="43065" hidden="1" x14ac:dyDescent="0.25"/>
    <row r="43066" hidden="1" x14ac:dyDescent="0.25"/>
    <row r="43067" hidden="1" x14ac:dyDescent="0.25"/>
    <row r="43068" hidden="1" x14ac:dyDescent="0.25"/>
    <row r="43069" hidden="1" x14ac:dyDescent="0.25"/>
    <row r="43070" hidden="1" x14ac:dyDescent="0.25"/>
    <row r="43071" hidden="1" x14ac:dyDescent="0.25"/>
    <row r="43072" hidden="1" x14ac:dyDescent="0.25"/>
    <row r="43073" hidden="1" x14ac:dyDescent="0.25"/>
    <row r="43074" hidden="1" x14ac:dyDescent="0.25"/>
    <row r="43075" hidden="1" x14ac:dyDescent="0.25"/>
    <row r="43076" hidden="1" x14ac:dyDescent="0.25"/>
    <row r="43077" hidden="1" x14ac:dyDescent="0.25"/>
    <row r="43078" hidden="1" x14ac:dyDescent="0.25"/>
    <row r="43079" hidden="1" x14ac:dyDescent="0.25"/>
    <row r="43080" hidden="1" x14ac:dyDescent="0.25"/>
    <row r="43081" hidden="1" x14ac:dyDescent="0.25"/>
    <row r="43082" hidden="1" x14ac:dyDescent="0.25"/>
    <row r="43083" hidden="1" x14ac:dyDescent="0.25"/>
    <row r="43084" hidden="1" x14ac:dyDescent="0.25"/>
    <row r="43085" hidden="1" x14ac:dyDescent="0.25"/>
    <row r="43086" hidden="1" x14ac:dyDescent="0.25"/>
    <row r="43087" hidden="1" x14ac:dyDescent="0.25"/>
    <row r="43088" hidden="1" x14ac:dyDescent="0.25"/>
    <row r="43089" hidden="1" x14ac:dyDescent="0.25"/>
    <row r="43090" hidden="1" x14ac:dyDescent="0.25"/>
    <row r="43091" hidden="1" x14ac:dyDescent="0.25"/>
    <row r="43092" hidden="1" x14ac:dyDescent="0.25"/>
    <row r="43093" hidden="1" x14ac:dyDescent="0.25"/>
    <row r="43094" hidden="1" x14ac:dyDescent="0.25"/>
    <row r="43095" hidden="1" x14ac:dyDescent="0.25"/>
    <row r="43096" hidden="1" x14ac:dyDescent="0.25"/>
    <row r="43097" hidden="1" x14ac:dyDescent="0.25"/>
    <row r="43098" hidden="1" x14ac:dyDescent="0.25"/>
    <row r="43099" hidden="1" x14ac:dyDescent="0.25"/>
    <row r="43100" hidden="1" x14ac:dyDescent="0.25"/>
    <row r="43101" hidden="1" x14ac:dyDescent="0.25"/>
    <row r="43102" hidden="1" x14ac:dyDescent="0.25"/>
    <row r="43103" hidden="1" x14ac:dyDescent="0.25"/>
    <row r="43104" hidden="1" x14ac:dyDescent="0.25"/>
    <row r="43105" hidden="1" x14ac:dyDescent="0.25"/>
    <row r="43106" hidden="1" x14ac:dyDescent="0.25"/>
    <row r="43107" hidden="1" x14ac:dyDescent="0.25"/>
    <row r="43108" hidden="1" x14ac:dyDescent="0.25"/>
    <row r="43109" hidden="1" x14ac:dyDescent="0.25"/>
    <row r="43110" hidden="1" x14ac:dyDescent="0.25"/>
    <row r="43111" hidden="1" x14ac:dyDescent="0.25"/>
    <row r="43112" hidden="1" x14ac:dyDescent="0.25"/>
    <row r="43113" hidden="1" x14ac:dyDescent="0.25"/>
    <row r="43114" hidden="1" x14ac:dyDescent="0.25"/>
    <row r="43115" hidden="1" x14ac:dyDescent="0.25"/>
    <row r="43116" hidden="1" x14ac:dyDescent="0.25"/>
    <row r="43117" hidden="1" x14ac:dyDescent="0.25"/>
    <row r="43118" hidden="1" x14ac:dyDescent="0.25"/>
    <row r="43119" hidden="1" x14ac:dyDescent="0.25"/>
    <row r="43120" hidden="1" x14ac:dyDescent="0.25"/>
    <row r="43121" hidden="1" x14ac:dyDescent="0.25"/>
    <row r="43122" hidden="1" x14ac:dyDescent="0.25"/>
    <row r="43123" hidden="1" x14ac:dyDescent="0.25"/>
    <row r="43124" hidden="1" x14ac:dyDescent="0.25"/>
    <row r="43125" hidden="1" x14ac:dyDescent="0.25"/>
    <row r="43126" hidden="1" x14ac:dyDescent="0.25"/>
    <row r="43127" hidden="1" x14ac:dyDescent="0.25"/>
    <row r="43128" hidden="1" x14ac:dyDescent="0.25"/>
    <row r="43129" hidden="1" x14ac:dyDescent="0.25"/>
    <row r="43130" hidden="1" x14ac:dyDescent="0.25"/>
    <row r="43131" hidden="1" x14ac:dyDescent="0.25"/>
    <row r="43132" hidden="1" x14ac:dyDescent="0.25"/>
    <row r="43133" hidden="1" x14ac:dyDescent="0.25"/>
    <row r="43134" hidden="1" x14ac:dyDescent="0.25"/>
    <row r="43135" hidden="1" x14ac:dyDescent="0.25"/>
    <row r="43136" hidden="1" x14ac:dyDescent="0.25"/>
    <row r="43137" hidden="1" x14ac:dyDescent="0.25"/>
    <row r="43138" hidden="1" x14ac:dyDescent="0.25"/>
    <row r="43139" hidden="1" x14ac:dyDescent="0.25"/>
    <row r="43140" hidden="1" x14ac:dyDescent="0.25"/>
    <row r="43141" hidden="1" x14ac:dyDescent="0.25"/>
    <row r="43142" hidden="1" x14ac:dyDescent="0.25"/>
    <row r="43143" hidden="1" x14ac:dyDescent="0.25"/>
    <row r="43144" hidden="1" x14ac:dyDescent="0.25"/>
    <row r="43145" hidden="1" x14ac:dyDescent="0.25"/>
    <row r="43146" hidden="1" x14ac:dyDescent="0.25"/>
    <row r="43147" hidden="1" x14ac:dyDescent="0.25"/>
    <row r="43148" hidden="1" x14ac:dyDescent="0.25"/>
    <row r="43149" hidden="1" x14ac:dyDescent="0.25"/>
    <row r="43150" hidden="1" x14ac:dyDescent="0.25"/>
    <row r="43151" hidden="1" x14ac:dyDescent="0.25"/>
    <row r="43152" hidden="1" x14ac:dyDescent="0.25"/>
    <row r="43153" hidden="1" x14ac:dyDescent="0.25"/>
    <row r="43154" hidden="1" x14ac:dyDescent="0.25"/>
    <row r="43155" hidden="1" x14ac:dyDescent="0.25"/>
    <row r="43156" hidden="1" x14ac:dyDescent="0.25"/>
    <row r="43157" hidden="1" x14ac:dyDescent="0.25"/>
    <row r="43158" hidden="1" x14ac:dyDescent="0.25"/>
    <row r="43159" hidden="1" x14ac:dyDescent="0.25"/>
    <row r="43160" hidden="1" x14ac:dyDescent="0.25"/>
    <row r="43161" hidden="1" x14ac:dyDescent="0.25"/>
    <row r="43162" hidden="1" x14ac:dyDescent="0.25"/>
    <row r="43163" hidden="1" x14ac:dyDescent="0.25"/>
    <row r="43164" hidden="1" x14ac:dyDescent="0.25"/>
    <row r="43165" hidden="1" x14ac:dyDescent="0.25"/>
    <row r="43166" hidden="1" x14ac:dyDescent="0.25"/>
    <row r="43167" hidden="1" x14ac:dyDescent="0.25"/>
    <row r="43168" hidden="1" x14ac:dyDescent="0.25"/>
    <row r="43169" hidden="1" x14ac:dyDescent="0.25"/>
    <row r="43170" hidden="1" x14ac:dyDescent="0.25"/>
    <row r="43171" hidden="1" x14ac:dyDescent="0.25"/>
    <row r="43172" hidden="1" x14ac:dyDescent="0.25"/>
    <row r="43173" hidden="1" x14ac:dyDescent="0.25"/>
    <row r="43174" hidden="1" x14ac:dyDescent="0.25"/>
    <row r="43175" hidden="1" x14ac:dyDescent="0.25"/>
    <row r="43176" hidden="1" x14ac:dyDescent="0.25"/>
    <row r="43177" hidden="1" x14ac:dyDescent="0.25"/>
    <row r="43178" hidden="1" x14ac:dyDescent="0.25"/>
    <row r="43179" hidden="1" x14ac:dyDescent="0.25"/>
    <row r="43180" hidden="1" x14ac:dyDescent="0.25"/>
    <row r="43181" hidden="1" x14ac:dyDescent="0.25"/>
    <row r="43182" hidden="1" x14ac:dyDescent="0.25"/>
    <row r="43183" hidden="1" x14ac:dyDescent="0.25"/>
    <row r="43184" hidden="1" x14ac:dyDescent="0.25"/>
    <row r="43185" hidden="1" x14ac:dyDescent="0.25"/>
    <row r="43186" hidden="1" x14ac:dyDescent="0.25"/>
    <row r="43187" hidden="1" x14ac:dyDescent="0.25"/>
    <row r="43188" hidden="1" x14ac:dyDescent="0.25"/>
    <row r="43189" hidden="1" x14ac:dyDescent="0.25"/>
    <row r="43190" hidden="1" x14ac:dyDescent="0.25"/>
    <row r="43191" hidden="1" x14ac:dyDescent="0.25"/>
    <row r="43192" hidden="1" x14ac:dyDescent="0.25"/>
    <row r="43193" hidden="1" x14ac:dyDescent="0.25"/>
    <row r="43194" hidden="1" x14ac:dyDescent="0.25"/>
    <row r="43195" hidden="1" x14ac:dyDescent="0.25"/>
    <row r="43196" hidden="1" x14ac:dyDescent="0.25"/>
    <row r="43197" hidden="1" x14ac:dyDescent="0.25"/>
    <row r="43198" hidden="1" x14ac:dyDescent="0.25"/>
    <row r="43199" hidden="1" x14ac:dyDescent="0.25"/>
    <row r="43200" hidden="1" x14ac:dyDescent="0.25"/>
    <row r="43201" hidden="1" x14ac:dyDescent="0.25"/>
    <row r="43202" hidden="1" x14ac:dyDescent="0.25"/>
    <row r="43203" hidden="1" x14ac:dyDescent="0.25"/>
    <row r="43204" hidden="1" x14ac:dyDescent="0.25"/>
    <row r="43205" hidden="1" x14ac:dyDescent="0.25"/>
    <row r="43206" hidden="1" x14ac:dyDescent="0.25"/>
    <row r="43207" hidden="1" x14ac:dyDescent="0.25"/>
    <row r="43208" hidden="1" x14ac:dyDescent="0.25"/>
    <row r="43209" hidden="1" x14ac:dyDescent="0.25"/>
    <row r="43210" hidden="1" x14ac:dyDescent="0.25"/>
    <row r="43211" hidden="1" x14ac:dyDescent="0.25"/>
    <row r="43212" hidden="1" x14ac:dyDescent="0.25"/>
    <row r="43213" hidden="1" x14ac:dyDescent="0.25"/>
    <row r="43214" hidden="1" x14ac:dyDescent="0.25"/>
    <row r="43215" hidden="1" x14ac:dyDescent="0.25"/>
    <row r="43216" hidden="1" x14ac:dyDescent="0.25"/>
    <row r="43217" hidden="1" x14ac:dyDescent="0.25"/>
    <row r="43218" hidden="1" x14ac:dyDescent="0.25"/>
    <row r="43219" hidden="1" x14ac:dyDescent="0.25"/>
    <row r="43220" hidden="1" x14ac:dyDescent="0.25"/>
    <row r="43221" hidden="1" x14ac:dyDescent="0.25"/>
    <row r="43222" hidden="1" x14ac:dyDescent="0.25"/>
    <row r="43223" hidden="1" x14ac:dyDescent="0.25"/>
    <row r="43224" hidden="1" x14ac:dyDescent="0.25"/>
    <row r="43225" hidden="1" x14ac:dyDescent="0.25"/>
    <row r="43226" hidden="1" x14ac:dyDescent="0.25"/>
    <row r="43227" hidden="1" x14ac:dyDescent="0.25"/>
    <row r="43228" hidden="1" x14ac:dyDescent="0.25"/>
    <row r="43229" hidden="1" x14ac:dyDescent="0.25"/>
    <row r="43230" hidden="1" x14ac:dyDescent="0.25"/>
    <row r="43231" hidden="1" x14ac:dyDescent="0.25"/>
    <row r="43232" hidden="1" x14ac:dyDescent="0.25"/>
    <row r="43233" hidden="1" x14ac:dyDescent="0.25"/>
    <row r="43234" hidden="1" x14ac:dyDescent="0.25"/>
    <row r="43235" hidden="1" x14ac:dyDescent="0.25"/>
    <row r="43236" hidden="1" x14ac:dyDescent="0.25"/>
    <row r="43237" hidden="1" x14ac:dyDescent="0.25"/>
    <row r="43238" hidden="1" x14ac:dyDescent="0.25"/>
    <row r="43239" hidden="1" x14ac:dyDescent="0.25"/>
    <row r="43240" hidden="1" x14ac:dyDescent="0.25"/>
    <row r="43241" hidden="1" x14ac:dyDescent="0.25"/>
    <row r="43242" hidden="1" x14ac:dyDescent="0.25"/>
    <row r="43243" hidden="1" x14ac:dyDescent="0.25"/>
    <row r="43244" hidden="1" x14ac:dyDescent="0.25"/>
    <row r="43245" hidden="1" x14ac:dyDescent="0.25"/>
    <row r="43246" hidden="1" x14ac:dyDescent="0.25"/>
    <row r="43247" hidden="1" x14ac:dyDescent="0.25"/>
    <row r="43248" hidden="1" x14ac:dyDescent="0.25"/>
    <row r="43249" hidden="1" x14ac:dyDescent="0.25"/>
    <row r="43250" hidden="1" x14ac:dyDescent="0.25"/>
    <row r="43251" hidden="1" x14ac:dyDescent="0.25"/>
    <row r="43252" hidden="1" x14ac:dyDescent="0.25"/>
    <row r="43253" hidden="1" x14ac:dyDescent="0.25"/>
    <row r="43254" hidden="1" x14ac:dyDescent="0.25"/>
    <row r="43255" hidden="1" x14ac:dyDescent="0.25"/>
    <row r="43256" hidden="1" x14ac:dyDescent="0.25"/>
    <row r="43257" hidden="1" x14ac:dyDescent="0.25"/>
    <row r="43258" hidden="1" x14ac:dyDescent="0.25"/>
    <row r="43259" hidden="1" x14ac:dyDescent="0.25"/>
    <row r="43260" hidden="1" x14ac:dyDescent="0.25"/>
    <row r="43261" hidden="1" x14ac:dyDescent="0.25"/>
    <row r="43262" hidden="1" x14ac:dyDescent="0.25"/>
    <row r="43263" hidden="1" x14ac:dyDescent="0.25"/>
    <row r="43264" hidden="1" x14ac:dyDescent="0.25"/>
    <row r="43265" hidden="1" x14ac:dyDescent="0.25"/>
    <row r="43266" hidden="1" x14ac:dyDescent="0.25"/>
    <row r="43267" hidden="1" x14ac:dyDescent="0.25"/>
    <row r="43268" hidden="1" x14ac:dyDescent="0.25"/>
    <row r="43269" hidden="1" x14ac:dyDescent="0.25"/>
    <row r="43270" hidden="1" x14ac:dyDescent="0.25"/>
    <row r="43271" hidden="1" x14ac:dyDescent="0.25"/>
    <row r="43272" hidden="1" x14ac:dyDescent="0.25"/>
    <row r="43273" hidden="1" x14ac:dyDescent="0.25"/>
    <row r="43274" hidden="1" x14ac:dyDescent="0.25"/>
    <row r="43275" hidden="1" x14ac:dyDescent="0.25"/>
    <row r="43276" hidden="1" x14ac:dyDescent="0.25"/>
    <row r="43277" hidden="1" x14ac:dyDescent="0.25"/>
    <row r="43278" hidden="1" x14ac:dyDescent="0.25"/>
    <row r="43279" hidden="1" x14ac:dyDescent="0.25"/>
    <row r="43280" hidden="1" x14ac:dyDescent="0.25"/>
    <row r="43281" hidden="1" x14ac:dyDescent="0.25"/>
    <row r="43282" hidden="1" x14ac:dyDescent="0.25"/>
    <row r="43283" hidden="1" x14ac:dyDescent="0.25"/>
    <row r="43284" hidden="1" x14ac:dyDescent="0.25"/>
    <row r="43285" hidden="1" x14ac:dyDescent="0.25"/>
    <row r="43286" hidden="1" x14ac:dyDescent="0.25"/>
    <row r="43287" hidden="1" x14ac:dyDescent="0.25"/>
    <row r="43288" hidden="1" x14ac:dyDescent="0.25"/>
    <row r="43289" hidden="1" x14ac:dyDescent="0.25"/>
    <row r="43290" hidden="1" x14ac:dyDescent="0.25"/>
    <row r="43291" hidden="1" x14ac:dyDescent="0.25"/>
    <row r="43292" hidden="1" x14ac:dyDescent="0.25"/>
    <row r="43293" hidden="1" x14ac:dyDescent="0.25"/>
    <row r="43294" hidden="1" x14ac:dyDescent="0.25"/>
    <row r="43295" hidden="1" x14ac:dyDescent="0.25"/>
    <row r="43296" hidden="1" x14ac:dyDescent="0.25"/>
    <row r="43297" hidden="1" x14ac:dyDescent="0.25"/>
    <row r="43298" hidden="1" x14ac:dyDescent="0.25"/>
    <row r="43299" hidden="1" x14ac:dyDescent="0.25"/>
    <row r="43300" hidden="1" x14ac:dyDescent="0.25"/>
    <row r="43301" hidden="1" x14ac:dyDescent="0.25"/>
    <row r="43302" hidden="1" x14ac:dyDescent="0.25"/>
    <row r="43303" hidden="1" x14ac:dyDescent="0.25"/>
    <row r="43304" hidden="1" x14ac:dyDescent="0.25"/>
    <row r="43305" hidden="1" x14ac:dyDescent="0.25"/>
    <row r="43306" hidden="1" x14ac:dyDescent="0.25"/>
    <row r="43307" hidden="1" x14ac:dyDescent="0.25"/>
    <row r="43308" hidden="1" x14ac:dyDescent="0.25"/>
    <row r="43309" hidden="1" x14ac:dyDescent="0.25"/>
    <row r="43310" hidden="1" x14ac:dyDescent="0.25"/>
    <row r="43311" hidden="1" x14ac:dyDescent="0.25"/>
    <row r="43312" hidden="1" x14ac:dyDescent="0.25"/>
    <row r="43313" hidden="1" x14ac:dyDescent="0.25"/>
    <row r="43314" hidden="1" x14ac:dyDescent="0.25"/>
    <row r="43315" hidden="1" x14ac:dyDescent="0.25"/>
    <row r="43316" hidden="1" x14ac:dyDescent="0.25"/>
    <row r="43317" hidden="1" x14ac:dyDescent="0.25"/>
    <row r="43318" hidden="1" x14ac:dyDescent="0.25"/>
    <row r="43319" hidden="1" x14ac:dyDescent="0.25"/>
    <row r="43320" hidden="1" x14ac:dyDescent="0.25"/>
    <row r="43321" hidden="1" x14ac:dyDescent="0.25"/>
    <row r="43322" hidden="1" x14ac:dyDescent="0.25"/>
    <row r="43323" hidden="1" x14ac:dyDescent="0.25"/>
    <row r="43324" hidden="1" x14ac:dyDescent="0.25"/>
    <row r="43325" hidden="1" x14ac:dyDescent="0.25"/>
    <row r="43326" hidden="1" x14ac:dyDescent="0.25"/>
    <row r="43327" hidden="1" x14ac:dyDescent="0.25"/>
    <row r="43328" hidden="1" x14ac:dyDescent="0.25"/>
    <row r="43329" hidden="1" x14ac:dyDescent="0.25"/>
    <row r="43330" hidden="1" x14ac:dyDescent="0.25"/>
    <row r="43331" hidden="1" x14ac:dyDescent="0.25"/>
    <row r="43332" hidden="1" x14ac:dyDescent="0.25"/>
    <row r="43333" hidden="1" x14ac:dyDescent="0.25"/>
    <row r="43334" hidden="1" x14ac:dyDescent="0.25"/>
    <row r="43335" hidden="1" x14ac:dyDescent="0.25"/>
    <row r="43336" hidden="1" x14ac:dyDescent="0.25"/>
    <row r="43337" hidden="1" x14ac:dyDescent="0.25"/>
    <row r="43338" hidden="1" x14ac:dyDescent="0.25"/>
    <row r="43339" hidden="1" x14ac:dyDescent="0.25"/>
    <row r="43340" hidden="1" x14ac:dyDescent="0.25"/>
    <row r="43341" hidden="1" x14ac:dyDescent="0.25"/>
    <row r="43342" hidden="1" x14ac:dyDescent="0.25"/>
    <row r="43343" hidden="1" x14ac:dyDescent="0.25"/>
    <row r="43344" hidden="1" x14ac:dyDescent="0.25"/>
    <row r="43345" hidden="1" x14ac:dyDescent="0.25"/>
    <row r="43346" hidden="1" x14ac:dyDescent="0.25"/>
    <row r="43347" hidden="1" x14ac:dyDescent="0.25"/>
    <row r="43348" hidden="1" x14ac:dyDescent="0.25"/>
    <row r="43349" hidden="1" x14ac:dyDescent="0.25"/>
    <row r="43350" hidden="1" x14ac:dyDescent="0.25"/>
    <row r="43351" hidden="1" x14ac:dyDescent="0.25"/>
    <row r="43352" hidden="1" x14ac:dyDescent="0.25"/>
    <row r="43353" hidden="1" x14ac:dyDescent="0.25"/>
    <row r="43354" hidden="1" x14ac:dyDescent="0.25"/>
    <row r="43355" hidden="1" x14ac:dyDescent="0.25"/>
    <row r="43356" hidden="1" x14ac:dyDescent="0.25"/>
    <row r="43357" hidden="1" x14ac:dyDescent="0.25"/>
    <row r="43358" hidden="1" x14ac:dyDescent="0.25"/>
    <row r="43359" hidden="1" x14ac:dyDescent="0.25"/>
    <row r="43360" hidden="1" x14ac:dyDescent="0.25"/>
    <row r="43361" hidden="1" x14ac:dyDescent="0.25"/>
    <row r="43362" hidden="1" x14ac:dyDescent="0.25"/>
    <row r="43363" hidden="1" x14ac:dyDescent="0.25"/>
    <row r="43364" hidden="1" x14ac:dyDescent="0.25"/>
    <row r="43365" hidden="1" x14ac:dyDescent="0.25"/>
    <row r="43366" hidden="1" x14ac:dyDescent="0.25"/>
    <row r="43367" hidden="1" x14ac:dyDescent="0.25"/>
    <row r="43368" hidden="1" x14ac:dyDescent="0.25"/>
    <row r="43369" hidden="1" x14ac:dyDescent="0.25"/>
    <row r="43370" hidden="1" x14ac:dyDescent="0.25"/>
    <row r="43371" hidden="1" x14ac:dyDescent="0.25"/>
    <row r="43372" hidden="1" x14ac:dyDescent="0.25"/>
    <row r="43373" hidden="1" x14ac:dyDescent="0.25"/>
    <row r="43374" hidden="1" x14ac:dyDescent="0.25"/>
    <row r="43375" hidden="1" x14ac:dyDescent="0.25"/>
    <row r="43376" hidden="1" x14ac:dyDescent="0.25"/>
    <row r="43377" hidden="1" x14ac:dyDescent="0.25"/>
    <row r="43378" hidden="1" x14ac:dyDescent="0.25"/>
    <row r="43379" hidden="1" x14ac:dyDescent="0.25"/>
    <row r="43380" hidden="1" x14ac:dyDescent="0.25"/>
    <row r="43381" hidden="1" x14ac:dyDescent="0.25"/>
    <row r="43382" hidden="1" x14ac:dyDescent="0.25"/>
    <row r="43383" hidden="1" x14ac:dyDescent="0.25"/>
    <row r="43384" hidden="1" x14ac:dyDescent="0.25"/>
    <row r="43385" hidden="1" x14ac:dyDescent="0.25"/>
    <row r="43386" hidden="1" x14ac:dyDescent="0.25"/>
    <row r="43387" hidden="1" x14ac:dyDescent="0.25"/>
    <row r="43388" hidden="1" x14ac:dyDescent="0.25"/>
    <row r="43389" hidden="1" x14ac:dyDescent="0.25"/>
    <row r="43390" hidden="1" x14ac:dyDescent="0.25"/>
    <row r="43391" hidden="1" x14ac:dyDescent="0.25"/>
    <row r="43392" hidden="1" x14ac:dyDescent="0.25"/>
    <row r="43393" hidden="1" x14ac:dyDescent="0.25"/>
    <row r="43394" hidden="1" x14ac:dyDescent="0.25"/>
    <row r="43395" hidden="1" x14ac:dyDescent="0.25"/>
    <row r="43396" hidden="1" x14ac:dyDescent="0.25"/>
    <row r="43397" hidden="1" x14ac:dyDescent="0.25"/>
    <row r="43398" hidden="1" x14ac:dyDescent="0.25"/>
    <row r="43399" hidden="1" x14ac:dyDescent="0.25"/>
    <row r="43400" hidden="1" x14ac:dyDescent="0.25"/>
    <row r="43401" hidden="1" x14ac:dyDescent="0.25"/>
    <row r="43402" hidden="1" x14ac:dyDescent="0.25"/>
    <row r="43403" hidden="1" x14ac:dyDescent="0.25"/>
    <row r="43404" hidden="1" x14ac:dyDescent="0.25"/>
    <row r="43405" hidden="1" x14ac:dyDescent="0.25"/>
    <row r="43406" hidden="1" x14ac:dyDescent="0.25"/>
    <row r="43407" hidden="1" x14ac:dyDescent="0.25"/>
    <row r="43408" hidden="1" x14ac:dyDescent="0.25"/>
    <row r="43409" hidden="1" x14ac:dyDescent="0.25"/>
    <row r="43410" hidden="1" x14ac:dyDescent="0.25"/>
    <row r="43411" hidden="1" x14ac:dyDescent="0.25"/>
    <row r="43412" hidden="1" x14ac:dyDescent="0.25"/>
    <row r="43413" hidden="1" x14ac:dyDescent="0.25"/>
    <row r="43414" hidden="1" x14ac:dyDescent="0.25"/>
    <row r="43415" hidden="1" x14ac:dyDescent="0.25"/>
    <row r="43416" hidden="1" x14ac:dyDescent="0.25"/>
    <row r="43417" hidden="1" x14ac:dyDescent="0.25"/>
    <row r="43418" hidden="1" x14ac:dyDescent="0.25"/>
    <row r="43419" hidden="1" x14ac:dyDescent="0.25"/>
    <row r="43420" hidden="1" x14ac:dyDescent="0.25"/>
    <row r="43421" hidden="1" x14ac:dyDescent="0.25"/>
    <row r="43422" hidden="1" x14ac:dyDescent="0.25"/>
    <row r="43423" hidden="1" x14ac:dyDescent="0.25"/>
    <row r="43424" hidden="1" x14ac:dyDescent="0.25"/>
    <row r="43425" hidden="1" x14ac:dyDescent="0.25"/>
    <row r="43426" hidden="1" x14ac:dyDescent="0.25"/>
    <row r="43427" hidden="1" x14ac:dyDescent="0.25"/>
    <row r="43428" hidden="1" x14ac:dyDescent="0.25"/>
    <row r="43429" hidden="1" x14ac:dyDescent="0.25"/>
    <row r="43430" hidden="1" x14ac:dyDescent="0.25"/>
    <row r="43431" hidden="1" x14ac:dyDescent="0.25"/>
    <row r="43432" hidden="1" x14ac:dyDescent="0.25"/>
    <row r="43433" hidden="1" x14ac:dyDescent="0.25"/>
    <row r="43434" hidden="1" x14ac:dyDescent="0.25"/>
    <row r="43435" hidden="1" x14ac:dyDescent="0.25"/>
    <row r="43436" hidden="1" x14ac:dyDescent="0.25"/>
    <row r="43437" hidden="1" x14ac:dyDescent="0.25"/>
    <row r="43438" hidden="1" x14ac:dyDescent="0.25"/>
    <row r="43439" hidden="1" x14ac:dyDescent="0.25"/>
    <row r="43440" hidden="1" x14ac:dyDescent="0.25"/>
    <row r="43441" hidden="1" x14ac:dyDescent="0.25"/>
    <row r="43442" hidden="1" x14ac:dyDescent="0.25"/>
    <row r="43443" hidden="1" x14ac:dyDescent="0.25"/>
    <row r="43444" hidden="1" x14ac:dyDescent="0.25"/>
    <row r="43445" hidden="1" x14ac:dyDescent="0.25"/>
    <row r="43446" hidden="1" x14ac:dyDescent="0.25"/>
    <row r="43447" hidden="1" x14ac:dyDescent="0.25"/>
    <row r="43448" hidden="1" x14ac:dyDescent="0.25"/>
    <row r="43449" hidden="1" x14ac:dyDescent="0.25"/>
    <row r="43450" hidden="1" x14ac:dyDescent="0.25"/>
    <row r="43451" hidden="1" x14ac:dyDescent="0.25"/>
    <row r="43452" hidden="1" x14ac:dyDescent="0.25"/>
    <row r="43453" hidden="1" x14ac:dyDescent="0.25"/>
    <row r="43454" hidden="1" x14ac:dyDescent="0.25"/>
    <row r="43455" hidden="1" x14ac:dyDescent="0.25"/>
    <row r="43456" hidden="1" x14ac:dyDescent="0.25"/>
    <row r="43457" hidden="1" x14ac:dyDescent="0.25"/>
    <row r="43458" hidden="1" x14ac:dyDescent="0.25"/>
    <row r="43459" hidden="1" x14ac:dyDescent="0.25"/>
    <row r="43460" hidden="1" x14ac:dyDescent="0.25"/>
    <row r="43461" hidden="1" x14ac:dyDescent="0.25"/>
    <row r="43462" hidden="1" x14ac:dyDescent="0.25"/>
    <row r="43463" hidden="1" x14ac:dyDescent="0.25"/>
    <row r="43464" hidden="1" x14ac:dyDescent="0.25"/>
    <row r="43465" hidden="1" x14ac:dyDescent="0.25"/>
    <row r="43466" hidden="1" x14ac:dyDescent="0.25"/>
    <row r="43467" hidden="1" x14ac:dyDescent="0.25"/>
    <row r="43468" hidden="1" x14ac:dyDescent="0.25"/>
    <row r="43469" hidden="1" x14ac:dyDescent="0.25"/>
    <row r="43470" hidden="1" x14ac:dyDescent="0.25"/>
    <row r="43471" hidden="1" x14ac:dyDescent="0.25"/>
    <row r="43472" hidden="1" x14ac:dyDescent="0.25"/>
    <row r="43473" hidden="1" x14ac:dyDescent="0.25"/>
    <row r="43474" hidden="1" x14ac:dyDescent="0.25"/>
    <row r="43475" hidden="1" x14ac:dyDescent="0.25"/>
    <row r="43476" hidden="1" x14ac:dyDescent="0.25"/>
    <row r="43477" hidden="1" x14ac:dyDescent="0.25"/>
    <row r="43478" hidden="1" x14ac:dyDescent="0.25"/>
    <row r="43479" hidden="1" x14ac:dyDescent="0.25"/>
    <row r="43480" hidden="1" x14ac:dyDescent="0.25"/>
    <row r="43481" hidden="1" x14ac:dyDescent="0.25"/>
    <row r="43482" hidden="1" x14ac:dyDescent="0.25"/>
    <row r="43483" hidden="1" x14ac:dyDescent="0.25"/>
    <row r="43484" hidden="1" x14ac:dyDescent="0.25"/>
    <row r="43485" hidden="1" x14ac:dyDescent="0.25"/>
    <row r="43486" hidden="1" x14ac:dyDescent="0.25"/>
    <row r="43487" hidden="1" x14ac:dyDescent="0.25"/>
    <row r="43488" hidden="1" x14ac:dyDescent="0.25"/>
    <row r="43489" hidden="1" x14ac:dyDescent="0.25"/>
    <row r="43490" hidden="1" x14ac:dyDescent="0.25"/>
    <row r="43491" hidden="1" x14ac:dyDescent="0.25"/>
    <row r="43492" hidden="1" x14ac:dyDescent="0.25"/>
    <row r="43493" hidden="1" x14ac:dyDescent="0.25"/>
    <row r="43494" hidden="1" x14ac:dyDescent="0.25"/>
    <row r="43495" hidden="1" x14ac:dyDescent="0.25"/>
    <row r="43496" hidden="1" x14ac:dyDescent="0.25"/>
    <row r="43497" hidden="1" x14ac:dyDescent="0.25"/>
    <row r="43498" hidden="1" x14ac:dyDescent="0.25"/>
    <row r="43499" hidden="1" x14ac:dyDescent="0.25"/>
    <row r="43500" hidden="1" x14ac:dyDescent="0.25"/>
    <row r="43501" hidden="1" x14ac:dyDescent="0.25"/>
    <row r="43502" hidden="1" x14ac:dyDescent="0.25"/>
    <row r="43503" hidden="1" x14ac:dyDescent="0.25"/>
    <row r="43504" hidden="1" x14ac:dyDescent="0.25"/>
    <row r="43505" hidden="1" x14ac:dyDescent="0.25"/>
    <row r="43506" hidden="1" x14ac:dyDescent="0.25"/>
    <row r="43507" hidden="1" x14ac:dyDescent="0.25"/>
    <row r="43508" hidden="1" x14ac:dyDescent="0.25"/>
    <row r="43509" hidden="1" x14ac:dyDescent="0.25"/>
    <row r="43510" hidden="1" x14ac:dyDescent="0.25"/>
    <row r="43511" hidden="1" x14ac:dyDescent="0.25"/>
    <row r="43512" hidden="1" x14ac:dyDescent="0.25"/>
    <row r="43513" hidden="1" x14ac:dyDescent="0.25"/>
    <row r="43514" hidden="1" x14ac:dyDescent="0.25"/>
    <row r="43515" hidden="1" x14ac:dyDescent="0.25"/>
    <row r="43516" hidden="1" x14ac:dyDescent="0.25"/>
    <row r="43517" hidden="1" x14ac:dyDescent="0.25"/>
    <row r="43518" hidden="1" x14ac:dyDescent="0.25"/>
    <row r="43519" hidden="1" x14ac:dyDescent="0.25"/>
    <row r="43520" hidden="1" x14ac:dyDescent="0.25"/>
    <row r="43521" hidden="1" x14ac:dyDescent="0.25"/>
    <row r="43522" hidden="1" x14ac:dyDescent="0.25"/>
    <row r="43523" hidden="1" x14ac:dyDescent="0.25"/>
    <row r="43524" hidden="1" x14ac:dyDescent="0.25"/>
    <row r="43525" hidden="1" x14ac:dyDescent="0.25"/>
    <row r="43526" hidden="1" x14ac:dyDescent="0.25"/>
    <row r="43527" hidden="1" x14ac:dyDescent="0.25"/>
    <row r="43528" hidden="1" x14ac:dyDescent="0.25"/>
    <row r="43529" hidden="1" x14ac:dyDescent="0.25"/>
    <row r="43530" hidden="1" x14ac:dyDescent="0.25"/>
    <row r="43531" hidden="1" x14ac:dyDescent="0.25"/>
    <row r="43532" hidden="1" x14ac:dyDescent="0.25"/>
    <row r="43533" hidden="1" x14ac:dyDescent="0.25"/>
    <row r="43534" hidden="1" x14ac:dyDescent="0.25"/>
    <row r="43535" hidden="1" x14ac:dyDescent="0.25"/>
    <row r="43536" hidden="1" x14ac:dyDescent="0.25"/>
    <row r="43537" hidden="1" x14ac:dyDescent="0.25"/>
    <row r="43538" hidden="1" x14ac:dyDescent="0.25"/>
    <row r="43539" hidden="1" x14ac:dyDescent="0.25"/>
    <row r="43540" hidden="1" x14ac:dyDescent="0.25"/>
    <row r="43541" hidden="1" x14ac:dyDescent="0.25"/>
    <row r="43542" hidden="1" x14ac:dyDescent="0.25"/>
    <row r="43543" hidden="1" x14ac:dyDescent="0.25"/>
    <row r="43544" hidden="1" x14ac:dyDescent="0.25"/>
    <row r="43545" hidden="1" x14ac:dyDescent="0.25"/>
    <row r="43546" hidden="1" x14ac:dyDescent="0.25"/>
    <row r="43547" hidden="1" x14ac:dyDescent="0.25"/>
    <row r="43548" hidden="1" x14ac:dyDescent="0.25"/>
    <row r="43549" hidden="1" x14ac:dyDescent="0.25"/>
    <row r="43550" hidden="1" x14ac:dyDescent="0.25"/>
    <row r="43551" hidden="1" x14ac:dyDescent="0.25"/>
    <row r="43552" hidden="1" x14ac:dyDescent="0.25"/>
    <row r="43553" hidden="1" x14ac:dyDescent="0.25"/>
    <row r="43554" hidden="1" x14ac:dyDescent="0.25"/>
    <row r="43555" hidden="1" x14ac:dyDescent="0.25"/>
    <row r="43556" hidden="1" x14ac:dyDescent="0.25"/>
    <row r="43557" hidden="1" x14ac:dyDescent="0.25"/>
    <row r="43558" hidden="1" x14ac:dyDescent="0.25"/>
    <row r="43559" hidden="1" x14ac:dyDescent="0.25"/>
    <row r="43560" hidden="1" x14ac:dyDescent="0.25"/>
    <row r="43561" hidden="1" x14ac:dyDescent="0.25"/>
    <row r="43562" hidden="1" x14ac:dyDescent="0.25"/>
    <row r="43563" hidden="1" x14ac:dyDescent="0.25"/>
    <row r="43564" hidden="1" x14ac:dyDescent="0.25"/>
    <row r="43565" hidden="1" x14ac:dyDescent="0.25"/>
    <row r="43566" hidden="1" x14ac:dyDescent="0.25"/>
    <row r="43567" hidden="1" x14ac:dyDescent="0.25"/>
    <row r="43568" hidden="1" x14ac:dyDescent="0.25"/>
    <row r="43569" hidden="1" x14ac:dyDescent="0.25"/>
    <row r="43570" hidden="1" x14ac:dyDescent="0.25"/>
    <row r="43571" hidden="1" x14ac:dyDescent="0.25"/>
    <row r="43572" hidden="1" x14ac:dyDescent="0.25"/>
    <row r="43573" hidden="1" x14ac:dyDescent="0.25"/>
    <row r="43574" hidden="1" x14ac:dyDescent="0.25"/>
    <row r="43575" hidden="1" x14ac:dyDescent="0.25"/>
    <row r="43576" hidden="1" x14ac:dyDescent="0.25"/>
    <row r="43577" hidden="1" x14ac:dyDescent="0.25"/>
    <row r="43578" hidden="1" x14ac:dyDescent="0.25"/>
    <row r="43579" hidden="1" x14ac:dyDescent="0.25"/>
    <row r="43580" hidden="1" x14ac:dyDescent="0.25"/>
    <row r="43581" hidden="1" x14ac:dyDescent="0.25"/>
    <row r="43582" hidden="1" x14ac:dyDescent="0.25"/>
    <row r="43583" hidden="1" x14ac:dyDescent="0.25"/>
    <row r="43584" hidden="1" x14ac:dyDescent="0.25"/>
    <row r="43585" hidden="1" x14ac:dyDescent="0.25"/>
    <row r="43586" hidden="1" x14ac:dyDescent="0.25"/>
    <row r="43587" hidden="1" x14ac:dyDescent="0.25"/>
    <row r="43588" hidden="1" x14ac:dyDescent="0.25"/>
    <row r="43589" hidden="1" x14ac:dyDescent="0.25"/>
    <row r="43590" hidden="1" x14ac:dyDescent="0.25"/>
    <row r="43591" hidden="1" x14ac:dyDescent="0.25"/>
    <row r="43592" hidden="1" x14ac:dyDescent="0.25"/>
    <row r="43593" hidden="1" x14ac:dyDescent="0.25"/>
    <row r="43594" hidden="1" x14ac:dyDescent="0.25"/>
    <row r="43595" hidden="1" x14ac:dyDescent="0.25"/>
    <row r="43596" hidden="1" x14ac:dyDescent="0.25"/>
    <row r="43597" hidden="1" x14ac:dyDescent="0.25"/>
    <row r="43598" hidden="1" x14ac:dyDescent="0.25"/>
    <row r="43599" hidden="1" x14ac:dyDescent="0.25"/>
    <row r="43600" hidden="1" x14ac:dyDescent="0.25"/>
    <row r="43601" hidden="1" x14ac:dyDescent="0.25"/>
    <row r="43602" hidden="1" x14ac:dyDescent="0.25"/>
    <row r="43603" hidden="1" x14ac:dyDescent="0.25"/>
    <row r="43604" hidden="1" x14ac:dyDescent="0.25"/>
    <row r="43605" hidden="1" x14ac:dyDescent="0.25"/>
    <row r="43606" hidden="1" x14ac:dyDescent="0.25"/>
    <row r="43607" hidden="1" x14ac:dyDescent="0.25"/>
    <row r="43608" hidden="1" x14ac:dyDescent="0.25"/>
    <row r="43609" hidden="1" x14ac:dyDescent="0.25"/>
    <row r="43610" hidden="1" x14ac:dyDescent="0.25"/>
    <row r="43611" hidden="1" x14ac:dyDescent="0.25"/>
    <row r="43612" hidden="1" x14ac:dyDescent="0.25"/>
    <row r="43613" hidden="1" x14ac:dyDescent="0.25"/>
    <row r="43614" hidden="1" x14ac:dyDescent="0.25"/>
    <row r="43615" hidden="1" x14ac:dyDescent="0.25"/>
    <row r="43616" hidden="1" x14ac:dyDescent="0.25"/>
    <row r="43617" hidden="1" x14ac:dyDescent="0.25"/>
    <row r="43618" hidden="1" x14ac:dyDescent="0.25"/>
    <row r="43619" hidden="1" x14ac:dyDescent="0.25"/>
    <row r="43620" hidden="1" x14ac:dyDescent="0.25"/>
    <row r="43621" hidden="1" x14ac:dyDescent="0.25"/>
    <row r="43622" hidden="1" x14ac:dyDescent="0.25"/>
    <row r="43623" hidden="1" x14ac:dyDescent="0.25"/>
    <row r="43624" hidden="1" x14ac:dyDescent="0.25"/>
    <row r="43625" hidden="1" x14ac:dyDescent="0.25"/>
    <row r="43626" hidden="1" x14ac:dyDescent="0.25"/>
    <row r="43627" hidden="1" x14ac:dyDescent="0.25"/>
    <row r="43628" hidden="1" x14ac:dyDescent="0.25"/>
    <row r="43629" hidden="1" x14ac:dyDescent="0.25"/>
    <row r="43630" hidden="1" x14ac:dyDescent="0.25"/>
    <row r="43631" hidden="1" x14ac:dyDescent="0.25"/>
    <row r="43632" hidden="1" x14ac:dyDescent="0.25"/>
    <row r="43633" hidden="1" x14ac:dyDescent="0.25"/>
    <row r="43634" hidden="1" x14ac:dyDescent="0.25"/>
    <row r="43635" hidden="1" x14ac:dyDescent="0.25"/>
    <row r="43636" hidden="1" x14ac:dyDescent="0.25"/>
    <row r="43637" hidden="1" x14ac:dyDescent="0.25"/>
    <row r="43638" hidden="1" x14ac:dyDescent="0.25"/>
    <row r="43639" hidden="1" x14ac:dyDescent="0.25"/>
    <row r="43640" hidden="1" x14ac:dyDescent="0.25"/>
    <row r="43641" hidden="1" x14ac:dyDescent="0.25"/>
    <row r="43642" hidden="1" x14ac:dyDescent="0.25"/>
    <row r="43643" hidden="1" x14ac:dyDescent="0.25"/>
    <row r="43644" hidden="1" x14ac:dyDescent="0.25"/>
    <row r="43645" hidden="1" x14ac:dyDescent="0.25"/>
    <row r="43646" hidden="1" x14ac:dyDescent="0.25"/>
    <row r="43647" hidden="1" x14ac:dyDescent="0.25"/>
    <row r="43648" hidden="1" x14ac:dyDescent="0.25"/>
    <row r="43649" hidden="1" x14ac:dyDescent="0.25"/>
    <row r="43650" hidden="1" x14ac:dyDescent="0.25"/>
    <row r="43651" hidden="1" x14ac:dyDescent="0.25"/>
    <row r="43652" hidden="1" x14ac:dyDescent="0.25"/>
    <row r="43653" hidden="1" x14ac:dyDescent="0.25"/>
    <row r="43654" hidden="1" x14ac:dyDescent="0.25"/>
    <row r="43655" hidden="1" x14ac:dyDescent="0.25"/>
    <row r="43656" hidden="1" x14ac:dyDescent="0.25"/>
    <row r="43657" hidden="1" x14ac:dyDescent="0.25"/>
    <row r="43658" hidden="1" x14ac:dyDescent="0.25"/>
    <row r="43659" hidden="1" x14ac:dyDescent="0.25"/>
    <row r="43660" hidden="1" x14ac:dyDescent="0.25"/>
    <row r="43661" hidden="1" x14ac:dyDescent="0.25"/>
    <row r="43662" hidden="1" x14ac:dyDescent="0.25"/>
    <row r="43663" hidden="1" x14ac:dyDescent="0.25"/>
    <row r="43664" hidden="1" x14ac:dyDescent="0.25"/>
    <row r="43665" hidden="1" x14ac:dyDescent="0.25"/>
    <row r="43666" hidden="1" x14ac:dyDescent="0.25"/>
    <row r="43667" hidden="1" x14ac:dyDescent="0.25"/>
    <row r="43668" hidden="1" x14ac:dyDescent="0.25"/>
    <row r="43669" hidden="1" x14ac:dyDescent="0.25"/>
    <row r="43670" hidden="1" x14ac:dyDescent="0.25"/>
    <row r="43671" hidden="1" x14ac:dyDescent="0.25"/>
    <row r="43672" hidden="1" x14ac:dyDescent="0.25"/>
    <row r="43673" hidden="1" x14ac:dyDescent="0.25"/>
    <row r="43674" hidden="1" x14ac:dyDescent="0.25"/>
    <row r="43675" hidden="1" x14ac:dyDescent="0.25"/>
    <row r="43676" hidden="1" x14ac:dyDescent="0.25"/>
    <row r="43677" hidden="1" x14ac:dyDescent="0.25"/>
    <row r="43678" hidden="1" x14ac:dyDescent="0.25"/>
    <row r="43679" hidden="1" x14ac:dyDescent="0.25"/>
    <row r="43680" hidden="1" x14ac:dyDescent="0.25"/>
    <row r="43681" hidden="1" x14ac:dyDescent="0.25"/>
    <row r="43682" hidden="1" x14ac:dyDescent="0.25"/>
    <row r="43683" hidden="1" x14ac:dyDescent="0.25"/>
    <row r="43684" hidden="1" x14ac:dyDescent="0.25"/>
    <row r="43685" hidden="1" x14ac:dyDescent="0.25"/>
    <row r="43686" hidden="1" x14ac:dyDescent="0.25"/>
    <row r="43687" hidden="1" x14ac:dyDescent="0.25"/>
    <row r="43688" hidden="1" x14ac:dyDescent="0.25"/>
    <row r="43689" hidden="1" x14ac:dyDescent="0.25"/>
    <row r="43690" hidden="1" x14ac:dyDescent="0.25"/>
    <row r="43691" hidden="1" x14ac:dyDescent="0.25"/>
    <row r="43692" hidden="1" x14ac:dyDescent="0.25"/>
    <row r="43693" hidden="1" x14ac:dyDescent="0.25"/>
    <row r="43694" hidden="1" x14ac:dyDescent="0.25"/>
    <row r="43695" hidden="1" x14ac:dyDescent="0.25"/>
    <row r="43696" hidden="1" x14ac:dyDescent="0.25"/>
    <row r="43697" hidden="1" x14ac:dyDescent="0.25"/>
    <row r="43698" hidden="1" x14ac:dyDescent="0.25"/>
    <row r="43699" hidden="1" x14ac:dyDescent="0.25"/>
    <row r="43700" hidden="1" x14ac:dyDescent="0.25"/>
    <row r="43701" hidden="1" x14ac:dyDescent="0.25"/>
    <row r="43702" hidden="1" x14ac:dyDescent="0.25"/>
    <row r="43703" hidden="1" x14ac:dyDescent="0.25"/>
    <row r="43704" hidden="1" x14ac:dyDescent="0.25"/>
    <row r="43705" hidden="1" x14ac:dyDescent="0.25"/>
    <row r="43706" hidden="1" x14ac:dyDescent="0.25"/>
    <row r="43707" hidden="1" x14ac:dyDescent="0.25"/>
    <row r="43708" hidden="1" x14ac:dyDescent="0.25"/>
    <row r="43709" hidden="1" x14ac:dyDescent="0.25"/>
    <row r="43710" hidden="1" x14ac:dyDescent="0.25"/>
    <row r="43711" hidden="1" x14ac:dyDescent="0.25"/>
    <row r="43712" hidden="1" x14ac:dyDescent="0.25"/>
    <row r="43713" hidden="1" x14ac:dyDescent="0.25"/>
    <row r="43714" hidden="1" x14ac:dyDescent="0.25"/>
    <row r="43715" hidden="1" x14ac:dyDescent="0.25"/>
    <row r="43716" hidden="1" x14ac:dyDescent="0.25"/>
    <row r="43717" hidden="1" x14ac:dyDescent="0.25"/>
    <row r="43718" hidden="1" x14ac:dyDescent="0.25"/>
    <row r="43719" hidden="1" x14ac:dyDescent="0.25"/>
    <row r="43720" hidden="1" x14ac:dyDescent="0.25"/>
    <row r="43721" hidden="1" x14ac:dyDescent="0.25"/>
    <row r="43722" hidden="1" x14ac:dyDescent="0.25"/>
    <row r="43723" hidden="1" x14ac:dyDescent="0.25"/>
    <row r="43724" hidden="1" x14ac:dyDescent="0.25"/>
    <row r="43725" hidden="1" x14ac:dyDescent="0.25"/>
    <row r="43726" hidden="1" x14ac:dyDescent="0.25"/>
    <row r="43727" hidden="1" x14ac:dyDescent="0.25"/>
    <row r="43728" hidden="1" x14ac:dyDescent="0.25"/>
    <row r="43729" hidden="1" x14ac:dyDescent="0.25"/>
    <row r="43730" hidden="1" x14ac:dyDescent="0.25"/>
    <row r="43731" hidden="1" x14ac:dyDescent="0.25"/>
    <row r="43732" hidden="1" x14ac:dyDescent="0.25"/>
    <row r="43733" hidden="1" x14ac:dyDescent="0.25"/>
    <row r="43734" hidden="1" x14ac:dyDescent="0.25"/>
    <row r="43735" hidden="1" x14ac:dyDescent="0.25"/>
    <row r="43736" hidden="1" x14ac:dyDescent="0.25"/>
    <row r="43737" hidden="1" x14ac:dyDescent="0.25"/>
    <row r="43738" hidden="1" x14ac:dyDescent="0.25"/>
    <row r="43739" hidden="1" x14ac:dyDescent="0.25"/>
    <row r="43740" hidden="1" x14ac:dyDescent="0.25"/>
    <row r="43741" hidden="1" x14ac:dyDescent="0.25"/>
    <row r="43742" hidden="1" x14ac:dyDescent="0.25"/>
    <row r="43743" hidden="1" x14ac:dyDescent="0.25"/>
    <row r="43744" hidden="1" x14ac:dyDescent="0.25"/>
    <row r="43745" hidden="1" x14ac:dyDescent="0.25"/>
    <row r="43746" hidden="1" x14ac:dyDescent="0.25"/>
    <row r="43747" hidden="1" x14ac:dyDescent="0.25"/>
    <row r="43748" hidden="1" x14ac:dyDescent="0.25"/>
    <row r="43749" hidden="1" x14ac:dyDescent="0.25"/>
    <row r="43750" hidden="1" x14ac:dyDescent="0.25"/>
    <row r="43751" hidden="1" x14ac:dyDescent="0.25"/>
    <row r="43752" hidden="1" x14ac:dyDescent="0.25"/>
    <row r="43753" hidden="1" x14ac:dyDescent="0.25"/>
    <row r="43754" hidden="1" x14ac:dyDescent="0.25"/>
    <row r="43755" hidden="1" x14ac:dyDescent="0.25"/>
    <row r="43756" hidden="1" x14ac:dyDescent="0.25"/>
    <row r="43757" hidden="1" x14ac:dyDescent="0.25"/>
    <row r="43758" hidden="1" x14ac:dyDescent="0.25"/>
    <row r="43759" hidden="1" x14ac:dyDescent="0.25"/>
    <row r="43760" hidden="1" x14ac:dyDescent="0.25"/>
    <row r="43761" hidden="1" x14ac:dyDescent="0.25"/>
    <row r="43762" hidden="1" x14ac:dyDescent="0.25"/>
    <row r="43763" hidden="1" x14ac:dyDescent="0.25"/>
    <row r="43764" hidden="1" x14ac:dyDescent="0.25"/>
    <row r="43765" hidden="1" x14ac:dyDescent="0.25"/>
    <row r="43766" hidden="1" x14ac:dyDescent="0.25"/>
    <row r="43767" hidden="1" x14ac:dyDescent="0.25"/>
    <row r="43768" hidden="1" x14ac:dyDescent="0.25"/>
    <row r="43769" hidden="1" x14ac:dyDescent="0.25"/>
    <row r="43770" hidden="1" x14ac:dyDescent="0.25"/>
    <row r="43771" hidden="1" x14ac:dyDescent="0.25"/>
    <row r="43772" hidden="1" x14ac:dyDescent="0.25"/>
    <row r="43773" hidden="1" x14ac:dyDescent="0.25"/>
    <row r="43774" hidden="1" x14ac:dyDescent="0.25"/>
    <row r="43775" hidden="1" x14ac:dyDescent="0.25"/>
    <row r="43776" hidden="1" x14ac:dyDescent="0.25"/>
    <row r="43777" hidden="1" x14ac:dyDescent="0.25"/>
    <row r="43778" hidden="1" x14ac:dyDescent="0.25"/>
    <row r="43779" hidden="1" x14ac:dyDescent="0.25"/>
    <row r="43780" hidden="1" x14ac:dyDescent="0.25"/>
    <row r="43781" hidden="1" x14ac:dyDescent="0.25"/>
    <row r="43782" hidden="1" x14ac:dyDescent="0.25"/>
    <row r="43783" hidden="1" x14ac:dyDescent="0.25"/>
    <row r="43784" hidden="1" x14ac:dyDescent="0.25"/>
    <row r="43785" hidden="1" x14ac:dyDescent="0.25"/>
    <row r="43786" hidden="1" x14ac:dyDescent="0.25"/>
    <row r="43787" hidden="1" x14ac:dyDescent="0.25"/>
    <row r="43788" hidden="1" x14ac:dyDescent="0.25"/>
    <row r="43789" hidden="1" x14ac:dyDescent="0.25"/>
    <row r="43790" hidden="1" x14ac:dyDescent="0.25"/>
    <row r="43791" hidden="1" x14ac:dyDescent="0.25"/>
    <row r="43792" hidden="1" x14ac:dyDescent="0.25"/>
    <row r="43793" hidden="1" x14ac:dyDescent="0.25"/>
    <row r="43794" hidden="1" x14ac:dyDescent="0.25"/>
    <row r="43795" hidden="1" x14ac:dyDescent="0.25"/>
    <row r="43796" hidden="1" x14ac:dyDescent="0.25"/>
    <row r="43797" hidden="1" x14ac:dyDescent="0.25"/>
    <row r="43798" hidden="1" x14ac:dyDescent="0.25"/>
    <row r="43799" hidden="1" x14ac:dyDescent="0.25"/>
    <row r="43800" hidden="1" x14ac:dyDescent="0.25"/>
    <row r="43801" hidden="1" x14ac:dyDescent="0.25"/>
    <row r="43802" hidden="1" x14ac:dyDescent="0.25"/>
    <row r="43803" hidden="1" x14ac:dyDescent="0.25"/>
    <row r="43804" hidden="1" x14ac:dyDescent="0.25"/>
    <row r="43805" hidden="1" x14ac:dyDescent="0.25"/>
    <row r="43806" hidden="1" x14ac:dyDescent="0.25"/>
    <row r="43807" hidden="1" x14ac:dyDescent="0.25"/>
    <row r="43808" hidden="1" x14ac:dyDescent="0.25"/>
    <row r="43809" hidden="1" x14ac:dyDescent="0.25"/>
    <row r="43810" hidden="1" x14ac:dyDescent="0.25"/>
    <row r="43811" hidden="1" x14ac:dyDescent="0.25"/>
    <row r="43812" hidden="1" x14ac:dyDescent="0.25"/>
    <row r="43813" hidden="1" x14ac:dyDescent="0.25"/>
    <row r="43814" hidden="1" x14ac:dyDescent="0.25"/>
    <row r="43815" hidden="1" x14ac:dyDescent="0.25"/>
    <row r="43816" hidden="1" x14ac:dyDescent="0.25"/>
    <row r="43817" hidden="1" x14ac:dyDescent="0.25"/>
    <row r="43818" hidden="1" x14ac:dyDescent="0.25"/>
    <row r="43819" hidden="1" x14ac:dyDescent="0.25"/>
    <row r="43820" hidden="1" x14ac:dyDescent="0.25"/>
    <row r="43821" hidden="1" x14ac:dyDescent="0.25"/>
    <row r="43822" hidden="1" x14ac:dyDescent="0.25"/>
    <row r="43823" hidden="1" x14ac:dyDescent="0.25"/>
    <row r="43824" hidden="1" x14ac:dyDescent="0.25"/>
    <row r="43825" hidden="1" x14ac:dyDescent="0.25"/>
    <row r="43826" hidden="1" x14ac:dyDescent="0.25"/>
    <row r="43827" hidden="1" x14ac:dyDescent="0.25"/>
    <row r="43828" hidden="1" x14ac:dyDescent="0.25"/>
    <row r="43829" hidden="1" x14ac:dyDescent="0.25"/>
    <row r="43830" hidden="1" x14ac:dyDescent="0.25"/>
    <row r="43831" hidden="1" x14ac:dyDescent="0.25"/>
    <row r="43832" hidden="1" x14ac:dyDescent="0.25"/>
    <row r="43833" hidden="1" x14ac:dyDescent="0.25"/>
    <row r="43834" hidden="1" x14ac:dyDescent="0.25"/>
    <row r="43835" hidden="1" x14ac:dyDescent="0.25"/>
    <row r="43836" hidden="1" x14ac:dyDescent="0.25"/>
    <row r="43837" hidden="1" x14ac:dyDescent="0.25"/>
    <row r="43838" hidden="1" x14ac:dyDescent="0.25"/>
    <row r="43839" hidden="1" x14ac:dyDescent="0.25"/>
    <row r="43840" hidden="1" x14ac:dyDescent="0.25"/>
    <row r="43841" hidden="1" x14ac:dyDescent="0.25"/>
    <row r="43842" hidden="1" x14ac:dyDescent="0.25"/>
    <row r="43843" hidden="1" x14ac:dyDescent="0.25"/>
    <row r="43844" hidden="1" x14ac:dyDescent="0.25"/>
    <row r="43845" hidden="1" x14ac:dyDescent="0.25"/>
    <row r="43846" hidden="1" x14ac:dyDescent="0.25"/>
    <row r="43847" hidden="1" x14ac:dyDescent="0.25"/>
    <row r="43848" hidden="1" x14ac:dyDescent="0.25"/>
    <row r="43849" hidden="1" x14ac:dyDescent="0.25"/>
    <row r="43850" hidden="1" x14ac:dyDescent="0.25"/>
    <row r="43851" hidden="1" x14ac:dyDescent="0.25"/>
    <row r="43852" hidden="1" x14ac:dyDescent="0.25"/>
    <row r="43853" hidden="1" x14ac:dyDescent="0.25"/>
    <row r="43854" hidden="1" x14ac:dyDescent="0.25"/>
    <row r="43855" hidden="1" x14ac:dyDescent="0.25"/>
    <row r="43856" hidden="1" x14ac:dyDescent="0.25"/>
    <row r="43857" hidden="1" x14ac:dyDescent="0.25"/>
    <row r="43858" hidden="1" x14ac:dyDescent="0.25"/>
    <row r="43859" hidden="1" x14ac:dyDescent="0.25"/>
    <row r="43860" hidden="1" x14ac:dyDescent="0.25"/>
    <row r="43861" hidden="1" x14ac:dyDescent="0.25"/>
    <row r="43862" hidden="1" x14ac:dyDescent="0.25"/>
    <row r="43863" hidden="1" x14ac:dyDescent="0.25"/>
    <row r="43864" hidden="1" x14ac:dyDescent="0.25"/>
    <row r="43865" hidden="1" x14ac:dyDescent="0.25"/>
    <row r="43866" hidden="1" x14ac:dyDescent="0.25"/>
    <row r="43867" hidden="1" x14ac:dyDescent="0.25"/>
    <row r="43868" hidden="1" x14ac:dyDescent="0.25"/>
    <row r="43869" hidden="1" x14ac:dyDescent="0.25"/>
    <row r="43870" hidden="1" x14ac:dyDescent="0.25"/>
    <row r="43871" hidden="1" x14ac:dyDescent="0.25"/>
    <row r="43872" hidden="1" x14ac:dyDescent="0.25"/>
    <row r="43873" hidden="1" x14ac:dyDescent="0.25"/>
    <row r="43874" hidden="1" x14ac:dyDescent="0.25"/>
    <row r="43875" hidden="1" x14ac:dyDescent="0.25"/>
    <row r="43876" hidden="1" x14ac:dyDescent="0.25"/>
    <row r="43877" hidden="1" x14ac:dyDescent="0.25"/>
    <row r="43878" hidden="1" x14ac:dyDescent="0.25"/>
    <row r="43879" hidden="1" x14ac:dyDescent="0.25"/>
    <row r="43880" hidden="1" x14ac:dyDescent="0.25"/>
    <row r="43881" hidden="1" x14ac:dyDescent="0.25"/>
    <row r="43882" hidden="1" x14ac:dyDescent="0.25"/>
    <row r="43883" hidden="1" x14ac:dyDescent="0.25"/>
    <row r="43884" hidden="1" x14ac:dyDescent="0.25"/>
    <row r="43885" hidden="1" x14ac:dyDescent="0.25"/>
    <row r="43886" hidden="1" x14ac:dyDescent="0.25"/>
    <row r="43887" hidden="1" x14ac:dyDescent="0.25"/>
    <row r="43888" hidden="1" x14ac:dyDescent="0.25"/>
    <row r="43889" hidden="1" x14ac:dyDescent="0.25"/>
    <row r="43890" hidden="1" x14ac:dyDescent="0.25"/>
    <row r="43891" hidden="1" x14ac:dyDescent="0.25"/>
    <row r="43892" hidden="1" x14ac:dyDescent="0.25"/>
    <row r="43893" hidden="1" x14ac:dyDescent="0.25"/>
    <row r="43894" hidden="1" x14ac:dyDescent="0.25"/>
    <row r="43895" hidden="1" x14ac:dyDescent="0.25"/>
    <row r="43896" hidden="1" x14ac:dyDescent="0.25"/>
    <row r="43897" hidden="1" x14ac:dyDescent="0.25"/>
    <row r="43898" hidden="1" x14ac:dyDescent="0.25"/>
    <row r="43899" hidden="1" x14ac:dyDescent="0.25"/>
    <row r="43900" hidden="1" x14ac:dyDescent="0.25"/>
    <row r="43901" hidden="1" x14ac:dyDescent="0.25"/>
    <row r="43902" hidden="1" x14ac:dyDescent="0.25"/>
    <row r="43903" hidden="1" x14ac:dyDescent="0.25"/>
    <row r="43904" hidden="1" x14ac:dyDescent="0.25"/>
    <row r="43905" hidden="1" x14ac:dyDescent="0.25"/>
    <row r="43906" hidden="1" x14ac:dyDescent="0.25"/>
    <row r="43907" hidden="1" x14ac:dyDescent="0.25"/>
    <row r="43908" hidden="1" x14ac:dyDescent="0.25"/>
    <row r="43909" hidden="1" x14ac:dyDescent="0.25"/>
    <row r="43910" hidden="1" x14ac:dyDescent="0.25"/>
    <row r="43911" hidden="1" x14ac:dyDescent="0.25"/>
    <row r="43912" hidden="1" x14ac:dyDescent="0.25"/>
    <row r="43913" hidden="1" x14ac:dyDescent="0.25"/>
    <row r="43914" hidden="1" x14ac:dyDescent="0.25"/>
    <row r="43915" hidden="1" x14ac:dyDescent="0.25"/>
    <row r="43916" hidden="1" x14ac:dyDescent="0.25"/>
    <row r="43917" hidden="1" x14ac:dyDescent="0.25"/>
    <row r="43918" hidden="1" x14ac:dyDescent="0.25"/>
    <row r="43919" hidden="1" x14ac:dyDescent="0.25"/>
    <row r="43920" hidden="1" x14ac:dyDescent="0.25"/>
    <row r="43921" hidden="1" x14ac:dyDescent="0.25"/>
    <row r="43922" hidden="1" x14ac:dyDescent="0.25"/>
    <row r="43923" hidden="1" x14ac:dyDescent="0.25"/>
    <row r="43924" hidden="1" x14ac:dyDescent="0.25"/>
    <row r="43925" hidden="1" x14ac:dyDescent="0.25"/>
    <row r="43926" hidden="1" x14ac:dyDescent="0.25"/>
    <row r="43927" hidden="1" x14ac:dyDescent="0.25"/>
    <row r="43928" hidden="1" x14ac:dyDescent="0.25"/>
    <row r="43929" hidden="1" x14ac:dyDescent="0.25"/>
    <row r="43930" hidden="1" x14ac:dyDescent="0.25"/>
    <row r="43931" hidden="1" x14ac:dyDescent="0.25"/>
    <row r="43932" hidden="1" x14ac:dyDescent="0.25"/>
    <row r="43933" hidden="1" x14ac:dyDescent="0.25"/>
    <row r="43934" hidden="1" x14ac:dyDescent="0.25"/>
    <row r="43935" hidden="1" x14ac:dyDescent="0.25"/>
    <row r="43936" hidden="1" x14ac:dyDescent="0.25"/>
    <row r="43937" hidden="1" x14ac:dyDescent="0.25"/>
    <row r="43938" hidden="1" x14ac:dyDescent="0.25"/>
    <row r="43939" hidden="1" x14ac:dyDescent="0.25"/>
    <row r="43940" hidden="1" x14ac:dyDescent="0.25"/>
    <row r="43941" hidden="1" x14ac:dyDescent="0.25"/>
    <row r="43942" hidden="1" x14ac:dyDescent="0.25"/>
    <row r="43943" hidden="1" x14ac:dyDescent="0.25"/>
    <row r="43944" hidden="1" x14ac:dyDescent="0.25"/>
    <row r="43945" hidden="1" x14ac:dyDescent="0.25"/>
    <row r="43946" hidden="1" x14ac:dyDescent="0.25"/>
    <row r="43947" hidden="1" x14ac:dyDescent="0.25"/>
    <row r="43948" hidden="1" x14ac:dyDescent="0.25"/>
    <row r="43949" hidden="1" x14ac:dyDescent="0.25"/>
    <row r="43950" hidden="1" x14ac:dyDescent="0.25"/>
    <row r="43951" hidden="1" x14ac:dyDescent="0.25"/>
    <row r="43952" hidden="1" x14ac:dyDescent="0.25"/>
    <row r="43953" hidden="1" x14ac:dyDescent="0.25"/>
    <row r="43954" hidden="1" x14ac:dyDescent="0.25"/>
    <row r="43955" hidden="1" x14ac:dyDescent="0.25"/>
    <row r="43956" hidden="1" x14ac:dyDescent="0.25"/>
    <row r="43957" hidden="1" x14ac:dyDescent="0.25"/>
    <row r="43958" hidden="1" x14ac:dyDescent="0.25"/>
    <row r="43959" hidden="1" x14ac:dyDescent="0.25"/>
    <row r="43960" hidden="1" x14ac:dyDescent="0.25"/>
    <row r="43961" hidden="1" x14ac:dyDescent="0.25"/>
    <row r="43962" hidden="1" x14ac:dyDescent="0.25"/>
    <row r="43963" hidden="1" x14ac:dyDescent="0.25"/>
    <row r="43964" hidden="1" x14ac:dyDescent="0.25"/>
    <row r="43965" hidden="1" x14ac:dyDescent="0.25"/>
    <row r="43966" hidden="1" x14ac:dyDescent="0.25"/>
    <row r="43967" hidden="1" x14ac:dyDescent="0.25"/>
    <row r="43968" hidden="1" x14ac:dyDescent="0.25"/>
    <row r="43969" hidden="1" x14ac:dyDescent="0.25"/>
    <row r="43970" hidden="1" x14ac:dyDescent="0.25"/>
    <row r="43971" hidden="1" x14ac:dyDescent="0.25"/>
    <row r="43972" hidden="1" x14ac:dyDescent="0.25"/>
    <row r="43973" hidden="1" x14ac:dyDescent="0.25"/>
    <row r="43974" hidden="1" x14ac:dyDescent="0.25"/>
    <row r="43975" hidden="1" x14ac:dyDescent="0.25"/>
    <row r="43976" hidden="1" x14ac:dyDescent="0.25"/>
    <row r="43977" hidden="1" x14ac:dyDescent="0.25"/>
    <row r="43978" hidden="1" x14ac:dyDescent="0.25"/>
    <row r="43979" hidden="1" x14ac:dyDescent="0.25"/>
    <row r="43980" hidden="1" x14ac:dyDescent="0.25"/>
    <row r="43981" hidden="1" x14ac:dyDescent="0.25"/>
    <row r="43982" hidden="1" x14ac:dyDescent="0.25"/>
    <row r="43983" hidden="1" x14ac:dyDescent="0.25"/>
    <row r="43984" hidden="1" x14ac:dyDescent="0.25"/>
    <row r="43985" hidden="1" x14ac:dyDescent="0.25"/>
    <row r="43986" hidden="1" x14ac:dyDescent="0.25"/>
    <row r="43987" hidden="1" x14ac:dyDescent="0.25"/>
    <row r="43988" hidden="1" x14ac:dyDescent="0.25"/>
    <row r="43989" hidden="1" x14ac:dyDescent="0.25"/>
    <row r="43990" hidden="1" x14ac:dyDescent="0.25"/>
    <row r="43991" hidden="1" x14ac:dyDescent="0.25"/>
    <row r="43992" hidden="1" x14ac:dyDescent="0.25"/>
    <row r="43993" hidden="1" x14ac:dyDescent="0.25"/>
    <row r="43994" hidden="1" x14ac:dyDescent="0.25"/>
    <row r="43995" hidden="1" x14ac:dyDescent="0.25"/>
    <row r="43996" hidden="1" x14ac:dyDescent="0.25"/>
    <row r="43997" hidden="1" x14ac:dyDescent="0.25"/>
    <row r="43998" hidden="1" x14ac:dyDescent="0.25"/>
    <row r="43999" hidden="1" x14ac:dyDescent="0.25"/>
    <row r="44000" hidden="1" x14ac:dyDescent="0.25"/>
    <row r="44001" hidden="1" x14ac:dyDescent="0.25"/>
    <row r="44002" hidden="1" x14ac:dyDescent="0.25"/>
    <row r="44003" hidden="1" x14ac:dyDescent="0.25"/>
    <row r="44004" hidden="1" x14ac:dyDescent="0.25"/>
    <row r="44005" hidden="1" x14ac:dyDescent="0.25"/>
    <row r="44006" hidden="1" x14ac:dyDescent="0.25"/>
    <row r="44007" hidden="1" x14ac:dyDescent="0.25"/>
    <row r="44008" hidden="1" x14ac:dyDescent="0.25"/>
    <row r="44009" hidden="1" x14ac:dyDescent="0.25"/>
    <row r="44010" hidden="1" x14ac:dyDescent="0.25"/>
    <row r="44011" hidden="1" x14ac:dyDescent="0.25"/>
    <row r="44012" hidden="1" x14ac:dyDescent="0.25"/>
    <row r="44013" hidden="1" x14ac:dyDescent="0.25"/>
    <row r="44014" hidden="1" x14ac:dyDescent="0.25"/>
    <row r="44015" hidden="1" x14ac:dyDescent="0.25"/>
    <row r="44016" hidden="1" x14ac:dyDescent="0.25"/>
    <row r="44017" hidden="1" x14ac:dyDescent="0.25"/>
    <row r="44018" hidden="1" x14ac:dyDescent="0.25"/>
    <row r="44019" hidden="1" x14ac:dyDescent="0.25"/>
    <row r="44020" hidden="1" x14ac:dyDescent="0.25"/>
    <row r="44021" hidden="1" x14ac:dyDescent="0.25"/>
    <row r="44022" hidden="1" x14ac:dyDescent="0.25"/>
    <row r="44023" hidden="1" x14ac:dyDescent="0.25"/>
    <row r="44024" hidden="1" x14ac:dyDescent="0.25"/>
    <row r="44025" hidden="1" x14ac:dyDescent="0.25"/>
    <row r="44026" hidden="1" x14ac:dyDescent="0.25"/>
    <row r="44027" hidden="1" x14ac:dyDescent="0.25"/>
    <row r="44028" hidden="1" x14ac:dyDescent="0.25"/>
    <row r="44029" hidden="1" x14ac:dyDescent="0.25"/>
    <row r="44030" hidden="1" x14ac:dyDescent="0.25"/>
    <row r="44031" hidden="1" x14ac:dyDescent="0.25"/>
    <row r="44032" hidden="1" x14ac:dyDescent="0.25"/>
    <row r="44033" hidden="1" x14ac:dyDescent="0.25"/>
    <row r="44034" hidden="1" x14ac:dyDescent="0.25"/>
    <row r="44035" hidden="1" x14ac:dyDescent="0.25"/>
    <row r="44036" hidden="1" x14ac:dyDescent="0.25"/>
    <row r="44037" hidden="1" x14ac:dyDescent="0.25"/>
    <row r="44038" hidden="1" x14ac:dyDescent="0.25"/>
    <row r="44039" hidden="1" x14ac:dyDescent="0.25"/>
    <row r="44040" hidden="1" x14ac:dyDescent="0.25"/>
    <row r="44041" hidden="1" x14ac:dyDescent="0.25"/>
    <row r="44042" hidden="1" x14ac:dyDescent="0.25"/>
    <row r="44043" hidden="1" x14ac:dyDescent="0.25"/>
    <row r="44044" hidden="1" x14ac:dyDescent="0.25"/>
    <row r="44045" hidden="1" x14ac:dyDescent="0.25"/>
    <row r="44046" hidden="1" x14ac:dyDescent="0.25"/>
    <row r="44047" hidden="1" x14ac:dyDescent="0.25"/>
    <row r="44048" hidden="1" x14ac:dyDescent="0.25"/>
    <row r="44049" hidden="1" x14ac:dyDescent="0.25"/>
    <row r="44050" hidden="1" x14ac:dyDescent="0.25"/>
    <row r="44051" hidden="1" x14ac:dyDescent="0.25"/>
    <row r="44052" hidden="1" x14ac:dyDescent="0.25"/>
    <row r="44053" hidden="1" x14ac:dyDescent="0.25"/>
    <row r="44054" hidden="1" x14ac:dyDescent="0.25"/>
    <row r="44055" hidden="1" x14ac:dyDescent="0.25"/>
    <row r="44056" hidden="1" x14ac:dyDescent="0.25"/>
    <row r="44057" hidden="1" x14ac:dyDescent="0.25"/>
    <row r="44058" hidden="1" x14ac:dyDescent="0.25"/>
    <row r="44059" hidden="1" x14ac:dyDescent="0.25"/>
    <row r="44060" hidden="1" x14ac:dyDescent="0.25"/>
    <row r="44061" hidden="1" x14ac:dyDescent="0.25"/>
    <row r="44062" hidden="1" x14ac:dyDescent="0.25"/>
    <row r="44063" hidden="1" x14ac:dyDescent="0.25"/>
    <row r="44064" hidden="1" x14ac:dyDescent="0.25"/>
    <row r="44065" hidden="1" x14ac:dyDescent="0.25"/>
    <row r="44066" hidden="1" x14ac:dyDescent="0.25"/>
    <row r="44067" hidden="1" x14ac:dyDescent="0.25"/>
    <row r="44068" hidden="1" x14ac:dyDescent="0.25"/>
    <row r="44069" hidden="1" x14ac:dyDescent="0.25"/>
    <row r="44070" hidden="1" x14ac:dyDescent="0.25"/>
    <row r="44071" hidden="1" x14ac:dyDescent="0.25"/>
    <row r="44072" hidden="1" x14ac:dyDescent="0.25"/>
    <row r="44073" hidden="1" x14ac:dyDescent="0.25"/>
    <row r="44074" hidden="1" x14ac:dyDescent="0.25"/>
    <row r="44075" hidden="1" x14ac:dyDescent="0.25"/>
    <row r="44076" hidden="1" x14ac:dyDescent="0.25"/>
    <row r="44077" hidden="1" x14ac:dyDescent="0.25"/>
    <row r="44078" hidden="1" x14ac:dyDescent="0.25"/>
    <row r="44079" hidden="1" x14ac:dyDescent="0.25"/>
    <row r="44080" hidden="1" x14ac:dyDescent="0.25"/>
    <row r="44081" hidden="1" x14ac:dyDescent="0.25"/>
    <row r="44082" hidden="1" x14ac:dyDescent="0.25"/>
    <row r="44083" hidden="1" x14ac:dyDescent="0.25"/>
    <row r="44084" hidden="1" x14ac:dyDescent="0.25"/>
    <row r="44085" hidden="1" x14ac:dyDescent="0.25"/>
    <row r="44086" hidden="1" x14ac:dyDescent="0.25"/>
    <row r="44087" hidden="1" x14ac:dyDescent="0.25"/>
    <row r="44088" hidden="1" x14ac:dyDescent="0.25"/>
    <row r="44089" hidden="1" x14ac:dyDescent="0.25"/>
    <row r="44090" hidden="1" x14ac:dyDescent="0.25"/>
    <row r="44091" hidden="1" x14ac:dyDescent="0.25"/>
    <row r="44092" hidden="1" x14ac:dyDescent="0.25"/>
    <row r="44093" hidden="1" x14ac:dyDescent="0.25"/>
    <row r="44094" hidden="1" x14ac:dyDescent="0.25"/>
    <row r="44095" hidden="1" x14ac:dyDescent="0.25"/>
    <row r="44096" hidden="1" x14ac:dyDescent="0.25"/>
    <row r="44097" hidden="1" x14ac:dyDescent="0.25"/>
    <row r="44098" hidden="1" x14ac:dyDescent="0.25"/>
    <row r="44099" hidden="1" x14ac:dyDescent="0.25"/>
    <row r="44100" hidden="1" x14ac:dyDescent="0.25"/>
    <row r="44101" hidden="1" x14ac:dyDescent="0.25"/>
    <row r="44102" hidden="1" x14ac:dyDescent="0.25"/>
    <row r="44103" hidden="1" x14ac:dyDescent="0.25"/>
    <row r="44104" hidden="1" x14ac:dyDescent="0.25"/>
    <row r="44105" hidden="1" x14ac:dyDescent="0.25"/>
    <row r="44106" hidden="1" x14ac:dyDescent="0.25"/>
    <row r="44107" hidden="1" x14ac:dyDescent="0.25"/>
    <row r="44108" hidden="1" x14ac:dyDescent="0.25"/>
    <row r="44109" hidden="1" x14ac:dyDescent="0.25"/>
    <row r="44110" hidden="1" x14ac:dyDescent="0.25"/>
    <row r="44111" hidden="1" x14ac:dyDescent="0.25"/>
    <row r="44112" hidden="1" x14ac:dyDescent="0.25"/>
    <row r="44113" hidden="1" x14ac:dyDescent="0.25"/>
    <row r="44114" hidden="1" x14ac:dyDescent="0.25"/>
    <row r="44115" hidden="1" x14ac:dyDescent="0.25"/>
    <row r="44116" hidden="1" x14ac:dyDescent="0.25"/>
    <row r="44117" hidden="1" x14ac:dyDescent="0.25"/>
    <row r="44118" hidden="1" x14ac:dyDescent="0.25"/>
    <row r="44119" hidden="1" x14ac:dyDescent="0.25"/>
    <row r="44120" hidden="1" x14ac:dyDescent="0.25"/>
    <row r="44121" hidden="1" x14ac:dyDescent="0.25"/>
    <row r="44122" hidden="1" x14ac:dyDescent="0.25"/>
    <row r="44123" hidden="1" x14ac:dyDescent="0.25"/>
    <row r="44124" hidden="1" x14ac:dyDescent="0.25"/>
    <row r="44125" hidden="1" x14ac:dyDescent="0.25"/>
    <row r="44126" hidden="1" x14ac:dyDescent="0.25"/>
    <row r="44127" hidden="1" x14ac:dyDescent="0.25"/>
    <row r="44128" hidden="1" x14ac:dyDescent="0.25"/>
    <row r="44129" hidden="1" x14ac:dyDescent="0.25"/>
    <row r="44130" hidden="1" x14ac:dyDescent="0.25"/>
    <row r="44131" hidden="1" x14ac:dyDescent="0.25"/>
    <row r="44132" hidden="1" x14ac:dyDescent="0.25"/>
    <row r="44133" hidden="1" x14ac:dyDescent="0.25"/>
    <row r="44134" hidden="1" x14ac:dyDescent="0.25"/>
    <row r="44135" hidden="1" x14ac:dyDescent="0.25"/>
    <row r="44136" hidden="1" x14ac:dyDescent="0.25"/>
    <row r="44137" hidden="1" x14ac:dyDescent="0.25"/>
    <row r="44138" hidden="1" x14ac:dyDescent="0.25"/>
    <row r="44139" hidden="1" x14ac:dyDescent="0.25"/>
    <row r="44140" hidden="1" x14ac:dyDescent="0.25"/>
    <row r="44141" hidden="1" x14ac:dyDescent="0.25"/>
    <row r="44142" hidden="1" x14ac:dyDescent="0.25"/>
    <row r="44143" hidden="1" x14ac:dyDescent="0.25"/>
    <row r="44144" hidden="1" x14ac:dyDescent="0.25"/>
    <row r="44145" hidden="1" x14ac:dyDescent="0.25"/>
    <row r="44146" hidden="1" x14ac:dyDescent="0.25"/>
    <row r="44147" hidden="1" x14ac:dyDescent="0.25"/>
    <row r="44148" hidden="1" x14ac:dyDescent="0.25"/>
    <row r="44149" hidden="1" x14ac:dyDescent="0.25"/>
    <row r="44150" hidden="1" x14ac:dyDescent="0.25"/>
    <row r="44151" hidden="1" x14ac:dyDescent="0.25"/>
    <row r="44152" hidden="1" x14ac:dyDescent="0.25"/>
    <row r="44153" hidden="1" x14ac:dyDescent="0.25"/>
    <row r="44154" hidden="1" x14ac:dyDescent="0.25"/>
    <row r="44155" hidden="1" x14ac:dyDescent="0.25"/>
    <row r="44156" hidden="1" x14ac:dyDescent="0.25"/>
    <row r="44157" hidden="1" x14ac:dyDescent="0.25"/>
    <row r="44158" hidden="1" x14ac:dyDescent="0.25"/>
    <row r="44159" hidden="1" x14ac:dyDescent="0.25"/>
    <row r="44160" hidden="1" x14ac:dyDescent="0.25"/>
    <row r="44161" hidden="1" x14ac:dyDescent="0.25"/>
    <row r="44162" hidden="1" x14ac:dyDescent="0.25"/>
    <row r="44163" hidden="1" x14ac:dyDescent="0.25"/>
    <row r="44164" hidden="1" x14ac:dyDescent="0.25"/>
    <row r="44165" hidden="1" x14ac:dyDescent="0.25"/>
    <row r="44166" hidden="1" x14ac:dyDescent="0.25"/>
    <row r="44167" hidden="1" x14ac:dyDescent="0.25"/>
    <row r="44168" hidden="1" x14ac:dyDescent="0.25"/>
    <row r="44169" hidden="1" x14ac:dyDescent="0.25"/>
    <row r="44170" hidden="1" x14ac:dyDescent="0.25"/>
    <row r="44171" hidden="1" x14ac:dyDescent="0.25"/>
    <row r="44172" hidden="1" x14ac:dyDescent="0.25"/>
    <row r="44173" hidden="1" x14ac:dyDescent="0.25"/>
    <row r="44174" hidden="1" x14ac:dyDescent="0.25"/>
    <row r="44175" hidden="1" x14ac:dyDescent="0.25"/>
    <row r="44176" hidden="1" x14ac:dyDescent="0.25"/>
    <row r="44177" hidden="1" x14ac:dyDescent="0.25"/>
    <row r="44178" hidden="1" x14ac:dyDescent="0.25"/>
    <row r="44179" hidden="1" x14ac:dyDescent="0.25"/>
    <row r="44180" hidden="1" x14ac:dyDescent="0.25"/>
    <row r="44181" hidden="1" x14ac:dyDescent="0.25"/>
    <row r="44182" hidden="1" x14ac:dyDescent="0.25"/>
    <row r="44183" hidden="1" x14ac:dyDescent="0.25"/>
    <row r="44184" hidden="1" x14ac:dyDescent="0.25"/>
    <row r="44185" hidden="1" x14ac:dyDescent="0.25"/>
    <row r="44186" hidden="1" x14ac:dyDescent="0.25"/>
    <row r="44187" hidden="1" x14ac:dyDescent="0.25"/>
    <row r="44188" hidden="1" x14ac:dyDescent="0.25"/>
    <row r="44189" hidden="1" x14ac:dyDescent="0.25"/>
    <row r="44190" hidden="1" x14ac:dyDescent="0.25"/>
    <row r="44191" hidden="1" x14ac:dyDescent="0.25"/>
    <row r="44192" hidden="1" x14ac:dyDescent="0.25"/>
    <row r="44193" hidden="1" x14ac:dyDescent="0.25"/>
    <row r="44194" hidden="1" x14ac:dyDescent="0.25"/>
    <row r="44195" hidden="1" x14ac:dyDescent="0.25"/>
    <row r="44196" hidden="1" x14ac:dyDescent="0.25"/>
    <row r="44197" hidden="1" x14ac:dyDescent="0.25"/>
    <row r="44198" hidden="1" x14ac:dyDescent="0.25"/>
    <row r="44199" hidden="1" x14ac:dyDescent="0.25"/>
    <row r="44200" hidden="1" x14ac:dyDescent="0.25"/>
    <row r="44201" hidden="1" x14ac:dyDescent="0.25"/>
    <row r="44202" hidden="1" x14ac:dyDescent="0.25"/>
    <row r="44203" hidden="1" x14ac:dyDescent="0.25"/>
    <row r="44204" hidden="1" x14ac:dyDescent="0.25"/>
    <row r="44205" hidden="1" x14ac:dyDescent="0.25"/>
    <row r="44206" hidden="1" x14ac:dyDescent="0.25"/>
    <row r="44207" hidden="1" x14ac:dyDescent="0.25"/>
    <row r="44208" hidden="1" x14ac:dyDescent="0.25"/>
    <row r="44209" hidden="1" x14ac:dyDescent="0.25"/>
    <row r="44210" hidden="1" x14ac:dyDescent="0.25"/>
    <row r="44211" hidden="1" x14ac:dyDescent="0.25"/>
    <row r="44212" hidden="1" x14ac:dyDescent="0.25"/>
    <row r="44213" hidden="1" x14ac:dyDescent="0.25"/>
    <row r="44214" hidden="1" x14ac:dyDescent="0.25"/>
    <row r="44215" hidden="1" x14ac:dyDescent="0.25"/>
    <row r="44216" hidden="1" x14ac:dyDescent="0.25"/>
    <row r="44217" hidden="1" x14ac:dyDescent="0.25"/>
    <row r="44218" hidden="1" x14ac:dyDescent="0.25"/>
    <row r="44219" hidden="1" x14ac:dyDescent="0.25"/>
    <row r="44220" hidden="1" x14ac:dyDescent="0.25"/>
    <row r="44221" hidden="1" x14ac:dyDescent="0.25"/>
    <row r="44222" hidden="1" x14ac:dyDescent="0.25"/>
    <row r="44223" hidden="1" x14ac:dyDescent="0.25"/>
    <row r="44224" hidden="1" x14ac:dyDescent="0.25"/>
    <row r="44225" hidden="1" x14ac:dyDescent="0.25"/>
    <row r="44226" hidden="1" x14ac:dyDescent="0.25"/>
    <row r="44227" hidden="1" x14ac:dyDescent="0.25"/>
    <row r="44228" hidden="1" x14ac:dyDescent="0.25"/>
    <row r="44229" hidden="1" x14ac:dyDescent="0.25"/>
    <row r="44230" hidden="1" x14ac:dyDescent="0.25"/>
    <row r="44231" hidden="1" x14ac:dyDescent="0.25"/>
    <row r="44232" hidden="1" x14ac:dyDescent="0.25"/>
    <row r="44233" hidden="1" x14ac:dyDescent="0.25"/>
    <row r="44234" hidden="1" x14ac:dyDescent="0.25"/>
    <row r="44235" hidden="1" x14ac:dyDescent="0.25"/>
    <row r="44236" hidden="1" x14ac:dyDescent="0.25"/>
    <row r="44237" hidden="1" x14ac:dyDescent="0.25"/>
    <row r="44238" hidden="1" x14ac:dyDescent="0.25"/>
    <row r="44239" hidden="1" x14ac:dyDescent="0.25"/>
    <row r="44240" hidden="1" x14ac:dyDescent="0.25"/>
    <row r="44241" hidden="1" x14ac:dyDescent="0.25"/>
    <row r="44242" hidden="1" x14ac:dyDescent="0.25"/>
    <row r="44243" hidden="1" x14ac:dyDescent="0.25"/>
    <row r="44244" hidden="1" x14ac:dyDescent="0.25"/>
    <row r="44245" hidden="1" x14ac:dyDescent="0.25"/>
    <row r="44246" hidden="1" x14ac:dyDescent="0.25"/>
    <row r="44247" hidden="1" x14ac:dyDescent="0.25"/>
    <row r="44248" hidden="1" x14ac:dyDescent="0.25"/>
    <row r="44249" hidden="1" x14ac:dyDescent="0.25"/>
    <row r="44250" hidden="1" x14ac:dyDescent="0.25"/>
    <row r="44251" hidden="1" x14ac:dyDescent="0.25"/>
    <row r="44252" hidden="1" x14ac:dyDescent="0.25"/>
    <row r="44253" hidden="1" x14ac:dyDescent="0.25"/>
    <row r="44254" hidden="1" x14ac:dyDescent="0.25"/>
    <row r="44255" hidden="1" x14ac:dyDescent="0.25"/>
    <row r="44256" hidden="1" x14ac:dyDescent="0.25"/>
    <row r="44257" hidden="1" x14ac:dyDescent="0.25"/>
    <row r="44258" hidden="1" x14ac:dyDescent="0.25"/>
    <row r="44259" hidden="1" x14ac:dyDescent="0.25"/>
    <row r="44260" hidden="1" x14ac:dyDescent="0.25"/>
    <row r="44261" hidden="1" x14ac:dyDescent="0.25"/>
    <row r="44262" hidden="1" x14ac:dyDescent="0.25"/>
    <row r="44263" hidden="1" x14ac:dyDescent="0.25"/>
    <row r="44264" hidden="1" x14ac:dyDescent="0.25"/>
    <row r="44265" hidden="1" x14ac:dyDescent="0.25"/>
    <row r="44266" hidden="1" x14ac:dyDescent="0.25"/>
    <row r="44267" hidden="1" x14ac:dyDescent="0.25"/>
    <row r="44268" hidden="1" x14ac:dyDescent="0.25"/>
    <row r="44269" hidden="1" x14ac:dyDescent="0.25"/>
    <row r="44270" hidden="1" x14ac:dyDescent="0.25"/>
    <row r="44271" hidden="1" x14ac:dyDescent="0.25"/>
    <row r="44272" hidden="1" x14ac:dyDescent="0.25"/>
    <row r="44273" hidden="1" x14ac:dyDescent="0.25"/>
    <row r="44274" hidden="1" x14ac:dyDescent="0.25"/>
    <row r="44275" hidden="1" x14ac:dyDescent="0.25"/>
    <row r="44276" hidden="1" x14ac:dyDescent="0.25"/>
    <row r="44277" hidden="1" x14ac:dyDescent="0.25"/>
    <row r="44278" hidden="1" x14ac:dyDescent="0.25"/>
    <row r="44279" hidden="1" x14ac:dyDescent="0.25"/>
    <row r="44280" hidden="1" x14ac:dyDescent="0.25"/>
    <row r="44281" hidden="1" x14ac:dyDescent="0.25"/>
    <row r="44282" hidden="1" x14ac:dyDescent="0.25"/>
    <row r="44283" hidden="1" x14ac:dyDescent="0.25"/>
    <row r="44284" hidden="1" x14ac:dyDescent="0.25"/>
    <row r="44285" hidden="1" x14ac:dyDescent="0.25"/>
    <row r="44286" hidden="1" x14ac:dyDescent="0.25"/>
    <row r="44287" hidden="1" x14ac:dyDescent="0.25"/>
    <row r="44288" hidden="1" x14ac:dyDescent="0.25"/>
    <row r="44289" hidden="1" x14ac:dyDescent="0.25"/>
    <row r="44290" hidden="1" x14ac:dyDescent="0.25"/>
    <row r="44291" hidden="1" x14ac:dyDescent="0.25"/>
    <row r="44292" hidden="1" x14ac:dyDescent="0.25"/>
    <row r="44293" hidden="1" x14ac:dyDescent="0.25"/>
    <row r="44294" hidden="1" x14ac:dyDescent="0.25"/>
    <row r="44295" hidden="1" x14ac:dyDescent="0.25"/>
    <row r="44296" hidden="1" x14ac:dyDescent="0.25"/>
    <row r="44297" hidden="1" x14ac:dyDescent="0.25"/>
    <row r="44298" hidden="1" x14ac:dyDescent="0.25"/>
    <row r="44299" hidden="1" x14ac:dyDescent="0.25"/>
    <row r="44300" hidden="1" x14ac:dyDescent="0.25"/>
    <row r="44301" hidden="1" x14ac:dyDescent="0.25"/>
    <row r="44302" hidden="1" x14ac:dyDescent="0.25"/>
    <row r="44303" hidden="1" x14ac:dyDescent="0.25"/>
    <row r="44304" hidden="1" x14ac:dyDescent="0.25"/>
    <row r="44305" hidden="1" x14ac:dyDescent="0.25"/>
    <row r="44306" hidden="1" x14ac:dyDescent="0.25"/>
    <row r="44307" hidden="1" x14ac:dyDescent="0.25"/>
    <row r="44308" hidden="1" x14ac:dyDescent="0.25"/>
    <row r="44309" hidden="1" x14ac:dyDescent="0.25"/>
    <row r="44310" hidden="1" x14ac:dyDescent="0.25"/>
    <row r="44311" hidden="1" x14ac:dyDescent="0.25"/>
    <row r="44312" hidden="1" x14ac:dyDescent="0.25"/>
    <row r="44313" hidden="1" x14ac:dyDescent="0.25"/>
    <row r="44314" hidden="1" x14ac:dyDescent="0.25"/>
    <row r="44315" hidden="1" x14ac:dyDescent="0.25"/>
    <row r="44316" hidden="1" x14ac:dyDescent="0.25"/>
    <row r="44317" hidden="1" x14ac:dyDescent="0.25"/>
    <row r="44318" hidden="1" x14ac:dyDescent="0.25"/>
    <row r="44319" hidden="1" x14ac:dyDescent="0.25"/>
    <row r="44320" hidden="1" x14ac:dyDescent="0.25"/>
    <row r="44321" hidden="1" x14ac:dyDescent="0.25"/>
    <row r="44322" hidden="1" x14ac:dyDescent="0.25"/>
    <row r="44323" hidden="1" x14ac:dyDescent="0.25"/>
    <row r="44324" hidden="1" x14ac:dyDescent="0.25"/>
    <row r="44325" hidden="1" x14ac:dyDescent="0.25"/>
    <row r="44326" hidden="1" x14ac:dyDescent="0.25"/>
    <row r="44327" hidden="1" x14ac:dyDescent="0.25"/>
    <row r="44328" hidden="1" x14ac:dyDescent="0.25"/>
    <row r="44329" hidden="1" x14ac:dyDescent="0.25"/>
    <row r="44330" hidden="1" x14ac:dyDescent="0.25"/>
    <row r="44331" hidden="1" x14ac:dyDescent="0.25"/>
    <row r="44332" hidden="1" x14ac:dyDescent="0.25"/>
    <row r="44333" hidden="1" x14ac:dyDescent="0.25"/>
    <row r="44334" hidden="1" x14ac:dyDescent="0.25"/>
    <row r="44335" hidden="1" x14ac:dyDescent="0.25"/>
    <row r="44336" hidden="1" x14ac:dyDescent="0.25"/>
    <row r="44337" hidden="1" x14ac:dyDescent="0.25"/>
    <row r="44338" hidden="1" x14ac:dyDescent="0.25"/>
    <row r="44339" hidden="1" x14ac:dyDescent="0.25"/>
    <row r="44340" hidden="1" x14ac:dyDescent="0.25"/>
    <row r="44341" hidden="1" x14ac:dyDescent="0.25"/>
    <row r="44342" hidden="1" x14ac:dyDescent="0.25"/>
    <row r="44343" hidden="1" x14ac:dyDescent="0.25"/>
    <row r="44344" hidden="1" x14ac:dyDescent="0.25"/>
    <row r="44345" hidden="1" x14ac:dyDescent="0.25"/>
    <row r="44346" hidden="1" x14ac:dyDescent="0.25"/>
    <row r="44347" hidden="1" x14ac:dyDescent="0.25"/>
    <row r="44348" hidden="1" x14ac:dyDescent="0.25"/>
    <row r="44349" hidden="1" x14ac:dyDescent="0.25"/>
    <row r="44350" hidden="1" x14ac:dyDescent="0.25"/>
    <row r="44351" hidden="1" x14ac:dyDescent="0.25"/>
    <row r="44352" hidden="1" x14ac:dyDescent="0.25"/>
    <row r="44353" hidden="1" x14ac:dyDescent="0.25"/>
    <row r="44354" hidden="1" x14ac:dyDescent="0.25"/>
    <row r="44355" hidden="1" x14ac:dyDescent="0.25"/>
    <row r="44356" hidden="1" x14ac:dyDescent="0.25"/>
    <row r="44357" hidden="1" x14ac:dyDescent="0.25"/>
    <row r="44358" hidden="1" x14ac:dyDescent="0.25"/>
    <row r="44359" hidden="1" x14ac:dyDescent="0.25"/>
    <row r="44360" hidden="1" x14ac:dyDescent="0.25"/>
    <row r="44361" hidden="1" x14ac:dyDescent="0.25"/>
    <row r="44362" hidden="1" x14ac:dyDescent="0.25"/>
    <row r="44363" hidden="1" x14ac:dyDescent="0.25"/>
    <row r="44364" hidden="1" x14ac:dyDescent="0.25"/>
    <row r="44365" hidden="1" x14ac:dyDescent="0.25"/>
    <row r="44366" hidden="1" x14ac:dyDescent="0.25"/>
    <row r="44367" hidden="1" x14ac:dyDescent="0.25"/>
    <row r="44368" hidden="1" x14ac:dyDescent="0.25"/>
    <row r="44369" hidden="1" x14ac:dyDescent="0.25"/>
    <row r="44370" hidden="1" x14ac:dyDescent="0.25"/>
    <row r="44371" hidden="1" x14ac:dyDescent="0.25"/>
    <row r="44372" hidden="1" x14ac:dyDescent="0.25"/>
    <row r="44373" hidden="1" x14ac:dyDescent="0.25"/>
    <row r="44374" hidden="1" x14ac:dyDescent="0.25"/>
    <row r="44375" hidden="1" x14ac:dyDescent="0.25"/>
    <row r="44376" hidden="1" x14ac:dyDescent="0.25"/>
    <row r="44377" hidden="1" x14ac:dyDescent="0.25"/>
    <row r="44378" hidden="1" x14ac:dyDescent="0.25"/>
    <row r="44379" hidden="1" x14ac:dyDescent="0.25"/>
    <row r="44380" hidden="1" x14ac:dyDescent="0.25"/>
    <row r="44381" hidden="1" x14ac:dyDescent="0.25"/>
    <row r="44382" hidden="1" x14ac:dyDescent="0.25"/>
    <row r="44383" hidden="1" x14ac:dyDescent="0.25"/>
    <row r="44384" hidden="1" x14ac:dyDescent="0.25"/>
    <row r="44385" hidden="1" x14ac:dyDescent="0.25"/>
    <row r="44386" hidden="1" x14ac:dyDescent="0.25"/>
    <row r="44387" hidden="1" x14ac:dyDescent="0.25"/>
    <row r="44388" hidden="1" x14ac:dyDescent="0.25"/>
    <row r="44389" hidden="1" x14ac:dyDescent="0.25"/>
    <row r="44390" hidden="1" x14ac:dyDescent="0.25"/>
    <row r="44391" hidden="1" x14ac:dyDescent="0.25"/>
    <row r="44392" hidden="1" x14ac:dyDescent="0.25"/>
    <row r="44393" hidden="1" x14ac:dyDescent="0.25"/>
    <row r="44394" hidden="1" x14ac:dyDescent="0.25"/>
    <row r="44395" hidden="1" x14ac:dyDescent="0.25"/>
    <row r="44396" hidden="1" x14ac:dyDescent="0.25"/>
    <row r="44397" hidden="1" x14ac:dyDescent="0.25"/>
    <row r="44398" hidden="1" x14ac:dyDescent="0.25"/>
    <row r="44399" hidden="1" x14ac:dyDescent="0.25"/>
    <row r="44400" hidden="1" x14ac:dyDescent="0.25"/>
    <row r="44401" hidden="1" x14ac:dyDescent="0.25"/>
    <row r="44402" hidden="1" x14ac:dyDescent="0.25"/>
    <row r="44403" hidden="1" x14ac:dyDescent="0.25"/>
    <row r="44404" hidden="1" x14ac:dyDescent="0.25"/>
    <row r="44405" hidden="1" x14ac:dyDescent="0.25"/>
    <row r="44406" hidden="1" x14ac:dyDescent="0.25"/>
    <row r="44407" hidden="1" x14ac:dyDescent="0.25"/>
    <row r="44408" hidden="1" x14ac:dyDescent="0.25"/>
    <row r="44409" hidden="1" x14ac:dyDescent="0.25"/>
    <row r="44410" hidden="1" x14ac:dyDescent="0.25"/>
    <row r="44411" hidden="1" x14ac:dyDescent="0.25"/>
    <row r="44412" hidden="1" x14ac:dyDescent="0.25"/>
    <row r="44413" hidden="1" x14ac:dyDescent="0.25"/>
    <row r="44414" hidden="1" x14ac:dyDescent="0.25"/>
    <row r="44415" hidden="1" x14ac:dyDescent="0.25"/>
    <row r="44416" hidden="1" x14ac:dyDescent="0.25"/>
    <row r="44417" hidden="1" x14ac:dyDescent="0.25"/>
    <row r="44418" hidden="1" x14ac:dyDescent="0.25"/>
    <row r="44419" hidden="1" x14ac:dyDescent="0.25"/>
    <row r="44420" hidden="1" x14ac:dyDescent="0.25"/>
    <row r="44421" hidden="1" x14ac:dyDescent="0.25"/>
    <row r="44422" hidden="1" x14ac:dyDescent="0.25"/>
    <row r="44423" hidden="1" x14ac:dyDescent="0.25"/>
    <row r="44424" hidden="1" x14ac:dyDescent="0.25"/>
    <row r="44425" hidden="1" x14ac:dyDescent="0.25"/>
    <row r="44426" hidden="1" x14ac:dyDescent="0.25"/>
    <row r="44427" hidden="1" x14ac:dyDescent="0.25"/>
    <row r="44428" hidden="1" x14ac:dyDescent="0.25"/>
    <row r="44429" hidden="1" x14ac:dyDescent="0.25"/>
    <row r="44430" hidden="1" x14ac:dyDescent="0.25"/>
    <row r="44431" hidden="1" x14ac:dyDescent="0.25"/>
    <row r="44432" hidden="1" x14ac:dyDescent="0.25"/>
    <row r="44433" hidden="1" x14ac:dyDescent="0.25"/>
    <row r="44434" hidden="1" x14ac:dyDescent="0.25"/>
    <row r="44435" hidden="1" x14ac:dyDescent="0.25"/>
    <row r="44436" hidden="1" x14ac:dyDescent="0.25"/>
    <row r="44437" hidden="1" x14ac:dyDescent="0.25"/>
    <row r="44438" hidden="1" x14ac:dyDescent="0.25"/>
    <row r="44439" hidden="1" x14ac:dyDescent="0.25"/>
    <row r="44440" hidden="1" x14ac:dyDescent="0.25"/>
    <row r="44441" hidden="1" x14ac:dyDescent="0.25"/>
    <row r="44442" hidden="1" x14ac:dyDescent="0.25"/>
    <row r="44443" hidden="1" x14ac:dyDescent="0.25"/>
    <row r="44444" hidden="1" x14ac:dyDescent="0.25"/>
    <row r="44445" hidden="1" x14ac:dyDescent="0.25"/>
    <row r="44446" hidden="1" x14ac:dyDescent="0.25"/>
    <row r="44447" hidden="1" x14ac:dyDescent="0.25"/>
    <row r="44448" hidden="1" x14ac:dyDescent="0.25"/>
    <row r="44449" hidden="1" x14ac:dyDescent="0.25"/>
    <row r="44450" hidden="1" x14ac:dyDescent="0.25"/>
    <row r="44451" hidden="1" x14ac:dyDescent="0.25"/>
    <row r="44452" hidden="1" x14ac:dyDescent="0.25"/>
    <row r="44453" hidden="1" x14ac:dyDescent="0.25"/>
    <row r="44454" hidden="1" x14ac:dyDescent="0.25"/>
    <row r="44455" hidden="1" x14ac:dyDescent="0.25"/>
    <row r="44456" hidden="1" x14ac:dyDescent="0.25"/>
    <row r="44457" hidden="1" x14ac:dyDescent="0.25"/>
    <row r="44458" hidden="1" x14ac:dyDescent="0.25"/>
    <row r="44459" hidden="1" x14ac:dyDescent="0.25"/>
    <row r="44460" hidden="1" x14ac:dyDescent="0.25"/>
    <row r="44461" hidden="1" x14ac:dyDescent="0.25"/>
    <row r="44462" hidden="1" x14ac:dyDescent="0.25"/>
    <row r="44463" hidden="1" x14ac:dyDescent="0.25"/>
    <row r="44464" hidden="1" x14ac:dyDescent="0.25"/>
    <row r="44465" hidden="1" x14ac:dyDescent="0.25"/>
    <row r="44466" hidden="1" x14ac:dyDescent="0.25"/>
    <row r="44467" hidden="1" x14ac:dyDescent="0.25"/>
    <row r="44468" hidden="1" x14ac:dyDescent="0.25"/>
    <row r="44469" hidden="1" x14ac:dyDescent="0.25"/>
    <row r="44470" hidden="1" x14ac:dyDescent="0.25"/>
    <row r="44471" hidden="1" x14ac:dyDescent="0.25"/>
    <row r="44472" hidden="1" x14ac:dyDescent="0.25"/>
    <row r="44473" hidden="1" x14ac:dyDescent="0.25"/>
    <row r="44474" hidden="1" x14ac:dyDescent="0.25"/>
    <row r="44475" hidden="1" x14ac:dyDescent="0.25"/>
    <row r="44476" hidden="1" x14ac:dyDescent="0.25"/>
    <row r="44477" hidden="1" x14ac:dyDescent="0.25"/>
    <row r="44478" hidden="1" x14ac:dyDescent="0.25"/>
    <row r="44479" hidden="1" x14ac:dyDescent="0.25"/>
    <row r="44480" hidden="1" x14ac:dyDescent="0.25"/>
    <row r="44481" hidden="1" x14ac:dyDescent="0.25"/>
    <row r="44482" hidden="1" x14ac:dyDescent="0.25"/>
    <row r="44483" hidden="1" x14ac:dyDescent="0.25"/>
    <row r="44484" hidden="1" x14ac:dyDescent="0.25"/>
    <row r="44485" hidden="1" x14ac:dyDescent="0.25"/>
    <row r="44486" hidden="1" x14ac:dyDescent="0.25"/>
    <row r="44487" hidden="1" x14ac:dyDescent="0.25"/>
    <row r="44488" hidden="1" x14ac:dyDescent="0.25"/>
    <row r="44489" hidden="1" x14ac:dyDescent="0.25"/>
    <row r="44490" hidden="1" x14ac:dyDescent="0.25"/>
    <row r="44491" hidden="1" x14ac:dyDescent="0.25"/>
    <row r="44492" hidden="1" x14ac:dyDescent="0.25"/>
    <row r="44493" hidden="1" x14ac:dyDescent="0.25"/>
    <row r="44494" hidden="1" x14ac:dyDescent="0.25"/>
    <row r="44495" hidden="1" x14ac:dyDescent="0.25"/>
    <row r="44496" hidden="1" x14ac:dyDescent="0.25"/>
    <row r="44497" hidden="1" x14ac:dyDescent="0.25"/>
    <row r="44498" hidden="1" x14ac:dyDescent="0.25"/>
    <row r="44499" hidden="1" x14ac:dyDescent="0.25"/>
    <row r="44500" hidden="1" x14ac:dyDescent="0.25"/>
    <row r="44501" hidden="1" x14ac:dyDescent="0.25"/>
    <row r="44502" hidden="1" x14ac:dyDescent="0.25"/>
    <row r="44503" hidden="1" x14ac:dyDescent="0.25"/>
    <row r="44504" hidden="1" x14ac:dyDescent="0.25"/>
    <row r="44505" hidden="1" x14ac:dyDescent="0.25"/>
    <row r="44506" hidden="1" x14ac:dyDescent="0.25"/>
    <row r="44507" hidden="1" x14ac:dyDescent="0.25"/>
    <row r="44508" hidden="1" x14ac:dyDescent="0.25"/>
    <row r="44509" hidden="1" x14ac:dyDescent="0.25"/>
    <row r="44510" hidden="1" x14ac:dyDescent="0.25"/>
    <row r="44511" hidden="1" x14ac:dyDescent="0.25"/>
    <row r="44512" hidden="1" x14ac:dyDescent="0.25"/>
    <row r="44513" hidden="1" x14ac:dyDescent="0.25"/>
    <row r="44514" hidden="1" x14ac:dyDescent="0.25"/>
    <row r="44515" hidden="1" x14ac:dyDescent="0.25"/>
    <row r="44516" hidden="1" x14ac:dyDescent="0.25"/>
    <row r="44517" hidden="1" x14ac:dyDescent="0.25"/>
    <row r="44518" hidden="1" x14ac:dyDescent="0.25"/>
    <row r="44519" hidden="1" x14ac:dyDescent="0.25"/>
    <row r="44520" hidden="1" x14ac:dyDescent="0.25"/>
    <row r="44521" hidden="1" x14ac:dyDescent="0.25"/>
    <row r="44522" hidden="1" x14ac:dyDescent="0.25"/>
    <row r="44523" hidden="1" x14ac:dyDescent="0.25"/>
    <row r="44524" hidden="1" x14ac:dyDescent="0.25"/>
    <row r="44525" hidden="1" x14ac:dyDescent="0.25"/>
    <row r="44526" hidden="1" x14ac:dyDescent="0.25"/>
    <row r="44527" hidden="1" x14ac:dyDescent="0.25"/>
    <row r="44528" hidden="1" x14ac:dyDescent="0.25"/>
    <row r="44529" hidden="1" x14ac:dyDescent="0.25"/>
    <row r="44530" hidden="1" x14ac:dyDescent="0.25"/>
    <row r="44531" hidden="1" x14ac:dyDescent="0.25"/>
    <row r="44532" hidden="1" x14ac:dyDescent="0.25"/>
    <row r="44533" hidden="1" x14ac:dyDescent="0.25"/>
    <row r="44534" hidden="1" x14ac:dyDescent="0.25"/>
    <row r="44535" hidden="1" x14ac:dyDescent="0.25"/>
    <row r="44536" hidden="1" x14ac:dyDescent="0.25"/>
    <row r="44537" hidden="1" x14ac:dyDescent="0.25"/>
    <row r="44538" hidden="1" x14ac:dyDescent="0.25"/>
    <row r="44539" hidden="1" x14ac:dyDescent="0.25"/>
    <row r="44540" hidden="1" x14ac:dyDescent="0.25"/>
    <row r="44541" hidden="1" x14ac:dyDescent="0.25"/>
    <row r="44542" hidden="1" x14ac:dyDescent="0.25"/>
    <row r="44543" hidden="1" x14ac:dyDescent="0.25"/>
    <row r="44544" hidden="1" x14ac:dyDescent="0.25"/>
    <row r="44545" hidden="1" x14ac:dyDescent="0.25"/>
    <row r="44546" hidden="1" x14ac:dyDescent="0.25"/>
    <row r="44547" hidden="1" x14ac:dyDescent="0.25"/>
    <row r="44548" hidden="1" x14ac:dyDescent="0.25"/>
    <row r="44549" hidden="1" x14ac:dyDescent="0.25"/>
    <row r="44550" hidden="1" x14ac:dyDescent="0.25"/>
    <row r="44551" hidden="1" x14ac:dyDescent="0.25"/>
    <row r="44552" hidden="1" x14ac:dyDescent="0.25"/>
    <row r="44553" hidden="1" x14ac:dyDescent="0.25"/>
    <row r="44554" hidden="1" x14ac:dyDescent="0.25"/>
    <row r="44555" hidden="1" x14ac:dyDescent="0.25"/>
    <row r="44556" hidden="1" x14ac:dyDescent="0.25"/>
    <row r="44557" hidden="1" x14ac:dyDescent="0.25"/>
    <row r="44558" hidden="1" x14ac:dyDescent="0.25"/>
    <row r="44559" hidden="1" x14ac:dyDescent="0.25"/>
    <row r="44560" hidden="1" x14ac:dyDescent="0.25"/>
    <row r="44561" hidden="1" x14ac:dyDescent="0.25"/>
    <row r="44562" hidden="1" x14ac:dyDescent="0.25"/>
    <row r="44563" hidden="1" x14ac:dyDescent="0.25"/>
    <row r="44564" hidden="1" x14ac:dyDescent="0.25"/>
    <row r="44565" hidden="1" x14ac:dyDescent="0.25"/>
    <row r="44566" hidden="1" x14ac:dyDescent="0.25"/>
    <row r="44567" hidden="1" x14ac:dyDescent="0.25"/>
    <row r="44568" hidden="1" x14ac:dyDescent="0.25"/>
    <row r="44569" hidden="1" x14ac:dyDescent="0.25"/>
    <row r="44570" hidden="1" x14ac:dyDescent="0.25"/>
    <row r="44571" hidden="1" x14ac:dyDescent="0.25"/>
    <row r="44572" hidden="1" x14ac:dyDescent="0.25"/>
    <row r="44573" hidden="1" x14ac:dyDescent="0.25"/>
    <row r="44574" hidden="1" x14ac:dyDescent="0.25"/>
    <row r="44575" hidden="1" x14ac:dyDescent="0.25"/>
    <row r="44576" hidden="1" x14ac:dyDescent="0.25"/>
    <row r="44577" hidden="1" x14ac:dyDescent="0.25"/>
    <row r="44578" hidden="1" x14ac:dyDescent="0.25"/>
    <row r="44579" hidden="1" x14ac:dyDescent="0.25"/>
    <row r="44580" hidden="1" x14ac:dyDescent="0.25"/>
    <row r="44581" hidden="1" x14ac:dyDescent="0.25"/>
    <row r="44582" hidden="1" x14ac:dyDescent="0.25"/>
    <row r="44583" hidden="1" x14ac:dyDescent="0.25"/>
    <row r="44584" hidden="1" x14ac:dyDescent="0.25"/>
    <row r="44585" hidden="1" x14ac:dyDescent="0.25"/>
    <row r="44586" hidden="1" x14ac:dyDescent="0.25"/>
    <row r="44587" hidden="1" x14ac:dyDescent="0.25"/>
    <row r="44588" hidden="1" x14ac:dyDescent="0.25"/>
    <row r="44589" hidden="1" x14ac:dyDescent="0.25"/>
    <row r="44590" hidden="1" x14ac:dyDescent="0.25"/>
    <row r="44591" hidden="1" x14ac:dyDescent="0.25"/>
    <row r="44592" hidden="1" x14ac:dyDescent="0.25"/>
    <row r="44593" hidden="1" x14ac:dyDescent="0.25"/>
    <row r="44594" hidden="1" x14ac:dyDescent="0.25"/>
    <row r="44595" hidden="1" x14ac:dyDescent="0.25"/>
    <row r="44596" hidden="1" x14ac:dyDescent="0.25"/>
    <row r="44597" hidden="1" x14ac:dyDescent="0.25"/>
    <row r="44598" hidden="1" x14ac:dyDescent="0.25"/>
    <row r="44599" hidden="1" x14ac:dyDescent="0.25"/>
    <row r="44600" hidden="1" x14ac:dyDescent="0.25"/>
    <row r="44601" hidden="1" x14ac:dyDescent="0.25"/>
    <row r="44602" hidden="1" x14ac:dyDescent="0.25"/>
    <row r="44603" hidden="1" x14ac:dyDescent="0.25"/>
    <row r="44604" hidden="1" x14ac:dyDescent="0.25"/>
    <row r="44605" hidden="1" x14ac:dyDescent="0.25"/>
    <row r="44606" hidden="1" x14ac:dyDescent="0.25"/>
    <row r="44607" hidden="1" x14ac:dyDescent="0.25"/>
    <row r="44608" hidden="1" x14ac:dyDescent="0.25"/>
    <row r="44609" hidden="1" x14ac:dyDescent="0.25"/>
    <row r="44610" hidden="1" x14ac:dyDescent="0.25"/>
    <row r="44611" hidden="1" x14ac:dyDescent="0.25"/>
    <row r="44612" hidden="1" x14ac:dyDescent="0.25"/>
    <row r="44613" hidden="1" x14ac:dyDescent="0.25"/>
    <row r="44614" hidden="1" x14ac:dyDescent="0.25"/>
    <row r="44615" hidden="1" x14ac:dyDescent="0.25"/>
    <row r="44616" hidden="1" x14ac:dyDescent="0.25"/>
    <row r="44617" hidden="1" x14ac:dyDescent="0.25"/>
    <row r="44618" hidden="1" x14ac:dyDescent="0.25"/>
    <row r="44619" hidden="1" x14ac:dyDescent="0.25"/>
    <row r="44620" hidden="1" x14ac:dyDescent="0.25"/>
    <row r="44621" hidden="1" x14ac:dyDescent="0.25"/>
    <row r="44622" hidden="1" x14ac:dyDescent="0.25"/>
    <row r="44623" hidden="1" x14ac:dyDescent="0.25"/>
    <row r="44624" hidden="1" x14ac:dyDescent="0.25"/>
    <row r="44625" hidden="1" x14ac:dyDescent="0.25"/>
    <row r="44626" hidden="1" x14ac:dyDescent="0.25"/>
    <row r="44627" hidden="1" x14ac:dyDescent="0.25"/>
    <row r="44628" hidden="1" x14ac:dyDescent="0.25"/>
    <row r="44629" hidden="1" x14ac:dyDescent="0.25"/>
    <row r="44630" hidden="1" x14ac:dyDescent="0.25"/>
    <row r="44631" hidden="1" x14ac:dyDescent="0.25"/>
    <row r="44632" hidden="1" x14ac:dyDescent="0.25"/>
    <row r="44633" hidden="1" x14ac:dyDescent="0.25"/>
    <row r="44634" hidden="1" x14ac:dyDescent="0.25"/>
    <row r="44635" hidden="1" x14ac:dyDescent="0.25"/>
    <row r="44636" hidden="1" x14ac:dyDescent="0.25"/>
    <row r="44637" hidden="1" x14ac:dyDescent="0.25"/>
    <row r="44638" hidden="1" x14ac:dyDescent="0.25"/>
    <row r="44639" hidden="1" x14ac:dyDescent="0.25"/>
    <row r="44640" hidden="1" x14ac:dyDescent="0.25"/>
    <row r="44641" hidden="1" x14ac:dyDescent="0.25"/>
    <row r="44642" hidden="1" x14ac:dyDescent="0.25"/>
    <row r="44643" hidden="1" x14ac:dyDescent="0.25"/>
    <row r="44644" hidden="1" x14ac:dyDescent="0.25"/>
    <row r="44645" hidden="1" x14ac:dyDescent="0.25"/>
    <row r="44646" hidden="1" x14ac:dyDescent="0.25"/>
    <row r="44647" hidden="1" x14ac:dyDescent="0.25"/>
    <row r="44648" hidden="1" x14ac:dyDescent="0.25"/>
    <row r="44649" hidden="1" x14ac:dyDescent="0.25"/>
    <row r="44650" hidden="1" x14ac:dyDescent="0.25"/>
    <row r="44651" hidden="1" x14ac:dyDescent="0.25"/>
    <row r="44652" hidden="1" x14ac:dyDescent="0.25"/>
    <row r="44653" hidden="1" x14ac:dyDescent="0.25"/>
    <row r="44654" hidden="1" x14ac:dyDescent="0.25"/>
    <row r="44655" hidden="1" x14ac:dyDescent="0.25"/>
    <row r="44656" hidden="1" x14ac:dyDescent="0.25"/>
    <row r="44657" hidden="1" x14ac:dyDescent="0.25"/>
    <row r="44658" hidden="1" x14ac:dyDescent="0.25"/>
    <row r="44659" hidden="1" x14ac:dyDescent="0.25"/>
    <row r="44660" hidden="1" x14ac:dyDescent="0.25"/>
    <row r="44661" hidden="1" x14ac:dyDescent="0.25"/>
    <row r="44662" hidden="1" x14ac:dyDescent="0.25"/>
    <row r="44663" hidden="1" x14ac:dyDescent="0.25"/>
    <row r="44664" hidden="1" x14ac:dyDescent="0.25"/>
    <row r="44665" hidden="1" x14ac:dyDescent="0.25"/>
    <row r="44666" hidden="1" x14ac:dyDescent="0.25"/>
    <row r="44667" hidden="1" x14ac:dyDescent="0.25"/>
    <row r="44668" hidden="1" x14ac:dyDescent="0.25"/>
    <row r="44669" hidden="1" x14ac:dyDescent="0.25"/>
    <row r="44670" hidden="1" x14ac:dyDescent="0.25"/>
    <row r="44671" hidden="1" x14ac:dyDescent="0.25"/>
    <row r="44672" hidden="1" x14ac:dyDescent="0.25"/>
    <row r="44673" hidden="1" x14ac:dyDescent="0.25"/>
    <row r="44674" hidden="1" x14ac:dyDescent="0.25"/>
    <row r="44675" hidden="1" x14ac:dyDescent="0.25"/>
    <row r="44676" hidden="1" x14ac:dyDescent="0.25"/>
    <row r="44677" hidden="1" x14ac:dyDescent="0.25"/>
    <row r="44678" hidden="1" x14ac:dyDescent="0.25"/>
    <row r="44679" hidden="1" x14ac:dyDescent="0.25"/>
    <row r="44680" hidden="1" x14ac:dyDescent="0.25"/>
    <row r="44681" hidden="1" x14ac:dyDescent="0.25"/>
    <row r="44682" hidden="1" x14ac:dyDescent="0.25"/>
    <row r="44683" hidden="1" x14ac:dyDescent="0.25"/>
    <row r="44684" hidden="1" x14ac:dyDescent="0.25"/>
    <row r="44685" hidden="1" x14ac:dyDescent="0.25"/>
    <row r="44686" hidden="1" x14ac:dyDescent="0.25"/>
    <row r="44687" hidden="1" x14ac:dyDescent="0.25"/>
    <row r="44688" hidden="1" x14ac:dyDescent="0.25"/>
    <row r="44689" hidden="1" x14ac:dyDescent="0.25"/>
    <row r="44690" hidden="1" x14ac:dyDescent="0.25"/>
    <row r="44691" hidden="1" x14ac:dyDescent="0.25"/>
    <row r="44692" hidden="1" x14ac:dyDescent="0.25"/>
    <row r="44693" hidden="1" x14ac:dyDescent="0.25"/>
    <row r="44694" hidden="1" x14ac:dyDescent="0.25"/>
    <row r="44695" hidden="1" x14ac:dyDescent="0.25"/>
    <row r="44696" hidden="1" x14ac:dyDescent="0.25"/>
    <row r="44697" hidden="1" x14ac:dyDescent="0.25"/>
    <row r="44698" hidden="1" x14ac:dyDescent="0.25"/>
    <row r="44699" hidden="1" x14ac:dyDescent="0.25"/>
    <row r="44700" hidden="1" x14ac:dyDescent="0.25"/>
    <row r="44701" hidden="1" x14ac:dyDescent="0.25"/>
    <row r="44702" hidden="1" x14ac:dyDescent="0.25"/>
    <row r="44703" hidden="1" x14ac:dyDescent="0.25"/>
    <row r="44704" hidden="1" x14ac:dyDescent="0.25"/>
    <row r="44705" hidden="1" x14ac:dyDescent="0.25"/>
    <row r="44706" hidden="1" x14ac:dyDescent="0.25"/>
    <row r="44707" hidden="1" x14ac:dyDescent="0.25"/>
    <row r="44708" hidden="1" x14ac:dyDescent="0.25"/>
    <row r="44709" hidden="1" x14ac:dyDescent="0.25"/>
    <row r="44710" hidden="1" x14ac:dyDescent="0.25"/>
    <row r="44711" hidden="1" x14ac:dyDescent="0.25"/>
    <row r="44712" hidden="1" x14ac:dyDescent="0.25"/>
    <row r="44713" hidden="1" x14ac:dyDescent="0.25"/>
    <row r="44714" hidden="1" x14ac:dyDescent="0.25"/>
    <row r="44715" hidden="1" x14ac:dyDescent="0.25"/>
    <row r="44716" hidden="1" x14ac:dyDescent="0.25"/>
    <row r="44717" hidden="1" x14ac:dyDescent="0.25"/>
    <row r="44718" hidden="1" x14ac:dyDescent="0.25"/>
    <row r="44719" hidden="1" x14ac:dyDescent="0.25"/>
    <row r="44720" hidden="1" x14ac:dyDescent="0.25"/>
    <row r="44721" hidden="1" x14ac:dyDescent="0.25"/>
    <row r="44722" hidden="1" x14ac:dyDescent="0.25"/>
    <row r="44723" hidden="1" x14ac:dyDescent="0.25"/>
    <row r="44724" hidden="1" x14ac:dyDescent="0.25"/>
    <row r="44725" hidden="1" x14ac:dyDescent="0.25"/>
    <row r="44726" hidden="1" x14ac:dyDescent="0.25"/>
    <row r="44727" hidden="1" x14ac:dyDescent="0.25"/>
    <row r="44728" hidden="1" x14ac:dyDescent="0.25"/>
    <row r="44729" hidden="1" x14ac:dyDescent="0.25"/>
    <row r="44730" hidden="1" x14ac:dyDescent="0.25"/>
    <row r="44731" hidden="1" x14ac:dyDescent="0.25"/>
    <row r="44732" hidden="1" x14ac:dyDescent="0.25"/>
    <row r="44733" hidden="1" x14ac:dyDescent="0.25"/>
    <row r="44734" hidden="1" x14ac:dyDescent="0.25"/>
    <row r="44735" hidden="1" x14ac:dyDescent="0.25"/>
    <row r="44736" hidden="1" x14ac:dyDescent="0.25"/>
    <row r="44737" hidden="1" x14ac:dyDescent="0.25"/>
    <row r="44738" hidden="1" x14ac:dyDescent="0.25"/>
    <row r="44739" hidden="1" x14ac:dyDescent="0.25"/>
    <row r="44740" hidden="1" x14ac:dyDescent="0.25"/>
    <row r="44741" hidden="1" x14ac:dyDescent="0.25"/>
    <row r="44742" hidden="1" x14ac:dyDescent="0.25"/>
    <row r="44743" hidden="1" x14ac:dyDescent="0.25"/>
    <row r="44744" hidden="1" x14ac:dyDescent="0.25"/>
    <row r="44745" hidden="1" x14ac:dyDescent="0.25"/>
    <row r="44746" hidden="1" x14ac:dyDescent="0.25"/>
    <row r="44747" hidden="1" x14ac:dyDescent="0.25"/>
    <row r="44748" hidden="1" x14ac:dyDescent="0.25"/>
    <row r="44749" hidden="1" x14ac:dyDescent="0.25"/>
    <row r="44750" hidden="1" x14ac:dyDescent="0.25"/>
    <row r="44751" hidden="1" x14ac:dyDescent="0.25"/>
    <row r="44752" hidden="1" x14ac:dyDescent="0.25"/>
    <row r="44753" hidden="1" x14ac:dyDescent="0.25"/>
    <row r="44754" hidden="1" x14ac:dyDescent="0.25"/>
    <row r="44755" hidden="1" x14ac:dyDescent="0.25"/>
    <row r="44756" hidden="1" x14ac:dyDescent="0.25"/>
    <row r="44757" hidden="1" x14ac:dyDescent="0.25"/>
    <row r="44758" hidden="1" x14ac:dyDescent="0.25"/>
    <row r="44759" hidden="1" x14ac:dyDescent="0.25"/>
    <row r="44760" hidden="1" x14ac:dyDescent="0.25"/>
    <row r="44761" hidden="1" x14ac:dyDescent="0.25"/>
    <row r="44762" hidden="1" x14ac:dyDescent="0.25"/>
    <row r="44763" hidden="1" x14ac:dyDescent="0.25"/>
    <row r="44764" hidden="1" x14ac:dyDescent="0.25"/>
    <row r="44765" hidden="1" x14ac:dyDescent="0.25"/>
    <row r="44766" hidden="1" x14ac:dyDescent="0.25"/>
    <row r="44767" hidden="1" x14ac:dyDescent="0.25"/>
    <row r="44768" hidden="1" x14ac:dyDescent="0.25"/>
    <row r="44769" hidden="1" x14ac:dyDescent="0.25"/>
    <row r="44770" hidden="1" x14ac:dyDescent="0.25"/>
    <row r="44771" hidden="1" x14ac:dyDescent="0.25"/>
    <row r="44772" hidden="1" x14ac:dyDescent="0.25"/>
    <row r="44773" hidden="1" x14ac:dyDescent="0.25"/>
    <row r="44774" hidden="1" x14ac:dyDescent="0.25"/>
    <row r="44775" hidden="1" x14ac:dyDescent="0.25"/>
    <row r="44776" hidden="1" x14ac:dyDescent="0.25"/>
    <row r="44777" hidden="1" x14ac:dyDescent="0.25"/>
    <row r="44778" hidden="1" x14ac:dyDescent="0.25"/>
    <row r="44779" hidden="1" x14ac:dyDescent="0.25"/>
    <row r="44780" hidden="1" x14ac:dyDescent="0.25"/>
    <row r="44781" hidden="1" x14ac:dyDescent="0.25"/>
    <row r="44782" hidden="1" x14ac:dyDescent="0.25"/>
    <row r="44783" hidden="1" x14ac:dyDescent="0.25"/>
    <row r="44784" hidden="1" x14ac:dyDescent="0.25"/>
    <row r="44785" hidden="1" x14ac:dyDescent="0.25"/>
    <row r="44786" hidden="1" x14ac:dyDescent="0.25"/>
    <row r="44787" hidden="1" x14ac:dyDescent="0.25"/>
    <row r="44788" hidden="1" x14ac:dyDescent="0.25"/>
    <row r="44789" hidden="1" x14ac:dyDescent="0.25"/>
    <row r="44790" hidden="1" x14ac:dyDescent="0.25"/>
    <row r="44791" hidden="1" x14ac:dyDescent="0.25"/>
    <row r="44792" hidden="1" x14ac:dyDescent="0.25"/>
    <row r="44793" hidden="1" x14ac:dyDescent="0.25"/>
    <row r="44794" hidden="1" x14ac:dyDescent="0.25"/>
    <row r="44795" hidden="1" x14ac:dyDescent="0.25"/>
    <row r="44796" hidden="1" x14ac:dyDescent="0.25"/>
    <row r="44797" hidden="1" x14ac:dyDescent="0.25"/>
    <row r="44798" hidden="1" x14ac:dyDescent="0.25"/>
    <row r="44799" hidden="1" x14ac:dyDescent="0.25"/>
    <row r="44800" hidden="1" x14ac:dyDescent="0.25"/>
    <row r="44801" hidden="1" x14ac:dyDescent="0.25"/>
    <row r="44802" hidden="1" x14ac:dyDescent="0.25"/>
    <row r="44803" hidden="1" x14ac:dyDescent="0.25"/>
    <row r="44804" hidden="1" x14ac:dyDescent="0.25"/>
    <row r="44805" hidden="1" x14ac:dyDescent="0.25"/>
    <row r="44806" hidden="1" x14ac:dyDescent="0.25"/>
    <row r="44807" hidden="1" x14ac:dyDescent="0.25"/>
    <row r="44808" hidden="1" x14ac:dyDescent="0.25"/>
    <row r="44809" hidden="1" x14ac:dyDescent="0.25"/>
    <row r="44810" hidden="1" x14ac:dyDescent="0.25"/>
    <row r="44811" hidden="1" x14ac:dyDescent="0.25"/>
    <row r="44812" hidden="1" x14ac:dyDescent="0.25"/>
    <row r="44813" hidden="1" x14ac:dyDescent="0.25"/>
    <row r="44814" hidden="1" x14ac:dyDescent="0.25"/>
    <row r="44815" hidden="1" x14ac:dyDescent="0.25"/>
    <row r="44816" hidden="1" x14ac:dyDescent="0.25"/>
    <row r="44817" hidden="1" x14ac:dyDescent="0.25"/>
    <row r="44818" hidden="1" x14ac:dyDescent="0.25"/>
    <row r="44819" hidden="1" x14ac:dyDescent="0.25"/>
    <row r="44820" hidden="1" x14ac:dyDescent="0.25"/>
    <row r="44821" hidden="1" x14ac:dyDescent="0.25"/>
    <row r="44822" hidden="1" x14ac:dyDescent="0.25"/>
    <row r="44823" hidden="1" x14ac:dyDescent="0.25"/>
    <row r="44824" hidden="1" x14ac:dyDescent="0.25"/>
    <row r="44825" hidden="1" x14ac:dyDescent="0.25"/>
    <row r="44826" hidden="1" x14ac:dyDescent="0.25"/>
    <row r="44827" hidden="1" x14ac:dyDescent="0.25"/>
    <row r="44828" hidden="1" x14ac:dyDescent="0.25"/>
    <row r="44829" hidden="1" x14ac:dyDescent="0.25"/>
    <row r="44830" hidden="1" x14ac:dyDescent="0.25"/>
    <row r="44831" hidden="1" x14ac:dyDescent="0.25"/>
    <row r="44832" hidden="1" x14ac:dyDescent="0.25"/>
    <row r="44833" hidden="1" x14ac:dyDescent="0.25"/>
    <row r="44834" hidden="1" x14ac:dyDescent="0.25"/>
    <row r="44835" hidden="1" x14ac:dyDescent="0.25"/>
    <row r="44836" hidden="1" x14ac:dyDescent="0.25"/>
    <row r="44837" hidden="1" x14ac:dyDescent="0.25"/>
    <row r="44838" hidden="1" x14ac:dyDescent="0.25"/>
    <row r="44839" hidden="1" x14ac:dyDescent="0.25"/>
    <row r="44840" hidden="1" x14ac:dyDescent="0.25"/>
    <row r="44841" hidden="1" x14ac:dyDescent="0.25"/>
    <row r="44842" hidden="1" x14ac:dyDescent="0.25"/>
    <row r="44843" hidden="1" x14ac:dyDescent="0.25"/>
    <row r="44844" hidden="1" x14ac:dyDescent="0.25"/>
    <row r="44845" hidden="1" x14ac:dyDescent="0.25"/>
    <row r="44846" hidden="1" x14ac:dyDescent="0.25"/>
    <row r="44847" hidden="1" x14ac:dyDescent="0.25"/>
    <row r="44848" hidden="1" x14ac:dyDescent="0.25"/>
    <row r="44849" hidden="1" x14ac:dyDescent="0.25"/>
    <row r="44850" hidden="1" x14ac:dyDescent="0.25"/>
    <row r="44851" hidden="1" x14ac:dyDescent="0.25"/>
    <row r="44852" hidden="1" x14ac:dyDescent="0.25"/>
    <row r="44853" hidden="1" x14ac:dyDescent="0.25"/>
    <row r="44854" hidden="1" x14ac:dyDescent="0.25"/>
    <row r="44855" hidden="1" x14ac:dyDescent="0.25"/>
    <row r="44856" hidden="1" x14ac:dyDescent="0.25"/>
    <row r="44857" hidden="1" x14ac:dyDescent="0.25"/>
    <row r="44858" hidden="1" x14ac:dyDescent="0.25"/>
    <row r="44859" hidden="1" x14ac:dyDescent="0.25"/>
    <row r="44860" hidden="1" x14ac:dyDescent="0.25"/>
    <row r="44861" hidden="1" x14ac:dyDescent="0.25"/>
    <row r="44862" hidden="1" x14ac:dyDescent="0.25"/>
    <row r="44863" hidden="1" x14ac:dyDescent="0.25"/>
    <row r="44864" hidden="1" x14ac:dyDescent="0.25"/>
    <row r="44865" hidden="1" x14ac:dyDescent="0.25"/>
    <row r="44866" hidden="1" x14ac:dyDescent="0.25"/>
    <row r="44867" hidden="1" x14ac:dyDescent="0.25"/>
    <row r="44868" hidden="1" x14ac:dyDescent="0.25"/>
    <row r="44869" hidden="1" x14ac:dyDescent="0.25"/>
    <row r="44870" hidden="1" x14ac:dyDescent="0.25"/>
    <row r="44871" hidden="1" x14ac:dyDescent="0.25"/>
    <row r="44872" hidden="1" x14ac:dyDescent="0.25"/>
    <row r="44873" hidden="1" x14ac:dyDescent="0.25"/>
    <row r="44874" hidden="1" x14ac:dyDescent="0.25"/>
    <row r="44875" hidden="1" x14ac:dyDescent="0.25"/>
    <row r="44876" hidden="1" x14ac:dyDescent="0.25"/>
    <row r="44877" hidden="1" x14ac:dyDescent="0.25"/>
    <row r="44878" hidden="1" x14ac:dyDescent="0.25"/>
    <row r="44879" hidden="1" x14ac:dyDescent="0.25"/>
    <row r="44880" hidden="1" x14ac:dyDescent="0.25"/>
    <row r="44881" hidden="1" x14ac:dyDescent="0.25"/>
    <row r="44882" hidden="1" x14ac:dyDescent="0.25"/>
    <row r="44883" hidden="1" x14ac:dyDescent="0.25"/>
    <row r="44884" hidden="1" x14ac:dyDescent="0.25"/>
    <row r="44885" hidden="1" x14ac:dyDescent="0.25"/>
    <row r="44886" hidden="1" x14ac:dyDescent="0.25"/>
    <row r="44887" hidden="1" x14ac:dyDescent="0.25"/>
    <row r="44888" hidden="1" x14ac:dyDescent="0.25"/>
    <row r="44889" hidden="1" x14ac:dyDescent="0.25"/>
    <row r="44890" hidden="1" x14ac:dyDescent="0.25"/>
    <row r="44891" hidden="1" x14ac:dyDescent="0.25"/>
    <row r="44892" hidden="1" x14ac:dyDescent="0.25"/>
    <row r="44893" hidden="1" x14ac:dyDescent="0.25"/>
    <row r="44894" hidden="1" x14ac:dyDescent="0.25"/>
    <row r="44895" hidden="1" x14ac:dyDescent="0.25"/>
    <row r="44896" hidden="1" x14ac:dyDescent="0.25"/>
    <row r="44897" hidden="1" x14ac:dyDescent="0.25"/>
    <row r="44898" hidden="1" x14ac:dyDescent="0.25"/>
    <row r="44899" hidden="1" x14ac:dyDescent="0.25"/>
    <row r="44900" hidden="1" x14ac:dyDescent="0.25"/>
    <row r="44901" hidden="1" x14ac:dyDescent="0.25"/>
    <row r="44902" hidden="1" x14ac:dyDescent="0.25"/>
    <row r="44903" hidden="1" x14ac:dyDescent="0.25"/>
    <row r="44904" hidden="1" x14ac:dyDescent="0.25"/>
    <row r="44905" hidden="1" x14ac:dyDescent="0.25"/>
    <row r="44906" hidden="1" x14ac:dyDescent="0.25"/>
    <row r="44907" hidden="1" x14ac:dyDescent="0.25"/>
    <row r="44908" hidden="1" x14ac:dyDescent="0.25"/>
    <row r="44909" hidden="1" x14ac:dyDescent="0.25"/>
    <row r="44910" hidden="1" x14ac:dyDescent="0.25"/>
    <row r="44911" hidden="1" x14ac:dyDescent="0.25"/>
    <row r="44912" hidden="1" x14ac:dyDescent="0.25"/>
    <row r="44913" hidden="1" x14ac:dyDescent="0.25"/>
    <row r="44914" hidden="1" x14ac:dyDescent="0.25"/>
    <row r="44915" hidden="1" x14ac:dyDescent="0.25"/>
    <row r="44916" hidden="1" x14ac:dyDescent="0.25"/>
    <row r="44917" hidden="1" x14ac:dyDescent="0.25"/>
    <row r="44918" hidden="1" x14ac:dyDescent="0.25"/>
    <row r="44919" hidden="1" x14ac:dyDescent="0.25"/>
    <row r="44920" hidden="1" x14ac:dyDescent="0.25"/>
    <row r="44921" hidden="1" x14ac:dyDescent="0.25"/>
    <row r="44922" hidden="1" x14ac:dyDescent="0.25"/>
    <row r="44923" hidden="1" x14ac:dyDescent="0.25"/>
    <row r="44924" hidden="1" x14ac:dyDescent="0.25"/>
    <row r="44925" hidden="1" x14ac:dyDescent="0.25"/>
    <row r="44926" hidden="1" x14ac:dyDescent="0.25"/>
    <row r="44927" hidden="1" x14ac:dyDescent="0.25"/>
    <row r="44928" hidden="1" x14ac:dyDescent="0.25"/>
    <row r="44929" hidden="1" x14ac:dyDescent="0.25"/>
    <row r="44930" hidden="1" x14ac:dyDescent="0.25"/>
    <row r="44931" hidden="1" x14ac:dyDescent="0.25"/>
    <row r="44932" hidden="1" x14ac:dyDescent="0.25"/>
    <row r="44933" hidden="1" x14ac:dyDescent="0.25"/>
    <row r="44934" hidden="1" x14ac:dyDescent="0.25"/>
    <row r="44935" hidden="1" x14ac:dyDescent="0.25"/>
    <row r="44936" hidden="1" x14ac:dyDescent="0.25"/>
    <row r="44937" hidden="1" x14ac:dyDescent="0.25"/>
    <row r="44938" hidden="1" x14ac:dyDescent="0.25"/>
    <row r="44939" hidden="1" x14ac:dyDescent="0.25"/>
    <row r="44940" hidden="1" x14ac:dyDescent="0.25"/>
    <row r="44941" hidden="1" x14ac:dyDescent="0.25"/>
    <row r="44942" hidden="1" x14ac:dyDescent="0.25"/>
    <row r="44943" hidden="1" x14ac:dyDescent="0.25"/>
    <row r="44944" hidden="1" x14ac:dyDescent="0.25"/>
    <row r="44945" hidden="1" x14ac:dyDescent="0.25"/>
    <row r="44946" hidden="1" x14ac:dyDescent="0.25"/>
    <row r="44947" hidden="1" x14ac:dyDescent="0.25"/>
    <row r="44948" hidden="1" x14ac:dyDescent="0.25"/>
    <row r="44949" hidden="1" x14ac:dyDescent="0.25"/>
    <row r="44950" hidden="1" x14ac:dyDescent="0.25"/>
    <row r="44951" hidden="1" x14ac:dyDescent="0.25"/>
    <row r="44952" hidden="1" x14ac:dyDescent="0.25"/>
    <row r="44953" hidden="1" x14ac:dyDescent="0.25"/>
    <row r="44954" hidden="1" x14ac:dyDescent="0.25"/>
    <row r="44955" hidden="1" x14ac:dyDescent="0.25"/>
    <row r="44956" hidden="1" x14ac:dyDescent="0.25"/>
    <row r="44957" hidden="1" x14ac:dyDescent="0.25"/>
    <row r="44958" hidden="1" x14ac:dyDescent="0.25"/>
    <row r="44959" hidden="1" x14ac:dyDescent="0.25"/>
    <row r="44960" hidden="1" x14ac:dyDescent="0.25"/>
    <row r="44961" hidden="1" x14ac:dyDescent="0.25"/>
    <row r="44962" hidden="1" x14ac:dyDescent="0.25"/>
    <row r="44963" hidden="1" x14ac:dyDescent="0.25"/>
    <row r="44964" hidden="1" x14ac:dyDescent="0.25"/>
    <row r="44965" hidden="1" x14ac:dyDescent="0.25"/>
    <row r="44966" hidden="1" x14ac:dyDescent="0.25"/>
    <row r="44967" hidden="1" x14ac:dyDescent="0.25"/>
    <row r="44968" hidden="1" x14ac:dyDescent="0.25"/>
    <row r="44969" hidden="1" x14ac:dyDescent="0.25"/>
    <row r="44970" hidden="1" x14ac:dyDescent="0.25"/>
    <row r="44971" hidden="1" x14ac:dyDescent="0.25"/>
    <row r="44972" hidden="1" x14ac:dyDescent="0.25"/>
    <row r="44973" hidden="1" x14ac:dyDescent="0.25"/>
    <row r="44974" hidden="1" x14ac:dyDescent="0.25"/>
    <row r="44975" hidden="1" x14ac:dyDescent="0.25"/>
    <row r="44976" hidden="1" x14ac:dyDescent="0.25"/>
    <row r="44977" hidden="1" x14ac:dyDescent="0.25"/>
    <row r="44978" hidden="1" x14ac:dyDescent="0.25"/>
    <row r="44979" hidden="1" x14ac:dyDescent="0.25"/>
    <row r="44980" hidden="1" x14ac:dyDescent="0.25"/>
    <row r="44981" hidden="1" x14ac:dyDescent="0.25"/>
    <row r="44982" hidden="1" x14ac:dyDescent="0.25"/>
    <row r="44983" hidden="1" x14ac:dyDescent="0.25"/>
    <row r="44984" hidden="1" x14ac:dyDescent="0.25"/>
    <row r="44985" hidden="1" x14ac:dyDescent="0.25"/>
    <row r="44986" hidden="1" x14ac:dyDescent="0.25"/>
    <row r="44987" hidden="1" x14ac:dyDescent="0.25"/>
    <row r="44988" hidden="1" x14ac:dyDescent="0.25"/>
    <row r="44989" hidden="1" x14ac:dyDescent="0.25"/>
    <row r="44990" hidden="1" x14ac:dyDescent="0.25"/>
    <row r="44991" hidden="1" x14ac:dyDescent="0.25"/>
    <row r="44992" hidden="1" x14ac:dyDescent="0.25"/>
    <row r="44993" hidden="1" x14ac:dyDescent="0.25"/>
    <row r="44994" hidden="1" x14ac:dyDescent="0.25"/>
    <row r="44995" hidden="1" x14ac:dyDescent="0.25"/>
    <row r="44996" hidden="1" x14ac:dyDescent="0.25"/>
    <row r="44997" hidden="1" x14ac:dyDescent="0.25"/>
    <row r="44998" hidden="1" x14ac:dyDescent="0.25"/>
    <row r="44999" hidden="1" x14ac:dyDescent="0.25"/>
    <row r="45000" hidden="1" x14ac:dyDescent="0.25"/>
    <row r="45001" hidden="1" x14ac:dyDescent="0.25"/>
    <row r="45002" hidden="1" x14ac:dyDescent="0.25"/>
    <row r="45003" hidden="1" x14ac:dyDescent="0.25"/>
    <row r="45004" hidden="1" x14ac:dyDescent="0.25"/>
    <row r="45005" hidden="1" x14ac:dyDescent="0.25"/>
    <row r="45006" hidden="1" x14ac:dyDescent="0.25"/>
    <row r="45007" hidden="1" x14ac:dyDescent="0.25"/>
    <row r="45008" hidden="1" x14ac:dyDescent="0.25"/>
    <row r="45009" hidden="1" x14ac:dyDescent="0.25"/>
    <row r="45010" hidden="1" x14ac:dyDescent="0.25"/>
    <row r="45011" hidden="1" x14ac:dyDescent="0.25"/>
    <row r="45012" hidden="1" x14ac:dyDescent="0.25"/>
    <row r="45013" hidden="1" x14ac:dyDescent="0.25"/>
    <row r="45014" hidden="1" x14ac:dyDescent="0.25"/>
    <row r="45015" hidden="1" x14ac:dyDescent="0.25"/>
    <row r="45016" hidden="1" x14ac:dyDescent="0.25"/>
    <row r="45017" hidden="1" x14ac:dyDescent="0.25"/>
    <row r="45018" hidden="1" x14ac:dyDescent="0.25"/>
    <row r="45019" hidden="1" x14ac:dyDescent="0.25"/>
    <row r="45020" hidden="1" x14ac:dyDescent="0.25"/>
    <row r="45021" hidden="1" x14ac:dyDescent="0.25"/>
    <row r="45022" hidden="1" x14ac:dyDescent="0.25"/>
    <row r="45023" hidden="1" x14ac:dyDescent="0.25"/>
    <row r="45024" hidden="1" x14ac:dyDescent="0.25"/>
    <row r="45025" hidden="1" x14ac:dyDescent="0.25"/>
    <row r="45026" hidden="1" x14ac:dyDescent="0.25"/>
    <row r="45027" hidden="1" x14ac:dyDescent="0.25"/>
    <row r="45028" hidden="1" x14ac:dyDescent="0.25"/>
    <row r="45029" hidden="1" x14ac:dyDescent="0.25"/>
    <row r="45030" hidden="1" x14ac:dyDescent="0.25"/>
    <row r="45031" hidden="1" x14ac:dyDescent="0.25"/>
    <row r="45032" hidden="1" x14ac:dyDescent="0.25"/>
    <row r="45033" hidden="1" x14ac:dyDescent="0.25"/>
    <row r="45034" hidden="1" x14ac:dyDescent="0.25"/>
    <row r="45035" hidden="1" x14ac:dyDescent="0.25"/>
    <row r="45036" hidden="1" x14ac:dyDescent="0.25"/>
    <row r="45037" hidden="1" x14ac:dyDescent="0.25"/>
    <row r="45038" hidden="1" x14ac:dyDescent="0.25"/>
    <row r="45039" hidden="1" x14ac:dyDescent="0.25"/>
    <row r="45040" hidden="1" x14ac:dyDescent="0.25"/>
    <row r="45041" hidden="1" x14ac:dyDescent="0.25"/>
    <row r="45042" hidden="1" x14ac:dyDescent="0.25"/>
    <row r="45043" hidden="1" x14ac:dyDescent="0.25"/>
    <row r="45044" hidden="1" x14ac:dyDescent="0.25"/>
    <row r="45045" hidden="1" x14ac:dyDescent="0.25"/>
    <row r="45046" hidden="1" x14ac:dyDescent="0.25"/>
    <row r="45047" hidden="1" x14ac:dyDescent="0.25"/>
    <row r="45048" hidden="1" x14ac:dyDescent="0.25"/>
    <row r="45049" hidden="1" x14ac:dyDescent="0.25"/>
    <row r="45050" hidden="1" x14ac:dyDescent="0.25"/>
    <row r="45051" hidden="1" x14ac:dyDescent="0.25"/>
    <row r="45052" hidden="1" x14ac:dyDescent="0.25"/>
    <row r="45053" hidden="1" x14ac:dyDescent="0.25"/>
    <row r="45054" hidden="1" x14ac:dyDescent="0.25"/>
    <row r="45055" hidden="1" x14ac:dyDescent="0.25"/>
    <row r="45056" hidden="1" x14ac:dyDescent="0.25"/>
    <row r="45057" hidden="1" x14ac:dyDescent="0.25"/>
    <row r="45058" hidden="1" x14ac:dyDescent="0.25"/>
    <row r="45059" hidden="1" x14ac:dyDescent="0.25"/>
    <row r="45060" hidden="1" x14ac:dyDescent="0.25"/>
    <row r="45061" hidden="1" x14ac:dyDescent="0.25"/>
    <row r="45062" hidden="1" x14ac:dyDescent="0.25"/>
    <row r="45063" hidden="1" x14ac:dyDescent="0.25"/>
    <row r="45064" hidden="1" x14ac:dyDescent="0.25"/>
    <row r="45065" hidden="1" x14ac:dyDescent="0.25"/>
    <row r="45066" hidden="1" x14ac:dyDescent="0.25"/>
    <row r="45067" hidden="1" x14ac:dyDescent="0.25"/>
    <row r="45068" hidden="1" x14ac:dyDescent="0.25"/>
    <row r="45069" hidden="1" x14ac:dyDescent="0.25"/>
    <row r="45070" hidden="1" x14ac:dyDescent="0.25"/>
    <row r="45071" hidden="1" x14ac:dyDescent="0.25"/>
    <row r="45072" hidden="1" x14ac:dyDescent="0.25"/>
    <row r="45073" hidden="1" x14ac:dyDescent="0.25"/>
    <row r="45074" hidden="1" x14ac:dyDescent="0.25"/>
    <row r="45075" hidden="1" x14ac:dyDescent="0.25"/>
    <row r="45076" hidden="1" x14ac:dyDescent="0.25"/>
    <row r="45077" hidden="1" x14ac:dyDescent="0.25"/>
    <row r="45078" hidden="1" x14ac:dyDescent="0.25"/>
    <row r="45079" hidden="1" x14ac:dyDescent="0.25"/>
    <row r="45080" hidden="1" x14ac:dyDescent="0.25"/>
    <row r="45081" hidden="1" x14ac:dyDescent="0.25"/>
    <row r="45082" hidden="1" x14ac:dyDescent="0.25"/>
    <row r="45083" hidden="1" x14ac:dyDescent="0.25"/>
    <row r="45084" hidden="1" x14ac:dyDescent="0.25"/>
    <row r="45085" hidden="1" x14ac:dyDescent="0.25"/>
    <row r="45086" hidden="1" x14ac:dyDescent="0.25"/>
    <row r="45087" hidden="1" x14ac:dyDescent="0.25"/>
    <row r="45088" hidden="1" x14ac:dyDescent="0.25"/>
    <row r="45089" hidden="1" x14ac:dyDescent="0.25"/>
    <row r="45090" hidden="1" x14ac:dyDescent="0.25"/>
    <row r="45091" hidden="1" x14ac:dyDescent="0.25"/>
    <row r="45092" hidden="1" x14ac:dyDescent="0.25"/>
    <row r="45093" hidden="1" x14ac:dyDescent="0.25"/>
    <row r="45094" hidden="1" x14ac:dyDescent="0.25"/>
    <row r="45095" hidden="1" x14ac:dyDescent="0.25"/>
    <row r="45096" hidden="1" x14ac:dyDescent="0.25"/>
    <row r="45097" hidden="1" x14ac:dyDescent="0.25"/>
    <row r="45098" hidden="1" x14ac:dyDescent="0.25"/>
    <row r="45099" hidden="1" x14ac:dyDescent="0.25"/>
    <row r="45100" hidden="1" x14ac:dyDescent="0.25"/>
    <row r="45101" hidden="1" x14ac:dyDescent="0.25"/>
    <row r="45102" hidden="1" x14ac:dyDescent="0.25"/>
    <row r="45103" hidden="1" x14ac:dyDescent="0.25"/>
    <row r="45104" hidden="1" x14ac:dyDescent="0.25"/>
    <row r="45105" hidden="1" x14ac:dyDescent="0.25"/>
    <row r="45106" hidden="1" x14ac:dyDescent="0.25"/>
    <row r="45107" hidden="1" x14ac:dyDescent="0.25"/>
    <row r="45108" hidden="1" x14ac:dyDescent="0.25"/>
    <row r="45109" hidden="1" x14ac:dyDescent="0.25"/>
    <row r="45110" hidden="1" x14ac:dyDescent="0.25"/>
    <row r="45111" hidden="1" x14ac:dyDescent="0.25"/>
    <row r="45112" hidden="1" x14ac:dyDescent="0.25"/>
    <row r="45113" hidden="1" x14ac:dyDescent="0.25"/>
    <row r="45114" hidden="1" x14ac:dyDescent="0.25"/>
    <row r="45115" hidden="1" x14ac:dyDescent="0.25"/>
    <row r="45116" hidden="1" x14ac:dyDescent="0.25"/>
    <row r="45117" hidden="1" x14ac:dyDescent="0.25"/>
    <row r="45118" hidden="1" x14ac:dyDescent="0.25"/>
    <row r="45119" hidden="1" x14ac:dyDescent="0.25"/>
    <row r="45120" hidden="1" x14ac:dyDescent="0.25"/>
    <row r="45121" hidden="1" x14ac:dyDescent="0.25"/>
    <row r="45122" hidden="1" x14ac:dyDescent="0.25"/>
    <row r="45123" hidden="1" x14ac:dyDescent="0.25"/>
    <row r="45124" hidden="1" x14ac:dyDescent="0.25"/>
    <row r="45125" hidden="1" x14ac:dyDescent="0.25"/>
    <row r="45126" hidden="1" x14ac:dyDescent="0.25"/>
    <row r="45127" hidden="1" x14ac:dyDescent="0.25"/>
    <row r="45128" hidden="1" x14ac:dyDescent="0.25"/>
    <row r="45129" hidden="1" x14ac:dyDescent="0.25"/>
    <row r="45130" hidden="1" x14ac:dyDescent="0.25"/>
    <row r="45131" hidden="1" x14ac:dyDescent="0.25"/>
    <row r="45132" hidden="1" x14ac:dyDescent="0.25"/>
    <row r="45133" hidden="1" x14ac:dyDescent="0.25"/>
    <row r="45134" hidden="1" x14ac:dyDescent="0.25"/>
    <row r="45135" hidden="1" x14ac:dyDescent="0.25"/>
    <row r="45136" hidden="1" x14ac:dyDescent="0.25"/>
    <row r="45137" hidden="1" x14ac:dyDescent="0.25"/>
    <row r="45138" hidden="1" x14ac:dyDescent="0.25"/>
    <row r="45139" hidden="1" x14ac:dyDescent="0.25"/>
    <row r="45140" hidden="1" x14ac:dyDescent="0.25"/>
    <row r="45141" hidden="1" x14ac:dyDescent="0.25"/>
    <row r="45142" hidden="1" x14ac:dyDescent="0.25"/>
    <row r="45143" hidden="1" x14ac:dyDescent="0.25"/>
    <row r="45144" hidden="1" x14ac:dyDescent="0.25"/>
    <row r="45145" hidden="1" x14ac:dyDescent="0.25"/>
    <row r="45146" hidden="1" x14ac:dyDescent="0.25"/>
    <row r="45147" hidden="1" x14ac:dyDescent="0.25"/>
    <row r="45148" hidden="1" x14ac:dyDescent="0.25"/>
    <row r="45149" hidden="1" x14ac:dyDescent="0.25"/>
    <row r="45150" hidden="1" x14ac:dyDescent="0.25"/>
    <row r="45151" hidden="1" x14ac:dyDescent="0.25"/>
    <row r="45152" hidden="1" x14ac:dyDescent="0.25"/>
    <row r="45153" hidden="1" x14ac:dyDescent="0.25"/>
    <row r="45154" hidden="1" x14ac:dyDescent="0.25"/>
    <row r="45155" hidden="1" x14ac:dyDescent="0.25"/>
    <row r="45156" hidden="1" x14ac:dyDescent="0.25"/>
    <row r="45157" hidden="1" x14ac:dyDescent="0.25"/>
    <row r="45158" hidden="1" x14ac:dyDescent="0.25"/>
    <row r="45159" hidden="1" x14ac:dyDescent="0.25"/>
    <row r="45160" hidden="1" x14ac:dyDescent="0.25"/>
    <row r="45161" hidden="1" x14ac:dyDescent="0.25"/>
    <row r="45162" hidden="1" x14ac:dyDescent="0.25"/>
    <row r="45163" hidden="1" x14ac:dyDescent="0.25"/>
    <row r="45164" hidden="1" x14ac:dyDescent="0.25"/>
    <row r="45165" hidden="1" x14ac:dyDescent="0.25"/>
    <row r="45166" hidden="1" x14ac:dyDescent="0.25"/>
    <row r="45167" hidden="1" x14ac:dyDescent="0.25"/>
    <row r="45168" hidden="1" x14ac:dyDescent="0.25"/>
    <row r="45169" hidden="1" x14ac:dyDescent="0.25"/>
    <row r="45170" hidden="1" x14ac:dyDescent="0.25"/>
    <row r="45171" hidden="1" x14ac:dyDescent="0.25"/>
    <row r="45172" hidden="1" x14ac:dyDescent="0.25"/>
    <row r="45173" hidden="1" x14ac:dyDescent="0.25"/>
    <row r="45174" hidden="1" x14ac:dyDescent="0.25"/>
    <row r="45175" hidden="1" x14ac:dyDescent="0.25"/>
    <row r="45176" hidden="1" x14ac:dyDescent="0.25"/>
    <row r="45177" hidden="1" x14ac:dyDescent="0.25"/>
    <row r="45178" hidden="1" x14ac:dyDescent="0.25"/>
    <row r="45179" hidden="1" x14ac:dyDescent="0.25"/>
    <row r="45180" hidden="1" x14ac:dyDescent="0.25"/>
    <row r="45181" hidden="1" x14ac:dyDescent="0.25"/>
    <row r="45182" hidden="1" x14ac:dyDescent="0.25"/>
    <row r="45183" hidden="1" x14ac:dyDescent="0.25"/>
    <row r="45184" hidden="1" x14ac:dyDescent="0.25"/>
    <row r="45185" hidden="1" x14ac:dyDescent="0.25"/>
    <row r="45186" hidden="1" x14ac:dyDescent="0.25"/>
    <row r="45187" hidden="1" x14ac:dyDescent="0.25"/>
    <row r="45188" hidden="1" x14ac:dyDescent="0.25"/>
    <row r="45189" hidden="1" x14ac:dyDescent="0.25"/>
    <row r="45190" hidden="1" x14ac:dyDescent="0.25"/>
    <row r="45191" hidden="1" x14ac:dyDescent="0.25"/>
    <row r="45192" hidden="1" x14ac:dyDescent="0.25"/>
    <row r="45193" hidden="1" x14ac:dyDescent="0.25"/>
    <row r="45194" hidden="1" x14ac:dyDescent="0.25"/>
    <row r="45195" hidden="1" x14ac:dyDescent="0.25"/>
    <row r="45196" hidden="1" x14ac:dyDescent="0.25"/>
    <row r="45197" hidden="1" x14ac:dyDescent="0.25"/>
    <row r="45198" hidden="1" x14ac:dyDescent="0.25"/>
    <row r="45199" hidden="1" x14ac:dyDescent="0.25"/>
    <row r="45200" hidden="1" x14ac:dyDescent="0.25"/>
    <row r="45201" hidden="1" x14ac:dyDescent="0.25"/>
    <row r="45202" hidden="1" x14ac:dyDescent="0.25"/>
    <row r="45203" hidden="1" x14ac:dyDescent="0.25"/>
    <row r="45204" hidden="1" x14ac:dyDescent="0.25"/>
    <row r="45205" hidden="1" x14ac:dyDescent="0.25"/>
    <row r="45206" hidden="1" x14ac:dyDescent="0.25"/>
    <row r="45207" hidden="1" x14ac:dyDescent="0.25"/>
    <row r="45208" hidden="1" x14ac:dyDescent="0.25"/>
    <row r="45209" hidden="1" x14ac:dyDescent="0.25"/>
    <row r="45210" hidden="1" x14ac:dyDescent="0.25"/>
    <row r="45211" hidden="1" x14ac:dyDescent="0.25"/>
    <row r="45212" hidden="1" x14ac:dyDescent="0.25"/>
    <row r="45213" hidden="1" x14ac:dyDescent="0.25"/>
    <row r="45214" hidden="1" x14ac:dyDescent="0.25"/>
    <row r="45215" hidden="1" x14ac:dyDescent="0.25"/>
    <row r="45216" hidden="1" x14ac:dyDescent="0.25"/>
    <row r="45217" hidden="1" x14ac:dyDescent="0.25"/>
    <row r="45218" hidden="1" x14ac:dyDescent="0.25"/>
    <row r="45219" hidden="1" x14ac:dyDescent="0.25"/>
    <row r="45220" hidden="1" x14ac:dyDescent="0.25"/>
    <row r="45221" hidden="1" x14ac:dyDescent="0.25"/>
    <row r="45222" hidden="1" x14ac:dyDescent="0.25"/>
    <row r="45223" hidden="1" x14ac:dyDescent="0.25"/>
    <row r="45224" hidden="1" x14ac:dyDescent="0.25"/>
    <row r="45225" hidden="1" x14ac:dyDescent="0.25"/>
    <row r="45226" hidden="1" x14ac:dyDescent="0.25"/>
    <row r="45227" hidden="1" x14ac:dyDescent="0.25"/>
    <row r="45228" hidden="1" x14ac:dyDescent="0.25"/>
    <row r="45229" hidden="1" x14ac:dyDescent="0.25"/>
    <row r="45230" hidden="1" x14ac:dyDescent="0.25"/>
    <row r="45231" hidden="1" x14ac:dyDescent="0.25"/>
    <row r="45232" hidden="1" x14ac:dyDescent="0.25"/>
    <row r="45233" hidden="1" x14ac:dyDescent="0.25"/>
    <row r="45234" hidden="1" x14ac:dyDescent="0.25"/>
    <row r="45235" hidden="1" x14ac:dyDescent="0.25"/>
    <row r="45236" hidden="1" x14ac:dyDescent="0.25"/>
    <row r="45237" hidden="1" x14ac:dyDescent="0.25"/>
    <row r="45238" hidden="1" x14ac:dyDescent="0.25"/>
    <row r="45239" hidden="1" x14ac:dyDescent="0.25"/>
    <row r="45240" hidden="1" x14ac:dyDescent="0.25"/>
    <row r="45241" hidden="1" x14ac:dyDescent="0.25"/>
    <row r="45242" hidden="1" x14ac:dyDescent="0.25"/>
    <row r="45243" hidden="1" x14ac:dyDescent="0.25"/>
    <row r="45244" hidden="1" x14ac:dyDescent="0.25"/>
    <row r="45245" hidden="1" x14ac:dyDescent="0.25"/>
    <row r="45246" hidden="1" x14ac:dyDescent="0.25"/>
    <row r="45247" hidden="1" x14ac:dyDescent="0.25"/>
    <row r="45248" hidden="1" x14ac:dyDescent="0.25"/>
    <row r="45249" hidden="1" x14ac:dyDescent="0.25"/>
    <row r="45250" hidden="1" x14ac:dyDescent="0.25"/>
    <row r="45251" hidden="1" x14ac:dyDescent="0.25"/>
    <row r="45252" hidden="1" x14ac:dyDescent="0.25"/>
    <row r="45253" hidden="1" x14ac:dyDescent="0.25"/>
    <row r="45254" hidden="1" x14ac:dyDescent="0.25"/>
    <row r="45255" hidden="1" x14ac:dyDescent="0.25"/>
    <row r="45256" hidden="1" x14ac:dyDescent="0.25"/>
    <row r="45257" hidden="1" x14ac:dyDescent="0.25"/>
    <row r="45258" hidden="1" x14ac:dyDescent="0.25"/>
    <row r="45259" hidden="1" x14ac:dyDescent="0.25"/>
    <row r="45260" hidden="1" x14ac:dyDescent="0.25"/>
    <row r="45261" hidden="1" x14ac:dyDescent="0.25"/>
    <row r="45262" hidden="1" x14ac:dyDescent="0.25"/>
    <row r="45263" hidden="1" x14ac:dyDescent="0.25"/>
    <row r="45264" hidden="1" x14ac:dyDescent="0.25"/>
    <row r="45265" hidden="1" x14ac:dyDescent="0.25"/>
    <row r="45266" hidden="1" x14ac:dyDescent="0.25"/>
    <row r="45267" hidden="1" x14ac:dyDescent="0.25"/>
    <row r="45268" hidden="1" x14ac:dyDescent="0.25"/>
    <row r="45269" hidden="1" x14ac:dyDescent="0.25"/>
    <row r="45270" hidden="1" x14ac:dyDescent="0.25"/>
    <row r="45271" hidden="1" x14ac:dyDescent="0.25"/>
    <row r="45272" hidden="1" x14ac:dyDescent="0.25"/>
    <row r="45273" hidden="1" x14ac:dyDescent="0.25"/>
    <row r="45274" hidden="1" x14ac:dyDescent="0.25"/>
    <row r="45275" hidden="1" x14ac:dyDescent="0.25"/>
    <row r="45276" hidden="1" x14ac:dyDescent="0.25"/>
    <row r="45277" hidden="1" x14ac:dyDescent="0.25"/>
    <row r="45278" hidden="1" x14ac:dyDescent="0.25"/>
    <row r="45279" hidden="1" x14ac:dyDescent="0.25"/>
    <row r="45280" hidden="1" x14ac:dyDescent="0.25"/>
    <row r="45281" hidden="1" x14ac:dyDescent="0.25"/>
    <row r="45282" hidden="1" x14ac:dyDescent="0.25"/>
    <row r="45283" hidden="1" x14ac:dyDescent="0.25"/>
    <row r="45284" hidden="1" x14ac:dyDescent="0.25"/>
    <row r="45285" hidden="1" x14ac:dyDescent="0.25"/>
    <row r="45286" hidden="1" x14ac:dyDescent="0.25"/>
    <row r="45287" hidden="1" x14ac:dyDescent="0.25"/>
    <row r="45288" hidden="1" x14ac:dyDescent="0.25"/>
    <row r="45289" hidden="1" x14ac:dyDescent="0.25"/>
    <row r="45290" hidden="1" x14ac:dyDescent="0.25"/>
    <row r="45291" hidden="1" x14ac:dyDescent="0.25"/>
    <row r="45292" hidden="1" x14ac:dyDescent="0.25"/>
    <row r="45293" hidden="1" x14ac:dyDescent="0.25"/>
    <row r="45294" hidden="1" x14ac:dyDescent="0.25"/>
    <row r="45295" hidden="1" x14ac:dyDescent="0.25"/>
    <row r="45296" hidden="1" x14ac:dyDescent="0.25"/>
    <row r="45297" hidden="1" x14ac:dyDescent="0.25"/>
    <row r="45298" hidden="1" x14ac:dyDescent="0.25"/>
    <row r="45299" hidden="1" x14ac:dyDescent="0.25"/>
    <row r="45300" hidden="1" x14ac:dyDescent="0.25"/>
    <row r="45301" hidden="1" x14ac:dyDescent="0.25"/>
    <row r="45302" hidden="1" x14ac:dyDescent="0.25"/>
    <row r="45303" hidden="1" x14ac:dyDescent="0.25"/>
    <row r="45304" hidden="1" x14ac:dyDescent="0.25"/>
    <row r="45305" hidden="1" x14ac:dyDescent="0.25"/>
    <row r="45306" hidden="1" x14ac:dyDescent="0.25"/>
    <row r="45307" hidden="1" x14ac:dyDescent="0.25"/>
    <row r="45308" hidden="1" x14ac:dyDescent="0.25"/>
    <row r="45309" hidden="1" x14ac:dyDescent="0.25"/>
    <row r="45310" hidden="1" x14ac:dyDescent="0.25"/>
    <row r="45311" hidden="1" x14ac:dyDescent="0.25"/>
    <row r="45312" hidden="1" x14ac:dyDescent="0.25"/>
    <row r="45313" hidden="1" x14ac:dyDescent="0.25"/>
    <row r="45314" hidden="1" x14ac:dyDescent="0.25"/>
    <row r="45315" hidden="1" x14ac:dyDescent="0.25"/>
    <row r="45316" hidden="1" x14ac:dyDescent="0.25"/>
    <row r="45317" hidden="1" x14ac:dyDescent="0.25"/>
    <row r="45318" hidden="1" x14ac:dyDescent="0.25"/>
    <row r="45319" hidden="1" x14ac:dyDescent="0.25"/>
    <row r="45320" hidden="1" x14ac:dyDescent="0.25"/>
    <row r="45321" hidden="1" x14ac:dyDescent="0.25"/>
    <row r="45322" hidden="1" x14ac:dyDescent="0.25"/>
    <row r="45323" hidden="1" x14ac:dyDescent="0.25"/>
    <row r="45324" hidden="1" x14ac:dyDescent="0.25"/>
    <row r="45325" hidden="1" x14ac:dyDescent="0.25"/>
    <row r="45326" hidden="1" x14ac:dyDescent="0.25"/>
    <row r="45327" hidden="1" x14ac:dyDescent="0.25"/>
    <row r="45328" hidden="1" x14ac:dyDescent="0.25"/>
    <row r="45329" hidden="1" x14ac:dyDescent="0.25"/>
    <row r="45330" hidden="1" x14ac:dyDescent="0.25"/>
    <row r="45331" hidden="1" x14ac:dyDescent="0.25"/>
    <row r="45332" hidden="1" x14ac:dyDescent="0.25"/>
    <row r="45333" hidden="1" x14ac:dyDescent="0.25"/>
    <row r="45334" hidden="1" x14ac:dyDescent="0.25"/>
    <row r="45335" hidden="1" x14ac:dyDescent="0.25"/>
    <row r="45336" hidden="1" x14ac:dyDescent="0.25"/>
    <row r="45337" hidden="1" x14ac:dyDescent="0.25"/>
    <row r="45338" hidden="1" x14ac:dyDescent="0.25"/>
    <row r="45339" hidden="1" x14ac:dyDescent="0.25"/>
    <row r="45340" hidden="1" x14ac:dyDescent="0.25"/>
    <row r="45341" hidden="1" x14ac:dyDescent="0.25"/>
    <row r="45342" hidden="1" x14ac:dyDescent="0.25"/>
    <row r="45343" hidden="1" x14ac:dyDescent="0.25"/>
    <row r="45344" hidden="1" x14ac:dyDescent="0.25"/>
    <row r="45345" hidden="1" x14ac:dyDescent="0.25"/>
    <row r="45346" hidden="1" x14ac:dyDescent="0.25"/>
    <row r="45347" hidden="1" x14ac:dyDescent="0.25"/>
    <row r="45348" hidden="1" x14ac:dyDescent="0.25"/>
    <row r="45349" hidden="1" x14ac:dyDescent="0.25"/>
    <row r="45350" hidden="1" x14ac:dyDescent="0.25"/>
    <row r="45351" hidden="1" x14ac:dyDescent="0.25"/>
    <row r="45352" hidden="1" x14ac:dyDescent="0.25"/>
    <row r="45353" hidden="1" x14ac:dyDescent="0.25"/>
    <row r="45354" hidden="1" x14ac:dyDescent="0.25"/>
    <row r="45355" hidden="1" x14ac:dyDescent="0.25"/>
    <row r="45356" hidden="1" x14ac:dyDescent="0.25"/>
    <row r="45357" hidden="1" x14ac:dyDescent="0.25"/>
    <row r="45358" hidden="1" x14ac:dyDescent="0.25"/>
    <row r="45359" hidden="1" x14ac:dyDescent="0.25"/>
    <row r="45360" hidden="1" x14ac:dyDescent="0.25"/>
    <row r="45361" hidden="1" x14ac:dyDescent="0.25"/>
    <row r="45362" hidden="1" x14ac:dyDescent="0.25"/>
    <row r="45363" hidden="1" x14ac:dyDescent="0.25"/>
    <row r="45364" hidden="1" x14ac:dyDescent="0.25"/>
    <row r="45365" hidden="1" x14ac:dyDescent="0.25"/>
    <row r="45366" hidden="1" x14ac:dyDescent="0.25"/>
    <row r="45367" hidden="1" x14ac:dyDescent="0.25"/>
    <row r="45368" hidden="1" x14ac:dyDescent="0.25"/>
    <row r="45369" hidden="1" x14ac:dyDescent="0.25"/>
    <row r="45370" hidden="1" x14ac:dyDescent="0.25"/>
    <row r="45371" hidden="1" x14ac:dyDescent="0.25"/>
    <row r="45372" hidden="1" x14ac:dyDescent="0.25"/>
    <row r="45373" hidden="1" x14ac:dyDescent="0.25"/>
    <row r="45374" hidden="1" x14ac:dyDescent="0.25"/>
    <row r="45375" hidden="1" x14ac:dyDescent="0.25"/>
    <row r="45376" hidden="1" x14ac:dyDescent="0.25"/>
    <row r="45377" hidden="1" x14ac:dyDescent="0.25"/>
    <row r="45378" hidden="1" x14ac:dyDescent="0.25"/>
    <row r="45379" hidden="1" x14ac:dyDescent="0.25"/>
    <row r="45380" hidden="1" x14ac:dyDescent="0.25"/>
    <row r="45381" hidden="1" x14ac:dyDescent="0.25"/>
    <row r="45382" hidden="1" x14ac:dyDescent="0.25"/>
    <row r="45383" hidden="1" x14ac:dyDescent="0.25"/>
    <row r="45384" hidden="1" x14ac:dyDescent="0.25"/>
    <row r="45385" hidden="1" x14ac:dyDescent="0.25"/>
    <row r="45386" hidden="1" x14ac:dyDescent="0.25"/>
    <row r="45387" hidden="1" x14ac:dyDescent="0.25"/>
    <row r="45388" hidden="1" x14ac:dyDescent="0.25"/>
    <row r="45389" hidden="1" x14ac:dyDescent="0.25"/>
    <row r="45390" hidden="1" x14ac:dyDescent="0.25"/>
    <row r="45391" hidden="1" x14ac:dyDescent="0.25"/>
    <row r="45392" hidden="1" x14ac:dyDescent="0.25"/>
    <row r="45393" hidden="1" x14ac:dyDescent="0.25"/>
    <row r="45394" hidden="1" x14ac:dyDescent="0.25"/>
    <row r="45395" hidden="1" x14ac:dyDescent="0.25"/>
    <row r="45396" hidden="1" x14ac:dyDescent="0.25"/>
    <row r="45397" hidden="1" x14ac:dyDescent="0.25"/>
    <row r="45398" hidden="1" x14ac:dyDescent="0.25"/>
    <row r="45399" hidden="1" x14ac:dyDescent="0.25"/>
    <row r="45400" hidden="1" x14ac:dyDescent="0.25"/>
    <row r="45401" hidden="1" x14ac:dyDescent="0.25"/>
    <row r="45402" hidden="1" x14ac:dyDescent="0.25"/>
    <row r="45403" hidden="1" x14ac:dyDescent="0.25"/>
    <row r="45404" hidden="1" x14ac:dyDescent="0.25"/>
    <row r="45405" hidden="1" x14ac:dyDescent="0.25"/>
    <row r="45406" hidden="1" x14ac:dyDescent="0.25"/>
    <row r="45407" hidden="1" x14ac:dyDescent="0.25"/>
    <row r="45408" hidden="1" x14ac:dyDescent="0.25"/>
    <row r="45409" hidden="1" x14ac:dyDescent="0.25"/>
    <row r="45410" hidden="1" x14ac:dyDescent="0.25"/>
    <row r="45411" hidden="1" x14ac:dyDescent="0.25"/>
    <row r="45412" hidden="1" x14ac:dyDescent="0.25"/>
    <row r="45413" hidden="1" x14ac:dyDescent="0.25"/>
    <row r="45414" hidden="1" x14ac:dyDescent="0.25"/>
    <row r="45415" hidden="1" x14ac:dyDescent="0.25"/>
    <row r="45416" hidden="1" x14ac:dyDescent="0.25"/>
    <row r="45417" hidden="1" x14ac:dyDescent="0.25"/>
    <row r="45418" hidden="1" x14ac:dyDescent="0.25"/>
    <row r="45419" hidden="1" x14ac:dyDescent="0.25"/>
    <row r="45420" hidden="1" x14ac:dyDescent="0.25"/>
    <row r="45421" hidden="1" x14ac:dyDescent="0.25"/>
    <row r="45422" hidden="1" x14ac:dyDescent="0.25"/>
    <row r="45423" hidden="1" x14ac:dyDescent="0.25"/>
    <row r="45424" hidden="1" x14ac:dyDescent="0.25"/>
    <row r="45425" hidden="1" x14ac:dyDescent="0.25"/>
    <row r="45426" hidden="1" x14ac:dyDescent="0.25"/>
    <row r="45427" hidden="1" x14ac:dyDescent="0.25"/>
    <row r="45428" hidden="1" x14ac:dyDescent="0.25"/>
    <row r="45429" hidden="1" x14ac:dyDescent="0.25"/>
    <row r="45430" hidden="1" x14ac:dyDescent="0.25"/>
    <row r="45431" hidden="1" x14ac:dyDescent="0.25"/>
    <row r="45432" hidden="1" x14ac:dyDescent="0.25"/>
    <row r="45433" hidden="1" x14ac:dyDescent="0.25"/>
    <row r="45434" hidden="1" x14ac:dyDescent="0.25"/>
    <row r="45435" hidden="1" x14ac:dyDescent="0.25"/>
    <row r="45436" hidden="1" x14ac:dyDescent="0.25"/>
    <row r="45437" hidden="1" x14ac:dyDescent="0.25"/>
    <row r="45438" hidden="1" x14ac:dyDescent="0.25"/>
    <row r="45439" hidden="1" x14ac:dyDescent="0.25"/>
    <row r="45440" hidden="1" x14ac:dyDescent="0.25"/>
    <row r="45441" hidden="1" x14ac:dyDescent="0.25"/>
    <row r="45442" hidden="1" x14ac:dyDescent="0.25"/>
    <row r="45443" hidden="1" x14ac:dyDescent="0.25"/>
    <row r="45444" hidden="1" x14ac:dyDescent="0.25"/>
    <row r="45445" hidden="1" x14ac:dyDescent="0.25"/>
    <row r="45446" hidden="1" x14ac:dyDescent="0.25"/>
    <row r="45447" hidden="1" x14ac:dyDescent="0.25"/>
    <row r="45448" hidden="1" x14ac:dyDescent="0.25"/>
    <row r="45449" hidden="1" x14ac:dyDescent="0.25"/>
    <row r="45450" hidden="1" x14ac:dyDescent="0.25"/>
    <row r="45451" hidden="1" x14ac:dyDescent="0.25"/>
    <row r="45452" hidden="1" x14ac:dyDescent="0.25"/>
    <row r="45453" hidden="1" x14ac:dyDescent="0.25"/>
    <row r="45454" hidden="1" x14ac:dyDescent="0.25"/>
    <row r="45455" hidden="1" x14ac:dyDescent="0.25"/>
    <row r="45456" hidden="1" x14ac:dyDescent="0.25"/>
    <row r="45457" hidden="1" x14ac:dyDescent="0.25"/>
    <row r="45458" hidden="1" x14ac:dyDescent="0.25"/>
    <row r="45459" hidden="1" x14ac:dyDescent="0.25"/>
    <row r="45460" hidden="1" x14ac:dyDescent="0.25"/>
    <row r="45461" hidden="1" x14ac:dyDescent="0.25"/>
    <row r="45462" hidden="1" x14ac:dyDescent="0.25"/>
    <row r="45463" hidden="1" x14ac:dyDescent="0.25"/>
    <row r="45464" hidden="1" x14ac:dyDescent="0.25"/>
    <row r="45465" hidden="1" x14ac:dyDescent="0.25"/>
    <row r="45466" hidden="1" x14ac:dyDescent="0.25"/>
    <row r="45467" hidden="1" x14ac:dyDescent="0.25"/>
    <row r="45468" hidden="1" x14ac:dyDescent="0.25"/>
    <row r="45469" hidden="1" x14ac:dyDescent="0.25"/>
    <row r="45470" hidden="1" x14ac:dyDescent="0.25"/>
    <row r="45471" hidden="1" x14ac:dyDescent="0.25"/>
    <row r="45472" hidden="1" x14ac:dyDescent="0.25"/>
    <row r="45473" hidden="1" x14ac:dyDescent="0.25"/>
    <row r="45474" hidden="1" x14ac:dyDescent="0.25"/>
    <row r="45475" hidden="1" x14ac:dyDescent="0.25"/>
    <row r="45476" hidden="1" x14ac:dyDescent="0.25"/>
    <row r="45477" hidden="1" x14ac:dyDescent="0.25"/>
    <row r="45478" hidden="1" x14ac:dyDescent="0.25"/>
    <row r="45479" hidden="1" x14ac:dyDescent="0.25"/>
    <row r="45480" hidden="1" x14ac:dyDescent="0.25"/>
    <row r="45481" hidden="1" x14ac:dyDescent="0.25"/>
    <row r="45482" hidden="1" x14ac:dyDescent="0.25"/>
    <row r="45483" hidden="1" x14ac:dyDescent="0.25"/>
    <row r="45484" hidden="1" x14ac:dyDescent="0.25"/>
    <row r="45485" hidden="1" x14ac:dyDescent="0.25"/>
    <row r="45486" hidden="1" x14ac:dyDescent="0.25"/>
    <row r="45487" hidden="1" x14ac:dyDescent="0.25"/>
    <row r="45488" hidden="1" x14ac:dyDescent="0.25"/>
    <row r="45489" hidden="1" x14ac:dyDescent="0.25"/>
    <row r="45490" hidden="1" x14ac:dyDescent="0.25"/>
    <row r="45491" hidden="1" x14ac:dyDescent="0.25"/>
    <row r="45492" hidden="1" x14ac:dyDescent="0.25"/>
    <row r="45493" hidden="1" x14ac:dyDescent="0.25"/>
    <row r="45494" hidden="1" x14ac:dyDescent="0.25"/>
    <row r="45495" hidden="1" x14ac:dyDescent="0.25"/>
    <row r="45496" hidden="1" x14ac:dyDescent="0.25"/>
    <row r="45497" hidden="1" x14ac:dyDescent="0.25"/>
    <row r="45498" hidden="1" x14ac:dyDescent="0.25"/>
    <row r="45499" hidden="1" x14ac:dyDescent="0.25"/>
    <row r="45500" hidden="1" x14ac:dyDescent="0.25"/>
    <row r="45501" hidden="1" x14ac:dyDescent="0.25"/>
    <row r="45502" hidden="1" x14ac:dyDescent="0.25"/>
    <row r="45503" hidden="1" x14ac:dyDescent="0.25"/>
    <row r="45504" hidden="1" x14ac:dyDescent="0.25"/>
    <row r="45505" hidden="1" x14ac:dyDescent="0.25"/>
    <row r="45506" hidden="1" x14ac:dyDescent="0.25"/>
    <row r="45507" hidden="1" x14ac:dyDescent="0.25"/>
    <row r="45508" hidden="1" x14ac:dyDescent="0.25"/>
    <row r="45509" hidden="1" x14ac:dyDescent="0.25"/>
    <row r="45510" hidden="1" x14ac:dyDescent="0.25"/>
    <row r="45511" hidden="1" x14ac:dyDescent="0.25"/>
    <row r="45512" hidden="1" x14ac:dyDescent="0.25"/>
    <row r="45513" hidden="1" x14ac:dyDescent="0.25"/>
    <row r="45514" hidden="1" x14ac:dyDescent="0.25"/>
    <row r="45515" hidden="1" x14ac:dyDescent="0.25"/>
    <row r="45516" hidden="1" x14ac:dyDescent="0.25"/>
    <row r="45517" hidden="1" x14ac:dyDescent="0.25"/>
    <row r="45518" hidden="1" x14ac:dyDescent="0.25"/>
    <row r="45519" hidden="1" x14ac:dyDescent="0.25"/>
    <row r="45520" hidden="1" x14ac:dyDescent="0.25"/>
    <row r="45521" hidden="1" x14ac:dyDescent="0.25"/>
    <row r="45522" hidden="1" x14ac:dyDescent="0.25"/>
    <row r="45523" hidden="1" x14ac:dyDescent="0.25"/>
    <row r="45524" hidden="1" x14ac:dyDescent="0.25"/>
    <row r="45525" hidden="1" x14ac:dyDescent="0.25"/>
    <row r="45526" hidden="1" x14ac:dyDescent="0.25"/>
    <row r="45527" hidden="1" x14ac:dyDescent="0.25"/>
    <row r="45528" hidden="1" x14ac:dyDescent="0.25"/>
    <row r="45529" hidden="1" x14ac:dyDescent="0.25"/>
    <row r="45530" hidden="1" x14ac:dyDescent="0.25"/>
    <row r="45531" hidden="1" x14ac:dyDescent="0.25"/>
    <row r="45532" hidden="1" x14ac:dyDescent="0.25"/>
    <row r="45533" hidden="1" x14ac:dyDescent="0.25"/>
    <row r="45534" hidden="1" x14ac:dyDescent="0.25"/>
    <row r="45535" hidden="1" x14ac:dyDescent="0.25"/>
    <row r="45536" hidden="1" x14ac:dyDescent="0.25"/>
    <row r="45537" hidden="1" x14ac:dyDescent="0.25"/>
    <row r="45538" hidden="1" x14ac:dyDescent="0.25"/>
    <row r="45539" hidden="1" x14ac:dyDescent="0.25"/>
    <row r="45540" hidden="1" x14ac:dyDescent="0.25"/>
    <row r="45541" hidden="1" x14ac:dyDescent="0.25"/>
    <row r="45542" hidden="1" x14ac:dyDescent="0.25"/>
    <row r="45543" hidden="1" x14ac:dyDescent="0.25"/>
    <row r="45544" hidden="1" x14ac:dyDescent="0.25"/>
    <row r="45545" hidden="1" x14ac:dyDescent="0.25"/>
    <row r="45546" hidden="1" x14ac:dyDescent="0.25"/>
    <row r="45547" hidden="1" x14ac:dyDescent="0.25"/>
    <row r="45548" hidden="1" x14ac:dyDescent="0.25"/>
    <row r="45549" hidden="1" x14ac:dyDescent="0.25"/>
    <row r="45550" hidden="1" x14ac:dyDescent="0.25"/>
    <row r="45551" hidden="1" x14ac:dyDescent="0.25"/>
    <row r="45552" hidden="1" x14ac:dyDescent="0.25"/>
    <row r="45553" hidden="1" x14ac:dyDescent="0.25"/>
    <row r="45554" hidden="1" x14ac:dyDescent="0.25"/>
    <row r="45555" hidden="1" x14ac:dyDescent="0.25"/>
    <row r="45556" hidden="1" x14ac:dyDescent="0.25"/>
    <row r="45557" hidden="1" x14ac:dyDescent="0.25"/>
    <row r="45558" hidden="1" x14ac:dyDescent="0.25"/>
    <row r="45559" hidden="1" x14ac:dyDescent="0.25"/>
    <row r="45560" hidden="1" x14ac:dyDescent="0.25"/>
    <row r="45561" hidden="1" x14ac:dyDescent="0.25"/>
    <row r="45562" hidden="1" x14ac:dyDescent="0.25"/>
    <row r="45563" hidden="1" x14ac:dyDescent="0.25"/>
    <row r="45564" hidden="1" x14ac:dyDescent="0.25"/>
    <row r="45565" hidden="1" x14ac:dyDescent="0.25"/>
    <row r="45566" hidden="1" x14ac:dyDescent="0.25"/>
    <row r="45567" hidden="1" x14ac:dyDescent="0.25"/>
    <row r="45568" hidden="1" x14ac:dyDescent="0.25"/>
    <row r="45569" hidden="1" x14ac:dyDescent="0.25"/>
    <row r="45570" hidden="1" x14ac:dyDescent="0.25"/>
    <row r="45571" hidden="1" x14ac:dyDescent="0.25"/>
    <row r="45572" hidden="1" x14ac:dyDescent="0.25"/>
    <row r="45573" hidden="1" x14ac:dyDescent="0.25"/>
    <row r="45574" hidden="1" x14ac:dyDescent="0.25"/>
    <row r="45575" hidden="1" x14ac:dyDescent="0.25"/>
    <row r="45576" hidden="1" x14ac:dyDescent="0.25"/>
    <row r="45577" hidden="1" x14ac:dyDescent="0.25"/>
    <row r="45578" hidden="1" x14ac:dyDescent="0.25"/>
    <row r="45579" hidden="1" x14ac:dyDescent="0.25"/>
    <row r="45580" hidden="1" x14ac:dyDescent="0.25"/>
    <row r="45581" hidden="1" x14ac:dyDescent="0.25"/>
    <row r="45582" hidden="1" x14ac:dyDescent="0.25"/>
    <row r="45583" hidden="1" x14ac:dyDescent="0.25"/>
    <row r="45584" hidden="1" x14ac:dyDescent="0.25"/>
    <row r="45585" hidden="1" x14ac:dyDescent="0.25"/>
    <row r="45586" hidden="1" x14ac:dyDescent="0.25"/>
    <row r="45587" hidden="1" x14ac:dyDescent="0.25"/>
    <row r="45588" hidden="1" x14ac:dyDescent="0.25"/>
    <row r="45589" hidden="1" x14ac:dyDescent="0.25"/>
    <row r="45590" hidden="1" x14ac:dyDescent="0.25"/>
    <row r="45591" hidden="1" x14ac:dyDescent="0.25"/>
    <row r="45592" hidden="1" x14ac:dyDescent="0.25"/>
    <row r="45593" hidden="1" x14ac:dyDescent="0.25"/>
    <row r="45594" hidden="1" x14ac:dyDescent="0.25"/>
    <row r="45595" hidden="1" x14ac:dyDescent="0.25"/>
    <row r="45596" hidden="1" x14ac:dyDescent="0.25"/>
    <row r="45597" hidden="1" x14ac:dyDescent="0.25"/>
    <row r="45598" hidden="1" x14ac:dyDescent="0.25"/>
    <row r="45599" hidden="1" x14ac:dyDescent="0.25"/>
    <row r="45600" hidden="1" x14ac:dyDescent="0.25"/>
    <row r="45601" hidden="1" x14ac:dyDescent="0.25"/>
    <row r="45602" hidden="1" x14ac:dyDescent="0.25"/>
    <row r="45603" hidden="1" x14ac:dyDescent="0.25"/>
    <row r="45604" hidden="1" x14ac:dyDescent="0.25"/>
    <row r="45605" hidden="1" x14ac:dyDescent="0.25"/>
    <row r="45606" hidden="1" x14ac:dyDescent="0.25"/>
    <row r="45607" hidden="1" x14ac:dyDescent="0.25"/>
    <row r="45608" hidden="1" x14ac:dyDescent="0.25"/>
    <row r="45609" hidden="1" x14ac:dyDescent="0.25"/>
    <row r="45610" hidden="1" x14ac:dyDescent="0.25"/>
    <row r="45611" hidden="1" x14ac:dyDescent="0.25"/>
    <row r="45612" hidden="1" x14ac:dyDescent="0.25"/>
    <row r="45613" hidden="1" x14ac:dyDescent="0.25"/>
    <row r="45614" hidden="1" x14ac:dyDescent="0.25"/>
    <row r="45615" hidden="1" x14ac:dyDescent="0.25"/>
    <row r="45616" hidden="1" x14ac:dyDescent="0.25"/>
    <row r="45617" hidden="1" x14ac:dyDescent="0.25"/>
    <row r="45618" hidden="1" x14ac:dyDescent="0.25"/>
    <row r="45619" hidden="1" x14ac:dyDescent="0.25"/>
    <row r="45620" hidden="1" x14ac:dyDescent="0.25"/>
    <row r="45621" hidden="1" x14ac:dyDescent="0.25"/>
    <row r="45622" hidden="1" x14ac:dyDescent="0.25"/>
    <row r="45623" hidden="1" x14ac:dyDescent="0.25"/>
    <row r="45624" hidden="1" x14ac:dyDescent="0.25"/>
    <row r="45625" hidden="1" x14ac:dyDescent="0.25"/>
    <row r="45626" hidden="1" x14ac:dyDescent="0.25"/>
    <row r="45627" hidden="1" x14ac:dyDescent="0.25"/>
    <row r="45628" hidden="1" x14ac:dyDescent="0.25"/>
    <row r="45629" hidden="1" x14ac:dyDescent="0.25"/>
    <row r="45630" hidden="1" x14ac:dyDescent="0.25"/>
    <row r="45631" hidden="1" x14ac:dyDescent="0.25"/>
    <row r="45632" hidden="1" x14ac:dyDescent="0.25"/>
    <row r="45633" hidden="1" x14ac:dyDescent="0.25"/>
    <row r="45634" hidden="1" x14ac:dyDescent="0.25"/>
    <row r="45635" hidden="1" x14ac:dyDescent="0.25"/>
    <row r="45636" hidden="1" x14ac:dyDescent="0.25"/>
    <row r="45637" hidden="1" x14ac:dyDescent="0.25"/>
    <row r="45638" hidden="1" x14ac:dyDescent="0.25"/>
    <row r="45639" hidden="1" x14ac:dyDescent="0.25"/>
    <row r="45640" hidden="1" x14ac:dyDescent="0.25"/>
    <row r="45641" hidden="1" x14ac:dyDescent="0.25"/>
    <row r="45642" hidden="1" x14ac:dyDescent="0.25"/>
    <row r="45643" hidden="1" x14ac:dyDescent="0.25"/>
    <row r="45644" hidden="1" x14ac:dyDescent="0.25"/>
    <row r="45645" hidden="1" x14ac:dyDescent="0.25"/>
    <row r="45646" hidden="1" x14ac:dyDescent="0.25"/>
    <row r="45647" hidden="1" x14ac:dyDescent="0.25"/>
    <row r="45648" hidden="1" x14ac:dyDescent="0.25"/>
    <row r="45649" hidden="1" x14ac:dyDescent="0.25"/>
    <row r="45650" hidden="1" x14ac:dyDescent="0.25"/>
    <row r="45651" hidden="1" x14ac:dyDescent="0.25"/>
    <row r="45652" hidden="1" x14ac:dyDescent="0.25"/>
    <row r="45653" hidden="1" x14ac:dyDescent="0.25"/>
    <row r="45654" hidden="1" x14ac:dyDescent="0.25"/>
    <row r="45655" hidden="1" x14ac:dyDescent="0.25"/>
    <row r="45656" hidden="1" x14ac:dyDescent="0.25"/>
    <row r="45657" hidden="1" x14ac:dyDescent="0.25"/>
    <row r="45658" hidden="1" x14ac:dyDescent="0.25"/>
    <row r="45659" hidden="1" x14ac:dyDescent="0.25"/>
    <row r="45660" hidden="1" x14ac:dyDescent="0.25"/>
    <row r="45661" hidden="1" x14ac:dyDescent="0.25"/>
    <row r="45662" hidden="1" x14ac:dyDescent="0.25"/>
    <row r="45663" hidden="1" x14ac:dyDescent="0.25"/>
    <row r="45664" hidden="1" x14ac:dyDescent="0.25"/>
    <row r="45665" hidden="1" x14ac:dyDescent="0.25"/>
    <row r="45666" hidden="1" x14ac:dyDescent="0.25"/>
    <row r="45667" hidden="1" x14ac:dyDescent="0.25"/>
    <row r="45668" hidden="1" x14ac:dyDescent="0.25"/>
    <row r="45669" hidden="1" x14ac:dyDescent="0.25"/>
    <row r="45670" hidden="1" x14ac:dyDescent="0.25"/>
    <row r="45671" hidden="1" x14ac:dyDescent="0.25"/>
    <row r="45672" hidden="1" x14ac:dyDescent="0.25"/>
    <row r="45673" hidden="1" x14ac:dyDescent="0.25"/>
    <row r="45674" hidden="1" x14ac:dyDescent="0.25"/>
    <row r="45675" hidden="1" x14ac:dyDescent="0.25"/>
    <row r="45676" hidden="1" x14ac:dyDescent="0.25"/>
    <row r="45677" hidden="1" x14ac:dyDescent="0.25"/>
    <row r="45678" hidden="1" x14ac:dyDescent="0.25"/>
    <row r="45679" hidden="1" x14ac:dyDescent="0.25"/>
    <row r="45680" hidden="1" x14ac:dyDescent="0.25"/>
    <row r="45681" hidden="1" x14ac:dyDescent="0.25"/>
    <row r="45682" hidden="1" x14ac:dyDescent="0.25"/>
    <row r="45683" hidden="1" x14ac:dyDescent="0.25"/>
    <row r="45684" hidden="1" x14ac:dyDescent="0.25"/>
    <row r="45685" hidden="1" x14ac:dyDescent="0.25"/>
    <row r="45686" hidden="1" x14ac:dyDescent="0.25"/>
    <row r="45687" hidden="1" x14ac:dyDescent="0.25"/>
    <row r="45688" hidden="1" x14ac:dyDescent="0.25"/>
    <row r="45689" hidden="1" x14ac:dyDescent="0.25"/>
    <row r="45690" hidden="1" x14ac:dyDescent="0.25"/>
    <row r="45691" hidden="1" x14ac:dyDescent="0.25"/>
    <row r="45692" hidden="1" x14ac:dyDescent="0.25"/>
    <row r="45693" hidden="1" x14ac:dyDescent="0.25"/>
    <row r="45694" hidden="1" x14ac:dyDescent="0.25"/>
    <row r="45695" hidden="1" x14ac:dyDescent="0.25"/>
    <row r="45696" hidden="1" x14ac:dyDescent="0.25"/>
    <row r="45697" hidden="1" x14ac:dyDescent="0.25"/>
    <row r="45698" hidden="1" x14ac:dyDescent="0.25"/>
    <row r="45699" hidden="1" x14ac:dyDescent="0.25"/>
    <row r="45700" hidden="1" x14ac:dyDescent="0.25"/>
    <row r="45701" hidden="1" x14ac:dyDescent="0.25"/>
    <row r="45702" hidden="1" x14ac:dyDescent="0.25"/>
    <row r="45703" hidden="1" x14ac:dyDescent="0.25"/>
    <row r="45704" hidden="1" x14ac:dyDescent="0.25"/>
    <row r="45705" hidden="1" x14ac:dyDescent="0.25"/>
    <row r="45706" hidden="1" x14ac:dyDescent="0.25"/>
    <row r="45707" hidden="1" x14ac:dyDescent="0.25"/>
    <row r="45708" hidden="1" x14ac:dyDescent="0.25"/>
    <row r="45709" hidden="1" x14ac:dyDescent="0.25"/>
    <row r="45710" hidden="1" x14ac:dyDescent="0.25"/>
    <row r="45711" hidden="1" x14ac:dyDescent="0.25"/>
    <row r="45712" hidden="1" x14ac:dyDescent="0.25"/>
    <row r="45713" hidden="1" x14ac:dyDescent="0.25"/>
    <row r="45714" hidden="1" x14ac:dyDescent="0.25"/>
    <row r="45715" hidden="1" x14ac:dyDescent="0.25"/>
    <row r="45716" hidden="1" x14ac:dyDescent="0.25"/>
    <row r="45717" hidden="1" x14ac:dyDescent="0.25"/>
    <row r="45718" hidden="1" x14ac:dyDescent="0.25"/>
    <row r="45719" hidden="1" x14ac:dyDescent="0.25"/>
    <row r="45720" hidden="1" x14ac:dyDescent="0.25"/>
    <row r="45721" hidden="1" x14ac:dyDescent="0.25"/>
    <row r="45722" hidden="1" x14ac:dyDescent="0.25"/>
    <row r="45723" hidden="1" x14ac:dyDescent="0.25"/>
    <row r="45724" hidden="1" x14ac:dyDescent="0.25"/>
    <row r="45725" hidden="1" x14ac:dyDescent="0.25"/>
    <row r="45726" hidden="1" x14ac:dyDescent="0.25"/>
    <row r="45727" hidden="1" x14ac:dyDescent="0.25"/>
    <row r="45728" hidden="1" x14ac:dyDescent="0.25"/>
    <row r="45729" hidden="1" x14ac:dyDescent="0.25"/>
    <row r="45730" hidden="1" x14ac:dyDescent="0.25"/>
    <row r="45731" hidden="1" x14ac:dyDescent="0.25"/>
    <row r="45732" hidden="1" x14ac:dyDescent="0.25"/>
    <row r="45733" hidden="1" x14ac:dyDescent="0.25"/>
    <row r="45734" hidden="1" x14ac:dyDescent="0.25"/>
    <row r="45735" hidden="1" x14ac:dyDescent="0.25"/>
    <row r="45736" hidden="1" x14ac:dyDescent="0.25"/>
    <row r="45737" hidden="1" x14ac:dyDescent="0.25"/>
    <row r="45738" hidden="1" x14ac:dyDescent="0.25"/>
    <row r="45739" hidden="1" x14ac:dyDescent="0.25"/>
    <row r="45740" hidden="1" x14ac:dyDescent="0.25"/>
    <row r="45741" hidden="1" x14ac:dyDescent="0.25"/>
    <row r="45742" hidden="1" x14ac:dyDescent="0.25"/>
    <row r="45743" hidden="1" x14ac:dyDescent="0.25"/>
    <row r="45744" hidden="1" x14ac:dyDescent="0.25"/>
    <row r="45745" hidden="1" x14ac:dyDescent="0.25"/>
    <row r="45746" hidden="1" x14ac:dyDescent="0.25"/>
    <row r="45747" hidden="1" x14ac:dyDescent="0.25"/>
    <row r="45748" hidden="1" x14ac:dyDescent="0.25"/>
    <row r="45749" hidden="1" x14ac:dyDescent="0.25"/>
    <row r="45750" hidden="1" x14ac:dyDescent="0.25"/>
    <row r="45751" hidden="1" x14ac:dyDescent="0.25"/>
    <row r="45752" hidden="1" x14ac:dyDescent="0.25"/>
    <row r="45753" hidden="1" x14ac:dyDescent="0.25"/>
    <row r="45754" hidden="1" x14ac:dyDescent="0.25"/>
    <row r="45755" hidden="1" x14ac:dyDescent="0.25"/>
    <row r="45756" hidden="1" x14ac:dyDescent="0.25"/>
    <row r="45757" hidden="1" x14ac:dyDescent="0.25"/>
    <row r="45758" hidden="1" x14ac:dyDescent="0.25"/>
    <row r="45759" hidden="1" x14ac:dyDescent="0.25"/>
    <row r="45760" hidden="1" x14ac:dyDescent="0.25"/>
    <row r="45761" hidden="1" x14ac:dyDescent="0.25"/>
    <row r="45762" hidden="1" x14ac:dyDescent="0.25"/>
    <row r="45763" hidden="1" x14ac:dyDescent="0.25"/>
    <row r="45764" hidden="1" x14ac:dyDescent="0.25"/>
    <row r="45765" hidden="1" x14ac:dyDescent="0.25"/>
    <row r="45766" hidden="1" x14ac:dyDescent="0.25"/>
    <row r="45767" hidden="1" x14ac:dyDescent="0.25"/>
    <row r="45768" hidden="1" x14ac:dyDescent="0.25"/>
    <row r="45769" hidden="1" x14ac:dyDescent="0.25"/>
    <row r="45770" hidden="1" x14ac:dyDescent="0.25"/>
    <row r="45771" hidden="1" x14ac:dyDescent="0.25"/>
    <row r="45772" hidden="1" x14ac:dyDescent="0.25"/>
    <row r="45773" hidden="1" x14ac:dyDescent="0.25"/>
    <row r="45774" hidden="1" x14ac:dyDescent="0.25"/>
    <row r="45775" hidden="1" x14ac:dyDescent="0.25"/>
    <row r="45776" hidden="1" x14ac:dyDescent="0.25"/>
    <row r="45777" hidden="1" x14ac:dyDescent="0.25"/>
    <row r="45778" hidden="1" x14ac:dyDescent="0.25"/>
    <row r="45779" hidden="1" x14ac:dyDescent="0.25"/>
    <row r="45780" hidden="1" x14ac:dyDescent="0.25"/>
    <row r="45781" hidden="1" x14ac:dyDescent="0.25"/>
    <row r="45782" hidden="1" x14ac:dyDescent="0.25"/>
    <row r="45783" hidden="1" x14ac:dyDescent="0.25"/>
    <row r="45784" hidden="1" x14ac:dyDescent="0.25"/>
    <row r="45785" hidden="1" x14ac:dyDescent="0.25"/>
    <row r="45786" hidden="1" x14ac:dyDescent="0.25"/>
    <row r="45787" hidden="1" x14ac:dyDescent="0.25"/>
    <row r="45788" hidden="1" x14ac:dyDescent="0.25"/>
    <row r="45789" hidden="1" x14ac:dyDescent="0.25"/>
    <row r="45790" hidden="1" x14ac:dyDescent="0.25"/>
    <row r="45791" hidden="1" x14ac:dyDescent="0.25"/>
    <row r="45792" hidden="1" x14ac:dyDescent="0.25"/>
    <row r="45793" hidden="1" x14ac:dyDescent="0.25"/>
    <row r="45794" hidden="1" x14ac:dyDescent="0.25"/>
    <row r="45795" hidden="1" x14ac:dyDescent="0.25"/>
    <row r="45796" hidden="1" x14ac:dyDescent="0.25"/>
    <row r="45797" hidden="1" x14ac:dyDescent="0.25"/>
    <row r="45798" hidden="1" x14ac:dyDescent="0.25"/>
    <row r="45799" hidden="1" x14ac:dyDescent="0.25"/>
    <row r="45800" hidden="1" x14ac:dyDescent="0.25"/>
    <row r="45801" hidden="1" x14ac:dyDescent="0.25"/>
    <row r="45802" hidden="1" x14ac:dyDescent="0.25"/>
    <row r="45803" hidden="1" x14ac:dyDescent="0.25"/>
    <row r="45804" hidden="1" x14ac:dyDescent="0.25"/>
    <row r="45805" hidden="1" x14ac:dyDescent="0.25"/>
    <row r="45806" hidden="1" x14ac:dyDescent="0.25"/>
    <row r="45807" hidden="1" x14ac:dyDescent="0.25"/>
    <row r="45808" hidden="1" x14ac:dyDescent="0.25"/>
    <row r="45809" hidden="1" x14ac:dyDescent="0.25"/>
    <row r="45810" hidden="1" x14ac:dyDescent="0.25"/>
    <row r="45811" hidden="1" x14ac:dyDescent="0.25"/>
    <row r="45812" hidden="1" x14ac:dyDescent="0.25"/>
    <row r="45813" hidden="1" x14ac:dyDescent="0.25"/>
    <row r="45814" hidden="1" x14ac:dyDescent="0.25"/>
    <row r="45815" hidden="1" x14ac:dyDescent="0.25"/>
    <row r="45816" hidden="1" x14ac:dyDescent="0.25"/>
    <row r="45817" hidden="1" x14ac:dyDescent="0.25"/>
    <row r="45818" hidden="1" x14ac:dyDescent="0.25"/>
    <row r="45819" hidden="1" x14ac:dyDescent="0.25"/>
    <row r="45820" hidden="1" x14ac:dyDescent="0.25"/>
    <row r="45821" hidden="1" x14ac:dyDescent="0.25"/>
    <row r="45822" hidden="1" x14ac:dyDescent="0.25"/>
    <row r="45823" hidden="1" x14ac:dyDescent="0.25"/>
    <row r="45824" hidden="1" x14ac:dyDescent="0.25"/>
    <row r="45825" hidden="1" x14ac:dyDescent="0.25"/>
    <row r="45826" hidden="1" x14ac:dyDescent="0.25"/>
    <row r="45827" hidden="1" x14ac:dyDescent="0.25"/>
    <row r="45828" hidden="1" x14ac:dyDescent="0.25"/>
    <row r="45829" hidden="1" x14ac:dyDescent="0.25"/>
    <row r="45830" hidden="1" x14ac:dyDescent="0.25"/>
    <row r="45831" hidden="1" x14ac:dyDescent="0.25"/>
    <row r="45832" hidden="1" x14ac:dyDescent="0.25"/>
    <row r="45833" hidden="1" x14ac:dyDescent="0.25"/>
    <row r="45834" hidden="1" x14ac:dyDescent="0.25"/>
    <row r="45835" hidden="1" x14ac:dyDescent="0.25"/>
    <row r="45836" hidden="1" x14ac:dyDescent="0.25"/>
    <row r="45837" hidden="1" x14ac:dyDescent="0.25"/>
    <row r="45838" hidden="1" x14ac:dyDescent="0.25"/>
    <row r="45839" hidden="1" x14ac:dyDescent="0.25"/>
    <row r="45840" hidden="1" x14ac:dyDescent="0.25"/>
    <row r="45841" hidden="1" x14ac:dyDescent="0.25"/>
    <row r="45842" hidden="1" x14ac:dyDescent="0.25"/>
    <row r="45843" hidden="1" x14ac:dyDescent="0.25"/>
    <row r="45844" hidden="1" x14ac:dyDescent="0.25"/>
    <row r="45845" hidden="1" x14ac:dyDescent="0.25"/>
    <row r="45846" hidden="1" x14ac:dyDescent="0.25"/>
    <row r="45847" hidden="1" x14ac:dyDescent="0.25"/>
    <row r="45848" hidden="1" x14ac:dyDescent="0.25"/>
    <row r="45849" hidden="1" x14ac:dyDescent="0.25"/>
    <row r="45850" hidden="1" x14ac:dyDescent="0.25"/>
    <row r="45851" hidden="1" x14ac:dyDescent="0.25"/>
    <row r="45852" hidden="1" x14ac:dyDescent="0.25"/>
    <row r="45853" hidden="1" x14ac:dyDescent="0.25"/>
    <row r="45854" hidden="1" x14ac:dyDescent="0.25"/>
    <row r="45855" hidden="1" x14ac:dyDescent="0.25"/>
    <row r="45856" hidden="1" x14ac:dyDescent="0.25"/>
    <row r="45857" hidden="1" x14ac:dyDescent="0.25"/>
    <row r="45858" hidden="1" x14ac:dyDescent="0.25"/>
    <row r="45859" hidden="1" x14ac:dyDescent="0.25"/>
    <row r="45860" hidden="1" x14ac:dyDescent="0.25"/>
    <row r="45861" hidden="1" x14ac:dyDescent="0.25"/>
    <row r="45862" hidden="1" x14ac:dyDescent="0.25"/>
    <row r="45863" hidden="1" x14ac:dyDescent="0.25"/>
    <row r="45864" hidden="1" x14ac:dyDescent="0.25"/>
    <row r="45865" hidden="1" x14ac:dyDescent="0.25"/>
    <row r="45866" hidden="1" x14ac:dyDescent="0.25"/>
    <row r="45867" hidden="1" x14ac:dyDescent="0.25"/>
    <row r="45868" hidden="1" x14ac:dyDescent="0.25"/>
    <row r="45869" hidden="1" x14ac:dyDescent="0.25"/>
    <row r="45870" hidden="1" x14ac:dyDescent="0.25"/>
    <row r="45871" hidden="1" x14ac:dyDescent="0.25"/>
    <row r="45872" hidden="1" x14ac:dyDescent="0.25"/>
    <row r="45873" hidden="1" x14ac:dyDescent="0.25"/>
    <row r="45874" hidden="1" x14ac:dyDescent="0.25"/>
    <row r="45875" hidden="1" x14ac:dyDescent="0.25"/>
    <row r="45876" hidden="1" x14ac:dyDescent="0.25"/>
    <row r="45877" hidden="1" x14ac:dyDescent="0.25"/>
    <row r="45878" hidden="1" x14ac:dyDescent="0.25"/>
    <row r="45879" hidden="1" x14ac:dyDescent="0.25"/>
    <row r="45880" hidden="1" x14ac:dyDescent="0.25"/>
    <row r="45881" hidden="1" x14ac:dyDescent="0.25"/>
    <row r="45882" hidden="1" x14ac:dyDescent="0.25"/>
    <row r="45883" hidden="1" x14ac:dyDescent="0.25"/>
    <row r="45884" hidden="1" x14ac:dyDescent="0.25"/>
    <row r="45885" hidden="1" x14ac:dyDescent="0.25"/>
    <row r="45886" hidden="1" x14ac:dyDescent="0.25"/>
    <row r="45887" hidden="1" x14ac:dyDescent="0.25"/>
    <row r="45888" hidden="1" x14ac:dyDescent="0.25"/>
    <row r="45889" hidden="1" x14ac:dyDescent="0.25"/>
    <row r="45890" hidden="1" x14ac:dyDescent="0.25"/>
    <row r="45891" hidden="1" x14ac:dyDescent="0.25"/>
    <row r="45892" hidden="1" x14ac:dyDescent="0.25"/>
    <row r="45893" hidden="1" x14ac:dyDescent="0.25"/>
    <row r="45894" hidden="1" x14ac:dyDescent="0.25"/>
    <row r="45895" hidden="1" x14ac:dyDescent="0.25"/>
    <row r="45896" hidden="1" x14ac:dyDescent="0.25"/>
    <row r="45897" hidden="1" x14ac:dyDescent="0.25"/>
    <row r="45898" hidden="1" x14ac:dyDescent="0.25"/>
    <row r="45899" hidden="1" x14ac:dyDescent="0.25"/>
    <row r="45900" hidden="1" x14ac:dyDescent="0.25"/>
    <row r="45901" hidden="1" x14ac:dyDescent="0.25"/>
    <row r="45902" hidden="1" x14ac:dyDescent="0.25"/>
    <row r="45903" hidden="1" x14ac:dyDescent="0.25"/>
    <row r="45904" hidden="1" x14ac:dyDescent="0.25"/>
    <row r="45905" hidden="1" x14ac:dyDescent="0.25"/>
    <row r="45906" hidden="1" x14ac:dyDescent="0.25"/>
    <row r="45907" hidden="1" x14ac:dyDescent="0.25"/>
    <row r="45908" hidden="1" x14ac:dyDescent="0.25"/>
    <row r="45909" hidden="1" x14ac:dyDescent="0.25"/>
    <row r="45910" hidden="1" x14ac:dyDescent="0.25"/>
    <row r="45911" hidden="1" x14ac:dyDescent="0.25"/>
    <row r="45912" hidden="1" x14ac:dyDescent="0.25"/>
    <row r="45913" hidden="1" x14ac:dyDescent="0.25"/>
    <row r="45914" hidden="1" x14ac:dyDescent="0.25"/>
    <row r="45915" hidden="1" x14ac:dyDescent="0.25"/>
    <row r="45916" hidden="1" x14ac:dyDescent="0.25"/>
    <row r="45917" hidden="1" x14ac:dyDescent="0.25"/>
    <row r="45918" hidden="1" x14ac:dyDescent="0.25"/>
    <row r="45919" hidden="1" x14ac:dyDescent="0.25"/>
    <row r="45920" hidden="1" x14ac:dyDescent="0.25"/>
    <row r="45921" hidden="1" x14ac:dyDescent="0.25"/>
    <row r="45922" hidden="1" x14ac:dyDescent="0.25"/>
    <row r="45923" hidden="1" x14ac:dyDescent="0.25"/>
    <row r="45924" hidden="1" x14ac:dyDescent="0.25"/>
    <row r="45925" hidden="1" x14ac:dyDescent="0.25"/>
    <row r="45926" hidden="1" x14ac:dyDescent="0.25"/>
    <row r="45927" hidden="1" x14ac:dyDescent="0.25"/>
    <row r="45928" hidden="1" x14ac:dyDescent="0.25"/>
    <row r="45929" hidden="1" x14ac:dyDescent="0.25"/>
    <row r="45930" hidden="1" x14ac:dyDescent="0.25"/>
    <row r="45931" hidden="1" x14ac:dyDescent="0.25"/>
    <row r="45932" hidden="1" x14ac:dyDescent="0.25"/>
    <row r="45933" hidden="1" x14ac:dyDescent="0.25"/>
    <row r="45934" hidden="1" x14ac:dyDescent="0.25"/>
    <row r="45935" hidden="1" x14ac:dyDescent="0.25"/>
    <row r="45936" hidden="1" x14ac:dyDescent="0.25"/>
    <row r="45937" hidden="1" x14ac:dyDescent="0.25"/>
    <row r="45938" hidden="1" x14ac:dyDescent="0.25"/>
    <row r="45939" hidden="1" x14ac:dyDescent="0.25"/>
    <row r="45940" hidden="1" x14ac:dyDescent="0.25"/>
    <row r="45941" hidden="1" x14ac:dyDescent="0.25"/>
    <row r="45942" hidden="1" x14ac:dyDescent="0.25"/>
    <row r="45943" hidden="1" x14ac:dyDescent="0.25"/>
    <row r="45944" hidden="1" x14ac:dyDescent="0.25"/>
    <row r="45945" hidden="1" x14ac:dyDescent="0.25"/>
    <row r="45946" hidden="1" x14ac:dyDescent="0.25"/>
    <row r="45947" hidden="1" x14ac:dyDescent="0.25"/>
    <row r="45948" hidden="1" x14ac:dyDescent="0.25"/>
    <row r="45949" hidden="1" x14ac:dyDescent="0.25"/>
    <row r="45950" hidden="1" x14ac:dyDescent="0.25"/>
    <row r="45951" hidden="1" x14ac:dyDescent="0.25"/>
    <row r="45952" hidden="1" x14ac:dyDescent="0.25"/>
    <row r="45953" hidden="1" x14ac:dyDescent="0.25"/>
    <row r="45954" hidden="1" x14ac:dyDescent="0.25"/>
    <row r="45955" hidden="1" x14ac:dyDescent="0.25"/>
    <row r="45956" hidden="1" x14ac:dyDescent="0.25"/>
    <row r="45957" hidden="1" x14ac:dyDescent="0.25"/>
    <row r="45958" hidden="1" x14ac:dyDescent="0.25"/>
    <row r="45959" hidden="1" x14ac:dyDescent="0.25"/>
    <row r="45960" hidden="1" x14ac:dyDescent="0.25"/>
    <row r="45961" hidden="1" x14ac:dyDescent="0.25"/>
    <row r="45962" hidden="1" x14ac:dyDescent="0.25"/>
    <row r="45963" hidden="1" x14ac:dyDescent="0.25"/>
    <row r="45964" hidden="1" x14ac:dyDescent="0.25"/>
    <row r="45965" hidden="1" x14ac:dyDescent="0.25"/>
    <row r="45966" hidden="1" x14ac:dyDescent="0.25"/>
    <row r="45967" hidden="1" x14ac:dyDescent="0.25"/>
    <row r="45968" hidden="1" x14ac:dyDescent="0.25"/>
    <row r="45969" hidden="1" x14ac:dyDescent="0.25"/>
    <row r="45970" hidden="1" x14ac:dyDescent="0.25"/>
    <row r="45971" hidden="1" x14ac:dyDescent="0.25"/>
    <row r="45972" hidden="1" x14ac:dyDescent="0.25"/>
    <row r="45973" hidden="1" x14ac:dyDescent="0.25"/>
    <row r="45974" hidden="1" x14ac:dyDescent="0.25"/>
    <row r="45975" hidden="1" x14ac:dyDescent="0.25"/>
    <row r="45976" hidden="1" x14ac:dyDescent="0.25"/>
    <row r="45977" hidden="1" x14ac:dyDescent="0.25"/>
    <row r="45978" hidden="1" x14ac:dyDescent="0.25"/>
    <row r="45979" hidden="1" x14ac:dyDescent="0.25"/>
    <row r="45980" hidden="1" x14ac:dyDescent="0.25"/>
    <row r="45981" hidden="1" x14ac:dyDescent="0.25"/>
    <row r="45982" hidden="1" x14ac:dyDescent="0.25"/>
    <row r="45983" hidden="1" x14ac:dyDescent="0.25"/>
    <row r="45984" hidden="1" x14ac:dyDescent="0.25"/>
    <row r="45985" hidden="1" x14ac:dyDescent="0.25"/>
    <row r="45986" hidden="1" x14ac:dyDescent="0.25"/>
    <row r="45987" hidden="1" x14ac:dyDescent="0.25"/>
    <row r="45988" hidden="1" x14ac:dyDescent="0.25"/>
    <row r="45989" hidden="1" x14ac:dyDescent="0.25"/>
    <row r="45990" hidden="1" x14ac:dyDescent="0.25"/>
    <row r="45991" hidden="1" x14ac:dyDescent="0.25"/>
    <row r="45992" hidden="1" x14ac:dyDescent="0.25"/>
    <row r="45993" hidden="1" x14ac:dyDescent="0.25"/>
    <row r="45994" hidden="1" x14ac:dyDescent="0.25"/>
    <row r="45995" hidden="1" x14ac:dyDescent="0.25"/>
    <row r="45996" hidden="1" x14ac:dyDescent="0.25"/>
    <row r="45997" hidden="1" x14ac:dyDescent="0.25"/>
    <row r="45998" hidden="1" x14ac:dyDescent="0.25"/>
    <row r="45999" hidden="1" x14ac:dyDescent="0.25"/>
    <row r="46000" hidden="1" x14ac:dyDescent="0.25"/>
    <row r="46001" hidden="1" x14ac:dyDescent="0.25"/>
    <row r="46002" hidden="1" x14ac:dyDescent="0.25"/>
    <row r="46003" hidden="1" x14ac:dyDescent="0.25"/>
    <row r="46004" hidden="1" x14ac:dyDescent="0.25"/>
    <row r="46005" hidden="1" x14ac:dyDescent="0.25"/>
    <row r="46006" hidden="1" x14ac:dyDescent="0.25"/>
    <row r="46007" hidden="1" x14ac:dyDescent="0.25"/>
    <row r="46008" hidden="1" x14ac:dyDescent="0.25"/>
    <row r="46009" hidden="1" x14ac:dyDescent="0.25"/>
    <row r="46010" hidden="1" x14ac:dyDescent="0.25"/>
    <row r="46011" hidden="1" x14ac:dyDescent="0.25"/>
    <row r="46012" hidden="1" x14ac:dyDescent="0.25"/>
    <row r="46013" hidden="1" x14ac:dyDescent="0.25"/>
    <row r="46014" hidden="1" x14ac:dyDescent="0.25"/>
    <row r="46015" hidden="1" x14ac:dyDescent="0.25"/>
    <row r="46016" hidden="1" x14ac:dyDescent="0.25"/>
    <row r="46017" hidden="1" x14ac:dyDescent="0.25"/>
    <row r="46018" hidden="1" x14ac:dyDescent="0.25"/>
    <row r="46019" hidden="1" x14ac:dyDescent="0.25"/>
    <row r="46020" hidden="1" x14ac:dyDescent="0.25"/>
    <row r="46021" hidden="1" x14ac:dyDescent="0.25"/>
    <row r="46022" hidden="1" x14ac:dyDescent="0.25"/>
    <row r="46023" hidden="1" x14ac:dyDescent="0.25"/>
    <row r="46024" hidden="1" x14ac:dyDescent="0.25"/>
    <row r="46025" hidden="1" x14ac:dyDescent="0.25"/>
    <row r="46026" hidden="1" x14ac:dyDescent="0.25"/>
    <row r="46027" hidden="1" x14ac:dyDescent="0.25"/>
    <row r="46028" hidden="1" x14ac:dyDescent="0.25"/>
    <row r="46029" hidden="1" x14ac:dyDescent="0.25"/>
    <row r="46030" hidden="1" x14ac:dyDescent="0.25"/>
    <row r="46031" hidden="1" x14ac:dyDescent="0.25"/>
    <row r="46032" hidden="1" x14ac:dyDescent="0.25"/>
    <row r="46033" hidden="1" x14ac:dyDescent="0.25"/>
    <row r="46034" hidden="1" x14ac:dyDescent="0.25"/>
    <row r="46035" hidden="1" x14ac:dyDescent="0.25"/>
    <row r="46036" hidden="1" x14ac:dyDescent="0.25"/>
    <row r="46037" hidden="1" x14ac:dyDescent="0.25"/>
    <row r="46038" hidden="1" x14ac:dyDescent="0.25"/>
    <row r="46039" hidden="1" x14ac:dyDescent="0.25"/>
    <row r="46040" hidden="1" x14ac:dyDescent="0.25"/>
    <row r="46041" hidden="1" x14ac:dyDescent="0.25"/>
    <row r="46042" hidden="1" x14ac:dyDescent="0.25"/>
    <row r="46043" hidden="1" x14ac:dyDescent="0.25"/>
    <row r="46044" hidden="1" x14ac:dyDescent="0.25"/>
    <row r="46045" hidden="1" x14ac:dyDescent="0.25"/>
    <row r="46046" hidden="1" x14ac:dyDescent="0.25"/>
    <row r="46047" hidden="1" x14ac:dyDescent="0.25"/>
    <row r="46048" hidden="1" x14ac:dyDescent="0.25"/>
    <row r="46049" hidden="1" x14ac:dyDescent="0.25"/>
    <row r="46050" hidden="1" x14ac:dyDescent="0.25"/>
    <row r="46051" hidden="1" x14ac:dyDescent="0.25"/>
    <row r="46052" hidden="1" x14ac:dyDescent="0.25"/>
    <row r="46053" hidden="1" x14ac:dyDescent="0.25"/>
    <row r="46054" hidden="1" x14ac:dyDescent="0.25"/>
    <row r="46055" hidden="1" x14ac:dyDescent="0.25"/>
    <row r="46056" hidden="1" x14ac:dyDescent="0.25"/>
    <row r="46057" hidden="1" x14ac:dyDescent="0.25"/>
    <row r="46058" hidden="1" x14ac:dyDescent="0.25"/>
    <row r="46059" hidden="1" x14ac:dyDescent="0.25"/>
    <row r="46060" hidden="1" x14ac:dyDescent="0.25"/>
    <row r="46061" hidden="1" x14ac:dyDescent="0.25"/>
    <row r="46062" hidden="1" x14ac:dyDescent="0.25"/>
    <row r="46063" hidden="1" x14ac:dyDescent="0.25"/>
    <row r="46064" hidden="1" x14ac:dyDescent="0.25"/>
    <row r="46065" hidden="1" x14ac:dyDescent="0.25"/>
    <row r="46066" hidden="1" x14ac:dyDescent="0.25"/>
    <row r="46067" hidden="1" x14ac:dyDescent="0.25"/>
    <row r="46068" hidden="1" x14ac:dyDescent="0.25"/>
    <row r="46069" hidden="1" x14ac:dyDescent="0.25"/>
    <row r="46070" hidden="1" x14ac:dyDescent="0.25"/>
    <row r="46071" hidden="1" x14ac:dyDescent="0.25"/>
    <row r="46072" hidden="1" x14ac:dyDescent="0.25"/>
    <row r="46073" hidden="1" x14ac:dyDescent="0.25"/>
    <row r="46074" hidden="1" x14ac:dyDescent="0.25"/>
    <row r="46075" hidden="1" x14ac:dyDescent="0.25"/>
    <row r="46076" hidden="1" x14ac:dyDescent="0.25"/>
    <row r="46077" hidden="1" x14ac:dyDescent="0.25"/>
    <row r="46078" hidden="1" x14ac:dyDescent="0.25"/>
    <row r="46079" hidden="1" x14ac:dyDescent="0.25"/>
    <row r="46080" hidden="1" x14ac:dyDescent="0.25"/>
    <row r="46081" hidden="1" x14ac:dyDescent="0.25"/>
    <row r="46082" hidden="1" x14ac:dyDescent="0.25"/>
    <row r="46083" hidden="1" x14ac:dyDescent="0.25"/>
    <row r="46084" hidden="1" x14ac:dyDescent="0.25"/>
    <row r="46085" hidden="1" x14ac:dyDescent="0.25"/>
    <row r="46086" hidden="1" x14ac:dyDescent="0.25"/>
    <row r="46087" hidden="1" x14ac:dyDescent="0.25"/>
    <row r="46088" hidden="1" x14ac:dyDescent="0.25"/>
    <row r="46089" hidden="1" x14ac:dyDescent="0.25"/>
    <row r="46090" hidden="1" x14ac:dyDescent="0.25"/>
    <row r="46091" hidden="1" x14ac:dyDescent="0.25"/>
    <row r="46092" hidden="1" x14ac:dyDescent="0.25"/>
    <row r="46093" hidden="1" x14ac:dyDescent="0.25"/>
    <row r="46094" hidden="1" x14ac:dyDescent="0.25"/>
    <row r="46095" hidden="1" x14ac:dyDescent="0.25"/>
    <row r="46096" hidden="1" x14ac:dyDescent="0.25"/>
    <row r="46097" hidden="1" x14ac:dyDescent="0.25"/>
    <row r="46098" hidden="1" x14ac:dyDescent="0.25"/>
    <row r="46099" hidden="1" x14ac:dyDescent="0.25"/>
    <row r="46100" hidden="1" x14ac:dyDescent="0.25"/>
    <row r="46101" hidden="1" x14ac:dyDescent="0.25"/>
    <row r="46102" hidden="1" x14ac:dyDescent="0.25"/>
    <row r="46103" hidden="1" x14ac:dyDescent="0.25"/>
    <row r="46104" hidden="1" x14ac:dyDescent="0.25"/>
    <row r="46105" hidden="1" x14ac:dyDescent="0.25"/>
    <row r="46106" hidden="1" x14ac:dyDescent="0.25"/>
    <row r="46107" hidden="1" x14ac:dyDescent="0.25"/>
    <row r="46108" hidden="1" x14ac:dyDescent="0.25"/>
    <row r="46109" hidden="1" x14ac:dyDescent="0.25"/>
    <row r="46110" hidden="1" x14ac:dyDescent="0.25"/>
    <row r="46111" hidden="1" x14ac:dyDescent="0.25"/>
    <row r="46112" hidden="1" x14ac:dyDescent="0.25"/>
    <row r="46113" hidden="1" x14ac:dyDescent="0.25"/>
    <row r="46114" hidden="1" x14ac:dyDescent="0.25"/>
    <row r="46115" hidden="1" x14ac:dyDescent="0.25"/>
    <row r="46116" hidden="1" x14ac:dyDescent="0.25"/>
    <row r="46117" hidden="1" x14ac:dyDescent="0.25"/>
    <row r="46118" hidden="1" x14ac:dyDescent="0.25"/>
    <row r="46119" hidden="1" x14ac:dyDescent="0.25"/>
    <row r="46120" hidden="1" x14ac:dyDescent="0.25"/>
    <row r="46121" hidden="1" x14ac:dyDescent="0.25"/>
    <row r="46122" hidden="1" x14ac:dyDescent="0.25"/>
    <row r="46123" hidden="1" x14ac:dyDescent="0.25"/>
    <row r="46124" hidden="1" x14ac:dyDescent="0.25"/>
    <row r="46125" hidden="1" x14ac:dyDescent="0.25"/>
    <row r="46126" hidden="1" x14ac:dyDescent="0.25"/>
    <row r="46127" hidden="1" x14ac:dyDescent="0.25"/>
    <row r="46128" hidden="1" x14ac:dyDescent="0.25"/>
    <row r="46129" hidden="1" x14ac:dyDescent="0.25"/>
    <row r="46130" hidden="1" x14ac:dyDescent="0.25"/>
    <row r="46131" hidden="1" x14ac:dyDescent="0.25"/>
    <row r="46132" hidden="1" x14ac:dyDescent="0.25"/>
    <row r="46133" hidden="1" x14ac:dyDescent="0.25"/>
    <row r="46134" hidden="1" x14ac:dyDescent="0.25"/>
    <row r="46135" hidden="1" x14ac:dyDescent="0.25"/>
    <row r="46136" hidden="1" x14ac:dyDescent="0.25"/>
    <row r="46137" hidden="1" x14ac:dyDescent="0.25"/>
    <row r="46138" hidden="1" x14ac:dyDescent="0.25"/>
    <row r="46139" hidden="1" x14ac:dyDescent="0.25"/>
    <row r="46140" hidden="1" x14ac:dyDescent="0.25"/>
    <row r="46141" hidden="1" x14ac:dyDescent="0.25"/>
    <row r="46142" hidden="1" x14ac:dyDescent="0.25"/>
    <row r="46143" hidden="1" x14ac:dyDescent="0.25"/>
    <row r="46144" hidden="1" x14ac:dyDescent="0.25"/>
    <row r="46145" hidden="1" x14ac:dyDescent="0.25"/>
    <row r="46146" hidden="1" x14ac:dyDescent="0.25"/>
    <row r="46147" hidden="1" x14ac:dyDescent="0.25"/>
    <row r="46148" hidden="1" x14ac:dyDescent="0.25"/>
    <row r="46149" hidden="1" x14ac:dyDescent="0.25"/>
    <row r="46150" hidden="1" x14ac:dyDescent="0.25"/>
    <row r="46151" hidden="1" x14ac:dyDescent="0.25"/>
    <row r="46152" hidden="1" x14ac:dyDescent="0.25"/>
    <row r="46153" hidden="1" x14ac:dyDescent="0.25"/>
    <row r="46154" hidden="1" x14ac:dyDescent="0.25"/>
    <row r="46155" hidden="1" x14ac:dyDescent="0.25"/>
    <row r="46156" hidden="1" x14ac:dyDescent="0.25"/>
    <row r="46157" hidden="1" x14ac:dyDescent="0.25"/>
    <row r="46158" hidden="1" x14ac:dyDescent="0.25"/>
    <row r="46159" hidden="1" x14ac:dyDescent="0.25"/>
    <row r="46160" hidden="1" x14ac:dyDescent="0.25"/>
    <row r="46161" hidden="1" x14ac:dyDescent="0.25"/>
    <row r="46162" hidden="1" x14ac:dyDescent="0.25"/>
    <row r="46163" hidden="1" x14ac:dyDescent="0.25"/>
    <row r="46164" hidden="1" x14ac:dyDescent="0.25"/>
    <row r="46165" hidden="1" x14ac:dyDescent="0.25"/>
    <row r="46166" hidden="1" x14ac:dyDescent="0.25"/>
    <row r="46167" hidden="1" x14ac:dyDescent="0.25"/>
    <row r="46168" hidden="1" x14ac:dyDescent="0.25"/>
    <row r="46169" hidden="1" x14ac:dyDescent="0.25"/>
    <row r="46170" hidden="1" x14ac:dyDescent="0.25"/>
    <row r="46171" hidden="1" x14ac:dyDescent="0.25"/>
    <row r="46172" hidden="1" x14ac:dyDescent="0.25"/>
    <row r="46173" hidden="1" x14ac:dyDescent="0.25"/>
    <row r="46174" hidden="1" x14ac:dyDescent="0.25"/>
    <row r="46175" hidden="1" x14ac:dyDescent="0.25"/>
    <row r="46176" hidden="1" x14ac:dyDescent="0.25"/>
    <row r="46177" hidden="1" x14ac:dyDescent="0.25"/>
    <row r="46178" hidden="1" x14ac:dyDescent="0.25"/>
    <row r="46179" hidden="1" x14ac:dyDescent="0.25"/>
    <row r="46180" hidden="1" x14ac:dyDescent="0.25"/>
    <row r="46181" hidden="1" x14ac:dyDescent="0.25"/>
    <row r="46182" hidden="1" x14ac:dyDescent="0.25"/>
    <row r="46183" hidden="1" x14ac:dyDescent="0.25"/>
    <row r="46184" hidden="1" x14ac:dyDescent="0.25"/>
    <row r="46185" hidden="1" x14ac:dyDescent="0.25"/>
    <row r="46186" hidden="1" x14ac:dyDescent="0.25"/>
    <row r="46187" hidden="1" x14ac:dyDescent="0.25"/>
    <row r="46188" hidden="1" x14ac:dyDescent="0.25"/>
    <row r="46189" hidden="1" x14ac:dyDescent="0.25"/>
    <row r="46190" hidden="1" x14ac:dyDescent="0.25"/>
    <row r="46191" hidden="1" x14ac:dyDescent="0.25"/>
    <row r="46192" hidden="1" x14ac:dyDescent="0.25"/>
    <row r="46193" hidden="1" x14ac:dyDescent="0.25"/>
    <row r="46194" hidden="1" x14ac:dyDescent="0.25"/>
    <row r="46195" hidden="1" x14ac:dyDescent="0.25"/>
    <row r="46196" hidden="1" x14ac:dyDescent="0.25"/>
    <row r="46197" hidden="1" x14ac:dyDescent="0.25"/>
    <row r="46198" hidden="1" x14ac:dyDescent="0.25"/>
    <row r="46199" hidden="1" x14ac:dyDescent="0.25"/>
    <row r="46200" hidden="1" x14ac:dyDescent="0.25"/>
    <row r="46201" hidden="1" x14ac:dyDescent="0.25"/>
    <row r="46202" hidden="1" x14ac:dyDescent="0.25"/>
    <row r="46203" hidden="1" x14ac:dyDescent="0.25"/>
    <row r="46204" hidden="1" x14ac:dyDescent="0.25"/>
    <row r="46205" hidden="1" x14ac:dyDescent="0.25"/>
    <row r="46206" hidden="1" x14ac:dyDescent="0.25"/>
    <row r="46207" hidden="1" x14ac:dyDescent="0.25"/>
    <row r="46208" hidden="1" x14ac:dyDescent="0.25"/>
    <row r="46209" hidden="1" x14ac:dyDescent="0.25"/>
    <row r="46210" hidden="1" x14ac:dyDescent="0.25"/>
    <row r="46211" hidden="1" x14ac:dyDescent="0.25"/>
    <row r="46212" hidden="1" x14ac:dyDescent="0.25"/>
    <row r="46213" hidden="1" x14ac:dyDescent="0.25"/>
    <row r="46214" hidden="1" x14ac:dyDescent="0.25"/>
    <row r="46215" hidden="1" x14ac:dyDescent="0.25"/>
    <row r="46216" hidden="1" x14ac:dyDescent="0.25"/>
    <row r="46217" hidden="1" x14ac:dyDescent="0.25"/>
    <row r="46218" hidden="1" x14ac:dyDescent="0.25"/>
    <row r="46219" hidden="1" x14ac:dyDescent="0.25"/>
    <row r="46220" hidden="1" x14ac:dyDescent="0.25"/>
    <row r="46221" hidden="1" x14ac:dyDescent="0.25"/>
    <row r="46222" hidden="1" x14ac:dyDescent="0.25"/>
    <row r="46223" hidden="1" x14ac:dyDescent="0.25"/>
    <row r="46224" hidden="1" x14ac:dyDescent="0.25"/>
    <row r="46225" hidden="1" x14ac:dyDescent="0.25"/>
    <row r="46226" hidden="1" x14ac:dyDescent="0.25"/>
    <row r="46227" hidden="1" x14ac:dyDescent="0.25"/>
    <row r="46228" hidden="1" x14ac:dyDescent="0.25"/>
    <row r="46229" hidden="1" x14ac:dyDescent="0.25"/>
    <row r="46230" hidden="1" x14ac:dyDescent="0.25"/>
    <row r="46231" hidden="1" x14ac:dyDescent="0.25"/>
    <row r="46232" hidden="1" x14ac:dyDescent="0.25"/>
    <row r="46233" hidden="1" x14ac:dyDescent="0.25"/>
    <row r="46234" hidden="1" x14ac:dyDescent="0.25"/>
    <row r="46235" hidden="1" x14ac:dyDescent="0.25"/>
    <row r="46236" hidden="1" x14ac:dyDescent="0.25"/>
    <row r="46237" hidden="1" x14ac:dyDescent="0.25"/>
    <row r="46238" hidden="1" x14ac:dyDescent="0.25"/>
    <row r="46239" hidden="1" x14ac:dyDescent="0.25"/>
    <row r="46240" hidden="1" x14ac:dyDescent="0.25"/>
    <row r="46241" hidden="1" x14ac:dyDescent="0.25"/>
    <row r="46242" hidden="1" x14ac:dyDescent="0.25"/>
    <row r="46243" hidden="1" x14ac:dyDescent="0.25"/>
    <row r="46244" hidden="1" x14ac:dyDescent="0.25"/>
    <row r="46245" hidden="1" x14ac:dyDescent="0.25"/>
    <row r="46246" hidden="1" x14ac:dyDescent="0.25"/>
    <row r="46247" hidden="1" x14ac:dyDescent="0.25"/>
    <row r="46248" hidden="1" x14ac:dyDescent="0.25"/>
    <row r="46249" hidden="1" x14ac:dyDescent="0.25"/>
    <row r="46250" hidden="1" x14ac:dyDescent="0.25"/>
    <row r="46251" hidden="1" x14ac:dyDescent="0.25"/>
    <row r="46252" hidden="1" x14ac:dyDescent="0.25"/>
    <row r="46253" hidden="1" x14ac:dyDescent="0.25"/>
    <row r="46254" hidden="1" x14ac:dyDescent="0.25"/>
    <row r="46255" hidden="1" x14ac:dyDescent="0.25"/>
    <row r="46256" hidden="1" x14ac:dyDescent="0.25"/>
    <row r="46257" hidden="1" x14ac:dyDescent="0.25"/>
    <row r="46258" hidden="1" x14ac:dyDescent="0.25"/>
    <row r="46259" hidden="1" x14ac:dyDescent="0.25"/>
    <row r="46260" hidden="1" x14ac:dyDescent="0.25"/>
    <row r="46261" hidden="1" x14ac:dyDescent="0.25"/>
    <row r="46262" hidden="1" x14ac:dyDescent="0.25"/>
    <row r="46263" hidden="1" x14ac:dyDescent="0.25"/>
    <row r="46264" hidden="1" x14ac:dyDescent="0.25"/>
    <row r="46265" hidden="1" x14ac:dyDescent="0.25"/>
    <row r="46266" hidden="1" x14ac:dyDescent="0.25"/>
    <row r="46267" hidden="1" x14ac:dyDescent="0.25"/>
    <row r="46268" hidden="1" x14ac:dyDescent="0.25"/>
    <row r="46269" hidden="1" x14ac:dyDescent="0.25"/>
    <row r="46270" hidden="1" x14ac:dyDescent="0.25"/>
    <row r="46271" hidden="1" x14ac:dyDescent="0.25"/>
    <row r="46272" hidden="1" x14ac:dyDescent="0.25"/>
    <row r="46273" hidden="1" x14ac:dyDescent="0.25"/>
    <row r="46274" hidden="1" x14ac:dyDescent="0.25"/>
    <row r="46275" hidden="1" x14ac:dyDescent="0.25"/>
    <row r="46276" hidden="1" x14ac:dyDescent="0.25"/>
    <row r="46277" hidden="1" x14ac:dyDescent="0.25"/>
    <row r="46278" hidden="1" x14ac:dyDescent="0.25"/>
    <row r="46279" hidden="1" x14ac:dyDescent="0.25"/>
    <row r="46280" hidden="1" x14ac:dyDescent="0.25"/>
    <row r="46281" hidden="1" x14ac:dyDescent="0.25"/>
    <row r="46282" hidden="1" x14ac:dyDescent="0.25"/>
    <row r="46283" hidden="1" x14ac:dyDescent="0.25"/>
    <row r="46284" hidden="1" x14ac:dyDescent="0.25"/>
    <row r="46285" hidden="1" x14ac:dyDescent="0.25"/>
    <row r="46286" hidden="1" x14ac:dyDescent="0.25"/>
    <row r="46287" hidden="1" x14ac:dyDescent="0.25"/>
    <row r="46288" hidden="1" x14ac:dyDescent="0.25"/>
    <row r="46289" hidden="1" x14ac:dyDescent="0.25"/>
    <row r="46290" hidden="1" x14ac:dyDescent="0.25"/>
    <row r="46291" hidden="1" x14ac:dyDescent="0.25"/>
    <row r="46292" hidden="1" x14ac:dyDescent="0.25"/>
    <row r="46293" hidden="1" x14ac:dyDescent="0.25"/>
    <row r="46294" hidden="1" x14ac:dyDescent="0.25"/>
    <row r="46295" hidden="1" x14ac:dyDescent="0.25"/>
    <row r="46296" hidden="1" x14ac:dyDescent="0.25"/>
    <row r="46297" hidden="1" x14ac:dyDescent="0.25"/>
    <row r="46298" hidden="1" x14ac:dyDescent="0.25"/>
    <row r="46299" hidden="1" x14ac:dyDescent="0.25"/>
    <row r="46300" hidden="1" x14ac:dyDescent="0.25"/>
    <row r="46301" hidden="1" x14ac:dyDescent="0.25"/>
    <row r="46302" hidden="1" x14ac:dyDescent="0.25"/>
    <row r="46303" hidden="1" x14ac:dyDescent="0.25"/>
    <row r="46304" hidden="1" x14ac:dyDescent="0.25"/>
    <row r="46305" hidden="1" x14ac:dyDescent="0.25"/>
    <row r="46306" hidden="1" x14ac:dyDescent="0.25"/>
    <row r="46307" hidden="1" x14ac:dyDescent="0.25"/>
    <row r="46308" hidden="1" x14ac:dyDescent="0.25"/>
    <row r="46309" hidden="1" x14ac:dyDescent="0.25"/>
    <row r="46310" hidden="1" x14ac:dyDescent="0.25"/>
    <row r="46311" hidden="1" x14ac:dyDescent="0.25"/>
    <row r="46312" hidden="1" x14ac:dyDescent="0.25"/>
    <row r="46313" hidden="1" x14ac:dyDescent="0.25"/>
    <row r="46314" hidden="1" x14ac:dyDescent="0.25"/>
    <row r="46315" hidden="1" x14ac:dyDescent="0.25"/>
    <row r="46316" hidden="1" x14ac:dyDescent="0.25"/>
    <row r="46317" hidden="1" x14ac:dyDescent="0.25"/>
    <row r="46318" hidden="1" x14ac:dyDescent="0.25"/>
    <row r="46319" hidden="1" x14ac:dyDescent="0.25"/>
    <row r="46320" hidden="1" x14ac:dyDescent="0.25"/>
    <row r="46321" hidden="1" x14ac:dyDescent="0.25"/>
    <row r="46322" hidden="1" x14ac:dyDescent="0.25"/>
    <row r="46323" hidden="1" x14ac:dyDescent="0.25"/>
    <row r="46324" hidden="1" x14ac:dyDescent="0.25"/>
    <row r="46325" hidden="1" x14ac:dyDescent="0.25"/>
    <row r="46326" hidden="1" x14ac:dyDescent="0.25"/>
    <row r="46327" hidden="1" x14ac:dyDescent="0.25"/>
    <row r="46328" hidden="1" x14ac:dyDescent="0.25"/>
    <row r="46329" hidden="1" x14ac:dyDescent="0.25"/>
    <row r="46330" hidden="1" x14ac:dyDescent="0.25"/>
    <row r="46331" hidden="1" x14ac:dyDescent="0.25"/>
    <row r="46332" hidden="1" x14ac:dyDescent="0.25"/>
    <row r="46333" hidden="1" x14ac:dyDescent="0.25"/>
    <row r="46334" hidden="1" x14ac:dyDescent="0.25"/>
    <row r="46335" hidden="1" x14ac:dyDescent="0.25"/>
    <row r="46336" hidden="1" x14ac:dyDescent="0.25"/>
    <row r="46337" hidden="1" x14ac:dyDescent="0.25"/>
    <row r="46338" hidden="1" x14ac:dyDescent="0.25"/>
    <row r="46339" hidden="1" x14ac:dyDescent="0.25"/>
    <row r="46340" hidden="1" x14ac:dyDescent="0.25"/>
    <row r="46341" hidden="1" x14ac:dyDescent="0.25"/>
    <row r="46342" hidden="1" x14ac:dyDescent="0.25"/>
    <row r="46343" hidden="1" x14ac:dyDescent="0.25"/>
    <row r="46344" hidden="1" x14ac:dyDescent="0.25"/>
    <row r="46345" hidden="1" x14ac:dyDescent="0.25"/>
    <row r="46346" hidden="1" x14ac:dyDescent="0.25"/>
    <row r="46347" hidden="1" x14ac:dyDescent="0.25"/>
    <row r="46348" hidden="1" x14ac:dyDescent="0.25"/>
    <row r="46349" hidden="1" x14ac:dyDescent="0.25"/>
    <row r="46350" hidden="1" x14ac:dyDescent="0.25"/>
    <row r="46351" hidden="1" x14ac:dyDescent="0.25"/>
    <row r="46352" hidden="1" x14ac:dyDescent="0.25"/>
    <row r="46353" hidden="1" x14ac:dyDescent="0.25"/>
    <row r="46354" hidden="1" x14ac:dyDescent="0.25"/>
    <row r="46355" hidden="1" x14ac:dyDescent="0.25"/>
    <row r="46356" hidden="1" x14ac:dyDescent="0.25"/>
    <row r="46357" hidden="1" x14ac:dyDescent="0.25"/>
    <row r="46358" hidden="1" x14ac:dyDescent="0.25"/>
    <row r="46359" hidden="1" x14ac:dyDescent="0.25"/>
    <row r="46360" hidden="1" x14ac:dyDescent="0.25"/>
    <row r="46361" hidden="1" x14ac:dyDescent="0.25"/>
    <row r="46362" hidden="1" x14ac:dyDescent="0.25"/>
    <row r="46363" hidden="1" x14ac:dyDescent="0.25"/>
    <row r="46364" hidden="1" x14ac:dyDescent="0.25"/>
    <row r="46365" hidden="1" x14ac:dyDescent="0.25"/>
    <row r="46366" hidden="1" x14ac:dyDescent="0.25"/>
    <row r="46367" hidden="1" x14ac:dyDescent="0.25"/>
    <row r="46368" hidden="1" x14ac:dyDescent="0.25"/>
    <row r="46369" hidden="1" x14ac:dyDescent="0.25"/>
    <row r="46370" hidden="1" x14ac:dyDescent="0.25"/>
    <row r="46371" hidden="1" x14ac:dyDescent="0.25"/>
    <row r="46372" hidden="1" x14ac:dyDescent="0.25"/>
    <row r="46373" hidden="1" x14ac:dyDescent="0.25"/>
    <row r="46374" hidden="1" x14ac:dyDescent="0.25"/>
    <row r="46375" hidden="1" x14ac:dyDescent="0.25"/>
    <row r="46376" hidden="1" x14ac:dyDescent="0.25"/>
    <row r="46377" hidden="1" x14ac:dyDescent="0.25"/>
    <row r="46378" hidden="1" x14ac:dyDescent="0.25"/>
    <row r="46379" hidden="1" x14ac:dyDescent="0.25"/>
    <row r="46380" hidden="1" x14ac:dyDescent="0.25"/>
    <row r="46381" hidden="1" x14ac:dyDescent="0.25"/>
    <row r="46382" hidden="1" x14ac:dyDescent="0.25"/>
    <row r="46383" hidden="1" x14ac:dyDescent="0.25"/>
    <row r="46384" hidden="1" x14ac:dyDescent="0.25"/>
    <row r="46385" hidden="1" x14ac:dyDescent="0.25"/>
    <row r="46386" hidden="1" x14ac:dyDescent="0.25"/>
    <row r="46387" hidden="1" x14ac:dyDescent="0.25"/>
    <row r="46388" hidden="1" x14ac:dyDescent="0.25"/>
    <row r="46389" hidden="1" x14ac:dyDescent="0.25"/>
    <row r="46390" hidden="1" x14ac:dyDescent="0.25"/>
    <row r="46391" hidden="1" x14ac:dyDescent="0.25"/>
    <row r="46392" hidden="1" x14ac:dyDescent="0.25"/>
    <row r="46393" hidden="1" x14ac:dyDescent="0.25"/>
    <row r="46394" hidden="1" x14ac:dyDescent="0.25"/>
    <row r="46395" hidden="1" x14ac:dyDescent="0.25"/>
    <row r="46396" hidden="1" x14ac:dyDescent="0.25"/>
    <row r="46397" hidden="1" x14ac:dyDescent="0.25"/>
    <row r="46398" hidden="1" x14ac:dyDescent="0.25"/>
    <row r="46399" hidden="1" x14ac:dyDescent="0.25"/>
    <row r="46400" hidden="1" x14ac:dyDescent="0.25"/>
    <row r="46401" hidden="1" x14ac:dyDescent="0.25"/>
    <row r="46402" hidden="1" x14ac:dyDescent="0.25"/>
    <row r="46403" hidden="1" x14ac:dyDescent="0.25"/>
    <row r="46404" hidden="1" x14ac:dyDescent="0.25"/>
    <row r="46405" hidden="1" x14ac:dyDescent="0.25"/>
    <row r="46406" hidden="1" x14ac:dyDescent="0.25"/>
    <row r="46407" hidden="1" x14ac:dyDescent="0.25"/>
    <row r="46408" hidden="1" x14ac:dyDescent="0.25"/>
    <row r="46409" hidden="1" x14ac:dyDescent="0.25"/>
    <row r="46410" hidden="1" x14ac:dyDescent="0.25"/>
    <row r="46411" hidden="1" x14ac:dyDescent="0.25"/>
    <row r="46412" hidden="1" x14ac:dyDescent="0.25"/>
    <row r="46413" hidden="1" x14ac:dyDescent="0.25"/>
    <row r="46414" hidden="1" x14ac:dyDescent="0.25"/>
    <row r="46415" hidden="1" x14ac:dyDescent="0.25"/>
    <row r="46416" hidden="1" x14ac:dyDescent="0.25"/>
    <row r="46417" hidden="1" x14ac:dyDescent="0.25"/>
    <row r="46418" hidden="1" x14ac:dyDescent="0.25"/>
    <row r="46419" hidden="1" x14ac:dyDescent="0.25"/>
    <row r="46420" hidden="1" x14ac:dyDescent="0.25"/>
    <row r="46421" hidden="1" x14ac:dyDescent="0.25"/>
    <row r="46422" hidden="1" x14ac:dyDescent="0.25"/>
    <row r="46423" hidden="1" x14ac:dyDescent="0.25"/>
    <row r="46424" hidden="1" x14ac:dyDescent="0.25"/>
    <row r="46425" hidden="1" x14ac:dyDescent="0.25"/>
    <row r="46426" hidden="1" x14ac:dyDescent="0.25"/>
    <row r="46427" hidden="1" x14ac:dyDescent="0.25"/>
    <row r="46428" hidden="1" x14ac:dyDescent="0.25"/>
    <row r="46429" hidden="1" x14ac:dyDescent="0.25"/>
    <row r="46430" hidden="1" x14ac:dyDescent="0.25"/>
    <row r="46431" hidden="1" x14ac:dyDescent="0.25"/>
    <row r="46432" hidden="1" x14ac:dyDescent="0.25"/>
    <row r="46433" hidden="1" x14ac:dyDescent="0.25"/>
    <row r="46434" hidden="1" x14ac:dyDescent="0.25"/>
    <row r="46435" hidden="1" x14ac:dyDescent="0.25"/>
    <row r="46436" hidden="1" x14ac:dyDescent="0.25"/>
    <row r="46437" hidden="1" x14ac:dyDescent="0.25"/>
    <row r="46438" hidden="1" x14ac:dyDescent="0.25"/>
    <row r="46439" hidden="1" x14ac:dyDescent="0.25"/>
    <row r="46440" hidden="1" x14ac:dyDescent="0.25"/>
    <row r="46441" hidden="1" x14ac:dyDescent="0.25"/>
    <row r="46442" hidden="1" x14ac:dyDescent="0.25"/>
    <row r="46443" hidden="1" x14ac:dyDescent="0.25"/>
    <row r="46444" hidden="1" x14ac:dyDescent="0.25"/>
    <row r="46445" hidden="1" x14ac:dyDescent="0.25"/>
    <row r="46446" hidden="1" x14ac:dyDescent="0.25"/>
    <row r="46447" hidden="1" x14ac:dyDescent="0.25"/>
    <row r="46448" hidden="1" x14ac:dyDescent="0.25"/>
    <row r="46449" hidden="1" x14ac:dyDescent="0.25"/>
    <row r="46450" hidden="1" x14ac:dyDescent="0.25"/>
    <row r="46451" hidden="1" x14ac:dyDescent="0.25"/>
    <row r="46452" hidden="1" x14ac:dyDescent="0.25"/>
    <row r="46453" hidden="1" x14ac:dyDescent="0.25"/>
    <row r="46454" hidden="1" x14ac:dyDescent="0.25"/>
    <row r="46455" hidden="1" x14ac:dyDescent="0.25"/>
    <row r="46456" hidden="1" x14ac:dyDescent="0.25"/>
    <row r="46457" hidden="1" x14ac:dyDescent="0.25"/>
    <row r="46458" hidden="1" x14ac:dyDescent="0.25"/>
    <row r="46459" hidden="1" x14ac:dyDescent="0.25"/>
    <row r="46460" hidden="1" x14ac:dyDescent="0.25"/>
    <row r="46461" hidden="1" x14ac:dyDescent="0.25"/>
    <row r="46462" hidden="1" x14ac:dyDescent="0.25"/>
    <row r="46463" hidden="1" x14ac:dyDescent="0.25"/>
    <row r="46464" hidden="1" x14ac:dyDescent="0.25"/>
    <row r="46465" hidden="1" x14ac:dyDescent="0.25"/>
    <row r="46466" hidden="1" x14ac:dyDescent="0.25"/>
    <row r="46467" hidden="1" x14ac:dyDescent="0.25"/>
    <row r="46468" hidden="1" x14ac:dyDescent="0.25"/>
    <row r="46469" hidden="1" x14ac:dyDescent="0.25"/>
    <row r="46470" hidden="1" x14ac:dyDescent="0.25"/>
    <row r="46471" hidden="1" x14ac:dyDescent="0.25"/>
    <row r="46472" hidden="1" x14ac:dyDescent="0.25"/>
    <row r="46473" hidden="1" x14ac:dyDescent="0.25"/>
    <row r="46474" hidden="1" x14ac:dyDescent="0.25"/>
    <row r="46475" hidden="1" x14ac:dyDescent="0.25"/>
    <row r="46476" hidden="1" x14ac:dyDescent="0.25"/>
    <row r="46477" hidden="1" x14ac:dyDescent="0.25"/>
    <row r="46478" hidden="1" x14ac:dyDescent="0.25"/>
    <row r="46479" hidden="1" x14ac:dyDescent="0.25"/>
    <row r="46480" hidden="1" x14ac:dyDescent="0.25"/>
    <row r="46481" hidden="1" x14ac:dyDescent="0.25"/>
    <row r="46482" hidden="1" x14ac:dyDescent="0.25"/>
    <row r="46483" hidden="1" x14ac:dyDescent="0.25"/>
    <row r="46484" hidden="1" x14ac:dyDescent="0.25"/>
    <row r="46485" hidden="1" x14ac:dyDescent="0.25"/>
    <row r="46486" hidden="1" x14ac:dyDescent="0.25"/>
    <row r="46487" hidden="1" x14ac:dyDescent="0.25"/>
    <row r="46488" hidden="1" x14ac:dyDescent="0.25"/>
    <row r="46489" hidden="1" x14ac:dyDescent="0.25"/>
    <row r="46490" hidden="1" x14ac:dyDescent="0.25"/>
    <row r="46491" hidden="1" x14ac:dyDescent="0.25"/>
    <row r="46492" hidden="1" x14ac:dyDescent="0.25"/>
    <row r="46493" hidden="1" x14ac:dyDescent="0.25"/>
    <row r="46494" hidden="1" x14ac:dyDescent="0.25"/>
    <row r="46495" hidden="1" x14ac:dyDescent="0.25"/>
    <row r="46496" hidden="1" x14ac:dyDescent="0.25"/>
    <row r="46497" hidden="1" x14ac:dyDescent="0.25"/>
    <row r="46498" hidden="1" x14ac:dyDescent="0.25"/>
    <row r="46499" hidden="1" x14ac:dyDescent="0.25"/>
    <row r="46500" hidden="1" x14ac:dyDescent="0.25"/>
    <row r="46501" hidden="1" x14ac:dyDescent="0.25"/>
    <row r="46502" hidden="1" x14ac:dyDescent="0.25"/>
    <row r="46503" hidden="1" x14ac:dyDescent="0.25"/>
    <row r="46504" hidden="1" x14ac:dyDescent="0.25"/>
    <row r="46505" hidden="1" x14ac:dyDescent="0.25"/>
    <row r="46506" hidden="1" x14ac:dyDescent="0.25"/>
    <row r="46507" hidden="1" x14ac:dyDescent="0.25"/>
    <row r="46508" hidden="1" x14ac:dyDescent="0.25"/>
    <row r="46509" hidden="1" x14ac:dyDescent="0.25"/>
    <row r="46510" hidden="1" x14ac:dyDescent="0.25"/>
    <row r="46511" hidden="1" x14ac:dyDescent="0.25"/>
    <row r="46512" hidden="1" x14ac:dyDescent="0.25"/>
    <row r="46513" hidden="1" x14ac:dyDescent="0.25"/>
    <row r="46514" hidden="1" x14ac:dyDescent="0.25"/>
    <row r="46515" hidden="1" x14ac:dyDescent="0.25"/>
    <row r="46516" hidden="1" x14ac:dyDescent="0.25"/>
    <row r="46517" hidden="1" x14ac:dyDescent="0.25"/>
    <row r="46518" hidden="1" x14ac:dyDescent="0.25"/>
    <row r="46519" hidden="1" x14ac:dyDescent="0.25"/>
    <row r="46520" hidden="1" x14ac:dyDescent="0.25"/>
    <row r="46521" hidden="1" x14ac:dyDescent="0.25"/>
    <row r="46522" hidden="1" x14ac:dyDescent="0.25"/>
    <row r="46523" hidden="1" x14ac:dyDescent="0.25"/>
    <row r="46524" hidden="1" x14ac:dyDescent="0.25"/>
    <row r="46525" hidden="1" x14ac:dyDescent="0.25"/>
    <row r="46526" hidden="1" x14ac:dyDescent="0.25"/>
    <row r="46527" hidden="1" x14ac:dyDescent="0.25"/>
    <row r="46528" hidden="1" x14ac:dyDescent="0.25"/>
    <row r="46529" hidden="1" x14ac:dyDescent="0.25"/>
    <row r="46530" hidden="1" x14ac:dyDescent="0.25"/>
    <row r="46531" hidden="1" x14ac:dyDescent="0.25"/>
    <row r="46532" hidden="1" x14ac:dyDescent="0.25"/>
    <row r="46533" hidden="1" x14ac:dyDescent="0.25"/>
    <row r="46534" hidden="1" x14ac:dyDescent="0.25"/>
    <row r="46535" hidden="1" x14ac:dyDescent="0.25"/>
    <row r="46536" hidden="1" x14ac:dyDescent="0.25"/>
    <row r="46537" hidden="1" x14ac:dyDescent="0.25"/>
    <row r="46538" hidden="1" x14ac:dyDescent="0.25"/>
    <row r="46539" hidden="1" x14ac:dyDescent="0.25"/>
    <row r="46540" hidden="1" x14ac:dyDescent="0.25"/>
    <row r="46541" hidden="1" x14ac:dyDescent="0.25"/>
    <row r="46542" hidden="1" x14ac:dyDescent="0.25"/>
    <row r="46543" hidden="1" x14ac:dyDescent="0.25"/>
    <row r="46544" hidden="1" x14ac:dyDescent="0.25"/>
    <row r="46545" hidden="1" x14ac:dyDescent="0.25"/>
    <row r="46546" hidden="1" x14ac:dyDescent="0.25"/>
    <row r="46547" hidden="1" x14ac:dyDescent="0.25"/>
    <row r="46548" hidden="1" x14ac:dyDescent="0.25"/>
    <row r="46549" hidden="1" x14ac:dyDescent="0.25"/>
    <row r="46550" hidden="1" x14ac:dyDescent="0.25"/>
    <row r="46551" hidden="1" x14ac:dyDescent="0.25"/>
    <row r="46552" hidden="1" x14ac:dyDescent="0.25"/>
    <row r="46553" hidden="1" x14ac:dyDescent="0.25"/>
    <row r="46554" hidden="1" x14ac:dyDescent="0.25"/>
    <row r="46555" hidden="1" x14ac:dyDescent="0.25"/>
    <row r="46556" hidden="1" x14ac:dyDescent="0.25"/>
    <row r="46557" hidden="1" x14ac:dyDescent="0.25"/>
    <row r="46558" hidden="1" x14ac:dyDescent="0.25"/>
    <row r="46559" hidden="1" x14ac:dyDescent="0.25"/>
    <row r="46560" hidden="1" x14ac:dyDescent="0.25"/>
    <row r="46561" hidden="1" x14ac:dyDescent="0.25"/>
    <row r="46562" hidden="1" x14ac:dyDescent="0.25"/>
    <row r="46563" hidden="1" x14ac:dyDescent="0.25"/>
    <row r="46564" hidden="1" x14ac:dyDescent="0.25"/>
    <row r="46565" hidden="1" x14ac:dyDescent="0.25"/>
    <row r="46566" hidden="1" x14ac:dyDescent="0.25"/>
    <row r="46567" hidden="1" x14ac:dyDescent="0.25"/>
    <row r="46568" hidden="1" x14ac:dyDescent="0.25"/>
    <row r="46569" hidden="1" x14ac:dyDescent="0.25"/>
    <row r="46570" hidden="1" x14ac:dyDescent="0.25"/>
    <row r="46571" hidden="1" x14ac:dyDescent="0.25"/>
    <row r="46572" hidden="1" x14ac:dyDescent="0.25"/>
    <row r="46573" hidden="1" x14ac:dyDescent="0.25"/>
    <row r="46574" hidden="1" x14ac:dyDescent="0.25"/>
    <row r="46575" hidden="1" x14ac:dyDescent="0.25"/>
    <row r="46576" hidden="1" x14ac:dyDescent="0.25"/>
    <row r="46577" hidden="1" x14ac:dyDescent="0.25"/>
    <row r="46578" hidden="1" x14ac:dyDescent="0.25"/>
    <row r="46579" hidden="1" x14ac:dyDescent="0.25"/>
    <row r="46580" hidden="1" x14ac:dyDescent="0.25"/>
    <row r="46581" hidden="1" x14ac:dyDescent="0.25"/>
    <row r="46582" hidden="1" x14ac:dyDescent="0.25"/>
    <row r="46583" hidden="1" x14ac:dyDescent="0.25"/>
    <row r="46584" hidden="1" x14ac:dyDescent="0.25"/>
    <row r="46585" hidden="1" x14ac:dyDescent="0.25"/>
    <row r="46586" hidden="1" x14ac:dyDescent="0.25"/>
    <row r="46587" hidden="1" x14ac:dyDescent="0.25"/>
    <row r="46588" hidden="1" x14ac:dyDescent="0.25"/>
    <row r="46589" hidden="1" x14ac:dyDescent="0.25"/>
    <row r="46590" hidden="1" x14ac:dyDescent="0.25"/>
    <row r="46591" hidden="1" x14ac:dyDescent="0.25"/>
    <row r="46592" hidden="1" x14ac:dyDescent="0.25"/>
    <row r="46593" hidden="1" x14ac:dyDescent="0.25"/>
    <row r="46594" hidden="1" x14ac:dyDescent="0.25"/>
    <row r="46595" hidden="1" x14ac:dyDescent="0.25"/>
    <row r="46596" hidden="1" x14ac:dyDescent="0.25"/>
    <row r="46597" hidden="1" x14ac:dyDescent="0.25"/>
    <row r="46598" hidden="1" x14ac:dyDescent="0.25"/>
    <row r="46599" hidden="1" x14ac:dyDescent="0.25"/>
    <row r="46600" hidden="1" x14ac:dyDescent="0.25"/>
    <row r="46601" hidden="1" x14ac:dyDescent="0.25"/>
    <row r="46602" hidden="1" x14ac:dyDescent="0.25"/>
    <row r="46603" hidden="1" x14ac:dyDescent="0.25"/>
    <row r="46604" hidden="1" x14ac:dyDescent="0.25"/>
    <row r="46605" hidden="1" x14ac:dyDescent="0.25"/>
    <row r="46606" hidden="1" x14ac:dyDescent="0.25"/>
    <row r="46607" hidden="1" x14ac:dyDescent="0.25"/>
    <row r="46608" hidden="1" x14ac:dyDescent="0.25"/>
    <row r="46609" hidden="1" x14ac:dyDescent="0.25"/>
    <row r="46610" hidden="1" x14ac:dyDescent="0.25"/>
    <row r="46611" hidden="1" x14ac:dyDescent="0.25"/>
    <row r="46612" hidden="1" x14ac:dyDescent="0.25"/>
    <row r="46613" hidden="1" x14ac:dyDescent="0.25"/>
    <row r="46614" hidden="1" x14ac:dyDescent="0.25"/>
    <row r="46615" hidden="1" x14ac:dyDescent="0.25"/>
    <row r="46616" hidden="1" x14ac:dyDescent="0.25"/>
    <row r="46617" hidden="1" x14ac:dyDescent="0.25"/>
    <row r="46618" hidden="1" x14ac:dyDescent="0.25"/>
    <row r="46619" hidden="1" x14ac:dyDescent="0.25"/>
    <row r="46620" hidden="1" x14ac:dyDescent="0.25"/>
    <row r="46621" hidden="1" x14ac:dyDescent="0.25"/>
    <row r="46622" hidden="1" x14ac:dyDescent="0.25"/>
    <row r="46623" hidden="1" x14ac:dyDescent="0.25"/>
    <row r="46624" hidden="1" x14ac:dyDescent="0.25"/>
    <row r="46625" hidden="1" x14ac:dyDescent="0.25"/>
    <row r="46626" hidden="1" x14ac:dyDescent="0.25"/>
    <row r="46627" hidden="1" x14ac:dyDescent="0.25"/>
    <row r="46628" hidden="1" x14ac:dyDescent="0.25"/>
    <row r="46629" hidden="1" x14ac:dyDescent="0.25"/>
    <row r="46630" hidden="1" x14ac:dyDescent="0.25"/>
    <row r="46631" hidden="1" x14ac:dyDescent="0.25"/>
    <row r="46632" hidden="1" x14ac:dyDescent="0.25"/>
    <row r="46633" hidden="1" x14ac:dyDescent="0.25"/>
    <row r="46634" hidden="1" x14ac:dyDescent="0.25"/>
    <row r="46635" hidden="1" x14ac:dyDescent="0.25"/>
    <row r="46636" hidden="1" x14ac:dyDescent="0.25"/>
    <row r="46637" hidden="1" x14ac:dyDescent="0.25"/>
    <row r="46638" hidden="1" x14ac:dyDescent="0.25"/>
    <row r="46639" hidden="1" x14ac:dyDescent="0.25"/>
    <row r="46640" hidden="1" x14ac:dyDescent="0.25"/>
    <row r="46641" hidden="1" x14ac:dyDescent="0.25"/>
    <row r="46642" hidden="1" x14ac:dyDescent="0.25"/>
    <row r="46643" hidden="1" x14ac:dyDescent="0.25"/>
    <row r="46644" hidden="1" x14ac:dyDescent="0.25"/>
    <row r="46645" hidden="1" x14ac:dyDescent="0.25"/>
    <row r="46646" hidden="1" x14ac:dyDescent="0.25"/>
    <row r="46647" hidden="1" x14ac:dyDescent="0.25"/>
    <row r="46648" hidden="1" x14ac:dyDescent="0.25"/>
    <row r="46649" hidden="1" x14ac:dyDescent="0.25"/>
    <row r="46650" hidden="1" x14ac:dyDescent="0.25"/>
    <row r="46651" hidden="1" x14ac:dyDescent="0.25"/>
    <row r="46652" hidden="1" x14ac:dyDescent="0.25"/>
    <row r="46653" hidden="1" x14ac:dyDescent="0.25"/>
    <row r="46654" hidden="1" x14ac:dyDescent="0.25"/>
    <row r="46655" hidden="1" x14ac:dyDescent="0.25"/>
    <row r="46656" hidden="1" x14ac:dyDescent="0.25"/>
    <row r="46657" hidden="1" x14ac:dyDescent="0.25"/>
    <row r="46658" hidden="1" x14ac:dyDescent="0.25"/>
    <row r="46659" hidden="1" x14ac:dyDescent="0.25"/>
    <row r="46660" hidden="1" x14ac:dyDescent="0.25"/>
    <row r="46661" hidden="1" x14ac:dyDescent="0.25"/>
    <row r="46662" hidden="1" x14ac:dyDescent="0.25"/>
    <row r="46663" hidden="1" x14ac:dyDescent="0.25"/>
    <row r="46664" hidden="1" x14ac:dyDescent="0.25"/>
    <row r="46665" hidden="1" x14ac:dyDescent="0.25"/>
    <row r="46666" hidden="1" x14ac:dyDescent="0.25"/>
    <row r="46667" hidden="1" x14ac:dyDescent="0.25"/>
    <row r="46668" hidden="1" x14ac:dyDescent="0.25"/>
    <row r="46669" hidden="1" x14ac:dyDescent="0.25"/>
    <row r="46670" hidden="1" x14ac:dyDescent="0.25"/>
    <row r="46671" hidden="1" x14ac:dyDescent="0.25"/>
    <row r="46672" hidden="1" x14ac:dyDescent="0.25"/>
    <row r="46673" hidden="1" x14ac:dyDescent="0.25"/>
    <row r="46674" hidden="1" x14ac:dyDescent="0.25"/>
    <row r="46675" hidden="1" x14ac:dyDescent="0.25"/>
    <row r="46676" hidden="1" x14ac:dyDescent="0.25"/>
    <row r="46677" hidden="1" x14ac:dyDescent="0.25"/>
    <row r="46678" hidden="1" x14ac:dyDescent="0.25"/>
    <row r="46679" hidden="1" x14ac:dyDescent="0.25"/>
    <row r="46680" hidden="1" x14ac:dyDescent="0.25"/>
    <row r="46681" hidden="1" x14ac:dyDescent="0.25"/>
    <row r="46682" hidden="1" x14ac:dyDescent="0.25"/>
    <row r="46683" hidden="1" x14ac:dyDescent="0.25"/>
    <row r="46684" hidden="1" x14ac:dyDescent="0.25"/>
    <row r="46685" hidden="1" x14ac:dyDescent="0.25"/>
    <row r="46686" hidden="1" x14ac:dyDescent="0.25"/>
    <row r="46687" hidden="1" x14ac:dyDescent="0.25"/>
    <row r="46688" hidden="1" x14ac:dyDescent="0.25"/>
    <row r="46689" hidden="1" x14ac:dyDescent="0.25"/>
    <row r="46690" hidden="1" x14ac:dyDescent="0.25"/>
    <row r="46691" hidden="1" x14ac:dyDescent="0.25"/>
    <row r="46692" hidden="1" x14ac:dyDescent="0.25"/>
    <row r="46693" hidden="1" x14ac:dyDescent="0.25"/>
    <row r="46694" hidden="1" x14ac:dyDescent="0.25"/>
    <row r="46695" hidden="1" x14ac:dyDescent="0.25"/>
    <row r="46696" hidden="1" x14ac:dyDescent="0.25"/>
    <row r="46697" hidden="1" x14ac:dyDescent="0.25"/>
    <row r="46698" hidden="1" x14ac:dyDescent="0.25"/>
    <row r="46699" hidden="1" x14ac:dyDescent="0.25"/>
    <row r="46700" hidden="1" x14ac:dyDescent="0.25"/>
    <row r="46701" hidden="1" x14ac:dyDescent="0.25"/>
    <row r="46702" hidden="1" x14ac:dyDescent="0.25"/>
    <row r="46703" hidden="1" x14ac:dyDescent="0.25"/>
    <row r="46704" hidden="1" x14ac:dyDescent="0.25"/>
    <row r="46705" hidden="1" x14ac:dyDescent="0.25"/>
    <row r="46706" hidden="1" x14ac:dyDescent="0.25"/>
    <row r="46707" hidden="1" x14ac:dyDescent="0.25"/>
    <row r="46708" hidden="1" x14ac:dyDescent="0.25"/>
    <row r="46709" hidden="1" x14ac:dyDescent="0.25"/>
    <row r="46710" hidden="1" x14ac:dyDescent="0.25"/>
    <row r="46711" hidden="1" x14ac:dyDescent="0.25"/>
    <row r="46712" hidden="1" x14ac:dyDescent="0.25"/>
    <row r="46713" hidden="1" x14ac:dyDescent="0.25"/>
    <row r="46714" hidden="1" x14ac:dyDescent="0.25"/>
    <row r="46715" hidden="1" x14ac:dyDescent="0.25"/>
    <row r="46716" hidden="1" x14ac:dyDescent="0.25"/>
    <row r="46717" hidden="1" x14ac:dyDescent="0.25"/>
    <row r="46718" hidden="1" x14ac:dyDescent="0.25"/>
    <row r="46719" hidden="1" x14ac:dyDescent="0.25"/>
    <row r="46720" hidden="1" x14ac:dyDescent="0.25"/>
    <row r="46721" hidden="1" x14ac:dyDescent="0.25"/>
    <row r="46722" hidden="1" x14ac:dyDescent="0.25"/>
    <row r="46723" hidden="1" x14ac:dyDescent="0.25"/>
    <row r="46724" hidden="1" x14ac:dyDescent="0.25"/>
    <row r="46725" hidden="1" x14ac:dyDescent="0.25"/>
    <row r="46726" hidden="1" x14ac:dyDescent="0.25"/>
    <row r="46727" hidden="1" x14ac:dyDescent="0.25"/>
    <row r="46728" hidden="1" x14ac:dyDescent="0.25"/>
    <row r="46729" hidden="1" x14ac:dyDescent="0.25"/>
    <row r="46730" hidden="1" x14ac:dyDescent="0.25"/>
    <row r="46731" hidden="1" x14ac:dyDescent="0.25"/>
    <row r="46732" hidden="1" x14ac:dyDescent="0.25"/>
    <row r="46733" hidden="1" x14ac:dyDescent="0.25"/>
    <row r="46734" hidden="1" x14ac:dyDescent="0.25"/>
    <row r="46735" hidden="1" x14ac:dyDescent="0.25"/>
    <row r="46736" hidden="1" x14ac:dyDescent="0.25"/>
    <row r="46737" hidden="1" x14ac:dyDescent="0.25"/>
    <row r="46738" hidden="1" x14ac:dyDescent="0.25"/>
    <row r="46739" hidden="1" x14ac:dyDescent="0.25"/>
    <row r="46740" hidden="1" x14ac:dyDescent="0.25"/>
    <row r="46741" hidden="1" x14ac:dyDescent="0.25"/>
    <row r="46742" hidden="1" x14ac:dyDescent="0.25"/>
    <row r="46743" hidden="1" x14ac:dyDescent="0.25"/>
    <row r="46744" hidden="1" x14ac:dyDescent="0.25"/>
    <row r="46745" hidden="1" x14ac:dyDescent="0.25"/>
    <row r="46746" hidden="1" x14ac:dyDescent="0.25"/>
    <row r="46747" hidden="1" x14ac:dyDescent="0.25"/>
    <row r="46748" hidden="1" x14ac:dyDescent="0.25"/>
    <row r="46749" hidden="1" x14ac:dyDescent="0.25"/>
    <row r="46750" hidden="1" x14ac:dyDescent="0.25"/>
    <row r="46751" hidden="1" x14ac:dyDescent="0.25"/>
    <row r="46752" hidden="1" x14ac:dyDescent="0.25"/>
    <row r="46753" hidden="1" x14ac:dyDescent="0.25"/>
    <row r="46754" hidden="1" x14ac:dyDescent="0.25"/>
    <row r="46755" hidden="1" x14ac:dyDescent="0.25"/>
    <row r="46756" hidden="1" x14ac:dyDescent="0.25"/>
    <row r="46757" hidden="1" x14ac:dyDescent="0.25"/>
    <row r="46758" hidden="1" x14ac:dyDescent="0.25"/>
    <row r="46759" hidden="1" x14ac:dyDescent="0.25"/>
    <row r="46760" hidden="1" x14ac:dyDescent="0.25"/>
    <row r="46761" hidden="1" x14ac:dyDescent="0.25"/>
    <row r="46762" hidden="1" x14ac:dyDescent="0.25"/>
    <row r="46763" hidden="1" x14ac:dyDescent="0.25"/>
    <row r="46764" hidden="1" x14ac:dyDescent="0.25"/>
    <row r="46765" hidden="1" x14ac:dyDescent="0.25"/>
    <row r="46766" hidden="1" x14ac:dyDescent="0.25"/>
    <row r="46767" hidden="1" x14ac:dyDescent="0.25"/>
    <row r="46768" hidden="1" x14ac:dyDescent="0.25"/>
    <row r="46769" hidden="1" x14ac:dyDescent="0.25"/>
    <row r="46770" hidden="1" x14ac:dyDescent="0.25"/>
    <row r="46771" hidden="1" x14ac:dyDescent="0.25"/>
    <row r="46772" hidden="1" x14ac:dyDescent="0.25"/>
    <row r="46773" hidden="1" x14ac:dyDescent="0.25"/>
    <row r="46774" hidden="1" x14ac:dyDescent="0.25"/>
    <row r="46775" hidden="1" x14ac:dyDescent="0.25"/>
    <row r="46776" hidden="1" x14ac:dyDescent="0.25"/>
    <row r="46777" hidden="1" x14ac:dyDescent="0.25"/>
    <row r="46778" hidden="1" x14ac:dyDescent="0.25"/>
    <row r="46779" hidden="1" x14ac:dyDescent="0.25"/>
    <row r="46780" hidden="1" x14ac:dyDescent="0.25"/>
    <row r="46781" hidden="1" x14ac:dyDescent="0.25"/>
    <row r="46782" hidden="1" x14ac:dyDescent="0.25"/>
    <row r="46783" hidden="1" x14ac:dyDescent="0.25"/>
    <row r="46784" hidden="1" x14ac:dyDescent="0.25"/>
    <row r="46785" hidden="1" x14ac:dyDescent="0.25"/>
    <row r="46786" hidden="1" x14ac:dyDescent="0.25"/>
    <row r="46787" hidden="1" x14ac:dyDescent="0.25"/>
    <row r="46788" hidden="1" x14ac:dyDescent="0.25"/>
    <row r="46789" hidden="1" x14ac:dyDescent="0.25"/>
    <row r="46790" hidden="1" x14ac:dyDescent="0.25"/>
    <row r="46791" hidden="1" x14ac:dyDescent="0.25"/>
    <row r="46792" hidden="1" x14ac:dyDescent="0.25"/>
    <row r="46793" hidden="1" x14ac:dyDescent="0.25"/>
    <row r="46794" hidden="1" x14ac:dyDescent="0.25"/>
    <row r="46795" hidden="1" x14ac:dyDescent="0.25"/>
    <row r="46796" hidden="1" x14ac:dyDescent="0.25"/>
    <row r="46797" hidden="1" x14ac:dyDescent="0.25"/>
    <row r="46798" hidden="1" x14ac:dyDescent="0.25"/>
    <row r="46799" hidden="1" x14ac:dyDescent="0.25"/>
    <row r="46800" hidden="1" x14ac:dyDescent="0.25"/>
    <row r="46801" hidden="1" x14ac:dyDescent="0.25"/>
    <row r="46802" hidden="1" x14ac:dyDescent="0.25"/>
    <row r="46803" hidden="1" x14ac:dyDescent="0.25"/>
    <row r="46804" hidden="1" x14ac:dyDescent="0.25"/>
    <row r="46805" hidden="1" x14ac:dyDescent="0.25"/>
    <row r="46806" hidden="1" x14ac:dyDescent="0.25"/>
    <row r="46807" hidden="1" x14ac:dyDescent="0.25"/>
    <row r="46808" hidden="1" x14ac:dyDescent="0.25"/>
    <row r="46809" hidden="1" x14ac:dyDescent="0.25"/>
    <row r="46810" hidden="1" x14ac:dyDescent="0.25"/>
    <row r="46811" hidden="1" x14ac:dyDescent="0.25"/>
    <row r="46812" hidden="1" x14ac:dyDescent="0.25"/>
    <row r="46813" hidden="1" x14ac:dyDescent="0.25"/>
    <row r="46814" hidden="1" x14ac:dyDescent="0.25"/>
    <row r="46815" hidden="1" x14ac:dyDescent="0.25"/>
    <row r="46816" hidden="1" x14ac:dyDescent="0.25"/>
    <row r="46817" hidden="1" x14ac:dyDescent="0.25"/>
    <row r="46818" hidden="1" x14ac:dyDescent="0.25"/>
    <row r="46819" hidden="1" x14ac:dyDescent="0.25"/>
    <row r="46820" hidden="1" x14ac:dyDescent="0.25"/>
    <row r="46821" hidden="1" x14ac:dyDescent="0.25"/>
    <row r="46822" hidden="1" x14ac:dyDescent="0.25"/>
    <row r="46823" hidden="1" x14ac:dyDescent="0.25"/>
    <row r="46824" hidden="1" x14ac:dyDescent="0.25"/>
    <row r="46825" hidden="1" x14ac:dyDescent="0.25"/>
    <row r="46826" hidden="1" x14ac:dyDescent="0.25"/>
    <row r="46827" hidden="1" x14ac:dyDescent="0.25"/>
    <row r="46828" hidden="1" x14ac:dyDescent="0.25"/>
    <row r="46829" hidden="1" x14ac:dyDescent="0.25"/>
    <row r="46830" hidden="1" x14ac:dyDescent="0.25"/>
    <row r="46831" hidden="1" x14ac:dyDescent="0.25"/>
    <row r="46832" hidden="1" x14ac:dyDescent="0.25"/>
    <row r="46833" hidden="1" x14ac:dyDescent="0.25"/>
    <row r="46834" hidden="1" x14ac:dyDescent="0.25"/>
    <row r="46835" hidden="1" x14ac:dyDescent="0.25"/>
    <row r="46836" hidden="1" x14ac:dyDescent="0.25"/>
    <row r="46837" hidden="1" x14ac:dyDescent="0.25"/>
    <row r="46838" hidden="1" x14ac:dyDescent="0.25"/>
    <row r="46839" hidden="1" x14ac:dyDescent="0.25"/>
    <row r="46840" hidden="1" x14ac:dyDescent="0.25"/>
    <row r="46841" hidden="1" x14ac:dyDescent="0.25"/>
    <row r="46842" hidden="1" x14ac:dyDescent="0.25"/>
    <row r="46843" hidden="1" x14ac:dyDescent="0.25"/>
    <row r="46844" hidden="1" x14ac:dyDescent="0.25"/>
    <row r="46845" hidden="1" x14ac:dyDescent="0.25"/>
    <row r="46846" hidden="1" x14ac:dyDescent="0.25"/>
    <row r="46847" hidden="1" x14ac:dyDescent="0.25"/>
    <row r="46848" hidden="1" x14ac:dyDescent="0.25"/>
    <row r="46849" hidden="1" x14ac:dyDescent="0.25"/>
    <row r="46850" hidden="1" x14ac:dyDescent="0.25"/>
    <row r="46851" hidden="1" x14ac:dyDescent="0.25"/>
    <row r="46852" hidden="1" x14ac:dyDescent="0.25"/>
    <row r="46853" hidden="1" x14ac:dyDescent="0.25"/>
    <row r="46854" hidden="1" x14ac:dyDescent="0.25"/>
    <row r="46855" hidden="1" x14ac:dyDescent="0.25"/>
    <row r="46856" hidden="1" x14ac:dyDescent="0.25"/>
    <row r="46857" hidden="1" x14ac:dyDescent="0.25"/>
    <row r="46858" hidden="1" x14ac:dyDescent="0.25"/>
    <row r="46859" hidden="1" x14ac:dyDescent="0.25"/>
    <row r="46860" hidden="1" x14ac:dyDescent="0.25"/>
    <row r="46861" hidden="1" x14ac:dyDescent="0.25"/>
    <row r="46862" hidden="1" x14ac:dyDescent="0.25"/>
    <row r="46863" hidden="1" x14ac:dyDescent="0.25"/>
    <row r="46864" hidden="1" x14ac:dyDescent="0.25"/>
    <row r="46865" hidden="1" x14ac:dyDescent="0.25"/>
    <row r="46866" hidden="1" x14ac:dyDescent="0.25"/>
    <row r="46867" hidden="1" x14ac:dyDescent="0.25"/>
    <row r="46868" hidden="1" x14ac:dyDescent="0.25"/>
    <row r="46869" hidden="1" x14ac:dyDescent="0.25"/>
    <row r="46870" hidden="1" x14ac:dyDescent="0.25"/>
    <row r="46871" hidden="1" x14ac:dyDescent="0.25"/>
    <row r="46872" hidden="1" x14ac:dyDescent="0.25"/>
    <row r="46873" hidden="1" x14ac:dyDescent="0.25"/>
    <row r="46874" hidden="1" x14ac:dyDescent="0.25"/>
    <row r="46875" hidden="1" x14ac:dyDescent="0.25"/>
    <row r="46876" hidden="1" x14ac:dyDescent="0.25"/>
    <row r="46877" hidden="1" x14ac:dyDescent="0.25"/>
    <row r="46878" hidden="1" x14ac:dyDescent="0.25"/>
    <row r="46879" hidden="1" x14ac:dyDescent="0.25"/>
    <row r="46880" hidden="1" x14ac:dyDescent="0.25"/>
    <row r="46881" hidden="1" x14ac:dyDescent="0.25"/>
    <row r="46882" hidden="1" x14ac:dyDescent="0.25"/>
    <row r="46883" hidden="1" x14ac:dyDescent="0.25"/>
    <row r="46884" hidden="1" x14ac:dyDescent="0.25"/>
    <row r="46885" hidden="1" x14ac:dyDescent="0.25"/>
    <row r="46886" hidden="1" x14ac:dyDescent="0.25"/>
    <row r="46887" hidden="1" x14ac:dyDescent="0.25"/>
    <row r="46888" hidden="1" x14ac:dyDescent="0.25"/>
    <row r="46889" hidden="1" x14ac:dyDescent="0.25"/>
    <row r="46890" hidden="1" x14ac:dyDescent="0.25"/>
    <row r="46891" hidden="1" x14ac:dyDescent="0.25"/>
    <row r="46892" hidden="1" x14ac:dyDescent="0.25"/>
    <row r="46893" hidden="1" x14ac:dyDescent="0.25"/>
    <row r="46894" hidden="1" x14ac:dyDescent="0.25"/>
    <row r="46895" hidden="1" x14ac:dyDescent="0.25"/>
    <row r="46896" hidden="1" x14ac:dyDescent="0.25"/>
    <row r="46897" hidden="1" x14ac:dyDescent="0.25"/>
    <row r="46898" hidden="1" x14ac:dyDescent="0.25"/>
    <row r="46899" hidden="1" x14ac:dyDescent="0.25"/>
    <row r="46900" hidden="1" x14ac:dyDescent="0.25"/>
    <row r="46901" hidden="1" x14ac:dyDescent="0.25"/>
    <row r="46902" hidden="1" x14ac:dyDescent="0.25"/>
    <row r="46903" hidden="1" x14ac:dyDescent="0.25"/>
    <row r="46904" hidden="1" x14ac:dyDescent="0.25"/>
    <row r="46905" hidden="1" x14ac:dyDescent="0.25"/>
    <row r="46906" hidden="1" x14ac:dyDescent="0.25"/>
    <row r="46907" hidden="1" x14ac:dyDescent="0.25"/>
    <row r="46908" hidden="1" x14ac:dyDescent="0.25"/>
    <row r="46909" hidden="1" x14ac:dyDescent="0.25"/>
    <row r="46910" hidden="1" x14ac:dyDescent="0.25"/>
    <row r="46911" hidden="1" x14ac:dyDescent="0.25"/>
    <row r="46912" hidden="1" x14ac:dyDescent="0.25"/>
    <row r="46913" hidden="1" x14ac:dyDescent="0.25"/>
    <row r="46914" hidden="1" x14ac:dyDescent="0.25"/>
    <row r="46915" hidden="1" x14ac:dyDescent="0.25"/>
    <row r="46916" hidden="1" x14ac:dyDescent="0.25"/>
    <row r="46917" hidden="1" x14ac:dyDescent="0.25"/>
    <row r="46918" hidden="1" x14ac:dyDescent="0.25"/>
    <row r="46919" hidden="1" x14ac:dyDescent="0.25"/>
    <row r="46920" hidden="1" x14ac:dyDescent="0.25"/>
    <row r="46921" hidden="1" x14ac:dyDescent="0.25"/>
    <row r="46922" hidden="1" x14ac:dyDescent="0.25"/>
    <row r="46923" hidden="1" x14ac:dyDescent="0.25"/>
    <row r="46924" hidden="1" x14ac:dyDescent="0.25"/>
    <row r="46925" hidden="1" x14ac:dyDescent="0.25"/>
    <row r="46926" hidden="1" x14ac:dyDescent="0.25"/>
    <row r="46927" hidden="1" x14ac:dyDescent="0.25"/>
    <row r="46928" hidden="1" x14ac:dyDescent="0.25"/>
    <row r="46929" hidden="1" x14ac:dyDescent="0.25"/>
    <row r="46930" hidden="1" x14ac:dyDescent="0.25"/>
    <row r="46931" hidden="1" x14ac:dyDescent="0.25"/>
    <row r="46932" hidden="1" x14ac:dyDescent="0.25"/>
    <row r="46933" hidden="1" x14ac:dyDescent="0.25"/>
    <row r="46934" hidden="1" x14ac:dyDescent="0.25"/>
    <row r="46935" hidden="1" x14ac:dyDescent="0.25"/>
    <row r="46936" hidden="1" x14ac:dyDescent="0.25"/>
    <row r="46937" hidden="1" x14ac:dyDescent="0.25"/>
    <row r="46938" hidden="1" x14ac:dyDescent="0.25"/>
    <row r="46939" hidden="1" x14ac:dyDescent="0.25"/>
    <row r="46940" hidden="1" x14ac:dyDescent="0.25"/>
    <row r="46941" hidden="1" x14ac:dyDescent="0.25"/>
    <row r="46942" hidden="1" x14ac:dyDescent="0.25"/>
    <row r="46943" hidden="1" x14ac:dyDescent="0.25"/>
    <row r="46944" hidden="1" x14ac:dyDescent="0.25"/>
    <row r="46945" hidden="1" x14ac:dyDescent="0.25"/>
    <row r="46946" hidden="1" x14ac:dyDescent="0.25"/>
    <row r="46947" hidden="1" x14ac:dyDescent="0.25"/>
    <row r="46948" hidden="1" x14ac:dyDescent="0.25"/>
    <row r="46949" hidden="1" x14ac:dyDescent="0.25"/>
    <row r="46950" hidden="1" x14ac:dyDescent="0.25"/>
    <row r="46951" hidden="1" x14ac:dyDescent="0.25"/>
    <row r="46952" hidden="1" x14ac:dyDescent="0.25"/>
    <row r="46953" hidden="1" x14ac:dyDescent="0.25"/>
    <row r="46954" hidden="1" x14ac:dyDescent="0.25"/>
    <row r="46955" hidden="1" x14ac:dyDescent="0.25"/>
    <row r="46956" hidden="1" x14ac:dyDescent="0.25"/>
    <row r="46957" hidden="1" x14ac:dyDescent="0.25"/>
    <row r="46958" hidden="1" x14ac:dyDescent="0.25"/>
    <row r="46959" hidden="1" x14ac:dyDescent="0.25"/>
    <row r="46960" hidden="1" x14ac:dyDescent="0.25"/>
    <row r="46961" hidden="1" x14ac:dyDescent="0.25"/>
    <row r="46962" hidden="1" x14ac:dyDescent="0.25"/>
    <row r="46963" hidden="1" x14ac:dyDescent="0.25"/>
    <row r="46964" hidden="1" x14ac:dyDescent="0.25"/>
    <row r="46965" hidden="1" x14ac:dyDescent="0.25"/>
    <row r="46966" hidden="1" x14ac:dyDescent="0.25"/>
    <row r="46967" hidden="1" x14ac:dyDescent="0.25"/>
    <row r="46968" hidden="1" x14ac:dyDescent="0.25"/>
    <row r="46969" hidden="1" x14ac:dyDescent="0.25"/>
    <row r="46970" hidden="1" x14ac:dyDescent="0.25"/>
    <row r="46971" hidden="1" x14ac:dyDescent="0.25"/>
    <row r="46972" hidden="1" x14ac:dyDescent="0.25"/>
    <row r="46973" hidden="1" x14ac:dyDescent="0.25"/>
    <row r="46974" hidden="1" x14ac:dyDescent="0.25"/>
    <row r="46975" hidden="1" x14ac:dyDescent="0.25"/>
    <row r="46976" hidden="1" x14ac:dyDescent="0.25"/>
    <row r="46977" hidden="1" x14ac:dyDescent="0.25"/>
    <row r="46978" hidden="1" x14ac:dyDescent="0.25"/>
    <row r="46979" hidden="1" x14ac:dyDescent="0.25"/>
    <row r="46980" hidden="1" x14ac:dyDescent="0.25"/>
    <row r="46981" hidden="1" x14ac:dyDescent="0.25"/>
    <row r="46982" hidden="1" x14ac:dyDescent="0.25"/>
    <row r="46983" hidden="1" x14ac:dyDescent="0.25"/>
    <row r="46984" hidden="1" x14ac:dyDescent="0.25"/>
    <row r="46985" hidden="1" x14ac:dyDescent="0.25"/>
    <row r="46986" hidden="1" x14ac:dyDescent="0.25"/>
    <row r="46987" hidden="1" x14ac:dyDescent="0.25"/>
    <row r="46988" hidden="1" x14ac:dyDescent="0.25"/>
    <row r="46989" hidden="1" x14ac:dyDescent="0.25"/>
    <row r="46990" hidden="1" x14ac:dyDescent="0.25"/>
    <row r="46991" hidden="1" x14ac:dyDescent="0.25"/>
    <row r="46992" hidden="1" x14ac:dyDescent="0.25"/>
    <row r="46993" hidden="1" x14ac:dyDescent="0.25"/>
    <row r="46994" hidden="1" x14ac:dyDescent="0.25"/>
    <row r="46995" hidden="1" x14ac:dyDescent="0.25"/>
    <row r="46996" hidden="1" x14ac:dyDescent="0.25"/>
    <row r="46997" hidden="1" x14ac:dyDescent="0.25"/>
    <row r="46998" hidden="1" x14ac:dyDescent="0.25"/>
    <row r="46999" hidden="1" x14ac:dyDescent="0.25"/>
    <row r="47000" hidden="1" x14ac:dyDescent="0.25"/>
    <row r="47001" hidden="1" x14ac:dyDescent="0.25"/>
    <row r="47002" hidden="1" x14ac:dyDescent="0.25"/>
    <row r="47003" hidden="1" x14ac:dyDescent="0.25"/>
    <row r="47004" hidden="1" x14ac:dyDescent="0.25"/>
    <row r="47005" hidden="1" x14ac:dyDescent="0.25"/>
    <row r="47006" hidden="1" x14ac:dyDescent="0.25"/>
    <row r="47007" hidden="1" x14ac:dyDescent="0.25"/>
    <row r="47008" hidden="1" x14ac:dyDescent="0.25"/>
    <row r="47009" hidden="1" x14ac:dyDescent="0.25"/>
    <row r="47010" hidden="1" x14ac:dyDescent="0.25"/>
    <row r="47011" hidden="1" x14ac:dyDescent="0.25"/>
    <row r="47012" hidden="1" x14ac:dyDescent="0.25"/>
    <row r="47013" hidden="1" x14ac:dyDescent="0.25"/>
    <row r="47014" hidden="1" x14ac:dyDescent="0.25"/>
    <row r="47015" hidden="1" x14ac:dyDescent="0.25"/>
    <row r="47016" hidden="1" x14ac:dyDescent="0.25"/>
    <row r="47017" hidden="1" x14ac:dyDescent="0.25"/>
    <row r="47018" hidden="1" x14ac:dyDescent="0.25"/>
    <row r="47019" hidden="1" x14ac:dyDescent="0.25"/>
    <row r="47020" hidden="1" x14ac:dyDescent="0.25"/>
    <row r="47021" hidden="1" x14ac:dyDescent="0.25"/>
    <row r="47022" hidden="1" x14ac:dyDescent="0.25"/>
    <row r="47023" hidden="1" x14ac:dyDescent="0.25"/>
    <row r="47024" hidden="1" x14ac:dyDescent="0.25"/>
    <row r="47025" hidden="1" x14ac:dyDescent="0.25"/>
    <row r="47026" hidden="1" x14ac:dyDescent="0.25"/>
    <row r="47027" hidden="1" x14ac:dyDescent="0.25"/>
    <row r="47028" hidden="1" x14ac:dyDescent="0.25"/>
    <row r="47029" hidden="1" x14ac:dyDescent="0.25"/>
    <row r="47030" hidden="1" x14ac:dyDescent="0.25"/>
    <row r="47031" hidden="1" x14ac:dyDescent="0.25"/>
    <row r="47032" hidden="1" x14ac:dyDescent="0.25"/>
    <row r="47033" hidden="1" x14ac:dyDescent="0.25"/>
    <row r="47034" hidden="1" x14ac:dyDescent="0.25"/>
    <row r="47035" hidden="1" x14ac:dyDescent="0.25"/>
    <row r="47036" hidden="1" x14ac:dyDescent="0.25"/>
    <row r="47037" hidden="1" x14ac:dyDescent="0.25"/>
    <row r="47038" hidden="1" x14ac:dyDescent="0.25"/>
    <row r="47039" hidden="1" x14ac:dyDescent="0.25"/>
    <row r="47040" hidden="1" x14ac:dyDescent="0.25"/>
    <row r="47041" hidden="1" x14ac:dyDescent="0.25"/>
    <row r="47042" hidden="1" x14ac:dyDescent="0.25"/>
    <row r="47043" hidden="1" x14ac:dyDescent="0.25"/>
    <row r="47044" hidden="1" x14ac:dyDescent="0.25"/>
    <row r="47045" hidden="1" x14ac:dyDescent="0.25"/>
    <row r="47046" hidden="1" x14ac:dyDescent="0.25"/>
    <row r="47047" hidden="1" x14ac:dyDescent="0.25"/>
    <row r="47048" hidden="1" x14ac:dyDescent="0.25"/>
    <row r="47049" hidden="1" x14ac:dyDescent="0.25"/>
    <row r="47050" hidden="1" x14ac:dyDescent="0.25"/>
    <row r="47051" hidden="1" x14ac:dyDescent="0.25"/>
    <row r="47052" hidden="1" x14ac:dyDescent="0.25"/>
    <row r="47053" hidden="1" x14ac:dyDescent="0.25"/>
    <row r="47054" hidden="1" x14ac:dyDescent="0.25"/>
    <row r="47055" hidden="1" x14ac:dyDescent="0.25"/>
    <row r="47056" hidden="1" x14ac:dyDescent="0.25"/>
    <row r="47057" hidden="1" x14ac:dyDescent="0.25"/>
    <row r="47058" hidden="1" x14ac:dyDescent="0.25"/>
    <row r="47059" hidden="1" x14ac:dyDescent="0.25"/>
    <row r="47060" hidden="1" x14ac:dyDescent="0.25"/>
    <row r="47061" hidden="1" x14ac:dyDescent="0.25"/>
    <row r="47062" hidden="1" x14ac:dyDescent="0.25"/>
    <row r="47063" hidden="1" x14ac:dyDescent="0.25"/>
    <row r="47064" hidden="1" x14ac:dyDescent="0.25"/>
    <row r="47065" hidden="1" x14ac:dyDescent="0.25"/>
    <row r="47066" hidden="1" x14ac:dyDescent="0.25"/>
    <row r="47067" hidden="1" x14ac:dyDescent="0.25"/>
    <row r="47068" hidden="1" x14ac:dyDescent="0.25"/>
    <row r="47069" hidden="1" x14ac:dyDescent="0.25"/>
    <row r="47070" hidden="1" x14ac:dyDescent="0.25"/>
    <row r="47071" hidden="1" x14ac:dyDescent="0.25"/>
    <row r="47072" hidden="1" x14ac:dyDescent="0.25"/>
    <row r="47073" hidden="1" x14ac:dyDescent="0.25"/>
    <row r="47074" hidden="1" x14ac:dyDescent="0.25"/>
    <row r="47075" hidden="1" x14ac:dyDescent="0.25"/>
    <row r="47076" hidden="1" x14ac:dyDescent="0.25"/>
    <row r="47077" hidden="1" x14ac:dyDescent="0.25"/>
    <row r="47078" hidden="1" x14ac:dyDescent="0.25"/>
    <row r="47079" hidden="1" x14ac:dyDescent="0.25"/>
    <row r="47080" hidden="1" x14ac:dyDescent="0.25"/>
    <row r="47081" hidden="1" x14ac:dyDescent="0.25"/>
    <row r="47082" hidden="1" x14ac:dyDescent="0.25"/>
    <row r="47083" hidden="1" x14ac:dyDescent="0.25"/>
    <row r="47084" hidden="1" x14ac:dyDescent="0.25"/>
    <row r="47085" hidden="1" x14ac:dyDescent="0.25"/>
    <row r="47086" hidden="1" x14ac:dyDescent="0.25"/>
    <row r="47087" hidden="1" x14ac:dyDescent="0.25"/>
    <row r="47088" hidden="1" x14ac:dyDescent="0.25"/>
    <row r="47089" hidden="1" x14ac:dyDescent="0.25"/>
    <row r="47090" hidden="1" x14ac:dyDescent="0.25"/>
    <row r="47091" hidden="1" x14ac:dyDescent="0.25"/>
    <row r="47092" hidden="1" x14ac:dyDescent="0.25"/>
    <row r="47093" hidden="1" x14ac:dyDescent="0.25"/>
    <row r="47094" hidden="1" x14ac:dyDescent="0.25"/>
    <row r="47095" hidden="1" x14ac:dyDescent="0.25"/>
    <row r="47096" hidden="1" x14ac:dyDescent="0.25"/>
    <row r="47097" hidden="1" x14ac:dyDescent="0.25"/>
    <row r="47098" hidden="1" x14ac:dyDescent="0.25"/>
    <row r="47099" hidden="1" x14ac:dyDescent="0.25"/>
    <row r="47100" hidden="1" x14ac:dyDescent="0.25"/>
    <row r="47101" hidden="1" x14ac:dyDescent="0.25"/>
    <row r="47102" hidden="1" x14ac:dyDescent="0.25"/>
    <row r="47103" hidden="1" x14ac:dyDescent="0.25"/>
    <row r="47104" hidden="1" x14ac:dyDescent="0.25"/>
    <row r="47105" hidden="1" x14ac:dyDescent="0.25"/>
    <row r="47106" hidden="1" x14ac:dyDescent="0.25"/>
    <row r="47107" hidden="1" x14ac:dyDescent="0.25"/>
    <row r="47108" hidden="1" x14ac:dyDescent="0.25"/>
    <row r="47109" hidden="1" x14ac:dyDescent="0.25"/>
    <row r="47110" hidden="1" x14ac:dyDescent="0.25"/>
    <row r="47111" hidden="1" x14ac:dyDescent="0.25"/>
    <row r="47112" hidden="1" x14ac:dyDescent="0.25"/>
    <row r="47113" hidden="1" x14ac:dyDescent="0.25"/>
    <row r="47114" hidden="1" x14ac:dyDescent="0.25"/>
    <row r="47115" hidden="1" x14ac:dyDescent="0.25"/>
    <row r="47116" hidden="1" x14ac:dyDescent="0.25"/>
    <row r="47117" hidden="1" x14ac:dyDescent="0.25"/>
    <row r="47118" hidden="1" x14ac:dyDescent="0.25"/>
    <row r="47119" hidden="1" x14ac:dyDescent="0.25"/>
    <row r="47120" hidden="1" x14ac:dyDescent="0.25"/>
    <row r="47121" hidden="1" x14ac:dyDescent="0.25"/>
    <row r="47122" hidden="1" x14ac:dyDescent="0.25"/>
    <row r="47123" hidden="1" x14ac:dyDescent="0.25"/>
    <row r="47124" hidden="1" x14ac:dyDescent="0.25"/>
    <row r="47125" hidden="1" x14ac:dyDescent="0.25"/>
    <row r="47126" hidden="1" x14ac:dyDescent="0.25"/>
    <row r="47127" hidden="1" x14ac:dyDescent="0.25"/>
    <row r="47128" hidden="1" x14ac:dyDescent="0.25"/>
    <row r="47129" hidden="1" x14ac:dyDescent="0.25"/>
    <row r="47130" hidden="1" x14ac:dyDescent="0.25"/>
    <row r="47131" hidden="1" x14ac:dyDescent="0.25"/>
    <row r="47132" hidden="1" x14ac:dyDescent="0.25"/>
    <row r="47133" hidden="1" x14ac:dyDescent="0.25"/>
    <row r="47134" hidden="1" x14ac:dyDescent="0.25"/>
    <row r="47135" hidden="1" x14ac:dyDescent="0.25"/>
    <row r="47136" hidden="1" x14ac:dyDescent="0.25"/>
    <row r="47137" hidden="1" x14ac:dyDescent="0.25"/>
    <row r="47138" hidden="1" x14ac:dyDescent="0.25"/>
    <row r="47139" hidden="1" x14ac:dyDescent="0.25"/>
    <row r="47140" hidden="1" x14ac:dyDescent="0.25"/>
    <row r="47141" hidden="1" x14ac:dyDescent="0.25"/>
    <row r="47142" hidden="1" x14ac:dyDescent="0.25"/>
    <row r="47143" hidden="1" x14ac:dyDescent="0.25"/>
    <row r="47144" hidden="1" x14ac:dyDescent="0.25"/>
    <row r="47145" hidden="1" x14ac:dyDescent="0.25"/>
    <row r="47146" hidden="1" x14ac:dyDescent="0.25"/>
    <row r="47147" hidden="1" x14ac:dyDescent="0.25"/>
    <row r="47148" hidden="1" x14ac:dyDescent="0.25"/>
    <row r="47149" hidden="1" x14ac:dyDescent="0.25"/>
    <row r="47150" hidden="1" x14ac:dyDescent="0.25"/>
    <row r="47151" hidden="1" x14ac:dyDescent="0.25"/>
    <row r="47152" hidden="1" x14ac:dyDescent="0.25"/>
    <row r="47153" hidden="1" x14ac:dyDescent="0.25"/>
    <row r="47154" hidden="1" x14ac:dyDescent="0.25"/>
    <row r="47155" hidden="1" x14ac:dyDescent="0.25"/>
    <row r="47156" hidden="1" x14ac:dyDescent="0.25"/>
    <row r="47157" hidden="1" x14ac:dyDescent="0.25"/>
    <row r="47158" hidden="1" x14ac:dyDescent="0.25"/>
    <row r="47159" hidden="1" x14ac:dyDescent="0.25"/>
    <row r="47160" hidden="1" x14ac:dyDescent="0.25"/>
    <row r="47161" hidden="1" x14ac:dyDescent="0.25"/>
    <row r="47162" hidden="1" x14ac:dyDescent="0.25"/>
    <row r="47163" hidden="1" x14ac:dyDescent="0.25"/>
    <row r="47164" hidden="1" x14ac:dyDescent="0.25"/>
    <row r="47165" hidden="1" x14ac:dyDescent="0.25"/>
    <row r="47166" hidden="1" x14ac:dyDescent="0.25"/>
    <row r="47167" hidden="1" x14ac:dyDescent="0.25"/>
    <row r="47168" hidden="1" x14ac:dyDescent="0.25"/>
    <row r="47169" hidden="1" x14ac:dyDescent="0.25"/>
    <row r="47170" hidden="1" x14ac:dyDescent="0.25"/>
    <row r="47171" hidden="1" x14ac:dyDescent="0.25"/>
    <row r="47172" hidden="1" x14ac:dyDescent="0.25"/>
    <row r="47173" hidden="1" x14ac:dyDescent="0.25"/>
    <row r="47174" hidden="1" x14ac:dyDescent="0.25"/>
    <row r="47175" hidden="1" x14ac:dyDescent="0.25"/>
    <row r="47176" hidden="1" x14ac:dyDescent="0.25"/>
    <row r="47177" hidden="1" x14ac:dyDescent="0.25"/>
    <row r="47178" hidden="1" x14ac:dyDescent="0.25"/>
    <row r="47179" hidden="1" x14ac:dyDescent="0.25"/>
    <row r="47180" hidden="1" x14ac:dyDescent="0.25"/>
    <row r="47181" hidden="1" x14ac:dyDescent="0.25"/>
    <row r="47182" hidden="1" x14ac:dyDescent="0.25"/>
    <row r="47183" hidden="1" x14ac:dyDescent="0.25"/>
    <row r="47184" hidden="1" x14ac:dyDescent="0.25"/>
    <row r="47185" hidden="1" x14ac:dyDescent="0.25"/>
    <row r="47186" hidden="1" x14ac:dyDescent="0.25"/>
    <row r="47187" hidden="1" x14ac:dyDescent="0.25"/>
    <row r="47188" hidden="1" x14ac:dyDescent="0.25"/>
    <row r="47189" hidden="1" x14ac:dyDescent="0.25"/>
    <row r="47190" hidden="1" x14ac:dyDescent="0.25"/>
    <row r="47191" hidden="1" x14ac:dyDescent="0.25"/>
    <row r="47192" hidden="1" x14ac:dyDescent="0.25"/>
    <row r="47193" hidden="1" x14ac:dyDescent="0.25"/>
    <row r="47194" hidden="1" x14ac:dyDescent="0.25"/>
    <row r="47195" hidden="1" x14ac:dyDescent="0.25"/>
    <row r="47196" hidden="1" x14ac:dyDescent="0.25"/>
    <row r="47197" hidden="1" x14ac:dyDescent="0.25"/>
    <row r="47198" hidden="1" x14ac:dyDescent="0.25"/>
    <row r="47199" hidden="1" x14ac:dyDescent="0.25"/>
    <row r="47200" hidden="1" x14ac:dyDescent="0.25"/>
    <row r="47201" hidden="1" x14ac:dyDescent="0.25"/>
    <row r="47202" hidden="1" x14ac:dyDescent="0.25"/>
    <row r="47203" hidden="1" x14ac:dyDescent="0.25"/>
    <row r="47204" hidden="1" x14ac:dyDescent="0.25"/>
    <row r="47205" hidden="1" x14ac:dyDescent="0.25"/>
    <row r="47206" hidden="1" x14ac:dyDescent="0.25"/>
    <row r="47207" hidden="1" x14ac:dyDescent="0.25"/>
    <row r="47208" hidden="1" x14ac:dyDescent="0.25"/>
    <row r="47209" hidden="1" x14ac:dyDescent="0.25"/>
    <row r="47210" hidden="1" x14ac:dyDescent="0.25"/>
    <row r="47211" hidden="1" x14ac:dyDescent="0.25"/>
    <row r="47212" hidden="1" x14ac:dyDescent="0.25"/>
    <row r="47213" hidden="1" x14ac:dyDescent="0.25"/>
    <row r="47214" hidden="1" x14ac:dyDescent="0.25"/>
    <row r="47215" hidden="1" x14ac:dyDescent="0.25"/>
    <row r="47216" hidden="1" x14ac:dyDescent="0.25"/>
    <row r="47217" hidden="1" x14ac:dyDescent="0.25"/>
    <row r="47218" hidden="1" x14ac:dyDescent="0.25"/>
    <row r="47219" hidden="1" x14ac:dyDescent="0.25"/>
    <row r="47220" hidden="1" x14ac:dyDescent="0.25"/>
    <row r="47221" hidden="1" x14ac:dyDescent="0.25"/>
    <row r="47222" hidden="1" x14ac:dyDescent="0.25"/>
    <row r="47223" hidden="1" x14ac:dyDescent="0.25"/>
    <row r="47224" hidden="1" x14ac:dyDescent="0.25"/>
    <row r="47225" hidden="1" x14ac:dyDescent="0.25"/>
    <row r="47226" hidden="1" x14ac:dyDescent="0.25"/>
    <row r="47227" hidden="1" x14ac:dyDescent="0.25"/>
    <row r="47228" hidden="1" x14ac:dyDescent="0.25"/>
    <row r="47229" hidden="1" x14ac:dyDescent="0.25"/>
    <row r="47230" hidden="1" x14ac:dyDescent="0.25"/>
    <row r="47231" hidden="1" x14ac:dyDescent="0.25"/>
    <row r="47232" hidden="1" x14ac:dyDescent="0.25"/>
    <row r="47233" hidden="1" x14ac:dyDescent="0.25"/>
    <row r="47234" hidden="1" x14ac:dyDescent="0.25"/>
    <row r="47235" hidden="1" x14ac:dyDescent="0.25"/>
    <row r="47236" hidden="1" x14ac:dyDescent="0.25"/>
    <row r="47237" hidden="1" x14ac:dyDescent="0.25"/>
    <row r="47238" hidden="1" x14ac:dyDescent="0.25"/>
    <row r="47239" hidden="1" x14ac:dyDescent="0.25"/>
    <row r="47240" hidden="1" x14ac:dyDescent="0.25"/>
    <row r="47241" hidden="1" x14ac:dyDescent="0.25"/>
    <row r="47242" hidden="1" x14ac:dyDescent="0.25"/>
    <row r="47243" hidden="1" x14ac:dyDescent="0.25"/>
    <row r="47244" hidden="1" x14ac:dyDescent="0.25"/>
    <row r="47245" hidden="1" x14ac:dyDescent="0.25"/>
    <row r="47246" hidden="1" x14ac:dyDescent="0.25"/>
    <row r="47247" hidden="1" x14ac:dyDescent="0.25"/>
    <row r="47248" hidden="1" x14ac:dyDescent="0.25"/>
    <row r="47249" hidden="1" x14ac:dyDescent="0.25"/>
    <row r="47250" hidden="1" x14ac:dyDescent="0.25"/>
    <row r="47251" hidden="1" x14ac:dyDescent="0.25"/>
    <row r="47252" hidden="1" x14ac:dyDescent="0.25"/>
    <row r="47253" hidden="1" x14ac:dyDescent="0.25"/>
    <row r="47254" hidden="1" x14ac:dyDescent="0.25"/>
    <row r="47255" hidden="1" x14ac:dyDescent="0.25"/>
    <row r="47256" hidden="1" x14ac:dyDescent="0.25"/>
    <row r="47257" hidden="1" x14ac:dyDescent="0.25"/>
    <row r="47258" hidden="1" x14ac:dyDescent="0.25"/>
    <row r="47259" hidden="1" x14ac:dyDescent="0.25"/>
    <row r="47260" hidden="1" x14ac:dyDescent="0.25"/>
    <row r="47261" hidden="1" x14ac:dyDescent="0.25"/>
    <row r="47262" hidden="1" x14ac:dyDescent="0.25"/>
    <row r="47263" hidden="1" x14ac:dyDescent="0.25"/>
    <row r="47264" hidden="1" x14ac:dyDescent="0.25"/>
    <row r="47265" hidden="1" x14ac:dyDescent="0.25"/>
    <row r="47266" hidden="1" x14ac:dyDescent="0.25"/>
    <row r="47267" hidden="1" x14ac:dyDescent="0.25"/>
    <row r="47268" hidden="1" x14ac:dyDescent="0.25"/>
    <row r="47269" hidden="1" x14ac:dyDescent="0.25"/>
    <row r="47270" hidden="1" x14ac:dyDescent="0.25"/>
    <row r="47271" hidden="1" x14ac:dyDescent="0.25"/>
    <row r="47272" hidden="1" x14ac:dyDescent="0.25"/>
    <row r="47273" hidden="1" x14ac:dyDescent="0.25"/>
    <row r="47274" hidden="1" x14ac:dyDescent="0.25"/>
    <row r="47275" hidden="1" x14ac:dyDescent="0.25"/>
    <row r="47276" hidden="1" x14ac:dyDescent="0.25"/>
    <row r="47277" hidden="1" x14ac:dyDescent="0.25"/>
    <row r="47278" hidden="1" x14ac:dyDescent="0.25"/>
    <row r="47279" hidden="1" x14ac:dyDescent="0.25"/>
    <row r="47280" hidden="1" x14ac:dyDescent="0.25"/>
    <row r="47281" hidden="1" x14ac:dyDescent="0.25"/>
    <row r="47282" hidden="1" x14ac:dyDescent="0.25"/>
    <row r="47283" hidden="1" x14ac:dyDescent="0.25"/>
    <row r="47284" hidden="1" x14ac:dyDescent="0.25"/>
    <row r="47285" hidden="1" x14ac:dyDescent="0.25"/>
    <row r="47286" hidden="1" x14ac:dyDescent="0.25"/>
    <row r="47287" hidden="1" x14ac:dyDescent="0.25"/>
    <row r="47288" hidden="1" x14ac:dyDescent="0.25"/>
    <row r="47289" hidden="1" x14ac:dyDescent="0.25"/>
    <row r="47290" hidden="1" x14ac:dyDescent="0.25"/>
    <row r="47291" hidden="1" x14ac:dyDescent="0.25"/>
    <row r="47292" hidden="1" x14ac:dyDescent="0.25"/>
    <row r="47293" hidden="1" x14ac:dyDescent="0.25"/>
    <row r="47294" hidden="1" x14ac:dyDescent="0.25"/>
    <row r="47295" hidden="1" x14ac:dyDescent="0.25"/>
    <row r="47296" hidden="1" x14ac:dyDescent="0.25"/>
    <row r="47297" hidden="1" x14ac:dyDescent="0.25"/>
    <row r="47298" hidden="1" x14ac:dyDescent="0.25"/>
    <row r="47299" hidden="1" x14ac:dyDescent="0.25"/>
    <row r="47300" hidden="1" x14ac:dyDescent="0.25"/>
    <row r="47301" hidden="1" x14ac:dyDescent="0.25"/>
    <row r="47302" hidden="1" x14ac:dyDescent="0.25"/>
    <row r="47303" hidden="1" x14ac:dyDescent="0.25"/>
    <row r="47304" hidden="1" x14ac:dyDescent="0.25"/>
    <row r="47305" hidden="1" x14ac:dyDescent="0.25"/>
    <row r="47306" hidden="1" x14ac:dyDescent="0.25"/>
    <row r="47307" hidden="1" x14ac:dyDescent="0.25"/>
    <row r="47308" hidden="1" x14ac:dyDescent="0.25"/>
    <row r="47309" hidden="1" x14ac:dyDescent="0.25"/>
    <row r="47310" hidden="1" x14ac:dyDescent="0.25"/>
    <row r="47311" hidden="1" x14ac:dyDescent="0.25"/>
    <row r="47312" hidden="1" x14ac:dyDescent="0.25"/>
    <row r="47313" hidden="1" x14ac:dyDescent="0.25"/>
    <row r="47314" hidden="1" x14ac:dyDescent="0.25"/>
    <row r="47315" hidden="1" x14ac:dyDescent="0.25"/>
    <row r="47316" hidden="1" x14ac:dyDescent="0.25"/>
    <row r="47317" hidden="1" x14ac:dyDescent="0.25"/>
    <row r="47318" hidden="1" x14ac:dyDescent="0.25"/>
    <row r="47319" hidden="1" x14ac:dyDescent="0.25"/>
    <row r="47320" hidden="1" x14ac:dyDescent="0.25"/>
    <row r="47321" hidden="1" x14ac:dyDescent="0.25"/>
    <row r="47322" hidden="1" x14ac:dyDescent="0.25"/>
    <row r="47323" hidden="1" x14ac:dyDescent="0.25"/>
    <row r="47324" hidden="1" x14ac:dyDescent="0.25"/>
    <row r="47325" hidden="1" x14ac:dyDescent="0.25"/>
    <row r="47326" hidden="1" x14ac:dyDescent="0.25"/>
    <row r="47327" hidden="1" x14ac:dyDescent="0.25"/>
    <row r="47328" hidden="1" x14ac:dyDescent="0.25"/>
    <row r="47329" hidden="1" x14ac:dyDescent="0.25"/>
    <row r="47330" hidden="1" x14ac:dyDescent="0.25"/>
    <row r="47331" hidden="1" x14ac:dyDescent="0.25"/>
    <row r="47332" hidden="1" x14ac:dyDescent="0.25"/>
    <row r="47333" hidden="1" x14ac:dyDescent="0.25"/>
    <row r="47334" hidden="1" x14ac:dyDescent="0.25"/>
    <row r="47335" hidden="1" x14ac:dyDescent="0.25"/>
    <row r="47336" hidden="1" x14ac:dyDescent="0.25"/>
    <row r="47337" hidden="1" x14ac:dyDescent="0.25"/>
    <row r="47338" hidden="1" x14ac:dyDescent="0.25"/>
    <row r="47339" hidden="1" x14ac:dyDescent="0.25"/>
    <row r="47340" hidden="1" x14ac:dyDescent="0.25"/>
    <row r="47341" hidden="1" x14ac:dyDescent="0.25"/>
    <row r="47342" hidden="1" x14ac:dyDescent="0.25"/>
    <row r="47343" hidden="1" x14ac:dyDescent="0.25"/>
    <row r="47344" hidden="1" x14ac:dyDescent="0.25"/>
    <row r="47345" hidden="1" x14ac:dyDescent="0.25"/>
    <row r="47346" hidden="1" x14ac:dyDescent="0.25"/>
    <row r="47347" hidden="1" x14ac:dyDescent="0.25"/>
    <row r="47348" hidden="1" x14ac:dyDescent="0.25"/>
    <row r="47349" hidden="1" x14ac:dyDescent="0.25"/>
    <row r="47350" hidden="1" x14ac:dyDescent="0.25"/>
    <row r="47351" hidden="1" x14ac:dyDescent="0.25"/>
    <row r="47352" hidden="1" x14ac:dyDescent="0.25"/>
    <row r="47353" hidden="1" x14ac:dyDescent="0.25"/>
    <row r="47354" hidden="1" x14ac:dyDescent="0.25"/>
    <row r="47355" hidden="1" x14ac:dyDescent="0.25"/>
    <row r="47356" hidden="1" x14ac:dyDescent="0.25"/>
    <row r="47357" hidden="1" x14ac:dyDescent="0.25"/>
    <row r="47358" hidden="1" x14ac:dyDescent="0.25"/>
    <row r="47359" hidden="1" x14ac:dyDescent="0.25"/>
    <row r="47360" hidden="1" x14ac:dyDescent="0.25"/>
    <row r="47361" hidden="1" x14ac:dyDescent="0.25"/>
    <row r="47362" hidden="1" x14ac:dyDescent="0.25"/>
    <row r="47363" hidden="1" x14ac:dyDescent="0.25"/>
    <row r="47364" hidden="1" x14ac:dyDescent="0.25"/>
    <row r="47365" hidden="1" x14ac:dyDescent="0.25"/>
    <row r="47366" hidden="1" x14ac:dyDescent="0.25"/>
    <row r="47367" hidden="1" x14ac:dyDescent="0.25"/>
    <row r="47368" hidden="1" x14ac:dyDescent="0.25"/>
    <row r="47369" hidden="1" x14ac:dyDescent="0.25"/>
    <row r="47370" hidden="1" x14ac:dyDescent="0.25"/>
    <row r="47371" hidden="1" x14ac:dyDescent="0.25"/>
    <row r="47372" hidden="1" x14ac:dyDescent="0.25"/>
    <row r="47373" hidden="1" x14ac:dyDescent="0.25"/>
    <row r="47374" hidden="1" x14ac:dyDescent="0.25"/>
    <row r="47375" hidden="1" x14ac:dyDescent="0.25"/>
    <row r="47376" hidden="1" x14ac:dyDescent="0.25"/>
    <row r="47377" hidden="1" x14ac:dyDescent="0.25"/>
    <row r="47378" hidden="1" x14ac:dyDescent="0.25"/>
    <row r="47379" hidden="1" x14ac:dyDescent="0.25"/>
    <row r="47380" hidden="1" x14ac:dyDescent="0.25"/>
    <row r="47381" hidden="1" x14ac:dyDescent="0.25"/>
    <row r="47382" hidden="1" x14ac:dyDescent="0.25"/>
    <row r="47383" hidden="1" x14ac:dyDescent="0.25"/>
    <row r="47384" hidden="1" x14ac:dyDescent="0.25"/>
    <row r="47385" hidden="1" x14ac:dyDescent="0.25"/>
    <row r="47386" hidden="1" x14ac:dyDescent="0.25"/>
    <row r="47387" hidden="1" x14ac:dyDescent="0.25"/>
    <row r="47388" hidden="1" x14ac:dyDescent="0.25"/>
    <row r="47389" hidden="1" x14ac:dyDescent="0.25"/>
    <row r="47390" hidden="1" x14ac:dyDescent="0.25"/>
    <row r="47391" hidden="1" x14ac:dyDescent="0.25"/>
    <row r="47392" hidden="1" x14ac:dyDescent="0.25"/>
    <row r="47393" hidden="1" x14ac:dyDescent="0.25"/>
    <row r="47394" hidden="1" x14ac:dyDescent="0.25"/>
    <row r="47395" hidden="1" x14ac:dyDescent="0.25"/>
    <row r="47396" hidden="1" x14ac:dyDescent="0.25"/>
    <row r="47397" hidden="1" x14ac:dyDescent="0.25"/>
    <row r="47398" hidden="1" x14ac:dyDescent="0.25"/>
    <row r="47399" hidden="1" x14ac:dyDescent="0.25"/>
    <row r="47400" hidden="1" x14ac:dyDescent="0.25"/>
    <row r="47401" hidden="1" x14ac:dyDescent="0.25"/>
    <row r="47402" hidden="1" x14ac:dyDescent="0.25"/>
    <row r="47403" hidden="1" x14ac:dyDescent="0.25"/>
    <row r="47404" hidden="1" x14ac:dyDescent="0.25"/>
    <row r="47405" hidden="1" x14ac:dyDescent="0.25"/>
    <row r="47406" hidden="1" x14ac:dyDescent="0.25"/>
    <row r="47407" hidden="1" x14ac:dyDescent="0.25"/>
    <row r="47408" hidden="1" x14ac:dyDescent="0.25"/>
    <row r="47409" hidden="1" x14ac:dyDescent="0.25"/>
    <row r="47410" hidden="1" x14ac:dyDescent="0.25"/>
    <row r="47411" hidden="1" x14ac:dyDescent="0.25"/>
    <row r="47412" hidden="1" x14ac:dyDescent="0.25"/>
    <row r="47413" hidden="1" x14ac:dyDescent="0.25"/>
    <row r="47414" hidden="1" x14ac:dyDescent="0.25"/>
    <row r="47415" hidden="1" x14ac:dyDescent="0.25"/>
    <row r="47416" hidden="1" x14ac:dyDescent="0.25"/>
    <row r="47417" hidden="1" x14ac:dyDescent="0.25"/>
    <row r="47418" hidden="1" x14ac:dyDescent="0.25"/>
    <row r="47419" hidden="1" x14ac:dyDescent="0.25"/>
    <row r="47420" hidden="1" x14ac:dyDescent="0.25"/>
    <row r="47421" hidden="1" x14ac:dyDescent="0.25"/>
    <row r="47422" hidden="1" x14ac:dyDescent="0.25"/>
    <row r="47423" hidden="1" x14ac:dyDescent="0.25"/>
    <row r="47424" hidden="1" x14ac:dyDescent="0.25"/>
    <row r="47425" hidden="1" x14ac:dyDescent="0.25"/>
    <row r="47426" hidden="1" x14ac:dyDescent="0.25"/>
    <row r="47427" hidden="1" x14ac:dyDescent="0.25"/>
    <row r="47428" hidden="1" x14ac:dyDescent="0.25"/>
    <row r="47429" hidden="1" x14ac:dyDescent="0.25"/>
    <row r="47430" hidden="1" x14ac:dyDescent="0.25"/>
    <row r="47431" hidden="1" x14ac:dyDescent="0.25"/>
    <row r="47432" hidden="1" x14ac:dyDescent="0.25"/>
    <row r="47433" hidden="1" x14ac:dyDescent="0.25"/>
    <row r="47434" hidden="1" x14ac:dyDescent="0.25"/>
    <row r="47435" hidden="1" x14ac:dyDescent="0.25"/>
    <row r="47436" hidden="1" x14ac:dyDescent="0.25"/>
    <row r="47437" hidden="1" x14ac:dyDescent="0.25"/>
    <row r="47438" hidden="1" x14ac:dyDescent="0.25"/>
    <row r="47439" hidden="1" x14ac:dyDescent="0.25"/>
    <row r="47440" hidden="1" x14ac:dyDescent="0.25"/>
    <row r="47441" hidden="1" x14ac:dyDescent="0.25"/>
    <row r="47442" hidden="1" x14ac:dyDescent="0.25"/>
    <row r="47443" hidden="1" x14ac:dyDescent="0.25"/>
    <row r="47444" hidden="1" x14ac:dyDescent="0.25"/>
    <row r="47445" hidden="1" x14ac:dyDescent="0.25"/>
    <row r="47446" hidden="1" x14ac:dyDescent="0.25"/>
    <row r="47447" hidden="1" x14ac:dyDescent="0.25"/>
    <row r="47448" hidden="1" x14ac:dyDescent="0.25"/>
    <row r="47449" hidden="1" x14ac:dyDescent="0.25"/>
    <row r="47450" hidden="1" x14ac:dyDescent="0.25"/>
    <row r="47451" hidden="1" x14ac:dyDescent="0.25"/>
    <row r="47452" hidden="1" x14ac:dyDescent="0.25"/>
    <row r="47453" hidden="1" x14ac:dyDescent="0.25"/>
    <row r="47454" hidden="1" x14ac:dyDescent="0.25"/>
    <row r="47455" hidden="1" x14ac:dyDescent="0.25"/>
    <row r="47456" hidden="1" x14ac:dyDescent="0.25"/>
    <row r="47457" hidden="1" x14ac:dyDescent="0.25"/>
    <row r="47458" hidden="1" x14ac:dyDescent="0.25"/>
    <row r="47459" hidden="1" x14ac:dyDescent="0.25"/>
    <row r="47460" hidden="1" x14ac:dyDescent="0.25"/>
    <row r="47461" hidden="1" x14ac:dyDescent="0.25"/>
    <row r="47462" hidden="1" x14ac:dyDescent="0.25"/>
    <row r="47463" hidden="1" x14ac:dyDescent="0.25"/>
    <row r="47464" hidden="1" x14ac:dyDescent="0.25"/>
    <row r="47465" hidden="1" x14ac:dyDescent="0.25"/>
    <row r="47466" hidden="1" x14ac:dyDescent="0.25"/>
    <row r="47467" hidden="1" x14ac:dyDescent="0.25"/>
    <row r="47468" hidden="1" x14ac:dyDescent="0.25"/>
    <row r="47469" hidden="1" x14ac:dyDescent="0.25"/>
    <row r="47470" hidden="1" x14ac:dyDescent="0.25"/>
    <row r="47471" hidden="1" x14ac:dyDescent="0.25"/>
    <row r="47472" hidden="1" x14ac:dyDescent="0.25"/>
    <row r="47473" hidden="1" x14ac:dyDescent="0.25"/>
    <row r="47474" hidden="1" x14ac:dyDescent="0.25"/>
    <row r="47475" hidden="1" x14ac:dyDescent="0.25"/>
    <row r="47476" hidden="1" x14ac:dyDescent="0.25"/>
    <row r="47477" hidden="1" x14ac:dyDescent="0.25"/>
    <row r="47478" hidden="1" x14ac:dyDescent="0.25"/>
    <row r="47479" hidden="1" x14ac:dyDescent="0.25"/>
    <row r="47480" hidden="1" x14ac:dyDescent="0.25"/>
    <row r="47481" hidden="1" x14ac:dyDescent="0.25"/>
    <row r="47482" hidden="1" x14ac:dyDescent="0.25"/>
    <row r="47483" hidden="1" x14ac:dyDescent="0.25"/>
    <row r="47484" hidden="1" x14ac:dyDescent="0.25"/>
    <row r="47485" hidden="1" x14ac:dyDescent="0.25"/>
    <row r="47486" hidden="1" x14ac:dyDescent="0.25"/>
    <row r="47487" hidden="1" x14ac:dyDescent="0.25"/>
    <row r="47488" hidden="1" x14ac:dyDescent="0.25"/>
    <row r="47489" hidden="1" x14ac:dyDescent="0.25"/>
    <row r="47490" hidden="1" x14ac:dyDescent="0.25"/>
    <row r="47491" hidden="1" x14ac:dyDescent="0.25"/>
    <row r="47492" hidden="1" x14ac:dyDescent="0.25"/>
    <row r="47493" hidden="1" x14ac:dyDescent="0.25"/>
    <row r="47494" hidden="1" x14ac:dyDescent="0.25"/>
    <row r="47495" hidden="1" x14ac:dyDescent="0.25"/>
    <row r="47496" hidden="1" x14ac:dyDescent="0.25"/>
    <row r="47497" hidden="1" x14ac:dyDescent="0.25"/>
    <row r="47498" hidden="1" x14ac:dyDescent="0.25"/>
    <row r="47499" hidden="1" x14ac:dyDescent="0.25"/>
    <row r="47500" hidden="1" x14ac:dyDescent="0.25"/>
    <row r="47501" hidden="1" x14ac:dyDescent="0.25"/>
    <row r="47502" hidden="1" x14ac:dyDescent="0.25"/>
    <row r="47503" hidden="1" x14ac:dyDescent="0.25"/>
    <row r="47504" hidden="1" x14ac:dyDescent="0.25"/>
    <row r="47505" hidden="1" x14ac:dyDescent="0.25"/>
    <row r="47506" hidden="1" x14ac:dyDescent="0.25"/>
    <row r="47507" hidden="1" x14ac:dyDescent="0.25"/>
    <row r="47508" hidden="1" x14ac:dyDescent="0.25"/>
    <row r="47509" hidden="1" x14ac:dyDescent="0.25"/>
    <row r="47510" hidden="1" x14ac:dyDescent="0.25"/>
    <row r="47511" hidden="1" x14ac:dyDescent="0.25"/>
    <row r="47512" hidden="1" x14ac:dyDescent="0.25"/>
    <row r="47513" hidden="1" x14ac:dyDescent="0.25"/>
    <row r="47514" hidden="1" x14ac:dyDescent="0.25"/>
    <row r="47515" hidden="1" x14ac:dyDescent="0.25"/>
    <row r="47516" hidden="1" x14ac:dyDescent="0.25"/>
    <row r="47517" hidden="1" x14ac:dyDescent="0.25"/>
    <row r="47518" hidden="1" x14ac:dyDescent="0.25"/>
    <row r="47519" hidden="1" x14ac:dyDescent="0.25"/>
    <row r="47520" hidden="1" x14ac:dyDescent="0.25"/>
    <row r="47521" hidden="1" x14ac:dyDescent="0.25"/>
    <row r="47522" hidden="1" x14ac:dyDescent="0.25"/>
    <row r="47523" hidden="1" x14ac:dyDescent="0.25"/>
    <row r="47524" hidden="1" x14ac:dyDescent="0.25"/>
    <row r="47525" hidden="1" x14ac:dyDescent="0.25"/>
    <row r="47526" hidden="1" x14ac:dyDescent="0.25"/>
    <row r="47527" hidden="1" x14ac:dyDescent="0.25"/>
    <row r="47528" hidden="1" x14ac:dyDescent="0.25"/>
    <row r="47529" hidden="1" x14ac:dyDescent="0.25"/>
    <row r="47530" hidden="1" x14ac:dyDescent="0.25"/>
    <row r="47531" hidden="1" x14ac:dyDescent="0.25"/>
    <row r="47532" hidden="1" x14ac:dyDescent="0.25"/>
    <row r="47533" hidden="1" x14ac:dyDescent="0.25"/>
    <row r="47534" hidden="1" x14ac:dyDescent="0.25"/>
    <row r="47535" hidden="1" x14ac:dyDescent="0.25"/>
    <row r="47536" hidden="1" x14ac:dyDescent="0.25"/>
    <row r="47537" hidden="1" x14ac:dyDescent="0.25"/>
    <row r="47538" hidden="1" x14ac:dyDescent="0.25"/>
    <row r="47539" hidden="1" x14ac:dyDescent="0.25"/>
    <row r="47540" hidden="1" x14ac:dyDescent="0.25"/>
    <row r="47541" hidden="1" x14ac:dyDescent="0.25"/>
    <row r="47542" hidden="1" x14ac:dyDescent="0.25"/>
    <row r="47543" hidden="1" x14ac:dyDescent="0.25"/>
    <row r="47544" hidden="1" x14ac:dyDescent="0.25"/>
    <row r="47545" hidden="1" x14ac:dyDescent="0.25"/>
    <row r="47546" hidden="1" x14ac:dyDescent="0.25"/>
    <row r="47547" hidden="1" x14ac:dyDescent="0.25"/>
    <row r="47548" hidden="1" x14ac:dyDescent="0.25"/>
    <row r="47549" hidden="1" x14ac:dyDescent="0.25"/>
    <row r="47550" hidden="1" x14ac:dyDescent="0.25"/>
    <row r="47551" hidden="1" x14ac:dyDescent="0.25"/>
    <row r="47552" hidden="1" x14ac:dyDescent="0.25"/>
    <row r="47553" hidden="1" x14ac:dyDescent="0.25"/>
    <row r="47554" hidden="1" x14ac:dyDescent="0.25"/>
    <row r="47555" hidden="1" x14ac:dyDescent="0.25"/>
    <row r="47556" hidden="1" x14ac:dyDescent="0.25"/>
    <row r="47557" hidden="1" x14ac:dyDescent="0.25"/>
    <row r="47558" hidden="1" x14ac:dyDescent="0.25"/>
    <row r="47559" hidden="1" x14ac:dyDescent="0.25"/>
    <row r="47560" hidden="1" x14ac:dyDescent="0.25"/>
    <row r="47561" hidden="1" x14ac:dyDescent="0.25"/>
    <row r="47562" hidden="1" x14ac:dyDescent="0.25"/>
    <row r="47563" hidden="1" x14ac:dyDescent="0.25"/>
    <row r="47564" hidden="1" x14ac:dyDescent="0.25"/>
    <row r="47565" hidden="1" x14ac:dyDescent="0.25"/>
    <row r="47566" hidden="1" x14ac:dyDescent="0.25"/>
    <row r="47567" hidden="1" x14ac:dyDescent="0.25"/>
    <row r="47568" hidden="1" x14ac:dyDescent="0.25"/>
    <row r="47569" hidden="1" x14ac:dyDescent="0.25"/>
    <row r="47570" hidden="1" x14ac:dyDescent="0.25"/>
    <row r="47571" hidden="1" x14ac:dyDescent="0.25"/>
    <row r="47572" hidden="1" x14ac:dyDescent="0.25"/>
    <row r="47573" hidden="1" x14ac:dyDescent="0.25"/>
    <row r="47574" hidden="1" x14ac:dyDescent="0.25"/>
    <row r="47575" hidden="1" x14ac:dyDescent="0.25"/>
    <row r="47576" hidden="1" x14ac:dyDescent="0.25"/>
    <row r="47577" hidden="1" x14ac:dyDescent="0.25"/>
    <row r="47578" hidden="1" x14ac:dyDescent="0.25"/>
    <row r="47579" hidden="1" x14ac:dyDescent="0.25"/>
    <row r="47580" hidden="1" x14ac:dyDescent="0.25"/>
    <row r="47581" hidden="1" x14ac:dyDescent="0.25"/>
    <row r="47582" hidden="1" x14ac:dyDescent="0.25"/>
    <row r="47583" hidden="1" x14ac:dyDescent="0.25"/>
    <row r="47584" hidden="1" x14ac:dyDescent="0.25"/>
    <row r="47585" hidden="1" x14ac:dyDescent="0.25"/>
    <row r="47586" hidden="1" x14ac:dyDescent="0.25"/>
    <row r="47587" hidden="1" x14ac:dyDescent="0.25"/>
    <row r="47588" hidden="1" x14ac:dyDescent="0.25"/>
    <row r="47589" hidden="1" x14ac:dyDescent="0.25"/>
    <row r="47590" hidden="1" x14ac:dyDescent="0.25"/>
    <row r="47591" hidden="1" x14ac:dyDescent="0.25"/>
    <row r="47592" hidden="1" x14ac:dyDescent="0.25"/>
    <row r="47593" hidden="1" x14ac:dyDescent="0.25"/>
    <row r="47594" hidden="1" x14ac:dyDescent="0.25"/>
    <row r="47595" hidden="1" x14ac:dyDescent="0.25"/>
    <row r="47596" hidden="1" x14ac:dyDescent="0.25"/>
    <row r="47597" hidden="1" x14ac:dyDescent="0.25"/>
    <row r="47598" hidden="1" x14ac:dyDescent="0.25"/>
    <row r="47599" hidden="1" x14ac:dyDescent="0.25"/>
    <row r="47600" hidden="1" x14ac:dyDescent="0.25"/>
    <row r="47601" hidden="1" x14ac:dyDescent="0.25"/>
    <row r="47602" hidden="1" x14ac:dyDescent="0.25"/>
    <row r="47603" hidden="1" x14ac:dyDescent="0.25"/>
    <row r="47604" hidden="1" x14ac:dyDescent="0.25"/>
    <row r="47605" hidden="1" x14ac:dyDescent="0.25"/>
    <row r="47606" hidden="1" x14ac:dyDescent="0.25"/>
    <row r="47607" hidden="1" x14ac:dyDescent="0.25"/>
    <row r="47608" hidden="1" x14ac:dyDescent="0.25"/>
    <row r="47609" hidden="1" x14ac:dyDescent="0.25"/>
    <row r="47610" hidden="1" x14ac:dyDescent="0.25"/>
    <row r="47611" hidden="1" x14ac:dyDescent="0.25"/>
    <row r="47612" hidden="1" x14ac:dyDescent="0.25"/>
    <row r="47613" hidden="1" x14ac:dyDescent="0.25"/>
    <row r="47614" hidden="1" x14ac:dyDescent="0.25"/>
    <row r="47615" hidden="1" x14ac:dyDescent="0.25"/>
    <row r="47616" hidden="1" x14ac:dyDescent="0.25"/>
    <row r="47617" hidden="1" x14ac:dyDescent="0.25"/>
    <row r="47618" hidden="1" x14ac:dyDescent="0.25"/>
    <row r="47619" hidden="1" x14ac:dyDescent="0.25"/>
    <row r="47620" hidden="1" x14ac:dyDescent="0.25"/>
    <row r="47621" hidden="1" x14ac:dyDescent="0.25"/>
    <row r="47622" hidden="1" x14ac:dyDescent="0.25"/>
    <row r="47623" hidden="1" x14ac:dyDescent="0.25"/>
    <row r="47624" hidden="1" x14ac:dyDescent="0.25"/>
    <row r="47625" hidden="1" x14ac:dyDescent="0.25"/>
    <row r="47626" hidden="1" x14ac:dyDescent="0.25"/>
    <row r="47627" hidden="1" x14ac:dyDescent="0.25"/>
    <row r="47628" hidden="1" x14ac:dyDescent="0.25"/>
    <row r="47629" hidden="1" x14ac:dyDescent="0.25"/>
    <row r="47630" hidden="1" x14ac:dyDescent="0.25"/>
    <row r="47631" hidden="1" x14ac:dyDescent="0.25"/>
    <row r="47632" hidden="1" x14ac:dyDescent="0.25"/>
    <row r="47633" hidden="1" x14ac:dyDescent="0.25"/>
    <row r="47634" hidden="1" x14ac:dyDescent="0.25"/>
    <row r="47635" hidden="1" x14ac:dyDescent="0.25"/>
    <row r="47636" hidden="1" x14ac:dyDescent="0.25"/>
    <row r="47637" hidden="1" x14ac:dyDescent="0.25"/>
    <row r="47638" hidden="1" x14ac:dyDescent="0.25"/>
    <row r="47639" hidden="1" x14ac:dyDescent="0.25"/>
    <row r="47640" hidden="1" x14ac:dyDescent="0.25"/>
    <row r="47641" hidden="1" x14ac:dyDescent="0.25"/>
    <row r="47642" hidden="1" x14ac:dyDescent="0.25"/>
    <row r="47643" hidden="1" x14ac:dyDescent="0.25"/>
    <row r="47644" hidden="1" x14ac:dyDescent="0.25"/>
    <row r="47645" hidden="1" x14ac:dyDescent="0.25"/>
    <row r="47646" hidden="1" x14ac:dyDescent="0.25"/>
    <row r="47647" hidden="1" x14ac:dyDescent="0.25"/>
    <row r="47648" hidden="1" x14ac:dyDescent="0.25"/>
    <row r="47649" hidden="1" x14ac:dyDescent="0.25"/>
    <row r="47650" hidden="1" x14ac:dyDescent="0.25"/>
    <row r="47651" hidden="1" x14ac:dyDescent="0.25"/>
    <row r="47652" hidden="1" x14ac:dyDescent="0.25"/>
    <row r="47653" hidden="1" x14ac:dyDescent="0.25"/>
    <row r="47654" hidden="1" x14ac:dyDescent="0.25"/>
    <row r="47655" hidden="1" x14ac:dyDescent="0.25"/>
    <row r="47656" hidden="1" x14ac:dyDescent="0.25"/>
    <row r="47657" hidden="1" x14ac:dyDescent="0.25"/>
    <row r="47658" hidden="1" x14ac:dyDescent="0.25"/>
    <row r="47659" hidden="1" x14ac:dyDescent="0.25"/>
    <row r="47660" hidden="1" x14ac:dyDescent="0.25"/>
    <row r="47661" hidden="1" x14ac:dyDescent="0.25"/>
    <row r="47662" hidden="1" x14ac:dyDescent="0.25"/>
    <row r="47663" hidden="1" x14ac:dyDescent="0.25"/>
    <row r="47664" hidden="1" x14ac:dyDescent="0.25"/>
    <row r="47665" hidden="1" x14ac:dyDescent="0.25"/>
    <row r="47666" hidden="1" x14ac:dyDescent="0.25"/>
    <row r="47667" hidden="1" x14ac:dyDescent="0.25"/>
    <row r="47668" hidden="1" x14ac:dyDescent="0.25"/>
    <row r="47669" hidden="1" x14ac:dyDescent="0.25"/>
    <row r="47670" hidden="1" x14ac:dyDescent="0.25"/>
    <row r="47671" hidden="1" x14ac:dyDescent="0.25"/>
    <row r="47672" hidden="1" x14ac:dyDescent="0.25"/>
    <row r="47673" hidden="1" x14ac:dyDescent="0.25"/>
    <row r="47674" hidden="1" x14ac:dyDescent="0.25"/>
    <row r="47675" hidden="1" x14ac:dyDescent="0.25"/>
    <row r="47676" hidden="1" x14ac:dyDescent="0.25"/>
    <row r="47677" hidden="1" x14ac:dyDescent="0.25"/>
    <row r="47678" hidden="1" x14ac:dyDescent="0.25"/>
    <row r="47679" hidden="1" x14ac:dyDescent="0.25"/>
    <row r="47680" hidden="1" x14ac:dyDescent="0.25"/>
    <row r="47681" hidden="1" x14ac:dyDescent="0.25"/>
    <row r="47682" hidden="1" x14ac:dyDescent="0.25"/>
    <row r="47683" hidden="1" x14ac:dyDescent="0.25"/>
    <row r="47684" hidden="1" x14ac:dyDescent="0.25"/>
    <row r="47685" hidden="1" x14ac:dyDescent="0.25"/>
    <row r="47686" hidden="1" x14ac:dyDescent="0.25"/>
    <row r="47687" hidden="1" x14ac:dyDescent="0.25"/>
    <row r="47688" hidden="1" x14ac:dyDescent="0.25"/>
    <row r="47689" hidden="1" x14ac:dyDescent="0.25"/>
    <row r="47690" hidden="1" x14ac:dyDescent="0.25"/>
    <row r="47691" hidden="1" x14ac:dyDescent="0.25"/>
    <row r="47692" hidden="1" x14ac:dyDescent="0.25"/>
    <row r="47693" hidden="1" x14ac:dyDescent="0.25"/>
    <row r="47694" hidden="1" x14ac:dyDescent="0.25"/>
    <row r="47695" hidden="1" x14ac:dyDescent="0.25"/>
    <row r="47696" hidden="1" x14ac:dyDescent="0.25"/>
    <row r="47697" hidden="1" x14ac:dyDescent="0.25"/>
    <row r="47698" hidden="1" x14ac:dyDescent="0.25"/>
    <row r="47699" hidden="1" x14ac:dyDescent="0.25"/>
    <row r="47700" hidden="1" x14ac:dyDescent="0.25"/>
    <row r="47701" hidden="1" x14ac:dyDescent="0.25"/>
    <row r="47702" hidden="1" x14ac:dyDescent="0.25"/>
    <row r="47703" hidden="1" x14ac:dyDescent="0.25"/>
    <row r="47704" hidden="1" x14ac:dyDescent="0.25"/>
    <row r="47705" hidden="1" x14ac:dyDescent="0.25"/>
    <row r="47706" hidden="1" x14ac:dyDescent="0.25"/>
    <row r="47707" hidden="1" x14ac:dyDescent="0.25"/>
    <row r="47708" hidden="1" x14ac:dyDescent="0.25"/>
    <row r="47709" hidden="1" x14ac:dyDescent="0.25"/>
    <row r="47710" hidden="1" x14ac:dyDescent="0.25"/>
    <row r="47711" hidden="1" x14ac:dyDescent="0.25"/>
    <row r="47712" hidden="1" x14ac:dyDescent="0.25"/>
    <row r="47713" hidden="1" x14ac:dyDescent="0.25"/>
    <row r="47714" hidden="1" x14ac:dyDescent="0.25"/>
    <row r="47715" hidden="1" x14ac:dyDescent="0.25"/>
    <row r="47716" hidden="1" x14ac:dyDescent="0.25"/>
    <row r="47717" hidden="1" x14ac:dyDescent="0.25"/>
    <row r="47718" hidden="1" x14ac:dyDescent="0.25"/>
    <row r="47719" hidden="1" x14ac:dyDescent="0.25"/>
    <row r="47720" hidden="1" x14ac:dyDescent="0.25"/>
    <row r="47721" hidden="1" x14ac:dyDescent="0.25"/>
    <row r="47722" hidden="1" x14ac:dyDescent="0.25"/>
    <row r="47723" hidden="1" x14ac:dyDescent="0.25"/>
    <row r="47724" hidden="1" x14ac:dyDescent="0.25"/>
    <row r="47725" hidden="1" x14ac:dyDescent="0.25"/>
    <row r="47726" hidden="1" x14ac:dyDescent="0.25"/>
    <row r="47727" hidden="1" x14ac:dyDescent="0.25"/>
    <row r="47728" hidden="1" x14ac:dyDescent="0.25"/>
    <row r="47729" hidden="1" x14ac:dyDescent="0.25"/>
    <row r="47730" hidden="1" x14ac:dyDescent="0.25"/>
    <row r="47731" hidden="1" x14ac:dyDescent="0.25"/>
    <row r="47732" hidden="1" x14ac:dyDescent="0.25"/>
    <row r="47733" hidden="1" x14ac:dyDescent="0.25"/>
    <row r="47734" hidden="1" x14ac:dyDescent="0.25"/>
    <row r="47735" hidden="1" x14ac:dyDescent="0.25"/>
    <row r="47736" hidden="1" x14ac:dyDescent="0.25"/>
    <row r="47737" hidden="1" x14ac:dyDescent="0.25"/>
    <row r="47738" hidden="1" x14ac:dyDescent="0.25"/>
    <row r="47739" hidden="1" x14ac:dyDescent="0.25"/>
    <row r="47740" hidden="1" x14ac:dyDescent="0.25"/>
    <row r="47741" hidden="1" x14ac:dyDescent="0.25"/>
    <row r="47742" hidden="1" x14ac:dyDescent="0.25"/>
    <row r="47743" hidden="1" x14ac:dyDescent="0.25"/>
    <row r="47744" hidden="1" x14ac:dyDescent="0.25"/>
    <row r="47745" hidden="1" x14ac:dyDescent="0.25"/>
    <row r="47746" hidden="1" x14ac:dyDescent="0.25"/>
    <row r="47747" hidden="1" x14ac:dyDescent="0.25"/>
    <row r="47748" hidden="1" x14ac:dyDescent="0.25"/>
    <row r="47749" hidden="1" x14ac:dyDescent="0.25"/>
    <row r="47750" hidden="1" x14ac:dyDescent="0.25"/>
    <row r="47751" hidden="1" x14ac:dyDescent="0.25"/>
    <row r="47752" hidden="1" x14ac:dyDescent="0.25"/>
    <row r="47753" hidden="1" x14ac:dyDescent="0.25"/>
    <row r="47754" hidden="1" x14ac:dyDescent="0.25"/>
    <row r="47755" hidden="1" x14ac:dyDescent="0.25"/>
    <row r="47756" hidden="1" x14ac:dyDescent="0.25"/>
    <row r="47757" hidden="1" x14ac:dyDescent="0.25"/>
    <row r="47758" hidden="1" x14ac:dyDescent="0.25"/>
    <row r="47759" hidden="1" x14ac:dyDescent="0.25"/>
    <row r="47760" hidden="1" x14ac:dyDescent="0.25"/>
    <row r="47761" hidden="1" x14ac:dyDescent="0.25"/>
    <row r="47762" hidden="1" x14ac:dyDescent="0.25"/>
    <row r="47763" hidden="1" x14ac:dyDescent="0.25"/>
    <row r="47764" hidden="1" x14ac:dyDescent="0.25"/>
    <row r="47765" hidden="1" x14ac:dyDescent="0.25"/>
    <row r="47766" hidden="1" x14ac:dyDescent="0.25"/>
    <row r="47767" hidden="1" x14ac:dyDescent="0.25"/>
    <row r="47768" hidden="1" x14ac:dyDescent="0.25"/>
    <row r="47769" hidden="1" x14ac:dyDescent="0.25"/>
    <row r="47770" hidden="1" x14ac:dyDescent="0.25"/>
    <row r="47771" hidden="1" x14ac:dyDescent="0.25"/>
    <row r="47772" hidden="1" x14ac:dyDescent="0.25"/>
    <row r="47773" hidden="1" x14ac:dyDescent="0.25"/>
    <row r="47774" hidden="1" x14ac:dyDescent="0.25"/>
    <row r="47775" hidden="1" x14ac:dyDescent="0.25"/>
    <row r="47776" hidden="1" x14ac:dyDescent="0.25"/>
    <row r="47777" hidden="1" x14ac:dyDescent="0.25"/>
    <row r="47778" hidden="1" x14ac:dyDescent="0.25"/>
    <row r="47779" hidden="1" x14ac:dyDescent="0.25"/>
    <row r="47780" hidden="1" x14ac:dyDescent="0.25"/>
    <row r="47781" hidden="1" x14ac:dyDescent="0.25"/>
    <row r="47782" hidden="1" x14ac:dyDescent="0.25"/>
    <row r="47783" hidden="1" x14ac:dyDescent="0.25"/>
    <row r="47784" hidden="1" x14ac:dyDescent="0.25"/>
    <row r="47785" hidden="1" x14ac:dyDescent="0.25"/>
    <row r="47786" hidden="1" x14ac:dyDescent="0.25"/>
    <row r="47787" hidden="1" x14ac:dyDescent="0.25"/>
    <row r="47788" hidden="1" x14ac:dyDescent="0.25"/>
    <row r="47789" hidden="1" x14ac:dyDescent="0.25"/>
    <row r="47790" hidden="1" x14ac:dyDescent="0.25"/>
    <row r="47791" hidden="1" x14ac:dyDescent="0.25"/>
    <row r="47792" hidden="1" x14ac:dyDescent="0.25"/>
    <row r="47793" hidden="1" x14ac:dyDescent="0.25"/>
    <row r="47794" hidden="1" x14ac:dyDescent="0.25"/>
    <row r="47795" hidden="1" x14ac:dyDescent="0.25"/>
    <row r="47796" hidden="1" x14ac:dyDescent="0.25"/>
    <row r="47797" hidden="1" x14ac:dyDescent="0.25"/>
    <row r="47798" hidden="1" x14ac:dyDescent="0.25"/>
    <row r="47799" hidden="1" x14ac:dyDescent="0.25"/>
    <row r="47800" hidden="1" x14ac:dyDescent="0.25"/>
    <row r="47801" hidden="1" x14ac:dyDescent="0.25"/>
    <row r="47802" hidden="1" x14ac:dyDescent="0.25"/>
    <row r="47803" hidden="1" x14ac:dyDescent="0.25"/>
    <row r="47804" hidden="1" x14ac:dyDescent="0.25"/>
    <row r="47805" hidden="1" x14ac:dyDescent="0.25"/>
    <row r="47806" hidden="1" x14ac:dyDescent="0.25"/>
    <row r="47807" hidden="1" x14ac:dyDescent="0.25"/>
    <row r="47808" hidden="1" x14ac:dyDescent="0.25"/>
    <row r="47809" hidden="1" x14ac:dyDescent="0.25"/>
    <row r="47810" hidden="1" x14ac:dyDescent="0.25"/>
    <row r="47811" hidden="1" x14ac:dyDescent="0.25"/>
    <row r="47812" hidden="1" x14ac:dyDescent="0.25"/>
    <row r="47813" hidden="1" x14ac:dyDescent="0.25"/>
    <row r="47814" hidden="1" x14ac:dyDescent="0.25"/>
    <row r="47815" hidden="1" x14ac:dyDescent="0.25"/>
    <row r="47816" hidden="1" x14ac:dyDescent="0.25"/>
    <row r="47817" hidden="1" x14ac:dyDescent="0.25"/>
    <row r="47818" hidden="1" x14ac:dyDescent="0.25"/>
    <row r="47819" hidden="1" x14ac:dyDescent="0.25"/>
    <row r="47820" hidden="1" x14ac:dyDescent="0.25"/>
    <row r="47821" hidden="1" x14ac:dyDescent="0.25"/>
    <row r="47822" hidden="1" x14ac:dyDescent="0.25"/>
    <row r="47823" hidden="1" x14ac:dyDescent="0.25"/>
    <row r="47824" hidden="1" x14ac:dyDescent="0.25"/>
    <row r="47825" hidden="1" x14ac:dyDescent="0.25"/>
    <row r="47826" hidden="1" x14ac:dyDescent="0.25"/>
    <row r="47827" hidden="1" x14ac:dyDescent="0.25"/>
    <row r="47828" hidden="1" x14ac:dyDescent="0.25"/>
    <row r="47829" hidden="1" x14ac:dyDescent="0.25"/>
    <row r="47830" hidden="1" x14ac:dyDescent="0.25"/>
    <row r="47831" hidden="1" x14ac:dyDescent="0.25"/>
    <row r="47832" hidden="1" x14ac:dyDescent="0.25"/>
    <row r="47833" hidden="1" x14ac:dyDescent="0.25"/>
    <row r="47834" hidden="1" x14ac:dyDescent="0.25"/>
    <row r="47835" hidden="1" x14ac:dyDescent="0.25"/>
    <row r="47836" hidden="1" x14ac:dyDescent="0.25"/>
    <row r="47837" hidden="1" x14ac:dyDescent="0.25"/>
    <row r="47838" hidden="1" x14ac:dyDescent="0.25"/>
    <row r="47839" hidden="1" x14ac:dyDescent="0.25"/>
    <row r="47840" hidden="1" x14ac:dyDescent="0.25"/>
    <row r="47841" hidden="1" x14ac:dyDescent="0.25"/>
    <row r="47842" hidden="1" x14ac:dyDescent="0.25"/>
    <row r="47843" hidden="1" x14ac:dyDescent="0.25"/>
    <row r="47844" hidden="1" x14ac:dyDescent="0.25"/>
    <row r="47845" hidden="1" x14ac:dyDescent="0.25"/>
    <row r="47846" hidden="1" x14ac:dyDescent="0.25"/>
    <row r="47847" hidden="1" x14ac:dyDescent="0.25"/>
    <row r="47848" hidden="1" x14ac:dyDescent="0.25"/>
    <row r="47849" hidden="1" x14ac:dyDescent="0.25"/>
    <row r="47850" hidden="1" x14ac:dyDescent="0.25"/>
    <row r="47851" hidden="1" x14ac:dyDescent="0.25"/>
    <row r="47852" hidden="1" x14ac:dyDescent="0.25"/>
    <row r="47853" hidden="1" x14ac:dyDescent="0.25"/>
    <row r="47854" hidden="1" x14ac:dyDescent="0.25"/>
    <row r="47855" hidden="1" x14ac:dyDescent="0.25"/>
    <row r="47856" hidden="1" x14ac:dyDescent="0.25"/>
    <row r="47857" hidden="1" x14ac:dyDescent="0.25"/>
    <row r="47858" hidden="1" x14ac:dyDescent="0.25"/>
    <row r="47859" hidden="1" x14ac:dyDescent="0.25"/>
    <row r="47860" hidden="1" x14ac:dyDescent="0.25"/>
    <row r="47861" hidden="1" x14ac:dyDescent="0.25"/>
    <row r="47862" hidden="1" x14ac:dyDescent="0.25"/>
    <row r="47863" hidden="1" x14ac:dyDescent="0.25"/>
    <row r="47864" hidden="1" x14ac:dyDescent="0.25"/>
    <row r="47865" hidden="1" x14ac:dyDescent="0.25"/>
    <row r="47866" hidden="1" x14ac:dyDescent="0.25"/>
    <row r="47867" hidden="1" x14ac:dyDescent="0.25"/>
    <row r="47868" hidden="1" x14ac:dyDescent="0.25"/>
    <row r="47869" hidden="1" x14ac:dyDescent="0.25"/>
    <row r="47870" hidden="1" x14ac:dyDescent="0.25"/>
    <row r="47871" hidden="1" x14ac:dyDescent="0.25"/>
    <row r="47872" hidden="1" x14ac:dyDescent="0.25"/>
    <row r="47873" hidden="1" x14ac:dyDescent="0.25"/>
    <row r="47874" hidden="1" x14ac:dyDescent="0.25"/>
    <row r="47875" hidden="1" x14ac:dyDescent="0.25"/>
    <row r="47876" hidden="1" x14ac:dyDescent="0.25"/>
    <row r="47877" hidden="1" x14ac:dyDescent="0.25"/>
    <row r="47878" hidden="1" x14ac:dyDescent="0.25"/>
    <row r="47879" hidden="1" x14ac:dyDescent="0.25"/>
    <row r="47880" hidden="1" x14ac:dyDescent="0.25"/>
    <row r="47881" hidden="1" x14ac:dyDescent="0.25"/>
    <row r="47882" hidden="1" x14ac:dyDescent="0.25"/>
    <row r="47883" hidden="1" x14ac:dyDescent="0.25"/>
    <row r="47884" hidden="1" x14ac:dyDescent="0.25"/>
    <row r="47885" hidden="1" x14ac:dyDescent="0.25"/>
    <row r="47886" hidden="1" x14ac:dyDescent="0.25"/>
    <row r="47887" hidden="1" x14ac:dyDescent="0.25"/>
    <row r="47888" hidden="1" x14ac:dyDescent="0.25"/>
    <row r="47889" hidden="1" x14ac:dyDescent="0.25"/>
    <row r="47890" hidden="1" x14ac:dyDescent="0.25"/>
    <row r="47891" hidden="1" x14ac:dyDescent="0.25"/>
    <row r="47892" hidden="1" x14ac:dyDescent="0.25"/>
    <row r="47893" hidden="1" x14ac:dyDescent="0.25"/>
    <row r="47894" hidden="1" x14ac:dyDescent="0.25"/>
    <row r="47895" hidden="1" x14ac:dyDescent="0.25"/>
    <row r="47896" hidden="1" x14ac:dyDescent="0.25"/>
    <row r="47897" hidden="1" x14ac:dyDescent="0.25"/>
    <row r="47898" hidden="1" x14ac:dyDescent="0.25"/>
    <row r="47899" hidden="1" x14ac:dyDescent="0.25"/>
    <row r="47900" hidden="1" x14ac:dyDescent="0.25"/>
    <row r="47901" hidden="1" x14ac:dyDescent="0.25"/>
    <row r="47902" hidden="1" x14ac:dyDescent="0.25"/>
    <row r="47903" hidden="1" x14ac:dyDescent="0.25"/>
    <row r="47904" hidden="1" x14ac:dyDescent="0.25"/>
    <row r="47905" hidden="1" x14ac:dyDescent="0.25"/>
    <row r="47906" hidden="1" x14ac:dyDescent="0.25"/>
    <row r="47907" hidden="1" x14ac:dyDescent="0.25"/>
    <row r="47908" hidden="1" x14ac:dyDescent="0.25"/>
    <row r="47909" hidden="1" x14ac:dyDescent="0.25"/>
    <row r="47910" hidden="1" x14ac:dyDescent="0.25"/>
    <row r="47911" hidden="1" x14ac:dyDescent="0.25"/>
    <row r="47912" hidden="1" x14ac:dyDescent="0.25"/>
    <row r="47913" hidden="1" x14ac:dyDescent="0.25"/>
    <row r="47914" hidden="1" x14ac:dyDescent="0.25"/>
    <row r="47915" hidden="1" x14ac:dyDescent="0.25"/>
    <row r="47916" hidden="1" x14ac:dyDescent="0.25"/>
    <row r="47917" hidden="1" x14ac:dyDescent="0.25"/>
    <row r="47918" hidden="1" x14ac:dyDescent="0.25"/>
    <row r="47919" hidden="1" x14ac:dyDescent="0.25"/>
    <row r="47920" hidden="1" x14ac:dyDescent="0.25"/>
    <row r="47921" hidden="1" x14ac:dyDescent="0.25"/>
    <row r="47922" hidden="1" x14ac:dyDescent="0.25"/>
    <row r="47923" hidden="1" x14ac:dyDescent="0.25"/>
    <row r="47924" hidden="1" x14ac:dyDescent="0.25"/>
    <row r="47925" hidden="1" x14ac:dyDescent="0.25"/>
    <row r="47926" hidden="1" x14ac:dyDescent="0.25"/>
    <row r="47927" hidden="1" x14ac:dyDescent="0.25"/>
    <row r="47928" hidden="1" x14ac:dyDescent="0.25"/>
    <row r="47929" hidden="1" x14ac:dyDescent="0.25"/>
    <row r="47930" hidden="1" x14ac:dyDescent="0.25"/>
    <row r="47931" hidden="1" x14ac:dyDescent="0.25"/>
    <row r="47932" hidden="1" x14ac:dyDescent="0.25"/>
    <row r="47933" hidden="1" x14ac:dyDescent="0.25"/>
    <row r="47934" hidden="1" x14ac:dyDescent="0.25"/>
    <row r="47935" hidden="1" x14ac:dyDescent="0.25"/>
    <row r="47936" hidden="1" x14ac:dyDescent="0.25"/>
    <row r="47937" hidden="1" x14ac:dyDescent="0.25"/>
    <row r="47938" hidden="1" x14ac:dyDescent="0.25"/>
    <row r="47939" hidden="1" x14ac:dyDescent="0.25"/>
    <row r="47940" hidden="1" x14ac:dyDescent="0.25"/>
    <row r="47941" hidden="1" x14ac:dyDescent="0.25"/>
    <row r="47942" hidden="1" x14ac:dyDescent="0.25"/>
    <row r="47943" hidden="1" x14ac:dyDescent="0.25"/>
    <row r="47944" hidden="1" x14ac:dyDescent="0.25"/>
    <row r="47945" hidden="1" x14ac:dyDescent="0.25"/>
    <row r="47946" hidden="1" x14ac:dyDescent="0.25"/>
    <row r="47947" hidden="1" x14ac:dyDescent="0.25"/>
    <row r="47948" hidden="1" x14ac:dyDescent="0.25"/>
    <row r="47949" hidden="1" x14ac:dyDescent="0.25"/>
    <row r="47950" hidden="1" x14ac:dyDescent="0.25"/>
    <row r="47951" hidden="1" x14ac:dyDescent="0.25"/>
    <row r="47952" hidden="1" x14ac:dyDescent="0.25"/>
    <row r="47953" hidden="1" x14ac:dyDescent="0.25"/>
    <row r="47954" hidden="1" x14ac:dyDescent="0.25"/>
    <row r="47955" hidden="1" x14ac:dyDescent="0.25"/>
    <row r="47956" hidden="1" x14ac:dyDescent="0.25"/>
    <row r="47957" hidden="1" x14ac:dyDescent="0.25"/>
    <row r="47958" hidden="1" x14ac:dyDescent="0.25"/>
    <row r="47959" hidden="1" x14ac:dyDescent="0.25"/>
    <row r="47960" hidden="1" x14ac:dyDescent="0.25"/>
    <row r="47961" hidden="1" x14ac:dyDescent="0.25"/>
    <row r="47962" hidden="1" x14ac:dyDescent="0.25"/>
    <row r="47963" hidden="1" x14ac:dyDescent="0.25"/>
    <row r="47964" hidden="1" x14ac:dyDescent="0.25"/>
    <row r="47965" hidden="1" x14ac:dyDescent="0.25"/>
    <row r="47966" hidden="1" x14ac:dyDescent="0.25"/>
    <row r="47967" hidden="1" x14ac:dyDescent="0.25"/>
    <row r="47968" hidden="1" x14ac:dyDescent="0.25"/>
    <row r="47969" hidden="1" x14ac:dyDescent="0.25"/>
    <row r="47970" hidden="1" x14ac:dyDescent="0.25"/>
    <row r="47971" hidden="1" x14ac:dyDescent="0.25"/>
    <row r="47972" hidden="1" x14ac:dyDescent="0.25"/>
    <row r="47973" hidden="1" x14ac:dyDescent="0.25"/>
    <row r="47974" hidden="1" x14ac:dyDescent="0.25"/>
    <row r="47975" hidden="1" x14ac:dyDescent="0.25"/>
    <row r="47976" hidden="1" x14ac:dyDescent="0.25"/>
    <row r="47977" hidden="1" x14ac:dyDescent="0.25"/>
    <row r="47978" hidden="1" x14ac:dyDescent="0.25"/>
    <row r="47979" hidden="1" x14ac:dyDescent="0.25"/>
    <row r="47980" hidden="1" x14ac:dyDescent="0.25"/>
    <row r="47981" hidden="1" x14ac:dyDescent="0.25"/>
    <row r="47982" hidden="1" x14ac:dyDescent="0.25"/>
    <row r="47983" hidden="1" x14ac:dyDescent="0.25"/>
    <row r="47984" hidden="1" x14ac:dyDescent="0.25"/>
    <row r="47985" hidden="1" x14ac:dyDescent="0.25"/>
    <row r="47986" hidden="1" x14ac:dyDescent="0.25"/>
    <row r="47987" hidden="1" x14ac:dyDescent="0.25"/>
    <row r="47988" hidden="1" x14ac:dyDescent="0.25"/>
    <row r="47989" hidden="1" x14ac:dyDescent="0.25"/>
    <row r="47990" hidden="1" x14ac:dyDescent="0.25"/>
    <row r="47991" hidden="1" x14ac:dyDescent="0.25"/>
    <row r="47992" hidden="1" x14ac:dyDescent="0.25"/>
    <row r="47993" hidden="1" x14ac:dyDescent="0.25"/>
    <row r="47994" hidden="1" x14ac:dyDescent="0.25"/>
    <row r="47995" hidden="1" x14ac:dyDescent="0.25"/>
    <row r="47996" hidden="1" x14ac:dyDescent="0.25"/>
    <row r="47997" hidden="1" x14ac:dyDescent="0.25"/>
    <row r="47998" hidden="1" x14ac:dyDescent="0.25"/>
    <row r="47999" hidden="1" x14ac:dyDescent="0.25"/>
    <row r="48000" hidden="1" x14ac:dyDescent="0.25"/>
    <row r="48001" hidden="1" x14ac:dyDescent="0.25"/>
    <row r="48002" hidden="1" x14ac:dyDescent="0.25"/>
    <row r="48003" hidden="1" x14ac:dyDescent="0.25"/>
    <row r="48004" hidden="1" x14ac:dyDescent="0.25"/>
    <row r="48005" hidden="1" x14ac:dyDescent="0.25"/>
    <row r="48006" hidden="1" x14ac:dyDescent="0.25"/>
    <row r="48007" hidden="1" x14ac:dyDescent="0.25"/>
    <row r="48008" hidden="1" x14ac:dyDescent="0.25"/>
    <row r="48009" hidden="1" x14ac:dyDescent="0.25"/>
    <row r="48010" hidden="1" x14ac:dyDescent="0.25"/>
    <row r="48011" hidden="1" x14ac:dyDescent="0.25"/>
    <row r="48012" hidden="1" x14ac:dyDescent="0.25"/>
    <row r="48013" hidden="1" x14ac:dyDescent="0.25"/>
    <row r="48014" hidden="1" x14ac:dyDescent="0.25"/>
    <row r="48015" hidden="1" x14ac:dyDescent="0.25"/>
    <row r="48016" hidden="1" x14ac:dyDescent="0.25"/>
    <row r="48017" hidden="1" x14ac:dyDescent="0.25"/>
    <row r="48018" hidden="1" x14ac:dyDescent="0.25"/>
    <row r="48019" hidden="1" x14ac:dyDescent="0.25"/>
    <row r="48020" hidden="1" x14ac:dyDescent="0.25"/>
    <row r="48021" hidden="1" x14ac:dyDescent="0.25"/>
    <row r="48022" hidden="1" x14ac:dyDescent="0.25"/>
    <row r="48023" hidden="1" x14ac:dyDescent="0.25"/>
    <row r="48024" hidden="1" x14ac:dyDescent="0.25"/>
    <row r="48025" hidden="1" x14ac:dyDescent="0.25"/>
    <row r="48026" hidden="1" x14ac:dyDescent="0.25"/>
    <row r="48027" hidden="1" x14ac:dyDescent="0.25"/>
    <row r="48028" hidden="1" x14ac:dyDescent="0.25"/>
    <row r="48029" hidden="1" x14ac:dyDescent="0.25"/>
    <row r="48030" hidden="1" x14ac:dyDescent="0.25"/>
    <row r="48031" hidden="1" x14ac:dyDescent="0.25"/>
    <row r="48032" hidden="1" x14ac:dyDescent="0.25"/>
    <row r="48033" hidden="1" x14ac:dyDescent="0.25"/>
    <row r="48034" hidden="1" x14ac:dyDescent="0.25"/>
    <row r="48035" hidden="1" x14ac:dyDescent="0.25"/>
    <row r="48036" hidden="1" x14ac:dyDescent="0.25"/>
    <row r="48037" hidden="1" x14ac:dyDescent="0.25"/>
    <row r="48038" hidden="1" x14ac:dyDescent="0.25"/>
    <row r="48039" hidden="1" x14ac:dyDescent="0.25"/>
    <row r="48040" hidden="1" x14ac:dyDescent="0.25"/>
    <row r="48041" hidden="1" x14ac:dyDescent="0.25"/>
    <row r="48042" hidden="1" x14ac:dyDescent="0.25"/>
    <row r="48043" hidden="1" x14ac:dyDescent="0.25"/>
    <row r="48044" hidden="1" x14ac:dyDescent="0.25"/>
    <row r="48045" hidden="1" x14ac:dyDescent="0.25"/>
    <row r="48046" hidden="1" x14ac:dyDescent="0.25"/>
    <row r="48047" hidden="1" x14ac:dyDescent="0.25"/>
    <row r="48048" hidden="1" x14ac:dyDescent="0.25"/>
    <row r="48049" hidden="1" x14ac:dyDescent="0.25"/>
    <row r="48050" hidden="1" x14ac:dyDescent="0.25"/>
    <row r="48051" hidden="1" x14ac:dyDescent="0.25"/>
    <row r="48052" hidden="1" x14ac:dyDescent="0.25"/>
    <row r="48053" hidden="1" x14ac:dyDescent="0.25"/>
    <row r="48054" hidden="1" x14ac:dyDescent="0.25"/>
    <row r="48055" hidden="1" x14ac:dyDescent="0.25"/>
    <row r="48056" hidden="1" x14ac:dyDescent="0.25"/>
    <row r="48057" hidden="1" x14ac:dyDescent="0.25"/>
    <row r="48058" hidden="1" x14ac:dyDescent="0.25"/>
    <row r="48059" hidden="1" x14ac:dyDescent="0.25"/>
    <row r="48060" hidden="1" x14ac:dyDescent="0.25"/>
    <row r="48061" hidden="1" x14ac:dyDescent="0.25"/>
    <row r="48062" hidden="1" x14ac:dyDescent="0.25"/>
    <row r="48063" hidden="1" x14ac:dyDescent="0.25"/>
    <row r="48064" hidden="1" x14ac:dyDescent="0.25"/>
    <row r="48065" hidden="1" x14ac:dyDescent="0.25"/>
    <row r="48066" hidden="1" x14ac:dyDescent="0.25"/>
    <row r="48067" hidden="1" x14ac:dyDescent="0.25"/>
    <row r="48068" hidden="1" x14ac:dyDescent="0.25"/>
    <row r="48069" hidden="1" x14ac:dyDescent="0.25"/>
    <row r="48070" hidden="1" x14ac:dyDescent="0.25"/>
    <row r="48071" hidden="1" x14ac:dyDescent="0.25"/>
    <row r="48072" hidden="1" x14ac:dyDescent="0.25"/>
    <row r="48073" hidden="1" x14ac:dyDescent="0.25"/>
    <row r="48074" hidden="1" x14ac:dyDescent="0.25"/>
    <row r="48075" hidden="1" x14ac:dyDescent="0.25"/>
    <row r="48076" hidden="1" x14ac:dyDescent="0.25"/>
    <row r="48077" hidden="1" x14ac:dyDescent="0.25"/>
    <row r="48078" hidden="1" x14ac:dyDescent="0.25"/>
    <row r="48079" hidden="1" x14ac:dyDescent="0.25"/>
    <row r="48080" hidden="1" x14ac:dyDescent="0.25"/>
    <row r="48081" hidden="1" x14ac:dyDescent="0.25"/>
    <row r="48082" hidden="1" x14ac:dyDescent="0.25"/>
    <row r="48083" hidden="1" x14ac:dyDescent="0.25"/>
    <row r="48084" hidden="1" x14ac:dyDescent="0.25"/>
    <row r="48085" hidden="1" x14ac:dyDescent="0.25"/>
    <row r="48086" hidden="1" x14ac:dyDescent="0.25"/>
    <row r="48087" hidden="1" x14ac:dyDescent="0.25"/>
    <row r="48088" hidden="1" x14ac:dyDescent="0.25"/>
    <row r="48089" hidden="1" x14ac:dyDescent="0.25"/>
    <row r="48090" hidden="1" x14ac:dyDescent="0.25"/>
    <row r="48091" hidden="1" x14ac:dyDescent="0.25"/>
    <row r="48092" hidden="1" x14ac:dyDescent="0.25"/>
    <row r="48093" hidden="1" x14ac:dyDescent="0.25"/>
    <row r="48094" hidden="1" x14ac:dyDescent="0.25"/>
    <row r="48095" hidden="1" x14ac:dyDescent="0.25"/>
    <row r="48096" hidden="1" x14ac:dyDescent="0.25"/>
    <row r="48097" hidden="1" x14ac:dyDescent="0.25"/>
    <row r="48098" hidden="1" x14ac:dyDescent="0.25"/>
    <row r="48099" hidden="1" x14ac:dyDescent="0.25"/>
    <row r="48100" hidden="1" x14ac:dyDescent="0.25"/>
    <row r="48101" hidden="1" x14ac:dyDescent="0.25"/>
    <row r="48102" hidden="1" x14ac:dyDescent="0.25"/>
    <row r="48103" hidden="1" x14ac:dyDescent="0.25"/>
    <row r="48104" hidden="1" x14ac:dyDescent="0.25"/>
    <row r="48105" hidden="1" x14ac:dyDescent="0.25"/>
    <row r="48106" hidden="1" x14ac:dyDescent="0.25"/>
    <row r="48107" hidden="1" x14ac:dyDescent="0.25"/>
    <row r="48108" hidden="1" x14ac:dyDescent="0.25"/>
    <row r="48109" hidden="1" x14ac:dyDescent="0.25"/>
    <row r="48110" hidden="1" x14ac:dyDescent="0.25"/>
    <row r="48111" hidden="1" x14ac:dyDescent="0.25"/>
    <row r="48112" hidden="1" x14ac:dyDescent="0.25"/>
    <row r="48113" hidden="1" x14ac:dyDescent="0.25"/>
    <row r="48114" hidden="1" x14ac:dyDescent="0.25"/>
    <row r="48115" hidden="1" x14ac:dyDescent="0.25"/>
    <row r="48116" hidden="1" x14ac:dyDescent="0.25"/>
    <row r="48117" hidden="1" x14ac:dyDescent="0.25"/>
    <row r="48118" hidden="1" x14ac:dyDescent="0.25"/>
    <row r="48119" hidden="1" x14ac:dyDescent="0.25"/>
    <row r="48120" hidden="1" x14ac:dyDescent="0.25"/>
    <row r="48121" hidden="1" x14ac:dyDescent="0.25"/>
    <row r="48122" hidden="1" x14ac:dyDescent="0.25"/>
    <row r="48123" hidden="1" x14ac:dyDescent="0.25"/>
    <row r="48124" hidden="1" x14ac:dyDescent="0.25"/>
    <row r="48125" hidden="1" x14ac:dyDescent="0.25"/>
    <row r="48126" hidden="1" x14ac:dyDescent="0.25"/>
    <row r="48127" hidden="1" x14ac:dyDescent="0.25"/>
    <row r="48128" hidden="1" x14ac:dyDescent="0.25"/>
    <row r="48129" hidden="1" x14ac:dyDescent="0.25"/>
    <row r="48130" hidden="1" x14ac:dyDescent="0.25"/>
    <row r="48131" hidden="1" x14ac:dyDescent="0.25"/>
    <row r="48132" hidden="1" x14ac:dyDescent="0.25"/>
    <row r="48133" hidden="1" x14ac:dyDescent="0.25"/>
    <row r="48134" hidden="1" x14ac:dyDescent="0.25"/>
    <row r="48135" hidden="1" x14ac:dyDescent="0.25"/>
    <row r="48136" hidden="1" x14ac:dyDescent="0.25"/>
    <row r="48137" hidden="1" x14ac:dyDescent="0.25"/>
    <row r="48138" hidden="1" x14ac:dyDescent="0.25"/>
    <row r="48139" hidden="1" x14ac:dyDescent="0.25"/>
    <row r="48140" hidden="1" x14ac:dyDescent="0.25"/>
    <row r="48141" hidden="1" x14ac:dyDescent="0.25"/>
    <row r="48142" hidden="1" x14ac:dyDescent="0.25"/>
    <row r="48143" hidden="1" x14ac:dyDescent="0.25"/>
    <row r="48144" hidden="1" x14ac:dyDescent="0.25"/>
    <row r="48145" hidden="1" x14ac:dyDescent="0.25"/>
    <row r="48146" hidden="1" x14ac:dyDescent="0.25"/>
    <row r="48147" hidden="1" x14ac:dyDescent="0.25"/>
    <row r="48148" hidden="1" x14ac:dyDescent="0.25"/>
    <row r="48149" hidden="1" x14ac:dyDescent="0.25"/>
    <row r="48150" hidden="1" x14ac:dyDescent="0.25"/>
    <row r="48151" hidden="1" x14ac:dyDescent="0.25"/>
    <row r="48152" hidden="1" x14ac:dyDescent="0.25"/>
    <row r="48153" hidden="1" x14ac:dyDescent="0.25"/>
    <row r="48154" hidden="1" x14ac:dyDescent="0.25"/>
    <row r="48155" hidden="1" x14ac:dyDescent="0.25"/>
    <row r="48156" hidden="1" x14ac:dyDescent="0.25"/>
    <row r="48157" hidden="1" x14ac:dyDescent="0.25"/>
    <row r="48158" hidden="1" x14ac:dyDescent="0.25"/>
    <row r="48159" hidden="1" x14ac:dyDescent="0.25"/>
    <row r="48160" hidden="1" x14ac:dyDescent="0.25"/>
    <row r="48161" hidden="1" x14ac:dyDescent="0.25"/>
    <row r="48162" hidden="1" x14ac:dyDescent="0.25"/>
    <row r="48163" hidden="1" x14ac:dyDescent="0.25"/>
    <row r="48164" hidden="1" x14ac:dyDescent="0.25"/>
    <row r="48165" hidden="1" x14ac:dyDescent="0.25"/>
    <row r="48166" hidden="1" x14ac:dyDescent="0.25"/>
    <row r="48167" hidden="1" x14ac:dyDescent="0.25"/>
    <row r="48168" hidden="1" x14ac:dyDescent="0.25"/>
    <row r="48169" hidden="1" x14ac:dyDescent="0.25"/>
    <row r="48170" hidden="1" x14ac:dyDescent="0.25"/>
    <row r="48171" hidden="1" x14ac:dyDescent="0.25"/>
    <row r="48172" hidden="1" x14ac:dyDescent="0.25"/>
    <row r="48173" hidden="1" x14ac:dyDescent="0.25"/>
    <row r="48174" hidden="1" x14ac:dyDescent="0.25"/>
    <row r="48175" hidden="1" x14ac:dyDescent="0.25"/>
    <row r="48176" hidden="1" x14ac:dyDescent="0.25"/>
    <row r="48177" hidden="1" x14ac:dyDescent="0.25"/>
    <row r="48178" hidden="1" x14ac:dyDescent="0.25"/>
    <row r="48179" hidden="1" x14ac:dyDescent="0.25"/>
    <row r="48180" hidden="1" x14ac:dyDescent="0.25"/>
    <row r="48181" hidden="1" x14ac:dyDescent="0.25"/>
    <row r="48182" hidden="1" x14ac:dyDescent="0.25"/>
    <row r="48183" hidden="1" x14ac:dyDescent="0.25"/>
    <row r="48184" hidden="1" x14ac:dyDescent="0.25"/>
    <row r="48185" hidden="1" x14ac:dyDescent="0.25"/>
    <row r="48186" hidden="1" x14ac:dyDescent="0.25"/>
    <row r="48187" hidden="1" x14ac:dyDescent="0.25"/>
    <row r="48188" hidden="1" x14ac:dyDescent="0.25"/>
    <row r="48189" hidden="1" x14ac:dyDescent="0.25"/>
    <row r="48190" hidden="1" x14ac:dyDescent="0.25"/>
    <row r="48191" hidden="1" x14ac:dyDescent="0.25"/>
    <row r="48192" hidden="1" x14ac:dyDescent="0.25"/>
    <row r="48193" hidden="1" x14ac:dyDescent="0.25"/>
    <row r="48194" hidden="1" x14ac:dyDescent="0.25"/>
    <row r="48195" hidden="1" x14ac:dyDescent="0.25"/>
    <row r="48196" hidden="1" x14ac:dyDescent="0.25"/>
    <row r="48197" hidden="1" x14ac:dyDescent="0.25"/>
    <row r="48198" hidden="1" x14ac:dyDescent="0.25"/>
    <row r="48199" hidden="1" x14ac:dyDescent="0.25"/>
    <row r="48200" hidden="1" x14ac:dyDescent="0.25"/>
    <row r="48201" hidden="1" x14ac:dyDescent="0.25"/>
    <row r="48202" hidden="1" x14ac:dyDescent="0.25"/>
    <row r="48203" hidden="1" x14ac:dyDescent="0.25"/>
    <row r="48204" hidden="1" x14ac:dyDescent="0.25"/>
    <row r="48205" hidden="1" x14ac:dyDescent="0.25"/>
    <row r="48206" hidden="1" x14ac:dyDescent="0.25"/>
    <row r="48207" hidden="1" x14ac:dyDescent="0.25"/>
    <row r="48208" hidden="1" x14ac:dyDescent="0.25"/>
    <row r="48209" hidden="1" x14ac:dyDescent="0.25"/>
    <row r="48210" hidden="1" x14ac:dyDescent="0.25"/>
    <row r="48211" hidden="1" x14ac:dyDescent="0.25"/>
    <row r="48212" hidden="1" x14ac:dyDescent="0.25"/>
    <row r="48213" hidden="1" x14ac:dyDescent="0.25"/>
    <row r="48214" hidden="1" x14ac:dyDescent="0.25"/>
    <row r="48215" hidden="1" x14ac:dyDescent="0.25"/>
    <row r="48216" hidden="1" x14ac:dyDescent="0.25"/>
    <row r="48217" hidden="1" x14ac:dyDescent="0.25"/>
    <row r="48218" hidden="1" x14ac:dyDescent="0.25"/>
    <row r="48219" hidden="1" x14ac:dyDescent="0.25"/>
    <row r="48220" hidden="1" x14ac:dyDescent="0.25"/>
    <row r="48221" hidden="1" x14ac:dyDescent="0.25"/>
    <row r="48222" hidden="1" x14ac:dyDescent="0.25"/>
    <row r="48223" hidden="1" x14ac:dyDescent="0.25"/>
    <row r="48224" hidden="1" x14ac:dyDescent="0.25"/>
    <row r="48225" hidden="1" x14ac:dyDescent="0.25"/>
    <row r="48226" hidden="1" x14ac:dyDescent="0.25"/>
    <row r="48227" hidden="1" x14ac:dyDescent="0.25"/>
    <row r="48228" hidden="1" x14ac:dyDescent="0.25"/>
    <row r="48229" hidden="1" x14ac:dyDescent="0.25"/>
    <row r="48230" hidden="1" x14ac:dyDescent="0.25"/>
    <row r="48231" hidden="1" x14ac:dyDescent="0.25"/>
    <row r="48232" hidden="1" x14ac:dyDescent="0.25"/>
    <row r="48233" hidden="1" x14ac:dyDescent="0.25"/>
    <row r="48234" hidden="1" x14ac:dyDescent="0.25"/>
    <row r="48235" hidden="1" x14ac:dyDescent="0.25"/>
    <row r="48236" hidden="1" x14ac:dyDescent="0.25"/>
    <row r="48237" hidden="1" x14ac:dyDescent="0.25"/>
    <row r="48238" hidden="1" x14ac:dyDescent="0.25"/>
    <row r="48239" hidden="1" x14ac:dyDescent="0.25"/>
    <row r="48240" hidden="1" x14ac:dyDescent="0.25"/>
    <row r="48241" hidden="1" x14ac:dyDescent="0.25"/>
    <row r="48242" hidden="1" x14ac:dyDescent="0.25"/>
    <row r="48243" hidden="1" x14ac:dyDescent="0.25"/>
    <row r="48244" hidden="1" x14ac:dyDescent="0.25"/>
    <row r="48245" hidden="1" x14ac:dyDescent="0.25"/>
    <row r="48246" hidden="1" x14ac:dyDescent="0.25"/>
    <row r="48247" hidden="1" x14ac:dyDescent="0.25"/>
    <row r="48248" hidden="1" x14ac:dyDescent="0.25"/>
    <row r="48249" hidden="1" x14ac:dyDescent="0.25"/>
    <row r="48250" hidden="1" x14ac:dyDescent="0.25"/>
    <row r="48251" hidden="1" x14ac:dyDescent="0.25"/>
    <row r="48252" hidden="1" x14ac:dyDescent="0.25"/>
    <row r="48253" hidden="1" x14ac:dyDescent="0.25"/>
    <row r="48254" hidden="1" x14ac:dyDescent="0.25"/>
    <row r="48255" hidden="1" x14ac:dyDescent="0.25"/>
    <row r="48256" hidden="1" x14ac:dyDescent="0.25"/>
    <row r="48257" hidden="1" x14ac:dyDescent="0.25"/>
    <row r="48258" hidden="1" x14ac:dyDescent="0.25"/>
    <row r="48259" hidden="1" x14ac:dyDescent="0.25"/>
    <row r="48260" hidden="1" x14ac:dyDescent="0.25"/>
    <row r="48261" hidden="1" x14ac:dyDescent="0.25"/>
    <row r="48262" hidden="1" x14ac:dyDescent="0.25"/>
    <row r="48263" hidden="1" x14ac:dyDescent="0.25"/>
    <row r="48264" hidden="1" x14ac:dyDescent="0.25"/>
    <row r="48265" hidden="1" x14ac:dyDescent="0.25"/>
    <row r="48266" hidden="1" x14ac:dyDescent="0.25"/>
    <row r="48267" hidden="1" x14ac:dyDescent="0.25"/>
    <row r="48268" hidden="1" x14ac:dyDescent="0.25"/>
    <row r="48269" hidden="1" x14ac:dyDescent="0.25"/>
    <row r="48270" hidden="1" x14ac:dyDescent="0.25"/>
    <row r="48271" hidden="1" x14ac:dyDescent="0.25"/>
    <row r="48272" hidden="1" x14ac:dyDescent="0.25"/>
    <row r="48273" hidden="1" x14ac:dyDescent="0.25"/>
    <row r="48274" hidden="1" x14ac:dyDescent="0.25"/>
    <row r="48275" hidden="1" x14ac:dyDescent="0.25"/>
    <row r="48276" hidden="1" x14ac:dyDescent="0.25"/>
    <row r="48277" hidden="1" x14ac:dyDescent="0.25"/>
    <row r="48278" hidden="1" x14ac:dyDescent="0.25"/>
    <row r="48279" hidden="1" x14ac:dyDescent="0.25"/>
    <row r="48280" hidden="1" x14ac:dyDescent="0.25"/>
    <row r="48281" hidden="1" x14ac:dyDescent="0.25"/>
    <row r="48282" hidden="1" x14ac:dyDescent="0.25"/>
    <row r="48283" hidden="1" x14ac:dyDescent="0.25"/>
    <row r="48284" hidden="1" x14ac:dyDescent="0.25"/>
    <row r="48285" hidden="1" x14ac:dyDescent="0.25"/>
    <row r="48286" hidden="1" x14ac:dyDescent="0.25"/>
    <row r="48287" hidden="1" x14ac:dyDescent="0.25"/>
    <row r="48288" hidden="1" x14ac:dyDescent="0.25"/>
    <row r="48289" hidden="1" x14ac:dyDescent="0.25"/>
    <row r="48290" hidden="1" x14ac:dyDescent="0.25"/>
    <row r="48291" hidden="1" x14ac:dyDescent="0.25"/>
    <row r="48292" hidden="1" x14ac:dyDescent="0.25"/>
    <row r="48293" hidden="1" x14ac:dyDescent="0.25"/>
    <row r="48294" hidden="1" x14ac:dyDescent="0.25"/>
    <row r="48295" hidden="1" x14ac:dyDescent="0.25"/>
    <row r="48296" hidden="1" x14ac:dyDescent="0.25"/>
    <row r="48297" hidden="1" x14ac:dyDescent="0.25"/>
    <row r="48298" hidden="1" x14ac:dyDescent="0.25"/>
    <row r="48299" hidden="1" x14ac:dyDescent="0.25"/>
    <row r="48300" hidden="1" x14ac:dyDescent="0.25"/>
    <row r="48301" hidden="1" x14ac:dyDescent="0.25"/>
    <row r="48302" hidden="1" x14ac:dyDescent="0.25"/>
    <row r="48303" hidden="1" x14ac:dyDescent="0.25"/>
    <row r="48304" hidden="1" x14ac:dyDescent="0.25"/>
    <row r="48305" hidden="1" x14ac:dyDescent="0.25"/>
    <row r="48306" hidden="1" x14ac:dyDescent="0.25"/>
    <row r="48307" hidden="1" x14ac:dyDescent="0.25"/>
    <row r="48308" hidden="1" x14ac:dyDescent="0.25"/>
    <row r="48309" hidden="1" x14ac:dyDescent="0.25"/>
    <row r="48310" hidden="1" x14ac:dyDescent="0.25"/>
    <row r="48311" hidden="1" x14ac:dyDescent="0.25"/>
    <row r="48312" hidden="1" x14ac:dyDescent="0.25"/>
    <row r="48313" hidden="1" x14ac:dyDescent="0.25"/>
    <row r="48314" hidden="1" x14ac:dyDescent="0.25"/>
    <row r="48315" hidden="1" x14ac:dyDescent="0.25"/>
    <row r="48316" hidden="1" x14ac:dyDescent="0.25"/>
    <row r="48317" hidden="1" x14ac:dyDescent="0.25"/>
    <row r="48318" hidden="1" x14ac:dyDescent="0.25"/>
    <row r="48319" hidden="1" x14ac:dyDescent="0.25"/>
    <row r="48320" hidden="1" x14ac:dyDescent="0.25"/>
    <row r="48321" hidden="1" x14ac:dyDescent="0.25"/>
    <row r="48322" hidden="1" x14ac:dyDescent="0.25"/>
    <row r="48323" hidden="1" x14ac:dyDescent="0.25"/>
    <row r="48324" hidden="1" x14ac:dyDescent="0.25"/>
    <row r="48325" hidden="1" x14ac:dyDescent="0.25"/>
    <row r="48326" hidden="1" x14ac:dyDescent="0.25"/>
    <row r="48327" hidden="1" x14ac:dyDescent="0.25"/>
    <row r="48328" hidden="1" x14ac:dyDescent="0.25"/>
    <row r="48329" hidden="1" x14ac:dyDescent="0.25"/>
    <row r="48330" hidden="1" x14ac:dyDescent="0.25"/>
    <row r="48331" hidden="1" x14ac:dyDescent="0.25"/>
    <row r="48332" hidden="1" x14ac:dyDescent="0.25"/>
    <row r="48333" hidden="1" x14ac:dyDescent="0.25"/>
    <row r="48334" hidden="1" x14ac:dyDescent="0.25"/>
    <row r="48335" hidden="1" x14ac:dyDescent="0.25"/>
    <row r="48336" hidden="1" x14ac:dyDescent="0.25"/>
    <row r="48337" hidden="1" x14ac:dyDescent="0.25"/>
    <row r="48338" hidden="1" x14ac:dyDescent="0.25"/>
    <row r="48339" hidden="1" x14ac:dyDescent="0.25"/>
    <row r="48340" hidden="1" x14ac:dyDescent="0.25"/>
    <row r="48341" hidden="1" x14ac:dyDescent="0.25"/>
    <row r="48342" hidden="1" x14ac:dyDescent="0.25"/>
    <row r="48343" hidden="1" x14ac:dyDescent="0.25"/>
    <row r="48344" hidden="1" x14ac:dyDescent="0.25"/>
    <row r="48345" hidden="1" x14ac:dyDescent="0.25"/>
    <row r="48346" hidden="1" x14ac:dyDescent="0.25"/>
    <row r="48347" hidden="1" x14ac:dyDescent="0.25"/>
    <row r="48348" hidden="1" x14ac:dyDescent="0.25"/>
    <row r="48349" hidden="1" x14ac:dyDescent="0.25"/>
    <row r="48350" hidden="1" x14ac:dyDescent="0.25"/>
    <row r="48351" hidden="1" x14ac:dyDescent="0.25"/>
    <row r="48352" hidden="1" x14ac:dyDescent="0.25"/>
    <row r="48353" hidden="1" x14ac:dyDescent="0.25"/>
    <row r="48354" hidden="1" x14ac:dyDescent="0.25"/>
    <row r="48355" hidden="1" x14ac:dyDescent="0.25"/>
    <row r="48356" hidden="1" x14ac:dyDescent="0.25"/>
    <row r="48357" hidden="1" x14ac:dyDescent="0.25"/>
    <row r="48358" hidden="1" x14ac:dyDescent="0.25"/>
    <row r="48359" hidden="1" x14ac:dyDescent="0.25"/>
    <row r="48360" hidden="1" x14ac:dyDescent="0.25"/>
    <row r="48361" hidden="1" x14ac:dyDescent="0.25"/>
    <row r="48362" hidden="1" x14ac:dyDescent="0.25"/>
    <row r="48363" hidden="1" x14ac:dyDescent="0.25"/>
    <row r="48364" hidden="1" x14ac:dyDescent="0.25"/>
    <row r="48365" hidden="1" x14ac:dyDescent="0.25"/>
    <row r="48366" hidden="1" x14ac:dyDescent="0.25"/>
    <row r="48367" hidden="1" x14ac:dyDescent="0.25"/>
    <row r="48368" hidden="1" x14ac:dyDescent="0.25"/>
    <row r="48369" hidden="1" x14ac:dyDescent="0.25"/>
    <row r="48370" hidden="1" x14ac:dyDescent="0.25"/>
    <row r="48371" hidden="1" x14ac:dyDescent="0.25"/>
    <row r="48372" hidden="1" x14ac:dyDescent="0.25"/>
    <row r="48373" hidden="1" x14ac:dyDescent="0.25"/>
    <row r="48374" hidden="1" x14ac:dyDescent="0.25"/>
    <row r="48375" hidden="1" x14ac:dyDescent="0.25"/>
    <row r="48376" hidden="1" x14ac:dyDescent="0.25"/>
    <row r="48377" hidden="1" x14ac:dyDescent="0.25"/>
    <row r="48378" hidden="1" x14ac:dyDescent="0.25"/>
    <row r="48379" hidden="1" x14ac:dyDescent="0.25"/>
    <row r="48380" hidden="1" x14ac:dyDescent="0.25"/>
    <row r="48381" hidden="1" x14ac:dyDescent="0.25"/>
    <row r="48382" hidden="1" x14ac:dyDescent="0.25"/>
    <row r="48383" hidden="1" x14ac:dyDescent="0.25"/>
    <row r="48384" hidden="1" x14ac:dyDescent="0.25"/>
    <row r="48385" hidden="1" x14ac:dyDescent="0.25"/>
    <row r="48386" hidden="1" x14ac:dyDescent="0.25"/>
    <row r="48387" hidden="1" x14ac:dyDescent="0.25"/>
    <row r="48388" hidden="1" x14ac:dyDescent="0.25"/>
    <row r="48389" hidden="1" x14ac:dyDescent="0.25"/>
    <row r="48390" hidden="1" x14ac:dyDescent="0.25"/>
    <row r="48391" hidden="1" x14ac:dyDescent="0.25"/>
    <row r="48392" hidden="1" x14ac:dyDescent="0.25"/>
    <row r="48393" hidden="1" x14ac:dyDescent="0.25"/>
    <row r="48394" hidden="1" x14ac:dyDescent="0.25"/>
    <row r="48395" hidden="1" x14ac:dyDescent="0.25"/>
    <row r="48396" hidden="1" x14ac:dyDescent="0.25"/>
    <row r="48397" hidden="1" x14ac:dyDescent="0.25"/>
    <row r="48398" hidden="1" x14ac:dyDescent="0.25"/>
    <row r="48399" hidden="1" x14ac:dyDescent="0.25"/>
    <row r="48400" hidden="1" x14ac:dyDescent="0.25"/>
    <row r="48401" hidden="1" x14ac:dyDescent="0.25"/>
    <row r="48402" hidden="1" x14ac:dyDescent="0.25"/>
    <row r="48403" hidden="1" x14ac:dyDescent="0.25"/>
    <row r="48404" hidden="1" x14ac:dyDescent="0.25"/>
    <row r="48405" hidden="1" x14ac:dyDescent="0.25"/>
    <row r="48406" hidden="1" x14ac:dyDescent="0.25"/>
    <row r="48407" hidden="1" x14ac:dyDescent="0.25"/>
    <row r="48408" hidden="1" x14ac:dyDescent="0.25"/>
    <row r="48409" hidden="1" x14ac:dyDescent="0.25"/>
    <row r="48410" hidden="1" x14ac:dyDescent="0.25"/>
    <row r="48411" hidden="1" x14ac:dyDescent="0.25"/>
    <row r="48412" hidden="1" x14ac:dyDescent="0.25"/>
    <row r="48413" hidden="1" x14ac:dyDescent="0.25"/>
    <row r="48414" hidden="1" x14ac:dyDescent="0.25"/>
    <row r="48415" hidden="1" x14ac:dyDescent="0.25"/>
    <row r="48416" hidden="1" x14ac:dyDescent="0.25"/>
    <row r="48417" hidden="1" x14ac:dyDescent="0.25"/>
    <row r="48418" hidden="1" x14ac:dyDescent="0.25"/>
    <row r="48419" hidden="1" x14ac:dyDescent="0.25"/>
    <row r="48420" hidden="1" x14ac:dyDescent="0.25"/>
    <row r="48421" hidden="1" x14ac:dyDescent="0.25"/>
    <row r="48422" hidden="1" x14ac:dyDescent="0.25"/>
    <row r="48423" hidden="1" x14ac:dyDescent="0.25"/>
    <row r="48424" hidden="1" x14ac:dyDescent="0.25"/>
    <row r="48425" hidden="1" x14ac:dyDescent="0.25"/>
    <row r="48426" hidden="1" x14ac:dyDescent="0.25"/>
    <row r="48427" hidden="1" x14ac:dyDescent="0.25"/>
    <row r="48428" hidden="1" x14ac:dyDescent="0.25"/>
    <row r="48429" hidden="1" x14ac:dyDescent="0.25"/>
    <row r="48430" hidden="1" x14ac:dyDescent="0.25"/>
    <row r="48431" hidden="1" x14ac:dyDescent="0.25"/>
    <row r="48432" hidden="1" x14ac:dyDescent="0.25"/>
    <row r="48433" hidden="1" x14ac:dyDescent="0.25"/>
    <row r="48434" hidden="1" x14ac:dyDescent="0.25"/>
    <row r="48435" hidden="1" x14ac:dyDescent="0.25"/>
    <row r="48436" hidden="1" x14ac:dyDescent="0.25"/>
    <row r="48437" hidden="1" x14ac:dyDescent="0.25"/>
    <row r="48438" hidden="1" x14ac:dyDescent="0.25"/>
    <row r="48439" hidden="1" x14ac:dyDescent="0.25"/>
    <row r="48440" hidden="1" x14ac:dyDescent="0.25"/>
    <row r="48441" hidden="1" x14ac:dyDescent="0.25"/>
    <row r="48442" hidden="1" x14ac:dyDescent="0.25"/>
    <row r="48443" hidden="1" x14ac:dyDescent="0.25"/>
    <row r="48444" hidden="1" x14ac:dyDescent="0.25"/>
    <row r="48445" hidden="1" x14ac:dyDescent="0.25"/>
    <row r="48446" hidden="1" x14ac:dyDescent="0.25"/>
    <row r="48447" hidden="1" x14ac:dyDescent="0.25"/>
    <row r="48448" hidden="1" x14ac:dyDescent="0.25"/>
    <row r="48449" hidden="1" x14ac:dyDescent="0.25"/>
    <row r="48450" hidden="1" x14ac:dyDescent="0.25"/>
    <row r="48451" hidden="1" x14ac:dyDescent="0.25"/>
    <row r="48452" hidden="1" x14ac:dyDescent="0.25"/>
    <row r="48453" hidden="1" x14ac:dyDescent="0.25"/>
    <row r="48454" hidden="1" x14ac:dyDescent="0.25"/>
    <row r="48455" hidden="1" x14ac:dyDescent="0.25"/>
    <row r="48456" hidden="1" x14ac:dyDescent="0.25"/>
    <row r="48457" hidden="1" x14ac:dyDescent="0.25"/>
    <row r="48458" hidden="1" x14ac:dyDescent="0.25"/>
    <row r="48459" hidden="1" x14ac:dyDescent="0.25"/>
    <row r="48460" hidden="1" x14ac:dyDescent="0.25"/>
    <row r="48461" hidden="1" x14ac:dyDescent="0.25"/>
    <row r="48462" hidden="1" x14ac:dyDescent="0.25"/>
    <row r="48463" hidden="1" x14ac:dyDescent="0.25"/>
    <row r="48464" hidden="1" x14ac:dyDescent="0.25"/>
    <row r="48465" hidden="1" x14ac:dyDescent="0.25"/>
    <row r="48466" hidden="1" x14ac:dyDescent="0.25"/>
    <row r="48467" hidden="1" x14ac:dyDescent="0.25"/>
    <row r="48468" hidden="1" x14ac:dyDescent="0.25"/>
    <row r="48469" hidden="1" x14ac:dyDescent="0.25"/>
    <row r="48470" hidden="1" x14ac:dyDescent="0.25"/>
    <row r="48471" hidden="1" x14ac:dyDescent="0.25"/>
    <row r="48472" hidden="1" x14ac:dyDescent="0.25"/>
    <row r="48473" hidden="1" x14ac:dyDescent="0.25"/>
    <row r="48474" hidden="1" x14ac:dyDescent="0.25"/>
    <row r="48475" hidden="1" x14ac:dyDescent="0.25"/>
    <row r="48476" hidden="1" x14ac:dyDescent="0.25"/>
    <row r="48477" hidden="1" x14ac:dyDescent="0.25"/>
    <row r="48478" hidden="1" x14ac:dyDescent="0.25"/>
    <row r="48479" hidden="1" x14ac:dyDescent="0.25"/>
    <row r="48480" hidden="1" x14ac:dyDescent="0.25"/>
    <row r="48481" hidden="1" x14ac:dyDescent="0.25"/>
    <row r="48482" hidden="1" x14ac:dyDescent="0.25"/>
    <row r="48483" hidden="1" x14ac:dyDescent="0.25"/>
    <row r="48484" hidden="1" x14ac:dyDescent="0.25"/>
    <row r="48485" hidden="1" x14ac:dyDescent="0.25"/>
    <row r="48486" hidden="1" x14ac:dyDescent="0.25"/>
    <row r="48487" hidden="1" x14ac:dyDescent="0.25"/>
    <row r="48488" hidden="1" x14ac:dyDescent="0.25"/>
    <row r="48489" hidden="1" x14ac:dyDescent="0.25"/>
    <row r="48490" hidden="1" x14ac:dyDescent="0.25"/>
    <row r="48491" hidden="1" x14ac:dyDescent="0.25"/>
    <row r="48492" hidden="1" x14ac:dyDescent="0.25"/>
    <row r="48493" hidden="1" x14ac:dyDescent="0.25"/>
    <row r="48494" hidden="1" x14ac:dyDescent="0.25"/>
    <row r="48495" hidden="1" x14ac:dyDescent="0.25"/>
    <row r="48496" hidden="1" x14ac:dyDescent="0.25"/>
    <row r="48497" hidden="1" x14ac:dyDescent="0.25"/>
    <row r="48498" hidden="1" x14ac:dyDescent="0.25"/>
    <row r="48499" hidden="1" x14ac:dyDescent="0.25"/>
    <row r="48500" hidden="1" x14ac:dyDescent="0.25"/>
    <row r="48501" hidden="1" x14ac:dyDescent="0.25"/>
    <row r="48502" hidden="1" x14ac:dyDescent="0.25"/>
    <row r="48503" hidden="1" x14ac:dyDescent="0.25"/>
    <row r="48504" hidden="1" x14ac:dyDescent="0.25"/>
    <row r="48505" hidden="1" x14ac:dyDescent="0.25"/>
    <row r="48506" hidden="1" x14ac:dyDescent="0.25"/>
    <row r="48507" hidden="1" x14ac:dyDescent="0.25"/>
    <row r="48508" hidden="1" x14ac:dyDescent="0.25"/>
    <row r="48509" hidden="1" x14ac:dyDescent="0.25"/>
    <row r="48510" hidden="1" x14ac:dyDescent="0.25"/>
    <row r="48511" hidden="1" x14ac:dyDescent="0.25"/>
    <row r="48512" hidden="1" x14ac:dyDescent="0.25"/>
    <row r="48513" hidden="1" x14ac:dyDescent="0.25"/>
    <row r="48514" hidden="1" x14ac:dyDescent="0.25"/>
    <row r="48515" hidden="1" x14ac:dyDescent="0.25"/>
    <row r="48516" hidden="1" x14ac:dyDescent="0.25"/>
    <row r="48517" hidden="1" x14ac:dyDescent="0.25"/>
    <row r="48518" hidden="1" x14ac:dyDescent="0.25"/>
    <row r="48519" hidden="1" x14ac:dyDescent="0.25"/>
    <row r="48520" hidden="1" x14ac:dyDescent="0.25"/>
    <row r="48521" hidden="1" x14ac:dyDescent="0.25"/>
    <row r="48522" hidden="1" x14ac:dyDescent="0.25"/>
    <row r="48523" hidden="1" x14ac:dyDescent="0.25"/>
    <row r="48524" hidden="1" x14ac:dyDescent="0.25"/>
    <row r="48525" hidden="1" x14ac:dyDescent="0.25"/>
    <row r="48526" hidden="1" x14ac:dyDescent="0.25"/>
    <row r="48527" hidden="1" x14ac:dyDescent="0.25"/>
    <row r="48528" hidden="1" x14ac:dyDescent="0.25"/>
    <row r="48529" hidden="1" x14ac:dyDescent="0.25"/>
    <row r="48530" hidden="1" x14ac:dyDescent="0.25"/>
    <row r="48531" hidden="1" x14ac:dyDescent="0.25"/>
    <row r="48532" hidden="1" x14ac:dyDescent="0.25"/>
    <row r="48533" hidden="1" x14ac:dyDescent="0.25"/>
    <row r="48534" hidden="1" x14ac:dyDescent="0.25"/>
    <row r="48535" hidden="1" x14ac:dyDescent="0.25"/>
    <row r="48536" hidden="1" x14ac:dyDescent="0.25"/>
    <row r="48537" hidden="1" x14ac:dyDescent="0.25"/>
    <row r="48538" hidden="1" x14ac:dyDescent="0.25"/>
    <row r="48539" hidden="1" x14ac:dyDescent="0.25"/>
    <row r="48540" hidden="1" x14ac:dyDescent="0.25"/>
    <row r="48541" hidden="1" x14ac:dyDescent="0.25"/>
    <row r="48542" hidden="1" x14ac:dyDescent="0.25"/>
    <row r="48543" hidden="1" x14ac:dyDescent="0.25"/>
    <row r="48544" hidden="1" x14ac:dyDescent="0.25"/>
    <row r="48545" hidden="1" x14ac:dyDescent="0.25"/>
    <row r="48546" hidden="1" x14ac:dyDescent="0.25"/>
    <row r="48547" hidden="1" x14ac:dyDescent="0.25"/>
    <row r="48548" hidden="1" x14ac:dyDescent="0.25"/>
    <row r="48549" hidden="1" x14ac:dyDescent="0.25"/>
    <row r="48550" hidden="1" x14ac:dyDescent="0.25"/>
    <row r="48551" hidden="1" x14ac:dyDescent="0.25"/>
    <row r="48552" hidden="1" x14ac:dyDescent="0.25"/>
    <row r="48553" hidden="1" x14ac:dyDescent="0.25"/>
    <row r="48554" hidden="1" x14ac:dyDescent="0.25"/>
    <row r="48555" hidden="1" x14ac:dyDescent="0.25"/>
    <row r="48556" hidden="1" x14ac:dyDescent="0.25"/>
    <row r="48557" hidden="1" x14ac:dyDescent="0.25"/>
    <row r="48558" hidden="1" x14ac:dyDescent="0.25"/>
    <row r="48559" hidden="1" x14ac:dyDescent="0.25"/>
    <row r="48560" hidden="1" x14ac:dyDescent="0.25"/>
    <row r="48561" hidden="1" x14ac:dyDescent="0.25"/>
    <row r="48562" hidden="1" x14ac:dyDescent="0.25"/>
    <row r="48563" hidden="1" x14ac:dyDescent="0.25"/>
    <row r="48564" hidden="1" x14ac:dyDescent="0.25"/>
    <row r="48565" hidden="1" x14ac:dyDescent="0.25"/>
    <row r="48566" hidden="1" x14ac:dyDescent="0.25"/>
    <row r="48567" hidden="1" x14ac:dyDescent="0.25"/>
    <row r="48568" hidden="1" x14ac:dyDescent="0.25"/>
    <row r="48569" hidden="1" x14ac:dyDescent="0.25"/>
    <row r="48570" hidden="1" x14ac:dyDescent="0.25"/>
    <row r="48571" hidden="1" x14ac:dyDescent="0.25"/>
    <row r="48572" hidden="1" x14ac:dyDescent="0.25"/>
    <row r="48573" hidden="1" x14ac:dyDescent="0.25"/>
    <row r="48574" hidden="1" x14ac:dyDescent="0.25"/>
    <row r="48575" hidden="1" x14ac:dyDescent="0.25"/>
    <row r="48576" hidden="1" x14ac:dyDescent="0.25"/>
    <row r="48577" hidden="1" x14ac:dyDescent="0.25"/>
    <row r="48578" hidden="1" x14ac:dyDescent="0.25"/>
    <row r="48579" hidden="1" x14ac:dyDescent="0.25"/>
    <row r="48580" hidden="1" x14ac:dyDescent="0.25"/>
    <row r="48581" hidden="1" x14ac:dyDescent="0.25"/>
    <row r="48582" hidden="1" x14ac:dyDescent="0.25"/>
    <row r="48583" hidden="1" x14ac:dyDescent="0.25"/>
    <row r="48584" hidden="1" x14ac:dyDescent="0.25"/>
    <row r="48585" hidden="1" x14ac:dyDescent="0.25"/>
    <row r="48586" hidden="1" x14ac:dyDescent="0.25"/>
    <row r="48587" hidden="1" x14ac:dyDescent="0.25"/>
    <row r="48588" hidden="1" x14ac:dyDescent="0.25"/>
    <row r="48589" hidden="1" x14ac:dyDescent="0.25"/>
    <row r="48590" hidden="1" x14ac:dyDescent="0.25"/>
    <row r="48591" hidden="1" x14ac:dyDescent="0.25"/>
    <row r="48592" hidden="1" x14ac:dyDescent="0.25"/>
    <row r="48593" hidden="1" x14ac:dyDescent="0.25"/>
    <row r="48594" hidden="1" x14ac:dyDescent="0.25"/>
    <row r="48595" hidden="1" x14ac:dyDescent="0.25"/>
    <row r="48596" hidden="1" x14ac:dyDescent="0.25"/>
    <row r="48597" hidden="1" x14ac:dyDescent="0.25"/>
    <row r="48598" hidden="1" x14ac:dyDescent="0.25"/>
    <row r="48599" hidden="1" x14ac:dyDescent="0.25"/>
    <row r="48600" hidden="1" x14ac:dyDescent="0.25"/>
    <row r="48601" hidden="1" x14ac:dyDescent="0.25"/>
    <row r="48602" hidden="1" x14ac:dyDescent="0.25"/>
    <row r="48603" hidden="1" x14ac:dyDescent="0.25"/>
    <row r="48604" hidden="1" x14ac:dyDescent="0.25"/>
    <row r="48605" hidden="1" x14ac:dyDescent="0.25"/>
    <row r="48606" hidden="1" x14ac:dyDescent="0.25"/>
    <row r="48607" hidden="1" x14ac:dyDescent="0.25"/>
    <row r="48608" hidden="1" x14ac:dyDescent="0.25"/>
    <row r="48609" hidden="1" x14ac:dyDescent="0.25"/>
    <row r="48610" hidden="1" x14ac:dyDescent="0.25"/>
    <row r="48611" hidden="1" x14ac:dyDescent="0.25"/>
    <row r="48612" hidden="1" x14ac:dyDescent="0.25"/>
    <row r="48613" hidden="1" x14ac:dyDescent="0.25"/>
    <row r="48614" hidden="1" x14ac:dyDescent="0.25"/>
    <row r="48615" hidden="1" x14ac:dyDescent="0.25"/>
    <row r="48616" hidden="1" x14ac:dyDescent="0.25"/>
    <row r="48617" hidden="1" x14ac:dyDescent="0.25"/>
    <row r="48618" hidden="1" x14ac:dyDescent="0.25"/>
    <row r="48619" hidden="1" x14ac:dyDescent="0.25"/>
    <row r="48620" hidden="1" x14ac:dyDescent="0.25"/>
    <row r="48621" hidden="1" x14ac:dyDescent="0.25"/>
    <row r="48622" hidden="1" x14ac:dyDescent="0.25"/>
    <row r="48623" hidden="1" x14ac:dyDescent="0.25"/>
    <row r="48624" hidden="1" x14ac:dyDescent="0.25"/>
    <row r="48625" hidden="1" x14ac:dyDescent="0.25"/>
    <row r="48626" hidden="1" x14ac:dyDescent="0.25"/>
    <row r="48627" hidden="1" x14ac:dyDescent="0.25"/>
    <row r="48628" hidden="1" x14ac:dyDescent="0.25"/>
    <row r="48629" hidden="1" x14ac:dyDescent="0.25"/>
    <row r="48630" hidden="1" x14ac:dyDescent="0.25"/>
    <row r="48631" hidden="1" x14ac:dyDescent="0.25"/>
    <row r="48632" hidden="1" x14ac:dyDescent="0.25"/>
    <row r="48633" hidden="1" x14ac:dyDescent="0.25"/>
    <row r="48634" hidden="1" x14ac:dyDescent="0.25"/>
    <row r="48635" hidden="1" x14ac:dyDescent="0.25"/>
    <row r="48636" hidden="1" x14ac:dyDescent="0.25"/>
    <row r="48637" hidden="1" x14ac:dyDescent="0.25"/>
    <row r="48638" hidden="1" x14ac:dyDescent="0.25"/>
    <row r="48639" hidden="1" x14ac:dyDescent="0.25"/>
    <row r="48640" hidden="1" x14ac:dyDescent="0.25"/>
    <row r="48641" hidden="1" x14ac:dyDescent="0.25"/>
    <row r="48642" hidden="1" x14ac:dyDescent="0.25"/>
    <row r="48643" hidden="1" x14ac:dyDescent="0.25"/>
    <row r="48644" hidden="1" x14ac:dyDescent="0.25"/>
    <row r="48645" hidden="1" x14ac:dyDescent="0.25"/>
    <row r="48646" hidden="1" x14ac:dyDescent="0.25"/>
    <row r="48647" hidden="1" x14ac:dyDescent="0.25"/>
    <row r="48648" hidden="1" x14ac:dyDescent="0.25"/>
    <row r="48649" hidden="1" x14ac:dyDescent="0.25"/>
    <row r="48650" hidden="1" x14ac:dyDescent="0.25"/>
    <row r="48651" hidden="1" x14ac:dyDescent="0.25"/>
    <row r="48652" hidden="1" x14ac:dyDescent="0.25"/>
    <row r="48653" hidden="1" x14ac:dyDescent="0.25"/>
    <row r="48654" hidden="1" x14ac:dyDescent="0.25"/>
    <row r="48655" hidden="1" x14ac:dyDescent="0.25"/>
    <row r="48656" hidden="1" x14ac:dyDescent="0.25"/>
    <row r="48657" hidden="1" x14ac:dyDescent="0.25"/>
    <row r="48658" hidden="1" x14ac:dyDescent="0.25"/>
    <row r="48659" hidden="1" x14ac:dyDescent="0.25"/>
    <row r="48660" hidden="1" x14ac:dyDescent="0.25"/>
    <row r="48661" hidden="1" x14ac:dyDescent="0.25"/>
    <row r="48662" hidden="1" x14ac:dyDescent="0.25"/>
    <row r="48663" hidden="1" x14ac:dyDescent="0.25"/>
    <row r="48664" hidden="1" x14ac:dyDescent="0.25"/>
    <row r="48665" hidden="1" x14ac:dyDescent="0.25"/>
    <row r="48666" hidden="1" x14ac:dyDescent="0.25"/>
    <row r="48667" hidden="1" x14ac:dyDescent="0.25"/>
    <row r="48668" hidden="1" x14ac:dyDescent="0.25"/>
    <row r="48669" hidden="1" x14ac:dyDescent="0.25"/>
    <row r="48670" hidden="1" x14ac:dyDescent="0.25"/>
    <row r="48671" hidden="1" x14ac:dyDescent="0.25"/>
    <row r="48672" hidden="1" x14ac:dyDescent="0.25"/>
    <row r="48673" hidden="1" x14ac:dyDescent="0.25"/>
    <row r="48674" hidden="1" x14ac:dyDescent="0.25"/>
    <row r="48675" hidden="1" x14ac:dyDescent="0.25"/>
    <row r="48676" hidden="1" x14ac:dyDescent="0.25"/>
    <row r="48677" hidden="1" x14ac:dyDescent="0.25"/>
    <row r="48678" hidden="1" x14ac:dyDescent="0.25"/>
    <row r="48679" hidden="1" x14ac:dyDescent="0.25"/>
    <row r="48680" hidden="1" x14ac:dyDescent="0.25"/>
    <row r="48681" hidden="1" x14ac:dyDescent="0.25"/>
    <row r="48682" hidden="1" x14ac:dyDescent="0.25"/>
    <row r="48683" hidden="1" x14ac:dyDescent="0.25"/>
    <row r="48684" hidden="1" x14ac:dyDescent="0.25"/>
    <row r="48685" hidden="1" x14ac:dyDescent="0.25"/>
    <row r="48686" hidden="1" x14ac:dyDescent="0.25"/>
    <row r="48687" hidden="1" x14ac:dyDescent="0.25"/>
    <row r="48688" hidden="1" x14ac:dyDescent="0.25"/>
    <row r="48689" hidden="1" x14ac:dyDescent="0.25"/>
    <row r="48690" hidden="1" x14ac:dyDescent="0.25"/>
    <row r="48691" hidden="1" x14ac:dyDescent="0.25"/>
    <row r="48692" hidden="1" x14ac:dyDescent="0.25"/>
    <row r="48693" hidden="1" x14ac:dyDescent="0.25"/>
    <row r="48694" hidden="1" x14ac:dyDescent="0.25"/>
    <row r="48695" hidden="1" x14ac:dyDescent="0.25"/>
    <row r="48696" hidden="1" x14ac:dyDescent="0.25"/>
    <row r="48697" hidden="1" x14ac:dyDescent="0.25"/>
    <row r="48698" hidden="1" x14ac:dyDescent="0.25"/>
    <row r="48699" hidden="1" x14ac:dyDescent="0.25"/>
    <row r="48700" hidden="1" x14ac:dyDescent="0.25"/>
    <row r="48701" hidden="1" x14ac:dyDescent="0.25"/>
    <row r="48702" hidden="1" x14ac:dyDescent="0.25"/>
    <row r="48703" hidden="1" x14ac:dyDescent="0.25"/>
    <row r="48704" hidden="1" x14ac:dyDescent="0.25"/>
    <row r="48705" hidden="1" x14ac:dyDescent="0.25"/>
    <row r="48706" hidden="1" x14ac:dyDescent="0.25"/>
    <row r="48707" hidden="1" x14ac:dyDescent="0.25"/>
    <row r="48708" hidden="1" x14ac:dyDescent="0.25"/>
    <row r="48709" hidden="1" x14ac:dyDescent="0.25"/>
    <row r="48710" hidden="1" x14ac:dyDescent="0.25"/>
    <row r="48711" hidden="1" x14ac:dyDescent="0.25"/>
    <row r="48712" hidden="1" x14ac:dyDescent="0.25"/>
    <row r="48713" hidden="1" x14ac:dyDescent="0.25"/>
    <row r="48714" hidden="1" x14ac:dyDescent="0.25"/>
    <row r="48715" hidden="1" x14ac:dyDescent="0.25"/>
    <row r="48716" hidden="1" x14ac:dyDescent="0.25"/>
    <row r="48717" hidden="1" x14ac:dyDescent="0.25"/>
    <row r="48718" hidden="1" x14ac:dyDescent="0.25"/>
    <row r="48719" hidden="1" x14ac:dyDescent="0.25"/>
    <row r="48720" hidden="1" x14ac:dyDescent="0.25"/>
    <row r="48721" hidden="1" x14ac:dyDescent="0.25"/>
    <row r="48722" hidden="1" x14ac:dyDescent="0.25"/>
    <row r="48723" hidden="1" x14ac:dyDescent="0.25"/>
    <row r="48724" hidden="1" x14ac:dyDescent="0.25"/>
    <row r="48725" hidden="1" x14ac:dyDescent="0.25"/>
    <row r="48726" hidden="1" x14ac:dyDescent="0.25"/>
    <row r="48727" hidden="1" x14ac:dyDescent="0.25"/>
    <row r="48728" hidden="1" x14ac:dyDescent="0.25"/>
    <row r="48729" hidden="1" x14ac:dyDescent="0.25"/>
    <row r="48730" hidden="1" x14ac:dyDescent="0.25"/>
    <row r="48731" hidden="1" x14ac:dyDescent="0.25"/>
    <row r="48732" hidden="1" x14ac:dyDescent="0.25"/>
    <row r="48733" hidden="1" x14ac:dyDescent="0.25"/>
    <row r="48734" hidden="1" x14ac:dyDescent="0.25"/>
    <row r="48735" hidden="1" x14ac:dyDescent="0.25"/>
    <row r="48736" hidden="1" x14ac:dyDescent="0.25"/>
    <row r="48737" hidden="1" x14ac:dyDescent="0.25"/>
    <row r="48738" hidden="1" x14ac:dyDescent="0.25"/>
    <row r="48739" hidden="1" x14ac:dyDescent="0.25"/>
    <row r="48740" hidden="1" x14ac:dyDescent="0.25"/>
    <row r="48741" hidden="1" x14ac:dyDescent="0.25"/>
    <row r="48742" hidden="1" x14ac:dyDescent="0.25"/>
    <row r="48743" hidden="1" x14ac:dyDescent="0.25"/>
    <row r="48744" hidden="1" x14ac:dyDescent="0.25"/>
    <row r="48745" hidden="1" x14ac:dyDescent="0.25"/>
    <row r="48746" hidden="1" x14ac:dyDescent="0.25"/>
    <row r="48747" hidden="1" x14ac:dyDescent="0.25"/>
    <row r="48748" hidden="1" x14ac:dyDescent="0.25"/>
    <row r="48749" hidden="1" x14ac:dyDescent="0.25"/>
    <row r="48750" hidden="1" x14ac:dyDescent="0.25"/>
    <row r="48751" hidden="1" x14ac:dyDescent="0.25"/>
    <row r="48752" hidden="1" x14ac:dyDescent="0.25"/>
    <row r="48753" hidden="1" x14ac:dyDescent="0.25"/>
    <row r="48754" hidden="1" x14ac:dyDescent="0.25"/>
    <row r="48755" hidden="1" x14ac:dyDescent="0.25"/>
    <row r="48756" hidden="1" x14ac:dyDescent="0.25"/>
    <row r="48757" hidden="1" x14ac:dyDescent="0.25"/>
    <row r="48758" hidden="1" x14ac:dyDescent="0.25"/>
    <row r="48759" hidden="1" x14ac:dyDescent="0.25"/>
    <row r="48760" hidden="1" x14ac:dyDescent="0.25"/>
    <row r="48761" hidden="1" x14ac:dyDescent="0.25"/>
    <row r="48762" hidden="1" x14ac:dyDescent="0.25"/>
    <row r="48763" hidden="1" x14ac:dyDescent="0.25"/>
    <row r="48764" hidden="1" x14ac:dyDescent="0.25"/>
    <row r="48765" hidden="1" x14ac:dyDescent="0.25"/>
    <row r="48766" hidden="1" x14ac:dyDescent="0.25"/>
    <row r="48767" hidden="1" x14ac:dyDescent="0.25"/>
    <row r="48768" hidden="1" x14ac:dyDescent="0.25"/>
    <row r="48769" hidden="1" x14ac:dyDescent="0.25"/>
    <row r="48770" hidden="1" x14ac:dyDescent="0.25"/>
    <row r="48771" hidden="1" x14ac:dyDescent="0.25"/>
    <row r="48772" hidden="1" x14ac:dyDescent="0.25"/>
    <row r="48773" hidden="1" x14ac:dyDescent="0.25"/>
    <row r="48774" hidden="1" x14ac:dyDescent="0.25"/>
    <row r="48775" hidden="1" x14ac:dyDescent="0.25"/>
    <row r="48776" hidden="1" x14ac:dyDescent="0.25"/>
    <row r="48777" hidden="1" x14ac:dyDescent="0.25"/>
    <row r="48778" hidden="1" x14ac:dyDescent="0.25"/>
    <row r="48779" hidden="1" x14ac:dyDescent="0.25"/>
    <row r="48780" hidden="1" x14ac:dyDescent="0.25"/>
    <row r="48781" hidden="1" x14ac:dyDescent="0.25"/>
    <row r="48782" hidden="1" x14ac:dyDescent="0.25"/>
    <row r="48783" hidden="1" x14ac:dyDescent="0.25"/>
    <row r="48784" hidden="1" x14ac:dyDescent="0.25"/>
    <row r="48785" hidden="1" x14ac:dyDescent="0.25"/>
    <row r="48786" hidden="1" x14ac:dyDescent="0.25"/>
    <row r="48787" hidden="1" x14ac:dyDescent="0.25"/>
    <row r="48788" hidden="1" x14ac:dyDescent="0.25"/>
    <row r="48789" hidden="1" x14ac:dyDescent="0.25"/>
    <row r="48790" hidden="1" x14ac:dyDescent="0.25"/>
    <row r="48791" hidden="1" x14ac:dyDescent="0.25"/>
    <row r="48792" hidden="1" x14ac:dyDescent="0.25"/>
    <row r="48793" hidden="1" x14ac:dyDescent="0.25"/>
    <row r="48794" hidden="1" x14ac:dyDescent="0.25"/>
    <row r="48795" hidden="1" x14ac:dyDescent="0.25"/>
    <row r="48796" hidden="1" x14ac:dyDescent="0.25"/>
    <row r="48797" hidden="1" x14ac:dyDescent="0.25"/>
    <row r="48798" hidden="1" x14ac:dyDescent="0.25"/>
    <row r="48799" hidden="1" x14ac:dyDescent="0.25"/>
    <row r="48800" hidden="1" x14ac:dyDescent="0.25"/>
    <row r="48801" hidden="1" x14ac:dyDescent="0.25"/>
    <row r="48802" hidden="1" x14ac:dyDescent="0.25"/>
    <row r="48803" hidden="1" x14ac:dyDescent="0.25"/>
    <row r="48804" hidden="1" x14ac:dyDescent="0.25"/>
    <row r="48805" hidden="1" x14ac:dyDescent="0.25"/>
    <row r="48806" hidden="1" x14ac:dyDescent="0.25"/>
    <row r="48807" hidden="1" x14ac:dyDescent="0.25"/>
    <row r="48808" hidden="1" x14ac:dyDescent="0.25"/>
    <row r="48809" hidden="1" x14ac:dyDescent="0.25"/>
    <row r="48810" hidden="1" x14ac:dyDescent="0.25"/>
    <row r="48811" hidden="1" x14ac:dyDescent="0.25"/>
    <row r="48812" hidden="1" x14ac:dyDescent="0.25"/>
    <row r="48813" hidden="1" x14ac:dyDescent="0.25"/>
    <row r="48814" hidden="1" x14ac:dyDescent="0.25"/>
    <row r="48815" hidden="1" x14ac:dyDescent="0.25"/>
    <row r="48816" hidden="1" x14ac:dyDescent="0.25"/>
    <row r="48817" hidden="1" x14ac:dyDescent="0.25"/>
    <row r="48818" hidden="1" x14ac:dyDescent="0.25"/>
    <row r="48819" hidden="1" x14ac:dyDescent="0.25"/>
    <row r="48820" hidden="1" x14ac:dyDescent="0.25"/>
    <row r="48821" hidden="1" x14ac:dyDescent="0.25"/>
    <row r="48822" hidden="1" x14ac:dyDescent="0.25"/>
    <row r="48823" hidden="1" x14ac:dyDescent="0.25"/>
    <row r="48824" hidden="1" x14ac:dyDescent="0.25"/>
    <row r="48825" hidden="1" x14ac:dyDescent="0.25"/>
    <row r="48826" hidden="1" x14ac:dyDescent="0.25"/>
    <row r="48827" hidden="1" x14ac:dyDescent="0.25"/>
    <row r="48828" hidden="1" x14ac:dyDescent="0.25"/>
    <row r="48829" hidden="1" x14ac:dyDescent="0.25"/>
    <row r="48830" hidden="1" x14ac:dyDescent="0.25"/>
    <row r="48831" hidden="1" x14ac:dyDescent="0.25"/>
    <row r="48832" hidden="1" x14ac:dyDescent="0.25"/>
    <row r="48833" hidden="1" x14ac:dyDescent="0.25"/>
    <row r="48834" hidden="1" x14ac:dyDescent="0.25"/>
    <row r="48835" hidden="1" x14ac:dyDescent="0.25"/>
    <row r="48836" hidden="1" x14ac:dyDescent="0.25"/>
    <row r="48837" hidden="1" x14ac:dyDescent="0.25"/>
    <row r="48838" hidden="1" x14ac:dyDescent="0.25"/>
    <row r="48839" hidden="1" x14ac:dyDescent="0.25"/>
    <row r="48840" hidden="1" x14ac:dyDescent="0.25"/>
    <row r="48841" hidden="1" x14ac:dyDescent="0.25"/>
    <row r="48842" hidden="1" x14ac:dyDescent="0.25"/>
    <row r="48843" hidden="1" x14ac:dyDescent="0.25"/>
    <row r="48844" hidden="1" x14ac:dyDescent="0.25"/>
    <row r="48845" hidden="1" x14ac:dyDescent="0.25"/>
    <row r="48846" hidden="1" x14ac:dyDescent="0.25"/>
    <row r="48847" hidden="1" x14ac:dyDescent="0.25"/>
    <row r="48848" hidden="1" x14ac:dyDescent="0.25"/>
    <row r="48849" hidden="1" x14ac:dyDescent="0.25"/>
    <row r="48850" hidden="1" x14ac:dyDescent="0.25"/>
    <row r="48851" hidden="1" x14ac:dyDescent="0.25"/>
    <row r="48852" hidden="1" x14ac:dyDescent="0.25"/>
    <row r="48853" hidden="1" x14ac:dyDescent="0.25"/>
    <row r="48854" hidden="1" x14ac:dyDescent="0.25"/>
    <row r="48855" hidden="1" x14ac:dyDescent="0.25"/>
    <row r="48856" hidden="1" x14ac:dyDescent="0.25"/>
    <row r="48857" hidden="1" x14ac:dyDescent="0.25"/>
    <row r="48858" hidden="1" x14ac:dyDescent="0.25"/>
    <row r="48859" hidden="1" x14ac:dyDescent="0.25"/>
    <row r="48860" hidden="1" x14ac:dyDescent="0.25"/>
    <row r="48861" hidden="1" x14ac:dyDescent="0.25"/>
    <row r="48862" hidden="1" x14ac:dyDescent="0.25"/>
    <row r="48863" hidden="1" x14ac:dyDescent="0.25"/>
    <row r="48864" hidden="1" x14ac:dyDescent="0.25"/>
    <row r="48865" hidden="1" x14ac:dyDescent="0.25"/>
    <row r="48866" hidden="1" x14ac:dyDescent="0.25"/>
    <row r="48867" hidden="1" x14ac:dyDescent="0.25"/>
    <row r="48868" hidden="1" x14ac:dyDescent="0.25"/>
    <row r="48869" hidden="1" x14ac:dyDescent="0.25"/>
    <row r="48870" hidden="1" x14ac:dyDescent="0.25"/>
    <row r="48871" hidden="1" x14ac:dyDescent="0.25"/>
    <row r="48872" hidden="1" x14ac:dyDescent="0.25"/>
    <row r="48873" hidden="1" x14ac:dyDescent="0.25"/>
    <row r="48874" hidden="1" x14ac:dyDescent="0.25"/>
    <row r="48875" hidden="1" x14ac:dyDescent="0.25"/>
    <row r="48876" hidden="1" x14ac:dyDescent="0.25"/>
    <row r="48877" hidden="1" x14ac:dyDescent="0.25"/>
    <row r="48878" hidden="1" x14ac:dyDescent="0.25"/>
    <row r="48879" hidden="1" x14ac:dyDescent="0.25"/>
    <row r="48880" hidden="1" x14ac:dyDescent="0.25"/>
    <row r="48881" hidden="1" x14ac:dyDescent="0.25"/>
    <row r="48882" hidden="1" x14ac:dyDescent="0.25"/>
    <row r="48883" hidden="1" x14ac:dyDescent="0.25"/>
    <row r="48884" hidden="1" x14ac:dyDescent="0.25"/>
    <row r="48885" hidden="1" x14ac:dyDescent="0.25"/>
    <row r="48886" hidden="1" x14ac:dyDescent="0.25"/>
    <row r="48887" hidden="1" x14ac:dyDescent="0.25"/>
    <row r="48888" hidden="1" x14ac:dyDescent="0.25"/>
    <row r="48889" hidden="1" x14ac:dyDescent="0.25"/>
    <row r="48890" hidden="1" x14ac:dyDescent="0.25"/>
    <row r="48891" hidden="1" x14ac:dyDescent="0.25"/>
    <row r="48892" hidden="1" x14ac:dyDescent="0.25"/>
    <row r="48893" hidden="1" x14ac:dyDescent="0.25"/>
    <row r="48894" hidden="1" x14ac:dyDescent="0.25"/>
    <row r="48895" hidden="1" x14ac:dyDescent="0.25"/>
    <row r="48896" hidden="1" x14ac:dyDescent="0.25"/>
    <row r="48897" hidden="1" x14ac:dyDescent="0.25"/>
    <row r="48898" hidden="1" x14ac:dyDescent="0.25"/>
    <row r="48899" hidden="1" x14ac:dyDescent="0.25"/>
    <row r="48900" hidden="1" x14ac:dyDescent="0.25"/>
    <row r="48901" hidden="1" x14ac:dyDescent="0.25"/>
    <row r="48902" hidden="1" x14ac:dyDescent="0.25"/>
    <row r="48903" hidden="1" x14ac:dyDescent="0.25"/>
    <row r="48904" hidden="1" x14ac:dyDescent="0.25"/>
    <row r="48905" hidden="1" x14ac:dyDescent="0.25"/>
    <row r="48906" hidden="1" x14ac:dyDescent="0.25"/>
    <row r="48907" hidden="1" x14ac:dyDescent="0.25"/>
    <row r="48908" hidden="1" x14ac:dyDescent="0.25"/>
    <row r="48909" hidden="1" x14ac:dyDescent="0.25"/>
    <row r="48910" hidden="1" x14ac:dyDescent="0.25"/>
    <row r="48911" hidden="1" x14ac:dyDescent="0.25"/>
    <row r="48912" hidden="1" x14ac:dyDescent="0.25"/>
    <row r="48913" hidden="1" x14ac:dyDescent="0.25"/>
    <row r="48914" hidden="1" x14ac:dyDescent="0.25"/>
    <row r="48915" hidden="1" x14ac:dyDescent="0.25"/>
    <row r="48916" hidden="1" x14ac:dyDescent="0.25"/>
    <row r="48917" hidden="1" x14ac:dyDescent="0.25"/>
    <row r="48918" hidden="1" x14ac:dyDescent="0.25"/>
    <row r="48919" hidden="1" x14ac:dyDescent="0.25"/>
    <row r="48920" hidden="1" x14ac:dyDescent="0.25"/>
    <row r="48921" hidden="1" x14ac:dyDescent="0.25"/>
    <row r="48922" hidden="1" x14ac:dyDescent="0.25"/>
    <row r="48923" hidden="1" x14ac:dyDescent="0.25"/>
    <row r="48924" hidden="1" x14ac:dyDescent="0.25"/>
    <row r="48925" hidden="1" x14ac:dyDescent="0.25"/>
    <row r="48926" hidden="1" x14ac:dyDescent="0.25"/>
    <row r="48927" hidden="1" x14ac:dyDescent="0.25"/>
    <row r="48928" hidden="1" x14ac:dyDescent="0.25"/>
    <row r="48929" hidden="1" x14ac:dyDescent="0.25"/>
    <row r="48930" hidden="1" x14ac:dyDescent="0.25"/>
    <row r="48931" hidden="1" x14ac:dyDescent="0.25"/>
    <row r="48932" hidden="1" x14ac:dyDescent="0.25"/>
    <row r="48933" hidden="1" x14ac:dyDescent="0.25"/>
    <row r="48934" hidden="1" x14ac:dyDescent="0.25"/>
    <row r="48935" hidden="1" x14ac:dyDescent="0.25"/>
    <row r="48936" hidden="1" x14ac:dyDescent="0.25"/>
    <row r="48937" hidden="1" x14ac:dyDescent="0.25"/>
    <row r="48938" hidden="1" x14ac:dyDescent="0.25"/>
    <row r="48939" hidden="1" x14ac:dyDescent="0.25"/>
    <row r="48940" hidden="1" x14ac:dyDescent="0.25"/>
    <row r="48941" hidden="1" x14ac:dyDescent="0.25"/>
    <row r="48942" hidden="1" x14ac:dyDescent="0.25"/>
    <row r="48943" hidden="1" x14ac:dyDescent="0.25"/>
    <row r="48944" hidden="1" x14ac:dyDescent="0.25"/>
    <row r="48945" hidden="1" x14ac:dyDescent="0.25"/>
    <row r="48946" hidden="1" x14ac:dyDescent="0.25"/>
    <row r="48947" hidden="1" x14ac:dyDescent="0.25"/>
    <row r="48948" hidden="1" x14ac:dyDescent="0.25"/>
    <row r="48949" hidden="1" x14ac:dyDescent="0.25"/>
    <row r="48950" hidden="1" x14ac:dyDescent="0.25"/>
    <row r="48951" hidden="1" x14ac:dyDescent="0.25"/>
    <row r="48952" hidden="1" x14ac:dyDescent="0.25"/>
    <row r="48953" hidden="1" x14ac:dyDescent="0.25"/>
    <row r="48954" hidden="1" x14ac:dyDescent="0.25"/>
    <row r="48955" hidden="1" x14ac:dyDescent="0.25"/>
    <row r="48956" hidden="1" x14ac:dyDescent="0.25"/>
    <row r="48957" hidden="1" x14ac:dyDescent="0.25"/>
    <row r="48958" hidden="1" x14ac:dyDescent="0.25"/>
    <row r="48959" hidden="1" x14ac:dyDescent="0.25"/>
    <row r="48960" hidden="1" x14ac:dyDescent="0.25"/>
    <row r="48961" hidden="1" x14ac:dyDescent="0.25"/>
    <row r="48962" hidden="1" x14ac:dyDescent="0.25"/>
    <row r="48963" hidden="1" x14ac:dyDescent="0.25"/>
    <row r="48964" hidden="1" x14ac:dyDescent="0.25"/>
    <row r="48965" hidden="1" x14ac:dyDescent="0.25"/>
    <row r="48966" hidden="1" x14ac:dyDescent="0.25"/>
    <row r="48967" hidden="1" x14ac:dyDescent="0.25"/>
    <row r="48968" hidden="1" x14ac:dyDescent="0.25"/>
    <row r="48969" hidden="1" x14ac:dyDescent="0.25"/>
    <row r="48970" hidden="1" x14ac:dyDescent="0.25"/>
    <row r="48971" hidden="1" x14ac:dyDescent="0.25"/>
    <row r="48972" hidden="1" x14ac:dyDescent="0.25"/>
    <row r="48973" hidden="1" x14ac:dyDescent="0.25"/>
    <row r="48974" hidden="1" x14ac:dyDescent="0.25"/>
    <row r="48975" hidden="1" x14ac:dyDescent="0.25"/>
    <row r="48976" hidden="1" x14ac:dyDescent="0.25"/>
    <row r="48977" hidden="1" x14ac:dyDescent="0.25"/>
    <row r="48978" hidden="1" x14ac:dyDescent="0.25"/>
    <row r="48979" hidden="1" x14ac:dyDescent="0.25"/>
    <row r="48980" hidden="1" x14ac:dyDescent="0.25"/>
    <row r="48981" hidden="1" x14ac:dyDescent="0.25"/>
    <row r="48982" hidden="1" x14ac:dyDescent="0.25"/>
    <row r="48983" hidden="1" x14ac:dyDescent="0.25"/>
    <row r="48984" hidden="1" x14ac:dyDescent="0.25"/>
    <row r="48985" hidden="1" x14ac:dyDescent="0.25"/>
    <row r="48986" hidden="1" x14ac:dyDescent="0.25"/>
    <row r="48987" hidden="1" x14ac:dyDescent="0.25"/>
    <row r="48988" hidden="1" x14ac:dyDescent="0.25"/>
    <row r="48989" hidden="1" x14ac:dyDescent="0.25"/>
    <row r="48990" hidden="1" x14ac:dyDescent="0.25"/>
    <row r="48991" hidden="1" x14ac:dyDescent="0.25"/>
    <row r="48992" hidden="1" x14ac:dyDescent="0.25"/>
    <row r="48993" hidden="1" x14ac:dyDescent="0.25"/>
    <row r="48994" hidden="1" x14ac:dyDescent="0.25"/>
    <row r="48995" hidden="1" x14ac:dyDescent="0.25"/>
    <row r="48996" hidden="1" x14ac:dyDescent="0.25"/>
    <row r="48997" hidden="1" x14ac:dyDescent="0.25"/>
    <row r="48998" hidden="1" x14ac:dyDescent="0.25"/>
    <row r="48999" hidden="1" x14ac:dyDescent="0.25"/>
    <row r="49000" hidden="1" x14ac:dyDescent="0.25"/>
    <row r="49001" hidden="1" x14ac:dyDescent="0.25"/>
    <row r="49002" hidden="1" x14ac:dyDescent="0.25"/>
    <row r="49003" hidden="1" x14ac:dyDescent="0.25"/>
    <row r="49004" hidden="1" x14ac:dyDescent="0.25"/>
    <row r="49005" hidden="1" x14ac:dyDescent="0.25"/>
    <row r="49006" hidden="1" x14ac:dyDescent="0.25"/>
    <row r="49007" hidden="1" x14ac:dyDescent="0.25"/>
    <row r="49008" hidden="1" x14ac:dyDescent="0.25"/>
    <row r="49009" hidden="1" x14ac:dyDescent="0.25"/>
    <row r="49010" hidden="1" x14ac:dyDescent="0.25"/>
    <row r="49011" hidden="1" x14ac:dyDescent="0.25"/>
    <row r="49012" hidden="1" x14ac:dyDescent="0.25"/>
    <row r="49013" hidden="1" x14ac:dyDescent="0.25"/>
    <row r="49014" hidden="1" x14ac:dyDescent="0.25"/>
    <row r="49015" hidden="1" x14ac:dyDescent="0.25"/>
    <row r="49016" hidden="1" x14ac:dyDescent="0.25"/>
    <row r="49017" hidden="1" x14ac:dyDescent="0.25"/>
    <row r="49018" hidden="1" x14ac:dyDescent="0.25"/>
    <row r="49019" hidden="1" x14ac:dyDescent="0.25"/>
    <row r="49020" hidden="1" x14ac:dyDescent="0.25"/>
    <row r="49021" hidden="1" x14ac:dyDescent="0.25"/>
    <row r="49022" hidden="1" x14ac:dyDescent="0.25"/>
    <row r="49023" hidden="1" x14ac:dyDescent="0.25"/>
    <row r="49024" hidden="1" x14ac:dyDescent="0.25"/>
    <row r="49025" hidden="1" x14ac:dyDescent="0.25"/>
    <row r="49026" hidden="1" x14ac:dyDescent="0.25"/>
    <row r="49027" hidden="1" x14ac:dyDescent="0.25"/>
    <row r="49028" hidden="1" x14ac:dyDescent="0.25"/>
    <row r="49029" hidden="1" x14ac:dyDescent="0.25"/>
    <row r="49030" hidden="1" x14ac:dyDescent="0.25"/>
    <row r="49031" hidden="1" x14ac:dyDescent="0.25"/>
    <row r="49032" hidden="1" x14ac:dyDescent="0.25"/>
    <row r="49033" hidden="1" x14ac:dyDescent="0.25"/>
    <row r="49034" hidden="1" x14ac:dyDescent="0.25"/>
    <row r="49035" hidden="1" x14ac:dyDescent="0.25"/>
    <row r="49036" hidden="1" x14ac:dyDescent="0.25"/>
    <row r="49037" hidden="1" x14ac:dyDescent="0.25"/>
    <row r="49038" hidden="1" x14ac:dyDescent="0.25"/>
    <row r="49039" hidden="1" x14ac:dyDescent="0.25"/>
    <row r="49040" hidden="1" x14ac:dyDescent="0.25"/>
    <row r="49041" hidden="1" x14ac:dyDescent="0.25"/>
    <row r="49042" hidden="1" x14ac:dyDescent="0.25"/>
    <row r="49043" hidden="1" x14ac:dyDescent="0.25"/>
    <row r="49044" hidden="1" x14ac:dyDescent="0.25"/>
    <row r="49045" hidden="1" x14ac:dyDescent="0.25"/>
    <row r="49046" hidden="1" x14ac:dyDescent="0.25"/>
    <row r="49047" hidden="1" x14ac:dyDescent="0.25"/>
    <row r="49048" hidden="1" x14ac:dyDescent="0.25"/>
    <row r="49049" hidden="1" x14ac:dyDescent="0.25"/>
    <row r="49050" hidden="1" x14ac:dyDescent="0.25"/>
    <row r="49051" hidden="1" x14ac:dyDescent="0.25"/>
    <row r="49052" hidden="1" x14ac:dyDescent="0.25"/>
    <row r="49053" hidden="1" x14ac:dyDescent="0.25"/>
    <row r="49054" hidden="1" x14ac:dyDescent="0.25"/>
    <row r="49055" hidden="1" x14ac:dyDescent="0.25"/>
    <row r="49056" hidden="1" x14ac:dyDescent="0.25"/>
    <row r="49057" hidden="1" x14ac:dyDescent="0.25"/>
    <row r="49058" hidden="1" x14ac:dyDescent="0.25"/>
    <row r="49059" hidden="1" x14ac:dyDescent="0.25"/>
    <row r="49060" hidden="1" x14ac:dyDescent="0.25"/>
    <row r="49061" hidden="1" x14ac:dyDescent="0.25"/>
    <row r="49062" hidden="1" x14ac:dyDescent="0.25"/>
    <row r="49063" hidden="1" x14ac:dyDescent="0.25"/>
    <row r="49064" hidden="1" x14ac:dyDescent="0.25"/>
    <row r="49065" hidden="1" x14ac:dyDescent="0.25"/>
    <row r="49066" hidden="1" x14ac:dyDescent="0.25"/>
    <row r="49067" hidden="1" x14ac:dyDescent="0.25"/>
    <row r="49068" hidden="1" x14ac:dyDescent="0.25"/>
    <row r="49069" hidden="1" x14ac:dyDescent="0.25"/>
    <row r="49070" hidden="1" x14ac:dyDescent="0.25"/>
    <row r="49071" hidden="1" x14ac:dyDescent="0.25"/>
    <row r="49072" hidden="1" x14ac:dyDescent="0.25"/>
    <row r="49073" hidden="1" x14ac:dyDescent="0.25"/>
    <row r="49074" hidden="1" x14ac:dyDescent="0.25"/>
    <row r="49075" hidden="1" x14ac:dyDescent="0.25"/>
    <row r="49076" hidden="1" x14ac:dyDescent="0.25"/>
    <row r="49077" hidden="1" x14ac:dyDescent="0.25"/>
    <row r="49078" hidden="1" x14ac:dyDescent="0.25"/>
    <row r="49079" hidden="1" x14ac:dyDescent="0.25"/>
    <row r="49080" hidden="1" x14ac:dyDescent="0.25"/>
    <row r="49081" hidden="1" x14ac:dyDescent="0.25"/>
    <row r="49082" hidden="1" x14ac:dyDescent="0.25"/>
    <row r="49083" hidden="1" x14ac:dyDescent="0.25"/>
    <row r="49084" hidden="1" x14ac:dyDescent="0.25"/>
    <row r="49085" hidden="1" x14ac:dyDescent="0.25"/>
    <row r="49086" hidden="1" x14ac:dyDescent="0.25"/>
    <row r="49087" hidden="1" x14ac:dyDescent="0.25"/>
    <row r="49088" hidden="1" x14ac:dyDescent="0.25"/>
    <row r="49089" hidden="1" x14ac:dyDescent="0.25"/>
    <row r="49090" hidden="1" x14ac:dyDescent="0.25"/>
    <row r="49091" hidden="1" x14ac:dyDescent="0.25"/>
    <row r="49092" hidden="1" x14ac:dyDescent="0.25"/>
    <row r="49093" hidden="1" x14ac:dyDescent="0.25"/>
    <row r="49094" hidden="1" x14ac:dyDescent="0.25"/>
    <row r="49095" hidden="1" x14ac:dyDescent="0.25"/>
    <row r="49096" hidden="1" x14ac:dyDescent="0.25"/>
    <row r="49097" hidden="1" x14ac:dyDescent="0.25"/>
    <row r="49098" hidden="1" x14ac:dyDescent="0.25"/>
    <row r="49099" hidden="1" x14ac:dyDescent="0.25"/>
    <row r="49100" hidden="1" x14ac:dyDescent="0.25"/>
    <row r="49101" hidden="1" x14ac:dyDescent="0.25"/>
    <row r="49102" hidden="1" x14ac:dyDescent="0.25"/>
    <row r="49103" hidden="1" x14ac:dyDescent="0.25"/>
    <row r="49104" hidden="1" x14ac:dyDescent="0.25"/>
    <row r="49105" hidden="1" x14ac:dyDescent="0.25"/>
    <row r="49106" hidden="1" x14ac:dyDescent="0.25"/>
    <row r="49107" hidden="1" x14ac:dyDescent="0.25"/>
    <row r="49108" hidden="1" x14ac:dyDescent="0.25"/>
    <row r="49109" hidden="1" x14ac:dyDescent="0.25"/>
    <row r="49110" hidden="1" x14ac:dyDescent="0.25"/>
    <row r="49111" hidden="1" x14ac:dyDescent="0.25"/>
    <row r="49112" hidden="1" x14ac:dyDescent="0.25"/>
    <row r="49113" hidden="1" x14ac:dyDescent="0.25"/>
    <row r="49114" hidden="1" x14ac:dyDescent="0.25"/>
    <row r="49115" hidden="1" x14ac:dyDescent="0.25"/>
    <row r="49116" hidden="1" x14ac:dyDescent="0.25"/>
    <row r="49117" hidden="1" x14ac:dyDescent="0.25"/>
    <row r="49118" hidden="1" x14ac:dyDescent="0.25"/>
    <row r="49119" hidden="1" x14ac:dyDescent="0.25"/>
    <row r="49120" hidden="1" x14ac:dyDescent="0.25"/>
    <row r="49121" hidden="1" x14ac:dyDescent="0.25"/>
    <row r="49122" hidden="1" x14ac:dyDescent="0.25"/>
    <row r="49123" hidden="1" x14ac:dyDescent="0.25"/>
    <row r="49124" hidden="1" x14ac:dyDescent="0.25"/>
    <row r="49125" hidden="1" x14ac:dyDescent="0.25"/>
    <row r="49126" hidden="1" x14ac:dyDescent="0.25"/>
    <row r="49127" hidden="1" x14ac:dyDescent="0.25"/>
    <row r="49128" hidden="1" x14ac:dyDescent="0.25"/>
    <row r="49129" hidden="1" x14ac:dyDescent="0.25"/>
    <row r="49130" hidden="1" x14ac:dyDescent="0.25"/>
    <row r="49131" hidden="1" x14ac:dyDescent="0.25"/>
    <row r="49132" hidden="1" x14ac:dyDescent="0.25"/>
    <row r="49133" hidden="1" x14ac:dyDescent="0.25"/>
    <row r="49134" hidden="1" x14ac:dyDescent="0.25"/>
    <row r="49135" hidden="1" x14ac:dyDescent="0.25"/>
    <row r="49136" hidden="1" x14ac:dyDescent="0.25"/>
    <row r="49137" hidden="1" x14ac:dyDescent="0.25"/>
    <row r="49138" hidden="1" x14ac:dyDescent="0.25"/>
    <row r="49139" hidden="1" x14ac:dyDescent="0.25"/>
    <row r="49140" hidden="1" x14ac:dyDescent="0.25"/>
    <row r="49141" hidden="1" x14ac:dyDescent="0.25"/>
    <row r="49142" hidden="1" x14ac:dyDescent="0.25"/>
    <row r="49143" hidden="1" x14ac:dyDescent="0.25"/>
    <row r="49144" hidden="1" x14ac:dyDescent="0.25"/>
    <row r="49145" hidden="1" x14ac:dyDescent="0.25"/>
    <row r="49146" hidden="1" x14ac:dyDescent="0.25"/>
    <row r="49147" hidden="1" x14ac:dyDescent="0.25"/>
    <row r="49148" hidden="1" x14ac:dyDescent="0.25"/>
    <row r="49149" hidden="1" x14ac:dyDescent="0.25"/>
    <row r="49150" hidden="1" x14ac:dyDescent="0.25"/>
    <row r="49151" hidden="1" x14ac:dyDescent="0.25"/>
    <row r="49152" hidden="1" x14ac:dyDescent="0.25"/>
    <row r="49153" hidden="1" x14ac:dyDescent="0.25"/>
    <row r="49154" hidden="1" x14ac:dyDescent="0.25"/>
    <row r="49155" hidden="1" x14ac:dyDescent="0.25"/>
    <row r="49156" hidden="1" x14ac:dyDescent="0.25"/>
    <row r="49157" hidden="1" x14ac:dyDescent="0.25"/>
    <row r="49158" hidden="1" x14ac:dyDescent="0.25"/>
    <row r="49159" hidden="1" x14ac:dyDescent="0.25"/>
    <row r="49160" hidden="1" x14ac:dyDescent="0.25"/>
    <row r="49161" hidden="1" x14ac:dyDescent="0.25"/>
    <row r="49162" hidden="1" x14ac:dyDescent="0.25"/>
    <row r="49163" hidden="1" x14ac:dyDescent="0.25"/>
    <row r="49164" hidden="1" x14ac:dyDescent="0.25"/>
    <row r="49165" hidden="1" x14ac:dyDescent="0.25"/>
    <row r="49166" hidden="1" x14ac:dyDescent="0.25"/>
    <row r="49167" hidden="1" x14ac:dyDescent="0.25"/>
    <row r="49168" hidden="1" x14ac:dyDescent="0.25"/>
    <row r="49169" hidden="1" x14ac:dyDescent="0.25"/>
    <row r="49170" hidden="1" x14ac:dyDescent="0.25"/>
    <row r="49171" hidden="1" x14ac:dyDescent="0.25"/>
    <row r="49172" hidden="1" x14ac:dyDescent="0.25"/>
    <row r="49173" hidden="1" x14ac:dyDescent="0.25"/>
    <row r="49174" hidden="1" x14ac:dyDescent="0.25"/>
    <row r="49175" hidden="1" x14ac:dyDescent="0.25"/>
    <row r="49176" hidden="1" x14ac:dyDescent="0.25"/>
    <row r="49177" hidden="1" x14ac:dyDescent="0.25"/>
    <row r="49178" hidden="1" x14ac:dyDescent="0.25"/>
    <row r="49179" hidden="1" x14ac:dyDescent="0.25"/>
    <row r="49180" hidden="1" x14ac:dyDescent="0.25"/>
    <row r="49181" hidden="1" x14ac:dyDescent="0.25"/>
    <row r="49182" hidden="1" x14ac:dyDescent="0.25"/>
    <row r="49183" hidden="1" x14ac:dyDescent="0.25"/>
    <row r="49184" hidden="1" x14ac:dyDescent="0.25"/>
    <row r="49185" hidden="1" x14ac:dyDescent="0.25"/>
    <row r="49186" hidden="1" x14ac:dyDescent="0.25"/>
    <row r="49187" hidden="1" x14ac:dyDescent="0.25"/>
    <row r="49188" hidden="1" x14ac:dyDescent="0.25"/>
    <row r="49189" hidden="1" x14ac:dyDescent="0.25"/>
    <row r="49190" hidden="1" x14ac:dyDescent="0.25"/>
    <row r="49191" hidden="1" x14ac:dyDescent="0.25"/>
    <row r="49192" hidden="1" x14ac:dyDescent="0.25"/>
    <row r="49193" hidden="1" x14ac:dyDescent="0.25"/>
    <row r="49194" hidden="1" x14ac:dyDescent="0.25"/>
    <row r="49195" hidden="1" x14ac:dyDescent="0.25"/>
    <row r="49196" hidden="1" x14ac:dyDescent="0.25"/>
    <row r="49197" hidden="1" x14ac:dyDescent="0.25"/>
    <row r="49198" hidden="1" x14ac:dyDescent="0.25"/>
    <row r="49199" hidden="1" x14ac:dyDescent="0.25"/>
    <row r="49200" hidden="1" x14ac:dyDescent="0.25"/>
    <row r="49201" hidden="1" x14ac:dyDescent="0.25"/>
    <row r="49202" hidden="1" x14ac:dyDescent="0.25"/>
    <row r="49203" hidden="1" x14ac:dyDescent="0.25"/>
    <row r="49204" hidden="1" x14ac:dyDescent="0.25"/>
    <row r="49205" hidden="1" x14ac:dyDescent="0.25"/>
    <row r="49206" hidden="1" x14ac:dyDescent="0.25"/>
    <row r="49207" hidden="1" x14ac:dyDescent="0.25"/>
    <row r="49208" hidden="1" x14ac:dyDescent="0.25"/>
    <row r="49209" hidden="1" x14ac:dyDescent="0.25"/>
    <row r="49210" hidden="1" x14ac:dyDescent="0.25"/>
    <row r="49211" hidden="1" x14ac:dyDescent="0.25"/>
    <row r="49212" hidden="1" x14ac:dyDescent="0.25"/>
    <row r="49213" hidden="1" x14ac:dyDescent="0.25"/>
    <row r="49214" hidden="1" x14ac:dyDescent="0.25"/>
    <row r="49215" hidden="1" x14ac:dyDescent="0.25"/>
    <row r="49216" hidden="1" x14ac:dyDescent="0.25"/>
    <row r="49217" hidden="1" x14ac:dyDescent="0.25"/>
    <row r="49218" hidden="1" x14ac:dyDescent="0.25"/>
    <row r="49219" hidden="1" x14ac:dyDescent="0.25"/>
    <row r="49220" hidden="1" x14ac:dyDescent="0.25"/>
    <row r="49221" hidden="1" x14ac:dyDescent="0.25"/>
    <row r="49222" hidden="1" x14ac:dyDescent="0.25"/>
    <row r="49223" hidden="1" x14ac:dyDescent="0.25"/>
    <row r="49224" hidden="1" x14ac:dyDescent="0.25"/>
    <row r="49225" hidden="1" x14ac:dyDescent="0.25"/>
    <row r="49226" hidden="1" x14ac:dyDescent="0.25"/>
    <row r="49227" hidden="1" x14ac:dyDescent="0.25"/>
    <row r="49228" hidden="1" x14ac:dyDescent="0.25"/>
    <row r="49229" hidden="1" x14ac:dyDescent="0.25"/>
    <row r="49230" hidden="1" x14ac:dyDescent="0.25"/>
    <row r="49231" hidden="1" x14ac:dyDescent="0.25"/>
    <row r="49232" hidden="1" x14ac:dyDescent="0.25"/>
    <row r="49233" hidden="1" x14ac:dyDescent="0.25"/>
    <row r="49234" hidden="1" x14ac:dyDescent="0.25"/>
    <row r="49235" hidden="1" x14ac:dyDescent="0.25"/>
    <row r="49236" hidden="1" x14ac:dyDescent="0.25"/>
    <row r="49237" hidden="1" x14ac:dyDescent="0.25"/>
    <row r="49238" hidden="1" x14ac:dyDescent="0.25"/>
    <row r="49239" hidden="1" x14ac:dyDescent="0.25"/>
    <row r="49240" hidden="1" x14ac:dyDescent="0.25"/>
    <row r="49241" hidden="1" x14ac:dyDescent="0.25"/>
    <row r="49242" hidden="1" x14ac:dyDescent="0.25"/>
    <row r="49243" hidden="1" x14ac:dyDescent="0.25"/>
    <row r="49244" hidden="1" x14ac:dyDescent="0.25"/>
    <row r="49245" hidden="1" x14ac:dyDescent="0.25"/>
    <row r="49246" hidden="1" x14ac:dyDescent="0.25"/>
    <row r="49247" hidden="1" x14ac:dyDescent="0.25"/>
    <row r="49248" hidden="1" x14ac:dyDescent="0.25"/>
    <row r="49249" hidden="1" x14ac:dyDescent="0.25"/>
    <row r="49250" hidden="1" x14ac:dyDescent="0.25"/>
    <row r="49251" hidden="1" x14ac:dyDescent="0.25"/>
    <row r="49252" hidden="1" x14ac:dyDescent="0.25"/>
    <row r="49253" hidden="1" x14ac:dyDescent="0.25"/>
    <row r="49254" hidden="1" x14ac:dyDescent="0.25"/>
    <row r="49255" hidden="1" x14ac:dyDescent="0.25"/>
    <row r="49256" hidden="1" x14ac:dyDescent="0.25"/>
    <row r="49257" hidden="1" x14ac:dyDescent="0.25"/>
    <row r="49258" hidden="1" x14ac:dyDescent="0.25"/>
    <row r="49259" hidden="1" x14ac:dyDescent="0.25"/>
    <row r="49260" hidden="1" x14ac:dyDescent="0.25"/>
    <row r="49261" hidden="1" x14ac:dyDescent="0.25"/>
    <row r="49262" hidden="1" x14ac:dyDescent="0.25"/>
    <row r="49263" hidden="1" x14ac:dyDescent="0.25"/>
    <row r="49264" hidden="1" x14ac:dyDescent="0.25"/>
    <row r="49265" hidden="1" x14ac:dyDescent="0.25"/>
    <row r="49266" hidden="1" x14ac:dyDescent="0.25"/>
    <row r="49267" hidden="1" x14ac:dyDescent="0.25"/>
    <row r="49268" hidden="1" x14ac:dyDescent="0.25"/>
    <row r="49269" hidden="1" x14ac:dyDescent="0.25"/>
    <row r="49270" hidden="1" x14ac:dyDescent="0.25"/>
    <row r="49271" hidden="1" x14ac:dyDescent="0.25"/>
    <row r="49272" hidden="1" x14ac:dyDescent="0.25"/>
    <row r="49273" hidden="1" x14ac:dyDescent="0.25"/>
    <row r="49274" hidden="1" x14ac:dyDescent="0.25"/>
    <row r="49275" hidden="1" x14ac:dyDescent="0.25"/>
    <row r="49276" hidden="1" x14ac:dyDescent="0.25"/>
    <row r="49277" hidden="1" x14ac:dyDescent="0.25"/>
    <row r="49278" hidden="1" x14ac:dyDescent="0.25"/>
    <row r="49279" hidden="1" x14ac:dyDescent="0.25"/>
    <row r="49280" hidden="1" x14ac:dyDescent="0.25"/>
    <row r="49281" hidden="1" x14ac:dyDescent="0.25"/>
    <row r="49282" hidden="1" x14ac:dyDescent="0.25"/>
    <row r="49283" hidden="1" x14ac:dyDescent="0.25"/>
    <row r="49284" hidden="1" x14ac:dyDescent="0.25"/>
    <row r="49285" hidden="1" x14ac:dyDescent="0.25"/>
    <row r="49286" hidden="1" x14ac:dyDescent="0.25"/>
    <row r="49287" hidden="1" x14ac:dyDescent="0.25"/>
    <row r="49288" hidden="1" x14ac:dyDescent="0.25"/>
    <row r="49289" hidden="1" x14ac:dyDescent="0.25"/>
    <row r="49290" hidden="1" x14ac:dyDescent="0.25"/>
    <row r="49291" hidden="1" x14ac:dyDescent="0.25"/>
    <row r="49292" hidden="1" x14ac:dyDescent="0.25"/>
    <row r="49293" hidden="1" x14ac:dyDescent="0.25"/>
    <row r="49294" hidden="1" x14ac:dyDescent="0.25"/>
    <row r="49295" hidden="1" x14ac:dyDescent="0.25"/>
    <row r="49296" hidden="1" x14ac:dyDescent="0.25"/>
    <row r="49297" hidden="1" x14ac:dyDescent="0.25"/>
    <row r="49298" hidden="1" x14ac:dyDescent="0.25"/>
    <row r="49299" hidden="1" x14ac:dyDescent="0.25"/>
    <row r="49300" hidden="1" x14ac:dyDescent="0.25"/>
    <row r="49301" hidden="1" x14ac:dyDescent="0.25"/>
    <row r="49302" hidden="1" x14ac:dyDescent="0.25"/>
    <row r="49303" hidden="1" x14ac:dyDescent="0.25"/>
    <row r="49304" hidden="1" x14ac:dyDescent="0.25"/>
    <row r="49305" hidden="1" x14ac:dyDescent="0.25"/>
    <row r="49306" hidden="1" x14ac:dyDescent="0.25"/>
    <row r="49307" hidden="1" x14ac:dyDescent="0.25"/>
    <row r="49308" hidden="1" x14ac:dyDescent="0.25"/>
    <row r="49309" hidden="1" x14ac:dyDescent="0.25"/>
    <row r="49310" hidden="1" x14ac:dyDescent="0.25"/>
    <row r="49311" hidden="1" x14ac:dyDescent="0.25"/>
    <row r="49312" hidden="1" x14ac:dyDescent="0.25"/>
    <row r="49313" hidden="1" x14ac:dyDescent="0.25"/>
    <row r="49314" hidden="1" x14ac:dyDescent="0.25"/>
    <row r="49315" hidden="1" x14ac:dyDescent="0.25"/>
    <row r="49316" hidden="1" x14ac:dyDescent="0.25"/>
    <row r="49317" hidden="1" x14ac:dyDescent="0.25"/>
    <row r="49318" hidden="1" x14ac:dyDescent="0.25"/>
    <row r="49319" hidden="1" x14ac:dyDescent="0.25"/>
    <row r="49320" hidden="1" x14ac:dyDescent="0.25"/>
    <row r="49321" hidden="1" x14ac:dyDescent="0.25"/>
    <row r="49322" hidden="1" x14ac:dyDescent="0.25"/>
    <row r="49323" hidden="1" x14ac:dyDescent="0.25"/>
    <row r="49324" hidden="1" x14ac:dyDescent="0.25"/>
    <row r="49325" hidden="1" x14ac:dyDescent="0.25"/>
    <row r="49326" hidden="1" x14ac:dyDescent="0.25"/>
    <row r="49327" hidden="1" x14ac:dyDescent="0.25"/>
    <row r="49328" hidden="1" x14ac:dyDescent="0.25"/>
    <row r="49329" hidden="1" x14ac:dyDescent="0.25"/>
    <row r="49330" hidden="1" x14ac:dyDescent="0.25"/>
    <row r="49331" hidden="1" x14ac:dyDescent="0.25"/>
    <row r="49332" hidden="1" x14ac:dyDescent="0.25"/>
    <row r="49333" hidden="1" x14ac:dyDescent="0.25"/>
    <row r="49334" hidden="1" x14ac:dyDescent="0.25"/>
    <row r="49335" hidden="1" x14ac:dyDescent="0.25"/>
    <row r="49336" hidden="1" x14ac:dyDescent="0.25"/>
    <row r="49337" hidden="1" x14ac:dyDescent="0.25"/>
    <row r="49338" hidden="1" x14ac:dyDescent="0.25"/>
    <row r="49339" hidden="1" x14ac:dyDescent="0.25"/>
    <row r="49340" hidden="1" x14ac:dyDescent="0.25"/>
    <row r="49341" hidden="1" x14ac:dyDescent="0.25"/>
    <row r="49342" hidden="1" x14ac:dyDescent="0.25"/>
    <row r="49343" hidden="1" x14ac:dyDescent="0.25"/>
    <row r="49344" hidden="1" x14ac:dyDescent="0.25"/>
    <row r="49345" hidden="1" x14ac:dyDescent="0.25"/>
    <row r="49346" hidden="1" x14ac:dyDescent="0.25"/>
    <row r="49347" hidden="1" x14ac:dyDescent="0.25"/>
    <row r="49348" hidden="1" x14ac:dyDescent="0.25"/>
    <row r="49349" hidden="1" x14ac:dyDescent="0.25"/>
    <row r="49350" hidden="1" x14ac:dyDescent="0.25"/>
    <row r="49351" hidden="1" x14ac:dyDescent="0.25"/>
    <row r="49352" hidden="1" x14ac:dyDescent="0.25"/>
    <row r="49353" hidden="1" x14ac:dyDescent="0.25"/>
    <row r="49354" hidden="1" x14ac:dyDescent="0.25"/>
    <row r="49355" hidden="1" x14ac:dyDescent="0.25"/>
    <row r="49356" hidden="1" x14ac:dyDescent="0.25"/>
    <row r="49357" hidden="1" x14ac:dyDescent="0.25"/>
    <row r="49358" hidden="1" x14ac:dyDescent="0.25"/>
    <row r="49359" hidden="1" x14ac:dyDescent="0.25"/>
    <row r="49360" hidden="1" x14ac:dyDescent="0.25"/>
    <row r="49361" hidden="1" x14ac:dyDescent="0.25"/>
    <row r="49362" hidden="1" x14ac:dyDescent="0.25"/>
    <row r="49363" hidden="1" x14ac:dyDescent="0.25"/>
    <row r="49364" hidden="1" x14ac:dyDescent="0.25"/>
    <row r="49365" hidden="1" x14ac:dyDescent="0.25"/>
    <row r="49366" hidden="1" x14ac:dyDescent="0.25"/>
    <row r="49367" hidden="1" x14ac:dyDescent="0.25"/>
    <row r="49368" hidden="1" x14ac:dyDescent="0.25"/>
    <row r="49369" hidden="1" x14ac:dyDescent="0.25"/>
    <row r="49370" hidden="1" x14ac:dyDescent="0.25"/>
    <row r="49371" hidden="1" x14ac:dyDescent="0.25"/>
    <row r="49372" hidden="1" x14ac:dyDescent="0.25"/>
    <row r="49373" hidden="1" x14ac:dyDescent="0.25"/>
    <row r="49374" hidden="1" x14ac:dyDescent="0.25"/>
    <row r="49375" hidden="1" x14ac:dyDescent="0.25"/>
    <row r="49376" hidden="1" x14ac:dyDescent="0.25"/>
    <row r="49377" hidden="1" x14ac:dyDescent="0.25"/>
    <row r="49378" hidden="1" x14ac:dyDescent="0.25"/>
    <row r="49379" hidden="1" x14ac:dyDescent="0.25"/>
    <row r="49380" hidden="1" x14ac:dyDescent="0.25"/>
    <row r="49381" hidden="1" x14ac:dyDescent="0.25"/>
    <row r="49382" hidden="1" x14ac:dyDescent="0.25"/>
    <row r="49383" hidden="1" x14ac:dyDescent="0.25"/>
    <row r="49384" hidden="1" x14ac:dyDescent="0.25"/>
    <row r="49385" hidden="1" x14ac:dyDescent="0.25"/>
    <row r="49386" hidden="1" x14ac:dyDescent="0.25"/>
    <row r="49387" hidden="1" x14ac:dyDescent="0.25"/>
    <row r="49388" hidden="1" x14ac:dyDescent="0.25"/>
    <row r="49389" hidden="1" x14ac:dyDescent="0.25"/>
    <row r="49390" hidden="1" x14ac:dyDescent="0.25"/>
    <row r="49391" hidden="1" x14ac:dyDescent="0.25"/>
    <row r="49392" hidden="1" x14ac:dyDescent="0.25"/>
    <row r="49393" hidden="1" x14ac:dyDescent="0.25"/>
    <row r="49394" hidden="1" x14ac:dyDescent="0.25"/>
    <row r="49395" hidden="1" x14ac:dyDescent="0.25"/>
    <row r="49396" hidden="1" x14ac:dyDescent="0.25"/>
    <row r="49397" hidden="1" x14ac:dyDescent="0.25"/>
    <row r="49398" hidden="1" x14ac:dyDescent="0.25"/>
    <row r="49399" hidden="1" x14ac:dyDescent="0.25"/>
    <row r="49400" hidden="1" x14ac:dyDescent="0.25"/>
    <row r="49401" hidden="1" x14ac:dyDescent="0.25"/>
    <row r="49402" hidden="1" x14ac:dyDescent="0.25"/>
    <row r="49403" hidden="1" x14ac:dyDescent="0.25"/>
    <row r="49404" hidden="1" x14ac:dyDescent="0.25"/>
    <row r="49405" hidden="1" x14ac:dyDescent="0.25"/>
    <row r="49406" hidden="1" x14ac:dyDescent="0.25"/>
    <row r="49407" hidden="1" x14ac:dyDescent="0.25"/>
    <row r="49408" hidden="1" x14ac:dyDescent="0.25"/>
    <row r="49409" hidden="1" x14ac:dyDescent="0.25"/>
    <row r="49410" hidden="1" x14ac:dyDescent="0.25"/>
    <row r="49411" hidden="1" x14ac:dyDescent="0.25"/>
    <row r="49412" hidden="1" x14ac:dyDescent="0.25"/>
    <row r="49413" hidden="1" x14ac:dyDescent="0.25"/>
    <row r="49414" hidden="1" x14ac:dyDescent="0.25"/>
    <row r="49415" hidden="1" x14ac:dyDescent="0.25"/>
    <row r="49416" hidden="1" x14ac:dyDescent="0.25"/>
    <row r="49417" hidden="1" x14ac:dyDescent="0.25"/>
    <row r="49418" hidden="1" x14ac:dyDescent="0.25"/>
    <row r="49419" hidden="1" x14ac:dyDescent="0.25"/>
    <row r="49420" hidden="1" x14ac:dyDescent="0.25"/>
    <row r="49421" hidden="1" x14ac:dyDescent="0.25"/>
    <row r="49422" hidden="1" x14ac:dyDescent="0.25"/>
    <row r="49423" hidden="1" x14ac:dyDescent="0.25"/>
    <row r="49424" hidden="1" x14ac:dyDescent="0.25"/>
    <row r="49425" hidden="1" x14ac:dyDescent="0.25"/>
    <row r="49426" hidden="1" x14ac:dyDescent="0.25"/>
    <row r="49427" hidden="1" x14ac:dyDescent="0.25"/>
    <row r="49428" hidden="1" x14ac:dyDescent="0.25"/>
    <row r="49429" hidden="1" x14ac:dyDescent="0.25"/>
    <row r="49430" hidden="1" x14ac:dyDescent="0.25"/>
    <row r="49431" hidden="1" x14ac:dyDescent="0.25"/>
    <row r="49432" hidden="1" x14ac:dyDescent="0.25"/>
    <row r="49433" hidden="1" x14ac:dyDescent="0.25"/>
    <row r="49434" hidden="1" x14ac:dyDescent="0.25"/>
    <row r="49435" hidden="1" x14ac:dyDescent="0.25"/>
    <row r="49436" hidden="1" x14ac:dyDescent="0.25"/>
    <row r="49437" hidden="1" x14ac:dyDescent="0.25"/>
    <row r="49438" hidden="1" x14ac:dyDescent="0.25"/>
    <row r="49439" hidden="1" x14ac:dyDescent="0.25"/>
    <row r="49440" hidden="1" x14ac:dyDescent="0.25"/>
    <row r="49441" hidden="1" x14ac:dyDescent="0.25"/>
    <row r="49442" hidden="1" x14ac:dyDescent="0.25"/>
    <row r="49443" hidden="1" x14ac:dyDescent="0.25"/>
    <row r="49444" hidden="1" x14ac:dyDescent="0.25"/>
    <row r="49445" hidden="1" x14ac:dyDescent="0.25"/>
    <row r="49446" hidden="1" x14ac:dyDescent="0.25"/>
    <row r="49447" hidden="1" x14ac:dyDescent="0.25"/>
    <row r="49448" hidden="1" x14ac:dyDescent="0.25"/>
    <row r="49449" hidden="1" x14ac:dyDescent="0.25"/>
    <row r="49450" hidden="1" x14ac:dyDescent="0.25"/>
    <row r="49451" hidden="1" x14ac:dyDescent="0.25"/>
    <row r="49452" hidden="1" x14ac:dyDescent="0.25"/>
    <row r="49453" hidden="1" x14ac:dyDescent="0.25"/>
    <row r="49454" hidden="1" x14ac:dyDescent="0.25"/>
    <row r="49455" hidden="1" x14ac:dyDescent="0.25"/>
    <row r="49456" hidden="1" x14ac:dyDescent="0.25"/>
    <row r="49457" hidden="1" x14ac:dyDescent="0.25"/>
    <row r="49458" hidden="1" x14ac:dyDescent="0.25"/>
    <row r="49459" hidden="1" x14ac:dyDescent="0.25"/>
    <row r="49460" hidden="1" x14ac:dyDescent="0.25"/>
    <row r="49461" hidden="1" x14ac:dyDescent="0.25"/>
    <row r="49462" hidden="1" x14ac:dyDescent="0.25"/>
    <row r="49463" hidden="1" x14ac:dyDescent="0.25"/>
    <row r="49464" hidden="1" x14ac:dyDescent="0.25"/>
    <row r="49465" hidden="1" x14ac:dyDescent="0.25"/>
    <row r="49466" hidden="1" x14ac:dyDescent="0.25"/>
    <row r="49467" hidden="1" x14ac:dyDescent="0.25"/>
    <row r="49468" hidden="1" x14ac:dyDescent="0.25"/>
    <row r="49469" hidden="1" x14ac:dyDescent="0.25"/>
    <row r="49470" hidden="1" x14ac:dyDescent="0.25"/>
    <row r="49471" hidden="1" x14ac:dyDescent="0.25"/>
    <row r="49472" hidden="1" x14ac:dyDescent="0.25"/>
    <row r="49473" hidden="1" x14ac:dyDescent="0.25"/>
    <row r="49474" hidden="1" x14ac:dyDescent="0.25"/>
    <row r="49475" hidden="1" x14ac:dyDescent="0.25"/>
    <row r="49476" hidden="1" x14ac:dyDescent="0.25"/>
    <row r="49477" hidden="1" x14ac:dyDescent="0.25"/>
    <row r="49478" hidden="1" x14ac:dyDescent="0.25"/>
    <row r="49479" hidden="1" x14ac:dyDescent="0.25"/>
    <row r="49480" hidden="1" x14ac:dyDescent="0.25"/>
    <row r="49481" hidden="1" x14ac:dyDescent="0.25"/>
    <row r="49482" hidden="1" x14ac:dyDescent="0.25"/>
    <row r="49483" hidden="1" x14ac:dyDescent="0.25"/>
    <row r="49484" hidden="1" x14ac:dyDescent="0.25"/>
    <row r="49485" hidden="1" x14ac:dyDescent="0.25"/>
    <row r="49486" hidden="1" x14ac:dyDescent="0.25"/>
    <row r="49487" hidden="1" x14ac:dyDescent="0.25"/>
    <row r="49488" hidden="1" x14ac:dyDescent="0.25"/>
    <row r="49489" hidden="1" x14ac:dyDescent="0.25"/>
    <row r="49490" hidden="1" x14ac:dyDescent="0.25"/>
    <row r="49491" hidden="1" x14ac:dyDescent="0.25"/>
    <row r="49492" hidden="1" x14ac:dyDescent="0.25"/>
    <row r="49493" hidden="1" x14ac:dyDescent="0.25"/>
    <row r="49494" hidden="1" x14ac:dyDescent="0.25"/>
    <row r="49495" hidden="1" x14ac:dyDescent="0.25"/>
    <row r="49496" hidden="1" x14ac:dyDescent="0.25"/>
    <row r="49497" hidden="1" x14ac:dyDescent="0.25"/>
    <row r="49498" hidden="1" x14ac:dyDescent="0.25"/>
    <row r="49499" hidden="1" x14ac:dyDescent="0.25"/>
    <row r="49500" hidden="1" x14ac:dyDescent="0.25"/>
    <row r="49501" hidden="1" x14ac:dyDescent="0.25"/>
    <row r="49502" hidden="1" x14ac:dyDescent="0.25"/>
    <row r="49503" hidden="1" x14ac:dyDescent="0.25"/>
    <row r="49504" hidden="1" x14ac:dyDescent="0.25"/>
    <row r="49505" hidden="1" x14ac:dyDescent="0.25"/>
    <row r="49506" hidden="1" x14ac:dyDescent="0.25"/>
    <row r="49507" hidden="1" x14ac:dyDescent="0.25"/>
    <row r="49508" hidden="1" x14ac:dyDescent="0.25"/>
    <row r="49509" hidden="1" x14ac:dyDescent="0.25"/>
    <row r="49510" hidden="1" x14ac:dyDescent="0.25"/>
    <row r="49511" hidden="1" x14ac:dyDescent="0.25"/>
    <row r="49512" hidden="1" x14ac:dyDescent="0.25"/>
    <row r="49513" hidden="1" x14ac:dyDescent="0.25"/>
    <row r="49514" hidden="1" x14ac:dyDescent="0.25"/>
    <row r="49515" hidden="1" x14ac:dyDescent="0.25"/>
    <row r="49516" hidden="1" x14ac:dyDescent="0.25"/>
    <row r="49517" hidden="1" x14ac:dyDescent="0.25"/>
    <row r="49518" hidden="1" x14ac:dyDescent="0.25"/>
    <row r="49519" hidden="1" x14ac:dyDescent="0.25"/>
    <row r="49520" hidden="1" x14ac:dyDescent="0.25"/>
    <row r="49521" hidden="1" x14ac:dyDescent="0.25"/>
    <row r="49522" hidden="1" x14ac:dyDescent="0.25"/>
    <row r="49523" hidden="1" x14ac:dyDescent="0.25"/>
    <row r="49524" hidden="1" x14ac:dyDescent="0.25"/>
    <row r="49525" hidden="1" x14ac:dyDescent="0.25"/>
    <row r="49526" hidden="1" x14ac:dyDescent="0.25"/>
    <row r="49527" hidden="1" x14ac:dyDescent="0.25"/>
    <row r="49528" hidden="1" x14ac:dyDescent="0.25"/>
    <row r="49529" hidden="1" x14ac:dyDescent="0.25"/>
    <row r="49530" hidden="1" x14ac:dyDescent="0.25"/>
    <row r="49531" hidden="1" x14ac:dyDescent="0.25"/>
    <row r="49532" hidden="1" x14ac:dyDescent="0.25"/>
    <row r="49533" hidden="1" x14ac:dyDescent="0.25"/>
    <row r="49534" hidden="1" x14ac:dyDescent="0.25"/>
    <row r="49535" hidden="1" x14ac:dyDescent="0.25"/>
    <row r="49536" hidden="1" x14ac:dyDescent="0.25"/>
    <row r="49537" hidden="1" x14ac:dyDescent="0.25"/>
    <row r="49538" hidden="1" x14ac:dyDescent="0.25"/>
    <row r="49539" hidden="1" x14ac:dyDescent="0.25"/>
    <row r="49540" hidden="1" x14ac:dyDescent="0.25"/>
    <row r="49541" hidden="1" x14ac:dyDescent="0.25"/>
    <row r="49542" hidden="1" x14ac:dyDescent="0.25"/>
    <row r="49543" hidden="1" x14ac:dyDescent="0.25"/>
    <row r="49544" hidden="1" x14ac:dyDescent="0.25"/>
    <row r="49545" hidden="1" x14ac:dyDescent="0.25"/>
    <row r="49546" hidden="1" x14ac:dyDescent="0.25"/>
    <row r="49547" hidden="1" x14ac:dyDescent="0.25"/>
    <row r="49548" hidden="1" x14ac:dyDescent="0.25"/>
    <row r="49549" hidden="1" x14ac:dyDescent="0.25"/>
    <row r="49550" hidden="1" x14ac:dyDescent="0.25"/>
    <row r="49551" hidden="1" x14ac:dyDescent="0.25"/>
    <row r="49552" hidden="1" x14ac:dyDescent="0.25"/>
    <row r="49553" hidden="1" x14ac:dyDescent="0.25"/>
    <row r="49554" hidden="1" x14ac:dyDescent="0.25"/>
    <row r="49555" hidden="1" x14ac:dyDescent="0.25"/>
    <row r="49556" hidden="1" x14ac:dyDescent="0.25"/>
    <row r="49557" hidden="1" x14ac:dyDescent="0.25"/>
    <row r="49558" hidden="1" x14ac:dyDescent="0.25"/>
    <row r="49559" hidden="1" x14ac:dyDescent="0.25"/>
    <row r="49560" hidden="1" x14ac:dyDescent="0.25"/>
    <row r="49561" hidden="1" x14ac:dyDescent="0.25"/>
    <row r="49562" hidden="1" x14ac:dyDescent="0.25"/>
    <row r="49563" hidden="1" x14ac:dyDescent="0.25"/>
    <row r="49564" hidden="1" x14ac:dyDescent="0.25"/>
    <row r="49565" hidden="1" x14ac:dyDescent="0.25"/>
    <row r="49566" hidden="1" x14ac:dyDescent="0.25"/>
    <row r="49567" hidden="1" x14ac:dyDescent="0.25"/>
    <row r="49568" hidden="1" x14ac:dyDescent="0.25"/>
    <row r="49569" hidden="1" x14ac:dyDescent="0.25"/>
    <row r="49570" hidden="1" x14ac:dyDescent="0.25"/>
    <row r="49571" hidden="1" x14ac:dyDescent="0.25"/>
    <row r="49572" hidden="1" x14ac:dyDescent="0.25"/>
    <row r="49573" hidden="1" x14ac:dyDescent="0.25"/>
    <row r="49574" hidden="1" x14ac:dyDescent="0.25"/>
    <row r="49575" hidden="1" x14ac:dyDescent="0.25"/>
    <row r="49576" hidden="1" x14ac:dyDescent="0.25"/>
    <row r="49577" hidden="1" x14ac:dyDescent="0.25"/>
    <row r="49578" hidden="1" x14ac:dyDescent="0.25"/>
    <row r="49579" hidden="1" x14ac:dyDescent="0.25"/>
    <row r="49580" hidden="1" x14ac:dyDescent="0.25"/>
    <row r="49581" hidden="1" x14ac:dyDescent="0.25"/>
    <row r="49582" hidden="1" x14ac:dyDescent="0.25"/>
    <row r="49583" hidden="1" x14ac:dyDescent="0.25"/>
    <row r="49584" hidden="1" x14ac:dyDescent="0.25"/>
    <row r="49585" hidden="1" x14ac:dyDescent="0.25"/>
    <row r="49586" hidden="1" x14ac:dyDescent="0.25"/>
    <row r="49587" hidden="1" x14ac:dyDescent="0.25"/>
    <row r="49588" hidden="1" x14ac:dyDescent="0.25"/>
    <row r="49589" hidden="1" x14ac:dyDescent="0.25"/>
    <row r="49590" hidden="1" x14ac:dyDescent="0.25"/>
    <row r="49591" hidden="1" x14ac:dyDescent="0.25"/>
    <row r="49592" hidden="1" x14ac:dyDescent="0.25"/>
    <row r="49593" hidden="1" x14ac:dyDescent="0.25"/>
    <row r="49594" hidden="1" x14ac:dyDescent="0.25"/>
    <row r="49595" hidden="1" x14ac:dyDescent="0.25"/>
    <row r="49596" hidden="1" x14ac:dyDescent="0.25"/>
    <row r="49597" hidden="1" x14ac:dyDescent="0.25"/>
    <row r="49598" hidden="1" x14ac:dyDescent="0.25"/>
    <row r="49599" hidden="1" x14ac:dyDescent="0.25"/>
    <row r="49600" hidden="1" x14ac:dyDescent="0.25"/>
    <row r="49601" hidden="1" x14ac:dyDescent="0.25"/>
    <row r="49602" hidden="1" x14ac:dyDescent="0.25"/>
    <row r="49603" hidden="1" x14ac:dyDescent="0.25"/>
    <row r="49604" hidden="1" x14ac:dyDescent="0.25"/>
    <row r="49605" hidden="1" x14ac:dyDescent="0.25"/>
    <row r="49606" hidden="1" x14ac:dyDescent="0.25"/>
    <row r="49607" hidden="1" x14ac:dyDescent="0.25"/>
    <row r="49608" hidden="1" x14ac:dyDescent="0.25"/>
    <row r="49609" hidden="1" x14ac:dyDescent="0.25"/>
    <row r="49610" hidden="1" x14ac:dyDescent="0.25"/>
    <row r="49611" hidden="1" x14ac:dyDescent="0.25"/>
    <row r="49612" hidden="1" x14ac:dyDescent="0.25"/>
    <row r="49613" hidden="1" x14ac:dyDescent="0.25"/>
    <row r="49614" hidden="1" x14ac:dyDescent="0.25"/>
    <row r="49615" hidden="1" x14ac:dyDescent="0.25"/>
    <row r="49616" hidden="1" x14ac:dyDescent="0.25"/>
    <row r="49617" hidden="1" x14ac:dyDescent="0.25"/>
    <row r="49618" hidden="1" x14ac:dyDescent="0.25"/>
    <row r="49619" hidden="1" x14ac:dyDescent="0.25"/>
    <row r="49620" hidden="1" x14ac:dyDescent="0.25"/>
    <row r="49621" hidden="1" x14ac:dyDescent="0.25"/>
    <row r="49622" hidden="1" x14ac:dyDescent="0.25"/>
    <row r="49623" hidden="1" x14ac:dyDescent="0.25"/>
    <row r="49624" hidden="1" x14ac:dyDescent="0.25"/>
    <row r="49625" hidden="1" x14ac:dyDescent="0.25"/>
    <row r="49626" hidden="1" x14ac:dyDescent="0.25"/>
    <row r="49627" hidden="1" x14ac:dyDescent="0.25"/>
    <row r="49628" hidden="1" x14ac:dyDescent="0.25"/>
    <row r="49629" hidden="1" x14ac:dyDescent="0.25"/>
    <row r="49630" hidden="1" x14ac:dyDescent="0.25"/>
    <row r="49631" hidden="1" x14ac:dyDescent="0.25"/>
    <row r="49632" hidden="1" x14ac:dyDescent="0.25"/>
    <row r="49633" hidden="1" x14ac:dyDescent="0.25"/>
    <row r="49634" hidden="1" x14ac:dyDescent="0.25"/>
    <row r="49635" hidden="1" x14ac:dyDescent="0.25"/>
    <row r="49636" hidden="1" x14ac:dyDescent="0.25"/>
    <row r="49637" hidden="1" x14ac:dyDescent="0.25"/>
    <row r="49638" hidden="1" x14ac:dyDescent="0.25"/>
    <row r="49639" hidden="1" x14ac:dyDescent="0.25"/>
    <row r="49640" hidden="1" x14ac:dyDescent="0.25"/>
    <row r="49641" hidden="1" x14ac:dyDescent="0.25"/>
    <row r="49642" hidden="1" x14ac:dyDescent="0.25"/>
    <row r="49643" hidden="1" x14ac:dyDescent="0.25"/>
    <row r="49644" hidden="1" x14ac:dyDescent="0.25"/>
    <row r="49645" hidden="1" x14ac:dyDescent="0.25"/>
    <row r="49646" hidden="1" x14ac:dyDescent="0.25"/>
    <row r="49647" hidden="1" x14ac:dyDescent="0.25"/>
    <row r="49648" hidden="1" x14ac:dyDescent="0.25"/>
    <row r="49649" hidden="1" x14ac:dyDescent="0.25"/>
    <row r="49650" hidden="1" x14ac:dyDescent="0.25"/>
    <row r="49651" hidden="1" x14ac:dyDescent="0.25"/>
    <row r="49652" hidden="1" x14ac:dyDescent="0.25"/>
    <row r="49653" hidden="1" x14ac:dyDescent="0.25"/>
    <row r="49654" hidden="1" x14ac:dyDescent="0.25"/>
    <row r="49655" hidden="1" x14ac:dyDescent="0.25"/>
    <row r="49656" hidden="1" x14ac:dyDescent="0.25"/>
    <row r="49657" hidden="1" x14ac:dyDescent="0.25"/>
    <row r="49658" hidden="1" x14ac:dyDescent="0.25"/>
    <row r="49659" hidden="1" x14ac:dyDescent="0.25"/>
    <row r="49660" hidden="1" x14ac:dyDescent="0.25"/>
    <row r="49661" hidden="1" x14ac:dyDescent="0.25"/>
    <row r="49662" hidden="1" x14ac:dyDescent="0.25"/>
    <row r="49663" hidden="1" x14ac:dyDescent="0.25"/>
    <row r="49664" hidden="1" x14ac:dyDescent="0.25"/>
    <row r="49665" hidden="1" x14ac:dyDescent="0.25"/>
    <row r="49666" hidden="1" x14ac:dyDescent="0.25"/>
    <row r="49667" hidden="1" x14ac:dyDescent="0.25"/>
    <row r="49668" hidden="1" x14ac:dyDescent="0.25"/>
    <row r="49669" hidden="1" x14ac:dyDescent="0.25"/>
    <row r="49670" hidden="1" x14ac:dyDescent="0.25"/>
    <row r="49671" hidden="1" x14ac:dyDescent="0.25"/>
    <row r="49672" hidden="1" x14ac:dyDescent="0.25"/>
    <row r="49673" hidden="1" x14ac:dyDescent="0.25"/>
    <row r="49674" hidden="1" x14ac:dyDescent="0.25"/>
    <row r="49675" hidden="1" x14ac:dyDescent="0.25"/>
    <row r="49676" hidden="1" x14ac:dyDescent="0.25"/>
    <row r="49677" hidden="1" x14ac:dyDescent="0.25"/>
    <row r="49678" hidden="1" x14ac:dyDescent="0.25"/>
    <row r="49679" hidden="1" x14ac:dyDescent="0.25"/>
    <row r="49680" hidden="1" x14ac:dyDescent="0.25"/>
    <row r="49681" hidden="1" x14ac:dyDescent="0.25"/>
    <row r="49682" hidden="1" x14ac:dyDescent="0.25"/>
    <row r="49683" hidden="1" x14ac:dyDescent="0.25"/>
    <row r="49684" hidden="1" x14ac:dyDescent="0.25"/>
    <row r="49685" hidden="1" x14ac:dyDescent="0.25"/>
    <row r="49686" hidden="1" x14ac:dyDescent="0.25"/>
    <row r="49687" hidden="1" x14ac:dyDescent="0.25"/>
    <row r="49688" hidden="1" x14ac:dyDescent="0.25"/>
    <row r="49689" hidden="1" x14ac:dyDescent="0.25"/>
    <row r="49690" hidden="1" x14ac:dyDescent="0.25"/>
    <row r="49691" hidden="1" x14ac:dyDescent="0.25"/>
    <row r="49692" hidden="1" x14ac:dyDescent="0.25"/>
    <row r="49693" hidden="1" x14ac:dyDescent="0.25"/>
    <row r="49694" hidden="1" x14ac:dyDescent="0.25"/>
    <row r="49695" hidden="1" x14ac:dyDescent="0.25"/>
    <row r="49696" hidden="1" x14ac:dyDescent="0.25"/>
    <row r="49697" hidden="1" x14ac:dyDescent="0.25"/>
    <row r="49698" hidden="1" x14ac:dyDescent="0.25"/>
    <row r="49699" hidden="1" x14ac:dyDescent="0.25"/>
    <row r="49700" hidden="1" x14ac:dyDescent="0.25"/>
    <row r="49701" hidden="1" x14ac:dyDescent="0.25"/>
    <row r="49702" hidden="1" x14ac:dyDescent="0.25"/>
    <row r="49703" hidden="1" x14ac:dyDescent="0.25"/>
    <row r="49704" hidden="1" x14ac:dyDescent="0.25"/>
    <row r="49705" hidden="1" x14ac:dyDescent="0.25"/>
    <row r="49706" hidden="1" x14ac:dyDescent="0.25"/>
    <row r="49707" hidden="1" x14ac:dyDescent="0.25"/>
    <row r="49708" hidden="1" x14ac:dyDescent="0.25"/>
    <row r="49709" hidden="1" x14ac:dyDescent="0.25"/>
    <row r="49710" hidden="1" x14ac:dyDescent="0.25"/>
    <row r="49711" hidden="1" x14ac:dyDescent="0.25"/>
    <row r="49712" hidden="1" x14ac:dyDescent="0.25"/>
    <row r="49713" hidden="1" x14ac:dyDescent="0.25"/>
    <row r="49714" hidden="1" x14ac:dyDescent="0.25"/>
    <row r="49715" hidden="1" x14ac:dyDescent="0.25"/>
    <row r="49716" hidden="1" x14ac:dyDescent="0.25"/>
    <row r="49717" hidden="1" x14ac:dyDescent="0.25"/>
    <row r="49718" hidden="1" x14ac:dyDescent="0.25"/>
    <row r="49719" hidden="1" x14ac:dyDescent="0.25"/>
    <row r="49720" hidden="1" x14ac:dyDescent="0.25"/>
    <row r="49721" hidden="1" x14ac:dyDescent="0.25"/>
    <row r="49722" hidden="1" x14ac:dyDescent="0.25"/>
    <row r="49723" hidden="1" x14ac:dyDescent="0.25"/>
    <row r="49724" hidden="1" x14ac:dyDescent="0.25"/>
    <row r="49725" hidden="1" x14ac:dyDescent="0.25"/>
    <row r="49726" hidden="1" x14ac:dyDescent="0.25"/>
    <row r="49727" hidden="1" x14ac:dyDescent="0.25"/>
    <row r="49728" hidden="1" x14ac:dyDescent="0.25"/>
    <row r="49729" hidden="1" x14ac:dyDescent="0.25"/>
    <row r="49730" hidden="1" x14ac:dyDescent="0.25"/>
    <row r="49731" hidden="1" x14ac:dyDescent="0.25"/>
    <row r="49732" hidden="1" x14ac:dyDescent="0.25"/>
    <row r="49733" hidden="1" x14ac:dyDescent="0.25"/>
    <row r="49734" hidden="1" x14ac:dyDescent="0.25"/>
    <row r="49735" hidden="1" x14ac:dyDescent="0.25"/>
    <row r="49736" hidden="1" x14ac:dyDescent="0.25"/>
    <row r="49737" hidden="1" x14ac:dyDescent="0.25"/>
    <row r="49738" hidden="1" x14ac:dyDescent="0.25"/>
    <row r="49739" hidden="1" x14ac:dyDescent="0.25"/>
    <row r="49740" hidden="1" x14ac:dyDescent="0.25"/>
    <row r="49741" hidden="1" x14ac:dyDescent="0.25"/>
    <row r="49742" hidden="1" x14ac:dyDescent="0.25"/>
    <row r="49743" hidden="1" x14ac:dyDescent="0.25"/>
    <row r="49744" hidden="1" x14ac:dyDescent="0.25"/>
    <row r="49745" hidden="1" x14ac:dyDescent="0.25"/>
    <row r="49746" hidden="1" x14ac:dyDescent="0.25"/>
    <row r="49747" hidden="1" x14ac:dyDescent="0.25"/>
    <row r="49748" hidden="1" x14ac:dyDescent="0.25"/>
    <row r="49749" hidden="1" x14ac:dyDescent="0.25"/>
    <row r="49750" hidden="1" x14ac:dyDescent="0.25"/>
    <row r="49751" hidden="1" x14ac:dyDescent="0.25"/>
    <row r="49752" hidden="1" x14ac:dyDescent="0.25"/>
    <row r="49753" hidden="1" x14ac:dyDescent="0.25"/>
    <row r="49754" hidden="1" x14ac:dyDescent="0.25"/>
    <row r="49755" hidden="1" x14ac:dyDescent="0.25"/>
    <row r="49756" hidden="1" x14ac:dyDescent="0.25"/>
    <row r="49757" hidden="1" x14ac:dyDescent="0.25"/>
    <row r="49758" hidden="1" x14ac:dyDescent="0.25"/>
    <row r="49759" hidden="1" x14ac:dyDescent="0.25"/>
    <row r="49760" hidden="1" x14ac:dyDescent="0.25"/>
    <row r="49761" hidden="1" x14ac:dyDescent="0.25"/>
    <row r="49762" hidden="1" x14ac:dyDescent="0.25"/>
    <row r="49763" hidden="1" x14ac:dyDescent="0.25"/>
    <row r="49764" hidden="1" x14ac:dyDescent="0.25"/>
    <row r="49765" hidden="1" x14ac:dyDescent="0.25"/>
    <row r="49766" hidden="1" x14ac:dyDescent="0.25"/>
    <row r="49767" hidden="1" x14ac:dyDescent="0.25"/>
    <row r="49768" hidden="1" x14ac:dyDescent="0.25"/>
    <row r="49769" hidden="1" x14ac:dyDescent="0.25"/>
    <row r="49770" hidden="1" x14ac:dyDescent="0.25"/>
    <row r="49771" hidden="1" x14ac:dyDescent="0.25"/>
    <row r="49772" hidden="1" x14ac:dyDescent="0.25"/>
    <row r="49773" hidden="1" x14ac:dyDescent="0.25"/>
    <row r="49774" hidden="1" x14ac:dyDescent="0.25"/>
    <row r="49775" hidden="1" x14ac:dyDescent="0.25"/>
    <row r="49776" hidden="1" x14ac:dyDescent="0.25"/>
    <row r="49777" hidden="1" x14ac:dyDescent="0.25"/>
    <row r="49778" hidden="1" x14ac:dyDescent="0.25"/>
    <row r="49779" hidden="1" x14ac:dyDescent="0.25"/>
    <row r="49780" hidden="1" x14ac:dyDescent="0.25"/>
    <row r="49781" hidden="1" x14ac:dyDescent="0.25"/>
    <row r="49782" hidden="1" x14ac:dyDescent="0.25"/>
    <row r="49783" hidden="1" x14ac:dyDescent="0.25"/>
    <row r="49784" hidden="1" x14ac:dyDescent="0.25"/>
    <row r="49785" hidden="1" x14ac:dyDescent="0.25"/>
    <row r="49786" hidden="1" x14ac:dyDescent="0.25"/>
    <row r="49787" hidden="1" x14ac:dyDescent="0.25"/>
    <row r="49788" hidden="1" x14ac:dyDescent="0.25"/>
    <row r="49789" hidden="1" x14ac:dyDescent="0.25"/>
    <row r="49790" hidden="1" x14ac:dyDescent="0.25"/>
    <row r="49791" hidden="1" x14ac:dyDescent="0.25"/>
    <row r="49792" hidden="1" x14ac:dyDescent="0.25"/>
    <row r="49793" hidden="1" x14ac:dyDescent="0.25"/>
    <row r="49794" hidden="1" x14ac:dyDescent="0.25"/>
    <row r="49795" hidden="1" x14ac:dyDescent="0.25"/>
    <row r="49796" hidden="1" x14ac:dyDescent="0.25"/>
    <row r="49797" hidden="1" x14ac:dyDescent="0.25"/>
    <row r="49798" hidden="1" x14ac:dyDescent="0.25"/>
    <row r="49799" hidden="1" x14ac:dyDescent="0.25"/>
    <row r="49800" hidden="1" x14ac:dyDescent="0.25"/>
    <row r="49801" hidden="1" x14ac:dyDescent="0.25"/>
    <row r="49802" hidden="1" x14ac:dyDescent="0.25"/>
    <row r="49803" hidden="1" x14ac:dyDescent="0.25"/>
    <row r="49804" hidden="1" x14ac:dyDescent="0.25"/>
    <row r="49805" hidden="1" x14ac:dyDescent="0.25"/>
    <row r="49806" hidden="1" x14ac:dyDescent="0.25"/>
    <row r="49807" hidden="1" x14ac:dyDescent="0.25"/>
    <row r="49808" hidden="1" x14ac:dyDescent="0.25"/>
    <row r="49809" hidden="1" x14ac:dyDescent="0.25"/>
    <row r="49810" hidden="1" x14ac:dyDescent="0.25"/>
    <row r="49811" hidden="1" x14ac:dyDescent="0.25"/>
    <row r="49812" hidden="1" x14ac:dyDescent="0.25"/>
    <row r="49813" hidden="1" x14ac:dyDescent="0.25"/>
    <row r="49814" hidden="1" x14ac:dyDescent="0.25"/>
    <row r="49815" hidden="1" x14ac:dyDescent="0.25"/>
    <row r="49816" hidden="1" x14ac:dyDescent="0.25"/>
    <row r="49817" hidden="1" x14ac:dyDescent="0.25"/>
    <row r="49818" hidden="1" x14ac:dyDescent="0.25"/>
    <row r="49819" hidden="1" x14ac:dyDescent="0.25"/>
    <row r="49820" hidden="1" x14ac:dyDescent="0.25"/>
    <row r="49821" hidden="1" x14ac:dyDescent="0.25"/>
    <row r="49822" hidden="1" x14ac:dyDescent="0.25"/>
    <row r="49823" hidden="1" x14ac:dyDescent="0.25"/>
    <row r="49824" hidden="1" x14ac:dyDescent="0.25"/>
    <row r="49825" hidden="1" x14ac:dyDescent="0.25"/>
    <row r="49826" hidden="1" x14ac:dyDescent="0.25"/>
    <row r="49827" hidden="1" x14ac:dyDescent="0.25"/>
    <row r="49828" hidden="1" x14ac:dyDescent="0.25"/>
    <row r="49829" hidden="1" x14ac:dyDescent="0.25"/>
    <row r="49830" hidden="1" x14ac:dyDescent="0.25"/>
    <row r="49831" hidden="1" x14ac:dyDescent="0.25"/>
    <row r="49832" hidden="1" x14ac:dyDescent="0.25"/>
    <row r="49833" hidden="1" x14ac:dyDescent="0.25"/>
    <row r="49834" hidden="1" x14ac:dyDescent="0.25"/>
    <row r="49835" hidden="1" x14ac:dyDescent="0.25"/>
    <row r="49836" hidden="1" x14ac:dyDescent="0.25"/>
    <row r="49837" hidden="1" x14ac:dyDescent="0.25"/>
    <row r="49838" hidden="1" x14ac:dyDescent="0.25"/>
    <row r="49839" hidden="1" x14ac:dyDescent="0.25"/>
    <row r="49840" hidden="1" x14ac:dyDescent="0.25"/>
    <row r="49841" hidden="1" x14ac:dyDescent="0.25"/>
    <row r="49842" hidden="1" x14ac:dyDescent="0.25"/>
    <row r="49843" hidden="1" x14ac:dyDescent="0.25"/>
    <row r="49844" hidden="1" x14ac:dyDescent="0.25"/>
    <row r="49845" hidden="1" x14ac:dyDescent="0.25"/>
    <row r="49846" hidden="1" x14ac:dyDescent="0.25"/>
    <row r="49847" hidden="1" x14ac:dyDescent="0.25"/>
    <row r="49848" hidden="1" x14ac:dyDescent="0.25"/>
    <row r="49849" hidden="1" x14ac:dyDescent="0.25"/>
    <row r="49850" hidden="1" x14ac:dyDescent="0.25"/>
    <row r="49851" hidden="1" x14ac:dyDescent="0.25"/>
    <row r="49852" hidden="1" x14ac:dyDescent="0.25"/>
    <row r="49853" hidden="1" x14ac:dyDescent="0.25"/>
    <row r="49854" hidden="1" x14ac:dyDescent="0.25"/>
    <row r="49855" hidden="1" x14ac:dyDescent="0.25"/>
    <row r="49856" hidden="1" x14ac:dyDescent="0.25"/>
    <row r="49857" hidden="1" x14ac:dyDescent="0.25"/>
    <row r="49858" hidden="1" x14ac:dyDescent="0.25"/>
    <row r="49859" hidden="1" x14ac:dyDescent="0.25"/>
    <row r="49860" hidden="1" x14ac:dyDescent="0.25"/>
    <row r="49861" hidden="1" x14ac:dyDescent="0.25"/>
    <row r="49862" hidden="1" x14ac:dyDescent="0.25"/>
    <row r="49863" hidden="1" x14ac:dyDescent="0.25"/>
    <row r="49864" hidden="1" x14ac:dyDescent="0.25"/>
    <row r="49865" hidden="1" x14ac:dyDescent="0.25"/>
    <row r="49866" hidden="1" x14ac:dyDescent="0.25"/>
    <row r="49867" hidden="1" x14ac:dyDescent="0.25"/>
    <row r="49868" hidden="1" x14ac:dyDescent="0.25"/>
    <row r="49869" hidden="1" x14ac:dyDescent="0.25"/>
    <row r="49870" hidden="1" x14ac:dyDescent="0.25"/>
    <row r="49871" hidden="1" x14ac:dyDescent="0.25"/>
    <row r="49872" hidden="1" x14ac:dyDescent="0.25"/>
    <row r="49873" hidden="1" x14ac:dyDescent="0.25"/>
    <row r="49874" hidden="1" x14ac:dyDescent="0.25"/>
    <row r="49875" hidden="1" x14ac:dyDescent="0.25"/>
    <row r="49876" hidden="1" x14ac:dyDescent="0.25"/>
    <row r="49877" hidden="1" x14ac:dyDescent="0.25"/>
    <row r="49878" hidden="1" x14ac:dyDescent="0.25"/>
    <row r="49879" hidden="1" x14ac:dyDescent="0.25"/>
    <row r="49880" hidden="1" x14ac:dyDescent="0.25"/>
    <row r="49881" hidden="1" x14ac:dyDescent="0.25"/>
    <row r="49882" hidden="1" x14ac:dyDescent="0.25"/>
    <row r="49883" hidden="1" x14ac:dyDescent="0.25"/>
    <row r="49884" hidden="1" x14ac:dyDescent="0.25"/>
    <row r="49885" hidden="1" x14ac:dyDescent="0.25"/>
    <row r="49886" hidden="1" x14ac:dyDescent="0.25"/>
    <row r="49887" hidden="1" x14ac:dyDescent="0.25"/>
    <row r="49888" hidden="1" x14ac:dyDescent="0.25"/>
    <row r="49889" hidden="1" x14ac:dyDescent="0.25"/>
    <row r="49890" hidden="1" x14ac:dyDescent="0.25"/>
    <row r="49891" hidden="1" x14ac:dyDescent="0.25"/>
    <row r="49892" hidden="1" x14ac:dyDescent="0.25"/>
    <row r="49893" hidden="1" x14ac:dyDescent="0.25"/>
    <row r="49894" hidden="1" x14ac:dyDescent="0.25"/>
    <row r="49895" hidden="1" x14ac:dyDescent="0.25"/>
    <row r="49896" hidden="1" x14ac:dyDescent="0.25"/>
    <row r="49897" hidden="1" x14ac:dyDescent="0.25"/>
    <row r="49898" hidden="1" x14ac:dyDescent="0.25"/>
    <row r="49899" hidden="1" x14ac:dyDescent="0.25"/>
    <row r="49900" hidden="1" x14ac:dyDescent="0.25"/>
    <row r="49901" hidden="1" x14ac:dyDescent="0.25"/>
    <row r="49902" hidden="1" x14ac:dyDescent="0.25"/>
    <row r="49903" hidden="1" x14ac:dyDescent="0.25"/>
    <row r="49904" hidden="1" x14ac:dyDescent="0.25"/>
    <row r="49905" hidden="1" x14ac:dyDescent="0.25"/>
    <row r="49906" hidden="1" x14ac:dyDescent="0.25"/>
    <row r="49907" hidden="1" x14ac:dyDescent="0.25"/>
    <row r="49908" hidden="1" x14ac:dyDescent="0.25"/>
    <row r="49909" hidden="1" x14ac:dyDescent="0.25"/>
    <row r="49910" hidden="1" x14ac:dyDescent="0.25"/>
    <row r="49911" hidden="1" x14ac:dyDescent="0.25"/>
    <row r="49912" hidden="1" x14ac:dyDescent="0.25"/>
    <row r="49913" hidden="1" x14ac:dyDescent="0.25"/>
    <row r="49914" hidden="1" x14ac:dyDescent="0.25"/>
    <row r="49915" hidden="1" x14ac:dyDescent="0.25"/>
    <row r="49916" hidden="1" x14ac:dyDescent="0.25"/>
    <row r="49917" hidden="1" x14ac:dyDescent="0.25"/>
    <row r="49918" hidden="1" x14ac:dyDescent="0.25"/>
    <row r="49919" hidden="1" x14ac:dyDescent="0.25"/>
    <row r="49920" hidden="1" x14ac:dyDescent="0.25"/>
    <row r="49921" hidden="1" x14ac:dyDescent="0.25"/>
    <row r="49922" hidden="1" x14ac:dyDescent="0.25"/>
    <row r="49923" hidden="1" x14ac:dyDescent="0.25"/>
    <row r="49924" hidden="1" x14ac:dyDescent="0.25"/>
    <row r="49925" hidden="1" x14ac:dyDescent="0.25"/>
    <row r="49926" hidden="1" x14ac:dyDescent="0.25"/>
    <row r="49927" hidden="1" x14ac:dyDescent="0.25"/>
    <row r="49928" hidden="1" x14ac:dyDescent="0.25"/>
    <row r="49929" hidden="1" x14ac:dyDescent="0.25"/>
    <row r="49930" hidden="1" x14ac:dyDescent="0.25"/>
    <row r="49931" hidden="1" x14ac:dyDescent="0.25"/>
    <row r="49932" hidden="1" x14ac:dyDescent="0.25"/>
    <row r="49933" hidden="1" x14ac:dyDescent="0.25"/>
    <row r="49934" hidden="1" x14ac:dyDescent="0.25"/>
    <row r="49935" hidden="1" x14ac:dyDescent="0.25"/>
    <row r="49936" hidden="1" x14ac:dyDescent="0.25"/>
    <row r="49937" hidden="1" x14ac:dyDescent="0.25"/>
    <row r="49938" hidden="1" x14ac:dyDescent="0.25"/>
    <row r="49939" hidden="1" x14ac:dyDescent="0.25"/>
    <row r="49940" hidden="1" x14ac:dyDescent="0.25"/>
    <row r="49941" hidden="1" x14ac:dyDescent="0.25"/>
    <row r="49942" hidden="1" x14ac:dyDescent="0.25"/>
    <row r="49943" hidden="1" x14ac:dyDescent="0.25"/>
    <row r="49944" hidden="1" x14ac:dyDescent="0.25"/>
    <row r="49945" hidden="1" x14ac:dyDescent="0.25"/>
    <row r="49946" hidden="1" x14ac:dyDescent="0.25"/>
    <row r="49947" hidden="1" x14ac:dyDescent="0.25"/>
    <row r="49948" hidden="1" x14ac:dyDescent="0.25"/>
    <row r="49949" hidden="1" x14ac:dyDescent="0.25"/>
    <row r="49950" hidden="1" x14ac:dyDescent="0.25"/>
    <row r="49951" hidden="1" x14ac:dyDescent="0.25"/>
    <row r="49952" hidden="1" x14ac:dyDescent="0.25"/>
    <row r="49953" hidden="1" x14ac:dyDescent="0.25"/>
    <row r="49954" hidden="1" x14ac:dyDescent="0.25"/>
    <row r="49955" hidden="1" x14ac:dyDescent="0.25"/>
    <row r="49956" hidden="1" x14ac:dyDescent="0.25"/>
    <row r="49957" hidden="1" x14ac:dyDescent="0.25"/>
    <row r="49958" hidden="1" x14ac:dyDescent="0.25"/>
    <row r="49959" hidden="1" x14ac:dyDescent="0.25"/>
    <row r="49960" hidden="1" x14ac:dyDescent="0.25"/>
    <row r="49961" hidden="1" x14ac:dyDescent="0.25"/>
    <row r="49962" hidden="1" x14ac:dyDescent="0.25"/>
    <row r="49963" hidden="1" x14ac:dyDescent="0.25"/>
    <row r="49964" hidden="1" x14ac:dyDescent="0.25"/>
    <row r="49965" hidden="1" x14ac:dyDescent="0.25"/>
    <row r="49966" hidden="1" x14ac:dyDescent="0.25"/>
    <row r="49967" hidden="1" x14ac:dyDescent="0.25"/>
    <row r="49968" hidden="1" x14ac:dyDescent="0.25"/>
    <row r="49969" hidden="1" x14ac:dyDescent="0.25"/>
    <row r="49970" hidden="1" x14ac:dyDescent="0.25"/>
    <row r="49971" hidden="1" x14ac:dyDescent="0.25"/>
    <row r="49972" hidden="1" x14ac:dyDescent="0.25"/>
    <row r="49973" hidden="1" x14ac:dyDescent="0.25"/>
    <row r="49974" hidden="1" x14ac:dyDescent="0.25"/>
    <row r="49975" hidden="1" x14ac:dyDescent="0.25"/>
    <row r="49976" hidden="1" x14ac:dyDescent="0.25"/>
    <row r="49977" hidden="1" x14ac:dyDescent="0.25"/>
    <row r="49978" hidden="1" x14ac:dyDescent="0.25"/>
    <row r="49979" hidden="1" x14ac:dyDescent="0.25"/>
    <row r="49980" hidden="1" x14ac:dyDescent="0.25"/>
    <row r="49981" hidden="1" x14ac:dyDescent="0.25"/>
    <row r="49982" hidden="1" x14ac:dyDescent="0.25"/>
    <row r="49983" hidden="1" x14ac:dyDescent="0.25"/>
    <row r="49984" hidden="1" x14ac:dyDescent="0.25"/>
    <row r="49985" hidden="1" x14ac:dyDescent="0.25"/>
    <row r="49986" hidden="1" x14ac:dyDescent="0.25"/>
    <row r="49987" hidden="1" x14ac:dyDescent="0.25"/>
    <row r="49988" hidden="1" x14ac:dyDescent="0.25"/>
    <row r="49989" hidden="1" x14ac:dyDescent="0.25"/>
    <row r="49990" hidden="1" x14ac:dyDescent="0.25"/>
    <row r="49991" hidden="1" x14ac:dyDescent="0.25"/>
    <row r="49992" hidden="1" x14ac:dyDescent="0.25"/>
    <row r="49993" hidden="1" x14ac:dyDescent="0.25"/>
    <row r="49994" hidden="1" x14ac:dyDescent="0.25"/>
    <row r="49995" hidden="1" x14ac:dyDescent="0.25"/>
    <row r="49996" hidden="1" x14ac:dyDescent="0.25"/>
    <row r="49997" hidden="1" x14ac:dyDescent="0.25"/>
    <row r="49998" hidden="1" x14ac:dyDescent="0.25"/>
    <row r="49999" hidden="1" x14ac:dyDescent="0.25"/>
    <row r="50000" hidden="1" x14ac:dyDescent="0.25"/>
    <row r="50001" hidden="1" x14ac:dyDescent="0.25"/>
    <row r="50002" hidden="1" x14ac:dyDescent="0.25"/>
    <row r="50003" hidden="1" x14ac:dyDescent="0.25"/>
    <row r="50004" hidden="1" x14ac:dyDescent="0.25"/>
    <row r="50005" hidden="1" x14ac:dyDescent="0.25"/>
    <row r="50006" hidden="1" x14ac:dyDescent="0.25"/>
    <row r="50007" hidden="1" x14ac:dyDescent="0.25"/>
    <row r="50008" hidden="1" x14ac:dyDescent="0.25"/>
    <row r="50009" hidden="1" x14ac:dyDescent="0.25"/>
    <row r="50010" hidden="1" x14ac:dyDescent="0.25"/>
    <row r="50011" hidden="1" x14ac:dyDescent="0.25"/>
    <row r="50012" hidden="1" x14ac:dyDescent="0.25"/>
    <row r="50013" hidden="1" x14ac:dyDescent="0.25"/>
    <row r="50014" hidden="1" x14ac:dyDescent="0.25"/>
    <row r="50015" hidden="1" x14ac:dyDescent="0.25"/>
    <row r="50016" hidden="1" x14ac:dyDescent="0.25"/>
    <row r="50017" hidden="1" x14ac:dyDescent="0.25"/>
    <row r="50018" hidden="1" x14ac:dyDescent="0.25"/>
    <row r="50019" hidden="1" x14ac:dyDescent="0.25"/>
    <row r="50020" hidden="1" x14ac:dyDescent="0.25"/>
    <row r="50021" hidden="1" x14ac:dyDescent="0.25"/>
    <row r="50022" hidden="1" x14ac:dyDescent="0.25"/>
    <row r="50023" hidden="1" x14ac:dyDescent="0.25"/>
    <row r="50024" hidden="1" x14ac:dyDescent="0.25"/>
    <row r="50025" hidden="1" x14ac:dyDescent="0.25"/>
    <row r="50026" hidden="1" x14ac:dyDescent="0.25"/>
    <row r="50027" hidden="1" x14ac:dyDescent="0.25"/>
    <row r="50028" hidden="1" x14ac:dyDescent="0.25"/>
    <row r="50029" hidden="1" x14ac:dyDescent="0.25"/>
    <row r="50030" hidden="1" x14ac:dyDescent="0.25"/>
    <row r="50031" hidden="1" x14ac:dyDescent="0.25"/>
    <row r="50032" hidden="1" x14ac:dyDescent="0.25"/>
    <row r="50033" hidden="1" x14ac:dyDescent="0.25"/>
    <row r="50034" hidden="1" x14ac:dyDescent="0.25"/>
    <row r="50035" hidden="1" x14ac:dyDescent="0.25"/>
    <row r="50036" hidden="1" x14ac:dyDescent="0.25"/>
    <row r="50037" hidden="1" x14ac:dyDescent="0.25"/>
    <row r="50038" hidden="1" x14ac:dyDescent="0.25"/>
    <row r="50039" hidden="1" x14ac:dyDescent="0.25"/>
    <row r="50040" hidden="1" x14ac:dyDescent="0.25"/>
    <row r="50041" hidden="1" x14ac:dyDescent="0.25"/>
    <row r="50042" hidden="1" x14ac:dyDescent="0.25"/>
    <row r="50043" hidden="1" x14ac:dyDescent="0.25"/>
    <row r="50044" hidden="1" x14ac:dyDescent="0.25"/>
    <row r="50045" hidden="1" x14ac:dyDescent="0.25"/>
    <row r="50046" hidden="1" x14ac:dyDescent="0.25"/>
    <row r="50047" hidden="1" x14ac:dyDescent="0.25"/>
    <row r="50048" hidden="1" x14ac:dyDescent="0.25"/>
    <row r="50049" hidden="1" x14ac:dyDescent="0.25"/>
    <row r="50050" hidden="1" x14ac:dyDescent="0.25"/>
    <row r="50051" hidden="1" x14ac:dyDescent="0.25"/>
    <row r="50052" hidden="1" x14ac:dyDescent="0.25"/>
    <row r="50053" hidden="1" x14ac:dyDescent="0.25"/>
    <row r="50054" hidden="1" x14ac:dyDescent="0.25"/>
    <row r="50055" hidden="1" x14ac:dyDescent="0.25"/>
    <row r="50056" hidden="1" x14ac:dyDescent="0.25"/>
    <row r="50057" hidden="1" x14ac:dyDescent="0.25"/>
    <row r="50058" hidden="1" x14ac:dyDescent="0.25"/>
    <row r="50059" hidden="1" x14ac:dyDescent="0.25"/>
    <row r="50060" hidden="1" x14ac:dyDescent="0.25"/>
    <row r="50061" hidden="1" x14ac:dyDescent="0.25"/>
    <row r="50062" hidden="1" x14ac:dyDescent="0.25"/>
    <row r="50063" hidden="1" x14ac:dyDescent="0.25"/>
    <row r="50064" hidden="1" x14ac:dyDescent="0.25"/>
    <row r="50065" hidden="1" x14ac:dyDescent="0.25"/>
    <row r="50066" hidden="1" x14ac:dyDescent="0.25"/>
    <row r="50067" hidden="1" x14ac:dyDescent="0.25"/>
    <row r="50068" hidden="1" x14ac:dyDescent="0.25"/>
    <row r="50069" hidden="1" x14ac:dyDescent="0.25"/>
    <row r="50070" hidden="1" x14ac:dyDescent="0.25"/>
    <row r="50071" hidden="1" x14ac:dyDescent="0.25"/>
    <row r="50072" hidden="1" x14ac:dyDescent="0.25"/>
    <row r="50073" hidden="1" x14ac:dyDescent="0.25"/>
    <row r="50074" hidden="1" x14ac:dyDescent="0.25"/>
    <row r="50075" hidden="1" x14ac:dyDescent="0.25"/>
    <row r="50076" hidden="1" x14ac:dyDescent="0.25"/>
    <row r="50077" hidden="1" x14ac:dyDescent="0.25"/>
    <row r="50078" hidden="1" x14ac:dyDescent="0.25"/>
    <row r="50079" hidden="1" x14ac:dyDescent="0.25"/>
    <row r="50080" hidden="1" x14ac:dyDescent="0.25"/>
    <row r="50081" hidden="1" x14ac:dyDescent="0.25"/>
    <row r="50082" hidden="1" x14ac:dyDescent="0.25"/>
    <row r="50083" hidden="1" x14ac:dyDescent="0.25"/>
    <row r="50084" hidden="1" x14ac:dyDescent="0.25"/>
    <row r="50085" hidden="1" x14ac:dyDescent="0.25"/>
    <row r="50086" hidden="1" x14ac:dyDescent="0.25"/>
    <row r="50087" hidden="1" x14ac:dyDescent="0.25"/>
    <row r="50088" hidden="1" x14ac:dyDescent="0.25"/>
    <row r="50089" hidden="1" x14ac:dyDescent="0.25"/>
    <row r="50090" hidden="1" x14ac:dyDescent="0.25"/>
    <row r="50091" hidden="1" x14ac:dyDescent="0.25"/>
    <row r="50092" hidden="1" x14ac:dyDescent="0.25"/>
    <row r="50093" hidden="1" x14ac:dyDescent="0.25"/>
    <row r="50094" hidden="1" x14ac:dyDescent="0.25"/>
    <row r="50095" hidden="1" x14ac:dyDescent="0.25"/>
    <row r="50096" hidden="1" x14ac:dyDescent="0.25"/>
    <row r="50097" hidden="1" x14ac:dyDescent="0.25"/>
    <row r="50098" hidden="1" x14ac:dyDescent="0.25"/>
    <row r="50099" hidden="1" x14ac:dyDescent="0.25"/>
    <row r="50100" hidden="1" x14ac:dyDescent="0.25"/>
    <row r="50101" hidden="1" x14ac:dyDescent="0.25"/>
    <row r="50102" hidden="1" x14ac:dyDescent="0.25"/>
    <row r="50103" hidden="1" x14ac:dyDescent="0.25"/>
    <row r="50104" hidden="1" x14ac:dyDescent="0.25"/>
    <row r="50105" hidden="1" x14ac:dyDescent="0.25"/>
    <row r="50106" hidden="1" x14ac:dyDescent="0.25"/>
    <row r="50107" hidden="1" x14ac:dyDescent="0.25"/>
    <row r="50108" hidden="1" x14ac:dyDescent="0.25"/>
    <row r="50109" hidden="1" x14ac:dyDescent="0.25"/>
    <row r="50110" hidden="1" x14ac:dyDescent="0.25"/>
    <row r="50111" hidden="1" x14ac:dyDescent="0.25"/>
    <row r="50112" hidden="1" x14ac:dyDescent="0.25"/>
    <row r="50113" hidden="1" x14ac:dyDescent="0.25"/>
    <row r="50114" hidden="1" x14ac:dyDescent="0.25"/>
    <row r="50115" hidden="1" x14ac:dyDescent="0.25"/>
    <row r="50116" hidden="1" x14ac:dyDescent="0.25"/>
    <row r="50117" hidden="1" x14ac:dyDescent="0.25"/>
    <row r="50118" hidden="1" x14ac:dyDescent="0.25"/>
    <row r="50119" hidden="1" x14ac:dyDescent="0.25"/>
    <row r="50120" hidden="1" x14ac:dyDescent="0.25"/>
    <row r="50121" hidden="1" x14ac:dyDescent="0.25"/>
    <row r="50122" hidden="1" x14ac:dyDescent="0.25"/>
    <row r="50123" hidden="1" x14ac:dyDescent="0.25"/>
    <row r="50124" hidden="1" x14ac:dyDescent="0.25"/>
    <row r="50125" hidden="1" x14ac:dyDescent="0.25"/>
    <row r="50126" hidden="1" x14ac:dyDescent="0.25"/>
    <row r="50127" hidden="1" x14ac:dyDescent="0.25"/>
    <row r="50128" hidden="1" x14ac:dyDescent="0.25"/>
    <row r="50129" hidden="1" x14ac:dyDescent="0.25"/>
    <row r="50130" hidden="1" x14ac:dyDescent="0.25"/>
    <row r="50131" hidden="1" x14ac:dyDescent="0.25"/>
    <row r="50132" hidden="1" x14ac:dyDescent="0.25"/>
    <row r="50133" hidden="1" x14ac:dyDescent="0.25"/>
    <row r="50134" hidden="1" x14ac:dyDescent="0.25"/>
    <row r="50135" hidden="1" x14ac:dyDescent="0.25"/>
    <row r="50136" hidden="1" x14ac:dyDescent="0.25"/>
    <row r="50137" hidden="1" x14ac:dyDescent="0.25"/>
    <row r="50138" hidden="1" x14ac:dyDescent="0.25"/>
    <row r="50139" hidden="1" x14ac:dyDescent="0.25"/>
    <row r="50140" hidden="1" x14ac:dyDescent="0.25"/>
    <row r="50141" hidden="1" x14ac:dyDescent="0.25"/>
    <row r="50142" hidden="1" x14ac:dyDescent="0.25"/>
    <row r="50143" hidden="1" x14ac:dyDescent="0.25"/>
    <row r="50144" hidden="1" x14ac:dyDescent="0.25"/>
    <row r="50145" hidden="1" x14ac:dyDescent="0.25"/>
    <row r="50146" hidden="1" x14ac:dyDescent="0.25"/>
    <row r="50147" hidden="1" x14ac:dyDescent="0.25"/>
    <row r="50148" hidden="1" x14ac:dyDescent="0.25"/>
    <row r="50149" hidden="1" x14ac:dyDescent="0.25"/>
    <row r="50150" hidden="1" x14ac:dyDescent="0.25"/>
    <row r="50151" hidden="1" x14ac:dyDescent="0.25"/>
    <row r="50152" hidden="1" x14ac:dyDescent="0.25"/>
    <row r="50153" hidden="1" x14ac:dyDescent="0.25"/>
    <row r="50154" hidden="1" x14ac:dyDescent="0.25"/>
    <row r="50155" hidden="1" x14ac:dyDescent="0.25"/>
    <row r="50156" hidden="1" x14ac:dyDescent="0.25"/>
    <row r="50157" hidden="1" x14ac:dyDescent="0.25"/>
    <row r="50158" hidden="1" x14ac:dyDescent="0.25"/>
    <row r="50159" hidden="1" x14ac:dyDescent="0.25"/>
    <row r="50160" hidden="1" x14ac:dyDescent="0.25"/>
    <row r="50161" hidden="1" x14ac:dyDescent="0.25"/>
    <row r="50162" hidden="1" x14ac:dyDescent="0.25"/>
    <row r="50163" hidden="1" x14ac:dyDescent="0.25"/>
    <row r="50164" hidden="1" x14ac:dyDescent="0.25"/>
    <row r="50165" hidden="1" x14ac:dyDescent="0.25"/>
    <row r="50166" hidden="1" x14ac:dyDescent="0.25"/>
    <row r="50167" hidden="1" x14ac:dyDescent="0.25"/>
    <row r="50168" hidden="1" x14ac:dyDescent="0.25"/>
    <row r="50169" hidden="1" x14ac:dyDescent="0.25"/>
    <row r="50170" hidden="1" x14ac:dyDescent="0.25"/>
    <row r="50171" hidden="1" x14ac:dyDescent="0.25"/>
    <row r="50172" hidden="1" x14ac:dyDescent="0.25"/>
    <row r="50173" hidden="1" x14ac:dyDescent="0.25"/>
    <row r="50174" hidden="1" x14ac:dyDescent="0.25"/>
    <row r="50175" hidden="1" x14ac:dyDescent="0.25"/>
    <row r="50176" hidden="1" x14ac:dyDescent="0.25"/>
    <row r="50177" hidden="1" x14ac:dyDescent="0.25"/>
    <row r="50178" hidden="1" x14ac:dyDescent="0.25"/>
    <row r="50179" hidden="1" x14ac:dyDescent="0.25"/>
    <row r="50180" hidden="1" x14ac:dyDescent="0.25"/>
    <row r="50181" hidden="1" x14ac:dyDescent="0.25"/>
    <row r="50182" hidden="1" x14ac:dyDescent="0.25"/>
    <row r="50183" hidden="1" x14ac:dyDescent="0.25"/>
    <row r="50184" hidden="1" x14ac:dyDescent="0.25"/>
    <row r="50185" hidden="1" x14ac:dyDescent="0.25"/>
    <row r="50186" hidden="1" x14ac:dyDescent="0.25"/>
    <row r="50187" hidden="1" x14ac:dyDescent="0.25"/>
    <row r="50188" hidden="1" x14ac:dyDescent="0.25"/>
    <row r="50189" hidden="1" x14ac:dyDescent="0.25"/>
    <row r="50190" hidden="1" x14ac:dyDescent="0.25"/>
    <row r="50191" hidden="1" x14ac:dyDescent="0.25"/>
    <row r="50192" hidden="1" x14ac:dyDescent="0.25"/>
    <row r="50193" hidden="1" x14ac:dyDescent="0.25"/>
    <row r="50194" hidden="1" x14ac:dyDescent="0.25"/>
    <row r="50195" hidden="1" x14ac:dyDescent="0.25"/>
    <row r="50196" hidden="1" x14ac:dyDescent="0.25"/>
    <row r="50197" hidden="1" x14ac:dyDescent="0.25"/>
    <row r="50198" hidden="1" x14ac:dyDescent="0.25"/>
    <row r="50199" hidden="1" x14ac:dyDescent="0.25"/>
    <row r="50200" hidden="1" x14ac:dyDescent="0.25"/>
    <row r="50201" hidden="1" x14ac:dyDescent="0.25"/>
    <row r="50202" hidden="1" x14ac:dyDescent="0.25"/>
    <row r="50203" hidden="1" x14ac:dyDescent="0.25"/>
    <row r="50204" hidden="1" x14ac:dyDescent="0.25"/>
    <row r="50205" hidden="1" x14ac:dyDescent="0.25"/>
    <row r="50206" hidden="1" x14ac:dyDescent="0.25"/>
    <row r="50207" hidden="1" x14ac:dyDescent="0.25"/>
    <row r="50208" hidden="1" x14ac:dyDescent="0.25"/>
    <row r="50209" hidden="1" x14ac:dyDescent="0.25"/>
    <row r="50210" hidden="1" x14ac:dyDescent="0.25"/>
    <row r="50211" hidden="1" x14ac:dyDescent="0.25"/>
    <row r="50212" hidden="1" x14ac:dyDescent="0.25"/>
    <row r="50213" hidden="1" x14ac:dyDescent="0.25"/>
    <row r="50214" hidden="1" x14ac:dyDescent="0.25"/>
    <row r="50215" hidden="1" x14ac:dyDescent="0.25"/>
    <row r="50216" hidden="1" x14ac:dyDescent="0.25"/>
    <row r="50217" hidden="1" x14ac:dyDescent="0.25"/>
    <row r="50218" hidden="1" x14ac:dyDescent="0.25"/>
    <row r="50219" hidden="1" x14ac:dyDescent="0.25"/>
    <row r="50220" hidden="1" x14ac:dyDescent="0.25"/>
    <row r="50221" hidden="1" x14ac:dyDescent="0.25"/>
    <row r="50222" hidden="1" x14ac:dyDescent="0.25"/>
    <row r="50223" hidden="1" x14ac:dyDescent="0.25"/>
    <row r="50224" hidden="1" x14ac:dyDescent="0.25"/>
    <row r="50225" hidden="1" x14ac:dyDescent="0.25"/>
    <row r="50226" hidden="1" x14ac:dyDescent="0.25"/>
    <row r="50227" hidden="1" x14ac:dyDescent="0.25"/>
    <row r="50228" hidden="1" x14ac:dyDescent="0.25"/>
    <row r="50229" hidden="1" x14ac:dyDescent="0.25"/>
    <row r="50230" hidden="1" x14ac:dyDescent="0.25"/>
    <row r="50231" hidden="1" x14ac:dyDescent="0.25"/>
    <row r="50232" hidden="1" x14ac:dyDescent="0.25"/>
    <row r="50233" hidden="1" x14ac:dyDescent="0.25"/>
    <row r="50234" hidden="1" x14ac:dyDescent="0.25"/>
    <row r="50235" hidden="1" x14ac:dyDescent="0.25"/>
    <row r="50236" hidden="1" x14ac:dyDescent="0.25"/>
    <row r="50237" hidden="1" x14ac:dyDescent="0.25"/>
    <row r="50238" hidden="1" x14ac:dyDescent="0.25"/>
    <row r="50239" hidden="1" x14ac:dyDescent="0.25"/>
    <row r="50240" hidden="1" x14ac:dyDescent="0.25"/>
    <row r="50241" hidden="1" x14ac:dyDescent="0.25"/>
    <row r="50242" hidden="1" x14ac:dyDescent="0.25"/>
    <row r="50243" hidden="1" x14ac:dyDescent="0.25"/>
    <row r="50244" hidden="1" x14ac:dyDescent="0.25"/>
    <row r="50245" hidden="1" x14ac:dyDescent="0.25"/>
    <row r="50246" hidden="1" x14ac:dyDescent="0.25"/>
    <row r="50247" hidden="1" x14ac:dyDescent="0.25"/>
    <row r="50248" hidden="1" x14ac:dyDescent="0.25"/>
    <row r="50249" hidden="1" x14ac:dyDescent="0.25"/>
    <row r="50250" hidden="1" x14ac:dyDescent="0.25"/>
    <row r="50251" hidden="1" x14ac:dyDescent="0.25"/>
    <row r="50252" hidden="1" x14ac:dyDescent="0.25"/>
    <row r="50253" hidden="1" x14ac:dyDescent="0.25"/>
    <row r="50254" hidden="1" x14ac:dyDescent="0.25"/>
    <row r="50255" hidden="1" x14ac:dyDescent="0.25"/>
    <row r="50256" hidden="1" x14ac:dyDescent="0.25"/>
    <row r="50257" hidden="1" x14ac:dyDescent="0.25"/>
    <row r="50258" hidden="1" x14ac:dyDescent="0.25"/>
    <row r="50259" hidden="1" x14ac:dyDescent="0.25"/>
    <row r="50260" hidden="1" x14ac:dyDescent="0.25"/>
    <row r="50261" hidden="1" x14ac:dyDescent="0.25"/>
    <row r="50262" hidden="1" x14ac:dyDescent="0.25"/>
    <row r="50263" hidden="1" x14ac:dyDescent="0.25"/>
    <row r="50264" hidden="1" x14ac:dyDescent="0.25"/>
    <row r="50265" hidden="1" x14ac:dyDescent="0.25"/>
    <row r="50266" hidden="1" x14ac:dyDescent="0.25"/>
    <row r="50267" hidden="1" x14ac:dyDescent="0.25"/>
    <row r="50268" hidden="1" x14ac:dyDescent="0.25"/>
    <row r="50269" hidden="1" x14ac:dyDescent="0.25"/>
    <row r="50270" hidden="1" x14ac:dyDescent="0.25"/>
    <row r="50271" hidden="1" x14ac:dyDescent="0.25"/>
    <row r="50272" hidden="1" x14ac:dyDescent="0.25"/>
    <row r="50273" hidden="1" x14ac:dyDescent="0.25"/>
    <row r="50274" hidden="1" x14ac:dyDescent="0.25"/>
    <row r="50275" hidden="1" x14ac:dyDescent="0.25"/>
    <row r="50276" hidden="1" x14ac:dyDescent="0.25"/>
    <row r="50277" hidden="1" x14ac:dyDescent="0.25"/>
    <row r="50278" hidden="1" x14ac:dyDescent="0.25"/>
    <row r="50279" hidden="1" x14ac:dyDescent="0.25"/>
    <row r="50280" hidden="1" x14ac:dyDescent="0.25"/>
    <row r="50281" hidden="1" x14ac:dyDescent="0.25"/>
    <row r="50282" hidden="1" x14ac:dyDescent="0.25"/>
    <row r="50283" hidden="1" x14ac:dyDescent="0.25"/>
    <row r="50284" hidden="1" x14ac:dyDescent="0.25"/>
    <row r="50285" hidden="1" x14ac:dyDescent="0.25"/>
    <row r="50286" hidden="1" x14ac:dyDescent="0.25"/>
    <row r="50287" hidden="1" x14ac:dyDescent="0.25"/>
    <row r="50288" hidden="1" x14ac:dyDescent="0.25"/>
    <row r="50289" hidden="1" x14ac:dyDescent="0.25"/>
    <row r="50290" hidden="1" x14ac:dyDescent="0.25"/>
    <row r="50291" hidden="1" x14ac:dyDescent="0.25"/>
    <row r="50292" hidden="1" x14ac:dyDescent="0.25"/>
    <row r="50293" hidden="1" x14ac:dyDescent="0.25"/>
    <row r="50294" hidden="1" x14ac:dyDescent="0.25"/>
    <row r="50295" hidden="1" x14ac:dyDescent="0.25"/>
    <row r="50296" hidden="1" x14ac:dyDescent="0.25"/>
    <row r="50297" hidden="1" x14ac:dyDescent="0.25"/>
    <row r="50298" hidden="1" x14ac:dyDescent="0.25"/>
    <row r="50299" hidden="1" x14ac:dyDescent="0.25"/>
    <row r="50300" hidden="1" x14ac:dyDescent="0.25"/>
    <row r="50301" hidden="1" x14ac:dyDescent="0.25"/>
    <row r="50302" hidden="1" x14ac:dyDescent="0.25"/>
    <row r="50303" hidden="1" x14ac:dyDescent="0.25"/>
    <row r="50304" hidden="1" x14ac:dyDescent="0.25"/>
    <row r="50305" hidden="1" x14ac:dyDescent="0.25"/>
    <row r="50306" hidden="1" x14ac:dyDescent="0.25"/>
    <row r="50307" hidden="1" x14ac:dyDescent="0.25"/>
    <row r="50308" hidden="1" x14ac:dyDescent="0.25"/>
    <row r="50309" hidden="1" x14ac:dyDescent="0.25"/>
    <row r="50310" hidden="1" x14ac:dyDescent="0.25"/>
    <row r="50311" hidden="1" x14ac:dyDescent="0.25"/>
    <row r="50312" hidden="1" x14ac:dyDescent="0.25"/>
    <row r="50313" hidden="1" x14ac:dyDescent="0.25"/>
    <row r="50314" hidden="1" x14ac:dyDescent="0.25"/>
    <row r="50315" hidden="1" x14ac:dyDescent="0.25"/>
    <row r="50316" hidden="1" x14ac:dyDescent="0.25"/>
    <row r="50317" hidden="1" x14ac:dyDescent="0.25"/>
    <row r="50318" hidden="1" x14ac:dyDescent="0.25"/>
    <row r="50319" hidden="1" x14ac:dyDescent="0.25"/>
    <row r="50320" hidden="1" x14ac:dyDescent="0.25"/>
    <row r="50321" hidden="1" x14ac:dyDescent="0.25"/>
    <row r="50322" hidden="1" x14ac:dyDescent="0.25"/>
    <row r="50323" hidden="1" x14ac:dyDescent="0.25"/>
    <row r="50324" hidden="1" x14ac:dyDescent="0.25"/>
    <row r="50325" hidden="1" x14ac:dyDescent="0.25"/>
    <row r="50326" hidden="1" x14ac:dyDescent="0.25"/>
    <row r="50327" hidden="1" x14ac:dyDescent="0.25"/>
    <row r="50328" hidden="1" x14ac:dyDescent="0.25"/>
    <row r="50329" hidden="1" x14ac:dyDescent="0.25"/>
    <row r="50330" hidden="1" x14ac:dyDescent="0.25"/>
    <row r="50331" hidden="1" x14ac:dyDescent="0.25"/>
    <row r="50332" hidden="1" x14ac:dyDescent="0.25"/>
    <row r="50333" hidden="1" x14ac:dyDescent="0.25"/>
    <row r="50334" hidden="1" x14ac:dyDescent="0.25"/>
    <row r="50335" hidden="1" x14ac:dyDescent="0.25"/>
    <row r="50336" hidden="1" x14ac:dyDescent="0.25"/>
    <row r="50337" hidden="1" x14ac:dyDescent="0.25"/>
    <row r="50338" hidden="1" x14ac:dyDescent="0.25"/>
    <row r="50339" hidden="1" x14ac:dyDescent="0.25"/>
    <row r="50340" hidden="1" x14ac:dyDescent="0.25"/>
    <row r="50341" hidden="1" x14ac:dyDescent="0.25"/>
    <row r="50342" hidden="1" x14ac:dyDescent="0.25"/>
    <row r="50343" hidden="1" x14ac:dyDescent="0.25"/>
    <row r="50344" hidden="1" x14ac:dyDescent="0.25"/>
    <row r="50345" hidden="1" x14ac:dyDescent="0.25"/>
    <row r="50346" hidden="1" x14ac:dyDescent="0.25"/>
    <row r="50347" hidden="1" x14ac:dyDescent="0.25"/>
    <row r="50348" hidden="1" x14ac:dyDescent="0.25"/>
    <row r="50349" hidden="1" x14ac:dyDescent="0.25"/>
    <row r="50350" hidden="1" x14ac:dyDescent="0.25"/>
    <row r="50351" hidden="1" x14ac:dyDescent="0.25"/>
    <row r="50352" hidden="1" x14ac:dyDescent="0.25"/>
    <row r="50353" hidden="1" x14ac:dyDescent="0.25"/>
    <row r="50354" hidden="1" x14ac:dyDescent="0.25"/>
    <row r="50355" hidden="1" x14ac:dyDescent="0.25"/>
    <row r="50356" hidden="1" x14ac:dyDescent="0.25"/>
    <row r="50357" hidden="1" x14ac:dyDescent="0.25"/>
    <row r="50358" hidden="1" x14ac:dyDescent="0.25"/>
    <row r="50359" hidden="1" x14ac:dyDescent="0.25"/>
    <row r="50360" hidden="1" x14ac:dyDescent="0.25"/>
    <row r="50361" hidden="1" x14ac:dyDescent="0.25"/>
    <row r="50362" hidden="1" x14ac:dyDescent="0.25"/>
    <row r="50363" hidden="1" x14ac:dyDescent="0.25"/>
    <row r="50364" hidden="1" x14ac:dyDescent="0.25"/>
    <row r="50365" hidden="1" x14ac:dyDescent="0.25"/>
    <row r="50366" hidden="1" x14ac:dyDescent="0.25"/>
    <row r="50367" hidden="1" x14ac:dyDescent="0.25"/>
    <row r="50368" hidden="1" x14ac:dyDescent="0.25"/>
    <row r="50369" hidden="1" x14ac:dyDescent="0.25"/>
    <row r="50370" hidden="1" x14ac:dyDescent="0.25"/>
    <row r="50371" hidden="1" x14ac:dyDescent="0.25"/>
    <row r="50372" hidden="1" x14ac:dyDescent="0.25"/>
    <row r="50373" hidden="1" x14ac:dyDescent="0.25"/>
    <row r="50374" hidden="1" x14ac:dyDescent="0.25"/>
    <row r="50375" hidden="1" x14ac:dyDescent="0.25"/>
    <row r="50376" hidden="1" x14ac:dyDescent="0.25"/>
    <row r="50377" hidden="1" x14ac:dyDescent="0.25"/>
    <row r="50378" hidden="1" x14ac:dyDescent="0.25"/>
    <row r="50379" hidden="1" x14ac:dyDescent="0.25"/>
    <row r="50380" hidden="1" x14ac:dyDescent="0.25"/>
    <row r="50381" hidden="1" x14ac:dyDescent="0.25"/>
    <row r="50382" hidden="1" x14ac:dyDescent="0.25"/>
    <row r="50383" hidden="1" x14ac:dyDescent="0.25"/>
    <row r="50384" hidden="1" x14ac:dyDescent="0.25"/>
    <row r="50385" hidden="1" x14ac:dyDescent="0.25"/>
    <row r="50386" hidden="1" x14ac:dyDescent="0.25"/>
    <row r="50387" hidden="1" x14ac:dyDescent="0.25"/>
    <row r="50388" hidden="1" x14ac:dyDescent="0.25"/>
    <row r="50389" hidden="1" x14ac:dyDescent="0.25"/>
    <row r="50390" hidden="1" x14ac:dyDescent="0.25"/>
    <row r="50391" hidden="1" x14ac:dyDescent="0.25"/>
    <row r="50392" hidden="1" x14ac:dyDescent="0.25"/>
    <row r="50393" hidden="1" x14ac:dyDescent="0.25"/>
    <row r="50394" hidden="1" x14ac:dyDescent="0.25"/>
    <row r="50395" hidden="1" x14ac:dyDescent="0.25"/>
    <row r="50396" hidden="1" x14ac:dyDescent="0.25"/>
    <row r="50397" hidden="1" x14ac:dyDescent="0.25"/>
    <row r="50398" hidden="1" x14ac:dyDescent="0.25"/>
    <row r="50399" hidden="1" x14ac:dyDescent="0.25"/>
    <row r="50400" hidden="1" x14ac:dyDescent="0.25"/>
    <row r="50401" hidden="1" x14ac:dyDescent="0.25"/>
    <row r="50402" hidden="1" x14ac:dyDescent="0.25"/>
    <row r="50403" hidden="1" x14ac:dyDescent="0.25"/>
    <row r="50404" hidden="1" x14ac:dyDescent="0.25"/>
    <row r="50405" hidden="1" x14ac:dyDescent="0.25"/>
    <row r="50406" hidden="1" x14ac:dyDescent="0.25"/>
    <row r="50407" hidden="1" x14ac:dyDescent="0.25"/>
    <row r="50408" hidden="1" x14ac:dyDescent="0.25"/>
    <row r="50409" hidden="1" x14ac:dyDescent="0.25"/>
    <row r="50410" hidden="1" x14ac:dyDescent="0.25"/>
    <row r="50411" hidden="1" x14ac:dyDescent="0.25"/>
    <row r="50412" hidden="1" x14ac:dyDescent="0.25"/>
    <row r="50413" hidden="1" x14ac:dyDescent="0.25"/>
    <row r="50414" hidden="1" x14ac:dyDescent="0.25"/>
    <row r="50415" hidden="1" x14ac:dyDescent="0.25"/>
    <row r="50416" hidden="1" x14ac:dyDescent="0.25"/>
    <row r="50417" hidden="1" x14ac:dyDescent="0.25"/>
    <row r="50418" hidden="1" x14ac:dyDescent="0.25"/>
    <row r="50419" hidden="1" x14ac:dyDescent="0.25"/>
    <row r="50420" hidden="1" x14ac:dyDescent="0.25"/>
    <row r="50421" hidden="1" x14ac:dyDescent="0.25"/>
    <row r="50422" hidden="1" x14ac:dyDescent="0.25"/>
    <row r="50423" hidden="1" x14ac:dyDescent="0.25"/>
    <row r="50424" hidden="1" x14ac:dyDescent="0.25"/>
    <row r="50425" hidden="1" x14ac:dyDescent="0.25"/>
    <row r="50426" hidden="1" x14ac:dyDescent="0.25"/>
    <row r="50427" hidden="1" x14ac:dyDescent="0.25"/>
    <row r="50428" hidden="1" x14ac:dyDescent="0.25"/>
    <row r="50429" hidden="1" x14ac:dyDescent="0.25"/>
    <row r="50430" hidden="1" x14ac:dyDescent="0.25"/>
    <row r="50431" hidden="1" x14ac:dyDescent="0.25"/>
    <row r="50432" hidden="1" x14ac:dyDescent="0.25"/>
    <row r="50433" hidden="1" x14ac:dyDescent="0.25"/>
    <row r="50434" hidden="1" x14ac:dyDescent="0.25"/>
    <row r="50435" hidden="1" x14ac:dyDescent="0.25"/>
    <row r="50436" hidden="1" x14ac:dyDescent="0.25"/>
    <row r="50437" hidden="1" x14ac:dyDescent="0.25"/>
    <row r="50438" hidden="1" x14ac:dyDescent="0.25"/>
    <row r="50439" hidden="1" x14ac:dyDescent="0.25"/>
    <row r="50440" hidden="1" x14ac:dyDescent="0.25"/>
    <row r="50441" hidden="1" x14ac:dyDescent="0.25"/>
    <row r="50442" hidden="1" x14ac:dyDescent="0.25"/>
    <row r="50443" hidden="1" x14ac:dyDescent="0.25"/>
    <row r="50444" hidden="1" x14ac:dyDescent="0.25"/>
    <row r="50445" hidden="1" x14ac:dyDescent="0.25"/>
    <row r="50446" hidden="1" x14ac:dyDescent="0.25"/>
    <row r="50447" hidden="1" x14ac:dyDescent="0.25"/>
    <row r="50448" hidden="1" x14ac:dyDescent="0.25"/>
    <row r="50449" hidden="1" x14ac:dyDescent="0.25"/>
    <row r="50450" hidden="1" x14ac:dyDescent="0.25"/>
    <row r="50451" hidden="1" x14ac:dyDescent="0.25"/>
    <row r="50452" hidden="1" x14ac:dyDescent="0.25"/>
    <row r="50453" hidden="1" x14ac:dyDescent="0.25"/>
    <row r="50454" hidden="1" x14ac:dyDescent="0.25"/>
    <row r="50455" hidden="1" x14ac:dyDescent="0.25"/>
    <row r="50456" hidden="1" x14ac:dyDescent="0.25"/>
    <row r="50457" hidden="1" x14ac:dyDescent="0.25"/>
    <row r="50458" hidden="1" x14ac:dyDescent="0.25"/>
    <row r="50459" hidden="1" x14ac:dyDescent="0.25"/>
    <row r="50460" hidden="1" x14ac:dyDescent="0.25"/>
    <row r="50461" hidden="1" x14ac:dyDescent="0.25"/>
    <row r="50462" hidden="1" x14ac:dyDescent="0.25"/>
    <row r="50463" hidden="1" x14ac:dyDescent="0.25"/>
    <row r="50464" hidden="1" x14ac:dyDescent="0.25"/>
    <row r="50465" hidden="1" x14ac:dyDescent="0.25"/>
    <row r="50466" hidden="1" x14ac:dyDescent="0.25"/>
    <row r="50467" hidden="1" x14ac:dyDescent="0.25"/>
    <row r="50468" hidden="1" x14ac:dyDescent="0.25"/>
    <row r="50469" hidden="1" x14ac:dyDescent="0.25"/>
    <row r="50470" hidden="1" x14ac:dyDescent="0.25"/>
    <row r="50471" hidden="1" x14ac:dyDescent="0.25"/>
    <row r="50472" hidden="1" x14ac:dyDescent="0.25"/>
    <row r="50473" hidden="1" x14ac:dyDescent="0.25"/>
    <row r="50474" hidden="1" x14ac:dyDescent="0.25"/>
    <row r="50475" hidden="1" x14ac:dyDescent="0.25"/>
    <row r="50476" hidden="1" x14ac:dyDescent="0.25"/>
    <row r="50477" hidden="1" x14ac:dyDescent="0.25"/>
    <row r="50478" hidden="1" x14ac:dyDescent="0.25"/>
    <row r="50479" hidden="1" x14ac:dyDescent="0.25"/>
    <row r="50480" hidden="1" x14ac:dyDescent="0.25"/>
    <row r="50481" hidden="1" x14ac:dyDescent="0.25"/>
    <row r="50482" hidden="1" x14ac:dyDescent="0.25"/>
    <row r="50483" hidden="1" x14ac:dyDescent="0.25"/>
    <row r="50484" hidden="1" x14ac:dyDescent="0.25"/>
    <row r="50485" hidden="1" x14ac:dyDescent="0.25"/>
    <row r="50486" hidden="1" x14ac:dyDescent="0.25"/>
    <row r="50487" hidden="1" x14ac:dyDescent="0.25"/>
    <row r="50488" hidden="1" x14ac:dyDescent="0.25"/>
    <row r="50489" hidden="1" x14ac:dyDescent="0.25"/>
    <row r="50490" hidden="1" x14ac:dyDescent="0.25"/>
    <row r="50491" hidden="1" x14ac:dyDescent="0.25"/>
    <row r="50492" hidden="1" x14ac:dyDescent="0.25"/>
    <row r="50493" hidden="1" x14ac:dyDescent="0.25"/>
    <row r="50494" hidden="1" x14ac:dyDescent="0.25"/>
    <row r="50495" hidden="1" x14ac:dyDescent="0.25"/>
    <row r="50496" hidden="1" x14ac:dyDescent="0.25"/>
    <row r="50497" hidden="1" x14ac:dyDescent="0.25"/>
    <row r="50498" hidden="1" x14ac:dyDescent="0.25"/>
    <row r="50499" hidden="1" x14ac:dyDescent="0.25"/>
    <row r="50500" hidden="1" x14ac:dyDescent="0.25"/>
    <row r="50501" hidden="1" x14ac:dyDescent="0.25"/>
    <row r="50502" hidden="1" x14ac:dyDescent="0.25"/>
    <row r="50503" hidden="1" x14ac:dyDescent="0.25"/>
    <row r="50504" hidden="1" x14ac:dyDescent="0.25"/>
    <row r="50505" hidden="1" x14ac:dyDescent="0.25"/>
    <row r="50506" hidden="1" x14ac:dyDescent="0.25"/>
    <row r="50507" hidden="1" x14ac:dyDescent="0.25"/>
    <row r="50508" hidden="1" x14ac:dyDescent="0.25"/>
    <row r="50509" hidden="1" x14ac:dyDescent="0.25"/>
    <row r="50510" hidden="1" x14ac:dyDescent="0.25"/>
    <row r="50511" hidden="1" x14ac:dyDescent="0.25"/>
    <row r="50512" hidden="1" x14ac:dyDescent="0.25"/>
    <row r="50513" hidden="1" x14ac:dyDescent="0.25"/>
    <row r="50514" hidden="1" x14ac:dyDescent="0.25"/>
    <row r="50515" hidden="1" x14ac:dyDescent="0.25"/>
    <row r="50516" hidden="1" x14ac:dyDescent="0.25"/>
    <row r="50517" hidden="1" x14ac:dyDescent="0.25"/>
    <row r="50518" hidden="1" x14ac:dyDescent="0.25"/>
    <row r="50519" hidden="1" x14ac:dyDescent="0.25"/>
    <row r="50520" hidden="1" x14ac:dyDescent="0.25"/>
    <row r="50521" hidden="1" x14ac:dyDescent="0.25"/>
    <row r="50522" hidden="1" x14ac:dyDescent="0.25"/>
    <row r="50523" hidden="1" x14ac:dyDescent="0.25"/>
    <row r="50524" hidden="1" x14ac:dyDescent="0.25"/>
    <row r="50525" hidden="1" x14ac:dyDescent="0.25"/>
    <row r="50526" hidden="1" x14ac:dyDescent="0.25"/>
    <row r="50527" hidden="1" x14ac:dyDescent="0.25"/>
    <row r="50528" hidden="1" x14ac:dyDescent="0.25"/>
    <row r="50529" hidden="1" x14ac:dyDescent="0.25"/>
    <row r="50530" hidden="1" x14ac:dyDescent="0.25"/>
    <row r="50531" hidden="1" x14ac:dyDescent="0.25"/>
    <row r="50532" hidden="1" x14ac:dyDescent="0.25"/>
    <row r="50533" hidden="1" x14ac:dyDescent="0.25"/>
    <row r="50534" hidden="1" x14ac:dyDescent="0.25"/>
    <row r="50535" hidden="1" x14ac:dyDescent="0.25"/>
    <row r="50536" hidden="1" x14ac:dyDescent="0.25"/>
    <row r="50537" hidden="1" x14ac:dyDescent="0.25"/>
    <row r="50538" hidden="1" x14ac:dyDescent="0.25"/>
    <row r="50539" hidden="1" x14ac:dyDescent="0.25"/>
    <row r="50540" hidden="1" x14ac:dyDescent="0.25"/>
    <row r="50541" hidden="1" x14ac:dyDescent="0.25"/>
    <row r="50542" hidden="1" x14ac:dyDescent="0.25"/>
    <row r="50543" hidden="1" x14ac:dyDescent="0.25"/>
    <row r="50544" hidden="1" x14ac:dyDescent="0.25"/>
    <row r="50545" hidden="1" x14ac:dyDescent="0.25"/>
    <row r="50546" hidden="1" x14ac:dyDescent="0.25"/>
    <row r="50547" hidden="1" x14ac:dyDescent="0.25"/>
    <row r="50548" hidden="1" x14ac:dyDescent="0.25"/>
    <row r="50549" hidden="1" x14ac:dyDescent="0.25"/>
    <row r="50550" hidden="1" x14ac:dyDescent="0.25"/>
    <row r="50551" hidden="1" x14ac:dyDescent="0.25"/>
    <row r="50552" hidden="1" x14ac:dyDescent="0.25"/>
    <row r="50553" hidden="1" x14ac:dyDescent="0.25"/>
    <row r="50554" hidden="1" x14ac:dyDescent="0.25"/>
    <row r="50555" hidden="1" x14ac:dyDescent="0.25"/>
    <row r="50556" hidden="1" x14ac:dyDescent="0.25"/>
    <row r="50557" hidden="1" x14ac:dyDescent="0.25"/>
    <row r="50558" hidden="1" x14ac:dyDescent="0.25"/>
    <row r="50559" hidden="1" x14ac:dyDescent="0.25"/>
    <row r="50560" hidden="1" x14ac:dyDescent="0.25"/>
    <row r="50561" hidden="1" x14ac:dyDescent="0.25"/>
    <row r="50562" hidden="1" x14ac:dyDescent="0.25"/>
    <row r="50563" hidden="1" x14ac:dyDescent="0.25"/>
    <row r="50564" hidden="1" x14ac:dyDescent="0.25"/>
    <row r="50565" hidden="1" x14ac:dyDescent="0.25"/>
    <row r="50566" hidden="1" x14ac:dyDescent="0.25"/>
    <row r="50567" hidden="1" x14ac:dyDescent="0.25"/>
    <row r="50568" hidden="1" x14ac:dyDescent="0.25"/>
    <row r="50569" hidden="1" x14ac:dyDescent="0.25"/>
    <row r="50570" hidden="1" x14ac:dyDescent="0.25"/>
    <row r="50571" hidden="1" x14ac:dyDescent="0.25"/>
    <row r="50572" hidden="1" x14ac:dyDescent="0.25"/>
    <row r="50573" hidden="1" x14ac:dyDescent="0.25"/>
    <row r="50574" hidden="1" x14ac:dyDescent="0.25"/>
    <row r="50575" hidden="1" x14ac:dyDescent="0.25"/>
    <row r="50576" hidden="1" x14ac:dyDescent="0.25"/>
    <row r="50577" hidden="1" x14ac:dyDescent="0.25"/>
    <row r="50578" hidden="1" x14ac:dyDescent="0.25"/>
    <row r="50579" hidden="1" x14ac:dyDescent="0.25"/>
    <row r="50580" hidden="1" x14ac:dyDescent="0.25"/>
    <row r="50581" hidden="1" x14ac:dyDescent="0.25"/>
    <row r="50582" hidden="1" x14ac:dyDescent="0.25"/>
    <row r="50583" hidden="1" x14ac:dyDescent="0.25"/>
    <row r="50584" hidden="1" x14ac:dyDescent="0.25"/>
    <row r="50585" hidden="1" x14ac:dyDescent="0.25"/>
    <row r="50586" hidden="1" x14ac:dyDescent="0.25"/>
    <row r="50587" hidden="1" x14ac:dyDescent="0.25"/>
    <row r="50588" hidden="1" x14ac:dyDescent="0.25"/>
    <row r="50589" hidden="1" x14ac:dyDescent="0.25"/>
    <row r="50590" hidden="1" x14ac:dyDescent="0.25"/>
    <row r="50591" hidden="1" x14ac:dyDescent="0.25"/>
    <row r="50592" hidden="1" x14ac:dyDescent="0.25"/>
    <row r="50593" hidden="1" x14ac:dyDescent="0.25"/>
    <row r="50594" hidden="1" x14ac:dyDescent="0.25"/>
    <row r="50595" hidden="1" x14ac:dyDescent="0.25"/>
    <row r="50596" hidden="1" x14ac:dyDescent="0.25"/>
    <row r="50597" hidden="1" x14ac:dyDescent="0.25"/>
    <row r="50598" hidden="1" x14ac:dyDescent="0.25"/>
    <row r="50599" hidden="1" x14ac:dyDescent="0.25"/>
    <row r="50600" hidden="1" x14ac:dyDescent="0.25"/>
    <row r="50601" hidden="1" x14ac:dyDescent="0.25"/>
    <row r="50602" hidden="1" x14ac:dyDescent="0.25"/>
    <row r="50603" hidden="1" x14ac:dyDescent="0.25"/>
    <row r="50604" hidden="1" x14ac:dyDescent="0.25"/>
    <row r="50605" hidden="1" x14ac:dyDescent="0.25"/>
    <row r="50606" hidden="1" x14ac:dyDescent="0.25"/>
    <row r="50607" hidden="1" x14ac:dyDescent="0.25"/>
    <row r="50608" hidden="1" x14ac:dyDescent="0.25"/>
    <row r="50609" hidden="1" x14ac:dyDescent="0.25"/>
    <row r="50610" hidden="1" x14ac:dyDescent="0.25"/>
    <row r="50611" hidden="1" x14ac:dyDescent="0.25"/>
    <row r="50612" hidden="1" x14ac:dyDescent="0.25"/>
    <row r="50613" hidden="1" x14ac:dyDescent="0.25"/>
    <row r="50614" hidden="1" x14ac:dyDescent="0.25"/>
    <row r="50615" hidden="1" x14ac:dyDescent="0.25"/>
    <row r="50616" hidden="1" x14ac:dyDescent="0.25"/>
    <row r="50617" hidden="1" x14ac:dyDescent="0.25"/>
    <row r="50618" hidden="1" x14ac:dyDescent="0.25"/>
    <row r="50619" hidden="1" x14ac:dyDescent="0.25"/>
    <row r="50620" hidden="1" x14ac:dyDescent="0.25"/>
    <row r="50621" hidden="1" x14ac:dyDescent="0.25"/>
    <row r="50622" hidden="1" x14ac:dyDescent="0.25"/>
    <row r="50623" hidden="1" x14ac:dyDescent="0.25"/>
    <row r="50624" hidden="1" x14ac:dyDescent="0.25"/>
    <row r="50625" hidden="1" x14ac:dyDescent="0.25"/>
    <row r="50626" hidden="1" x14ac:dyDescent="0.25"/>
    <row r="50627" hidden="1" x14ac:dyDescent="0.25"/>
    <row r="50628" hidden="1" x14ac:dyDescent="0.25"/>
    <row r="50629" hidden="1" x14ac:dyDescent="0.25"/>
    <row r="50630" hidden="1" x14ac:dyDescent="0.25"/>
    <row r="50631" hidden="1" x14ac:dyDescent="0.25"/>
    <row r="50632" hidden="1" x14ac:dyDescent="0.25"/>
    <row r="50633" hidden="1" x14ac:dyDescent="0.25"/>
    <row r="50634" hidden="1" x14ac:dyDescent="0.25"/>
    <row r="50635" hidden="1" x14ac:dyDescent="0.25"/>
    <row r="50636" hidden="1" x14ac:dyDescent="0.25"/>
    <row r="50637" hidden="1" x14ac:dyDescent="0.25"/>
    <row r="50638" hidden="1" x14ac:dyDescent="0.25"/>
    <row r="50639" hidden="1" x14ac:dyDescent="0.25"/>
    <row r="50640" hidden="1" x14ac:dyDescent="0.25"/>
    <row r="50641" hidden="1" x14ac:dyDescent="0.25"/>
    <row r="50642" hidden="1" x14ac:dyDescent="0.25"/>
    <row r="50643" hidden="1" x14ac:dyDescent="0.25"/>
    <row r="50644" hidden="1" x14ac:dyDescent="0.25"/>
    <row r="50645" hidden="1" x14ac:dyDescent="0.25"/>
    <row r="50646" hidden="1" x14ac:dyDescent="0.25"/>
    <row r="50647" hidden="1" x14ac:dyDescent="0.25"/>
    <row r="50648" hidden="1" x14ac:dyDescent="0.25"/>
    <row r="50649" hidden="1" x14ac:dyDescent="0.25"/>
    <row r="50650" hidden="1" x14ac:dyDescent="0.25"/>
    <row r="50651" hidden="1" x14ac:dyDescent="0.25"/>
    <row r="50652" hidden="1" x14ac:dyDescent="0.25"/>
    <row r="50653" hidden="1" x14ac:dyDescent="0.25"/>
    <row r="50654" hidden="1" x14ac:dyDescent="0.25"/>
    <row r="50655" hidden="1" x14ac:dyDescent="0.25"/>
    <row r="50656" hidden="1" x14ac:dyDescent="0.25"/>
    <row r="50657" hidden="1" x14ac:dyDescent="0.25"/>
    <row r="50658" hidden="1" x14ac:dyDescent="0.25"/>
    <row r="50659" hidden="1" x14ac:dyDescent="0.25"/>
    <row r="50660" hidden="1" x14ac:dyDescent="0.25"/>
    <row r="50661" hidden="1" x14ac:dyDescent="0.25"/>
    <row r="50662" hidden="1" x14ac:dyDescent="0.25"/>
    <row r="50663" hidden="1" x14ac:dyDescent="0.25"/>
    <row r="50664" hidden="1" x14ac:dyDescent="0.25"/>
    <row r="50665" hidden="1" x14ac:dyDescent="0.25"/>
    <row r="50666" hidden="1" x14ac:dyDescent="0.25"/>
    <row r="50667" hidden="1" x14ac:dyDescent="0.25"/>
    <row r="50668" hidden="1" x14ac:dyDescent="0.25"/>
    <row r="50669" hidden="1" x14ac:dyDescent="0.25"/>
    <row r="50670" hidden="1" x14ac:dyDescent="0.25"/>
    <row r="50671" hidden="1" x14ac:dyDescent="0.25"/>
    <row r="50672" hidden="1" x14ac:dyDescent="0.25"/>
    <row r="50673" hidden="1" x14ac:dyDescent="0.25"/>
    <row r="50674" hidden="1" x14ac:dyDescent="0.25"/>
    <row r="50675" hidden="1" x14ac:dyDescent="0.25"/>
    <row r="50676" hidden="1" x14ac:dyDescent="0.25"/>
    <row r="50677" hidden="1" x14ac:dyDescent="0.25"/>
    <row r="50678" hidden="1" x14ac:dyDescent="0.25"/>
    <row r="50679" hidden="1" x14ac:dyDescent="0.25"/>
    <row r="50680" hidden="1" x14ac:dyDescent="0.25"/>
    <row r="50681" hidden="1" x14ac:dyDescent="0.25"/>
    <row r="50682" hidden="1" x14ac:dyDescent="0.25"/>
    <row r="50683" hidden="1" x14ac:dyDescent="0.25"/>
    <row r="50684" hidden="1" x14ac:dyDescent="0.25"/>
    <row r="50685" hidden="1" x14ac:dyDescent="0.25"/>
    <row r="50686" hidden="1" x14ac:dyDescent="0.25"/>
    <row r="50687" hidden="1" x14ac:dyDescent="0.25"/>
    <row r="50688" hidden="1" x14ac:dyDescent="0.25"/>
    <row r="50689" hidden="1" x14ac:dyDescent="0.25"/>
    <row r="50690" hidden="1" x14ac:dyDescent="0.25"/>
    <row r="50691" hidden="1" x14ac:dyDescent="0.25"/>
    <row r="50692" hidden="1" x14ac:dyDescent="0.25"/>
    <row r="50693" hidden="1" x14ac:dyDescent="0.25"/>
    <row r="50694" hidden="1" x14ac:dyDescent="0.25"/>
    <row r="50695" hidden="1" x14ac:dyDescent="0.25"/>
    <row r="50696" hidden="1" x14ac:dyDescent="0.25"/>
    <row r="50697" hidden="1" x14ac:dyDescent="0.25"/>
    <row r="50698" hidden="1" x14ac:dyDescent="0.25"/>
    <row r="50699" hidden="1" x14ac:dyDescent="0.25"/>
    <row r="50700" hidden="1" x14ac:dyDescent="0.25"/>
    <row r="50701" hidden="1" x14ac:dyDescent="0.25"/>
    <row r="50702" hidden="1" x14ac:dyDescent="0.25"/>
    <row r="50703" hidden="1" x14ac:dyDescent="0.25"/>
    <row r="50704" hidden="1" x14ac:dyDescent="0.25"/>
    <row r="50705" hidden="1" x14ac:dyDescent="0.25"/>
    <row r="50706" hidden="1" x14ac:dyDescent="0.25"/>
    <row r="50707" hidden="1" x14ac:dyDescent="0.25"/>
    <row r="50708" hidden="1" x14ac:dyDescent="0.25"/>
    <row r="50709" hidden="1" x14ac:dyDescent="0.25"/>
    <row r="50710" hidden="1" x14ac:dyDescent="0.25"/>
    <row r="50711" hidden="1" x14ac:dyDescent="0.25"/>
    <row r="50712" hidden="1" x14ac:dyDescent="0.25"/>
    <row r="50713" hidden="1" x14ac:dyDescent="0.25"/>
    <row r="50714" hidden="1" x14ac:dyDescent="0.25"/>
    <row r="50715" hidden="1" x14ac:dyDescent="0.25"/>
    <row r="50716" hidden="1" x14ac:dyDescent="0.25"/>
    <row r="50717" hidden="1" x14ac:dyDescent="0.25"/>
    <row r="50718" hidden="1" x14ac:dyDescent="0.25"/>
    <row r="50719" hidden="1" x14ac:dyDescent="0.25"/>
    <row r="50720" hidden="1" x14ac:dyDescent="0.25"/>
    <row r="50721" hidden="1" x14ac:dyDescent="0.25"/>
    <row r="50722" hidden="1" x14ac:dyDescent="0.25"/>
    <row r="50723" hidden="1" x14ac:dyDescent="0.25"/>
    <row r="50724" hidden="1" x14ac:dyDescent="0.25"/>
    <row r="50725" hidden="1" x14ac:dyDescent="0.25"/>
    <row r="50726" hidden="1" x14ac:dyDescent="0.25"/>
    <row r="50727" hidden="1" x14ac:dyDescent="0.25"/>
    <row r="50728" hidden="1" x14ac:dyDescent="0.25"/>
    <row r="50729" hidden="1" x14ac:dyDescent="0.25"/>
    <row r="50730" hidden="1" x14ac:dyDescent="0.25"/>
    <row r="50731" hidden="1" x14ac:dyDescent="0.25"/>
    <row r="50732" hidden="1" x14ac:dyDescent="0.25"/>
    <row r="50733" hidden="1" x14ac:dyDescent="0.25"/>
    <row r="50734" hidden="1" x14ac:dyDescent="0.25"/>
    <row r="50735" hidden="1" x14ac:dyDescent="0.25"/>
    <row r="50736" hidden="1" x14ac:dyDescent="0.25"/>
    <row r="50737" hidden="1" x14ac:dyDescent="0.25"/>
    <row r="50738" hidden="1" x14ac:dyDescent="0.25"/>
    <row r="50739" hidden="1" x14ac:dyDescent="0.25"/>
    <row r="50740" hidden="1" x14ac:dyDescent="0.25"/>
    <row r="50741" hidden="1" x14ac:dyDescent="0.25"/>
    <row r="50742" hidden="1" x14ac:dyDescent="0.25"/>
    <row r="50743" hidden="1" x14ac:dyDescent="0.25"/>
    <row r="50744" hidden="1" x14ac:dyDescent="0.25"/>
    <row r="50745" hidden="1" x14ac:dyDescent="0.25"/>
    <row r="50746" hidden="1" x14ac:dyDescent="0.25"/>
    <row r="50747" hidden="1" x14ac:dyDescent="0.25"/>
    <row r="50748" hidden="1" x14ac:dyDescent="0.25"/>
    <row r="50749" hidden="1" x14ac:dyDescent="0.25"/>
    <row r="50750" hidden="1" x14ac:dyDescent="0.25"/>
    <row r="50751" hidden="1" x14ac:dyDescent="0.25"/>
    <row r="50752" hidden="1" x14ac:dyDescent="0.25"/>
    <row r="50753" hidden="1" x14ac:dyDescent="0.25"/>
    <row r="50754" hidden="1" x14ac:dyDescent="0.25"/>
    <row r="50755" hidden="1" x14ac:dyDescent="0.25"/>
    <row r="50756" hidden="1" x14ac:dyDescent="0.25"/>
    <row r="50757" hidden="1" x14ac:dyDescent="0.25"/>
    <row r="50758" hidden="1" x14ac:dyDescent="0.25"/>
    <row r="50759" hidden="1" x14ac:dyDescent="0.25"/>
    <row r="50760" hidden="1" x14ac:dyDescent="0.25"/>
    <row r="50761" hidden="1" x14ac:dyDescent="0.25"/>
    <row r="50762" hidden="1" x14ac:dyDescent="0.25"/>
    <row r="50763" hidden="1" x14ac:dyDescent="0.25"/>
    <row r="50764" hidden="1" x14ac:dyDescent="0.25"/>
    <row r="50765" hidden="1" x14ac:dyDescent="0.25"/>
    <row r="50766" hidden="1" x14ac:dyDescent="0.25"/>
    <row r="50767" hidden="1" x14ac:dyDescent="0.25"/>
    <row r="50768" hidden="1" x14ac:dyDescent="0.25"/>
    <row r="50769" hidden="1" x14ac:dyDescent="0.25"/>
    <row r="50770" hidden="1" x14ac:dyDescent="0.25"/>
    <row r="50771" hidden="1" x14ac:dyDescent="0.25"/>
    <row r="50772" hidden="1" x14ac:dyDescent="0.25"/>
    <row r="50773" hidden="1" x14ac:dyDescent="0.25"/>
    <row r="50774" hidden="1" x14ac:dyDescent="0.25"/>
    <row r="50775" hidden="1" x14ac:dyDescent="0.25"/>
    <row r="50776" hidden="1" x14ac:dyDescent="0.25"/>
    <row r="50777" hidden="1" x14ac:dyDescent="0.25"/>
    <row r="50778" hidden="1" x14ac:dyDescent="0.25"/>
    <row r="50779" hidden="1" x14ac:dyDescent="0.25"/>
    <row r="50780" hidden="1" x14ac:dyDescent="0.25"/>
    <row r="50781" hidden="1" x14ac:dyDescent="0.25"/>
    <row r="50782" hidden="1" x14ac:dyDescent="0.25"/>
    <row r="50783" hidden="1" x14ac:dyDescent="0.25"/>
    <row r="50784" hidden="1" x14ac:dyDescent="0.25"/>
    <row r="50785" hidden="1" x14ac:dyDescent="0.25"/>
    <row r="50786" hidden="1" x14ac:dyDescent="0.25"/>
    <row r="50787" hidden="1" x14ac:dyDescent="0.25"/>
    <row r="50788" hidden="1" x14ac:dyDescent="0.25"/>
    <row r="50789" hidden="1" x14ac:dyDescent="0.25"/>
    <row r="50790" hidden="1" x14ac:dyDescent="0.25"/>
    <row r="50791" hidden="1" x14ac:dyDescent="0.25"/>
    <row r="50792" hidden="1" x14ac:dyDescent="0.25"/>
    <row r="50793" hidden="1" x14ac:dyDescent="0.25"/>
    <row r="50794" hidden="1" x14ac:dyDescent="0.25"/>
    <row r="50795" hidden="1" x14ac:dyDescent="0.25"/>
    <row r="50796" hidden="1" x14ac:dyDescent="0.25"/>
    <row r="50797" hidden="1" x14ac:dyDescent="0.25"/>
    <row r="50798" hidden="1" x14ac:dyDescent="0.25"/>
    <row r="50799" hidden="1" x14ac:dyDescent="0.25"/>
    <row r="50800" hidden="1" x14ac:dyDescent="0.25"/>
    <row r="50801" hidden="1" x14ac:dyDescent="0.25"/>
    <row r="50802" hidden="1" x14ac:dyDescent="0.25"/>
    <row r="50803" hidden="1" x14ac:dyDescent="0.25"/>
    <row r="50804" hidden="1" x14ac:dyDescent="0.25"/>
    <row r="50805" hidden="1" x14ac:dyDescent="0.25"/>
    <row r="50806" hidden="1" x14ac:dyDescent="0.25"/>
    <row r="50807" hidden="1" x14ac:dyDescent="0.25"/>
    <row r="50808" hidden="1" x14ac:dyDescent="0.25"/>
    <row r="50809" hidden="1" x14ac:dyDescent="0.25"/>
    <row r="50810" hidden="1" x14ac:dyDescent="0.25"/>
    <row r="50811" hidden="1" x14ac:dyDescent="0.25"/>
    <row r="50812" hidden="1" x14ac:dyDescent="0.25"/>
    <row r="50813" hidden="1" x14ac:dyDescent="0.25"/>
    <row r="50814" hidden="1" x14ac:dyDescent="0.25"/>
    <row r="50815" hidden="1" x14ac:dyDescent="0.25"/>
    <row r="50816" hidden="1" x14ac:dyDescent="0.25"/>
    <row r="50817" hidden="1" x14ac:dyDescent="0.25"/>
    <row r="50818" hidden="1" x14ac:dyDescent="0.25"/>
    <row r="50819" hidden="1" x14ac:dyDescent="0.25"/>
    <row r="50820" hidden="1" x14ac:dyDescent="0.25"/>
    <row r="50821" hidden="1" x14ac:dyDescent="0.25"/>
    <row r="50822" hidden="1" x14ac:dyDescent="0.25"/>
    <row r="50823" hidden="1" x14ac:dyDescent="0.25"/>
    <row r="50824" hidden="1" x14ac:dyDescent="0.25"/>
    <row r="50825" hidden="1" x14ac:dyDescent="0.25"/>
    <row r="50826" hidden="1" x14ac:dyDescent="0.25"/>
    <row r="50827" hidden="1" x14ac:dyDescent="0.25"/>
    <row r="50828" hidden="1" x14ac:dyDescent="0.25"/>
    <row r="50829" hidden="1" x14ac:dyDescent="0.25"/>
    <row r="50830" hidden="1" x14ac:dyDescent="0.25"/>
    <row r="50831" hidden="1" x14ac:dyDescent="0.25"/>
    <row r="50832" hidden="1" x14ac:dyDescent="0.25"/>
    <row r="50833" hidden="1" x14ac:dyDescent="0.25"/>
    <row r="50834" hidden="1" x14ac:dyDescent="0.25"/>
    <row r="50835" hidden="1" x14ac:dyDescent="0.25"/>
    <row r="50836" hidden="1" x14ac:dyDescent="0.25"/>
    <row r="50837" hidden="1" x14ac:dyDescent="0.25"/>
    <row r="50838" hidden="1" x14ac:dyDescent="0.25"/>
    <row r="50839" hidden="1" x14ac:dyDescent="0.25"/>
    <row r="50840" hidden="1" x14ac:dyDescent="0.25"/>
    <row r="50841" hidden="1" x14ac:dyDescent="0.25"/>
    <row r="50842" hidden="1" x14ac:dyDescent="0.25"/>
    <row r="50843" hidden="1" x14ac:dyDescent="0.25"/>
    <row r="50844" hidden="1" x14ac:dyDescent="0.25"/>
    <row r="50845" hidden="1" x14ac:dyDescent="0.25"/>
    <row r="50846" hidden="1" x14ac:dyDescent="0.25"/>
    <row r="50847" hidden="1" x14ac:dyDescent="0.25"/>
    <row r="50848" hidden="1" x14ac:dyDescent="0.25"/>
    <row r="50849" hidden="1" x14ac:dyDescent="0.25"/>
    <row r="50850" hidden="1" x14ac:dyDescent="0.25"/>
    <row r="50851" hidden="1" x14ac:dyDescent="0.25"/>
    <row r="50852" hidden="1" x14ac:dyDescent="0.25"/>
    <row r="50853" hidden="1" x14ac:dyDescent="0.25"/>
    <row r="50854" hidden="1" x14ac:dyDescent="0.25"/>
    <row r="50855" hidden="1" x14ac:dyDescent="0.25"/>
    <row r="50856" hidden="1" x14ac:dyDescent="0.25"/>
    <row r="50857" hidden="1" x14ac:dyDescent="0.25"/>
    <row r="50858" hidden="1" x14ac:dyDescent="0.25"/>
    <row r="50859" hidden="1" x14ac:dyDescent="0.25"/>
    <row r="50860" hidden="1" x14ac:dyDescent="0.25"/>
    <row r="50861" hidden="1" x14ac:dyDescent="0.25"/>
    <row r="50862" hidden="1" x14ac:dyDescent="0.25"/>
    <row r="50863" hidden="1" x14ac:dyDescent="0.25"/>
    <row r="50864" hidden="1" x14ac:dyDescent="0.25"/>
    <row r="50865" hidden="1" x14ac:dyDescent="0.25"/>
    <row r="50866" hidden="1" x14ac:dyDescent="0.25"/>
    <row r="50867" hidden="1" x14ac:dyDescent="0.25"/>
    <row r="50868" hidden="1" x14ac:dyDescent="0.25"/>
    <row r="50869" hidden="1" x14ac:dyDescent="0.25"/>
    <row r="50870" hidden="1" x14ac:dyDescent="0.25"/>
    <row r="50871" hidden="1" x14ac:dyDescent="0.25"/>
    <row r="50872" hidden="1" x14ac:dyDescent="0.25"/>
    <row r="50873" hidden="1" x14ac:dyDescent="0.25"/>
    <row r="50874" hidden="1" x14ac:dyDescent="0.25"/>
    <row r="50875" hidden="1" x14ac:dyDescent="0.25"/>
    <row r="50876" hidden="1" x14ac:dyDescent="0.25"/>
    <row r="50877" hidden="1" x14ac:dyDescent="0.25"/>
    <row r="50878" hidden="1" x14ac:dyDescent="0.25"/>
    <row r="50879" hidden="1" x14ac:dyDescent="0.25"/>
    <row r="50880" hidden="1" x14ac:dyDescent="0.25"/>
    <row r="50881" hidden="1" x14ac:dyDescent="0.25"/>
    <row r="50882" hidden="1" x14ac:dyDescent="0.25"/>
    <row r="50883" hidden="1" x14ac:dyDescent="0.25"/>
    <row r="50884" hidden="1" x14ac:dyDescent="0.25"/>
    <row r="50885" hidden="1" x14ac:dyDescent="0.25"/>
    <row r="50886" hidden="1" x14ac:dyDescent="0.25"/>
    <row r="50887" hidden="1" x14ac:dyDescent="0.25"/>
    <row r="50888" hidden="1" x14ac:dyDescent="0.25"/>
    <row r="50889" hidden="1" x14ac:dyDescent="0.25"/>
    <row r="50890" hidden="1" x14ac:dyDescent="0.25"/>
    <row r="50891" hidden="1" x14ac:dyDescent="0.25"/>
    <row r="50892" hidden="1" x14ac:dyDescent="0.25"/>
    <row r="50893" hidden="1" x14ac:dyDescent="0.25"/>
    <row r="50894" hidden="1" x14ac:dyDescent="0.25"/>
    <row r="50895" hidden="1" x14ac:dyDescent="0.25"/>
    <row r="50896" hidden="1" x14ac:dyDescent="0.25"/>
    <row r="50897" hidden="1" x14ac:dyDescent="0.25"/>
    <row r="50898" hidden="1" x14ac:dyDescent="0.25"/>
    <row r="50899" hidden="1" x14ac:dyDescent="0.25"/>
    <row r="50900" hidden="1" x14ac:dyDescent="0.25"/>
    <row r="50901" hidden="1" x14ac:dyDescent="0.25"/>
    <row r="50902" hidden="1" x14ac:dyDescent="0.25"/>
    <row r="50903" hidden="1" x14ac:dyDescent="0.25"/>
    <row r="50904" hidden="1" x14ac:dyDescent="0.25"/>
    <row r="50905" hidden="1" x14ac:dyDescent="0.25"/>
    <row r="50906" hidden="1" x14ac:dyDescent="0.25"/>
    <row r="50907" hidden="1" x14ac:dyDescent="0.25"/>
    <row r="50908" hidden="1" x14ac:dyDescent="0.25"/>
    <row r="50909" hidden="1" x14ac:dyDescent="0.25"/>
    <row r="50910" hidden="1" x14ac:dyDescent="0.25"/>
    <row r="50911" hidden="1" x14ac:dyDescent="0.25"/>
    <row r="50912" hidden="1" x14ac:dyDescent="0.25"/>
    <row r="50913" hidden="1" x14ac:dyDescent="0.25"/>
    <row r="50914" hidden="1" x14ac:dyDescent="0.25"/>
    <row r="50915" hidden="1" x14ac:dyDescent="0.25"/>
    <row r="50916" hidden="1" x14ac:dyDescent="0.25"/>
    <row r="50917" hidden="1" x14ac:dyDescent="0.25"/>
    <row r="50918" hidden="1" x14ac:dyDescent="0.25"/>
    <row r="50919" hidden="1" x14ac:dyDescent="0.25"/>
    <row r="50920" hidden="1" x14ac:dyDescent="0.25"/>
    <row r="50921" hidden="1" x14ac:dyDescent="0.25"/>
    <row r="50922" hidden="1" x14ac:dyDescent="0.25"/>
    <row r="50923" hidden="1" x14ac:dyDescent="0.25"/>
    <row r="50924" hidden="1" x14ac:dyDescent="0.25"/>
    <row r="50925" hidden="1" x14ac:dyDescent="0.25"/>
    <row r="50926" hidden="1" x14ac:dyDescent="0.25"/>
    <row r="50927" hidden="1" x14ac:dyDescent="0.25"/>
    <row r="50928" hidden="1" x14ac:dyDescent="0.25"/>
    <row r="50929" hidden="1" x14ac:dyDescent="0.25"/>
    <row r="50930" hidden="1" x14ac:dyDescent="0.25"/>
    <row r="50931" hidden="1" x14ac:dyDescent="0.25"/>
    <row r="50932" hidden="1" x14ac:dyDescent="0.25"/>
    <row r="50933" hidden="1" x14ac:dyDescent="0.25"/>
    <row r="50934" hidden="1" x14ac:dyDescent="0.25"/>
    <row r="50935" hidden="1" x14ac:dyDescent="0.25"/>
    <row r="50936" hidden="1" x14ac:dyDescent="0.25"/>
    <row r="50937" hidden="1" x14ac:dyDescent="0.25"/>
    <row r="50938" hidden="1" x14ac:dyDescent="0.25"/>
    <row r="50939" hidden="1" x14ac:dyDescent="0.25"/>
    <row r="50940" hidden="1" x14ac:dyDescent="0.25"/>
    <row r="50941" hidden="1" x14ac:dyDescent="0.25"/>
    <row r="50942" hidden="1" x14ac:dyDescent="0.25"/>
    <row r="50943" hidden="1" x14ac:dyDescent="0.25"/>
    <row r="50944" hidden="1" x14ac:dyDescent="0.25"/>
    <row r="50945" hidden="1" x14ac:dyDescent="0.25"/>
    <row r="50946" hidden="1" x14ac:dyDescent="0.25"/>
    <row r="50947" hidden="1" x14ac:dyDescent="0.25"/>
    <row r="50948" hidden="1" x14ac:dyDescent="0.25"/>
    <row r="50949" hidden="1" x14ac:dyDescent="0.25"/>
    <row r="50950" hidden="1" x14ac:dyDescent="0.25"/>
    <row r="50951" hidden="1" x14ac:dyDescent="0.25"/>
    <row r="50952" hidden="1" x14ac:dyDescent="0.25"/>
    <row r="50953" hidden="1" x14ac:dyDescent="0.25"/>
    <row r="50954" hidden="1" x14ac:dyDescent="0.25"/>
    <row r="50955" hidden="1" x14ac:dyDescent="0.25"/>
    <row r="50956" hidden="1" x14ac:dyDescent="0.25"/>
    <row r="50957" hidden="1" x14ac:dyDescent="0.25"/>
    <row r="50958" hidden="1" x14ac:dyDescent="0.25"/>
    <row r="50959" hidden="1" x14ac:dyDescent="0.25"/>
    <row r="50960" hidden="1" x14ac:dyDescent="0.25"/>
    <row r="50961" hidden="1" x14ac:dyDescent="0.25"/>
    <row r="50962" hidden="1" x14ac:dyDescent="0.25"/>
    <row r="50963" hidden="1" x14ac:dyDescent="0.25"/>
    <row r="50964" hidden="1" x14ac:dyDescent="0.25"/>
    <row r="50965" hidden="1" x14ac:dyDescent="0.25"/>
    <row r="50966" hidden="1" x14ac:dyDescent="0.25"/>
    <row r="50967" hidden="1" x14ac:dyDescent="0.25"/>
    <row r="50968" hidden="1" x14ac:dyDescent="0.25"/>
    <row r="50969" hidden="1" x14ac:dyDescent="0.25"/>
    <row r="50970" hidden="1" x14ac:dyDescent="0.25"/>
    <row r="50971" hidden="1" x14ac:dyDescent="0.25"/>
    <row r="50972" hidden="1" x14ac:dyDescent="0.25"/>
    <row r="50973" hidden="1" x14ac:dyDescent="0.25"/>
    <row r="50974" hidden="1" x14ac:dyDescent="0.25"/>
    <row r="50975" hidden="1" x14ac:dyDescent="0.25"/>
    <row r="50976" hidden="1" x14ac:dyDescent="0.25"/>
    <row r="50977" hidden="1" x14ac:dyDescent="0.25"/>
    <row r="50978" hidden="1" x14ac:dyDescent="0.25"/>
    <row r="50979" hidden="1" x14ac:dyDescent="0.25"/>
    <row r="50980" hidden="1" x14ac:dyDescent="0.25"/>
    <row r="50981" hidden="1" x14ac:dyDescent="0.25"/>
    <row r="50982" hidden="1" x14ac:dyDescent="0.25"/>
    <row r="50983" hidden="1" x14ac:dyDescent="0.25"/>
    <row r="50984" hidden="1" x14ac:dyDescent="0.25"/>
    <row r="50985" hidden="1" x14ac:dyDescent="0.25"/>
    <row r="50986" hidden="1" x14ac:dyDescent="0.25"/>
    <row r="50987" hidden="1" x14ac:dyDescent="0.25"/>
    <row r="50988" hidden="1" x14ac:dyDescent="0.25"/>
    <row r="50989" hidden="1" x14ac:dyDescent="0.25"/>
    <row r="50990" hidden="1" x14ac:dyDescent="0.25"/>
    <row r="50991" hidden="1" x14ac:dyDescent="0.25"/>
    <row r="50992" hidden="1" x14ac:dyDescent="0.25"/>
    <row r="50993" hidden="1" x14ac:dyDescent="0.25"/>
    <row r="50994" hidden="1" x14ac:dyDescent="0.25"/>
    <row r="50995" hidden="1" x14ac:dyDescent="0.25"/>
    <row r="50996" hidden="1" x14ac:dyDescent="0.25"/>
    <row r="50997" hidden="1" x14ac:dyDescent="0.25"/>
    <row r="50998" hidden="1" x14ac:dyDescent="0.25"/>
    <row r="50999" hidden="1" x14ac:dyDescent="0.25"/>
    <row r="51000" hidden="1" x14ac:dyDescent="0.25"/>
    <row r="51001" hidden="1" x14ac:dyDescent="0.25"/>
    <row r="51002" hidden="1" x14ac:dyDescent="0.25"/>
    <row r="51003" hidden="1" x14ac:dyDescent="0.25"/>
    <row r="51004" hidden="1" x14ac:dyDescent="0.25"/>
    <row r="51005" hidden="1" x14ac:dyDescent="0.25"/>
    <row r="51006" hidden="1" x14ac:dyDescent="0.25"/>
    <row r="51007" hidden="1" x14ac:dyDescent="0.25"/>
    <row r="51008" hidden="1" x14ac:dyDescent="0.25"/>
    <row r="51009" hidden="1" x14ac:dyDescent="0.25"/>
    <row r="51010" hidden="1" x14ac:dyDescent="0.25"/>
    <row r="51011" hidden="1" x14ac:dyDescent="0.25"/>
    <row r="51012" hidden="1" x14ac:dyDescent="0.25"/>
    <row r="51013" hidden="1" x14ac:dyDescent="0.25"/>
    <row r="51014" hidden="1" x14ac:dyDescent="0.25"/>
    <row r="51015" hidden="1" x14ac:dyDescent="0.25"/>
    <row r="51016" hidden="1" x14ac:dyDescent="0.25"/>
    <row r="51017" hidden="1" x14ac:dyDescent="0.25"/>
    <row r="51018" hidden="1" x14ac:dyDescent="0.25"/>
    <row r="51019" hidden="1" x14ac:dyDescent="0.25"/>
    <row r="51020" hidden="1" x14ac:dyDescent="0.25"/>
    <row r="51021" hidden="1" x14ac:dyDescent="0.25"/>
    <row r="51022" hidden="1" x14ac:dyDescent="0.25"/>
    <row r="51023" hidden="1" x14ac:dyDescent="0.25"/>
    <row r="51024" hidden="1" x14ac:dyDescent="0.25"/>
    <row r="51025" hidden="1" x14ac:dyDescent="0.25"/>
    <row r="51026" hidden="1" x14ac:dyDescent="0.25"/>
    <row r="51027" hidden="1" x14ac:dyDescent="0.25"/>
    <row r="51028" hidden="1" x14ac:dyDescent="0.25"/>
    <row r="51029" hidden="1" x14ac:dyDescent="0.25"/>
    <row r="51030" hidden="1" x14ac:dyDescent="0.25"/>
    <row r="51031" hidden="1" x14ac:dyDescent="0.25"/>
    <row r="51032" hidden="1" x14ac:dyDescent="0.25"/>
    <row r="51033" hidden="1" x14ac:dyDescent="0.25"/>
    <row r="51034" hidden="1" x14ac:dyDescent="0.25"/>
    <row r="51035" hidden="1" x14ac:dyDescent="0.25"/>
    <row r="51036" hidden="1" x14ac:dyDescent="0.25"/>
    <row r="51037" hidden="1" x14ac:dyDescent="0.25"/>
    <row r="51038" hidden="1" x14ac:dyDescent="0.25"/>
    <row r="51039" hidden="1" x14ac:dyDescent="0.25"/>
    <row r="51040" hidden="1" x14ac:dyDescent="0.25"/>
    <row r="51041" hidden="1" x14ac:dyDescent="0.25"/>
    <row r="51042" hidden="1" x14ac:dyDescent="0.25"/>
    <row r="51043" hidden="1" x14ac:dyDescent="0.25"/>
    <row r="51044" hidden="1" x14ac:dyDescent="0.25"/>
    <row r="51045" hidden="1" x14ac:dyDescent="0.25"/>
    <row r="51046" hidden="1" x14ac:dyDescent="0.25"/>
    <row r="51047" hidden="1" x14ac:dyDescent="0.25"/>
    <row r="51048" hidden="1" x14ac:dyDescent="0.25"/>
    <row r="51049" hidden="1" x14ac:dyDescent="0.25"/>
    <row r="51050" hidden="1" x14ac:dyDescent="0.25"/>
    <row r="51051" hidden="1" x14ac:dyDescent="0.25"/>
    <row r="51052" hidden="1" x14ac:dyDescent="0.25"/>
    <row r="51053" hidden="1" x14ac:dyDescent="0.25"/>
    <row r="51054" hidden="1" x14ac:dyDescent="0.25"/>
    <row r="51055" hidden="1" x14ac:dyDescent="0.25"/>
    <row r="51056" hidden="1" x14ac:dyDescent="0.25"/>
    <row r="51057" hidden="1" x14ac:dyDescent="0.25"/>
    <row r="51058" hidden="1" x14ac:dyDescent="0.25"/>
    <row r="51059" hidden="1" x14ac:dyDescent="0.25"/>
    <row r="51060" hidden="1" x14ac:dyDescent="0.25"/>
    <row r="51061" hidden="1" x14ac:dyDescent="0.25"/>
    <row r="51062" hidden="1" x14ac:dyDescent="0.25"/>
    <row r="51063" hidden="1" x14ac:dyDescent="0.25"/>
    <row r="51064" hidden="1" x14ac:dyDescent="0.25"/>
    <row r="51065" hidden="1" x14ac:dyDescent="0.25"/>
    <row r="51066" hidden="1" x14ac:dyDescent="0.25"/>
    <row r="51067" hidden="1" x14ac:dyDescent="0.25"/>
    <row r="51068" hidden="1" x14ac:dyDescent="0.25"/>
    <row r="51069" hidden="1" x14ac:dyDescent="0.25"/>
    <row r="51070" hidden="1" x14ac:dyDescent="0.25"/>
    <row r="51071" hidden="1" x14ac:dyDescent="0.25"/>
    <row r="51072" hidden="1" x14ac:dyDescent="0.25"/>
    <row r="51073" hidden="1" x14ac:dyDescent="0.25"/>
    <row r="51074" hidden="1" x14ac:dyDescent="0.25"/>
    <row r="51075" hidden="1" x14ac:dyDescent="0.25"/>
    <row r="51076" hidden="1" x14ac:dyDescent="0.25"/>
    <row r="51077" hidden="1" x14ac:dyDescent="0.25"/>
    <row r="51078" hidden="1" x14ac:dyDescent="0.25"/>
    <row r="51079" hidden="1" x14ac:dyDescent="0.25"/>
    <row r="51080" hidden="1" x14ac:dyDescent="0.25"/>
    <row r="51081" hidden="1" x14ac:dyDescent="0.25"/>
    <row r="51082" hidden="1" x14ac:dyDescent="0.25"/>
    <row r="51083" hidden="1" x14ac:dyDescent="0.25"/>
    <row r="51084" hidden="1" x14ac:dyDescent="0.25"/>
    <row r="51085" hidden="1" x14ac:dyDescent="0.25"/>
    <row r="51086" hidden="1" x14ac:dyDescent="0.25"/>
    <row r="51087" hidden="1" x14ac:dyDescent="0.25"/>
    <row r="51088" hidden="1" x14ac:dyDescent="0.25"/>
    <row r="51089" hidden="1" x14ac:dyDescent="0.25"/>
    <row r="51090" hidden="1" x14ac:dyDescent="0.25"/>
    <row r="51091" hidden="1" x14ac:dyDescent="0.25"/>
    <row r="51092" hidden="1" x14ac:dyDescent="0.25"/>
    <row r="51093" hidden="1" x14ac:dyDescent="0.25"/>
    <row r="51094" hidden="1" x14ac:dyDescent="0.25"/>
    <row r="51095" hidden="1" x14ac:dyDescent="0.25"/>
    <row r="51096" hidden="1" x14ac:dyDescent="0.25"/>
    <row r="51097" hidden="1" x14ac:dyDescent="0.25"/>
    <row r="51098" hidden="1" x14ac:dyDescent="0.25"/>
    <row r="51099" hidden="1" x14ac:dyDescent="0.25"/>
    <row r="51100" hidden="1" x14ac:dyDescent="0.25"/>
    <row r="51101" hidden="1" x14ac:dyDescent="0.25"/>
    <row r="51102" hidden="1" x14ac:dyDescent="0.25"/>
    <row r="51103" hidden="1" x14ac:dyDescent="0.25"/>
    <row r="51104" hidden="1" x14ac:dyDescent="0.25"/>
    <row r="51105" hidden="1" x14ac:dyDescent="0.25"/>
    <row r="51106" hidden="1" x14ac:dyDescent="0.25"/>
    <row r="51107" hidden="1" x14ac:dyDescent="0.25"/>
    <row r="51108" hidden="1" x14ac:dyDescent="0.25"/>
    <row r="51109" hidden="1" x14ac:dyDescent="0.25"/>
    <row r="51110" hidden="1" x14ac:dyDescent="0.25"/>
    <row r="51111" hidden="1" x14ac:dyDescent="0.25"/>
    <row r="51112" hidden="1" x14ac:dyDescent="0.25"/>
    <row r="51113" hidden="1" x14ac:dyDescent="0.25"/>
    <row r="51114" hidden="1" x14ac:dyDescent="0.25"/>
    <row r="51115" hidden="1" x14ac:dyDescent="0.25"/>
    <row r="51116" hidden="1" x14ac:dyDescent="0.25"/>
    <row r="51117" hidden="1" x14ac:dyDescent="0.25"/>
    <row r="51118" hidden="1" x14ac:dyDescent="0.25"/>
    <row r="51119" hidden="1" x14ac:dyDescent="0.25"/>
    <row r="51120" hidden="1" x14ac:dyDescent="0.25"/>
    <row r="51121" hidden="1" x14ac:dyDescent="0.25"/>
    <row r="51122" hidden="1" x14ac:dyDescent="0.25"/>
    <row r="51123" hidden="1" x14ac:dyDescent="0.25"/>
    <row r="51124" hidden="1" x14ac:dyDescent="0.25"/>
    <row r="51125" hidden="1" x14ac:dyDescent="0.25"/>
    <row r="51126" hidden="1" x14ac:dyDescent="0.25"/>
    <row r="51127" hidden="1" x14ac:dyDescent="0.25"/>
    <row r="51128" hidden="1" x14ac:dyDescent="0.25"/>
    <row r="51129" hidden="1" x14ac:dyDescent="0.25"/>
    <row r="51130" hidden="1" x14ac:dyDescent="0.25"/>
    <row r="51131" hidden="1" x14ac:dyDescent="0.25"/>
    <row r="51132" hidden="1" x14ac:dyDescent="0.25"/>
    <row r="51133" hidden="1" x14ac:dyDescent="0.25"/>
    <row r="51134" hidden="1" x14ac:dyDescent="0.25"/>
    <row r="51135" hidden="1" x14ac:dyDescent="0.25"/>
    <row r="51136" hidden="1" x14ac:dyDescent="0.25"/>
    <row r="51137" hidden="1" x14ac:dyDescent="0.25"/>
    <row r="51138" hidden="1" x14ac:dyDescent="0.25"/>
    <row r="51139" hidden="1" x14ac:dyDescent="0.25"/>
    <row r="51140" hidden="1" x14ac:dyDescent="0.25"/>
    <row r="51141" hidden="1" x14ac:dyDescent="0.25"/>
    <row r="51142" hidden="1" x14ac:dyDescent="0.25"/>
    <row r="51143" hidden="1" x14ac:dyDescent="0.25"/>
    <row r="51144" hidden="1" x14ac:dyDescent="0.25"/>
    <row r="51145" hidden="1" x14ac:dyDescent="0.25"/>
    <row r="51146" hidden="1" x14ac:dyDescent="0.25"/>
    <row r="51147" hidden="1" x14ac:dyDescent="0.25"/>
    <row r="51148" hidden="1" x14ac:dyDescent="0.25"/>
    <row r="51149" hidden="1" x14ac:dyDescent="0.25"/>
    <row r="51150" hidden="1" x14ac:dyDescent="0.25"/>
    <row r="51151" hidden="1" x14ac:dyDescent="0.25"/>
    <row r="51152" hidden="1" x14ac:dyDescent="0.25"/>
    <row r="51153" hidden="1" x14ac:dyDescent="0.25"/>
    <row r="51154" hidden="1" x14ac:dyDescent="0.25"/>
    <row r="51155" hidden="1" x14ac:dyDescent="0.25"/>
    <row r="51156" hidden="1" x14ac:dyDescent="0.25"/>
    <row r="51157" hidden="1" x14ac:dyDescent="0.25"/>
    <row r="51158" hidden="1" x14ac:dyDescent="0.25"/>
    <row r="51159" hidden="1" x14ac:dyDescent="0.25"/>
    <row r="51160" hidden="1" x14ac:dyDescent="0.25"/>
    <row r="51161" hidden="1" x14ac:dyDescent="0.25"/>
    <row r="51162" hidden="1" x14ac:dyDescent="0.25"/>
    <row r="51163" hidden="1" x14ac:dyDescent="0.25"/>
    <row r="51164" hidden="1" x14ac:dyDescent="0.25"/>
    <row r="51165" hidden="1" x14ac:dyDescent="0.25"/>
    <row r="51166" hidden="1" x14ac:dyDescent="0.25"/>
    <row r="51167" hidden="1" x14ac:dyDescent="0.25"/>
    <row r="51168" hidden="1" x14ac:dyDescent="0.25"/>
    <row r="51169" hidden="1" x14ac:dyDescent="0.25"/>
    <row r="51170" hidden="1" x14ac:dyDescent="0.25"/>
    <row r="51171" hidden="1" x14ac:dyDescent="0.25"/>
    <row r="51172" hidden="1" x14ac:dyDescent="0.25"/>
    <row r="51173" hidden="1" x14ac:dyDescent="0.25"/>
    <row r="51174" hidden="1" x14ac:dyDescent="0.25"/>
    <row r="51175" hidden="1" x14ac:dyDescent="0.25"/>
    <row r="51176" hidden="1" x14ac:dyDescent="0.25"/>
    <row r="51177" hidden="1" x14ac:dyDescent="0.25"/>
    <row r="51178" hidden="1" x14ac:dyDescent="0.25"/>
    <row r="51179" hidden="1" x14ac:dyDescent="0.25"/>
    <row r="51180" hidden="1" x14ac:dyDescent="0.25"/>
    <row r="51181" hidden="1" x14ac:dyDescent="0.25"/>
    <row r="51182" hidden="1" x14ac:dyDescent="0.25"/>
    <row r="51183" hidden="1" x14ac:dyDescent="0.25"/>
    <row r="51184" hidden="1" x14ac:dyDescent="0.25"/>
    <row r="51185" hidden="1" x14ac:dyDescent="0.25"/>
    <row r="51186" hidden="1" x14ac:dyDescent="0.25"/>
    <row r="51187" hidden="1" x14ac:dyDescent="0.25"/>
    <row r="51188" hidden="1" x14ac:dyDescent="0.25"/>
    <row r="51189" hidden="1" x14ac:dyDescent="0.25"/>
    <row r="51190" hidden="1" x14ac:dyDescent="0.25"/>
    <row r="51191" hidden="1" x14ac:dyDescent="0.25"/>
    <row r="51192" hidden="1" x14ac:dyDescent="0.25"/>
    <row r="51193" hidden="1" x14ac:dyDescent="0.25"/>
    <row r="51194" hidden="1" x14ac:dyDescent="0.25"/>
    <row r="51195" hidden="1" x14ac:dyDescent="0.25"/>
    <row r="51196" hidden="1" x14ac:dyDescent="0.25"/>
    <row r="51197" hidden="1" x14ac:dyDescent="0.25"/>
    <row r="51198" hidden="1" x14ac:dyDescent="0.25"/>
    <row r="51199" hidden="1" x14ac:dyDescent="0.25"/>
    <row r="51200" hidden="1" x14ac:dyDescent="0.25"/>
    <row r="51201" hidden="1" x14ac:dyDescent="0.25"/>
    <row r="51202" hidden="1" x14ac:dyDescent="0.25"/>
    <row r="51203" hidden="1" x14ac:dyDescent="0.25"/>
    <row r="51204" hidden="1" x14ac:dyDescent="0.25"/>
    <row r="51205" hidden="1" x14ac:dyDescent="0.25"/>
    <row r="51206" hidden="1" x14ac:dyDescent="0.25"/>
    <row r="51207" hidden="1" x14ac:dyDescent="0.25"/>
    <row r="51208" hidden="1" x14ac:dyDescent="0.25"/>
    <row r="51209" hidden="1" x14ac:dyDescent="0.25"/>
    <row r="51210" hidden="1" x14ac:dyDescent="0.25"/>
    <row r="51211" hidden="1" x14ac:dyDescent="0.25"/>
    <row r="51212" hidden="1" x14ac:dyDescent="0.25"/>
    <row r="51213" hidden="1" x14ac:dyDescent="0.25"/>
    <row r="51214" hidden="1" x14ac:dyDescent="0.25"/>
    <row r="51215" hidden="1" x14ac:dyDescent="0.25"/>
    <row r="51216" hidden="1" x14ac:dyDescent="0.25"/>
    <row r="51217" hidden="1" x14ac:dyDescent="0.25"/>
    <row r="51218" hidden="1" x14ac:dyDescent="0.25"/>
    <row r="51219" hidden="1" x14ac:dyDescent="0.25"/>
    <row r="51220" hidden="1" x14ac:dyDescent="0.25"/>
    <row r="51221" hidden="1" x14ac:dyDescent="0.25"/>
    <row r="51222" hidden="1" x14ac:dyDescent="0.25"/>
    <row r="51223" hidden="1" x14ac:dyDescent="0.25"/>
    <row r="51224" hidden="1" x14ac:dyDescent="0.25"/>
    <row r="51225" hidden="1" x14ac:dyDescent="0.25"/>
    <row r="51226" hidden="1" x14ac:dyDescent="0.25"/>
    <row r="51227" hidden="1" x14ac:dyDescent="0.25"/>
    <row r="51228" hidden="1" x14ac:dyDescent="0.25"/>
    <row r="51229" hidden="1" x14ac:dyDescent="0.25"/>
    <row r="51230" hidden="1" x14ac:dyDescent="0.25"/>
    <row r="51231" hidden="1" x14ac:dyDescent="0.25"/>
    <row r="51232" hidden="1" x14ac:dyDescent="0.25"/>
    <row r="51233" hidden="1" x14ac:dyDescent="0.25"/>
    <row r="51234" hidden="1" x14ac:dyDescent="0.25"/>
    <row r="51235" hidden="1" x14ac:dyDescent="0.25"/>
    <row r="51236" hidden="1" x14ac:dyDescent="0.25"/>
    <row r="51237" hidden="1" x14ac:dyDescent="0.25"/>
    <row r="51238" hidden="1" x14ac:dyDescent="0.25"/>
    <row r="51239" hidden="1" x14ac:dyDescent="0.25"/>
    <row r="51240" hidden="1" x14ac:dyDescent="0.25"/>
    <row r="51241" hidden="1" x14ac:dyDescent="0.25"/>
    <row r="51242" hidden="1" x14ac:dyDescent="0.25"/>
    <row r="51243" hidden="1" x14ac:dyDescent="0.25"/>
    <row r="51244" hidden="1" x14ac:dyDescent="0.25"/>
    <row r="51245" hidden="1" x14ac:dyDescent="0.25"/>
    <row r="51246" hidden="1" x14ac:dyDescent="0.25"/>
    <row r="51247" hidden="1" x14ac:dyDescent="0.25"/>
    <row r="51248" hidden="1" x14ac:dyDescent="0.25"/>
    <row r="51249" hidden="1" x14ac:dyDescent="0.25"/>
    <row r="51250" hidden="1" x14ac:dyDescent="0.25"/>
    <row r="51251" hidden="1" x14ac:dyDescent="0.25"/>
    <row r="51252" hidden="1" x14ac:dyDescent="0.25"/>
    <row r="51253" hidden="1" x14ac:dyDescent="0.25"/>
    <row r="51254" hidden="1" x14ac:dyDescent="0.25"/>
    <row r="51255" hidden="1" x14ac:dyDescent="0.25"/>
    <row r="51256" hidden="1" x14ac:dyDescent="0.25"/>
    <row r="51257" hidden="1" x14ac:dyDescent="0.25"/>
    <row r="51258" hidden="1" x14ac:dyDescent="0.25"/>
    <row r="51259" hidden="1" x14ac:dyDescent="0.25"/>
    <row r="51260" hidden="1" x14ac:dyDescent="0.25"/>
    <row r="51261" hidden="1" x14ac:dyDescent="0.25"/>
    <row r="51262" hidden="1" x14ac:dyDescent="0.25"/>
    <row r="51263" hidden="1" x14ac:dyDescent="0.25"/>
    <row r="51264" hidden="1" x14ac:dyDescent="0.25"/>
    <row r="51265" hidden="1" x14ac:dyDescent="0.25"/>
    <row r="51266" hidden="1" x14ac:dyDescent="0.25"/>
    <row r="51267" hidden="1" x14ac:dyDescent="0.25"/>
    <row r="51268" hidden="1" x14ac:dyDescent="0.25"/>
    <row r="51269" hidden="1" x14ac:dyDescent="0.25"/>
    <row r="51270" hidden="1" x14ac:dyDescent="0.25"/>
    <row r="51271" hidden="1" x14ac:dyDescent="0.25"/>
    <row r="51272" hidden="1" x14ac:dyDescent="0.25"/>
    <row r="51273" hidden="1" x14ac:dyDescent="0.25"/>
    <row r="51274" hidden="1" x14ac:dyDescent="0.25"/>
    <row r="51275" hidden="1" x14ac:dyDescent="0.25"/>
    <row r="51276" hidden="1" x14ac:dyDescent="0.25"/>
    <row r="51277" hidden="1" x14ac:dyDescent="0.25"/>
    <row r="51278" hidden="1" x14ac:dyDescent="0.25"/>
    <row r="51279" hidden="1" x14ac:dyDescent="0.25"/>
    <row r="51280" hidden="1" x14ac:dyDescent="0.25"/>
    <row r="51281" hidden="1" x14ac:dyDescent="0.25"/>
    <row r="51282" hidden="1" x14ac:dyDescent="0.25"/>
    <row r="51283" hidden="1" x14ac:dyDescent="0.25"/>
    <row r="51284" hidden="1" x14ac:dyDescent="0.25"/>
    <row r="51285" hidden="1" x14ac:dyDescent="0.25"/>
    <row r="51286" hidden="1" x14ac:dyDescent="0.25"/>
    <row r="51287" hidden="1" x14ac:dyDescent="0.25"/>
    <row r="51288" hidden="1" x14ac:dyDescent="0.25"/>
    <row r="51289" hidden="1" x14ac:dyDescent="0.25"/>
    <row r="51290" hidden="1" x14ac:dyDescent="0.25"/>
    <row r="51291" hidden="1" x14ac:dyDescent="0.25"/>
    <row r="51292" hidden="1" x14ac:dyDescent="0.25"/>
    <row r="51293" hidden="1" x14ac:dyDescent="0.25"/>
    <row r="51294" hidden="1" x14ac:dyDescent="0.25"/>
    <row r="51295" hidden="1" x14ac:dyDescent="0.25"/>
    <row r="51296" hidden="1" x14ac:dyDescent="0.25"/>
    <row r="51297" hidden="1" x14ac:dyDescent="0.25"/>
    <row r="51298" hidden="1" x14ac:dyDescent="0.25"/>
    <row r="51299" hidden="1" x14ac:dyDescent="0.25"/>
    <row r="51300" hidden="1" x14ac:dyDescent="0.25"/>
    <row r="51301" hidden="1" x14ac:dyDescent="0.25"/>
    <row r="51302" hidden="1" x14ac:dyDescent="0.25"/>
    <row r="51303" hidden="1" x14ac:dyDescent="0.25"/>
    <row r="51304" hidden="1" x14ac:dyDescent="0.25"/>
    <row r="51305" hidden="1" x14ac:dyDescent="0.25"/>
    <row r="51306" hidden="1" x14ac:dyDescent="0.25"/>
    <row r="51307" hidden="1" x14ac:dyDescent="0.25"/>
    <row r="51308" hidden="1" x14ac:dyDescent="0.25"/>
    <row r="51309" hidden="1" x14ac:dyDescent="0.25"/>
    <row r="51310" hidden="1" x14ac:dyDescent="0.25"/>
    <row r="51311" hidden="1" x14ac:dyDescent="0.25"/>
    <row r="51312" hidden="1" x14ac:dyDescent="0.25"/>
    <row r="51313" hidden="1" x14ac:dyDescent="0.25"/>
    <row r="51314" hidden="1" x14ac:dyDescent="0.25"/>
    <row r="51315" hidden="1" x14ac:dyDescent="0.25"/>
    <row r="51316" hidden="1" x14ac:dyDescent="0.25"/>
    <row r="51317" hidden="1" x14ac:dyDescent="0.25"/>
    <row r="51318" hidden="1" x14ac:dyDescent="0.25"/>
    <row r="51319" hidden="1" x14ac:dyDescent="0.25"/>
    <row r="51320" hidden="1" x14ac:dyDescent="0.25"/>
    <row r="51321" hidden="1" x14ac:dyDescent="0.25"/>
    <row r="51322" hidden="1" x14ac:dyDescent="0.25"/>
    <row r="51323" hidden="1" x14ac:dyDescent="0.25"/>
    <row r="51324" hidden="1" x14ac:dyDescent="0.25"/>
    <row r="51325" hidden="1" x14ac:dyDescent="0.25"/>
    <row r="51326" hidden="1" x14ac:dyDescent="0.25"/>
    <row r="51327" hidden="1" x14ac:dyDescent="0.25"/>
    <row r="51328" hidden="1" x14ac:dyDescent="0.25"/>
    <row r="51329" hidden="1" x14ac:dyDescent="0.25"/>
    <row r="51330" hidden="1" x14ac:dyDescent="0.25"/>
    <row r="51331" hidden="1" x14ac:dyDescent="0.25"/>
    <row r="51332" hidden="1" x14ac:dyDescent="0.25"/>
    <row r="51333" hidden="1" x14ac:dyDescent="0.25"/>
    <row r="51334" hidden="1" x14ac:dyDescent="0.25"/>
    <row r="51335" hidden="1" x14ac:dyDescent="0.25"/>
    <row r="51336" hidden="1" x14ac:dyDescent="0.25"/>
    <row r="51337" hidden="1" x14ac:dyDescent="0.25"/>
    <row r="51338" hidden="1" x14ac:dyDescent="0.25"/>
    <row r="51339" hidden="1" x14ac:dyDescent="0.25"/>
    <row r="51340" hidden="1" x14ac:dyDescent="0.25"/>
    <row r="51341" hidden="1" x14ac:dyDescent="0.25"/>
    <row r="51342" hidden="1" x14ac:dyDescent="0.25"/>
    <row r="51343" hidden="1" x14ac:dyDescent="0.25"/>
    <row r="51344" hidden="1" x14ac:dyDescent="0.25"/>
    <row r="51345" hidden="1" x14ac:dyDescent="0.25"/>
    <row r="51346" hidden="1" x14ac:dyDescent="0.25"/>
    <row r="51347" hidden="1" x14ac:dyDescent="0.25"/>
    <row r="51348" hidden="1" x14ac:dyDescent="0.25"/>
    <row r="51349" hidden="1" x14ac:dyDescent="0.25"/>
    <row r="51350" hidden="1" x14ac:dyDescent="0.25"/>
    <row r="51351" hidden="1" x14ac:dyDescent="0.25"/>
    <row r="51352" hidden="1" x14ac:dyDescent="0.25"/>
    <row r="51353" hidden="1" x14ac:dyDescent="0.25"/>
    <row r="51354" hidden="1" x14ac:dyDescent="0.25"/>
    <row r="51355" hidden="1" x14ac:dyDescent="0.25"/>
    <row r="51356" hidden="1" x14ac:dyDescent="0.25"/>
    <row r="51357" hidden="1" x14ac:dyDescent="0.25"/>
    <row r="51358" hidden="1" x14ac:dyDescent="0.25"/>
    <row r="51359" hidden="1" x14ac:dyDescent="0.25"/>
    <row r="51360" hidden="1" x14ac:dyDescent="0.25"/>
    <row r="51361" hidden="1" x14ac:dyDescent="0.25"/>
    <row r="51362" hidden="1" x14ac:dyDescent="0.25"/>
    <row r="51363" hidden="1" x14ac:dyDescent="0.25"/>
    <row r="51364" hidden="1" x14ac:dyDescent="0.25"/>
    <row r="51365" hidden="1" x14ac:dyDescent="0.25"/>
    <row r="51366" hidden="1" x14ac:dyDescent="0.25"/>
    <row r="51367" hidden="1" x14ac:dyDescent="0.25"/>
    <row r="51368" hidden="1" x14ac:dyDescent="0.25"/>
    <row r="51369" hidden="1" x14ac:dyDescent="0.25"/>
    <row r="51370" hidden="1" x14ac:dyDescent="0.25"/>
    <row r="51371" hidden="1" x14ac:dyDescent="0.25"/>
    <row r="51372" hidden="1" x14ac:dyDescent="0.25"/>
    <row r="51373" hidden="1" x14ac:dyDescent="0.25"/>
    <row r="51374" hidden="1" x14ac:dyDescent="0.25"/>
    <row r="51375" hidden="1" x14ac:dyDescent="0.25"/>
    <row r="51376" hidden="1" x14ac:dyDescent="0.25"/>
    <row r="51377" hidden="1" x14ac:dyDescent="0.25"/>
    <row r="51378" hidden="1" x14ac:dyDescent="0.25"/>
    <row r="51379" hidden="1" x14ac:dyDescent="0.25"/>
    <row r="51380" hidden="1" x14ac:dyDescent="0.25"/>
    <row r="51381" hidden="1" x14ac:dyDescent="0.25"/>
    <row r="51382" hidden="1" x14ac:dyDescent="0.25"/>
    <row r="51383" hidden="1" x14ac:dyDescent="0.25"/>
    <row r="51384" hidden="1" x14ac:dyDescent="0.25"/>
    <row r="51385" hidden="1" x14ac:dyDescent="0.25"/>
    <row r="51386" hidden="1" x14ac:dyDescent="0.25"/>
    <row r="51387" hidden="1" x14ac:dyDescent="0.25"/>
    <row r="51388" hidden="1" x14ac:dyDescent="0.25"/>
    <row r="51389" hidden="1" x14ac:dyDescent="0.25"/>
    <row r="51390" hidden="1" x14ac:dyDescent="0.25"/>
    <row r="51391" hidden="1" x14ac:dyDescent="0.25"/>
    <row r="51392" hidden="1" x14ac:dyDescent="0.25"/>
    <row r="51393" hidden="1" x14ac:dyDescent="0.25"/>
    <row r="51394" hidden="1" x14ac:dyDescent="0.25"/>
    <row r="51395" hidden="1" x14ac:dyDescent="0.25"/>
    <row r="51396" hidden="1" x14ac:dyDescent="0.25"/>
    <row r="51397" hidden="1" x14ac:dyDescent="0.25"/>
    <row r="51398" hidden="1" x14ac:dyDescent="0.25"/>
    <row r="51399" hidden="1" x14ac:dyDescent="0.25"/>
    <row r="51400" hidden="1" x14ac:dyDescent="0.25"/>
    <row r="51401" hidden="1" x14ac:dyDescent="0.25"/>
    <row r="51402" hidden="1" x14ac:dyDescent="0.25"/>
    <row r="51403" hidden="1" x14ac:dyDescent="0.25"/>
    <row r="51404" hidden="1" x14ac:dyDescent="0.25"/>
    <row r="51405" hidden="1" x14ac:dyDescent="0.25"/>
    <row r="51406" hidden="1" x14ac:dyDescent="0.25"/>
    <row r="51407" hidden="1" x14ac:dyDescent="0.25"/>
    <row r="51408" hidden="1" x14ac:dyDescent="0.25"/>
    <row r="51409" hidden="1" x14ac:dyDescent="0.25"/>
    <row r="51410" hidden="1" x14ac:dyDescent="0.25"/>
    <row r="51411" hidden="1" x14ac:dyDescent="0.25"/>
    <row r="51412" hidden="1" x14ac:dyDescent="0.25"/>
    <row r="51413" hidden="1" x14ac:dyDescent="0.25"/>
    <row r="51414" hidden="1" x14ac:dyDescent="0.25"/>
    <row r="51415" hidden="1" x14ac:dyDescent="0.25"/>
    <row r="51416" hidden="1" x14ac:dyDescent="0.25"/>
    <row r="51417" hidden="1" x14ac:dyDescent="0.25"/>
    <row r="51418" hidden="1" x14ac:dyDescent="0.25"/>
    <row r="51419" hidden="1" x14ac:dyDescent="0.25"/>
    <row r="51420" hidden="1" x14ac:dyDescent="0.25"/>
    <row r="51421" hidden="1" x14ac:dyDescent="0.25"/>
    <row r="51422" hidden="1" x14ac:dyDescent="0.25"/>
    <row r="51423" hidden="1" x14ac:dyDescent="0.25"/>
    <row r="51424" hidden="1" x14ac:dyDescent="0.25"/>
    <row r="51425" hidden="1" x14ac:dyDescent="0.25"/>
    <row r="51426" hidden="1" x14ac:dyDescent="0.25"/>
    <row r="51427" hidden="1" x14ac:dyDescent="0.25"/>
    <row r="51428" hidden="1" x14ac:dyDescent="0.25"/>
    <row r="51429" hidden="1" x14ac:dyDescent="0.25"/>
    <row r="51430" hidden="1" x14ac:dyDescent="0.25"/>
    <row r="51431" hidden="1" x14ac:dyDescent="0.25"/>
    <row r="51432" hidden="1" x14ac:dyDescent="0.25"/>
    <row r="51433" hidden="1" x14ac:dyDescent="0.25"/>
    <row r="51434" hidden="1" x14ac:dyDescent="0.25"/>
    <row r="51435" hidden="1" x14ac:dyDescent="0.25"/>
    <row r="51436" hidden="1" x14ac:dyDescent="0.25"/>
    <row r="51437" hidden="1" x14ac:dyDescent="0.25"/>
    <row r="51438" hidden="1" x14ac:dyDescent="0.25"/>
    <row r="51439" hidden="1" x14ac:dyDescent="0.25"/>
    <row r="51440" hidden="1" x14ac:dyDescent="0.25"/>
    <row r="51441" hidden="1" x14ac:dyDescent="0.25"/>
    <row r="51442" hidden="1" x14ac:dyDescent="0.25"/>
    <row r="51443" hidden="1" x14ac:dyDescent="0.25"/>
    <row r="51444" hidden="1" x14ac:dyDescent="0.25"/>
    <row r="51445" hidden="1" x14ac:dyDescent="0.25"/>
    <row r="51446" hidden="1" x14ac:dyDescent="0.25"/>
    <row r="51447" hidden="1" x14ac:dyDescent="0.25"/>
    <row r="51448" hidden="1" x14ac:dyDescent="0.25"/>
    <row r="51449" hidden="1" x14ac:dyDescent="0.25"/>
    <row r="51450" hidden="1" x14ac:dyDescent="0.25"/>
    <row r="51451" hidden="1" x14ac:dyDescent="0.25"/>
    <row r="51452" hidden="1" x14ac:dyDescent="0.25"/>
    <row r="51453" hidden="1" x14ac:dyDescent="0.25"/>
    <row r="51454" hidden="1" x14ac:dyDescent="0.25"/>
    <row r="51455" hidden="1" x14ac:dyDescent="0.25"/>
    <row r="51456" hidden="1" x14ac:dyDescent="0.25"/>
    <row r="51457" hidden="1" x14ac:dyDescent="0.25"/>
    <row r="51458" hidden="1" x14ac:dyDescent="0.25"/>
    <row r="51459" hidden="1" x14ac:dyDescent="0.25"/>
    <row r="51460" hidden="1" x14ac:dyDescent="0.25"/>
    <row r="51461" hidden="1" x14ac:dyDescent="0.25"/>
    <row r="51462" hidden="1" x14ac:dyDescent="0.25"/>
    <row r="51463" hidden="1" x14ac:dyDescent="0.25"/>
    <row r="51464" hidden="1" x14ac:dyDescent="0.25"/>
    <row r="51465" hidden="1" x14ac:dyDescent="0.25"/>
    <row r="51466" hidden="1" x14ac:dyDescent="0.25"/>
    <row r="51467" hidden="1" x14ac:dyDescent="0.25"/>
    <row r="51468" hidden="1" x14ac:dyDescent="0.25"/>
    <row r="51469" hidden="1" x14ac:dyDescent="0.25"/>
    <row r="51470" hidden="1" x14ac:dyDescent="0.25"/>
    <row r="51471" hidden="1" x14ac:dyDescent="0.25"/>
    <row r="51472" hidden="1" x14ac:dyDescent="0.25"/>
    <row r="51473" hidden="1" x14ac:dyDescent="0.25"/>
    <row r="51474" hidden="1" x14ac:dyDescent="0.25"/>
    <row r="51475" hidden="1" x14ac:dyDescent="0.25"/>
    <row r="51476" hidden="1" x14ac:dyDescent="0.25"/>
    <row r="51477" hidden="1" x14ac:dyDescent="0.25"/>
    <row r="51478" hidden="1" x14ac:dyDescent="0.25"/>
    <row r="51479" hidden="1" x14ac:dyDescent="0.25"/>
    <row r="51480" hidden="1" x14ac:dyDescent="0.25"/>
    <row r="51481" hidden="1" x14ac:dyDescent="0.25"/>
    <row r="51482" hidden="1" x14ac:dyDescent="0.25"/>
    <row r="51483" hidden="1" x14ac:dyDescent="0.25"/>
    <row r="51484" hidden="1" x14ac:dyDescent="0.25"/>
    <row r="51485" hidden="1" x14ac:dyDescent="0.25"/>
    <row r="51486" hidden="1" x14ac:dyDescent="0.25"/>
    <row r="51487" hidden="1" x14ac:dyDescent="0.25"/>
    <row r="51488" hidden="1" x14ac:dyDescent="0.25"/>
    <row r="51489" hidden="1" x14ac:dyDescent="0.25"/>
    <row r="51490" hidden="1" x14ac:dyDescent="0.25"/>
    <row r="51491" hidden="1" x14ac:dyDescent="0.25"/>
    <row r="51492" hidden="1" x14ac:dyDescent="0.25"/>
    <row r="51493" hidden="1" x14ac:dyDescent="0.25"/>
    <row r="51494" hidden="1" x14ac:dyDescent="0.25"/>
    <row r="51495" hidden="1" x14ac:dyDescent="0.25"/>
    <row r="51496" hidden="1" x14ac:dyDescent="0.25"/>
    <row r="51497" hidden="1" x14ac:dyDescent="0.25"/>
    <row r="51498" hidden="1" x14ac:dyDescent="0.25"/>
    <row r="51499" hidden="1" x14ac:dyDescent="0.25"/>
    <row r="51500" hidden="1" x14ac:dyDescent="0.25"/>
    <row r="51501" hidden="1" x14ac:dyDescent="0.25"/>
    <row r="51502" hidden="1" x14ac:dyDescent="0.25"/>
    <row r="51503" hidden="1" x14ac:dyDescent="0.25"/>
    <row r="51504" hidden="1" x14ac:dyDescent="0.25"/>
    <row r="51505" hidden="1" x14ac:dyDescent="0.25"/>
    <row r="51506" hidden="1" x14ac:dyDescent="0.25"/>
    <row r="51507" hidden="1" x14ac:dyDescent="0.25"/>
    <row r="51508" hidden="1" x14ac:dyDescent="0.25"/>
    <row r="51509" hidden="1" x14ac:dyDescent="0.25"/>
    <row r="51510" hidden="1" x14ac:dyDescent="0.25"/>
    <row r="51511" hidden="1" x14ac:dyDescent="0.25"/>
    <row r="51512" hidden="1" x14ac:dyDescent="0.25"/>
    <row r="51513" hidden="1" x14ac:dyDescent="0.25"/>
    <row r="51514" hidden="1" x14ac:dyDescent="0.25"/>
    <row r="51515" hidden="1" x14ac:dyDescent="0.25"/>
    <row r="51516" hidden="1" x14ac:dyDescent="0.25"/>
    <row r="51517" hidden="1" x14ac:dyDescent="0.25"/>
    <row r="51518" hidden="1" x14ac:dyDescent="0.25"/>
    <row r="51519" hidden="1" x14ac:dyDescent="0.25"/>
    <row r="51520" hidden="1" x14ac:dyDescent="0.25"/>
    <row r="51521" hidden="1" x14ac:dyDescent="0.25"/>
    <row r="51522" hidden="1" x14ac:dyDescent="0.25"/>
    <row r="51523" hidden="1" x14ac:dyDescent="0.25"/>
    <row r="51524" hidden="1" x14ac:dyDescent="0.25"/>
    <row r="51525" hidden="1" x14ac:dyDescent="0.25"/>
    <row r="51526" hidden="1" x14ac:dyDescent="0.25"/>
    <row r="51527" hidden="1" x14ac:dyDescent="0.25"/>
    <row r="51528" hidden="1" x14ac:dyDescent="0.25"/>
    <row r="51529" hidden="1" x14ac:dyDescent="0.25"/>
    <row r="51530" hidden="1" x14ac:dyDescent="0.25"/>
    <row r="51531" hidden="1" x14ac:dyDescent="0.25"/>
    <row r="51532" hidden="1" x14ac:dyDescent="0.25"/>
    <row r="51533" hidden="1" x14ac:dyDescent="0.25"/>
    <row r="51534" hidden="1" x14ac:dyDescent="0.25"/>
    <row r="51535" hidden="1" x14ac:dyDescent="0.25"/>
    <row r="51536" hidden="1" x14ac:dyDescent="0.25"/>
    <row r="51537" hidden="1" x14ac:dyDescent="0.25"/>
    <row r="51538" hidden="1" x14ac:dyDescent="0.25"/>
    <row r="51539" hidden="1" x14ac:dyDescent="0.25"/>
    <row r="51540" hidden="1" x14ac:dyDescent="0.25"/>
    <row r="51541" hidden="1" x14ac:dyDescent="0.25"/>
    <row r="51542" hidden="1" x14ac:dyDescent="0.25"/>
    <row r="51543" hidden="1" x14ac:dyDescent="0.25"/>
    <row r="51544" hidden="1" x14ac:dyDescent="0.25"/>
    <row r="51545" hidden="1" x14ac:dyDescent="0.25"/>
    <row r="51546" hidden="1" x14ac:dyDescent="0.25"/>
    <row r="51547" hidden="1" x14ac:dyDescent="0.25"/>
    <row r="51548" hidden="1" x14ac:dyDescent="0.25"/>
    <row r="51549" hidden="1" x14ac:dyDescent="0.25"/>
    <row r="51550" hidden="1" x14ac:dyDescent="0.25"/>
    <row r="51551" hidden="1" x14ac:dyDescent="0.25"/>
    <row r="51552" hidden="1" x14ac:dyDescent="0.25"/>
    <row r="51553" hidden="1" x14ac:dyDescent="0.25"/>
    <row r="51554" hidden="1" x14ac:dyDescent="0.25"/>
    <row r="51555" hidden="1" x14ac:dyDescent="0.25"/>
    <row r="51556" hidden="1" x14ac:dyDescent="0.25"/>
    <row r="51557" hidden="1" x14ac:dyDescent="0.25"/>
    <row r="51558" hidden="1" x14ac:dyDescent="0.25"/>
    <row r="51559" hidden="1" x14ac:dyDescent="0.25"/>
    <row r="51560" hidden="1" x14ac:dyDescent="0.25"/>
    <row r="51561" hidden="1" x14ac:dyDescent="0.25"/>
    <row r="51562" hidden="1" x14ac:dyDescent="0.25"/>
    <row r="51563" hidden="1" x14ac:dyDescent="0.25"/>
    <row r="51564" hidden="1" x14ac:dyDescent="0.25"/>
    <row r="51565" hidden="1" x14ac:dyDescent="0.25"/>
    <row r="51566" hidden="1" x14ac:dyDescent="0.25"/>
    <row r="51567" hidden="1" x14ac:dyDescent="0.25"/>
    <row r="51568" hidden="1" x14ac:dyDescent="0.25"/>
    <row r="51569" hidden="1" x14ac:dyDescent="0.25"/>
    <row r="51570" hidden="1" x14ac:dyDescent="0.25"/>
    <row r="51571" hidden="1" x14ac:dyDescent="0.25"/>
    <row r="51572" hidden="1" x14ac:dyDescent="0.25"/>
    <row r="51573" hidden="1" x14ac:dyDescent="0.25"/>
    <row r="51574" hidden="1" x14ac:dyDescent="0.25"/>
    <row r="51575" hidden="1" x14ac:dyDescent="0.25"/>
    <row r="51576" hidden="1" x14ac:dyDescent="0.25"/>
    <row r="51577" hidden="1" x14ac:dyDescent="0.25"/>
    <row r="51578" hidden="1" x14ac:dyDescent="0.25"/>
    <row r="51579" hidden="1" x14ac:dyDescent="0.25"/>
    <row r="51580" hidden="1" x14ac:dyDescent="0.25"/>
    <row r="51581" hidden="1" x14ac:dyDescent="0.25"/>
    <row r="51582" hidden="1" x14ac:dyDescent="0.25"/>
    <row r="51583" hidden="1" x14ac:dyDescent="0.25"/>
    <row r="51584" hidden="1" x14ac:dyDescent="0.25"/>
    <row r="51585" hidden="1" x14ac:dyDescent="0.25"/>
    <row r="51586" hidden="1" x14ac:dyDescent="0.25"/>
    <row r="51587" hidden="1" x14ac:dyDescent="0.25"/>
    <row r="51588" hidden="1" x14ac:dyDescent="0.25"/>
    <row r="51589" hidden="1" x14ac:dyDescent="0.25"/>
    <row r="51590" hidden="1" x14ac:dyDescent="0.25"/>
    <row r="51591" hidden="1" x14ac:dyDescent="0.25"/>
    <row r="51592" hidden="1" x14ac:dyDescent="0.25"/>
    <row r="51593" hidden="1" x14ac:dyDescent="0.25"/>
    <row r="51594" hidden="1" x14ac:dyDescent="0.25"/>
    <row r="51595" hidden="1" x14ac:dyDescent="0.25"/>
    <row r="51596" hidden="1" x14ac:dyDescent="0.25"/>
    <row r="51597" hidden="1" x14ac:dyDescent="0.25"/>
    <row r="51598" hidden="1" x14ac:dyDescent="0.25"/>
    <row r="51599" hidden="1" x14ac:dyDescent="0.25"/>
    <row r="51600" hidden="1" x14ac:dyDescent="0.25"/>
    <row r="51601" hidden="1" x14ac:dyDescent="0.25"/>
    <row r="51602" hidden="1" x14ac:dyDescent="0.25"/>
    <row r="51603" hidden="1" x14ac:dyDescent="0.25"/>
    <row r="51604" hidden="1" x14ac:dyDescent="0.25"/>
    <row r="51605" hidden="1" x14ac:dyDescent="0.25"/>
    <row r="51606" hidden="1" x14ac:dyDescent="0.25"/>
    <row r="51607" hidden="1" x14ac:dyDescent="0.25"/>
    <row r="51608" hidden="1" x14ac:dyDescent="0.25"/>
    <row r="51609" hidden="1" x14ac:dyDescent="0.25"/>
    <row r="51610" hidden="1" x14ac:dyDescent="0.25"/>
    <row r="51611" hidden="1" x14ac:dyDescent="0.25"/>
    <row r="51612" hidden="1" x14ac:dyDescent="0.25"/>
    <row r="51613" hidden="1" x14ac:dyDescent="0.25"/>
    <row r="51614" hidden="1" x14ac:dyDescent="0.25"/>
    <row r="51615" hidden="1" x14ac:dyDescent="0.25"/>
    <row r="51616" hidden="1" x14ac:dyDescent="0.25"/>
    <row r="51617" hidden="1" x14ac:dyDescent="0.25"/>
    <row r="51618" hidden="1" x14ac:dyDescent="0.25"/>
    <row r="51619" hidden="1" x14ac:dyDescent="0.25"/>
    <row r="51620" hidden="1" x14ac:dyDescent="0.25"/>
    <row r="51621" hidden="1" x14ac:dyDescent="0.25"/>
    <row r="51622" hidden="1" x14ac:dyDescent="0.25"/>
    <row r="51623" hidden="1" x14ac:dyDescent="0.25"/>
    <row r="51624" hidden="1" x14ac:dyDescent="0.25"/>
    <row r="51625" hidden="1" x14ac:dyDescent="0.25"/>
    <row r="51626" hidden="1" x14ac:dyDescent="0.25"/>
    <row r="51627" hidden="1" x14ac:dyDescent="0.25"/>
    <row r="51628" hidden="1" x14ac:dyDescent="0.25"/>
    <row r="51629" hidden="1" x14ac:dyDescent="0.25"/>
    <row r="51630" hidden="1" x14ac:dyDescent="0.25"/>
    <row r="51631" hidden="1" x14ac:dyDescent="0.25"/>
    <row r="51632" hidden="1" x14ac:dyDescent="0.25"/>
    <row r="51633" hidden="1" x14ac:dyDescent="0.25"/>
    <row r="51634" hidden="1" x14ac:dyDescent="0.25"/>
    <row r="51635" hidden="1" x14ac:dyDescent="0.25"/>
    <row r="51636" hidden="1" x14ac:dyDescent="0.25"/>
    <row r="51637" hidden="1" x14ac:dyDescent="0.25"/>
    <row r="51638" hidden="1" x14ac:dyDescent="0.25"/>
    <row r="51639" hidden="1" x14ac:dyDescent="0.25"/>
    <row r="51640" hidden="1" x14ac:dyDescent="0.25"/>
    <row r="51641" hidden="1" x14ac:dyDescent="0.25"/>
    <row r="51642" hidden="1" x14ac:dyDescent="0.25"/>
    <row r="51643" hidden="1" x14ac:dyDescent="0.25"/>
    <row r="51644" hidden="1" x14ac:dyDescent="0.25"/>
    <row r="51645" hidden="1" x14ac:dyDescent="0.25"/>
    <row r="51646" hidden="1" x14ac:dyDescent="0.25"/>
    <row r="51647" hidden="1" x14ac:dyDescent="0.25"/>
    <row r="51648" hidden="1" x14ac:dyDescent="0.25"/>
    <row r="51649" hidden="1" x14ac:dyDescent="0.25"/>
    <row r="51650" hidden="1" x14ac:dyDescent="0.25"/>
    <row r="51651" hidden="1" x14ac:dyDescent="0.25"/>
    <row r="51652" hidden="1" x14ac:dyDescent="0.25"/>
    <row r="51653" hidden="1" x14ac:dyDescent="0.25"/>
    <row r="51654" hidden="1" x14ac:dyDescent="0.25"/>
    <row r="51655" hidden="1" x14ac:dyDescent="0.25"/>
    <row r="51656" hidden="1" x14ac:dyDescent="0.25"/>
    <row r="51657" hidden="1" x14ac:dyDescent="0.25"/>
    <row r="51658" hidden="1" x14ac:dyDescent="0.25"/>
    <row r="51659" hidden="1" x14ac:dyDescent="0.25"/>
    <row r="51660" hidden="1" x14ac:dyDescent="0.25"/>
    <row r="51661" hidden="1" x14ac:dyDescent="0.25"/>
    <row r="51662" hidden="1" x14ac:dyDescent="0.25"/>
    <row r="51663" hidden="1" x14ac:dyDescent="0.25"/>
    <row r="51664" hidden="1" x14ac:dyDescent="0.25"/>
    <row r="51665" hidden="1" x14ac:dyDescent="0.25"/>
    <row r="51666" hidden="1" x14ac:dyDescent="0.25"/>
    <row r="51667" hidden="1" x14ac:dyDescent="0.25"/>
    <row r="51668" hidden="1" x14ac:dyDescent="0.25"/>
    <row r="51669" hidden="1" x14ac:dyDescent="0.25"/>
    <row r="51670" hidden="1" x14ac:dyDescent="0.25"/>
    <row r="51671" hidden="1" x14ac:dyDescent="0.25"/>
    <row r="51672" hidden="1" x14ac:dyDescent="0.25"/>
    <row r="51673" hidden="1" x14ac:dyDescent="0.25"/>
    <row r="51674" hidden="1" x14ac:dyDescent="0.25"/>
    <row r="51675" hidden="1" x14ac:dyDescent="0.25"/>
    <row r="51676" hidden="1" x14ac:dyDescent="0.25"/>
    <row r="51677" hidden="1" x14ac:dyDescent="0.25"/>
    <row r="51678" hidden="1" x14ac:dyDescent="0.25"/>
    <row r="51679" hidden="1" x14ac:dyDescent="0.25"/>
    <row r="51680" hidden="1" x14ac:dyDescent="0.25"/>
    <row r="51681" hidden="1" x14ac:dyDescent="0.25"/>
    <row r="51682" hidden="1" x14ac:dyDescent="0.25"/>
    <row r="51683" hidden="1" x14ac:dyDescent="0.25"/>
    <row r="51684" hidden="1" x14ac:dyDescent="0.25"/>
    <row r="51685" hidden="1" x14ac:dyDescent="0.25"/>
    <row r="51686" hidden="1" x14ac:dyDescent="0.25"/>
    <row r="51687" hidden="1" x14ac:dyDescent="0.25"/>
    <row r="51688" hidden="1" x14ac:dyDescent="0.25"/>
    <row r="51689" hidden="1" x14ac:dyDescent="0.25"/>
    <row r="51690" hidden="1" x14ac:dyDescent="0.25"/>
    <row r="51691" hidden="1" x14ac:dyDescent="0.25"/>
    <row r="51692" hidden="1" x14ac:dyDescent="0.25"/>
    <row r="51693" hidden="1" x14ac:dyDescent="0.25"/>
    <row r="51694" hidden="1" x14ac:dyDescent="0.25"/>
    <row r="51695" hidden="1" x14ac:dyDescent="0.25"/>
    <row r="51696" hidden="1" x14ac:dyDescent="0.25"/>
    <row r="51697" hidden="1" x14ac:dyDescent="0.25"/>
    <row r="51698" hidden="1" x14ac:dyDescent="0.25"/>
    <row r="51699" hidden="1" x14ac:dyDescent="0.25"/>
    <row r="51700" hidden="1" x14ac:dyDescent="0.25"/>
    <row r="51701" hidden="1" x14ac:dyDescent="0.25"/>
    <row r="51702" hidden="1" x14ac:dyDescent="0.25"/>
    <row r="51703" hidden="1" x14ac:dyDescent="0.25"/>
    <row r="51704" hidden="1" x14ac:dyDescent="0.25"/>
    <row r="51705" hidden="1" x14ac:dyDescent="0.25"/>
    <row r="51706" hidden="1" x14ac:dyDescent="0.25"/>
    <row r="51707" hidden="1" x14ac:dyDescent="0.25"/>
    <row r="51708" hidden="1" x14ac:dyDescent="0.25"/>
    <row r="51709" hidden="1" x14ac:dyDescent="0.25"/>
    <row r="51710" hidden="1" x14ac:dyDescent="0.25"/>
    <row r="51711" hidden="1" x14ac:dyDescent="0.25"/>
    <row r="51712" hidden="1" x14ac:dyDescent="0.25"/>
    <row r="51713" hidden="1" x14ac:dyDescent="0.25"/>
    <row r="51714" hidden="1" x14ac:dyDescent="0.25"/>
    <row r="51715" hidden="1" x14ac:dyDescent="0.25"/>
    <row r="51716" hidden="1" x14ac:dyDescent="0.25"/>
    <row r="51717" hidden="1" x14ac:dyDescent="0.25"/>
    <row r="51718" hidden="1" x14ac:dyDescent="0.25"/>
    <row r="51719" hidden="1" x14ac:dyDescent="0.25"/>
    <row r="51720" hidden="1" x14ac:dyDescent="0.25"/>
    <row r="51721" hidden="1" x14ac:dyDescent="0.25"/>
    <row r="51722" hidden="1" x14ac:dyDescent="0.25"/>
    <row r="51723" hidden="1" x14ac:dyDescent="0.25"/>
    <row r="51724" hidden="1" x14ac:dyDescent="0.25"/>
    <row r="51725" hidden="1" x14ac:dyDescent="0.25"/>
    <row r="51726" hidden="1" x14ac:dyDescent="0.25"/>
    <row r="51727" hidden="1" x14ac:dyDescent="0.25"/>
    <row r="51728" hidden="1" x14ac:dyDescent="0.25"/>
    <row r="51729" hidden="1" x14ac:dyDescent="0.25"/>
    <row r="51730" hidden="1" x14ac:dyDescent="0.25"/>
    <row r="51731" hidden="1" x14ac:dyDescent="0.25"/>
    <row r="51732" hidden="1" x14ac:dyDescent="0.25"/>
    <row r="51733" hidden="1" x14ac:dyDescent="0.25"/>
    <row r="51734" hidden="1" x14ac:dyDescent="0.25"/>
    <row r="51735" hidden="1" x14ac:dyDescent="0.25"/>
    <row r="51736" hidden="1" x14ac:dyDescent="0.25"/>
    <row r="51737" hidden="1" x14ac:dyDescent="0.25"/>
    <row r="51738" hidden="1" x14ac:dyDescent="0.25"/>
    <row r="51739" hidden="1" x14ac:dyDescent="0.25"/>
    <row r="51740" hidden="1" x14ac:dyDescent="0.25"/>
    <row r="51741" hidden="1" x14ac:dyDescent="0.25"/>
    <row r="51742" hidden="1" x14ac:dyDescent="0.25"/>
    <row r="51743" hidden="1" x14ac:dyDescent="0.25"/>
    <row r="51744" hidden="1" x14ac:dyDescent="0.25"/>
    <row r="51745" hidden="1" x14ac:dyDescent="0.25"/>
    <row r="51746" hidden="1" x14ac:dyDescent="0.25"/>
    <row r="51747" hidden="1" x14ac:dyDescent="0.25"/>
    <row r="51748" hidden="1" x14ac:dyDescent="0.25"/>
    <row r="51749" hidden="1" x14ac:dyDescent="0.25"/>
    <row r="51750" hidden="1" x14ac:dyDescent="0.25"/>
    <row r="51751" hidden="1" x14ac:dyDescent="0.25"/>
    <row r="51752" hidden="1" x14ac:dyDescent="0.25"/>
    <row r="51753" hidden="1" x14ac:dyDescent="0.25"/>
    <row r="51754" hidden="1" x14ac:dyDescent="0.25"/>
    <row r="51755" hidden="1" x14ac:dyDescent="0.25"/>
    <row r="51756" hidden="1" x14ac:dyDescent="0.25"/>
    <row r="51757" hidden="1" x14ac:dyDescent="0.25"/>
    <row r="51758" hidden="1" x14ac:dyDescent="0.25"/>
    <row r="51759" hidden="1" x14ac:dyDescent="0.25"/>
    <row r="51760" hidden="1" x14ac:dyDescent="0.25"/>
    <row r="51761" hidden="1" x14ac:dyDescent="0.25"/>
    <row r="51762" hidden="1" x14ac:dyDescent="0.25"/>
    <row r="51763" hidden="1" x14ac:dyDescent="0.25"/>
    <row r="51764" hidden="1" x14ac:dyDescent="0.25"/>
    <row r="51765" hidden="1" x14ac:dyDescent="0.25"/>
    <row r="51766" hidden="1" x14ac:dyDescent="0.25"/>
    <row r="51767" hidden="1" x14ac:dyDescent="0.25"/>
    <row r="51768" hidden="1" x14ac:dyDescent="0.25"/>
    <row r="51769" hidden="1" x14ac:dyDescent="0.25"/>
    <row r="51770" hidden="1" x14ac:dyDescent="0.25"/>
    <row r="51771" hidden="1" x14ac:dyDescent="0.25"/>
    <row r="51772" hidden="1" x14ac:dyDescent="0.25"/>
    <row r="51773" hidden="1" x14ac:dyDescent="0.25"/>
    <row r="51774" hidden="1" x14ac:dyDescent="0.25"/>
    <row r="51775" hidden="1" x14ac:dyDescent="0.25"/>
    <row r="51776" hidden="1" x14ac:dyDescent="0.25"/>
    <row r="51777" hidden="1" x14ac:dyDescent="0.25"/>
    <row r="51778" hidden="1" x14ac:dyDescent="0.25"/>
    <row r="51779" hidden="1" x14ac:dyDescent="0.25"/>
    <row r="51780" hidden="1" x14ac:dyDescent="0.25"/>
    <row r="51781" hidden="1" x14ac:dyDescent="0.25"/>
    <row r="51782" hidden="1" x14ac:dyDescent="0.25"/>
    <row r="51783" hidden="1" x14ac:dyDescent="0.25"/>
    <row r="51784" hidden="1" x14ac:dyDescent="0.25"/>
    <row r="51785" hidden="1" x14ac:dyDescent="0.25"/>
    <row r="51786" hidden="1" x14ac:dyDescent="0.25"/>
    <row r="51787" hidden="1" x14ac:dyDescent="0.25"/>
    <row r="51788" hidden="1" x14ac:dyDescent="0.25"/>
    <row r="51789" hidden="1" x14ac:dyDescent="0.25"/>
    <row r="51790" hidden="1" x14ac:dyDescent="0.25"/>
    <row r="51791" hidden="1" x14ac:dyDescent="0.25"/>
    <row r="51792" hidden="1" x14ac:dyDescent="0.25"/>
    <row r="51793" hidden="1" x14ac:dyDescent="0.25"/>
    <row r="51794" hidden="1" x14ac:dyDescent="0.25"/>
    <row r="51795" hidden="1" x14ac:dyDescent="0.25"/>
    <row r="51796" hidden="1" x14ac:dyDescent="0.25"/>
    <row r="51797" hidden="1" x14ac:dyDescent="0.25"/>
    <row r="51798" hidden="1" x14ac:dyDescent="0.25"/>
    <row r="51799" hidden="1" x14ac:dyDescent="0.25"/>
    <row r="51800" hidden="1" x14ac:dyDescent="0.25"/>
    <row r="51801" hidden="1" x14ac:dyDescent="0.25"/>
    <row r="51802" hidden="1" x14ac:dyDescent="0.25"/>
    <row r="51803" hidden="1" x14ac:dyDescent="0.25"/>
    <row r="51804" hidden="1" x14ac:dyDescent="0.25"/>
    <row r="51805" hidden="1" x14ac:dyDescent="0.25"/>
    <row r="51806" hidden="1" x14ac:dyDescent="0.25"/>
    <row r="51807" hidden="1" x14ac:dyDescent="0.25"/>
    <row r="51808" hidden="1" x14ac:dyDescent="0.25"/>
    <row r="51809" hidden="1" x14ac:dyDescent="0.25"/>
    <row r="51810" hidden="1" x14ac:dyDescent="0.25"/>
    <row r="51811" hidden="1" x14ac:dyDescent="0.25"/>
    <row r="51812" hidden="1" x14ac:dyDescent="0.25"/>
    <row r="51813" hidden="1" x14ac:dyDescent="0.25"/>
    <row r="51814" hidden="1" x14ac:dyDescent="0.25"/>
    <row r="51815" hidden="1" x14ac:dyDescent="0.25"/>
    <row r="51816" hidden="1" x14ac:dyDescent="0.25"/>
    <row r="51817" hidden="1" x14ac:dyDescent="0.25"/>
    <row r="51818" hidden="1" x14ac:dyDescent="0.25"/>
    <row r="51819" hidden="1" x14ac:dyDescent="0.25"/>
    <row r="51820" hidden="1" x14ac:dyDescent="0.25"/>
    <row r="51821" hidden="1" x14ac:dyDescent="0.25"/>
    <row r="51822" hidden="1" x14ac:dyDescent="0.25"/>
    <row r="51823" hidden="1" x14ac:dyDescent="0.25"/>
    <row r="51824" hidden="1" x14ac:dyDescent="0.25"/>
    <row r="51825" hidden="1" x14ac:dyDescent="0.25"/>
    <row r="51826" hidden="1" x14ac:dyDescent="0.25"/>
    <row r="51827" hidden="1" x14ac:dyDescent="0.25"/>
    <row r="51828" hidden="1" x14ac:dyDescent="0.25"/>
    <row r="51829" hidden="1" x14ac:dyDescent="0.25"/>
    <row r="51830" hidden="1" x14ac:dyDescent="0.25"/>
    <row r="51831" hidden="1" x14ac:dyDescent="0.25"/>
    <row r="51832" hidden="1" x14ac:dyDescent="0.25"/>
    <row r="51833" hidden="1" x14ac:dyDescent="0.25"/>
    <row r="51834" hidden="1" x14ac:dyDescent="0.25"/>
    <row r="51835" hidden="1" x14ac:dyDescent="0.25"/>
    <row r="51836" hidden="1" x14ac:dyDescent="0.25"/>
    <row r="51837" hidden="1" x14ac:dyDescent="0.25"/>
    <row r="51838" hidden="1" x14ac:dyDescent="0.25"/>
    <row r="51839" hidden="1" x14ac:dyDescent="0.25"/>
    <row r="51840" hidden="1" x14ac:dyDescent="0.25"/>
    <row r="51841" hidden="1" x14ac:dyDescent="0.25"/>
    <row r="51842" hidden="1" x14ac:dyDescent="0.25"/>
    <row r="51843" hidden="1" x14ac:dyDescent="0.25"/>
    <row r="51844" hidden="1" x14ac:dyDescent="0.25"/>
    <row r="51845" hidden="1" x14ac:dyDescent="0.25"/>
    <row r="51846" hidden="1" x14ac:dyDescent="0.25"/>
    <row r="51847" hidden="1" x14ac:dyDescent="0.25"/>
    <row r="51848" hidden="1" x14ac:dyDescent="0.25"/>
    <row r="51849" hidden="1" x14ac:dyDescent="0.25"/>
    <row r="51850" hidden="1" x14ac:dyDescent="0.25"/>
    <row r="51851" hidden="1" x14ac:dyDescent="0.25"/>
    <row r="51852" hidden="1" x14ac:dyDescent="0.25"/>
    <row r="51853" hidden="1" x14ac:dyDescent="0.25"/>
    <row r="51854" hidden="1" x14ac:dyDescent="0.25"/>
    <row r="51855" hidden="1" x14ac:dyDescent="0.25"/>
    <row r="51856" hidden="1" x14ac:dyDescent="0.25"/>
    <row r="51857" hidden="1" x14ac:dyDescent="0.25"/>
    <row r="51858" hidden="1" x14ac:dyDescent="0.25"/>
    <row r="51859" hidden="1" x14ac:dyDescent="0.25"/>
    <row r="51860" hidden="1" x14ac:dyDescent="0.25"/>
    <row r="51861" hidden="1" x14ac:dyDescent="0.25"/>
    <row r="51862" hidden="1" x14ac:dyDescent="0.25"/>
    <row r="51863" hidden="1" x14ac:dyDescent="0.25"/>
    <row r="51864" hidden="1" x14ac:dyDescent="0.25"/>
    <row r="51865" hidden="1" x14ac:dyDescent="0.25"/>
    <row r="51866" hidden="1" x14ac:dyDescent="0.25"/>
    <row r="51867" hidden="1" x14ac:dyDescent="0.25"/>
    <row r="51868" hidden="1" x14ac:dyDescent="0.25"/>
    <row r="51869" hidden="1" x14ac:dyDescent="0.25"/>
    <row r="51870" hidden="1" x14ac:dyDescent="0.25"/>
    <row r="51871" hidden="1" x14ac:dyDescent="0.25"/>
    <row r="51872" hidden="1" x14ac:dyDescent="0.25"/>
    <row r="51873" hidden="1" x14ac:dyDescent="0.25"/>
    <row r="51874" hidden="1" x14ac:dyDescent="0.25"/>
    <row r="51875" hidden="1" x14ac:dyDescent="0.25"/>
    <row r="51876" hidden="1" x14ac:dyDescent="0.25"/>
    <row r="51877" hidden="1" x14ac:dyDescent="0.25"/>
    <row r="51878" hidden="1" x14ac:dyDescent="0.25"/>
    <row r="51879" hidden="1" x14ac:dyDescent="0.25"/>
    <row r="51880" hidden="1" x14ac:dyDescent="0.25"/>
    <row r="51881" hidden="1" x14ac:dyDescent="0.25"/>
    <row r="51882" hidden="1" x14ac:dyDescent="0.25"/>
    <row r="51883" hidden="1" x14ac:dyDescent="0.25"/>
    <row r="51884" hidden="1" x14ac:dyDescent="0.25"/>
    <row r="51885" hidden="1" x14ac:dyDescent="0.25"/>
    <row r="51886" hidden="1" x14ac:dyDescent="0.25"/>
    <row r="51887" hidden="1" x14ac:dyDescent="0.25"/>
    <row r="51888" hidden="1" x14ac:dyDescent="0.25"/>
    <row r="51889" hidden="1" x14ac:dyDescent="0.25"/>
    <row r="51890" hidden="1" x14ac:dyDescent="0.25"/>
    <row r="51891" hidden="1" x14ac:dyDescent="0.25"/>
    <row r="51892" hidden="1" x14ac:dyDescent="0.25"/>
    <row r="51893" hidden="1" x14ac:dyDescent="0.25"/>
    <row r="51894" hidden="1" x14ac:dyDescent="0.25"/>
    <row r="51895" hidden="1" x14ac:dyDescent="0.25"/>
    <row r="51896" hidden="1" x14ac:dyDescent="0.25"/>
    <row r="51897" hidden="1" x14ac:dyDescent="0.25"/>
    <row r="51898" hidden="1" x14ac:dyDescent="0.25"/>
    <row r="51899" hidden="1" x14ac:dyDescent="0.25"/>
    <row r="51900" hidden="1" x14ac:dyDescent="0.25"/>
    <row r="51901" hidden="1" x14ac:dyDescent="0.25"/>
    <row r="51902" hidden="1" x14ac:dyDescent="0.25"/>
    <row r="51903" hidden="1" x14ac:dyDescent="0.25"/>
    <row r="51904" hidden="1" x14ac:dyDescent="0.25"/>
    <row r="51905" hidden="1" x14ac:dyDescent="0.25"/>
    <row r="51906" hidden="1" x14ac:dyDescent="0.25"/>
    <row r="51907" hidden="1" x14ac:dyDescent="0.25"/>
    <row r="51908" hidden="1" x14ac:dyDescent="0.25"/>
    <row r="51909" hidden="1" x14ac:dyDescent="0.25"/>
    <row r="51910" hidden="1" x14ac:dyDescent="0.25"/>
    <row r="51911" hidden="1" x14ac:dyDescent="0.25"/>
    <row r="51912" hidden="1" x14ac:dyDescent="0.25"/>
    <row r="51913" hidden="1" x14ac:dyDescent="0.25"/>
    <row r="51914" hidden="1" x14ac:dyDescent="0.25"/>
    <row r="51915" hidden="1" x14ac:dyDescent="0.25"/>
    <row r="51916" hidden="1" x14ac:dyDescent="0.25"/>
    <row r="51917" hidden="1" x14ac:dyDescent="0.25"/>
    <row r="51918" hidden="1" x14ac:dyDescent="0.25"/>
    <row r="51919" hidden="1" x14ac:dyDescent="0.25"/>
    <row r="51920" hidden="1" x14ac:dyDescent="0.25"/>
    <row r="51921" hidden="1" x14ac:dyDescent="0.25"/>
    <row r="51922" hidden="1" x14ac:dyDescent="0.25"/>
    <row r="51923" hidden="1" x14ac:dyDescent="0.25"/>
    <row r="51924" hidden="1" x14ac:dyDescent="0.25"/>
    <row r="51925" hidden="1" x14ac:dyDescent="0.25"/>
    <row r="51926" hidden="1" x14ac:dyDescent="0.25"/>
    <row r="51927" hidden="1" x14ac:dyDescent="0.25"/>
    <row r="51928" hidden="1" x14ac:dyDescent="0.25"/>
    <row r="51929" hidden="1" x14ac:dyDescent="0.25"/>
    <row r="51930" hidden="1" x14ac:dyDescent="0.25"/>
    <row r="51931" hidden="1" x14ac:dyDescent="0.25"/>
    <row r="51932" hidden="1" x14ac:dyDescent="0.25"/>
    <row r="51933" hidden="1" x14ac:dyDescent="0.25"/>
    <row r="51934" hidden="1" x14ac:dyDescent="0.25"/>
    <row r="51935" hidden="1" x14ac:dyDescent="0.25"/>
    <row r="51936" hidden="1" x14ac:dyDescent="0.25"/>
    <row r="51937" hidden="1" x14ac:dyDescent="0.25"/>
    <row r="51938" hidden="1" x14ac:dyDescent="0.25"/>
    <row r="51939" hidden="1" x14ac:dyDescent="0.25"/>
    <row r="51940" hidden="1" x14ac:dyDescent="0.25"/>
    <row r="51941" hidden="1" x14ac:dyDescent="0.25"/>
    <row r="51942" hidden="1" x14ac:dyDescent="0.25"/>
    <row r="51943" hidden="1" x14ac:dyDescent="0.25"/>
    <row r="51944" hidden="1" x14ac:dyDescent="0.25"/>
    <row r="51945" hidden="1" x14ac:dyDescent="0.25"/>
    <row r="51946" hidden="1" x14ac:dyDescent="0.25"/>
    <row r="51947" hidden="1" x14ac:dyDescent="0.25"/>
    <row r="51948" hidden="1" x14ac:dyDescent="0.25"/>
    <row r="51949" hidden="1" x14ac:dyDescent="0.25"/>
    <row r="51950" hidden="1" x14ac:dyDescent="0.25"/>
    <row r="51951" hidden="1" x14ac:dyDescent="0.25"/>
    <row r="51952" hidden="1" x14ac:dyDescent="0.25"/>
    <row r="51953" hidden="1" x14ac:dyDescent="0.25"/>
    <row r="51954" hidden="1" x14ac:dyDescent="0.25"/>
    <row r="51955" hidden="1" x14ac:dyDescent="0.25"/>
    <row r="51956" hidden="1" x14ac:dyDescent="0.25"/>
    <row r="51957" hidden="1" x14ac:dyDescent="0.25"/>
    <row r="51958" hidden="1" x14ac:dyDescent="0.25"/>
    <row r="51959" hidden="1" x14ac:dyDescent="0.25"/>
    <row r="51960" hidden="1" x14ac:dyDescent="0.25"/>
    <row r="51961" hidden="1" x14ac:dyDescent="0.25"/>
    <row r="51962" hidden="1" x14ac:dyDescent="0.25"/>
    <row r="51963" hidden="1" x14ac:dyDescent="0.25"/>
    <row r="51964" hidden="1" x14ac:dyDescent="0.25"/>
    <row r="51965" hidden="1" x14ac:dyDescent="0.25"/>
    <row r="51966" hidden="1" x14ac:dyDescent="0.25"/>
    <row r="51967" hidden="1" x14ac:dyDescent="0.25"/>
    <row r="51968" hidden="1" x14ac:dyDescent="0.25"/>
    <row r="51969" hidden="1" x14ac:dyDescent="0.25"/>
    <row r="51970" hidden="1" x14ac:dyDescent="0.25"/>
    <row r="51971" hidden="1" x14ac:dyDescent="0.25"/>
    <row r="51972" hidden="1" x14ac:dyDescent="0.25"/>
    <row r="51973" hidden="1" x14ac:dyDescent="0.25"/>
    <row r="51974" hidden="1" x14ac:dyDescent="0.25"/>
    <row r="51975" hidden="1" x14ac:dyDescent="0.25"/>
    <row r="51976" hidden="1" x14ac:dyDescent="0.25"/>
    <row r="51977" hidden="1" x14ac:dyDescent="0.25"/>
    <row r="51978" hidden="1" x14ac:dyDescent="0.25"/>
    <row r="51979" hidden="1" x14ac:dyDescent="0.25"/>
    <row r="51980" hidden="1" x14ac:dyDescent="0.25"/>
    <row r="51981" hidden="1" x14ac:dyDescent="0.25"/>
    <row r="51982" hidden="1" x14ac:dyDescent="0.25"/>
    <row r="51983" hidden="1" x14ac:dyDescent="0.25"/>
    <row r="51984" hidden="1" x14ac:dyDescent="0.25"/>
    <row r="51985" hidden="1" x14ac:dyDescent="0.25"/>
    <row r="51986" hidden="1" x14ac:dyDescent="0.25"/>
    <row r="51987" hidden="1" x14ac:dyDescent="0.25"/>
    <row r="51988" hidden="1" x14ac:dyDescent="0.25"/>
    <row r="51989" hidden="1" x14ac:dyDescent="0.25"/>
    <row r="51990" hidden="1" x14ac:dyDescent="0.25"/>
    <row r="51991" hidden="1" x14ac:dyDescent="0.25"/>
    <row r="51992" hidden="1" x14ac:dyDescent="0.25"/>
    <row r="51993" hidden="1" x14ac:dyDescent="0.25"/>
    <row r="51994" hidden="1" x14ac:dyDescent="0.25"/>
    <row r="51995" hidden="1" x14ac:dyDescent="0.25"/>
    <row r="51996" hidden="1" x14ac:dyDescent="0.25"/>
    <row r="51997" hidden="1" x14ac:dyDescent="0.25"/>
    <row r="51998" hidden="1" x14ac:dyDescent="0.25"/>
    <row r="51999" hidden="1" x14ac:dyDescent="0.25"/>
    <row r="52000" hidden="1" x14ac:dyDescent="0.25"/>
    <row r="52001" hidden="1" x14ac:dyDescent="0.25"/>
    <row r="52002" hidden="1" x14ac:dyDescent="0.25"/>
    <row r="52003" hidden="1" x14ac:dyDescent="0.25"/>
    <row r="52004" hidden="1" x14ac:dyDescent="0.25"/>
    <row r="52005" hidden="1" x14ac:dyDescent="0.25"/>
    <row r="52006" hidden="1" x14ac:dyDescent="0.25"/>
    <row r="52007" hidden="1" x14ac:dyDescent="0.25"/>
    <row r="52008" hidden="1" x14ac:dyDescent="0.25"/>
    <row r="52009" hidden="1" x14ac:dyDescent="0.25"/>
    <row r="52010" hidden="1" x14ac:dyDescent="0.25"/>
    <row r="52011" hidden="1" x14ac:dyDescent="0.25"/>
    <row r="52012" hidden="1" x14ac:dyDescent="0.25"/>
    <row r="52013" hidden="1" x14ac:dyDescent="0.25"/>
    <row r="52014" hidden="1" x14ac:dyDescent="0.25"/>
    <row r="52015" hidden="1" x14ac:dyDescent="0.25"/>
    <row r="52016" hidden="1" x14ac:dyDescent="0.25"/>
    <row r="52017" hidden="1" x14ac:dyDescent="0.25"/>
    <row r="52018" hidden="1" x14ac:dyDescent="0.25"/>
    <row r="52019" hidden="1" x14ac:dyDescent="0.25"/>
    <row r="52020" hidden="1" x14ac:dyDescent="0.25"/>
    <row r="52021" hidden="1" x14ac:dyDescent="0.25"/>
    <row r="52022" hidden="1" x14ac:dyDescent="0.25"/>
    <row r="52023" hidden="1" x14ac:dyDescent="0.25"/>
    <row r="52024" hidden="1" x14ac:dyDescent="0.25"/>
    <row r="52025" hidden="1" x14ac:dyDescent="0.25"/>
    <row r="52026" hidden="1" x14ac:dyDescent="0.25"/>
    <row r="52027" hidden="1" x14ac:dyDescent="0.25"/>
    <row r="52028" hidden="1" x14ac:dyDescent="0.25"/>
    <row r="52029" hidden="1" x14ac:dyDescent="0.25"/>
    <row r="52030" hidden="1" x14ac:dyDescent="0.25"/>
    <row r="52031" hidden="1" x14ac:dyDescent="0.25"/>
    <row r="52032" hidden="1" x14ac:dyDescent="0.25"/>
    <row r="52033" hidden="1" x14ac:dyDescent="0.25"/>
    <row r="52034" hidden="1" x14ac:dyDescent="0.25"/>
    <row r="52035" hidden="1" x14ac:dyDescent="0.25"/>
    <row r="52036" hidden="1" x14ac:dyDescent="0.25"/>
    <row r="52037" hidden="1" x14ac:dyDescent="0.25"/>
    <row r="52038" hidden="1" x14ac:dyDescent="0.25"/>
    <row r="52039" hidden="1" x14ac:dyDescent="0.25"/>
    <row r="52040" hidden="1" x14ac:dyDescent="0.25"/>
    <row r="52041" hidden="1" x14ac:dyDescent="0.25"/>
    <row r="52042" hidden="1" x14ac:dyDescent="0.25"/>
    <row r="52043" hidden="1" x14ac:dyDescent="0.25"/>
    <row r="52044" hidden="1" x14ac:dyDescent="0.25"/>
    <row r="52045" hidden="1" x14ac:dyDescent="0.25"/>
    <row r="52046" hidden="1" x14ac:dyDescent="0.25"/>
    <row r="52047" hidden="1" x14ac:dyDescent="0.25"/>
    <row r="52048" hidden="1" x14ac:dyDescent="0.25"/>
    <row r="52049" hidden="1" x14ac:dyDescent="0.25"/>
    <row r="52050" hidden="1" x14ac:dyDescent="0.25"/>
    <row r="52051" hidden="1" x14ac:dyDescent="0.25"/>
    <row r="52052" hidden="1" x14ac:dyDescent="0.25"/>
    <row r="52053" hidden="1" x14ac:dyDescent="0.25"/>
    <row r="52054" hidden="1" x14ac:dyDescent="0.25"/>
    <row r="52055" hidden="1" x14ac:dyDescent="0.25"/>
    <row r="52056" hidden="1" x14ac:dyDescent="0.25"/>
    <row r="52057" hidden="1" x14ac:dyDescent="0.25"/>
    <row r="52058" hidden="1" x14ac:dyDescent="0.25"/>
    <row r="52059" hidden="1" x14ac:dyDescent="0.25"/>
    <row r="52060" hidden="1" x14ac:dyDescent="0.25"/>
    <row r="52061" hidden="1" x14ac:dyDescent="0.25"/>
    <row r="52062" hidden="1" x14ac:dyDescent="0.25"/>
    <row r="52063" hidden="1" x14ac:dyDescent="0.25"/>
    <row r="52064" hidden="1" x14ac:dyDescent="0.25"/>
    <row r="52065" hidden="1" x14ac:dyDescent="0.25"/>
    <row r="52066" hidden="1" x14ac:dyDescent="0.25"/>
    <row r="52067" hidden="1" x14ac:dyDescent="0.25"/>
    <row r="52068" hidden="1" x14ac:dyDescent="0.25"/>
    <row r="52069" hidden="1" x14ac:dyDescent="0.25"/>
    <row r="52070" hidden="1" x14ac:dyDescent="0.25"/>
    <row r="52071" hidden="1" x14ac:dyDescent="0.25"/>
    <row r="52072" hidden="1" x14ac:dyDescent="0.25"/>
    <row r="52073" hidden="1" x14ac:dyDescent="0.25"/>
    <row r="52074" hidden="1" x14ac:dyDescent="0.25"/>
    <row r="52075" hidden="1" x14ac:dyDescent="0.25"/>
    <row r="52076" hidden="1" x14ac:dyDescent="0.25"/>
    <row r="52077" hidden="1" x14ac:dyDescent="0.25"/>
    <row r="52078" hidden="1" x14ac:dyDescent="0.25"/>
    <row r="52079" hidden="1" x14ac:dyDescent="0.25"/>
    <row r="52080" hidden="1" x14ac:dyDescent="0.25"/>
    <row r="52081" hidden="1" x14ac:dyDescent="0.25"/>
    <row r="52082" hidden="1" x14ac:dyDescent="0.25"/>
    <row r="52083" hidden="1" x14ac:dyDescent="0.25"/>
    <row r="52084" hidden="1" x14ac:dyDescent="0.25"/>
    <row r="52085" hidden="1" x14ac:dyDescent="0.25"/>
    <row r="52086" hidden="1" x14ac:dyDescent="0.25"/>
    <row r="52087" hidden="1" x14ac:dyDescent="0.25"/>
    <row r="52088" hidden="1" x14ac:dyDescent="0.25"/>
    <row r="52089" hidden="1" x14ac:dyDescent="0.25"/>
    <row r="52090" hidden="1" x14ac:dyDescent="0.25"/>
    <row r="52091" hidden="1" x14ac:dyDescent="0.25"/>
    <row r="52092" hidden="1" x14ac:dyDescent="0.25"/>
    <row r="52093" hidden="1" x14ac:dyDescent="0.25"/>
    <row r="52094" hidden="1" x14ac:dyDescent="0.25"/>
    <row r="52095" hidden="1" x14ac:dyDescent="0.25"/>
    <row r="52096" hidden="1" x14ac:dyDescent="0.25"/>
    <row r="52097" hidden="1" x14ac:dyDescent="0.25"/>
    <row r="52098" hidden="1" x14ac:dyDescent="0.25"/>
    <row r="52099" hidden="1" x14ac:dyDescent="0.25"/>
    <row r="52100" hidden="1" x14ac:dyDescent="0.25"/>
    <row r="52101" hidden="1" x14ac:dyDescent="0.25"/>
    <row r="52102" hidden="1" x14ac:dyDescent="0.25"/>
    <row r="52103" hidden="1" x14ac:dyDescent="0.25"/>
    <row r="52104" hidden="1" x14ac:dyDescent="0.25"/>
    <row r="52105" hidden="1" x14ac:dyDescent="0.25"/>
    <row r="52106" hidden="1" x14ac:dyDescent="0.25"/>
    <row r="52107" hidden="1" x14ac:dyDescent="0.25"/>
    <row r="52108" hidden="1" x14ac:dyDescent="0.25"/>
    <row r="52109" hidden="1" x14ac:dyDescent="0.25"/>
    <row r="52110" hidden="1" x14ac:dyDescent="0.25"/>
    <row r="52111" hidden="1" x14ac:dyDescent="0.25"/>
    <row r="52112" hidden="1" x14ac:dyDescent="0.25"/>
    <row r="52113" hidden="1" x14ac:dyDescent="0.25"/>
    <row r="52114" hidden="1" x14ac:dyDescent="0.25"/>
    <row r="52115" hidden="1" x14ac:dyDescent="0.25"/>
    <row r="52116" hidden="1" x14ac:dyDescent="0.25"/>
    <row r="52117" hidden="1" x14ac:dyDescent="0.25"/>
    <row r="52118" hidden="1" x14ac:dyDescent="0.25"/>
    <row r="52119" hidden="1" x14ac:dyDescent="0.25"/>
    <row r="52120" hidden="1" x14ac:dyDescent="0.25"/>
    <row r="52121" hidden="1" x14ac:dyDescent="0.25"/>
    <row r="52122" hidden="1" x14ac:dyDescent="0.25"/>
    <row r="52123" hidden="1" x14ac:dyDescent="0.25"/>
    <row r="52124" hidden="1" x14ac:dyDescent="0.25"/>
    <row r="52125" hidden="1" x14ac:dyDescent="0.25"/>
    <row r="52126" hidden="1" x14ac:dyDescent="0.25"/>
    <row r="52127" hidden="1" x14ac:dyDescent="0.25"/>
    <row r="52128" hidden="1" x14ac:dyDescent="0.25"/>
    <row r="52129" hidden="1" x14ac:dyDescent="0.25"/>
    <row r="52130" hidden="1" x14ac:dyDescent="0.25"/>
    <row r="52131" hidden="1" x14ac:dyDescent="0.25"/>
    <row r="52132" hidden="1" x14ac:dyDescent="0.25"/>
    <row r="52133" hidden="1" x14ac:dyDescent="0.25"/>
    <row r="52134" hidden="1" x14ac:dyDescent="0.25"/>
    <row r="52135" hidden="1" x14ac:dyDescent="0.25"/>
    <row r="52136" hidden="1" x14ac:dyDescent="0.25"/>
    <row r="52137" hidden="1" x14ac:dyDescent="0.25"/>
    <row r="52138" hidden="1" x14ac:dyDescent="0.25"/>
    <row r="52139" hidden="1" x14ac:dyDescent="0.25"/>
    <row r="52140" hidden="1" x14ac:dyDescent="0.25"/>
    <row r="52141" hidden="1" x14ac:dyDescent="0.25"/>
    <row r="52142" hidden="1" x14ac:dyDescent="0.25"/>
    <row r="52143" hidden="1" x14ac:dyDescent="0.25"/>
    <row r="52144" hidden="1" x14ac:dyDescent="0.25"/>
    <row r="52145" hidden="1" x14ac:dyDescent="0.25"/>
    <row r="52146" hidden="1" x14ac:dyDescent="0.25"/>
    <row r="52147" hidden="1" x14ac:dyDescent="0.25"/>
    <row r="52148" hidden="1" x14ac:dyDescent="0.25"/>
    <row r="52149" hidden="1" x14ac:dyDescent="0.25"/>
    <row r="52150" hidden="1" x14ac:dyDescent="0.25"/>
    <row r="52151" hidden="1" x14ac:dyDescent="0.25"/>
    <row r="52152" hidden="1" x14ac:dyDescent="0.25"/>
    <row r="52153" hidden="1" x14ac:dyDescent="0.25"/>
    <row r="52154" hidden="1" x14ac:dyDescent="0.25"/>
    <row r="52155" hidden="1" x14ac:dyDescent="0.25"/>
    <row r="52156" hidden="1" x14ac:dyDescent="0.25"/>
    <row r="52157" hidden="1" x14ac:dyDescent="0.25"/>
    <row r="52158" hidden="1" x14ac:dyDescent="0.25"/>
    <row r="52159" hidden="1" x14ac:dyDescent="0.25"/>
    <row r="52160" hidden="1" x14ac:dyDescent="0.25"/>
    <row r="52161" hidden="1" x14ac:dyDescent="0.25"/>
    <row r="52162" hidden="1" x14ac:dyDescent="0.25"/>
    <row r="52163" hidden="1" x14ac:dyDescent="0.25"/>
    <row r="52164" hidden="1" x14ac:dyDescent="0.25"/>
    <row r="52165" hidden="1" x14ac:dyDescent="0.25"/>
    <row r="52166" hidden="1" x14ac:dyDescent="0.25"/>
    <row r="52167" hidden="1" x14ac:dyDescent="0.25"/>
    <row r="52168" hidden="1" x14ac:dyDescent="0.25"/>
    <row r="52169" hidden="1" x14ac:dyDescent="0.25"/>
    <row r="52170" hidden="1" x14ac:dyDescent="0.25"/>
    <row r="52171" hidden="1" x14ac:dyDescent="0.25"/>
    <row r="52172" hidden="1" x14ac:dyDescent="0.25"/>
    <row r="52173" hidden="1" x14ac:dyDescent="0.25"/>
    <row r="52174" hidden="1" x14ac:dyDescent="0.25"/>
    <row r="52175" hidden="1" x14ac:dyDescent="0.25"/>
    <row r="52176" hidden="1" x14ac:dyDescent="0.25"/>
    <row r="52177" hidden="1" x14ac:dyDescent="0.25"/>
    <row r="52178" hidden="1" x14ac:dyDescent="0.25"/>
    <row r="52179" hidden="1" x14ac:dyDescent="0.25"/>
    <row r="52180" hidden="1" x14ac:dyDescent="0.25"/>
    <row r="52181" hidden="1" x14ac:dyDescent="0.25"/>
    <row r="52182" hidden="1" x14ac:dyDescent="0.25"/>
    <row r="52183" hidden="1" x14ac:dyDescent="0.25"/>
    <row r="52184" hidden="1" x14ac:dyDescent="0.25"/>
    <row r="52185" hidden="1" x14ac:dyDescent="0.25"/>
    <row r="52186" hidden="1" x14ac:dyDescent="0.25"/>
    <row r="52187" hidden="1" x14ac:dyDescent="0.25"/>
    <row r="52188" hidden="1" x14ac:dyDescent="0.25"/>
    <row r="52189" hidden="1" x14ac:dyDescent="0.25"/>
    <row r="52190" hidden="1" x14ac:dyDescent="0.25"/>
    <row r="52191" hidden="1" x14ac:dyDescent="0.25"/>
    <row r="52192" hidden="1" x14ac:dyDescent="0.25"/>
    <row r="52193" hidden="1" x14ac:dyDescent="0.25"/>
    <row r="52194" hidden="1" x14ac:dyDescent="0.25"/>
    <row r="52195" hidden="1" x14ac:dyDescent="0.25"/>
    <row r="52196" hidden="1" x14ac:dyDescent="0.25"/>
    <row r="52197" hidden="1" x14ac:dyDescent="0.25"/>
    <row r="52198" hidden="1" x14ac:dyDescent="0.25"/>
    <row r="52199" hidden="1" x14ac:dyDescent="0.25"/>
    <row r="52200" hidden="1" x14ac:dyDescent="0.25"/>
    <row r="52201" hidden="1" x14ac:dyDescent="0.25"/>
    <row r="52202" hidden="1" x14ac:dyDescent="0.25"/>
    <row r="52203" hidden="1" x14ac:dyDescent="0.25"/>
    <row r="52204" hidden="1" x14ac:dyDescent="0.25"/>
    <row r="52205" hidden="1" x14ac:dyDescent="0.25"/>
    <row r="52206" hidden="1" x14ac:dyDescent="0.25"/>
    <row r="52207" hidden="1" x14ac:dyDescent="0.25"/>
    <row r="52208" hidden="1" x14ac:dyDescent="0.25"/>
    <row r="52209" hidden="1" x14ac:dyDescent="0.25"/>
    <row r="52210" hidden="1" x14ac:dyDescent="0.25"/>
    <row r="52211" hidden="1" x14ac:dyDescent="0.25"/>
    <row r="52212" hidden="1" x14ac:dyDescent="0.25"/>
    <row r="52213" hidden="1" x14ac:dyDescent="0.25"/>
    <row r="52214" hidden="1" x14ac:dyDescent="0.25"/>
    <row r="52215" hidden="1" x14ac:dyDescent="0.25"/>
    <row r="52216" hidden="1" x14ac:dyDescent="0.25"/>
    <row r="52217" hidden="1" x14ac:dyDescent="0.25"/>
    <row r="52218" hidden="1" x14ac:dyDescent="0.25"/>
    <row r="52219" hidden="1" x14ac:dyDescent="0.25"/>
    <row r="52220" hidden="1" x14ac:dyDescent="0.25"/>
    <row r="52221" hidden="1" x14ac:dyDescent="0.25"/>
    <row r="52222" hidden="1" x14ac:dyDescent="0.25"/>
    <row r="52223" hidden="1" x14ac:dyDescent="0.25"/>
    <row r="52224" hidden="1" x14ac:dyDescent="0.25"/>
    <row r="52225" hidden="1" x14ac:dyDescent="0.25"/>
    <row r="52226" hidden="1" x14ac:dyDescent="0.25"/>
    <row r="52227" hidden="1" x14ac:dyDescent="0.25"/>
    <row r="52228" hidden="1" x14ac:dyDescent="0.25"/>
    <row r="52229" hidden="1" x14ac:dyDescent="0.25"/>
    <row r="52230" hidden="1" x14ac:dyDescent="0.25"/>
    <row r="52231" hidden="1" x14ac:dyDescent="0.25"/>
    <row r="52232" hidden="1" x14ac:dyDescent="0.25"/>
    <row r="52233" hidden="1" x14ac:dyDescent="0.25"/>
    <row r="52234" hidden="1" x14ac:dyDescent="0.25"/>
    <row r="52235" hidden="1" x14ac:dyDescent="0.25"/>
    <row r="52236" hidden="1" x14ac:dyDescent="0.25"/>
    <row r="52237" hidden="1" x14ac:dyDescent="0.25"/>
    <row r="52238" hidden="1" x14ac:dyDescent="0.25"/>
    <row r="52239" hidden="1" x14ac:dyDescent="0.25"/>
    <row r="52240" hidden="1" x14ac:dyDescent="0.25"/>
    <row r="52241" hidden="1" x14ac:dyDescent="0.25"/>
    <row r="52242" hidden="1" x14ac:dyDescent="0.25"/>
    <row r="52243" hidden="1" x14ac:dyDescent="0.25"/>
    <row r="52244" hidden="1" x14ac:dyDescent="0.25"/>
    <row r="52245" hidden="1" x14ac:dyDescent="0.25"/>
    <row r="52246" hidden="1" x14ac:dyDescent="0.25"/>
    <row r="52247" hidden="1" x14ac:dyDescent="0.25"/>
    <row r="52248" hidden="1" x14ac:dyDescent="0.25"/>
    <row r="52249" hidden="1" x14ac:dyDescent="0.25"/>
    <row r="52250" hidden="1" x14ac:dyDescent="0.25"/>
    <row r="52251" hidden="1" x14ac:dyDescent="0.25"/>
    <row r="52252" hidden="1" x14ac:dyDescent="0.25"/>
    <row r="52253" hidden="1" x14ac:dyDescent="0.25"/>
    <row r="52254" hidden="1" x14ac:dyDescent="0.25"/>
    <row r="52255" hidden="1" x14ac:dyDescent="0.25"/>
    <row r="52256" hidden="1" x14ac:dyDescent="0.25"/>
    <row r="52257" hidden="1" x14ac:dyDescent="0.25"/>
    <row r="52258" hidden="1" x14ac:dyDescent="0.25"/>
    <row r="52259" hidden="1" x14ac:dyDescent="0.25"/>
    <row r="52260" hidden="1" x14ac:dyDescent="0.25"/>
    <row r="52261" hidden="1" x14ac:dyDescent="0.25"/>
    <row r="52262" hidden="1" x14ac:dyDescent="0.25"/>
    <row r="52263" hidden="1" x14ac:dyDescent="0.25"/>
    <row r="52264" hidden="1" x14ac:dyDescent="0.25"/>
    <row r="52265" hidden="1" x14ac:dyDescent="0.25"/>
    <row r="52266" hidden="1" x14ac:dyDescent="0.25"/>
    <row r="52267" hidden="1" x14ac:dyDescent="0.25"/>
    <row r="52268" hidden="1" x14ac:dyDescent="0.25"/>
    <row r="52269" hidden="1" x14ac:dyDescent="0.25"/>
    <row r="52270" hidden="1" x14ac:dyDescent="0.25"/>
    <row r="52271" hidden="1" x14ac:dyDescent="0.25"/>
    <row r="52272" hidden="1" x14ac:dyDescent="0.25"/>
    <row r="52273" hidden="1" x14ac:dyDescent="0.25"/>
    <row r="52274" hidden="1" x14ac:dyDescent="0.25"/>
    <row r="52275" hidden="1" x14ac:dyDescent="0.25"/>
    <row r="52276" hidden="1" x14ac:dyDescent="0.25"/>
    <row r="52277" hidden="1" x14ac:dyDescent="0.25"/>
    <row r="52278" hidden="1" x14ac:dyDescent="0.25"/>
    <row r="52279" hidden="1" x14ac:dyDescent="0.25"/>
    <row r="52280" hidden="1" x14ac:dyDescent="0.25"/>
    <row r="52281" hidden="1" x14ac:dyDescent="0.25"/>
    <row r="52282" hidden="1" x14ac:dyDescent="0.25"/>
    <row r="52283" hidden="1" x14ac:dyDescent="0.25"/>
    <row r="52284" hidden="1" x14ac:dyDescent="0.25"/>
    <row r="52285" hidden="1" x14ac:dyDescent="0.25"/>
    <row r="52286" hidden="1" x14ac:dyDescent="0.25"/>
    <row r="52287" hidden="1" x14ac:dyDescent="0.25"/>
    <row r="52288" hidden="1" x14ac:dyDescent="0.25"/>
    <row r="52289" hidden="1" x14ac:dyDescent="0.25"/>
    <row r="52290" hidden="1" x14ac:dyDescent="0.25"/>
    <row r="52291" hidden="1" x14ac:dyDescent="0.25"/>
    <row r="52292" hidden="1" x14ac:dyDescent="0.25"/>
    <row r="52293" hidden="1" x14ac:dyDescent="0.25"/>
    <row r="52294" hidden="1" x14ac:dyDescent="0.25"/>
    <row r="52295" hidden="1" x14ac:dyDescent="0.25"/>
    <row r="52296" hidden="1" x14ac:dyDescent="0.25"/>
    <row r="52297" hidden="1" x14ac:dyDescent="0.25"/>
    <row r="52298" hidden="1" x14ac:dyDescent="0.25"/>
    <row r="52299" hidden="1" x14ac:dyDescent="0.25"/>
    <row r="52300" hidden="1" x14ac:dyDescent="0.25"/>
    <row r="52301" hidden="1" x14ac:dyDescent="0.25"/>
    <row r="52302" hidden="1" x14ac:dyDescent="0.25"/>
    <row r="52303" hidden="1" x14ac:dyDescent="0.25"/>
    <row r="52304" hidden="1" x14ac:dyDescent="0.25"/>
    <row r="52305" hidden="1" x14ac:dyDescent="0.25"/>
    <row r="52306" hidden="1" x14ac:dyDescent="0.25"/>
    <row r="52307" hidden="1" x14ac:dyDescent="0.25"/>
    <row r="52308" hidden="1" x14ac:dyDescent="0.25"/>
    <row r="52309" hidden="1" x14ac:dyDescent="0.25"/>
    <row r="52310" hidden="1" x14ac:dyDescent="0.25"/>
    <row r="52311" hidden="1" x14ac:dyDescent="0.25"/>
    <row r="52312" hidden="1" x14ac:dyDescent="0.25"/>
    <row r="52313" hidden="1" x14ac:dyDescent="0.25"/>
    <row r="52314" hidden="1" x14ac:dyDescent="0.25"/>
    <row r="52315" hidden="1" x14ac:dyDescent="0.25"/>
    <row r="52316" hidden="1" x14ac:dyDescent="0.25"/>
    <row r="52317" hidden="1" x14ac:dyDescent="0.25"/>
    <row r="52318" hidden="1" x14ac:dyDescent="0.25"/>
    <row r="52319" hidden="1" x14ac:dyDescent="0.25"/>
    <row r="52320" hidden="1" x14ac:dyDescent="0.25"/>
    <row r="52321" hidden="1" x14ac:dyDescent="0.25"/>
    <row r="52322" hidden="1" x14ac:dyDescent="0.25"/>
    <row r="52323" hidden="1" x14ac:dyDescent="0.25"/>
    <row r="52324" hidden="1" x14ac:dyDescent="0.25"/>
    <row r="52325" hidden="1" x14ac:dyDescent="0.25"/>
    <row r="52326" hidden="1" x14ac:dyDescent="0.25"/>
    <row r="52327" hidden="1" x14ac:dyDescent="0.25"/>
    <row r="52328" hidden="1" x14ac:dyDescent="0.25"/>
    <row r="52329" hidden="1" x14ac:dyDescent="0.25"/>
    <row r="52330" hidden="1" x14ac:dyDescent="0.25"/>
    <row r="52331" hidden="1" x14ac:dyDescent="0.25"/>
    <row r="52332" hidden="1" x14ac:dyDescent="0.25"/>
    <row r="52333" hidden="1" x14ac:dyDescent="0.25"/>
    <row r="52334" hidden="1" x14ac:dyDescent="0.25"/>
    <row r="52335" hidden="1" x14ac:dyDescent="0.25"/>
    <row r="52336" hidden="1" x14ac:dyDescent="0.25"/>
    <row r="52337" hidden="1" x14ac:dyDescent="0.25"/>
    <row r="52338" hidden="1" x14ac:dyDescent="0.25"/>
    <row r="52339" hidden="1" x14ac:dyDescent="0.25"/>
    <row r="52340" hidden="1" x14ac:dyDescent="0.25"/>
    <row r="52341" hidden="1" x14ac:dyDescent="0.25"/>
    <row r="52342" hidden="1" x14ac:dyDescent="0.25"/>
    <row r="52343" hidden="1" x14ac:dyDescent="0.25"/>
    <row r="52344" hidden="1" x14ac:dyDescent="0.25"/>
    <row r="52345" hidden="1" x14ac:dyDescent="0.25"/>
    <row r="52346" hidden="1" x14ac:dyDescent="0.25"/>
    <row r="52347" hidden="1" x14ac:dyDescent="0.25"/>
    <row r="52348" hidden="1" x14ac:dyDescent="0.25"/>
    <row r="52349" hidden="1" x14ac:dyDescent="0.25"/>
    <row r="52350" hidden="1" x14ac:dyDescent="0.25"/>
    <row r="52351" hidden="1" x14ac:dyDescent="0.25"/>
    <row r="52352" hidden="1" x14ac:dyDescent="0.25"/>
    <row r="52353" hidden="1" x14ac:dyDescent="0.25"/>
    <row r="52354" hidden="1" x14ac:dyDescent="0.25"/>
    <row r="52355" hidden="1" x14ac:dyDescent="0.25"/>
    <row r="52356" hidden="1" x14ac:dyDescent="0.25"/>
    <row r="52357" hidden="1" x14ac:dyDescent="0.25"/>
    <row r="52358" hidden="1" x14ac:dyDescent="0.25"/>
    <row r="52359" hidden="1" x14ac:dyDescent="0.25"/>
    <row r="52360" hidden="1" x14ac:dyDescent="0.25"/>
    <row r="52361" hidden="1" x14ac:dyDescent="0.25"/>
    <row r="52362" hidden="1" x14ac:dyDescent="0.25"/>
    <row r="52363" hidden="1" x14ac:dyDescent="0.25"/>
    <row r="52364" hidden="1" x14ac:dyDescent="0.25"/>
    <row r="52365" hidden="1" x14ac:dyDescent="0.25"/>
    <row r="52366" hidden="1" x14ac:dyDescent="0.25"/>
    <row r="52367" hidden="1" x14ac:dyDescent="0.25"/>
    <row r="52368" hidden="1" x14ac:dyDescent="0.25"/>
    <row r="52369" hidden="1" x14ac:dyDescent="0.25"/>
    <row r="52370" hidden="1" x14ac:dyDescent="0.25"/>
    <row r="52371" hidden="1" x14ac:dyDescent="0.25"/>
    <row r="52372" hidden="1" x14ac:dyDescent="0.25"/>
    <row r="52373" hidden="1" x14ac:dyDescent="0.25"/>
    <row r="52374" hidden="1" x14ac:dyDescent="0.25"/>
    <row r="52375" hidden="1" x14ac:dyDescent="0.25"/>
    <row r="52376" hidden="1" x14ac:dyDescent="0.25"/>
    <row r="52377" hidden="1" x14ac:dyDescent="0.25"/>
    <row r="52378" hidden="1" x14ac:dyDescent="0.25"/>
    <row r="52379" hidden="1" x14ac:dyDescent="0.25"/>
    <row r="52380" hidden="1" x14ac:dyDescent="0.25"/>
    <row r="52381" hidden="1" x14ac:dyDescent="0.25"/>
    <row r="52382" hidden="1" x14ac:dyDescent="0.25"/>
    <row r="52383" hidden="1" x14ac:dyDescent="0.25"/>
    <row r="52384" hidden="1" x14ac:dyDescent="0.25"/>
    <row r="52385" hidden="1" x14ac:dyDescent="0.25"/>
    <row r="52386" hidden="1" x14ac:dyDescent="0.25"/>
    <row r="52387" hidden="1" x14ac:dyDescent="0.25"/>
    <row r="52388" hidden="1" x14ac:dyDescent="0.25"/>
    <row r="52389" hidden="1" x14ac:dyDescent="0.25"/>
    <row r="52390" hidden="1" x14ac:dyDescent="0.25"/>
    <row r="52391" hidden="1" x14ac:dyDescent="0.25"/>
    <row r="52392" hidden="1" x14ac:dyDescent="0.25"/>
    <row r="52393" hidden="1" x14ac:dyDescent="0.25"/>
    <row r="52394" hidden="1" x14ac:dyDescent="0.25"/>
    <row r="52395" hidden="1" x14ac:dyDescent="0.25"/>
    <row r="52396" hidden="1" x14ac:dyDescent="0.25"/>
    <row r="52397" hidden="1" x14ac:dyDescent="0.25"/>
    <row r="52398" hidden="1" x14ac:dyDescent="0.25"/>
    <row r="52399" hidden="1" x14ac:dyDescent="0.25"/>
    <row r="52400" hidden="1" x14ac:dyDescent="0.25"/>
    <row r="52401" hidden="1" x14ac:dyDescent="0.25"/>
    <row r="52402" hidden="1" x14ac:dyDescent="0.25"/>
    <row r="52403" hidden="1" x14ac:dyDescent="0.25"/>
    <row r="52404" hidden="1" x14ac:dyDescent="0.25"/>
    <row r="52405" hidden="1" x14ac:dyDescent="0.25"/>
    <row r="52406" hidden="1" x14ac:dyDescent="0.25"/>
    <row r="52407" hidden="1" x14ac:dyDescent="0.25"/>
    <row r="52408" hidden="1" x14ac:dyDescent="0.25"/>
    <row r="52409" hidden="1" x14ac:dyDescent="0.25"/>
    <row r="52410" hidden="1" x14ac:dyDescent="0.25"/>
    <row r="52411" hidden="1" x14ac:dyDescent="0.25"/>
    <row r="52412" hidden="1" x14ac:dyDescent="0.25"/>
    <row r="52413" hidden="1" x14ac:dyDescent="0.25"/>
    <row r="52414" hidden="1" x14ac:dyDescent="0.25"/>
    <row r="52415" hidden="1" x14ac:dyDescent="0.25"/>
    <row r="52416" hidden="1" x14ac:dyDescent="0.25"/>
    <row r="52417" hidden="1" x14ac:dyDescent="0.25"/>
    <row r="52418" hidden="1" x14ac:dyDescent="0.25"/>
    <row r="52419" hidden="1" x14ac:dyDescent="0.25"/>
    <row r="52420" hidden="1" x14ac:dyDescent="0.25"/>
    <row r="52421" hidden="1" x14ac:dyDescent="0.25"/>
    <row r="52422" hidden="1" x14ac:dyDescent="0.25"/>
    <row r="52423" hidden="1" x14ac:dyDescent="0.25"/>
    <row r="52424" hidden="1" x14ac:dyDescent="0.25"/>
    <row r="52425" hidden="1" x14ac:dyDescent="0.25"/>
    <row r="52426" hidden="1" x14ac:dyDescent="0.25"/>
    <row r="52427" hidden="1" x14ac:dyDescent="0.25"/>
    <row r="52428" hidden="1" x14ac:dyDescent="0.25"/>
    <row r="52429" hidden="1" x14ac:dyDescent="0.25"/>
    <row r="52430" hidden="1" x14ac:dyDescent="0.25"/>
    <row r="52431" hidden="1" x14ac:dyDescent="0.25"/>
    <row r="52432" hidden="1" x14ac:dyDescent="0.25"/>
    <row r="52433" hidden="1" x14ac:dyDescent="0.25"/>
    <row r="52434" hidden="1" x14ac:dyDescent="0.25"/>
    <row r="52435" hidden="1" x14ac:dyDescent="0.25"/>
    <row r="52436" hidden="1" x14ac:dyDescent="0.25"/>
    <row r="52437" hidden="1" x14ac:dyDescent="0.25"/>
    <row r="52438" hidden="1" x14ac:dyDescent="0.25"/>
    <row r="52439" hidden="1" x14ac:dyDescent="0.25"/>
    <row r="52440" hidden="1" x14ac:dyDescent="0.25"/>
    <row r="52441" hidden="1" x14ac:dyDescent="0.25"/>
    <row r="52442" hidden="1" x14ac:dyDescent="0.25"/>
    <row r="52443" hidden="1" x14ac:dyDescent="0.25"/>
    <row r="52444" hidden="1" x14ac:dyDescent="0.25"/>
    <row r="52445" hidden="1" x14ac:dyDescent="0.25"/>
    <row r="52446" hidden="1" x14ac:dyDescent="0.25"/>
    <row r="52447" hidden="1" x14ac:dyDescent="0.25"/>
    <row r="52448" hidden="1" x14ac:dyDescent="0.25"/>
    <row r="52449" hidden="1" x14ac:dyDescent="0.25"/>
    <row r="52450" hidden="1" x14ac:dyDescent="0.25"/>
    <row r="52451" hidden="1" x14ac:dyDescent="0.25"/>
    <row r="52452" hidden="1" x14ac:dyDescent="0.25"/>
    <row r="52453" hidden="1" x14ac:dyDescent="0.25"/>
    <row r="52454" hidden="1" x14ac:dyDescent="0.25"/>
    <row r="52455" hidden="1" x14ac:dyDescent="0.25"/>
    <row r="52456" hidden="1" x14ac:dyDescent="0.25"/>
    <row r="52457" hidden="1" x14ac:dyDescent="0.25"/>
    <row r="52458" hidden="1" x14ac:dyDescent="0.25"/>
    <row r="52459" hidden="1" x14ac:dyDescent="0.25"/>
    <row r="52460" hidden="1" x14ac:dyDescent="0.25"/>
    <row r="52461" hidden="1" x14ac:dyDescent="0.25"/>
    <row r="52462" hidden="1" x14ac:dyDescent="0.25"/>
    <row r="52463" hidden="1" x14ac:dyDescent="0.25"/>
    <row r="52464" hidden="1" x14ac:dyDescent="0.25"/>
    <row r="52465" hidden="1" x14ac:dyDescent="0.25"/>
    <row r="52466" hidden="1" x14ac:dyDescent="0.25"/>
    <row r="52467" hidden="1" x14ac:dyDescent="0.25"/>
    <row r="52468" hidden="1" x14ac:dyDescent="0.25"/>
    <row r="52469" hidden="1" x14ac:dyDescent="0.25"/>
    <row r="52470" hidden="1" x14ac:dyDescent="0.25"/>
    <row r="52471" hidden="1" x14ac:dyDescent="0.25"/>
    <row r="52472" hidden="1" x14ac:dyDescent="0.25"/>
    <row r="52473" hidden="1" x14ac:dyDescent="0.25"/>
    <row r="52474" hidden="1" x14ac:dyDescent="0.25"/>
    <row r="52475" hidden="1" x14ac:dyDescent="0.25"/>
    <row r="52476" hidden="1" x14ac:dyDescent="0.25"/>
    <row r="52477" hidden="1" x14ac:dyDescent="0.25"/>
    <row r="52478" hidden="1" x14ac:dyDescent="0.25"/>
    <row r="52479" hidden="1" x14ac:dyDescent="0.25"/>
    <row r="52480" hidden="1" x14ac:dyDescent="0.25"/>
    <row r="52481" hidden="1" x14ac:dyDescent="0.25"/>
    <row r="52482" hidden="1" x14ac:dyDescent="0.25"/>
    <row r="52483" hidden="1" x14ac:dyDescent="0.25"/>
    <row r="52484" hidden="1" x14ac:dyDescent="0.25"/>
    <row r="52485" hidden="1" x14ac:dyDescent="0.25"/>
    <row r="52486" hidden="1" x14ac:dyDescent="0.25"/>
    <row r="52487" hidden="1" x14ac:dyDescent="0.25"/>
    <row r="52488" hidden="1" x14ac:dyDescent="0.25"/>
    <row r="52489" hidden="1" x14ac:dyDescent="0.25"/>
    <row r="52490" hidden="1" x14ac:dyDescent="0.25"/>
    <row r="52491" hidden="1" x14ac:dyDescent="0.25"/>
    <row r="52492" hidden="1" x14ac:dyDescent="0.25"/>
    <row r="52493" hidden="1" x14ac:dyDescent="0.25"/>
    <row r="52494" hidden="1" x14ac:dyDescent="0.25"/>
    <row r="52495" hidden="1" x14ac:dyDescent="0.25"/>
    <row r="52496" hidden="1" x14ac:dyDescent="0.25"/>
    <row r="52497" hidden="1" x14ac:dyDescent="0.25"/>
    <row r="52498" hidden="1" x14ac:dyDescent="0.25"/>
    <row r="52499" hidden="1" x14ac:dyDescent="0.25"/>
    <row r="52500" hidden="1" x14ac:dyDescent="0.25"/>
    <row r="52501" hidden="1" x14ac:dyDescent="0.25"/>
    <row r="52502" hidden="1" x14ac:dyDescent="0.25"/>
    <row r="52503" hidden="1" x14ac:dyDescent="0.25"/>
    <row r="52504" hidden="1" x14ac:dyDescent="0.25"/>
    <row r="52505" hidden="1" x14ac:dyDescent="0.25"/>
    <row r="52506" hidden="1" x14ac:dyDescent="0.25"/>
    <row r="52507" hidden="1" x14ac:dyDescent="0.25"/>
    <row r="52508" hidden="1" x14ac:dyDescent="0.25"/>
    <row r="52509" hidden="1" x14ac:dyDescent="0.25"/>
    <row r="52510" hidden="1" x14ac:dyDescent="0.25"/>
    <row r="52511" hidden="1" x14ac:dyDescent="0.25"/>
    <row r="52512" hidden="1" x14ac:dyDescent="0.25"/>
    <row r="52513" hidden="1" x14ac:dyDescent="0.25"/>
    <row r="52514" hidden="1" x14ac:dyDescent="0.25"/>
    <row r="52515" hidden="1" x14ac:dyDescent="0.25"/>
    <row r="52516" hidden="1" x14ac:dyDescent="0.25"/>
    <row r="52517" hidden="1" x14ac:dyDescent="0.25"/>
    <row r="52518" hidden="1" x14ac:dyDescent="0.25"/>
    <row r="52519" hidden="1" x14ac:dyDescent="0.25"/>
    <row r="52520" hidden="1" x14ac:dyDescent="0.25"/>
    <row r="52521" hidden="1" x14ac:dyDescent="0.25"/>
    <row r="52522" hidden="1" x14ac:dyDescent="0.25"/>
    <row r="52523" hidden="1" x14ac:dyDescent="0.25"/>
    <row r="52524" hidden="1" x14ac:dyDescent="0.25"/>
    <row r="52525" hidden="1" x14ac:dyDescent="0.25"/>
    <row r="52526" hidden="1" x14ac:dyDescent="0.25"/>
    <row r="52527" hidden="1" x14ac:dyDescent="0.25"/>
    <row r="52528" hidden="1" x14ac:dyDescent="0.25"/>
    <row r="52529" hidden="1" x14ac:dyDescent="0.25"/>
    <row r="52530" hidden="1" x14ac:dyDescent="0.25"/>
    <row r="52531" hidden="1" x14ac:dyDescent="0.25"/>
    <row r="52532" hidden="1" x14ac:dyDescent="0.25"/>
    <row r="52533" hidden="1" x14ac:dyDescent="0.25"/>
    <row r="52534" hidden="1" x14ac:dyDescent="0.25"/>
    <row r="52535" hidden="1" x14ac:dyDescent="0.25"/>
    <row r="52536" hidden="1" x14ac:dyDescent="0.25"/>
    <row r="52537" hidden="1" x14ac:dyDescent="0.25"/>
    <row r="52538" hidden="1" x14ac:dyDescent="0.25"/>
    <row r="52539" hidden="1" x14ac:dyDescent="0.25"/>
    <row r="52540" hidden="1" x14ac:dyDescent="0.25"/>
    <row r="52541" hidden="1" x14ac:dyDescent="0.25"/>
    <row r="52542" hidden="1" x14ac:dyDescent="0.25"/>
    <row r="52543" hidden="1" x14ac:dyDescent="0.25"/>
    <row r="52544" hidden="1" x14ac:dyDescent="0.25"/>
    <row r="52545" hidden="1" x14ac:dyDescent="0.25"/>
    <row r="52546" hidden="1" x14ac:dyDescent="0.25"/>
    <row r="52547" hidden="1" x14ac:dyDescent="0.25"/>
    <row r="52548" hidden="1" x14ac:dyDescent="0.25"/>
    <row r="52549" hidden="1" x14ac:dyDescent="0.25"/>
    <row r="52550" hidden="1" x14ac:dyDescent="0.25"/>
    <row r="52551" hidden="1" x14ac:dyDescent="0.25"/>
    <row r="52552" hidden="1" x14ac:dyDescent="0.25"/>
    <row r="52553" hidden="1" x14ac:dyDescent="0.25"/>
    <row r="52554" hidden="1" x14ac:dyDescent="0.25"/>
    <row r="52555" hidden="1" x14ac:dyDescent="0.25"/>
    <row r="52556" hidden="1" x14ac:dyDescent="0.25"/>
    <row r="52557" hidden="1" x14ac:dyDescent="0.25"/>
    <row r="52558" hidden="1" x14ac:dyDescent="0.25"/>
    <row r="52559" hidden="1" x14ac:dyDescent="0.25"/>
    <row r="52560" hidden="1" x14ac:dyDescent="0.25"/>
    <row r="52561" hidden="1" x14ac:dyDescent="0.25"/>
    <row r="52562" hidden="1" x14ac:dyDescent="0.25"/>
    <row r="52563" hidden="1" x14ac:dyDescent="0.25"/>
    <row r="52564" hidden="1" x14ac:dyDescent="0.25"/>
    <row r="52565" hidden="1" x14ac:dyDescent="0.25"/>
    <row r="52566" hidden="1" x14ac:dyDescent="0.25"/>
    <row r="52567" hidden="1" x14ac:dyDescent="0.25"/>
    <row r="52568" hidden="1" x14ac:dyDescent="0.25"/>
    <row r="52569" hidden="1" x14ac:dyDescent="0.25"/>
    <row r="52570" hidden="1" x14ac:dyDescent="0.25"/>
    <row r="52571" hidden="1" x14ac:dyDescent="0.25"/>
    <row r="52572" hidden="1" x14ac:dyDescent="0.25"/>
    <row r="52573" hidden="1" x14ac:dyDescent="0.25"/>
    <row r="52574" hidden="1" x14ac:dyDescent="0.25"/>
    <row r="52575" hidden="1" x14ac:dyDescent="0.25"/>
    <row r="52576" hidden="1" x14ac:dyDescent="0.25"/>
    <row r="52577" hidden="1" x14ac:dyDescent="0.25"/>
    <row r="52578" hidden="1" x14ac:dyDescent="0.25"/>
    <row r="52579" hidden="1" x14ac:dyDescent="0.25"/>
    <row r="52580" hidden="1" x14ac:dyDescent="0.25"/>
    <row r="52581" hidden="1" x14ac:dyDescent="0.25"/>
    <row r="52582" hidden="1" x14ac:dyDescent="0.25"/>
    <row r="52583" hidden="1" x14ac:dyDescent="0.25"/>
    <row r="52584" hidden="1" x14ac:dyDescent="0.25"/>
    <row r="52585" hidden="1" x14ac:dyDescent="0.25"/>
    <row r="52586" hidden="1" x14ac:dyDescent="0.25"/>
    <row r="52587" hidden="1" x14ac:dyDescent="0.25"/>
    <row r="52588" hidden="1" x14ac:dyDescent="0.25"/>
    <row r="52589" hidden="1" x14ac:dyDescent="0.25"/>
    <row r="52590" hidden="1" x14ac:dyDescent="0.25"/>
    <row r="52591" hidden="1" x14ac:dyDescent="0.25"/>
    <row r="52592" hidden="1" x14ac:dyDescent="0.25"/>
    <row r="52593" hidden="1" x14ac:dyDescent="0.25"/>
    <row r="52594" hidden="1" x14ac:dyDescent="0.25"/>
    <row r="52595" hidden="1" x14ac:dyDescent="0.25"/>
    <row r="52596" hidden="1" x14ac:dyDescent="0.25"/>
    <row r="52597" hidden="1" x14ac:dyDescent="0.25"/>
    <row r="52598" hidden="1" x14ac:dyDescent="0.25"/>
    <row r="52599" hidden="1" x14ac:dyDescent="0.25"/>
    <row r="52600" hidden="1" x14ac:dyDescent="0.25"/>
    <row r="52601" hidden="1" x14ac:dyDescent="0.25"/>
    <row r="52602" hidden="1" x14ac:dyDescent="0.25"/>
    <row r="52603" hidden="1" x14ac:dyDescent="0.25"/>
    <row r="52604" hidden="1" x14ac:dyDescent="0.25"/>
    <row r="52605" hidden="1" x14ac:dyDescent="0.25"/>
    <row r="52606" hidden="1" x14ac:dyDescent="0.25"/>
    <row r="52607" hidden="1" x14ac:dyDescent="0.25"/>
    <row r="52608" hidden="1" x14ac:dyDescent="0.25"/>
    <row r="52609" hidden="1" x14ac:dyDescent="0.25"/>
    <row r="52610" hidden="1" x14ac:dyDescent="0.25"/>
    <row r="52611" hidden="1" x14ac:dyDescent="0.25"/>
    <row r="52612" hidden="1" x14ac:dyDescent="0.25"/>
    <row r="52613" hidden="1" x14ac:dyDescent="0.25"/>
    <row r="52614" hidden="1" x14ac:dyDescent="0.25"/>
    <row r="52615" hidden="1" x14ac:dyDescent="0.25"/>
    <row r="52616" hidden="1" x14ac:dyDescent="0.25"/>
    <row r="52617" hidden="1" x14ac:dyDescent="0.25"/>
    <row r="52618" hidden="1" x14ac:dyDescent="0.25"/>
    <row r="52619" hidden="1" x14ac:dyDescent="0.25"/>
    <row r="52620" hidden="1" x14ac:dyDescent="0.25"/>
    <row r="52621" hidden="1" x14ac:dyDescent="0.25"/>
    <row r="52622" hidden="1" x14ac:dyDescent="0.25"/>
    <row r="52623" hidden="1" x14ac:dyDescent="0.25"/>
    <row r="52624" hidden="1" x14ac:dyDescent="0.25"/>
    <row r="52625" hidden="1" x14ac:dyDescent="0.25"/>
    <row r="52626" hidden="1" x14ac:dyDescent="0.25"/>
    <row r="52627" hidden="1" x14ac:dyDescent="0.25"/>
    <row r="52628" hidden="1" x14ac:dyDescent="0.25"/>
    <row r="52629" hidden="1" x14ac:dyDescent="0.25"/>
    <row r="52630" hidden="1" x14ac:dyDescent="0.25"/>
    <row r="52631" hidden="1" x14ac:dyDescent="0.25"/>
    <row r="52632" hidden="1" x14ac:dyDescent="0.25"/>
    <row r="52633" hidden="1" x14ac:dyDescent="0.25"/>
    <row r="52634" hidden="1" x14ac:dyDescent="0.25"/>
    <row r="52635" hidden="1" x14ac:dyDescent="0.25"/>
    <row r="52636" hidden="1" x14ac:dyDescent="0.25"/>
    <row r="52637" hidden="1" x14ac:dyDescent="0.25"/>
    <row r="52638" hidden="1" x14ac:dyDescent="0.25"/>
    <row r="52639" hidden="1" x14ac:dyDescent="0.25"/>
    <row r="52640" hidden="1" x14ac:dyDescent="0.25"/>
    <row r="52641" hidden="1" x14ac:dyDescent="0.25"/>
    <row r="52642" hidden="1" x14ac:dyDescent="0.25"/>
    <row r="52643" hidden="1" x14ac:dyDescent="0.25"/>
    <row r="52644" hidden="1" x14ac:dyDescent="0.25"/>
    <row r="52645" hidden="1" x14ac:dyDescent="0.25"/>
    <row r="52646" hidden="1" x14ac:dyDescent="0.25"/>
    <row r="52647" hidden="1" x14ac:dyDescent="0.25"/>
    <row r="52648" hidden="1" x14ac:dyDescent="0.25"/>
    <row r="52649" hidden="1" x14ac:dyDescent="0.25"/>
    <row r="52650" hidden="1" x14ac:dyDescent="0.25"/>
    <row r="52651" hidden="1" x14ac:dyDescent="0.25"/>
    <row r="52652" hidden="1" x14ac:dyDescent="0.25"/>
    <row r="52653" hidden="1" x14ac:dyDescent="0.25"/>
    <row r="52654" hidden="1" x14ac:dyDescent="0.25"/>
    <row r="52655" hidden="1" x14ac:dyDescent="0.25"/>
    <row r="52656" hidden="1" x14ac:dyDescent="0.25"/>
    <row r="52657" hidden="1" x14ac:dyDescent="0.25"/>
    <row r="52658" hidden="1" x14ac:dyDescent="0.25"/>
    <row r="52659" hidden="1" x14ac:dyDescent="0.25"/>
    <row r="52660" hidden="1" x14ac:dyDescent="0.25"/>
    <row r="52661" hidden="1" x14ac:dyDescent="0.25"/>
    <row r="52662" hidden="1" x14ac:dyDescent="0.25"/>
    <row r="52663" hidden="1" x14ac:dyDescent="0.25"/>
    <row r="52664" hidden="1" x14ac:dyDescent="0.25"/>
    <row r="52665" hidden="1" x14ac:dyDescent="0.25"/>
    <row r="52666" hidden="1" x14ac:dyDescent="0.25"/>
    <row r="52667" hidden="1" x14ac:dyDescent="0.25"/>
    <row r="52668" hidden="1" x14ac:dyDescent="0.25"/>
    <row r="52669" hidden="1" x14ac:dyDescent="0.25"/>
    <row r="52670" hidden="1" x14ac:dyDescent="0.25"/>
    <row r="52671" hidden="1" x14ac:dyDescent="0.25"/>
    <row r="52672" hidden="1" x14ac:dyDescent="0.25"/>
    <row r="52673" hidden="1" x14ac:dyDescent="0.25"/>
    <row r="52674" hidden="1" x14ac:dyDescent="0.25"/>
    <row r="52675" hidden="1" x14ac:dyDescent="0.25"/>
    <row r="52676" hidden="1" x14ac:dyDescent="0.25"/>
    <row r="52677" hidden="1" x14ac:dyDescent="0.25"/>
    <row r="52678" hidden="1" x14ac:dyDescent="0.25"/>
    <row r="52679" hidden="1" x14ac:dyDescent="0.25"/>
    <row r="52680" hidden="1" x14ac:dyDescent="0.25"/>
    <row r="52681" hidden="1" x14ac:dyDescent="0.25"/>
    <row r="52682" hidden="1" x14ac:dyDescent="0.25"/>
    <row r="52683" hidden="1" x14ac:dyDescent="0.25"/>
    <row r="52684" hidden="1" x14ac:dyDescent="0.25"/>
    <row r="52685" hidden="1" x14ac:dyDescent="0.25"/>
    <row r="52686" hidden="1" x14ac:dyDescent="0.25"/>
    <row r="52687" hidden="1" x14ac:dyDescent="0.25"/>
    <row r="52688" hidden="1" x14ac:dyDescent="0.25"/>
    <row r="52689" hidden="1" x14ac:dyDescent="0.25"/>
    <row r="52690" hidden="1" x14ac:dyDescent="0.25"/>
    <row r="52691" hidden="1" x14ac:dyDescent="0.25"/>
    <row r="52692" hidden="1" x14ac:dyDescent="0.25"/>
    <row r="52693" hidden="1" x14ac:dyDescent="0.25"/>
    <row r="52694" hidden="1" x14ac:dyDescent="0.25"/>
    <row r="52695" hidden="1" x14ac:dyDescent="0.25"/>
    <row r="52696" hidden="1" x14ac:dyDescent="0.25"/>
    <row r="52697" hidden="1" x14ac:dyDescent="0.25"/>
    <row r="52698" hidden="1" x14ac:dyDescent="0.25"/>
    <row r="52699" hidden="1" x14ac:dyDescent="0.25"/>
    <row r="52700" hidden="1" x14ac:dyDescent="0.25"/>
    <row r="52701" hidden="1" x14ac:dyDescent="0.25"/>
    <row r="52702" hidden="1" x14ac:dyDescent="0.25"/>
    <row r="52703" hidden="1" x14ac:dyDescent="0.25"/>
    <row r="52704" hidden="1" x14ac:dyDescent="0.25"/>
    <row r="52705" hidden="1" x14ac:dyDescent="0.25"/>
    <row r="52706" hidden="1" x14ac:dyDescent="0.25"/>
    <row r="52707" hidden="1" x14ac:dyDescent="0.25"/>
    <row r="52708" hidden="1" x14ac:dyDescent="0.25"/>
    <row r="52709" hidden="1" x14ac:dyDescent="0.25"/>
    <row r="52710" hidden="1" x14ac:dyDescent="0.25"/>
    <row r="52711" hidden="1" x14ac:dyDescent="0.25"/>
    <row r="52712" hidden="1" x14ac:dyDescent="0.25"/>
    <row r="52713" hidden="1" x14ac:dyDescent="0.25"/>
    <row r="52714" hidden="1" x14ac:dyDescent="0.25"/>
    <row r="52715" hidden="1" x14ac:dyDescent="0.25"/>
    <row r="52716" hidden="1" x14ac:dyDescent="0.25"/>
    <row r="52717" hidden="1" x14ac:dyDescent="0.25"/>
    <row r="52718" hidden="1" x14ac:dyDescent="0.25"/>
    <row r="52719" hidden="1" x14ac:dyDescent="0.25"/>
    <row r="52720" hidden="1" x14ac:dyDescent="0.25"/>
    <row r="52721" hidden="1" x14ac:dyDescent="0.25"/>
    <row r="52722" hidden="1" x14ac:dyDescent="0.25"/>
    <row r="52723" hidden="1" x14ac:dyDescent="0.25"/>
    <row r="52724" hidden="1" x14ac:dyDescent="0.25"/>
    <row r="52725" hidden="1" x14ac:dyDescent="0.25"/>
    <row r="52726" hidden="1" x14ac:dyDescent="0.25"/>
    <row r="52727" hidden="1" x14ac:dyDescent="0.25"/>
    <row r="52728" hidden="1" x14ac:dyDescent="0.25"/>
    <row r="52729" hidden="1" x14ac:dyDescent="0.25"/>
    <row r="52730" hidden="1" x14ac:dyDescent="0.25"/>
    <row r="52731" hidden="1" x14ac:dyDescent="0.25"/>
    <row r="52732" hidden="1" x14ac:dyDescent="0.25"/>
    <row r="52733" hidden="1" x14ac:dyDescent="0.25"/>
    <row r="52734" hidden="1" x14ac:dyDescent="0.25"/>
    <row r="52735" hidden="1" x14ac:dyDescent="0.25"/>
    <row r="52736" hidden="1" x14ac:dyDescent="0.25"/>
    <row r="52737" hidden="1" x14ac:dyDescent="0.25"/>
    <row r="52738" hidden="1" x14ac:dyDescent="0.25"/>
    <row r="52739" hidden="1" x14ac:dyDescent="0.25"/>
    <row r="52740" hidden="1" x14ac:dyDescent="0.25"/>
    <row r="52741" hidden="1" x14ac:dyDescent="0.25"/>
    <row r="52742" hidden="1" x14ac:dyDescent="0.25"/>
    <row r="52743" hidden="1" x14ac:dyDescent="0.25"/>
    <row r="52744" hidden="1" x14ac:dyDescent="0.25"/>
    <row r="52745" hidden="1" x14ac:dyDescent="0.25"/>
    <row r="52746" hidden="1" x14ac:dyDescent="0.25"/>
    <row r="52747" hidden="1" x14ac:dyDescent="0.25"/>
    <row r="52748" hidden="1" x14ac:dyDescent="0.25"/>
    <row r="52749" hidden="1" x14ac:dyDescent="0.25"/>
    <row r="52750" hidden="1" x14ac:dyDescent="0.25"/>
    <row r="52751" hidden="1" x14ac:dyDescent="0.25"/>
    <row r="52752" hidden="1" x14ac:dyDescent="0.25"/>
    <row r="52753" hidden="1" x14ac:dyDescent="0.25"/>
    <row r="52754" hidden="1" x14ac:dyDescent="0.25"/>
    <row r="52755" hidden="1" x14ac:dyDescent="0.25"/>
    <row r="52756" hidden="1" x14ac:dyDescent="0.25"/>
    <row r="52757" hidden="1" x14ac:dyDescent="0.25"/>
    <row r="52758" hidden="1" x14ac:dyDescent="0.25"/>
    <row r="52759" hidden="1" x14ac:dyDescent="0.25"/>
    <row r="52760" hidden="1" x14ac:dyDescent="0.25"/>
    <row r="52761" hidden="1" x14ac:dyDescent="0.25"/>
    <row r="52762" hidden="1" x14ac:dyDescent="0.25"/>
    <row r="52763" hidden="1" x14ac:dyDescent="0.25"/>
    <row r="52764" hidden="1" x14ac:dyDescent="0.25"/>
    <row r="52765" hidden="1" x14ac:dyDescent="0.25"/>
    <row r="52766" hidden="1" x14ac:dyDescent="0.25"/>
    <row r="52767" hidden="1" x14ac:dyDescent="0.25"/>
    <row r="52768" hidden="1" x14ac:dyDescent="0.25"/>
    <row r="52769" hidden="1" x14ac:dyDescent="0.25"/>
    <row r="52770" hidden="1" x14ac:dyDescent="0.25"/>
    <row r="52771" hidden="1" x14ac:dyDescent="0.25"/>
    <row r="52772" hidden="1" x14ac:dyDescent="0.25"/>
    <row r="52773" hidden="1" x14ac:dyDescent="0.25"/>
    <row r="52774" hidden="1" x14ac:dyDescent="0.25"/>
    <row r="52775" hidden="1" x14ac:dyDescent="0.25"/>
    <row r="52776" hidden="1" x14ac:dyDescent="0.25"/>
    <row r="52777" hidden="1" x14ac:dyDescent="0.25"/>
    <row r="52778" hidden="1" x14ac:dyDescent="0.25"/>
    <row r="52779" hidden="1" x14ac:dyDescent="0.25"/>
    <row r="52780" hidden="1" x14ac:dyDescent="0.25"/>
    <row r="52781" hidden="1" x14ac:dyDescent="0.25"/>
    <row r="52782" hidden="1" x14ac:dyDescent="0.25"/>
    <row r="52783" hidden="1" x14ac:dyDescent="0.25"/>
    <row r="52784" hidden="1" x14ac:dyDescent="0.25"/>
    <row r="52785" hidden="1" x14ac:dyDescent="0.25"/>
    <row r="52786" hidden="1" x14ac:dyDescent="0.25"/>
    <row r="52787" hidden="1" x14ac:dyDescent="0.25"/>
    <row r="52788" hidden="1" x14ac:dyDescent="0.25"/>
    <row r="52789" hidden="1" x14ac:dyDescent="0.25"/>
    <row r="52790" hidden="1" x14ac:dyDescent="0.25"/>
    <row r="52791" hidden="1" x14ac:dyDescent="0.25"/>
    <row r="52792" hidden="1" x14ac:dyDescent="0.25"/>
    <row r="52793" hidden="1" x14ac:dyDescent="0.25"/>
    <row r="52794" hidden="1" x14ac:dyDescent="0.25"/>
    <row r="52795" hidden="1" x14ac:dyDescent="0.25"/>
    <row r="52796" hidden="1" x14ac:dyDescent="0.25"/>
    <row r="52797" hidden="1" x14ac:dyDescent="0.25"/>
    <row r="52798" hidden="1" x14ac:dyDescent="0.25"/>
    <row r="52799" hidden="1" x14ac:dyDescent="0.25"/>
    <row r="52800" hidden="1" x14ac:dyDescent="0.25"/>
    <row r="52801" hidden="1" x14ac:dyDescent="0.25"/>
    <row r="52802" hidden="1" x14ac:dyDescent="0.25"/>
    <row r="52803" hidden="1" x14ac:dyDescent="0.25"/>
    <row r="52804" hidden="1" x14ac:dyDescent="0.25"/>
    <row r="52805" hidden="1" x14ac:dyDescent="0.25"/>
    <row r="52806" hidden="1" x14ac:dyDescent="0.25"/>
    <row r="52807" hidden="1" x14ac:dyDescent="0.25"/>
    <row r="52808" hidden="1" x14ac:dyDescent="0.25"/>
    <row r="52809" hidden="1" x14ac:dyDescent="0.25"/>
    <row r="52810" hidden="1" x14ac:dyDescent="0.25"/>
    <row r="52811" hidden="1" x14ac:dyDescent="0.25"/>
    <row r="52812" hidden="1" x14ac:dyDescent="0.25"/>
    <row r="52813" hidden="1" x14ac:dyDescent="0.25"/>
    <row r="52814" hidden="1" x14ac:dyDescent="0.25"/>
    <row r="52815" hidden="1" x14ac:dyDescent="0.25"/>
    <row r="52816" hidden="1" x14ac:dyDescent="0.25"/>
    <row r="52817" hidden="1" x14ac:dyDescent="0.25"/>
    <row r="52818" hidden="1" x14ac:dyDescent="0.25"/>
    <row r="52819" hidden="1" x14ac:dyDescent="0.25"/>
    <row r="52820" hidden="1" x14ac:dyDescent="0.25"/>
    <row r="52821" hidden="1" x14ac:dyDescent="0.25"/>
    <row r="52822" hidden="1" x14ac:dyDescent="0.25"/>
    <row r="52823" hidden="1" x14ac:dyDescent="0.25"/>
    <row r="52824" hidden="1" x14ac:dyDescent="0.25"/>
    <row r="52825" hidden="1" x14ac:dyDescent="0.25"/>
    <row r="52826" hidden="1" x14ac:dyDescent="0.25"/>
    <row r="52827" hidden="1" x14ac:dyDescent="0.25"/>
    <row r="52828" hidden="1" x14ac:dyDescent="0.25"/>
    <row r="52829" hidden="1" x14ac:dyDescent="0.25"/>
    <row r="52830" hidden="1" x14ac:dyDescent="0.25"/>
    <row r="52831" hidden="1" x14ac:dyDescent="0.25"/>
    <row r="52832" hidden="1" x14ac:dyDescent="0.25"/>
    <row r="52833" hidden="1" x14ac:dyDescent="0.25"/>
    <row r="52834" hidden="1" x14ac:dyDescent="0.25"/>
    <row r="52835" hidden="1" x14ac:dyDescent="0.25"/>
    <row r="52836" hidden="1" x14ac:dyDescent="0.25"/>
    <row r="52837" hidden="1" x14ac:dyDescent="0.25"/>
    <row r="52838" hidden="1" x14ac:dyDescent="0.25"/>
    <row r="52839" hidden="1" x14ac:dyDescent="0.25"/>
    <row r="52840" hidden="1" x14ac:dyDescent="0.25"/>
    <row r="52841" hidden="1" x14ac:dyDescent="0.25"/>
    <row r="52842" hidden="1" x14ac:dyDescent="0.25"/>
    <row r="52843" hidden="1" x14ac:dyDescent="0.25"/>
    <row r="52844" hidden="1" x14ac:dyDescent="0.25"/>
    <row r="52845" hidden="1" x14ac:dyDescent="0.25"/>
    <row r="52846" hidden="1" x14ac:dyDescent="0.25"/>
    <row r="52847" hidden="1" x14ac:dyDescent="0.25"/>
    <row r="52848" hidden="1" x14ac:dyDescent="0.25"/>
    <row r="52849" hidden="1" x14ac:dyDescent="0.25"/>
    <row r="52850" hidden="1" x14ac:dyDescent="0.25"/>
    <row r="52851" hidden="1" x14ac:dyDescent="0.25"/>
    <row r="52852" hidden="1" x14ac:dyDescent="0.25"/>
    <row r="52853" hidden="1" x14ac:dyDescent="0.25"/>
    <row r="52854" hidden="1" x14ac:dyDescent="0.25"/>
    <row r="52855" hidden="1" x14ac:dyDescent="0.25"/>
    <row r="52856" hidden="1" x14ac:dyDescent="0.25"/>
    <row r="52857" hidden="1" x14ac:dyDescent="0.25"/>
    <row r="52858" hidden="1" x14ac:dyDescent="0.25"/>
    <row r="52859" hidden="1" x14ac:dyDescent="0.25"/>
    <row r="52860" hidden="1" x14ac:dyDescent="0.25"/>
    <row r="52861" hidden="1" x14ac:dyDescent="0.25"/>
    <row r="52862" hidden="1" x14ac:dyDescent="0.25"/>
    <row r="52863" hidden="1" x14ac:dyDescent="0.25"/>
    <row r="52864" hidden="1" x14ac:dyDescent="0.25"/>
    <row r="52865" hidden="1" x14ac:dyDescent="0.25"/>
    <row r="52866" hidden="1" x14ac:dyDescent="0.25"/>
    <row r="52867" hidden="1" x14ac:dyDescent="0.25"/>
    <row r="52868" hidden="1" x14ac:dyDescent="0.25"/>
    <row r="52869" hidden="1" x14ac:dyDescent="0.25"/>
    <row r="52870" hidden="1" x14ac:dyDescent="0.25"/>
    <row r="52871" hidden="1" x14ac:dyDescent="0.25"/>
    <row r="52872" hidden="1" x14ac:dyDescent="0.25"/>
    <row r="52873" hidden="1" x14ac:dyDescent="0.25"/>
    <row r="52874" hidden="1" x14ac:dyDescent="0.25"/>
    <row r="52875" hidden="1" x14ac:dyDescent="0.25"/>
    <row r="52876" hidden="1" x14ac:dyDescent="0.25"/>
    <row r="52877" hidden="1" x14ac:dyDescent="0.25"/>
    <row r="52878" hidden="1" x14ac:dyDescent="0.25"/>
    <row r="52879" hidden="1" x14ac:dyDescent="0.25"/>
    <row r="52880" hidden="1" x14ac:dyDescent="0.25"/>
    <row r="52881" hidden="1" x14ac:dyDescent="0.25"/>
    <row r="52882" hidden="1" x14ac:dyDescent="0.25"/>
    <row r="52883" hidden="1" x14ac:dyDescent="0.25"/>
    <row r="52884" hidden="1" x14ac:dyDescent="0.25"/>
    <row r="52885" hidden="1" x14ac:dyDescent="0.25"/>
    <row r="52886" hidden="1" x14ac:dyDescent="0.25"/>
    <row r="52887" hidden="1" x14ac:dyDescent="0.25"/>
    <row r="52888" hidden="1" x14ac:dyDescent="0.25"/>
    <row r="52889" hidden="1" x14ac:dyDescent="0.25"/>
    <row r="52890" hidden="1" x14ac:dyDescent="0.25"/>
    <row r="52891" hidden="1" x14ac:dyDescent="0.25"/>
    <row r="52892" hidden="1" x14ac:dyDescent="0.25"/>
    <row r="52893" hidden="1" x14ac:dyDescent="0.25"/>
    <row r="52894" hidden="1" x14ac:dyDescent="0.25"/>
    <row r="52895" hidden="1" x14ac:dyDescent="0.25"/>
    <row r="52896" hidden="1" x14ac:dyDescent="0.25"/>
    <row r="52897" hidden="1" x14ac:dyDescent="0.25"/>
    <row r="52898" hidden="1" x14ac:dyDescent="0.25"/>
    <row r="52899" hidden="1" x14ac:dyDescent="0.25"/>
    <row r="52900" hidden="1" x14ac:dyDescent="0.25"/>
    <row r="52901" hidden="1" x14ac:dyDescent="0.25"/>
    <row r="52902" hidden="1" x14ac:dyDescent="0.25"/>
    <row r="52903" hidden="1" x14ac:dyDescent="0.25"/>
    <row r="52904" hidden="1" x14ac:dyDescent="0.25"/>
    <row r="52905" hidden="1" x14ac:dyDescent="0.25"/>
    <row r="52906" hidden="1" x14ac:dyDescent="0.25"/>
    <row r="52907" hidden="1" x14ac:dyDescent="0.25"/>
    <row r="52908" hidden="1" x14ac:dyDescent="0.25"/>
    <row r="52909" hidden="1" x14ac:dyDescent="0.25"/>
    <row r="52910" hidden="1" x14ac:dyDescent="0.25"/>
    <row r="52911" hidden="1" x14ac:dyDescent="0.25"/>
    <row r="52912" hidden="1" x14ac:dyDescent="0.25"/>
    <row r="52913" hidden="1" x14ac:dyDescent="0.25"/>
    <row r="52914" hidden="1" x14ac:dyDescent="0.25"/>
    <row r="52915" hidden="1" x14ac:dyDescent="0.25"/>
    <row r="52916" hidden="1" x14ac:dyDescent="0.25"/>
    <row r="52917" hidden="1" x14ac:dyDescent="0.25"/>
    <row r="52918" hidden="1" x14ac:dyDescent="0.25"/>
    <row r="52919" hidden="1" x14ac:dyDescent="0.25"/>
    <row r="52920" hidden="1" x14ac:dyDescent="0.25"/>
    <row r="52921" hidden="1" x14ac:dyDescent="0.25"/>
    <row r="52922" hidden="1" x14ac:dyDescent="0.25"/>
    <row r="52923" hidden="1" x14ac:dyDescent="0.25"/>
    <row r="52924" hidden="1" x14ac:dyDescent="0.25"/>
    <row r="52925" hidden="1" x14ac:dyDescent="0.25"/>
    <row r="52926" hidden="1" x14ac:dyDescent="0.25"/>
    <row r="52927" hidden="1" x14ac:dyDescent="0.25"/>
    <row r="52928" hidden="1" x14ac:dyDescent="0.25"/>
    <row r="52929" hidden="1" x14ac:dyDescent="0.25"/>
    <row r="52930" hidden="1" x14ac:dyDescent="0.25"/>
    <row r="52931" hidden="1" x14ac:dyDescent="0.25"/>
    <row r="52932" hidden="1" x14ac:dyDescent="0.25"/>
    <row r="52933" hidden="1" x14ac:dyDescent="0.25"/>
    <row r="52934" hidden="1" x14ac:dyDescent="0.25"/>
    <row r="52935" hidden="1" x14ac:dyDescent="0.25"/>
    <row r="52936" hidden="1" x14ac:dyDescent="0.25"/>
    <row r="52937" hidden="1" x14ac:dyDescent="0.25"/>
    <row r="52938" hidden="1" x14ac:dyDescent="0.25"/>
    <row r="52939" hidden="1" x14ac:dyDescent="0.25"/>
    <row r="52940" hidden="1" x14ac:dyDescent="0.25"/>
    <row r="52941" hidden="1" x14ac:dyDescent="0.25"/>
    <row r="52942" hidden="1" x14ac:dyDescent="0.25"/>
    <row r="52943" hidden="1" x14ac:dyDescent="0.25"/>
    <row r="52944" hidden="1" x14ac:dyDescent="0.25"/>
    <row r="52945" hidden="1" x14ac:dyDescent="0.25"/>
    <row r="52946" hidden="1" x14ac:dyDescent="0.25"/>
    <row r="52947" hidden="1" x14ac:dyDescent="0.25"/>
    <row r="52948" hidden="1" x14ac:dyDescent="0.25"/>
    <row r="52949" hidden="1" x14ac:dyDescent="0.25"/>
    <row r="52950" hidden="1" x14ac:dyDescent="0.25"/>
    <row r="52951" hidden="1" x14ac:dyDescent="0.25"/>
    <row r="52952" hidden="1" x14ac:dyDescent="0.25"/>
    <row r="52953" hidden="1" x14ac:dyDescent="0.25"/>
    <row r="52954" hidden="1" x14ac:dyDescent="0.25"/>
    <row r="52955" hidden="1" x14ac:dyDescent="0.25"/>
    <row r="52956" hidden="1" x14ac:dyDescent="0.25"/>
    <row r="52957" hidden="1" x14ac:dyDescent="0.25"/>
    <row r="52958" hidden="1" x14ac:dyDescent="0.25"/>
    <row r="52959" hidden="1" x14ac:dyDescent="0.25"/>
    <row r="52960" hidden="1" x14ac:dyDescent="0.25"/>
    <row r="52961" hidden="1" x14ac:dyDescent="0.25"/>
    <row r="52962" hidden="1" x14ac:dyDescent="0.25"/>
    <row r="52963" hidden="1" x14ac:dyDescent="0.25"/>
    <row r="52964" hidden="1" x14ac:dyDescent="0.25"/>
    <row r="52965" hidden="1" x14ac:dyDescent="0.25"/>
    <row r="52966" hidden="1" x14ac:dyDescent="0.25"/>
    <row r="52967" hidden="1" x14ac:dyDescent="0.25"/>
    <row r="52968" hidden="1" x14ac:dyDescent="0.25"/>
    <row r="52969" hidden="1" x14ac:dyDescent="0.25"/>
    <row r="52970" hidden="1" x14ac:dyDescent="0.25"/>
    <row r="52971" hidden="1" x14ac:dyDescent="0.25"/>
    <row r="52972" hidden="1" x14ac:dyDescent="0.25"/>
    <row r="52973" hidden="1" x14ac:dyDescent="0.25"/>
    <row r="52974" hidden="1" x14ac:dyDescent="0.25"/>
    <row r="52975" hidden="1" x14ac:dyDescent="0.25"/>
    <row r="52976" hidden="1" x14ac:dyDescent="0.25"/>
    <row r="52977" hidden="1" x14ac:dyDescent="0.25"/>
    <row r="52978" hidden="1" x14ac:dyDescent="0.25"/>
    <row r="52979" hidden="1" x14ac:dyDescent="0.25"/>
    <row r="52980" hidden="1" x14ac:dyDescent="0.25"/>
    <row r="52981" hidden="1" x14ac:dyDescent="0.25"/>
    <row r="52982" hidden="1" x14ac:dyDescent="0.25"/>
    <row r="52983" hidden="1" x14ac:dyDescent="0.25"/>
    <row r="52984" hidden="1" x14ac:dyDescent="0.25"/>
    <row r="52985" hidden="1" x14ac:dyDescent="0.25"/>
    <row r="52986" hidden="1" x14ac:dyDescent="0.25"/>
    <row r="52987" hidden="1" x14ac:dyDescent="0.25"/>
    <row r="52988" hidden="1" x14ac:dyDescent="0.25"/>
    <row r="52989" hidden="1" x14ac:dyDescent="0.25"/>
    <row r="52990" hidden="1" x14ac:dyDescent="0.25"/>
    <row r="52991" hidden="1" x14ac:dyDescent="0.25"/>
    <row r="52992" hidden="1" x14ac:dyDescent="0.25"/>
    <row r="52993" hidden="1" x14ac:dyDescent="0.25"/>
    <row r="52994" hidden="1" x14ac:dyDescent="0.25"/>
    <row r="52995" hidden="1" x14ac:dyDescent="0.25"/>
    <row r="52996" hidden="1" x14ac:dyDescent="0.25"/>
    <row r="52997" hidden="1" x14ac:dyDescent="0.25"/>
    <row r="52998" hidden="1" x14ac:dyDescent="0.25"/>
    <row r="52999" hidden="1" x14ac:dyDescent="0.25"/>
    <row r="53000" hidden="1" x14ac:dyDescent="0.25"/>
    <row r="53001" hidden="1" x14ac:dyDescent="0.25"/>
    <row r="53002" hidden="1" x14ac:dyDescent="0.25"/>
    <row r="53003" hidden="1" x14ac:dyDescent="0.25"/>
    <row r="53004" hidden="1" x14ac:dyDescent="0.25"/>
    <row r="53005" hidden="1" x14ac:dyDescent="0.25"/>
    <row r="53006" hidden="1" x14ac:dyDescent="0.25"/>
    <row r="53007" hidden="1" x14ac:dyDescent="0.25"/>
    <row r="53008" hidden="1" x14ac:dyDescent="0.25"/>
    <row r="53009" hidden="1" x14ac:dyDescent="0.25"/>
    <row r="53010" hidden="1" x14ac:dyDescent="0.25"/>
    <row r="53011" hidden="1" x14ac:dyDescent="0.25"/>
    <row r="53012" hidden="1" x14ac:dyDescent="0.25"/>
    <row r="53013" hidden="1" x14ac:dyDescent="0.25"/>
    <row r="53014" hidden="1" x14ac:dyDescent="0.25"/>
    <row r="53015" hidden="1" x14ac:dyDescent="0.25"/>
    <row r="53016" hidden="1" x14ac:dyDescent="0.25"/>
    <row r="53017" hidden="1" x14ac:dyDescent="0.25"/>
    <row r="53018" hidden="1" x14ac:dyDescent="0.25"/>
    <row r="53019" hidden="1" x14ac:dyDescent="0.25"/>
    <row r="53020" hidden="1" x14ac:dyDescent="0.25"/>
    <row r="53021" hidden="1" x14ac:dyDescent="0.25"/>
    <row r="53022" hidden="1" x14ac:dyDescent="0.25"/>
    <row r="53023" hidden="1" x14ac:dyDescent="0.25"/>
    <row r="53024" hidden="1" x14ac:dyDescent="0.25"/>
    <row r="53025" hidden="1" x14ac:dyDescent="0.25"/>
    <row r="53026" hidden="1" x14ac:dyDescent="0.25"/>
    <row r="53027" hidden="1" x14ac:dyDescent="0.25"/>
    <row r="53028" hidden="1" x14ac:dyDescent="0.25"/>
    <row r="53029" hidden="1" x14ac:dyDescent="0.25"/>
    <row r="53030" hidden="1" x14ac:dyDescent="0.25"/>
    <row r="53031" hidden="1" x14ac:dyDescent="0.25"/>
    <row r="53032" hidden="1" x14ac:dyDescent="0.25"/>
    <row r="53033" hidden="1" x14ac:dyDescent="0.25"/>
    <row r="53034" hidden="1" x14ac:dyDescent="0.25"/>
    <row r="53035" hidden="1" x14ac:dyDescent="0.25"/>
    <row r="53036" hidden="1" x14ac:dyDescent="0.25"/>
    <row r="53037" hidden="1" x14ac:dyDescent="0.25"/>
    <row r="53038" hidden="1" x14ac:dyDescent="0.25"/>
    <row r="53039" hidden="1" x14ac:dyDescent="0.25"/>
    <row r="53040" hidden="1" x14ac:dyDescent="0.25"/>
    <row r="53041" hidden="1" x14ac:dyDescent="0.25"/>
    <row r="53042" hidden="1" x14ac:dyDescent="0.25"/>
    <row r="53043" hidden="1" x14ac:dyDescent="0.25"/>
    <row r="53044" hidden="1" x14ac:dyDescent="0.25"/>
    <row r="53045" hidden="1" x14ac:dyDescent="0.25"/>
    <row r="53046" hidden="1" x14ac:dyDescent="0.25"/>
    <row r="53047" hidden="1" x14ac:dyDescent="0.25"/>
    <row r="53048" hidden="1" x14ac:dyDescent="0.25"/>
    <row r="53049" hidden="1" x14ac:dyDescent="0.25"/>
    <row r="53050" hidden="1" x14ac:dyDescent="0.25"/>
    <row r="53051" hidden="1" x14ac:dyDescent="0.25"/>
    <row r="53052" hidden="1" x14ac:dyDescent="0.25"/>
    <row r="53053" hidden="1" x14ac:dyDescent="0.25"/>
    <row r="53054" hidden="1" x14ac:dyDescent="0.25"/>
    <row r="53055" hidden="1" x14ac:dyDescent="0.25"/>
    <row r="53056" hidden="1" x14ac:dyDescent="0.25"/>
    <row r="53057" hidden="1" x14ac:dyDescent="0.25"/>
    <row r="53058" hidden="1" x14ac:dyDescent="0.25"/>
    <row r="53059" hidden="1" x14ac:dyDescent="0.25"/>
    <row r="53060" hidden="1" x14ac:dyDescent="0.25"/>
    <row r="53061" hidden="1" x14ac:dyDescent="0.25"/>
    <row r="53062" hidden="1" x14ac:dyDescent="0.25"/>
    <row r="53063" hidden="1" x14ac:dyDescent="0.25"/>
    <row r="53064" hidden="1" x14ac:dyDescent="0.25"/>
    <row r="53065" hidden="1" x14ac:dyDescent="0.25"/>
    <row r="53066" hidden="1" x14ac:dyDescent="0.25"/>
    <row r="53067" hidden="1" x14ac:dyDescent="0.25"/>
    <row r="53068" hidden="1" x14ac:dyDescent="0.25"/>
    <row r="53069" hidden="1" x14ac:dyDescent="0.25"/>
    <row r="53070" hidden="1" x14ac:dyDescent="0.25"/>
    <row r="53071" hidden="1" x14ac:dyDescent="0.25"/>
    <row r="53072" hidden="1" x14ac:dyDescent="0.25"/>
    <row r="53073" hidden="1" x14ac:dyDescent="0.25"/>
    <row r="53074" hidden="1" x14ac:dyDescent="0.25"/>
    <row r="53075" hidden="1" x14ac:dyDescent="0.25"/>
    <row r="53076" hidden="1" x14ac:dyDescent="0.25"/>
    <row r="53077" hidden="1" x14ac:dyDescent="0.25"/>
    <row r="53078" hidden="1" x14ac:dyDescent="0.25"/>
    <row r="53079" hidden="1" x14ac:dyDescent="0.25"/>
    <row r="53080" hidden="1" x14ac:dyDescent="0.25"/>
    <row r="53081" hidden="1" x14ac:dyDescent="0.25"/>
    <row r="53082" hidden="1" x14ac:dyDescent="0.25"/>
    <row r="53083" hidden="1" x14ac:dyDescent="0.25"/>
    <row r="53084" hidden="1" x14ac:dyDescent="0.25"/>
    <row r="53085" hidden="1" x14ac:dyDescent="0.25"/>
    <row r="53086" hidden="1" x14ac:dyDescent="0.25"/>
    <row r="53087" hidden="1" x14ac:dyDescent="0.25"/>
    <row r="53088" hidden="1" x14ac:dyDescent="0.25"/>
    <row r="53089" hidden="1" x14ac:dyDescent="0.25"/>
    <row r="53090" hidden="1" x14ac:dyDescent="0.25"/>
    <row r="53091" hidden="1" x14ac:dyDescent="0.25"/>
    <row r="53092" hidden="1" x14ac:dyDescent="0.25"/>
    <row r="53093" hidden="1" x14ac:dyDescent="0.25"/>
    <row r="53094" hidden="1" x14ac:dyDescent="0.25"/>
    <row r="53095" hidden="1" x14ac:dyDescent="0.25"/>
    <row r="53096" hidden="1" x14ac:dyDescent="0.25"/>
    <row r="53097" hidden="1" x14ac:dyDescent="0.25"/>
    <row r="53098" hidden="1" x14ac:dyDescent="0.25"/>
    <row r="53099" hidden="1" x14ac:dyDescent="0.25"/>
    <row r="53100" hidden="1" x14ac:dyDescent="0.25"/>
    <row r="53101" hidden="1" x14ac:dyDescent="0.25"/>
    <row r="53102" hidden="1" x14ac:dyDescent="0.25"/>
    <row r="53103" hidden="1" x14ac:dyDescent="0.25"/>
    <row r="53104" hidden="1" x14ac:dyDescent="0.25"/>
    <row r="53105" hidden="1" x14ac:dyDescent="0.25"/>
    <row r="53106" hidden="1" x14ac:dyDescent="0.25"/>
    <row r="53107" hidden="1" x14ac:dyDescent="0.25"/>
    <row r="53108" hidden="1" x14ac:dyDescent="0.25"/>
    <row r="53109" hidden="1" x14ac:dyDescent="0.25"/>
    <row r="53110" hidden="1" x14ac:dyDescent="0.25"/>
    <row r="53111" hidden="1" x14ac:dyDescent="0.25"/>
    <row r="53112" hidden="1" x14ac:dyDescent="0.25"/>
    <row r="53113" hidden="1" x14ac:dyDescent="0.25"/>
    <row r="53114" hidden="1" x14ac:dyDescent="0.25"/>
    <row r="53115" hidden="1" x14ac:dyDescent="0.25"/>
    <row r="53116" hidden="1" x14ac:dyDescent="0.25"/>
    <row r="53117" hidden="1" x14ac:dyDescent="0.25"/>
    <row r="53118" hidden="1" x14ac:dyDescent="0.25"/>
    <row r="53119" hidden="1" x14ac:dyDescent="0.25"/>
    <row r="53120" hidden="1" x14ac:dyDescent="0.25"/>
    <row r="53121" hidden="1" x14ac:dyDescent="0.25"/>
    <row r="53122" hidden="1" x14ac:dyDescent="0.25"/>
    <row r="53123" hidden="1" x14ac:dyDescent="0.25"/>
    <row r="53124" hidden="1" x14ac:dyDescent="0.25"/>
    <row r="53125" hidden="1" x14ac:dyDescent="0.25"/>
    <row r="53126" hidden="1" x14ac:dyDescent="0.25"/>
    <row r="53127" hidden="1" x14ac:dyDescent="0.25"/>
    <row r="53128" hidden="1" x14ac:dyDescent="0.25"/>
    <row r="53129" hidden="1" x14ac:dyDescent="0.25"/>
    <row r="53130" hidden="1" x14ac:dyDescent="0.25"/>
    <row r="53131" hidden="1" x14ac:dyDescent="0.25"/>
    <row r="53132" hidden="1" x14ac:dyDescent="0.25"/>
    <row r="53133" hidden="1" x14ac:dyDescent="0.25"/>
    <row r="53134" hidden="1" x14ac:dyDescent="0.25"/>
    <row r="53135" hidden="1" x14ac:dyDescent="0.25"/>
    <row r="53136" hidden="1" x14ac:dyDescent="0.25"/>
    <row r="53137" hidden="1" x14ac:dyDescent="0.25"/>
    <row r="53138" hidden="1" x14ac:dyDescent="0.25"/>
    <row r="53139" hidden="1" x14ac:dyDescent="0.25"/>
    <row r="53140" hidden="1" x14ac:dyDescent="0.25"/>
    <row r="53141" hidden="1" x14ac:dyDescent="0.25"/>
    <row r="53142" hidden="1" x14ac:dyDescent="0.25"/>
    <row r="53143" hidden="1" x14ac:dyDescent="0.25"/>
    <row r="53144" hidden="1" x14ac:dyDescent="0.25"/>
    <row r="53145" hidden="1" x14ac:dyDescent="0.25"/>
    <row r="53146" hidden="1" x14ac:dyDescent="0.25"/>
    <row r="53147" hidden="1" x14ac:dyDescent="0.25"/>
    <row r="53148" hidden="1" x14ac:dyDescent="0.25"/>
    <row r="53149" hidden="1" x14ac:dyDescent="0.25"/>
    <row r="53150" hidden="1" x14ac:dyDescent="0.25"/>
    <row r="53151" hidden="1" x14ac:dyDescent="0.25"/>
    <row r="53152" hidden="1" x14ac:dyDescent="0.25"/>
    <row r="53153" hidden="1" x14ac:dyDescent="0.25"/>
    <row r="53154" hidden="1" x14ac:dyDescent="0.25"/>
    <row r="53155" hidden="1" x14ac:dyDescent="0.25"/>
    <row r="53156" hidden="1" x14ac:dyDescent="0.25"/>
    <row r="53157" hidden="1" x14ac:dyDescent="0.25"/>
    <row r="53158" hidden="1" x14ac:dyDescent="0.25"/>
    <row r="53159" hidden="1" x14ac:dyDescent="0.25"/>
    <row r="53160" hidden="1" x14ac:dyDescent="0.25"/>
    <row r="53161" hidden="1" x14ac:dyDescent="0.25"/>
    <row r="53162" hidden="1" x14ac:dyDescent="0.25"/>
    <row r="53163" hidden="1" x14ac:dyDescent="0.25"/>
    <row r="53164" hidden="1" x14ac:dyDescent="0.25"/>
    <row r="53165" hidden="1" x14ac:dyDescent="0.25"/>
    <row r="53166" hidden="1" x14ac:dyDescent="0.25"/>
    <row r="53167" hidden="1" x14ac:dyDescent="0.25"/>
    <row r="53168" hidden="1" x14ac:dyDescent="0.25"/>
    <row r="53169" hidden="1" x14ac:dyDescent="0.25"/>
    <row r="53170" hidden="1" x14ac:dyDescent="0.25"/>
    <row r="53171" hidden="1" x14ac:dyDescent="0.25"/>
    <row r="53172" hidden="1" x14ac:dyDescent="0.25"/>
    <row r="53173" hidden="1" x14ac:dyDescent="0.25"/>
    <row r="53174" hidden="1" x14ac:dyDescent="0.25"/>
    <row r="53175" hidden="1" x14ac:dyDescent="0.25"/>
    <row r="53176" hidden="1" x14ac:dyDescent="0.25"/>
    <row r="53177" hidden="1" x14ac:dyDescent="0.25"/>
    <row r="53178" hidden="1" x14ac:dyDescent="0.25"/>
    <row r="53179" hidden="1" x14ac:dyDescent="0.25"/>
    <row r="53180" hidden="1" x14ac:dyDescent="0.25"/>
    <row r="53181" hidden="1" x14ac:dyDescent="0.25"/>
    <row r="53182" hidden="1" x14ac:dyDescent="0.25"/>
    <row r="53183" hidden="1" x14ac:dyDescent="0.25"/>
    <row r="53184" hidden="1" x14ac:dyDescent="0.25"/>
    <row r="53185" hidden="1" x14ac:dyDescent="0.25"/>
    <row r="53186" hidden="1" x14ac:dyDescent="0.25"/>
    <row r="53187" hidden="1" x14ac:dyDescent="0.25"/>
    <row r="53188" hidden="1" x14ac:dyDescent="0.25"/>
    <row r="53189" hidden="1" x14ac:dyDescent="0.25"/>
    <row r="53190" hidden="1" x14ac:dyDescent="0.25"/>
    <row r="53191" hidden="1" x14ac:dyDescent="0.25"/>
    <row r="53192" hidden="1" x14ac:dyDescent="0.25"/>
    <row r="53193" hidden="1" x14ac:dyDescent="0.25"/>
    <row r="53194" hidden="1" x14ac:dyDescent="0.25"/>
    <row r="53195" hidden="1" x14ac:dyDescent="0.25"/>
    <row r="53196" hidden="1" x14ac:dyDescent="0.25"/>
    <row r="53197" hidden="1" x14ac:dyDescent="0.25"/>
    <row r="53198" hidden="1" x14ac:dyDescent="0.25"/>
    <row r="53199" hidden="1" x14ac:dyDescent="0.25"/>
    <row r="53200" hidden="1" x14ac:dyDescent="0.25"/>
    <row r="53201" hidden="1" x14ac:dyDescent="0.25"/>
    <row r="53202" hidden="1" x14ac:dyDescent="0.25"/>
    <row r="53203" hidden="1" x14ac:dyDescent="0.25"/>
    <row r="53204" hidden="1" x14ac:dyDescent="0.25"/>
    <row r="53205" hidden="1" x14ac:dyDescent="0.25"/>
    <row r="53206" hidden="1" x14ac:dyDescent="0.25"/>
    <row r="53207" hidden="1" x14ac:dyDescent="0.25"/>
    <row r="53208" hidden="1" x14ac:dyDescent="0.25"/>
    <row r="53209" hidden="1" x14ac:dyDescent="0.25"/>
    <row r="53210" hidden="1" x14ac:dyDescent="0.25"/>
    <row r="53211" hidden="1" x14ac:dyDescent="0.25"/>
    <row r="53212" hidden="1" x14ac:dyDescent="0.25"/>
    <row r="53213" hidden="1" x14ac:dyDescent="0.25"/>
    <row r="53214" hidden="1" x14ac:dyDescent="0.25"/>
    <row r="53215" hidden="1" x14ac:dyDescent="0.25"/>
    <row r="53216" hidden="1" x14ac:dyDescent="0.25"/>
    <row r="53217" hidden="1" x14ac:dyDescent="0.25"/>
    <row r="53218" hidden="1" x14ac:dyDescent="0.25"/>
    <row r="53219" hidden="1" x14ac:dyDescent="0.25"/>
    <row r="53220" hidden="1" x14ac:dyDescent="0.25"/>
    <row r="53221" hidden="1" x14ac:dyDescent="0.25"/>
    <row r="53222" hidden="1" x14ac:dyDescent="0.25"/>
    <row r="53223" hidden="1" x14ac:dyDescent="0.25"/>
    <row r="53224" hidden="1" x14ac:dyDescent="0.25"/>
    <row r="53225" hidden="1" x14ac:dyDescent="0.25"/>
    <row r="53226" hidden="1" x14ac:dyDescent="0.25"/>
    <row r="53227" hidden="1" x14ac:dyDescent="0.25"/>
    <row r="53228" hidden="1" x14ac:dyDescent="0.25"/>
    <row r="53229" hidden="1" x14ac:dyDescent="0.25"/>
    <row r="53230" hidden="1" x14ac:dyDescent="0.25"/>
    <row r="53231" hidden="1" x14ac:dyDescent="0.25"/>
    <row r="53232" hidden="1" x14ac:dyDescent="0.25"/>
    <row r="53233" hidden="1" x14ac:dyDescent="0.25"/>
    <row r="53234" hidden="1" x14ac:dyDescent="0.25"/>
    <row r="53235" hidden="1" x14ac:dyDescent="0.25"/>
    <row r="53236" hidden="1" x14ac:dyDescent="0.25"/>
    <row r="53237" hidden="1" x14ac:dyDescent="0.25"/>
    <row r="53238" hidden="1" x14ac:dyDescent="0.25"/>
    <row r="53239" hidden="1" x14ac:dyDescent="0.25"/>
    <row r="53240" hidden="1" x14ac:dyDescent="0.25"/>
    <row r="53241" hidden="1" x14ac:dyDescent="0.25"/>
    <row r="53242" hidden="1" x14ac:dyDescent="0.25"/>
    <row r="53243" hidden="1" x14ac:dyDescent="0.25"/>
    <row r="53244" hidden="1" x14ac:dyDescent="0.25"/>
    <row r="53245" hidden="1" x14ac:dyDescent="0.25"/>
    <row r="53246" hidden="1" x14ac:dyDescent="0.25"/>
    <row r="53247" hidden="1" x14ac:dyDescent="0.25"/>
    <row r="53248" hidden="1" x14ac:dyDescent="0.25"/>
    <row r="53249" hidden="1" x14ac:dyDescent="0.25"/>
    <row r="53250" hidden="1" x14ac:dyDescent="0.25"/>
    <row r="53251" hidden="1" x14ac:dyDescent="0.25"/>
    <row r="53252" hidden="1" x14ac:dyDescent="0.25"/>
    <row r="53253" hidden="1" x14ac:dyDescent="0.25"/>
    <row r="53254" hidden="1" x14ac:dyDescent="0.25"/>
    <row r="53255" hidden="1" x14ac:dyDescent="0.25"/>
    <row r="53256" hidden="1" x14ac:dyDescent="0.25"/>
    <row r="53257" hidden="1" x14ac:dyDescent="0.25"/>
    <row r="53258" hidden="1" x14ac:dyDescent="0.25"/>
    <row r="53259" hidden="1" x14ac:dyDescent="0.25"/>
    <row r="53260" hidden="1" x14ac:dyDescent="0.25"/>
    <row r="53261" hidden="1" x14ac:dyDescent="0.25"/>
    <row r="53262" hidden="1" x14ac:dyDescent="0.25"/>
    <row r="53263" hidden="1" x14ac:dyDescent="0.25"/>
    <row r="53264" hidden="1" x14ac:dyDescent="0.25"/>
    <row r="53265" hidden="1" x14ac:dyDescent="0.25"/>
    <row r="53266" hidden="1" x14ac:dyDescent="0.25"/>
    <row r="53267" hidden="1" x14ac:dyDescent="0.25"/>
    <row r="53268" hidden="1" x14ac:dyDescent="0.25"/>
    <row r="53269" hidden="1" x14ac:dyDescent="0.25"/>
    <row r="53270" hidden="1" x14ac:dyDescent="0.25"/>
    <row r="53271" hidden="1" x14ac:dyDescent="0.25"/>
    <row r="53272" hidden="1" x14ac:dyDescent="0.25"/>
    <row r="53273" hidden="1" x14ac:dyDescent="0.25"/>
    <row r="53274" hidden="1" x14ac:dyDescent="0.25"/>
    <row r="53275" hidden="1" x14ac:dyDescent="0.25"/>
    <row r="53276" hidden="1" x14ac:dyDescent="0.25"/>
    <row r="53277" hidden="1" x14ac:dyDescent="0.25"/>
    <row r="53278" hidden="1" x14ac:dyDescent="0.25"/>
    <row r="53279" hidden="1" x14ac:dyDescent="0.25"/>
    <row r="53280" hidden="1" x14ac:dyDescent="0.25"/>
    <row r="53281" hidden="1" x14ac:dyDescent="0.25"/>
    <row r="53282" hidden="1" x14ac:dyDescent="0.25"/>
    <row r="53283" hidden="1" x14ac:dyDescent="0.25"/>
    <row r="53284" hidden="1" x14ac:dyDescent="0.25"/>
    <row r="53285" hidden="1" x14ac:dyDescent="0.25"/>
    <row r="53286" hidden="1" x14ac:dyDescent="0.25"/>
    <row r="53287" hidden="1" x14ac:dyDescent="0.25"/>
    <row r="53288" hidden="1" x14ac:dyDescent="0.25"/>
    <row r="53289" hidden="1" x14ac:dyDescent="0.25"/>
    <row r="53290" hidden="1" x14ac:dyDescent="0.25"/>
    <row r="53291" hidden="1" x14ac:dyDescent="0.25"/>
    <row r="53292" hidden="1" x14ac:dyDescent="0.25"/>
    <row r="53293" hidden="1" x14ac:dyDescent="0.25"/>
    <row r="53294" hidden="1" x14ac:dyDescent="0.25"/>
    <row r="53295" hidden="1" x14ac:dyDescent="0.25"/>
    <row r="53296" hidden="1" x14ac:dyDescent="0.25"/>
    <row r="53297" hidden="1" x14ac:dyDescent="0.25"/>
    <row r="53298" hidden="1" x14ac:dyDescent="0.25"/>
    <row r="53299" hidden="1" x14ac:dyDescent="0.25"/>
    <row r="53300" hidden="1" x14ac:dyDescent="0.25"/>
    <row r="53301" hidden="1" x14ac:dyDescent="0.25"/>
    <row r="53302" hidden="1" x14ac:dyDescent="0.25"/>
    <row r="53303" hidden="1" x14ac:dyDescent="0.25"/>
    <row r="53304" hidden="1" x14ac:dyDescent="0.25"/>
    <row r="53305" hidden="1" x14ac:dyDescent="0.25"/>
    <row r="53306" hidden="1" x14ac:dyDescent="0.25"/>
    <row r="53307" hidden="1" x14ac:dyDescent="0.25"/>
    <row r="53308" hidden="1" x14ac:dyDescent="0.25"/>
    <row r="53309" hidden="1" x14ac:dyDescent="0.25"/>
    <row r="53310" hidden="1" x14ac:dyDescent="0.25"/>
    <row r="53311" hidden="1" x14ac:dyDescent="0.25"/>
    <row r="53312" hidden="1" x14ac:dyDescent="0.25"/>
    <row r="53313" hidden="1" x14ac:dyDescent="0.25"/>
    <row r="53314" hidden="1" x14ac:dyDescent="0.25"/>
    <row r="53315" hidden="1" x14ac:dyDescent="0.25"/>
    <row r="53316" hidden="1" x14ac:dyDescent="0.25"/>
    <row r="53317" hidden="1" x14ac:dyDescent="0.25"/>
    <row r="53318" hidden="1" x14ac:dyDescent="0.25"/>
    <row r="53319" hidden="1" x14ac:dyDescent="0.25"/>
    <row r="53320" hidden="1" x14ac:dyDescent="0.25"/>
    <row r="53321" hidden="1" x14ac:dyDescent="0.25"/>
    <row r="53322" hidden="1" x14ac:dyDescent="0.25"/>
    <row r="53323" hidden="1" x14ac:dyDescent="0.25"/>
    <row r="53324" hidden="1" x14ac:dyDescent="0.25"/>
    <row r="53325" hidden="1" x14ac:dyDescent="0.25"/>
    <row r="53326" hidden="1" x14ac:dyDescent="0.25"/>
    <row r="53327" hidden="1" x14ac:dyDescent="0.25"/>
    <row r="53328" hidden="1" x14ac:dyDescent="0.25"/>
    <row r="53329" hidden="1" x14ac:dyDescent="0.25"/>
    <row r="53330" hidden="1" x14ac:dyDescent="0.25"/>
    <row r="53331" hidden="1" x14ac:dyDescent="0.25"/>
    <row r="53332" hidden="1" x14ac:dyDescent="0.25"/>
    <row r="53333" hidden="1" x14ac:dyDescent="0.25"/>
    <row r="53334" hidden="1" x14ac:dyDescent="0.25"/>
    <row r="53335" hidden="1" x14ac:dyDescent="0.25"/>
    <row r="53336" hidden="1" x14ac:dyDescent="0.25"/>
    <row r="53337" hidden="1" x14ac:dyDescent="0.25"/>
    <row r="53338" hidden="1" x14ac:dyDescent="0.25"/>
    <row r="53339" hidden="1" x14ac:dyDescent="0.25"/>
    <row r="53340" hidden="1" x14ac:dyDescent="0.25"/>
    <row r="53341" hidden="1" x14ac:dyDescent="0.25"/>
    <row r="53342" hidden="1" x14ac:dyDescent="0.25"/>
    <row r="53343" hidden="1" x14ac:dyDescent="0.25"/>
    <row r="53344" hidden="1" x14ac:dyDescent="0.25"/>
    <row r="53345" hidden="1" x14ac:dyDescent="0.25"/>
    <row r="53346" hidden="1" x14ac:dyDescent="0.25"/>
    <row r="53347" hidden="1" x14ac:dyDescent="0.25"/>
    <row r="53348" hidden="1" x14ac:dyDescent="0.25"/>
    <row r="53349" hidden="1" x14ac:dyDescent="0.25"/>
    <row r="53350" hidden="1" x14ac:dyDescent="0.25"/>
    <row r="53351" hidden="1" x14ac:dyDescent="0.25"/>
    <row r="53352" hidden="1" x14ac:dyDescent="0.25"/>
    <row r="53353" hidden="1" x14ac:dyDescent="0.25"/>
    <row r="53354" hidden="1" x14ac:dyDescent="0.25"/>
    <row r="53355" hidden="1" x14ac:dyDescent="0.25"/>
    <row r="53356" hidden="1" x14ac:dyDescent="0.25"/>
    <row r="53357" hidden="1" x14ac:dyDescent="0.25"/>
    <row r="53358" hidden="1" x14ac:dyDescent="0.25"/>
    <row r="53359" hidden="1" x14ac:dyDescent="0.25"/>
    <row r="53360" hidden="1" x14ac:dyDescent="0.25"/>
    <row r="53361" hidden="1" x14ac:dyDescent="0.25"/>
    <row r="53362" hidden="1" x14ac:dyDescent="0.25"/>
    <row r="53363" hidden="1" x14ac:dyDescent="0.25"/>
    <row r="53364" hidden="1" x14ac:dyDescent="0.25"/>
    <row r="53365" hidden="1" x14ac:dyDescent="0.25"/>
    <row r="53366" hidden="1" x14ac:dyDescent="0.25"/>
    <row r="53367" hidden="1" x14ac:dyDescent="0.25"/>
    <row r="53368" hidden="1" x14ac:dyDescent="0.25"/>
    <row r="53369" hidden="1" x14ac:dyDescent="0.25"/>
    <row r="53370" hidden="1" x14ac:dyDescent="0.25"/>
    <row r="53371" hidden="1" x14ac:dyDescent="0.25"/>
    <row r="53372" hidden="1" x14ac:dyDescent="0.25"/>
    <row r="53373" hidden="1" x14ac:dyDescent="0.25"/>
    <row r="53374" hidden="1" x14ac:dyDescent="0.25"/>
    <row r="53375" hidden="1" x14ac:dyDescent="0.25"/>
    <row r="53376" hidden="1" x14ac:dyDescent="0.25"/>
    <row r="53377" hidden="1" x14ac:dyDescent="0.25"/>
    <row r="53378" hidden="1" x14ac:dyDescent="0.25"/>
    <row r="53379" hidden="1" x14ac:dyDescent="0.25"/>
    <row r="53380" hidden="1" x14ac:dyDescent="0.25"/>
    <row r="53381" hidden="1" x14ac:dyDescent="0.25"/>
    <row r="53382" hidden="1" x14ac:dyDescent="0.25"/>
    <row r="53383" hidden="1" x14ac:dyDescent="0.25"/>
    <row r="53384" hidden="1" x14ac:dyDescent="0.25"/>
    <row r="53385" hidden="1" x14ac:dyDescent="0.25"/>
    <row r="53386" hidden="1" x14ac:dyDescent="0.25"/>
    <row r="53387" hidden="1" x14ac:dyDescent="0.25"/>
    <row r="53388" hidden="1" x14ac:dyDescent="0.25"/>
    <row r="53389" hidden="1" x14ac:dyDescent="0.25"/>
    <row r="53390" hidden="1" x14ac:dyDescent="0.25"/>
    <row r="53391" hidden="1" x14ac:dyDescent="0.25"/>
    <row r="53392" hidden="1" x14ac:dyDescent="0.25"/>
    <row r="53393" hidden="1" x14ac:dyDescent="0.25"/>
    <row r="53394" hidden="1" x14ac:dyDescent="0.25"/>
    <row r="53395" hidden="1" x14ac:dyDescent="0.25"/>
    <row r="53396" hidden="1" x14ac:dyDescent="0.25"/>
    <row r="53397" hidden="1" x14ac:dyDescent="0.25"/>
    <row r="53398" hidden="1" x14ac:dyDescent="0.25"/>
    <row r="53399" hidden="1" x14ac:dyDescent="0.25"/>
    <row r="53400" hidden="1" x14ac:dyDescent="0.25"/>
    <row r="53401" hidden="1" x14ac:dyDescent="0.25"/>
    <row r="53402" hidden="1" x14ac:dyDescent="0.25"/>
    <row r="53403" hidden="1" x14ac:dyDescent="0.25"/>
    <row r="53404" hidden="1" x14ac:dyDescent="0.25"/>
    <row r="53405" hidden="1" x14ac:dyDescent="0.25"/>
    <row r="53406" hidden="1" x14ac:dyDescent="0.25"/>
    <row r="53407" hidden="1" x14ac:dyDescent="0.25"/>
    <row r="53408" hidden="1" x14ac:dyDescent="0.25"/>
    <row r="53409" hidden="1" x14ac:dyDescent="0.25"/>
    <row r="53410" hidden="1" x14ac:dyDescent="0.25"/>
    <row r="53411" hidden="1" x14ac:dyDescent="0.25"/>
    <row r="53412" hidden="1" x14ac:dyDescent="0.25"/>
    <row r="53413" hidden="1" x14ac:dyDescent="0.25"/>
    <row r="53414" hidden="1" x14ac:dyDescent="0.25"/>
    <row r="53415" hidden="1" x14ac:dyDescent="0.25"/>
    <row r="53416" hidden="1" x14ac:dyDescent="0.25"/>
    <row r="53417" hidden="1" x14ac:dyDescent="0.25"/>
    <row r="53418" hidden="1" x14ac:dyDescent="0.25"/>
    <row r="53419" hidden="1" x14ac:dyDescent="0.25"/>
    <row r="53420" hidden="1" x14ac:dyDescent="0.25"/>
    <row r="53421" hidden="1" x14ac:dyDescent="0.25"/>
    <row r="53422" hidden="1" x14ac:dyDescent="0.25"/>
    <row r="53423" hidden="1" x14ac:dyDescent="0.25"/>
    <row r="53424" hidden="1" x14ac:dyDescent="0.25"/>
    <row r="53425" hidden="1" x14ac:dyDescent="0.25"/>
    <row r="53426" hidden="1" x14ac:dyDescent="0.25"/>
    <row r="53427" hidden="1" x14ac:dyDescent="0.25"/>
    <row r="53428" hidden="1" x14ac:dyDescent="0.25"/>
    <row r="53429" hidden="1" x14ac:dyDescent="0.25"/>
    <row r="53430" hidden="1" x14ac:dyDescent="0.25"/>
    <row r="53431" hidden="1" x14ac:dyDescent="0.25"/>
    <row r="53432" hidden="1" x14ac:dyDescent="0.25"/>
    <row r="53433" hidden="1" x14ac:dyDescent="0.25"/>
    <row r="53434" hidden="1" x14ac:dyDescent="0.25"/>
    <row r="53435" hidden="1" x14ac:dyDescent="0.25"/>
    <row r="53436" hidden="1" x14ac:dyDescent="0.25"/>
    <row r="53437" hidden="1" x14ac:dyDescent="0.25"/>
    <row r="53438" hidden="1" x14ac:dyDescent="0.25"/>
    <row r="53439" hidden="1" x14ac:dyDescent="0.25"/>
    <row r="53440" hidden="1" x14ac:dyDescent="0.25"/>
    <row r="53441" hidden="1" x14ac:dyDescent="0.25"/>
    <row r="53442" hidden="1" x14ac:dyDescent="0.25"/>
    <row r="53443" hidden="1" x14ac:dyDescent="0.25"/>
    <row r="53444" hidden="1" x14ac:dyDescent="0.25"/>
    <row r="53445" hidden="1" x14ac:dyDescent="0.25"/>
    <row r="53446" hidden="1" x14ac:dyDescent="0.25"/>
    <row r="53447" hidden="1" x14ac:dyDescent="0.25"/>
    <row r="53448" hidden="1" x14ac:dyDescent="0.25"/>
    <row r="53449" hidden="1" x14ac:dyDescent="0.25"/>
    <row r="53450" hidden="1" x14ac:dyDescent="0.25"/>
    <row r="53451" hidden="1" x14ac:dyDescent="0.25"/>
    <row r="53452" hidden="1" x14ac:dyDescent="0.25"/>
    <row r="53453" hidden="1" x14ac:dyDescent="0.25"/>
    <row r="53454" hidden="1" x14ac:dyDescent="0.25"/>
    <row r="53455" hidden="1" x14ac:dyDescent="0.25"/>
    <row r="53456" hidden="1" x14ac:dyDescent="0.25"/>
    <row r="53457" hidden="1" x14ac:dyDescent="0.25"/>
    <row r="53458" hidden="1" x14ac:dyDescent="0.25"/>
    <row r="53459" hidden="1" x14ac:dyDescent="0.25"/>
    <row r="53460" hidden="1" x14ac:dyDescent="0.25"/>
    <row r="53461" hidden="1" x14ac:dyDescent="0.25"/>
    <row r="53462" hidden="1" x14ac:dyDescent="0.25"/>
    <row r="53463" hidden="1" x14ac:dyDescent="0.25"/>
    <row r="53464" hidden="1" x14ac:dyDescent="0.25"/>
    <row r="53465" hidden="1" x14ac:dyDescent="0.25"/>
    <row r="53466" hidden="1" x14ac:dyDescent="0.25"/>
    <row r="53467" hidden="1" x14ac:dyDescent="0.25"/>
    <row r="53468" hidden="1" x14ac:dyDescent="0.25"/>
    <row r="53469" hidden="1" x14ac:dyDescent="0.25"/>
    <row r="53470" hidden="1" x14ac:dyDescent="0.25"/>
    <row r="53471" hidden="1" x14ac:dyDescent="0.25"/>
    <row r="53472" hidden="1" x14ac:dyDescent="0.25"/>
    <row r="53473" hidden="1" x14ac:dyDescent="0.25"/>
    <row r="53474" hidden="1" x14ac:dyDescent="0.25"/>
    <row r="53475" hidden="1" x14ac:dyDescent="0.25"/>
    <row r="53476" hidden="1" x14ac:dyDescent="0.25"/>
    <row r="53477" hidden="1" x14ac:dyDescent="0.25"/>
    <row r="53478" hidden="1" x14ac:dyDescent="0.25"/>
    <row r="53479" hidden="1" x14ac:dyDescent="0.25"/>
    <row r="53480" hidden="1" x14ac:dyDescent="0.25"/>
    <row r="53481" hidden="1" x14ac:dyDescent="0.25"/>
    <row r="53482" hidden="1" x14ac:dyDescent="0.25"/>
    <row r="53483" hidden="1" x14ac:dyDescent="0.25"/>
    <row r="53484" hidden="1" x14ac:dyDescent="0.25"/>
    <row r="53485" hidden="1" x14ac:dyDescent="0.25"/>
    <row r="53486" hidden="1" x14ac:dyDescent="0.25"/>
    <row r="53487" hidden="1" x14ac:dyDescent="0.25"/>
    <row r="53488" hidden="1" x14ac:dyDescent="0.25"/>
    <row r="53489" hidden="1" x14ac:dyDescent="0.25"/>
    <row r="53490" hidden="1" x14ac:dyDescent="0.25"/>
    <row r="53491" hidden="1" x14ac:dyDescent="0.25"/>
    <row r="53492" hidden="1" x14ac:dyDescent="0.25"/>
    <row r="53493" hidden="1" x14ac:dyDescent="0.25"/>
    <row r="53494" hidden="1" x14ac:dyDescent="0.25"/>
    <row r="53495" hidden="1" x14ac:dyDescent="0.25"/>
    <row r="53496" hidden="1" x14ac:dyDescent="0.25"/>
    <row r="53497" hidden="1" x14ac:dyDescent="0.25"/>
    <row r="53498" hidden="1" x14ac:dyDescent="0.25"/>
    <row r="53499" hidden="1" x14ac:dyDescent="0.25"/>
    <row r="53500" hidden="1" x14ac:dyDescent="0.25"/>
    <row r="53501" hidden="1" x14ac:dyDescent="0.25"/>
    <row r="53502" hidden="1" x14ac:dyDescent="0.25"/>
    <row r="53503" hidden="1" x14ac:dyDescent="0.25"/>
    <row r="53504" hidden="1" x14ac:dyDescent="0.25"/>
    <row r="53505" hidden="1" x14ac:dyDescent="0.25"/>
    <row r="53506" hidden="1" x14ac:dyDescent="0.25"/>
    <row r="53507" hidden="1" x14ac:dyDescent="0.25"/>
    <row r="53508" hidden="1" x14ac:dyDescent="0.25"/>
    <row r="53509" hidden="1" x14ac:dyDescent="0.25"/>
    <row r="53510" hidden="1" x14ac:dyDescent="0.25"/>
    <row r="53511" hidden="1" x14ac:dyDescent="0.25"/>
    <row r="53512" hidden="1" x14ac:dyDescent="0.25"/>
    <row r="53513" hidden="1" x14ac:dyDescent="0.25"/>
    <row r="53514" hidden="1" x14ac:dyDescent="0.25"/>
    <row r="53515" hidden="1" x14ac:dyDescent="0.25"/>
    <row r="53516" hidden="1" x14ac:dyDescent="0.25"/>
    <row r="53517" hidden="1" x14ac:dyDescent="0.25"/>
    <row r="53518" hidden="1" x14ac:dyDescent="0.25"/>
    <row r="53519" hidden="1" x14ac:dyDescent="0.25"/>
    <row r="53520" hidden="1" x14ac:dyDescent="0.25"/>
    <row r="53521" hidden="1" x14ac:dyDescent="0.25"/>
    <row r="53522" hidden="1" x14ac:dyDescent="0.25"/>
    <row r="53523" hidden="1" x14ac:dyDescent="0.25"/>
    <row r="53524" hidden="1" x14ac:dyDescent="0.25"/>
    <row r="53525" hidden="1" x14ac:dyDescent="0.25"/>
    <row r="53526" hidden="1" x14ac:dyDescent="0.25"/>
    <row r="53527" hidden="1" x14ac:dyDescent="0.25"/>
    <row r="53528" hidden="1" x14ac:dyDescent="0.25"/>
    <row r="53529" hidden="1" x14ac:dyDescent="0.25"/>
    <row r="53530" hidden="1" x14ac:dyDescent="0.25"/>
    <row r="53531" hidden="1" x14ac:dyDescent="0.25"/>
    <row r="53532" hidden="1" x14ac:dyDescent="0.25"/>
    <row r="53533" hidden="1" x14ac:dyDescent="0.25"/>
    <row r="53534" hidden="1" x14ac:dyDescent="0.25"/>
    <row r="53535" hidden="1" x14ac:dyDescent="0.25"/>
    <row r="53536" hidden="1" x14ac:dyDescent="0.25"/>
    <row r="53537" hidden="1" x14ac:dyDescent="0.25"/>
    <row r="53538" hidden="1" x14ac:dyDescent="0.25"/>
    <row r="53539" hidden="1" x14ac:dyDescent="0.25"/>
    <row r="53540" hidden="1" x14ac:dyDescent="0.25"/>
    <row r="53541" hidden="1" x14ac:dyDescent="0.25"/>
    <row r="53542" hidden="1" x14ac:dyDescent="0.25"/>
    <row r="53543" hidden="1" x14ac:dyDescent="0.25"/>
    <row r="53544" hidden="1" x14ac:dyDescent="0.25"/>
    <row r="53545" hidden="1" x14ac:dyDescent="0.25"/>
    <row r="53546" hidden="1" x14ac:dyDescent="0.25"/>
    <row r="53547" hidden="1" x14ac:dyDescent="0.25"/>
    <row r="53548" hidden="1" x14ac:dyDescent="0.25"/>
    <row r="53549" hidden="1" x14ac:dyDescent="0.25"/>
    <row r="53550" hidden="1" x14ac:dyDescent="0.25"/>
    <row r="53551" hidden="1" x14ac:dyDescent="0.25"/>
    <row r="53552" hidden="1" x14ac:dyDescent="0.25"/>
    <row r="53553" hidden="1" x14ac:dyDescent="0.25"/>
    <row r="53554" hidden="1" x14ac:dyDescent="0.25"/>
    <row r="53555" hidden="1" x14ac:dyDescent="0.25"/>
    <row r="53556" hidden="1" x14ac:dyDescent="0.25"/>
    <row r="53557" hidden="1" x14ac:dyDescent="0.25"/>
    <row r="53558" hidden="1" x14ac:dyDescent="0.25"/>
    <row r="53559" hidden="1" x14ac:dyDescent="0.25"/>
    <row r="53560" hidden="1" x14ac:dyDescent="0.25"/>
    <row r="53561" hidden="1" x14ac:dyDescent="0.25"/>
    <row r="53562" hidden="1" x14ac:dyDescent="0.25"/>
    <row r="53563" hidden="1" x14ac:dyDescent="0.25"/>
    <row r="53564" hidden="1" x14ac:dyDescent="0.25"/>
    <row r="53565" hidden="1" x14ac:dyDescent="0.25"/>
    <row r="53566" hidden="1" x14ac:dyDescent="0.25"/>
    <row r="53567" hidden="1" x14ac:dyDescent="0.25"/>
    <row r="53568" hidden="1" x14ac:dyDescent="0.25"/>
    <row r="53569" hidden="1" x14ac:dyDescent="0.25"/>
    <row r="53570" hidden="1" x14ac:dyDescent="0.25"/>
    <row r="53571" hidden="1" x14ac:dyDescent="0.25"/>
    <row r="53572" hidden="1" x14ac:dyDescent="0.25"/>
    <row r="53573" hidden="1" x14ac:dyDescent="0.25"/>
    <row r="53574" hidden="1" x14ac:dyDescent="0.25"/>
    <row r="53575" hidden="1" x14ac:dyDescent="0.25"/>
    <row r="53576" hidden="1" x14ac:dyDescent="0.25"/>
    <row r="53577" hidden="1" x14ac:dyDescent="0.25"/>
    <row r="53578" hidden="1" x14ac:dyDescent="0.25"/>
    <row r="53579" hidden="1" x14ac:dyDescent="0.25"/>
    <row r="53580" hidden="1" x14ac:dyDescent="0.25"/>
    <row r="53581" hidden="1" x14ac:dyDescent="0.25"/>
    <row r="53582" hidden="1" x14ac:dyDescent="0.25"/>
    <row r="53583" hidden="1" x14ac:dyDescent="0.25"/>
    <row r="53584" hidden="1" x14ac:dyDescent="0.25"/>
    <row r="53585" hidden="1" x14ac:dyDescent="0.25"/>
    <row r="53586" hidden="1" x14ac:dyDescent="0.25"/>
    <row r="53587" hidden="1" x14ac:dyDescent="0.25"/>
    <row r="53588" hidden="1" x14ac:dyDescent="0.25"/>
    <row r="53589" hidden="1" x14ac:dyDescent="0.25"/>
    <row r="53590" hidden="1" x14ac:dyDescent="0.25"/>
    <row r="53591" hidden="1" x14ac:dyDescent="0.25"/>
    <row r="53592" hidden="1" x14ac:dyDescent="0.25"/>
    <row r="53593" hidden="1" x14ac:dyDescent="0.25"/>
    <row r="53594" hidden="1" x14ac:dyDescent="0.25"/>
    <row r="53595" hidden="1" x14ac:dyDescent="0.25"/>
    <row r="53596" hidden="1" x14ac:dyDescent="0.25"/>
    <row r="53597" hidden="1" x14ac:dyDescent="0.25"/>
    <row r="53598" hidden="1" x14ac:dyDescent="0.25"/>
    <row r="53599" hidden="1" x14ac:dyDescent="0.25"/>
    <row r="53600" hidden="1" x14ac:dyDescent="0.25"/>
    <row r="53601" hidden="1" x14ac:dyDescent="0.25"/>
    <row r="53602" hidden="1" x14ac:dyDescent="0.25"/>
    <row r="53603" hidden="1" x14ac:dyDescent="0.25"/>
    <row r="53604" hidden="1" x14ac:dyDescent="0.25"/>
    <row r="53605" hidden="1" x14ac:dyDescent="0.25"/>
    <row r="53606" hidden="1" x14ac:dyDescent="0.25"/>
    <row r="53607" hidden="1" x14ac:dyDescent="0.25"/>
    <row r="53608" hidden="1" x14ac:dyDescent="0.25"/>
    <row r="53609" hidden="1" x14ac:dyDescent="0.25"/>
    <row r="53610" hidden="1" x14ac:dyDescent="0.25"/>
    <row r="53611" hidden="1" x14ac:dyDescent="0.25"/>
    <row r="53612" hidden="1" x14ac:dyDescent="0.25"/>
    <row r="53613" hidden="1" x14ac:dyDescent="0.25"/>
    <row r="53614" hidden="1" x14ac:dyDescent="0.25"/>
    <row r="53615" hidden="1" x14ac:dyDescent="0.25"/>
    <row r="53616" hidden="1" x14ac:dyDescent="0.25"/>
    <row r="53617" hidden="1" x14ac:dyDescent="0.25"/>
    <row r="53618" hidden="1" x14ac:dyDescent="0.25"/>
    <row r="53619" hidden="1" x14ac:dyDescent="0.25"/>
    <row r="53620" hidden="1" x14ac:dyDescent="0.25"/>
    <row r="53621" hidden="1" x14ac:dyDescent="0.25"/>
    <row r="53622" hidden="1" x14ac:dyDescent="0.25"/>
    <row r="53623" hidden="1" x14ac:dyDescent="0.25"/>
    <row r="53624" hidden="1" x14ac:dyDescent="0.25"/>
    <row r="53625" hidden="1" x14ac:dyDescent="0.25"/>
    <row r="53626" hidden="1" x14ac:dyDescent="0.25"/>
    <row r="53627" hidden="1" x14ac:dyDescent="0.25"/>
    <row r="53628" hidden="1" x14ac:dyDescent="0.25"/>
    <row r="53629" hidden="1" x14ac:dyDescent="0.25"/>
    <row r="53630" hidden="1" x14ac:dyDescent="0.25"/>
    <row r="53631" hidden="1" x14ac:dyDescent="0.25"/>
    <row r="53632" hidden="1" x14ac:dyDescent="0.25"/>
    <row r="53633" hidden="1" x14ac:dyDescent="0.25"/>
    <row r="53634" hidden="1" x14ac:dyDescent="0.25"/>
    <row r="53635" hidden="1" x14ac:dyDescent="0.25"/>
    <row r="53636" hidden="1" x14ac:dyDescent="0.25"/>
    <row r="53637" hidden="1" x14ac:dyDescent="0.25"/>
    <row r="53638" hidden="1" x14ac:dyDescent="0.25"/>
    <row r="53639" hidden="1" x14ac:dyDescent="0.25"/>
    <row r="53640" hidden="1" x14ac:dyDescent="0.25"/>
    <row r="53641" hidden="1" x14ac:dyDescent="0.25"/>
    <row r="53642" hidden="1" x14ac:dyDescent="0.25"/>
    <row r="53643" hidden="1" x14ac:dyDescent="0.25"/>
    <row r="53644" hidden="1" x14ac:dyDescent="0.25"/>
    <row r="53645" hidden="1" x14ac:dyDescent="0.25"/>
    <row r="53646" hidden="1" x14ac:dyDescent="0.25"/>
    <row r="53647" hidden="1" x14ac:dyDescent="0.25"/>
    <row r="53648" hidden="1" x14ac:dyDescent="0.25"/>
    <row r="53649" hidden="1" x14ac:dyDescent="0.25"/>
    <row r="53650" hidden="1" x14ac:dyDescent="0.25"/>
    <row r="53651" hidden="1" x14ac:dyDescent="0.25"/>
    <row r="53652" hidden="1" x14ac:dyDescent="0.25"/>
    <row r="53653" hidden="1" x14ac:dyDescent="0.25"/>
    <row r="53654" hidden="1" x14ac:dyDescent="0.25"/>
    <row r="53655" hidden="1" x14ac:dyDescent="0.25"/>
    <row r="53656" hidden="1" x14ac:dyDescent="0.25"/>
    <row r="53657" hidden="1" x14ac:dyDescent="0.25"/>
    <row r="53658" hidden="1" x14ac:dyDescent="0.25"/>
    <row r="53659" hidden="1" x14ac:dyDescent="0.25"/>
    <row r="53660" hidden="1" x14ac:dyDescent="0.25"/>
    <row r="53661" hidden="1" x14ac:dyDescent="0.25"/>
    <row r="53662" hidden="1" x14ac:dyDescent="0.25"/>
    <row r="53663" hidden="1" x14ac:dyDescent="0.25"/>
    <row r="53664" hidden="1" x14ac:dyDescent="0.25"/>
    <row r="53665" hidden="1" x14ac:dyDescent="0.25"/>
    <row r="53666" hidden="1" x14ac:dyDescent="0.25"/>
    <row r="53667" hidden="1" x14ac:dyDescent="0.25"/>
    <row r="53668" hidden="1" x14ac:dyDescent="0.25"/>
    <row r="53669" hidden="1" x14ac:dyDescent="0.25"/>
    <row r="53670" hidden="1" x14ac:dyDescent="0.25"/>
    <row r="53671" hidden="1" x14ac:dyDescent="0.25"/>
    <row r="53672" hidden="1" x14ac:dyDescent="0.25"/>
    <row r="53673" hidden="1" x14ac:dyDescent="0.25"/>
    <row r="53674" hidden="1" x14ac:dyDescent="0.25"/>
    <row r="53675" hidden="1" x14ac:dyDescent="0.25"/>
    <row r="53676" hidden="1" x14ac:dyDescent="0.25"/>
    <row r="53677" hidden="1" x14ac:dyDescent="0.25"/>
    <row r="53678" hidden="1" x14ac:dyDescent="0.25"/>
    <row r="53679" hidden="1" x14ac:dyDescent="0.25"/>
    <row r="53680" hidden="1" x14ac:dyDescent="0.25"/>
    <row r="53681" hidden="1" x14ac:dyDescent="0.25"/>
    <row r="53682" hidden="1" x14ac:dyDescent="0.25"/>
    <row r="53683" hidden="1" x14ac:dyDescent="0.25"/>
    <row r="53684" hidden="1" x14ac:dyDescent="0.25"/>
    <row r="53685" hidden="1" x14ac:dyDescent="0.25"/>
    <row r="53686" hidden="1" x14ac:dyDescent="0.25"/>
    <row r="53687" hidden="1" x14ac:dyDescent="0.25"/>
    <row r="53688" hidden="1" x14ac:dyDescent="0.25"/>
    <row r="53689" hidden="1" x14ac:dyDescent="0.25"/>
    <row r="53690" hidden="1" x14ac:dyDescent="0.25"/>
    <row r="53691" hidden="1" x14ac:dyDescent="0.25"/>
    <row r="53692" hidden="1" x14ac:dyDescent="0.25"/>
    <row r="53693" hidden="1" x14ac:dyDescent="0.25"/>
    <row r="53694" hidden="1" x14ac:dyDescent="0.25"/>
    <row r="53695" hidden="1" x14ac:dyDescent="0.25"/>
    <row r="53696" hidden="1" x14ac:dyDescent="0.25"/>
    <row r="53697" hidden="1" x14ac:dyDescent="0.25"/>
    <row r="53698" hidden="1" x14ac:dyDescent="0.25"/>
    <row r="53699" hidden="1" x14ac:dyDescent="0.25"/>
    <row r="53700" hidden="1" x14ac:dyDescent="0.25"/>
    <row r="53701" hidden="1" x14ac:dyDescent="0.25"/>
    <row r="53702" hidden="1" x14ac:dyDescent="0.25"/>
    <row r="53703" hidden="1" x14ac:dyDescent="0.25"/>
    <row r="53704" hidden="1" x14ac:dyDescent="0.25"/>
    <row r="53705" hidden="1" x14ac:dyDescent="0.25"/>
    <row r="53706" hidden="1" x14ac:dyDescent="0.25"/>
    <row r="53707" hidden="1" x14ac:dyDescent="0.25"/>
    <row r="53708" hidden="1" x14ac:dyDescent="0.25"/>
    <row r="53709" hidden="1" x14ac:dyDescent="0.25"/>
    <row r="53710" hidden="1" x14ac:dyDescent="0.25"/>
    <row r="53711" hidden="1" x14ac:dyDescent="0.25"/>
    <row r="53712" hidden="1" x14ac:dyDescent="0.25"/>
    <row r="53713" hidden="1" x14ac:dyDescent="0.25"/>
    <row r="53714" hidden="1" x14ac:dyDescent="0.25"/>
    <row r="53715" hidden="1" x14ac:dyDescent="0.25"/>
    <row r="53716" hidden="1" x14ac:dyDescent="0.25"/>
    <row r="53717" hidden="1" x14ac:dyDescent="0.25"/>
    <row r="53718" hidden="1" x14ac:dyDescent="0.25"/>
    <row r="53719" hidden="1" x14ac:dyDescent="0.25"/>
    <row r="53720" hidden="1" x14ac:dyDescent="0.25"/>
    <row r="53721" hidden="1" x14ac:dyDescent="0.25"/>
    <row r="53722" hidden="1" x14ac:dyDescent="0.25"/>
    <row r="53723" hidden="1" x14ac:dyDescent="0.25"/>
    <row r="53724" hidden="1" x14ac:dyDescent="0.25"/>
    <row r="53725" hidden="1" x14ac:dyDescent="0.25"/>
    <row r="53726" hidden="1" x14ac:dyDescent="0.25"/>
    <row r="53727" hidden="1" x14ac:dyDescent="0.25"/>
    <row r="53728" hidden="1" x14ac:dyDescent="0.25"/>
    <row r="53729" hidden="1" x14ac:dyDescent="0.25"/>
    <row r="53730" hidden="1" x14ac:dyDescent="0.25"/>
    <row r="53731" hidden="1" x14ac:dyDescent="0.25"/>
    <row r="53732" hidden="1" x14ac:dyDescent="0.25"/>
    <row r="53733" hidden="1" x14ac:dyDescent="0.25"/>
    <row r="53734" hidden="1" x14ac:dyDescent="0.25"/>
    <row r="53735" hidden="1" x14ac:dyDescent="0.25"/>
    <row r="53736" hidden="1" x14ac:dyDescent="0.25"/>
    <row r="53737" hidden="1" x14ac:dyDescent="0.25"/>
    <row r="53738" hidden="1" x14ac:dyDescent="0.25"/>
    <row r="53739" hidden="1" x14ac:dyDescent="0.25"/>
    <row r="53740" hidden="1" x14ac:dyDescent="0.25"/>
    <row r="53741" hidden="1" x14ac:dyDescent="0.25"/>
    <row r="53742" hidden="1" x14ac:dyDescent="0.25"/>
    <row r="53743" hidden="1" x14ac:dyDescent="0.25"/>
    <row r="53744" hidden="1" x14ac:dyDescent="0.25"/>
    <row r="53745" hidden="1" x14ac:dyDescent="0.25"/>
    <row r="53746" hidden="1" x14ac:dyDescent="0.25"/>
    <row r="53747" hidden="1" x14ac:dyDescent="0.25"/>
    <row r="53748" hidden="1" x14ac:dyDescent="0.25"/>
    <row r="53749" hidden="1" x14ac:dyDescent="0.25"/>
    <row r="53750" hidden="1" x14ac:dyDescent="0.25"/>
    <row r="53751" hidden="1" x14ac:dyDescent="0.25"/>
    <row r="53752" hidden="1" x14ac:dyDescent="0.25"/>
    <row r="53753" hidden="1" x14ac:dyDescent="0.25"/>
    <row r="53754" hidden="1" x14ac:dyDescent="0.25"/>
    <row r="53755" hidden="1" x14ac:dyDescent="0.25"/>
    <row r="53756" hidden="1" x14ac:dyDescent="0.25"/>
    <row r="53757" hidden="1" x14ac:dyDescent="0.25"/>
    <row r="53758" hidden="1" x14ac:dyDescent="0.25"/>
    <row r="53759" hidden="1" x14ac:dyDescent="0.25"/>
    <row r="53760" hidden="1" x14ac:dyDescent="0.25"/>
    <row r="53761" hidden="1" x14ac:dyDescent="0.25"/>
    <row r="53762" hidden="1" x14ac:dyDescent="0.25"/>
    <row r="53763" hidden="1" x14ac:dyDescent="0.25"/>
    <row r="53764" hidden="1" x14ac:dyDescent="0.25"/>
    <row r="53765" hidden="1" x14ac:dyDescent="0.25"/>
    <row r="53766" hidden="1" x14ac:dyDescent="0.25"/>
    <row r="53767" hidden="1" x14ac:dyDescent="0.25"/>
    <row r="53768" hidden="1" x14ac:dyDescent="0.25"/>
    <row r="53769" hidden="1" x14ac:dyDescent="0.25"/>
    <row r="53770" hidden="1" x14ac:dyDescent="0.25"/>
    <row r="53771" hidden="1" x14ac:dyDescent="0.25"/>
    <row r="53772" hidden="1" x14ac:dyDescent="0.25"/>
    <row r="53773" hidden="1" x14ac:dyDescent="0.25"/>
    <row r="53774" hidden="1" x14ac:dyDescent="0.25"/>
    <row r="53775" hidden="1" x14ac:dyDescent="0.25"/>
    <row r="53776" hidden="1" x14ac:dyDescent="0.25"/>
    <row r="53777" hidden="1" x14ac:dyDescent="0.25"/>
    <row r="53778" hidden="1" x14ac:dyDescent="0.25"/>
    <row r="53779" hidden="1" x14ac:dyDescent="0.25"/>
    <row r="53780" hidden="1" x14ac:dyDescent="0.25"/>
    <row r="53781" hidden="1" x14ac:dyDescent="0.25"/>
    <row r="53782" hidden="1" x14ac:dyDescent="0.25"/>
    <row r="53783" hidden="1" x14ac:dyDescent="0.25"/>
    <row r="53784" hidden="1" x14ac:dyDescent="0.25"/>
    <row r="53785" hidden="1" x14ac:dyDescent="0.25"/>
    <row r="53786" hidden="1" x14ac:dyDescent="0.25"/>
    <row r="53787" hidden="1" x14ac:dyDescent="0.25"/>
    <row r="53788" hidden="1" x14ac:dyDescent="0.25"/>
    <row r="53789" hidden="1" x14ac:dyDescent="0.25"/>
    <row r="53790" hidden="1" x14ac:dyDescent="0.25"/>
    <row r="53791" hidden="1" x14ac:dyDescent="0.25"/>
    <row r="53792" hidden="1" x14ac:dyDescent="0.25"/>
    <row r="53793" hidden="1" x14ac:dyDescent="0.25"/>
    <row r="53794" hidden="1" x14ac:dyDescent="0.25"/>
    <row r="53795" hidden="1" x14ac:dyDescent="0.25"/>
    <row r="53796" hidden="1" x14ac:dyDescent="0.25"/>
    <row r="53797" hidden="1" x14ac:dyDescent="0.25"/>
    <row r="53798" hidden="1" x14ac:dyDescent="0.25"/>
    <row r="53799" hidden="1" x14ac:dyDescent="0.25"/>
    <row r="53800" hidden="1" x14ac:dyDescent="0.25"/>
    <row r="53801" hidden="1" x14ac:dyDescent="0.25"/>
    <row r="53802" hidden="1" x14ac:dyDescent="0.25"/>
    <row r="53803" hidden="1" x14ac:dyDescent="0.25"/>
    <row r="53804" hidden="1" x14ac:dyDescent="0.25"/>
    <row r="53805" hidden="1" x14ac:dyDescent="0.25"/>
    <row r="53806" hidden="1" x14ac:dyDescent="0.25"/>
    <row r="53807" hidden="1" x14ac:dyDescent="0.25"/>
    <row r="53808" hidden="1" x14ac:dyDescent="0.25"/>
    <row r="53809" hidden="1" x14ac:dyDescent="0.25"/>
    <row r="53810" hidden="1" x14ac:dyDescent="0.25"/>
    <row r="53811" hidden="1" x14ac:dyDescent="0.25"/>
    <row r="53812" hidden="1" x14ac:dyDescent="0.25"/>
    <row r="53813" hidden="1" x14ac:dyDescent="0.25"/>
    <row r="53814" hidden="1" x14ac:dyDescent="0.25"/>
    <row r="53815" hidden="1" x14ac:dyDescent="0.25"/>
    <row r="53816" hidden="1" x14ac:dyDescent="0.25"/>
    <row r="53817" hidden="1" x14ac:dyDescent="0.25"/>
    <row r="53818" hidden="1" x14ac:dyDescent="0.25"/>
    <row r="53819" hidden="1" x14ac:dyDescent="0.25"/>
    <row r="53820" hidden="1" x14ac:dyDescent="0.25"/>
    <row r="53821" hidden="1" x14ac:dyDescent="0.25"/>
    <row r="53822" hidden="1" x14ac:dyDescent="0.25"/>
    <row r="53823" hidden="1" x14ac:dyDescent="0.25"/>
    <row r="53824" hidden="1" x14ac:dyDescent="0.25"/>
    <row r="53825" hidden="1" x14ac:dyDescent="0.25"/>
    <row r="53826" hidden="1" x14ac:dyDescent="0.25"/>
    <row r="53827" hidden="1" x14ac:dyDescent="0.25"/>
    <row r="53828" hidden="1" x14ac:dyDescent="0.25"/>
    <row r="53829" hidden="1" x14ac:dyDescent="0.25"/>
    <row r="53830" hidden="1" x14ac:dyDescent="0.25"/>
    <row r="53831" hidden="1" x14ac:dyDescent="0.25"/>
    <row r="53832" hidden="1" x14ac:dyDescent="0.25"/>
    <row r="53833" hidden="1" x14ac:dyDescent="0.25"/>
    <row r="53834" hidden="1" x14ac:dyDescent="0.25"/>
    <row r="53835" hidden="1" x14ac:dyDescent="0.25"/>
    <row r="53836" hidden="1" x14ac:dyDescent="0.25"/>
    <row r="53837" hidden="1" x14ac:dyDescent="0.25"/>
    <row r="53838" hidden="1" x14ac:dyDescent="0.25"/>
    <row r="53839" hidden="1" x14ac:dyDescent="0.25"/>
    <row r="53840" hidden="1" x14ac:dyDescent="0.25"/>
    <row r="53841" hidden="1" x14ac:dyDescent="0.25"/>
    <row r="53842" hidden="1" x14ac:dyDescent="0.25"/>
    <row r="53843" hidden="1" x14ac:dyDescent="0.25"/>
    <row r="53844" hidden="1" x14ac:dyDescent="0.25"/>
    <row r="53845" hidden="1" x14ac:dyDescent="0.25"/>
    <row r="53846" hidden="1" x14ac:dyDescent="0.25"/>
    <row r="53847" hidden="1" x14ac:dyDescent="0.25"/>
    <row r="53848" hidden="1" x14ac:dyDescent="0.25"/>
    <row r="53849" hidden="1" x14ac:dyDescent="0.25"/>
    <row r="53850" hidden="1" x14ac:dyDescent="0.25"/>
    <row r="53851" hidden="1" x14ac:dyDescent="0.25"/>
    <row r="53852" hidden="1" x14ac:dyDescent="0.25"/>
    <row r="53853" hidden="1" x14ac:dyDescent="0.25"/>
    <row r="53854" hidden="1" x14ac:dyDescent="0.25"/>
    <row r="53855" hidden="1" x14ac:dyDescent="0.25"/>
    <row r="53856" hidden="1" x14ac:dyDescent="0.25"/>
    <row r="53857" hidden="1" x14ac:dyDescent="0.25"/>
    <row r="53858" hidden="1" x14ac:dyDescent="0.25"/>
    <row r="53859" hidden="1" x14ac:dyDescent="0.25"/>
    <row r="53860" hidden="1" x14ac:dyDescent="0.25"/>
    <row r="53861" hidden="1" x14ac:dyDescent="0.25"/>
    <row r="53862" hidden="1" x14ac:dyDescent="0.25"/>
    <row r="53863" hidden="1" x14ac:dyDescent="0.25"/>
    <row r="53864" hidden="1" x14ac:dyDescent="0.25"/>
    <row r="53865" hidden="1" x14ac:dyDescent="0.25"/>
    <row r="53866" hidden="1" x14ac:dyDescent="0.25"/>
    <row r="53867" hidden="1" x14ac:dyDescent="0.25"/>
    <row r="53868" hidden="1" x14ac:dyDescent="0.25"/>
    <row r="53869" hidden="1" x14ac:dyDescent="0.25"/>
    <row r="53870" hidden="1" x14ac:dyDescent="0.25"/>
    <row r="53871" hidden="1" x14ac:dyDescent="0.25"/>
    <row r="53872" hidden="1" x14ac:dyDescent="0.25"/>
    <row r="53873" hidden="1" x14ac:dyDescent="0.25"/>
    <row r="53874" hidden="1" x14ac:dyDescent="0.25"/>
    <row r="53875" hidden="1" x14ac:dyDescent="0.25"/>
    <row r="53876" hidden="1" x14ac:dyDescent="0.25"/>
    <row r="53877" hidden="1" x14ac:dyDescent="0.25"/>
    <row r="53878" hidden="1" x14ac:dyDescent="0.25"/>
    <row r="53879" hidden="1" x14ac:dyDescent="0.25"/>
    <row r="53880" hidden="1" x14ac:dyDescent="0.25"/>
    <row r="53881" hidden="1" x14ac:dyDescent="0.25"/>
    <row r="53882" hidden="1" x14ac:dyDescent="0.25"/>
    <row r="53883" hidden="1" x14ac:dyDescent="0.25"/>
    <row r="53884" hidden="1" x14ac:dyDescent="0.25"/>
    <row r="53885" hidden="1" x14ac:dyDescent="0.25"/>
    <row r="53886" hidden="1" x14ac:dyDescent="0.25"/>
    <row r="53887" hidden="1" x14ac:dyDescent="0.25"/>
    <row r="53888" hidden="1" x14ac:dyDescent="0.25"/>
    <row r="53889" hidden="1" x14ac:dyDescent="0.25"/>
    <row r="53890" hidden="1" x14ac:dyDescent="0.25"/>
    <row r="53891" hidden="1" x14ac:dyDescent="0.25"/>
    <row r="53892" hidden="1" x14ac:dyDescent="0.25"/>
    <row r="53893" hidden="1" x14ac:dyDescent="0.25"/>
    <row r="53894" hidden="1" x14ac:dyDescent="0.25"/>
    <row r="53895" hidden="1" x14ac:dyDescent="0.25"/>
    <row r="53896" hidden="1" x14ac:dyDescent="0.25"/>
    <row r="53897" hidden="1" x14ac:dyDescent="0.25"/>
    <row r="53898" hidden="1" x14ac:dyDescent="0.25"/>
    <row r="53899" hidden="1" x14ac:dyDescent="0.25"/>
    <row r="53900" hidden="1" x14ac:dyDescent="0.25"/>
    <row r="53901" hidden="1" x14ac:dyDescent="0.25"/>
    <row r="53902" hidden="1" x14ac:dyDescent="0.25"/>
    <row r="53903" hidden="1" x14ac:dyDescent="0.25"/>
    <row r="53904" hidden="1" x14ac:dyDescent="0.25"/>
    <row r="53905" hidden="1" x14ac:dyDescent="0.25"/>
    <row r="53906" hidden="1" x14ac:dyDescent="0.25"/>
    <row r="53907" hidden="1" x14ac:dyDescent="0.25"/>
    <row r="53908" hidden="1" x14ac:dyDescent="0.25"/>
    <row r="53909" hidden="1" x14ac:dyDescent="0.25"/>
    <row r="53910" hidden="1" x14ac:dyDescent="0.25"/>
    <row r="53911" hidden="1" x14ac:dyDescent="0.25"/>
    <row r="53912" hidden="1" x14ac:dyDescent="0.25"/>
    <row r="53913" hidden="1" x14ac:dyDescent="0.25"/>
    <row r="53914" hidden="1" x14ac:dyDescent="0.25"/>
    <row r="53915" hidden="1" x14ac:dyDescent="0.25"/>
    <row r="53916" hidden="1" x14ac:dyDescent="0.25"/>
    <row r="53917" hidden="1" x14ac:dyDescent="0.25"/>
    <row r="53918" hidden="1" x14ac:dyDescent="0.25"/>
    <row r="53919" hidden="1" x14ac:dyDescent="0.25"/>
    <row r="53920" hidden="1" x14ac:dyDescent="0.25"/>
    <row r="53921" hidden="1" x14ac:dyDescent="0.25"/>
    <row r="53922" hidden="1" x14ac:dyDescent="0.25"/>
    <row r="53923" hidden="1" x14ac:dyDescent="0.25"/>
    <row r="53924" hidden="1" x14ac:dyDescent="0.25"/>
    <row r="53925" hidden="1" x14ac:dyDescent="0.25"/>
    <row r="53926" hidden="1" x14ac:dyDescent="0.25"/>
    <row r="53927" hidden="1" x14ac:dyDescent="0.25"/>
    <row r="53928" hidden="1" x14ac:dyDescent="0.25"/>
    <row r="53929" hidden="1" x14ac:dyDescent="0.25"/>
    <row r="53930" hidden="1" x14ac:dyDescent="0.25"/>
    <row r="53931" hidden="1" x14ac:dyDescent="0.25"/>
    <row r="53932" hidden="1" x14ac:dyDescent="0.25"/>
    <row r="53933" hidden="1" x14ac:dyDescent="0.25"/>
    <row r="53934" hidden="1" x14ac:dyDescent="0.25"/>
    <row r="53935" hidden="1" x14ac:dyDescent="0.25"/>
    <row r="53936" hidden="1" x14ac:dyDescent="0.25"/>
    <row r="53937" hidden="1" x14ac:dyDescent="0.25"/>
    <row r="53938" hidden="1" x14ac:dyDescent="0.25"/>
    <row r="53939" hidden="1" x14ac:dyDescent="0.25"/>
    <row r="53940" hidden="1" x14ac:dyDescent="0.25"/>
    <row r="53941" hidden="1" x14ac:dyDescent="0.25"/>
    <row r="53942" hidden="1" x14ac:dyDescent="0.25"/>
    <row r="53943" hidden="1" x14ac:dyDescent="0.25"/>
    <row r="53944" hidden="1" x14ac:dyDescent="0.25"/>
    <row r="53945" hidden="1" x14ac:dyDescent="0.25"/>
    <row r="53946" hidden="1" x14ac:dyDescent="0.25"/>
    <row r="53947" hidden="1" x14ac:dyDescent="0.25"/>
    <row r="53948" hidden="1" x14ac:dyDescent="0.25"/>
    <row r="53949" hidden="1" x14ac:dyDescent="0.25"/>
    <row r="53950" hidden="1" x14ac:dyDescent="0.25"/>
    <row r="53951" hidden="1" x14ac:dyDescent="0.25"/>
    <row r="53952" hidden="1" x14ac:dyDescent="0.25"/>
    <row r="53953" hidden="1" x14ac:dyDescent="0.25"/>
    <row r="53954" hidden="1" x14ac:dyDescent="0.25"/>
    <row r="53955" hidden="1" x14ac:dyDescent="0.25"/>
    <row r="53956" hidden="1" x14ac:dyDescent="0.25"/>
    <row r="53957" hidden="1" x14ac:dyDescent="0.25"/>
    <row r="53958" hidden="1" x14ac:dyDescent="0.25"/>
    <row r="53959" hidden="1" x14ac:dyDescent="0.25"/>
    <row r="53960" hidden="1" x14ac:dyDescent="0.25"/>
    <row r="53961" hidden="1" x14ac:dyDescent="0.25"/>
    <row r="53962" hidden="1" x14ac:dyDescent="0.25"/>
    <row r="53963" hidden="1" x14ac:dyDescent="0.25"/>
    <row r="53964" hidden="1" x14ac:dyDescent="0.25"/>
    <row r="53965" hidden="1" x14ac:dyDescent="0.25"/>
    <row r="53966" hidden="1" x14ac:dyDescent="0.25"/>
    <row r="53967" hidden="1" x14ac:dyDescent="0.25"/>
    <row r="53968" hidden="1" x14ac:dyDescent="0.25"/>
    <row r="53969" hidden="1" x14ac:dyDescent="0.25"/>
    <row r="53970" hidden="1" x14ac:dyDescent="0.25"/>
    <row r="53971" hidden="1" x14ac:dyDescent="0.25"/>
    <row r="53972" hidden="1" x14ac:dyDescent="0.25"/>
    <row r="53973" hidden="1" x14ac:dyDescent="0.25"/>
    <row r="53974" hidden="1" x14ac:dyDescent="0.25"/>
    <row r="53975" hidden="1" x14ac:dyDescent="0.25"/>
    <row r="53976" hidden="1" x14ac:dyDescent="0.25"/>
    <row r="53977" hidden="1" x14ac:dyDescent="0.25"/>
    <row r="53978" hidden="1" x14ac:dyDescent="0.25"/>
    <row r="53979" hidden="1" x14ac:dyDescent="0.25"/>
    <row r="53980" hidden="1" x14ac:dyDescent="0.25"/>
    <row r="53981" hidden="1" x14ac:dyDescent="0.25"/>
    <row r="53982" hidden="1" x14ac:dyDescent="0.25"/>
    <row r="53983" hidden="1" x14ac:dyDescent="0.25"/>
    <row r="53984" hidden="1" x14ac:dyDescent="0.25"/>
    <row r="53985" hidden="1" x14ac:dyDescent="0.25"/>
    <row r="53986" hidden="1" x14ac:dyDescent="0.25"/>
    <row r="53987" hidden="1" x14ac:dyDescent="0.25"/>
    <row r="53988" hidden="1" x14ac:dyDescent="0.25"/>
    <row r="53989" hidden="1" x14ac:dyDescent="0.25"/>
    <row r="53990" hidden="1" x14ac:dyDescent="0.25"/>
    <row r="53991" hidden="1" x14ac:dyDescent="0.25"/>
    <row r="53992" hidden="1" x14ac:dyDescent="0.25"/>
    <row r="53993" hidden="1" x14ac:dyDescent="0.25"/>
    <row r="53994" hidden="1" x14ac:dyDescent="0.25"/>
    <row r="53995" hidden="1" x14ac:dyDescent="0.25"/>
    <row r="53996" hidden="1" x14ac:dyDescent="0.25"/>
    <row r="53997" hidden="1" x14ac:dyDescent="0.25"/>
    <row r="53998" hidden="1" x14ac:dyDescent="0.25"/>
    <row r="53999" hidden="1" x14ac:dyDescent="0.25"/>
    <row r="54000" hidden="1" x14ac:dyDescent="0.25"/>
    <row r="54001" hidden="1" x14ac:dyDescent="0.25"/>
    <row r="54002" hidden="1" x14ac:dyDescent="0.25"/>
    <row r="54003" hidden="1" x14ac:dyDescent="0.25"/>
    <row r="54004" hidden="1" x14ac:dyDescent="0.25"/>
    <row r="54005" hidden="1" x14ac:dyDescent="0.25"/>
    <row r="54006" hidden="1" x14ac:dyDescent="0.25"/>
    <row r="54007" hidden="1" x14ac:dyDescent="0.25"/>
    <row r="54008" hidden="1" x14ac:dyDescent="0.25"/>
    <row r="54009" hidden="1" x14ac:dyDescent="0.25"/>
    <row r="54010" hidden="1" x14ac:dyDescent="0.25"/>
    <row r="54011" hidden="1" x14ac:dyDescent="0.25"/>
    <row r="54012" hidden="1" x14ac:dyDescent="0.25"/>
    <row r="54013" hidden="1" x14ac:dyDescent="0.25"/>
    <row r="54014" hidden="1" x14ac:dyDescent="0.25"/>
    <row r="54015" hidden="1" x14ac:dyDescent="0.25"/>
    <row r="54016" hidden="1" x14ac:dyDescent="0.25"/>
    <row r="54017" hidden="1" x14ac:dyDescent="0.25"/>
    <row r="54018" hidden="1" x14ac:dyDescent="0.25"/>
    <row r="54019" hidden="1" x14ac:dyDescent="0.25"/>
    <row r="54020" hidden="1" x14ac:dyDescent="0.25"/>
    <row r="54021" hidden="1" x14ac:dyDescent="0.25"/>
    <row r="54022" hidden="1" x14ac:dyDescent="0.25"/>
    <row r="54023" hidden="1" x14ac:dyDescent="0.25"/>
    <row r="54024" hidden="1" x14ac:dyDescent="0.25"/>
    <row r="54025" hidden="1" x14ac:dyDescent="0.25"/>
    <row r="54026" hidden="1" x14ac:dyDescent="0.25"/>
    <row r="54027" hidden="1" x14ac:dyDescent="0.25"/>
    <row r="54028" hidden="1" x14ac:dyDescent="0.25"/>
    <row r="54029" hidden="1" x14ac:dyDescent="0.25"/>
    <row r="54030" hidden="1" x14ac:dyDescent="0.25"/>
    <row r="54031" hidden="1" x14ac:dyDescent="0.25"/>
    <row r="54032" hidden="1" x14ac:dyDescent="0.25"/>
    <row r="54033" hidden="1" x14ac:dyDescent="0.25"/>
    <row r="54034" hidden="1" x14ac:dyDescent="0.25"/>
    <row r="54035" hidden="1" x14ac:dyDescent="0.25"/>
    <row r="54036" hidden="1" x14ac:dyDescent="0.25"/>
    <row r="54037" hidden="1" x14ac:dyDescent="0.25"/>
    <row r="54038" hidden="1" x14ac:dyDescent="0.25"/>
    <row r="54039" hidden="1" x14ac:dyDescent="0.25"/>
    <row r="54040" hidden="1" x14ac:dyDescent="0.25"/>
    <row r="54041" hidden="1" x14ac:dyDescent="0.25"/>
    <row r="54042" hidden="1" x14ac:dyDescent="0.25"/>
    <row r="54043" hidden="1" x14ac:dyDescent="0.25"/>
    <row r="54044" hidden="1" x14ac:dyDescent="0.25"/>
    <row r="54045" hidden="1" x14ac:dyDescent="0.25"/>
    <row r="54046" hidden="1" x14ac:dyDescent="0.25"/>
    <row r="54047" hidden="1" x14ac:dyDescent="0.25"/>
    <row r="54048" hidden="1" x14ac:dyDescent="0.25"/>
    <row r="54049" hidden="1" x14ac:dyDescent="0.25"/>
    <row r="54050" hidden="1" x14ac:dyDescent="0.25"/>
    <row r="54051" hidden="1" x14ac:dyDescent="0.25"/>
    <row r="54052" hidden="1" x14ac:dyDescent="0.25"/>
    <row r="54053" hidden="1" x14ac:dyDescent="0.25"/>
    <row r="54054" hidden="1" x14ac:dyDescent="0.25"/>
    <row r="54055" hidden="1" x14ac:dyDescent="0.25"/>
    <row r="54056" hidden="1" x14ac:dyDescent="0.25"/>
    <row r="54057" hidden="1" x14ac:dyDescent="0.25"/>
    <row r="54058" hidden="1" x14ac:dyDescent="0.25"/>
    <row r="54059" hidden="1" x14ac:dyDescent="0.25"/>
    <row r="54060" hidden="1" x14ac:dyDescent="0.25"/>
    <row r="54061" hidden="1" x14ac:dyDescent="0.25"/>
    <row r="54062" hidden="1" x14ac:dyDescent="0.25"/>
    <row r="54063" hidden="1" x14ac:dyDescent="0.25"/>
    <row r="54064" hidden="1" x14ac:dyDescent="0.25"/>
    <row r="54065" hidden="1" x14ac:dyDescent="0.25"/>
    <row r="54066" hidden="1" x14ac:dyDescent="0.25"/>
    <row r="54067" hidden="1" x14ac:dyDescent="0.25"/>
    <row r="54068" hidden="1" x14ac:dyDescent="0.25"/>
    <row r="54069" hidden="1" x14ac:dyDescent="0.25"/>
    <row r="54070" hidden="1" x14ac:dyDescent="0.25"/>
    <row r="54071" hidden="1" x14ac:dyDescent="0.25"/>
    <row r="54072" hidden="1" x14ac:dyDescent="0.25"/>
    <row r="54073" hidden="1" x14ac:dyDescent="0.25"/>
    <row r="54074" hidden="1" x14ac:dyDescent="0.25"/>
    <row r="54075" hidden="1" x14ac:dyDescent="0.25"/>
    <row r="54076" hidden="1" x14ac:dyDescent="0.25"/>
    <row r="54077" hidden="1" x14ac:dyDescent="0.25"/>
    <row r="54078" hidden="1" x14ac:dyDescent="0.25"/>
    <row r="54079" hidden="1" x14ac:dyDescent="0.25"/>
    <row r="54080" hidden="1" x14ac:dyDescent="0.25"/>
    <row r="54081" hidden="1" x14ac:dyDescent="0.25"/>
    <row r="54082" hidden="1" x14ac:dyDescent="0.25"/>
    <row r="54083" hidden="1" x14ac:dyDescent="0.25"/>
    <row r="54084" hidden="1" x14ac:dyDescent="0.25"/>
    <row r="54085" hidden="1" x14ac:dyDescent="0.25"/>
    <row r="54086" hidden="1" x14ac:dyDescent="0.25"/>
    <row r="54087" hidden="1" x14ac:dyDescent="0.25"/>
    <row r="54088" hidden="1" x14ac:dyDescent="0.25"/>
    <row r="54089" hidden="1" x14ac:dyDescent="0.25"/>
    <row r="54090" hidden="1" x14ac:dyDescent="0.25"/>
    <row r="54091" hidden="1" x14ac:dyDescent="0.25"/>
    <row r="54092" hidden="1" x14ac:dyDescent="0.25"/>
    <row r="54093" hidden="1" x14ac:dyDescent="0.25"/>
    <row r="54094" hidden="1" x14ac:dyDescent="0.25"/>
    <row r="54095" hidden="1" x14ac:dyDescent="0.25"/>
    <row r="54096" hidden="1" x14ac:dyDescent="0.25"/>
    <row r="54097" hidden="1" x14ac:dyDescent="0.25"/>
    <row r="54098" hidden="1" x14ac:dyDescent="0.25"/>
    <row r="54099" hidden="1" x14ac:dyDescent="0.25"/>
    <row r="54100" hidden="1" x14ac:dyDescent="0.25"/>
    <row r="54101" hidden="1" x14ac:dyDescent="0.25"/>
    <row r="54102" hidden="1" x14ac:dyDescent="0.25"/>
    <row r="54103" hidden="1" x14ac:dyDescent="0.25"/>
    <row r="54104" hidden="1" x14ac:dyDescent="0.25"/>
    <row r="54105" hidden="1" x14ac:dyDescent="0.25"/>
    <row r="54106" hidden="1" x14ac:dyDescent="0.25"/>
    <row r="54107" hidden="1" x14ac:dyDescent="0.25"/>
    <row r="54108" hidden="1" x14ac:dyDescent="0.25"/>
    <row r="54109" hidden="1" x14ac:dyDescent="0.25"/>
    <row r="54110" hidden="1" x14ac:dyDescent="0.25"/>
    <row r="54111" hidden="1" x14ac:dyDescent="0.25"/>
    <row r="54112" hidden="1" x14ac:dyDescent="0.25"/>
    <row r="54113" hidden="1" x14ac:dyDescent="0.25"/>
    <row r="54114" hidden="1" x14ac:dyDescent="0.25"/>
    <row r="54115" hidden="1" x14ac:dyDescent="0.25"/>
    <row r="54116" hidden="1" x14ac:dyDescent="0.25"/>
    <row r="54117" hidden="1" x14ac:dyDescent="0.25"/>
    <row r="54118" hidden="1" x14ac:dyDescent="0.25"/>
    <row r="54119" hidden="1" x14ac:dyDescent="0.25"/>
    <row r="54120" hidden="1" x14ac:dyDescent="0.25"/>
    <row r="54121" hidden="1" x14ac:dyDescent="0.25"/>
    <row r="54122" hidden="1" x14ac:dyDescent="0.25"/>
    <row r="54123" hidden="1" x14ac:dyDescent="0.25"/>
    <row r="54124" hidden="1" x14ac:dyDescent="0.25"/>
    <row r="54125" hidden="1" x14ac:dyDescent="0.25"/>
    <row r="54126" hidden="1" x14ac:dyDescent="0.25"/>
    <row r="54127" hidden="1" x14ac:dyDescent="0.25"/>
    <row r="54128" hidden="1" x14ac:dyDescent="0.25"/>
    <row r="54129" hidden="1" x14ac:dyDescent="0.25"/>
    <row r="54130" hidden="1" x14ac:dyDescent="0.25"/>
    <row r="54131" hidden="1" x14ac:dyDescent="0.25"/>
    <row r="54132" hidden="1" x14ac:dyDescent="0.25"/>
    <row r="54133" hidden="1" x14ac:dyDescent="0.25"/>
    <row r="54134" hidden="1" x14ac:dyDescent="0.25"/>
    <row r="54135" hidden="1" x14ac:dyDescent="0.25"/>
    <row r="54136" hidden="1" x14ac:dyDescent="0.25"/>
    <row r="54137" hidden="1" x14ac:dyDescent="0.25"/>
    <row r="54138" hidden="1" x14ac:dyDescent="0.25"/>
    <row r="54139" hidden="1" x14ac:dyDescent="0.25"/>
    <row r="54140" hidden="1" x14ac:dyDescent="0.25"/>
    <row r="54141" hidden="1" x14ac:dyDescent="0.25"/>
    <row r="54142" hidden="1" x14ac:dyDescent="0.25"/>
    <row r="54143" hidden="1" x14ac:dyDescent="0.25"/>
    <row r="54144" hidden="1" x14ac:dyDescent="0.25"/>
    <row r="54145" hidden="1" x14ac:dyDescent="0.25"/>
    <row r="54146" hidden="1" x14ac:dyDescent="0.25"/>
    <row r="54147" hidden="1" x14ac:dyDescent="0.25"/>
    <row r="54148" hidden="1" x14ac:dyDescent="0.25"/>
    <row r="54149" hidden="1" x14ac:dyDescent="0.25"/>
    <row r="54150" hidden="1" x14ac:dyDescent="0.25"/>
    <row r="54151" hidden="1" x14ac:dyDescent="0.25"/>
    <row r="54152" hidden="1" x14ac:dyDescent="0.25"/>
    <row r="54153" hidden="1" x14ac:dyDescent="0.25"/>
    <row r="54154" hidden="1" x14ac:dyDescent="0.25"/>
    <row r="54155" hidden="1" x14ac:dyDescent="0.25"/>
    <row r="54156" hidden="1" x14ac:dyDescent="0.25"/>
    <row r="54157" hidden="1" x14ac:dyDescent="0.25"/>
    <row r="54158" hidden="1" x14ac:dyDescent="0.25"/>
    <row r="54159" hidden="1" x14ac:dyDescent="0.25"/>
    <row r="54160" hidden="1" x14ac:dyDescent="0.25"/>
    <row r="54161" hidden="1" x14ac:dyDescent="0.25"/>
    <row r="54162" hidden="1" x14ac:dyDescent="0.25"/>
    <row r="54163" hidden="1" x14ac:dyDescent="0.25"/>
    <row r="54164" hidden="1" x14ac:dyDescent="0.25"/>
    <row r="54165" hidden="1" x14ac:dyDescent="0.25"/>
    <row r="54166" hidden="1" x14ac:dyDescent="0.25"/>
    <row r="54167" hidden="1" x14ac:dyDescent="0.25"/>
    <row r="54168" hidden="1" x14ac:dyDescent="0.25"/>
    <row r="54169" hidden="1" x14ac:dyDescent="0.25"/>
    <row r="54170" hidden="1" x14ac:dyDescent="0.25"/>
    <row r="54171" hidden="1" x14ac:dyDescent="0.25"/>
    <row r="54172" hidden="1" x14ac:dyDescent="0.25"/>
    <row r="54173" hidden="1" x14ac:dyDescent="0.25"/>
    <row r="54174" hidden="1" x14ac:dyDescent="0.25"/>
    <row r="54175" hidden="1" x14ac:dyDescent="0.25"/>
    <row r="54176" hidden="1" x14ac:dyDescent="0.25"/>
    <row r="54177" hidden="1" x14ac:dyDescent="0.25"/>
    <row r="54178" hidden="1" x14ac:dyDescent="0.25"/>
    <row r="54179" hidden="1" x14ac:dyDescent="0.25"/>
    <row r="54180" hidden="1" x14ac:dyDescent="0.25"/>
    <row r="54181" hidden="1" x14ac:dyDescent="0.25"/>
    <row r="54182" hidden="1" x14ac:dyDescent="0.25"/>
    <row r="54183" hidden="1" x14ac:dyDescent="0.25"/>
    <row r="54184" hidden="1" x14ac:dyDescent="0.25"/>
    <row r="54185" hidden="1" x14ac:dyDescent="0.25"/>
    <row r="54186" hidden="1" x14ac:dyDescent="0.25"/>
    <row r="54187" hidden="1" x14ac:dyDescent="0.25"/>
    <row r="54188" hidden="1" x14ac:dyDescent="0.25"/>
    <row r="54189" hidden="1" x14ac:dyDescent="0.25"/>
    <row r="54190" hidden="1" x14ac:dyDescent="0.25"/>
    <row r="54191" hidden="1" x14ac:dyDescent="0.25"/>
    <row r="54192" hidden="1" x14ac:dyDescent="0.25"/>
    <row r="54193" hidden="1" x14ac:dyDescent="0.25"/>
    <row r="54194" hidden="1" x14ac:dyDescent="0.25"/>
    <row r="54195" hidden="1" x14ac:dyDescent="0.25"/>
    <row r="54196" hidden="1" x14ac:dyDescent="0.25"/>
    <row r="54197" hidden="1" x14ac:dyDescent="0.25"/>
    <row r="54198" hidden="1" x14ac:dyDescent="0.25"/>
    <row r="54199" hidden="1" x14ac:dyDescent="0.25"/>
    <row r="54200" hidden="1" x14ac:dyDescent="0.25"/>
    <row r="54201" hidden="1" x14ac:dyDescent="0.25"/>
    <row r="54202" hidden="1" x14ac:dyDescent="0.25"/>
    <row r="54203" hidden="1" x14ac:dyDescent="0.25"/>
    <row r="54204" hidden="1" x14ac:dyDescent="0.25"/>
    <row r="54205" hidden="1" x14ac:dyDescent="0.25"/>
    <row r="54206" hidden="1" x14ac:dyDescent="0.25"/>
    <row r="54207" hidden="1" x14ac:dyDescent="0.25"/>
    <row r="54208" hidden="1" x14ac:dyDescent="0.25"/>
    <row r="54209" hidden="1" x14ac:dyDescent="0.25"/>
    <row r="54210" hidden="1" x14ac:dyDescent="0.25"/>
    <row r="54211" hidden="1" x14ac:dyDescent="0.25"/>
    <row r="54212" hidden="1" x14ac:dyDescent="0.25"/>
    <row r="54213" hidden="1" x14ac:dyDescent="0.25"/>
    <row r="54214" hidden="1" x14ac:dyDescent="0.25"/>
    <row r="54215" hidden="1" x14ac:dyDescent="0.25"/>
    <row r="54216" hidden="1" x14ac:dyDescent="0.25"/>
    <row r="54217" hidden="1" x14ac:dyDescent="0.25"/>
    <row r="54218" hidden="1" x14ac:dyDescent="0.25"/>
    <row r="54219" hidden="1" x14ac:dyDescent="0.25"/>
    <row r="54220" hidden="1" x14ac:dyDescent="0.25"/>
    <row r="54221" hidden="1" x14ac:dyDescent="0.25"/>
    <row r="54222" hidden="1" x14ac:dyDescent="0.25"/>
    <row r="54223" hidden="1" x14ac:dyDescent="0.25"/>
    <row r="54224" hidden="1" x14ac:dyDescent="0.25"/>
    <row r="54225" hidden="1" x14ac:dyDescent="0.25"/>
    <row r="54226" hidden="1" x14ac:dyDescent="0.25"/>
    <row r="54227" hidden="1" x14ac:dyDescent="0.25"/>
    <row r="54228" hidden="1" x14ac:dyDescent="0.25"/>
    <row r="54229" hidden="1" x14ac:dyDescent="0.25"/>
    <row r="54230" hidden="1" x14ac:dyDescent="0.25"/>
    <row r="54231" hidden="1" x14ac:dyDescent="0.25"/>
    <row r="54232" hidden="1" x14ac:dyDescent="0.25"/>
    <row r="54233" hidden="1" x14ac:dyDescent="0.25"/>
    <row r="54234" hidden="1" x14ac:dyDescent="0.25"/>
    <row r="54235" hidden="1" x14ac:dyDescent="0.25"/>
    <row r="54236" hidden="1" x14ac:dyDescent="0.25"/>
    <row r="54237" hidden="1" x14ac:dyDescent="0.25"/>
    <row r="54238" hidden="1" x14ac:dyDescent="0.25"/>
    <row r="54239" hidden="1" x14ac:dyDescent="0.25"/>
    <row r="54240" hidden="1" x14ac:dyDescent="0.25"/>
    <row r="54241" hidden="1" x14ac:dyDescent="0.25"/>
    <row r="54242" hidden="1" x14ac:dyDescent="0.25"/>
    <row r="54243" hidden="1" x14ac:dyDescent="0.25"/>
    <row r="54244" hidden="1" x14ac:dyDescent="0.25"/>
    <row r="54245" hidden="1" x14ac:dyDescent="0.25"/>
    <row r="54246" hidden="1" x14ac:dyDescent="0.25"/>
    <row r="54247" hidden="1" x14ac:dyDescent="0.25"/>
    <row r="54248" hidden="1" x14ac:dyDescent="0.25"/>
    <row r="54249" hidden="1" x14ac:dyDescent="0.25"/>
    <row r="54250" hidden="1" x14ac:dyDescent="0.25"/>
    <row r="54251" hidden="1" x14ac:dyDescent="0.25"/>
    <row r="54252" hidden="1" x14ac:dyDescent="0.25"/>
    <row r="54253" hidden="1" x14ac:dyDescent="0.25"/>
    <row r="54254" hidden="1" x14ac:dyDescent="0.25"/>
    <row r="54255" hidden="1" x14ac:dyDescent="0.25"/>
    <row r="54256" hidden="1" x14ac:dyDescent="0.25"/>
    <row r="54257" hidden="1" x14ac:dyDescent="0.25"/>
    <row r="54258" hidden="1" x14ac:dyDescent="0.25"/>
    <row r="54259" hidden="1" x14ac:dyDescent="0.25"/>
    <row r="54260" hidden="1" x14ac:dyDescent="0.25"/>
    <row r="54261" hidden="1" x14ac:dyDescent="0.25"/>
    <row r="54262" hidden="1" x14ac:dyDescent="0.25"/>
    <row r="54263" hidden="1" x14ac:dyDescent="0.25"/>
    <row r="54264" hidden="1" x14ac:dyDescent="0.25"/>
    <row r="54265" hidden="1" x14ac:dyDescent="0.25"/>
    <row r="54266" hidden="1" x14ac:dyDescent="0.25"/>
    <row r="54267" hidden="1" x14ac:dyDescent="0.25"/>
    <row r="54268" hidden="1" x14ac:dyDescent="0.25"/>
    <row r="54269" hidden="1" x14ac:dyDescent="0.25"/>
    <row r="54270" hidden="1" x14ac:dyDescent="0.25"/>
    <row r="54271" hidden="1" x14ac:dyDescent="0.25"/>
    <row r="54272" hidden="1" x14ac:dyDescent="0.25"/>
    <row r="54273" hidden="1" x14ac:dyDescent="0.25"/>
    <row r="54274" hidden="1" x14ac:dyDescent="0.25"/>
    <row r="54275" hidden="1" x14ac:dyDescent="0.25"/>
    <row r="54276" hidden="1" x14ac:dyDescent="0.25"/>
    <row r="54277" hidden="1" x14ac:dyDescent="0.25"/>
    <row r="54278" hidden="1" x14ac:dyDescent="0.25"/>
    <row r="54279" hidden="1" x14ac:dyDescent="0.25"/>
    <row r="54280" hidden="1" x14ac:dyDescent="0.25"/>
    <row r="54281" hidden="1" x14ac:dyDescent="0.25"/>
    <row r="54282" hidden="1" x14ac:dyDescent="0.25"/>
    <row r="54283" hidden="1" x14ac:dyDescent="0.25"/>
    <row r="54284" hidden="1" x14ac:dyDescent="0.25"/>
    <row r="54285" hidden="1" x14ac:dyDescent="0.25"/>
    <row r="54286" hidden="1" x14ac:dyDescent="0.25"/>
    <row r="54287" hidden="1" x14ac:dyDescent="0.25"/>
    <row r="54288" hidden="1" x14ac:dyDescent="0.25"/>
    <row r="54289" hidden="1" x14ac:dyDescent="0.25"/>
    <row r="54290" hidden="1" x14ac:dyDescent="0.25"/>
    <row r="54291" hidden="1" x14ac:dyDescent="0.25"/>
    <row r="54292" hidden="1" x14ac:dyDescent="0.25"/>
    <row r="54293" hidden="1" x14ac:dyDescent="0.25"/>
    <row r="54294" hidden="1" x14ac:dyDescent="0.25"/>
    <row r="54295" hidden="1" x14ac:dyDescent="0.25"/>
    <row r="54296" hidden="1" x14ac:dyDescent="0.25"/>
    <row r="54297" hidden="1" x14ac:dyDescent="0.25"/>
    <row r="54298" hidden="1" x14ac:dyDescent="0.25"/>
    <row r="54299" hidden="1" x14ac:dyDescent="0.25"/>
    <row r="54300" hidden="1" x14ac:dyDescent="0.25"/>
    <row r="54301" hidden="1" x14ac:dyDescent="0.25"/>
    <row r="54302" hidden="1" x14ac:dyDescent="0.25"/>
    <row r="54303" hidden="1" x14ac:dyDescent="0.25"/>
    <row r="54304" hidden="1" x14ac:dyDescent="0.25"/>
    <row r="54305" hidden="1" x14ac:dyDescent="0.25"/>
    <row r="54306" hidden="1" x14ac:dyDescent="0.25"/>
    <row r="54307" hidden="1" x14ac:dyDescent="0.25"/>
    <row r="54308" hidden="1" x14ac:dyDescent="0.25"/>
    <row r="54309" hidden="1" x14ac:dyDescent="0.25"/>
    <row r="54310" hidden="1" x14ac:dyDescent="0.25"/>
    <row r="54311" hidden="1" x14ac:dyDescent="0.25"/>
    <row r="54312" hidden="1" x14ac:dyDescent="0.25"/>
    <row r="54313" hidden="1" x14ac:dyDescent="0.25"/>
    <row r="54314" hidden="1" x14ac:dyDescent="0.25"/>
    <row r="54315" hidden="1" x14ac:dyDescent="0.25"/>
    <row r="54316" hidden="1" x14ac:dyDescent="0.25"/>
    <row r="54317" hidden="1" x14ac:dyDescent="0.25"/>
    <row r="54318" hidden="1" x14ac:dyDescent="0.25"/>
    <row r="54319" hidden="1" x14ac:dyDescent="0.25"/>
    <row r="54320" hidden="1" x14ac:dyDescent="0.25"/>
    <row r="54321" hidden="1" x14ac:dyDescent="0.25"/>
    <row r="54322" hidden="1" x14ac:dyDescent="0.25"/>
    <row r="54323" hidden="1" x14ac:dyDescent="0.25"/>
    <row r="54324" hidden="1" x14ac:dyDescent="0.25"/>
    <row r="54325" hidden="1" x14ac:dyDescent="0.25"/>
    <row r="54326" hidden="1" x14ac:dyDescent="0.25"/>
    <row r="54327" hidden="1" x14ac:dyDescent="0.25"/>
    <row r="54328" hidden="1" x14ac:dyDescent="0.25"/>
    <row r="54329" hidden="1" x14ac:dyDescent="0.25"/>
    <row r="54330" hidden="1" x14ac:dyDescent="0.25"/>
    <row r="54331" hidden="1" x14ac:dyDescent="0.25"/>
    <row r="54332" hidden="1" x14ac:dyDescent="0.25"/>
    <row r="54333" hidden="1" x14ac:dyDescent="0.25"/>
    <row r="54334" hidden="1" x14ac:dyDescent="0.25"/>
    <row r="54335" hidden="1" x14ac:dyDescent="0.25"/>
    <row r="54336" hidden="1" x14ac:dyDescent="0.25"/>
    <row r="54337" hidden="1" x14ac:dyDescent="0.25"/>
    <row r="54338" hidden="1" x14ac:dyDescent="0.25"/>
    <row r="54339" hidden="1" x14ac:dyDescent="0.25"/>
    <row r="54340" hidden="1" x14ac:dyDescent="0.25"/>
    <row r="54341" hidden="1" x14ac:dyDescent="0.25"/>
    <row r="54342" hidden="1" x14ac:dyDescent="0.25"/>
    <row r="54343" hidden="1" x14ac:dyDescent="0.25"/>
    <row r="54344" hidden="1" x14ac:dyDescent="0.25"/>
    <row r="54345" hidden="1" x14ac:dyDescent="0.25"/>
    <row r="54346" hidden="1" x14ac:dyDescent="0.25"/>
    <row r="54347" hidden="1" x14ac:dyDescent="0.25"/>
    <row r="54348" hidden="1" x14ac:dyDescent="0.25"/>
    <row r="54349" hidden="1" x14ac:dyDescent="0.25"/>
    <row r="54350" hidden="1" x14ac:dyDescent="0.25"/>
    <row r="54351" hidden="1" x14ac:dyDescent="0.25"/>
    <row r="54352" hidden="1" x14ac:dyDescent="0.25"/>
    <row r="54353" hidden="1" x14ac:dyDescent="0.25"/>
    <row r="54354" hidden="1" x14ac:dyDescent="0.25"/>
    <row r="54355" hidden="1" x14ac:dyDescent="0.25"/>
    <row r="54356" hidden="1" x14ac:dyDescent="0.25"/>
    <row r="54357" hidden="1" x14ac:dyDescent="0.25"/>
    <row r="54358" hidden="1" x14ac:dyDescent="0.25"/>
    <row r="54359" hidden="1" x14ac:dyDescent="0.25"/>
    <row r="54360" hidden="1" x14ac:dyDescent="0.25"/>
    <row r="54361" hidden="1" x14ac:dyDescent="0.25"/>
    <row r="54362" hidden="1" x14ac:dyDescent="0.25"/>
    <row r="54363" hidden="1" x14ac:dyDescent="0.25"/>
    <row r="54364" hidden="1" x14ac:dyDescent="0.25"/>
    <row r="54365" hidden="1" x14ac:dyDescent="0.25"/>
    <row r="54366" hidden="1" x14ac:dyDescent="0.25"/>
    <row r="54367" hidden="1" x14ac:dyDescent="0.25"/>
    <row r="54368" hidden="1" x14ac:dyDescent="0.25"/>
    <row r="54369" hidden="1" x14ac:dyDescent="0.25"/>
    <row r="54370" hidden="1" x14ac:dyDescent="0.25"/>
    <row r="54371" hidden="1" x14ac:dyDescent="0.25"/>
    <row r="54372" hidden="1" x14ac:dyDescent="0.25"/>
    <row r="54373" hidden="1" x14ac:dyDescent="0.25"/>
    <row r="54374" hidden="1" x14ac:dyDescent="0.25"/>
    <row r="54375" hidden="1" x14ac:dyDescent="0.25"/>
    <row r="54376" hidden="1" x14ac:dyDescent="0.25"/>
    <row r="54377" hidden="1" x14ac:dyDescent="0.25"/>
    <row r="54378" hidden="1" x14ac:dyDescent="0.25"/>
    <row r="54379" hidden="1" x14ac:dyDescent="0.25"/>
    <row r="54380" hidden="1" x14ac:dyDescent="0.25"/>
    <row r="54381" hidden="1" x14ac:dyDescent="0.25"/>
    <row r="54382" hidden="1" x14ac:dyDescent="0.25"/>
    <row r="54383" hidden="1" x14ac:dyDescent="0.25"/>
    <row r="54384" hidden="1" x14ac:dyDescent="0.25"/>
    <row r="54385" hidden="1" x14ac:dyDescent="0.25"/>
    <row r="54386" hidden="1" x14ac:dyDescent="0.25"/>
    <row r="54387" hidden="1" x14ac:dyDescent="0.25"/>
    <row r="54388" hidden="1" x14ac:dyDescent="0.25"/>
    <row r="54389" hidden="1" x14ac:dyDescent="0.25"/>
    <row r="54390" hidden="1" x14ac:dyDescent="0.25"/>
    <row r="54391" hidden="1" x14ac:dyDescent="0.25"/>
    <row r="54392" hidden="1" x14ac:dyDescent="0.25"/>
    <row r="54393" hidden="1" x14ac:dyDescent="0.25"/>
    <row r="54394" hidden="1" x14ac:dyDescent="0.25"/>
    <row r="54395" hidden="1" x14ac:dyDescent="0.25"/>
    <row r="54396" hidden="1" x14ac:dyDescent="0.25"/>
    <row r="54397" hidden="1" x14ac:dyDescent="0.25"/>
    <row r="54398" hidden="1" x14ac:dyDescent="0.25"/>
    <row r="54399" hidden="1" x14ac:dyDescent="0.25"/>
    <row r="54400" hidden="1" x14ac:dyDescent="0.25"/>
    <row r="54401" hidden="1" x14ac:dyDescent="0.25"/>
    <row r="54402" hidden="1" x14ac:dyDescent="0.25"/>
    <row r="54403" hidden="1" x14ac:dyDescent="0.25"/>
    <row r="54404" hidden="1" x14ac:dyDescent="0.25"/>
    <row r="54405" hidden="1" x14ac:dyDescent="0.25"/>
    <row r="54406" hidden="1" x14ac:dyDescent="0.25"/>
    <row r="54407" hidden="1" x14ac:dyDescent="0.25"/>
    <row r="54408" hidden="1" x14ac:dyDescent="0.25"/>
    <row r="54409" hidden="1" x14ac:dyDescent="0.25"/>
    <row r="54410" hidden="1" x14ac:dyDescent="0.25"/>
    <row r="54411" hidden="1" x14ac:dyDescent="0.25"/>
    <row r="54412" hidden="1" x14ac:dyDescent="0.25"/>
    <row r="54413" hidden="1" x14ac:dyDescent="0.25"/>
    <row r="54414" hidden="1" x14ac:dyDescent="0.25"/>
    <row r="54415" hidden="1" x14ac:dyDescent="0.25"/>
    <row r="54416" hidden="1" x14ac:dyDescent="0.25"/>
    <row r="54417" hidden="1" x14ac:dyDescent="0.25"/>
    <row r="54418" hidden="1" x14ac:dyDescent="0.25"/>
    <row r="54419" hidden="1" x14ac:dyDescent="0.25"/>
    <row r="54420" hidden="1" x14ac:dyDescent="0.25"/>
    <row r="54421" hidden="1" x14ac:dyDescent="0.25"/>
    <row r="54422" hidden="1" x14ac:dyDescent="0.25"/>
    <row r="54423" hidden="1" x14ac:dyDescent="0.25"/>
    <row r="54424" hidden="1" x14ac:dyDescent="0.25"/>
    <row r="54425" hidden="1" x14ac:dyDescent="0.25"/>
    <row r="54426" hidden="1" x14ac:dyDescent="0.25"/>
    <row r="54427" hidden="1" x14ac:dyDescent="0.25"/>
    <row r="54428" hidden="1" x14ac:dyDescent="0.25"/>
    <row r="54429" hidden="1" x14ac:dyDescent="0.25"/>
    <row r="54430" hidden="1" x14ac:dyDescent="0.25"/>
    <row r="54431" hidden="1" x14ac:dyDescent="0.25"/>
    <row r="54432" hidden="1" x14ac:dyDescent="0.25"/>
    <row r="54433" hidden="1" x14ac:dyDescent="0.25"/>
    <row r="54434" hidden="1" x14ac:dyDescent="0.25"/>
    <row r="54435" hidden="1" x14ac:dyDescent="0.25"/>
    <row r="54436" hidden="1" x14ac:dyDescent="0.25"/>
    <row r="54437" hidden="1" x14ac:dyDescent="0.25"/>
    <row r="54438" hidden="1" x14ac:dyDescent="0.25"/>
    <row r="54439" hidden="1" x14ac:dyDescent="0.25"/>
    <row r="54440" hidden="1" x14ac:dyDescent="0.25"/>
    <row r="54441" hidden="1" x14ac:dyDescent="0.25"/>
    <row r="54442" hidden="1" x14ac:dyDescent="0.25"/>
    <row r="54443" hidden="1" x14ac:dyDescent="0.25"/>
    <row r="54444" hidden="1" x14ac:dyDescent="0.25"/>
    <row r="54445" hidden="1" x14ac:dyDescent="0.25"/>
    <row r="54446" hidden="1" x14ac:dyDescent="0.25"/>
    <row r="54447" hidden="1" x14ac:dyDescent="0.25"/>
    <row r="54448" hidden="1" x14ac:dyDescent="0.25"/>
    <row r="54449" hidden="1" x14ac:dyDescent="0.25"/>
    <row r="54450" hidden="1" x14ac:dyDescent="0.25"/>
    <row r="54451" hidden="1" x14ac:dyDescent="0.25"/>
    <row r="54452" hidden="1" x14ac:dyDescent="0.25"/>
    <row r="54453" hidden="1" x14ac:dyDescent="0.25"/>
    <row r="54454" hidden="1" x14ac:dyDescent="0.25"/>
    <row r="54455" hidden="1" x14ac:dyDescent="0.25"/>
    <row r="54456" hidden="1" x14ac:dyDescent="0.25"/>
    <row r="54457" hidden="1" x14ac:dyDescent="0.25"/>
    <row r="54458" hidden="1" x14ac:dyDescent="0.25"/>
    <row r="54459" hidden="1" x14ac:dyDescent="0.25"/>
    <row r="54460" hidden="1" x14ac:dyDescent="0.25"/>
    <row r="54461" hidden="1" x14ac:dyDescent="0.25"/>
    <row r="54462" hidden="1" x14ac:dyDescent="0.25"/>
    <row r="54463" hidden="1" x14ac:dyDescent="0.25"/>
    <row r="54464" hidden="1" x14ac:dyDescent="0.25"/>
    <row r="54465" hidden="1" x14ac:dyDescent="0.25"/>
    <row r="54466" hidden="1" x14ac:dyDescent="0.25"/>
    <row r="54467" hidden="1" x14ac:dyDescent="0.25"/>
    <row r="54468" hidden="1" x14ac:dyDescent="0.25"/>
    <row r="54469" hidden="1" x14ac:dyDescent="0.25"/>
    <row r="54470" hidden="1" x14ac:dyDescent="0.25"/>
    <row r="54471" hidden="1" x14ac:dyDescent="0.25"/>
    <row r="54472" hidden="1" x14ac:dyDescent="0.25"/>
    <row r="54473" hidden="1" x14ac:dyDescent="0.25"/>
    <row r="54474" hidden="1" x14ac:dyDescent="0.25"/>
    <row r="54475" hidden="1" x14ac:dyDescent="0.25"/>
    <row r="54476" hidden="1" x14ac:dyDescent="0.25"/>
    <row r="54477" hidden="1" x14ac:dyDescent="0.25"/>
    <row r="54478" hidden="1" x14ac:dyDescent="0.25"/>
    <row r="54479" hidden="1" x14ac:dyDescent="0.25"/>
    <row r="54480" hidden="1" x14ac:dyDescent="0.25"/>
    <row r="54481" hidden="1" x14ac:dyDescent="0.25"/>
    <row r="54482" hidden="1" x14ac:dyDescent="0.25"/>
    <row r="54483" hidden="1" x14ac:dyDescent="0.25"/>
    <row r="54484" hidden="1" x14ac:dyDescent="0.25"/>
    <row r="54485" hidden="1" x14ac:dyDescent="0.25"/>
    <row r="54486" hidden="1" x14ac:dyDescent="0.25"/>
    <row r="54487" hidden="1" x14ac:dyDescent="0.25"/>
    <row r="54488" hidden="1" x14ac:dyDescent="0.25"/>
    <row r="54489" hidden="1" x14ac:dyDescent="0.25"/>
    <row r="54490" hidden="1" x14ac:dyDescent="0.25"/>
    <row r="54491" hidden="1" x14ac:dyDescent="0.25"/>
    <row r="54492" hidden="1" x14ac:dyDescent="0.25"/>
    <row r="54493" hidden="1" x14ac:dyDescent="0.25"/>
    <row r="54494" hidden="1" x14ac:dyDescent="0.25"/>
    <row r="54495" hidden="1" x14ac:dyDescent="0.25"/>
    <row r="54496" hidden="1" x14ac:dyDescent="0.25"/>
    <row r="54497" hidden="1" x14ac:dyDescent="0.25"/>
    <row r="54498" hidden="1" x14ac:dyDescent="0.25"/>
    <row r="54499" hidden="1" x14ac:dyDescent="0.25"/>
    <row r="54500" hidden="1" x14ac:dyDescent="0.25"/>
    <row r="54501" hidden="1" x14ac:dyDescent="0.25"/>
    <row r="54502" hidden="1" x14ac:dyDescent="0.25"/>
    <row r="54503" hidden="1" x14ac:dyDescent="0.25"/>
    <row r="54504" hidden="1" x14ac:dyDescent="0.25"/>
    <row r="54505" hidden="1" x14ac:dyDescent="0.25"/>
    <row r="54506" hidden="1" x14ac:dyDescent="0.25"/>
    <row r="54507" hidden="1" x14ac:dyDescent="0.25"/>
    <row r="54508" hidden="1" x14ac:dyDescent="0.25"/>
    <row r="54509" hidden="1" x14ac:dyDescent="0.25"/>
    <row r="54510" hidden="1" x14ac:dyDescent="0.25"/>
    <row r="54511" hidden="1" x14ac:dyDescent="0.25"/>
    <row r="54512" hidden="1" x14ac:dyDescent="0.25"/>
    <row r="54513" hidden="1" x14ac:dyDescent="0.25"/>
    <row r="54514" hidden="1" x14ac:dyDescent="0.25"/>
    <row r="54515" hidden="1" x14ac:dyDescent="0.25"/>
    <row r="54516" hidden="1" x14ac:dyDescent="0.25"/>
    <row r="54517" hidden="1" x14ac:dyDescent="0.25"/>
    <row r="54518" hidden="1" x14ac:dyDescent="0.25"/>
    <row r="54519" hidden="1" x14ac:dyDescent="0.25"/>
    <row r="54520" hidden="1" x14ac:dyDescent="0.25"/>
    <row r="54521" hidden="1" x14ac:dyDescent="0.25"/>
    <row r="54522" hidden="1" x14ac:dyDescent="0.25"/>
    <row r="54523" hidden="1" x14ac:dyDescent="0.25"/>
    <row r="54524" hidden="1" x14ac:dyDescent="0.25"/>
    <row r="54525" hidden="1" x14ac:dyDescent="0.25"/>
    <row r="54526" hidden="1" x14ac:dyDescent="0.25"/>
    <row r="54527" hidden="1" x14ac:dyDescent="0.25"/>
    <row r="54528" hidden="1" x14ac:dyDescent="0.25"/>
    <row r="54529" hidden="1" x14ac:dyDescent="0.25"/>
    <row r="54530" hidden="1" x14ac:dyDescent="0.25"/>
    <row r="54531" hidden="1" x14ac:dyDescent="0.25"/>
    <row r="54532" hidden="1" x14ac:dyDescent="0.25"/>
    <row r="54533" hidden="1" x14ac:dyDescent="0.25"/>
    <row r="54534" hidden="1" x14ac:dyDescent="0.25"/>
    <row r="54535" hidden="1" x14ac:dyDescent="0.25"/>
    <row r="54536" hidden="1" x14ac:dyDescent="0.25"/>
    <row r="54537" hidden="1" x14ac:dyDescent="0.25"/>
    <row r="54538" hidden="1" x14ac:dyDescent="0.25"/>
    <row r="54539" hidden="1" x14ac:dyDescent="0.25"/>
    <row r="54540" hidden="1" x14ac:dyDescent="0.25"/>
    <row r="54541" hidden="1" x14ac:dyDescent="0.25"/>
    <row r="54542" hidden="1" x14ac:dyDescent="0.25"/>
    <row r="54543" hidden="1" x14ac:dyDescent="0.25"/>
    <row r="54544" hidden="1" x14ac:dyDescent="0.25"/>
    <row r="54545" hidden="1" x14ac:dyDescent="0.25"/>
    <row r="54546" hidden="1" x14ac:dyDescent="0.25"/>
    <row r="54547" hidden="1" x14ac:dyDescent="0.25"/>
    <row r="54548" hidden="1" x14ac:dyDescent="0.25"/>
    <row r="54549" hidden="1" x14ac:dyDescent="0.25"/>
    <row r="54550" hidden="1" x14ac:dyDescent="0.25"/>
    <row r="54551" hidden="1" x14ac:dyDescent="0.25"/>
    <row r="54552" hidden="1" x14ac:dyDescent="0.25"/>
    <row r="54553" hidden="1" x14ac:dyDescent="0.25"/>
    <row r="54554" hidden="1" x14ac:dyDescent="0.25"/>
    <row r="54555" hidden="1" x14ac:dyDescent="0.25"/>
    <row r="54556" hidden="1" x14ac:dyDescent="0.25"/>
    <row r="54557" hidden="1" x14ac:dyDescent="0.25"/>
    <row r="54558" hidden="1" x14ac:dyDescent="0.25"/>
    <row r="54559" hidden="1" x14ac:dyDescent="0.25"/>
    <row r="54560" hidden="1" x14ac:dyDescent="0.25"/>
    <row r="54561" hidden="1" x14ac:dyDescent="0.25"/>
    <row r="54562" hidden="1" x14ac:dyDescent="0.25"/>
    <row r="54563" hidden="1" x14ac:dyDescent="0.25"/>
    <row r="54564" hidden="1" x14ac:dyDescent="0.25"/>
    <row r="54565" hidden="1" x14ac:dyDescent="0.25"/>
    <row r="54566" hidden="1" x14ac:dyDescent="0.25"/>
    <row r="54567" hidden="1" x14ac:dyDescent="0.25"/>
    <row r="54568" hidden="1" x14ac:dyDescent="0.25"/>
    <row r="54569" hidden="1" x14ac:dyDescent="0.25"/>
    <row r="54570" hidden="1" x14ac:dyDescent="0.25"/>
    <row r="54571" hidden="1" x14ac:dyDescent="0.25"/>
    <row r="54572" hidden="1" x14ac:dyDescent="0.25"/>
    <row r="54573" hidden="1" x14ac:dyDescent="0.25"/>
    <row r="54574" hidden="1" x14ac:dyDescent="0.25"/>
    <row r="54575" hidden="1" x14ac:dyDescent="0.25"/>
    <row r="54576" hidden="1" x14ac:dyDescent="0.25"/>
    <row r="54577" hidden="1" x14ac:dyDescent="0.25"/>
    <row r="54578" hidden="1" x14ac:dyDescent="0.25"/>
    <row r="54579" hidden="1" x14ac:dyDescent="0.25"/>
    <row r="54580" hidden="1" x14ac:dyDescent="0.25"/>
    <row r="54581" hidden="1" x14ac:dyDescent="0.25"/>
    <row r="54582" hidden="1" x14ac:dyDescent="0.25"/>
    <row r="54583" hidden="1" x14ac:dyDescent="0.25"/>
    <row r="54584" hidden="1" x14ac:dyDescent="0.25"/>
    <row r="54585" hidden="1" x14ac:dyDescent="0.25"/>
    <row r="54586" hidden="1" x14ac:dyDescent="0.25"/>
    <row r="54587" hidden="1" x14ac:dyDescent="0.25"/>
    <row r="54588" hidden="1" x14ac:dyDescent="0.25"/>
    <row r="54589" hidden="1" x14ac:dyDescent="0.25"/>
    <row r="54590" hidden="1" x14ac:dyDescent="0.25"/>
    <row r="54591" hidden="1" x14ac:dyDescent="0.25"/>
    <row r="54592" hidden="1" x14ac:dyDescent="0.25"/>
    <row r="54593" hidden="1" x14ac:dyDescent="0.25"/>
    <row r="54594" hidden="1" x14ac:dyDescent="0.25"/>
    <row r="54595" hidden="1" x14ac:dyDescent="0.25"/>
    <row r="54596" hidden="1" x14ac:dyDescent="0.25"/>
    <row r="54597" hidden="1" x14ac:dyDescent="0.25"/>
    <row r="54598" hidden="1" x14ac:dyDescent="0.25"/>
    <row r="54599" hidden="1" x14ac:dyDescent="0.25"/>
    <row r="54600" hidden="1" x14ac:dyDescent="0.25"/>
    <row r="54601" hidden="1" x14ac:dyDescent="0.25"/>
    <row r="54602" hidden="1" x14ac:dyDescent="0.25"/>
    <row r="54603" hidden="1" x14ac:dyDescent="0.25"/>
    <row r="54604" hidden="1" x14ac:dyDescent="0.25"/>
    <row r="54605" hidden="1" x14ac:dyDescent="0.25"/>
    <row r="54606" hidden="1" x14ac:dyDescent="0.25"/>
    <row r="54607" hidden="1" x14ac:dyDescent="0.25"/>
    <row r="54608" hidden="1" x14ac:dyDescent="0.25"/>
    <row r="54609" hidden="1" x14ac:dyDescent="0.25"/>
    <row r="54610" hidden="1" x14ac:dyDescent="0.25"/>
    <row r="54611" hidden="1" x14ac:dyDescent="0.25"/>
    <row r="54612" hidden="1" x14ac:dyDescent="0.25"/>
    <row r="54613" hidden="1" x14ac:dyDescent="0.25"/>
    <row r="54614" hidden="1" x14ac:dyDescent="0.25"/>
    <row r="54615" hidden="1" x14ac:dyDescent="0.25"/>
    <row r="54616" hidden="1" x14ac:dyDescent="0.25"/>
    <row r="54617" hidden="1" x14ac:dyDescent="0.25"/>
    <row r="54618" hidden="1" x14ac:dyDescent="0.25"/>
    <row r="54619" hidden="1" x14ac:dyDescent="0.25"/>
    <row r="54620" hidden="1" x14ac:dyDescent="0.25"/>
    <row r="54621" hidden="1" x14ac:dyDescent="0.25"/>
    <row r="54622" hidden="1" x14ac:dyDescent="0.25"/>
    <row r="54623" hidden="1" x14ac:dyDescent="0.25"/>
    <row r="54624" hidden="1" x14ac:dyDescent="0.25"/>
    <row r="54625" hidden="1" x14ac:dyDescent="0.25"/>
    <row r="54626" hidden="1" x14ac:dyDescent="0.25"/>
    <row r="54627" hidden="1" x14ac:dyDescent="0.25"/>
    <row r="54628" hidden="1" x14ac:dyDescent="0.25"/>
    <row r="54629" hidden="1" x14ac:dyDescent="0.25"/>
    <row r="54630" hidden="1" x14ac:dyDescent="0.25"/>
    <row r="54631" hidden="1" x14ac:dyDescent="0.25"/>
    <row r="54632" hidden="1" x14ac:dyDescent="0.25"/>
    <row r="54633" hidden="1" x14ac:dyDescent="0.25"/>
    <row r="54634" hidden="1" x14ac:dyDescent="0.25"/>
    <row r="54635" hidden="1" x14ac:dyDescent="0.25"/>
    <row r="54636" hidden="1" x14ac:dyDescent="0.25"/>
    <row r="54637" hidden="1" x14ac:dyDescent="0.25"/>
    <row r="54638" hidden="1" x14ac:dyDescent="0.25"/>
    <row r="54639" hidden="1" x14ac:dyDescent="0.25"/>
    <row r="54640" hidden="1" x14ac:dyDescent="0.25"/>
    <row r="54641" hidden="1" x14ac:dyDescent="0.25"/>
    <row r="54642" hidden="1" x14ac:dyDescent="0.25"/>
    <row r="54643" hidden="1" x14ac:dyDescent="0.25"/>
    <row r="54644" hidden="1" x14ac:dyDescent="0.25"/>
    <row r="54645" hidden="1" x14ac:dyDescent="0.25"/>
    <row r="54646" hidden="1" x14ac:dyDescent="0.25"/>
    <row r="54647" hidden="1" x14ac:dyDescent="0.25"/>
    <row r="54648" hidden="1" x14ac:dyDescent="0.25"/>
    <row r="54649" hidden="1" x14ac:dyDescent="0.25"/>
    <row r="54650" hidden="1" x14ac:dyDescent="0.25"/>
    <row r="54651" hidden="1" x14ac:dyDescent="0.25"/>
    <row r="54652" hidden="1" x14ac:dyDescent="0.25"/>
    <row r="54653" hidden="1" x14ac:dyDescent="0.25"/>
    <row r="54654" hidden="1" x14ac:dyDescent="0.25"/>
    <row r="54655" hidden="1" x14ac:dyDescent="0.25"/>
    <row r="54656" hidden="1" x14ac:dyDescent="0.25"/>
    <row r="54657" hidden="1" x14ac:dyDescent="0.25"/>
    <row r="54658" hidden="1" x14ac:dyDescent="0.25"/>
    <row r="54659" hidden="1" x14ac:dyDescent="0.25"/>
    <row r="54660" hidden="1" x14ac:dyDescent="0.25"/>
    <row r="54661" hidden="1" x14ac:dyDescent="0.25"/>
    <row r="54662" hidden="1" x14ac:dyDescent="0.25"/>
    <row r="54663" hidden="1" x14ac:dyDescent="0.25"/>
    <row r="54664" hidden="1" x14ac:dyDescent="0.25"/>
    <row r="54665" hidden="1" x14ac:dyDescent="0.25"/>
    <row r="54666" hidden="1" x14ac:dyDescent="0.25"/>
    <row r="54667" hidden="1" x14ac:dyDescent="0.25"/>
    <row r="54668" hidden="1" x14ac:dyDescent="0.25"/>
    <row r="54669" hidden="1" x14ac:dyDescent="0.25"/>
    <row r="54670" hidden="1" x14ac:dyDescent="0.25"/>
    <row r="54671" hidden="1" x14ac:dyDescent="0.25"/>
    <row r="54672" hidden="1" x14ac:dyDescent="0.25"/>
    <row r="54673" hidden="1" x14ac:dyDescent="0.25"/>
    <row r="54674" hidden="1" x14ac:dyDescent="0.25"/>
    <row r="54675" hidden="1" x14ac:dyDescent="0.25"/>
    <row r="54676" hidden="1" x14ac:dyDescent="0.25"/>
    <row r="54677" hidden="1" x14ac:dyDescent="0.25"/>
    <row r="54678" hidden="1" x14ac:dyDescent="0.25"/>
    <row r="54679" hidden="1" x14ac:dyDescent="0.25"/>
    <row r="54680" hidden="1" x14ac:dyDescent="0.25"/>
    <row r="54681" hidden="1" x14ac:dyDescent="0.25"/>
    <row r="54682" hidden="1" x14ac:dyDescent="0.25"/>
    <row r="54683" hidden="1" x14ac:dyDescent="0.25"/>
    <row r="54684" hidden="1" x14ac:dyDescent="0.25"/>
    <row r="54685" hidden="1" x14ac:dyDescent="0.25"/>
    <row r="54686" hidden="1" x14ac:dyDescent="0.25"/>
    <row r="54687" hidden="1" x14ac:dyDescent="0.25"/>
    <row r="54688" hidden="1" x14ac:dyDescent="0.25"/>
    <row r="54689" hidden="1" x14ac:dyDescent="0.25"/>
    <row r="54690" hidden="1" x14ac:dyDescent="0.25"/>
    <row r="54691" hidden="1" x14ac:dyDescent="0.25"/>
    <row r="54692" hidden="1" x14ac:dyDescent="0.25"/>
    <row r="54693" hidden="1" x14ac:dyDescent="0.25"/>
    <row r="54694" hidden="1" x14ac:dyDescent="0.25"/>
    <row r="54695" hidden="1" x14ac:dyDescent="0.25"/>
    <row r="54696" hidden="1" x14ac:dyDescent="0.25"/>
    <row r="54697" hidden="1" x14ac:dyDescent="0.25"/>
    <row r="54698" hidden="1" x14ac:dyDescent="0.25"/>
    <row r="54699" hidden="1" x14ac:dyDescent="0.25"/>
    <row r="54700" hidden="1" x14ac:dyDescent="0.25"/>
    <row r="54701" hidden="1" x14ac:dyDescent="0.25"/>
    <row r="54702" hidden="1" x14ac:dyDescent="0.25"/>
    <row r="54703" hidden="1" x14ac:dyDescent="0.25"/>
    <row r="54704" hidden="1" x14ac:dyDescent="0.25"/>
    <row r="54705" hidden="1" x14ac:dyDescent="0.25"/>
    <row r="54706" hidden="1" x14ac:dyDescent="0.25"/>
    <row r="54707" hidden="1" x14ac:dyDescent="0.25"/>
    <row r="54708" hidden="1" x14ac:dyDescent="0.25"/>
    <row r="54709" hidden="1" x14ac:dyDescent="0.25"/>
    <row r="54710" hidden="1" x14ac:dyDescent="0.25"/>
    <row r="54711" hidden="1" x14ac:dyDescent="0.25"/>
    <row r="54712" hidden="1" x14ac:dyDescent="0.25"/>
    <row r="54713" hidden="1" x14ac:dyDescent="0.25"/>
    <row r="54714" hidden="1" x14ac:dyDescent="0.25"/>
    <row r="54715" hidden="1" x14ac:dyDescent="0.25"/>
    <row r="54716" hidden="1" x14ac:dyDescent="0.25"/>
    <row r="54717" hidden="1" x14ac:dyDescent="0.25"/>
    <row r="54718" hidden="1" x14ac:dyDescent="0.25"/>
    <row r="54719" hidden="1" x14ac:dyDescent="0.25"/>
    <row r="54720" hidden="1" x14ac:dyDescent="0.25"/>
    <row r="54721" hidden="1" x14ac:dyDescent="0.25"/>
    <row r="54722" hidden="1" x14ac:dyDescent="0.25"/>
    <row r="54723" hidden="1" x14ac:dyDescent="0.25"/>
    <row r="54724" hidden="1" x14ac:dyDescent="0.25"/>
    <row r="54725" hidden="1" x14ac:dyDescent="0.25"/>
    <row r="54726" hidden="1" x14ac:dyDescent="0.25"/>
    <row r="54727" hidden="1" x14ac:dyDescent="0.25"/>
    <row r="54728" hidden="1" x14ac:dyDescent="0.25"/>
    <row r="54729" hidden="1" x14ac:dyDescent="0.25"/>
    <row r="54730" hidden="1" x14ac:dyDescent="0.25"/>
    <row r="54731" hidden="1" x14ac:dyDescent="0.25"/>
    <row r="54732" hidden="1" x14ac:dyDescent="0.25"/>
    <row r="54733" hidden="1" x14ac:dyDescent="0.25"/>
    <row r="54734" hidden="1" x14ac:dyDescent="0.25"/>
    <row r="54735" hidden="1" x14ac:dyDescent="0.25"/>
    <row r="54736" hidden="1" x14ac:dyDescent="0.25"/>
    <row r="54737" hidden="1" x14ac:dyDescent="0.25"/>
    <row r="54738" hidden="1" x14ac:dyDescent="0.25"/>
    <row r="54739" hidden="1" x14ac:dyDescent="0.25"/>
    <row r="54740" hidden="1" x14ac:dyDescent="0.25"/>
    <row r="54741" hidden="1" x14ac:dyDescent="0.25"/>
    <row r="54742" hidden="1" x14ac:dyDescent="0.25"/>
    <row r="54743" hidden="1" x14ac:dyDescent="0.25"/>
    <row r="54744" hidden="1" x14ac:dyDescent="0.25"/>
    <row r="54745" hidden="1" x14ac:dyDescent="0.25"/>
    <row r="54746" hidden="1" x14ac:dyDescent="0.25"/>
    <row r="54747" hidden="1" x14ac:dyDescent="0.25"/>
    <row r="54748" hidden="1" x14ac:dyDescent="0.25"/>
    <row r="54749" hidden="1" x14ac:dyDescent="0.25"/>
    <row r="54750" hidden="1" x14ac:dyDescent="0.25"/>
    <row r="54751" hidden="1" x14ac:dyDescent="0.25"/>
    <row r="54752" hidden="1" x14ac:dyDescent="0.25"/>
    <row r="54753" hidden="1" x14ac:dyDescent="0.25"/>
    <row r="54754" hidden="1" x14ac:dyDescent="0.25"/>
    <row r="54755" hidden="1" x14ac:dyDescent="0.25"/>
    <row r="54756" hidden="1" x14ac:dyDescent="0.25"/>
    <row r="54757" hidden="1" x14ac:dyDescent="0.25"/>
    <row r="54758" hidden="1" x14ac:dyDescent="0.25"/>
    <row r="54759" hidden="1" x14ac:dyDescent="0.25"/>
    <row r="54760" hidden="1" x14ac:dyDescent="0.25"/>
    <row r="54761" hidden="1" x14ac:dyDescent="0.25"/>
    <row r="54762" hidden="1" x14ac:dyDescent="0.25"/>
    <row r="54763" hidden="1" x14ac:dyDescent="0.25"/>
    <row r="54764" hidden="1" x14ac:dyDescent="0.25"/>
    <row r="54765" hidden="1" x14ac:dyDescent="0.25"/>
    <row r="54766" hidden="1" x14ac:dyDescent="0.25"/>
    <row r="54767" hidden="1" x14ac:dyDescent="0.25"/>
    <row r="54768" hidden="1" x14ac:dyDescent="0.25"/>
    <row r="54769" hidden="1" x14ac:dyDescent="0.25"/>
    <row r="54770" hidden="1" x14ac:dyDescent="0.25"/>
    <row r="54771" hidden="1" x14ac:dyDescent="0.25"/>
    <row r="54772" hidden="1" x14ac:dyDescent="0.25"/>
    <row r="54773" hidden="1" x14ac:dyDescent="0.25"/>
    <row r="54774" hidden="1" x14ac:dyDescent="0.25"/>
    <row r="54775" hidden="1" x14ac:dyDescent="0.25"/>
    <row r="54776" hidden="1" x14ac:dyDescent="0.25"/>
    <row r="54777" hidden="1" x14ac:dyDescent="0.25"/>
    <row r="54778" hidden="1" x14ac:dyDescent="0.25"/>
    <row r="54779" hidden="1" x14ac:dyDescent="0.25"/>
    <row r="54780" hidden="1" x14ac:dyDescent="0.25"/>
    <row r="54781" hidden="1" x14ac:dyDescent="0.25"/>
    <row r="54782" hidden="1" x14ac:dyDescent="0.25"/>
    <row r="54783" hidden="1" x14ac:dyDescent="0.25"/>
    <row r="54784" hidden="1" x14ac:dyDescent="0.25"/>
    <row r="54785" hidden="1" x14ac:dyDescent="0.25"/>
    <row r="54786" hidden="1" x14ac:dyDescent="0.25"/>
    <row r="54787" hidden="1" x14ac:dyDescent="0.25"/>
    <row r="54788" hidden="1" x14ac:dyDescent="0.25"/>
    <row r="54789" hidden="1" x14ac:dyDescent="0.25"/>
    <row r="54790" hidden="1" x14ac:dyDescent="0.25"/>
    <row r="54791" hidden="1" x14ac:dyDescent="0.25"/>
    <row r="54792" hidden="1" x14ac:dyDescent="0.25"/>
    <row r="54793" hidden="1" x14ac:dyDescent="0.25"/>
    <row r="54794" hidden="1" x14ac:dyDescent="0.25"/>
    <row r="54795" hidden="1" x14ac:dyDescent="0.25"/>
    <row r="54796" hidden="1" x14ac:dyDescent="0.25"/>
    <row r="54797" hidden="1" x14ac:dyDescent="0.25"/>
    <row r="54798" hidden="1" x14ac:dyDescent="0.25"/>
    <row r="54799" hidden="1" x14ac:dyDescent="0.25"/>
    <row r="54800" hidden="1" x14ac:dyDescent="0.25"/>
    <row r="54801" hidden="1" x14ac:dyDescent="0.25"/>
    <row r="54802" hidden="1" x14ac:dyDescent="0.25"/>
    <row r="54803" hidden="1" x14ac:dyDescent="0.25"/>
    <row r="54804" hidden="1" x14ac:dyDescent="0.25"/>
    <row r="54805" hidden="1" x14ac:dyDescent="0.25"/>
    <row r="54806" hidden="1" x14ac:dyDescent="0.25"/>
    <row r="54807" hidden="1" x14ac:dyDescent="0.25"/>
    <row r="54808" hidden="1" x14ac:dyDescent="0.25"/>
    <row r="54809" hidden="1" x14ac:dyDescent="0.25"/>
    <row r="54810" hidden="1" x14ac:dyDescent="0.25"/>
    <row r="54811" hidden="1" x14ac:dyDescent="0.25"/>
    <row r="54812" hidden="1" x14ac:dyDescent="0.25"/>
    <row r="54813" hidden="1" x14ac:dyDescent="0.25"/>
    <row r="54814" hidden="1" x14ac:dyDescent="0.25"/>
    <row r="54815" hidden="1" x14ac:dyDescent="0.25"/>
    <row r="54816" hidden="1" x14ac:dyDescent="0.25"/>
    <row r="54817" hidden="1" x14ac:dyDescent="0.25"/>
    <row r="54818" hidden="1" x14ac:dyDescent="0.25"/>
    <row r="54819" hidden="1" x14ac:dyDescent="0.25"/>
    <row r="54820" hidden="1" x14ac:dyDescent="0.25"/>
    <row r="54821" hidden="1" x14ac:dyDescent="0.25"/>
    <row r="54822" hidden="1" x14ac:dyDescent="0.25"/>
    <row r="54823" hidden="1" x14ac:dyDescent="0.25"/>
    <row r="54824" hidden="1" x14ac:dyDescent="0.25"/>
    <row r="54825" hidden="1" x14ac:dyDescent="0.25"/>
    <row r="54826" hidden="1" x14ac:dyDescent="0.25"/>
    <row r="54827" hidden="1" x14ac:dyDescent="0.25"/>
    <row r="54828" hidden="1" x14ac:dyDescent="0.25"/>
    <row r="54829" hidden="1" x14ac:dyDescent="0.25"/>
    <row r="54830" hidden="1" x14ac:dyDescent="0.25"/>
    <row r="54831" hidden="1" x14ac:dyDescent="0.25"/>
    <row r="54832" hidden="1" x14ac:dyDescent="0.25"/>
    <row r="54833" hidden="1" x14ac:dyDescent="0.25"/>
    <row r="54834" hidden="1" x14ac:dyDescent="0.25"/>
    <row r="54835" hidden="1" x14ac:dyDescent="0.25"/>
    <row r="54836" hidden="1" x14ac:dyDescent="0.25"/>
    <row r="54837" hidden="1" x14ac:dyDescent="0.25"/>
    <row r="54838" hidden="1" x14ac:dyDescent="0.25"/>
    <row r="54839" hidden="1" x14ac:dyDescent="0.25"/>
    <row r="54840" hidden="1" x14ac:dyDescent="0.25"/>
    <row r="54841" hidden="1" x14ac:dyDescent="0.25"/>
    <row r="54842" hidden="1" x14ac:dyDescent="0.25"/>
    <row r="54843" hidden="1" x14ac:dyDescent="0.25"/>
    <row r="54844" hidden="1" x14ac:dyDescent="0.25"/>
    <row r="54845" hidden="1" x14ac:dyDescent="0.25"/>
    <row r="54846" hidden="1" x14ac:dyDescent="0.25"/>
    <row r="54847" hidden="1" x14ac:dyDescent="0.25"/>
    <row r="54848" hidden="1" x14ac:dyDescent="0.25"/>
    <row r="54849" hidden="1" x14ac:dyDescent="0.25"/>
    <row r="54850" hidden="1" x14ac:dyDescent="0.25"/>
    <row r="54851" hidden="1" x14ac:dyDescent="0.25"/>
    <row r="54852" hidden="1" x14ac:dyDescent="0.25"/>
    <row r="54853" hidden="1" x14ac:dyDescent="0.25"/>
    <row r="54854" hidden="1" x14ac:dyDescent="0.25"/>
    <row r="54855" hidden="1" x14ac:dyDescent="0.25"/>
    <row r="54856" hidden="1" x14ac:dyDescent="0.25"/>
    <row r="54857" hidden="1" x14ac:dyDescent="0.25"/>
    <row r="54858" hidden="1" x14ac:dyDescent="0.25"/>
    <row r="54859" hidden="1" x14ac:dyDescent="0.25"/>
    <row r="54860" hidden="1" x14ac:dyDescent="0.25"/>
    <row r="54861" hidden="1" x14ac:dyDescent="0.25"/>
    <row r="54862" hidden="1" x14ac:dyDescent="0.25"/>
    <row r="54863" hidden="1" x14ac:dyDescent="0.25"/>
    <row r="54864" hidden="1" x14ac:dyDescent="0.25"/>
    <row r="54865" hidden="1" x14ac:dyDescent="0.25"/>
    <row r="54866" hidden="1" x14ac:dyDescent="0.25"/>
    <row r="54867" hidden="1" x14ac:dyDescent="0.25"/>
    <row r="54868" hidden="1" x14ac:dyDescent="0.25"/>
    <row r="54869" hidden="1" x14ac:dyDescent="0.25"/>
    <row r="54870" hidden="1" x14ac:dyDescent="0.25"/>
    <row r="54871" hidden="1" x14ac:dyDescent="0.25"/>
    <row r="54872" hidden="1" x14ac:dyDescent="0.25"/>
    <row r="54873" hidden="1" x14ac:dyDescent="0.25"/>
    <row r="54874" hidden="1" x14ac:dyDescent="0.25"/>
    <row r="54875" hidden="1" x14ac:dyDescent="0.25"/>
    <row r="54876" hidden="1" x14ac:dyDescent="0.25"/>
    <row r="54877" hidden="1" x14ac:dyDescent="0.25"/>
    <row r="54878" hidden="1" x14ac:dyDescent="0.25"/>
    <row r="54879" hidden="1" x14ac:dyDescent="0.25"/>
    <row r="54880" hidden="1" x14ac:dyDescent="0.25"/>
    <row r="54881" hidden="1" x14ac:dyDescent="0.25"/>
    <row r="54882" hidden="1" x14ac:dyDescent="0.25"/>
    <row r="54883" hidden="1" x14ac:dyDescent="0.25"/>
    <row r="54884" hidden="1" x14ac:dyDescent="0.25"/>
    <row r="54885" hidden="1" x14ac:dyDescent="0.25"/>
    <row r="54886" hidden="1" x14ac:dyDescent="0.25"/>
    <row r="54887" hidden="1" x14ac:dyDescent="0.25"/>
    <row r="54888" hidden="1" x14ac:dyDescent="0.25"/>
    <row r="54889" hidden="1" x14ac:dyDescent="0.25"/>
    <row r="54890" hidden="1" x14ac:dyDescent="0.25"/>
    <row r="54891" hidden="1" x14ac:dyDescent="0.25"/>
    <row r="54892" hidden="1" x14ac:dyDescent="0.25"/>
    <row r="54893" hidden="1" x14ac:dyDescent="0.25"/>
    <row r="54894" hidden="1" x14ac:dyDescent="0.25"/>
    <row r="54895" hidden="1" x14ac:dyDescent="0.25"/>
    <row r="54896" hidden="1" x14ac:dyDescent="0.25"/>
    <row r="54897" hidden="1" x14ac:dyDescent="0.25"/>
    <row r="54898" hidden="1" x14ac:dyDescent="0.25"/>
    <row r="54899" hidden="1" x14ac:dyDescent="0.25"/>
    <row r="54900" hidden="1" x14ac:dyDescent="0.25"/>
    <row r="54901" hidden="1" x14ac:dyDescent="0.25"/>
    <row r="54902" hidden="1" x14ac:dyDescent="0.25"/>
    <row r="54903" hidden="1" x14ac:dyDescent="0.25"/>
    <row r="54904" hidden="1" x14ac:dyDescent="0.25"/>
    <row r="54905" hidden="1" x14ac:dyDescent="0.25"/>
    <row r="54906" hidden="1" x14ac:dyDescent="0.25"/>
    <row r="54907" hidden="1" x14ac:dyDescent="0.25"/>
    <row r="54908" hidden="1" x14ac:dyDescent="0.25"/>
    <row r="54909" hidden="1" x14ac:dyDescent="0.25"/>
    <row r="54910" hidden="1" x14ac:dyDescent="0.25"/>
    <row r="54911" hidden="1" x14ac:dyDescent="0.25"/>
    <row r="54912" hidden="1" x14ac:dyDescent="0.25"/>
    <row r="54913" hidden="1" x14ac:dyDescent="0.25"/>
    <row r="54914" hidden="1" x14ac:dyDescent="0.25"/>
    <row r="54915" hidden="1" x14ac:dyDescent="0.25"/>
    <row r="54916" hidden="1" x14ac:dyDescent="0.25"/>
    <row r="54917" hidden="1" x14ac:dyDescent="0.25"/>
    <row r="54918" hidden="1" x14ac:dyDescent="0.25"/>
    <row r="54919" hidden="1" x14ac:dyDescent="0.25"/>
    <row r="54920" hidden="1" x14ac:dyDescent="0.25"/>
    <row r="54921" hidden="1" x14ac:dyDescent="0.25"/>
    <row r="54922" hidden="1" x14ac:dyDescent="0.25"/>
    <row r="54923" hidden="1" x14ac:dyDescent="0.25"/>
    <row r="54924" hidden="1" x14ac:dyDescent="0.25"/>
    <row r="54925" hidden="1" x14ac:dyDescent="0.25"/>
    <row r="54926" hidden="1" x14ac:dyDescent="0.25"/>
    <row r="54927" hidden="1" x14ac:dyDescent="0.25"/>
    <row r="54928" hidden="1" x14ac:dyDescent="0.25"/>
    <row r="54929" hidden="1" x14ac:dyDescent="0.25"/>
    <row r="54930" hidden="1" x14ac:dyDescent="0.25"/>
    <row r="54931" hidden="1" x14ac:dyDescent="0.25"/>
    <row r="54932" hidden="1" x14ac:dyDescent="0.25"/>
    <row r="54933" hidden="1" x14ac:dyDescent="0.25"/>
    <row r="54934" hidden="1" x14ac:dyDescent="0.25"/>
    <row r="54935" hidden="1" x14ac:dyDescent="0.25"/>
    <row r="54936" hidden="1" x14ac:dyDescent="0.25"/>
    <row r="54937" hidden="1" x14ac:dyDescent="0.25"/>
    <row r="54938" hidden="1" x14ac:dyDescent="0.25"/>
    <row r="54939" hidden="1" x14ac:dyDescent="0.25"/>
    <row r="54940" hidden="1" x14ac:dyDescent="0.25"/>
    <row r="54941" hidden="1" x14ac:dyDescent="0.25"/>
    <row r="54942" hidden="1" x14ac:dyDescent="0.25"/>
    <row r="54943" hidden="1" x14ac:dyDescent="0.25"/>
    <row r="54944" hidden="1" x14ac:dyDescent="0.25"/>
    <row r="54945" hidden="1" x14ac:dyDescent="0.25"/>
    <row r="54946" hidden="1" x14ac:dyDescent="0.25"/>
    <row r="54947" hidden="1" x14ac:dyDescent="0.25"/>
    <row r="54948" hidden="1" x14ac:dyDescent="0.25"/>
    <row r="54949" hidden="1" x14ac:dyDescent="0.25"/>
    <row r="54950" hidden="1" x14ac:dyDescent="0.25"/>
    <row r="54951" hidden="1" x14ac:dyDescent="0.25"/>
    <row r="54952" hidden="1" x14ac:dyDescent="0.25"/>
    <row r="54953" hidden="1" x14ac:dyDescent="0.25"/>
    <row r="54954" hidden="1" x14ac:dyDescent="0.25"/>
    <row r="54955" hidden="1" x14ac:dyDescent="0.25"/>
    <row r="54956" hidden="1" x14ac:dyDescent="0.25"/>
    <row r="54957" hidden="1" x14ac:dyDescent="0.25"/>
    <row r="54958" hidden="1" x14ac:dyDescent="0.25"/>
    <row r="54959" hidden="1" x14ac:dyDescent="0.25"/>
    <row r="54960" hidden="1" x14ac:dyDescent="0.25"/>
    <row r="54961" hidden="1" x14ac:dyDescent="0.25"/>
    <row r="54962" hidden="1" x14ac:dyDescent="0.25"/>
    <row r="54963" hidden="1" x14ac:dyDescent="0.25"/>
    <row r="54964" hidden="1" x14ac:dyDescent="0.25"/>
    <row r="54965" hidden="1" x14ac:dyDescent="0.25"/>
    <row r="54966" hidden="1" x14ac:dyDescent="0.25"/>
    <row r="54967" hidden="1" x14ac:dyDescent="0.25"/>
    <row r="54968" hidden="1" x14ac:dyDescent="0.25"/>
    <row r="54969" hidden="1" x14ac:dyDescent="0.25"/>
    <row r="54970" hidden="1" x14ac:dyDescent="0.25"/>
    <row r="54971" hidden="1" x14ac:dyDescent="0.25"/>
    <row r="54972" hidden="1" x14ac:dyDescent="0.25"/>
    <row r="54973" hidden="1" x14ac:dyDescent="0.25"/>
    <row r="54974" hidden="1" x14ac:dyDescent="0.25"/>
    <row r="54975" hidden="1" x14ac:dyDescent="0.25"/>
    <row r="54976" hidden="1" x14ac:dyDescent="0.25"/>
    <row r="54977" hidden="1" x14ac:dyDescent="0.25"/>
    <row r="54978" hidden="1" x14ac:dyDescent="0.25"/>
    <row r="54979" hidden="1" x14ac:dyDescent="0.25"/>
    <row r="54980" hidden="1" x14ac:dyDescent="0.25"/>
    <row r="54981" hidden="1" x14ac:dyDescent="0.25"/>
    <row r="54982" hidden="1" x14ac:dyDescent="0.25"/>
    <row r="54983" hidden="1" x14ac:dyDescent="0.25"/>
    <row r="54984" hidden="1" x14ac:dyDescent="0.25"/>
    <row r="54985" hidden="1" x14ac:dyDescent="0.25"/>
    <row r="54986" hidden="1" x14ac:dyDescent="0.25"/>
    <row r="54987" hidden="1" x14ac:dyDescent="0.25"/>
    <row r="54988" hidden="1" x14ac:dyDescent="0.25"/>
    <row r="54989" hidden="1" x14ac:dyDescent="0.25"/>
    <row r="54990" hidden="1" x14ac:dyDescent="0.25"/>
    <row r="54991" hidden="1" x14ac:dyDescent="0.25"/>
    <row r="54992" hidden="1" x14ac:dyDescent="0.25"/>
    <row r="54993" hidden="1" x14ac:dyDescent="0.25"/>
    <row r="54994" hidden="1" x14ac:dyDescent="0.25"/>
    <row r="54995" hidden="1" x14ac:dyDescent="0.25"/>
    <row r="54996" hidden="1" x14ac:dyDescent="0.25"/>
    <row r="54997" hidden="1" x14ac:dyDescent="0.25"/>
    <row r="54998" hidden="1" x14ac:dyDescent="0.25"/>
    <row r="54999" hidden="1" x14ac:dyDescent="0.25"/>
    <row r="55000" hidden="1" x14ac:dyDescent="0.25"/>
    <row r="55001" hidden="1" x14ac:dyDescent="0.25"/>
    <row r="55002" hidden="1" x14ac:dyDescent="0.25"/>
    <row r="55003" hidden="1" x14ac:dyDescent="0.25"/>
    <row r="55004" hidden="1" x14ac:dyDescent="0.25"/>
    <row r="55005" hidden="1" x14ac:dyDescent="0.25"/>
    <row r="55006" hidden="1" x14ac:dyDescent="0.25"/>
    <row r="55007" hidden="1" x14ac:dyDescent="0.25"/>
    <row r="55008" hidden="1" x14ac:dyDescent="0.25"/>
    <row r="55009" hidden="1" x14ac:dyDescent="0.25"/>
    <row r="55010" hidden="1" x14ac:dyDescent="0.25"/>
    <row r="55011" hidden="1" x14ac:dyDescent="0.25"/>
    <row r="55012" hidden="1" x14ac:dyDescent="0.25"/>
    <row r="55013" hidden="1" x14ac:dyDescent="0.25"/>
    <row r="55014" hidden="1" x14ac:dyDescent="0.25"/>
    <row r="55015" hidden="1" x14ac:dyDescent="0.25"/>
    <row r="55016" hidden="1" x14ac:dyDescent="0.25"/>
    <row r="55017" hidden="1" x14ac:dyDescent="0.25"/>
    <row r="55018" hidden="1" x14ac:dyDescent="0.25"/>
    <row r="55019" hidden="1" x14ac:dyDescent="0.25"/>
    <row r="55020" hidden="1" x14ac:dyDescent="0.25"/>
    <row r="55021" hidden="1" x14ac:dyDescent="0.25"/>
    <row r="55022" hidden="1" x14ac:dyDescent="0.25"/>
    <row r="55023" hidden="1" x14ac:dyDescent="0.25"/>
    <row r="55024" hidden="1" x14ac:dyDescent="0.25"/>
    <row r="55025" hidden="1" x14ac:dyDescent="0.25"/>
    <row r="55026" hidden="1" x14ac:dyDescent="0.25"/>
    <row r="55027" hidden="1" x14ac:dyDescent="0.25"/>
    <row r="55028" hidden="1" x14ac:dyDescent="0.25"/>
    <row r="55029" hidden="1" x14ac:dyDescent="0.25"/>
    <row r="55030" hidden="1" x14ac:dyDescent="0.25"/>
    <row r="55031" hidden="1" x14ac:dyDescent="0.25"/>
    <row r="55032" hidden="1" x14ac:dyDescent="0.25"/>
    <row r="55033" hidden="1" x14ac:dyDescent="0.25"/>
    <row r="55034" hidden="1" x14ac:dyDescent="0.25"/>
    <row r="55035" hidden="1" x14ac:dyDescent="0.25"/>
    <row r="55036" hidden="1" x14ac:dyDescent="0.25"/>
    <row r="55037" hidden="1" x14ac:dyDescent="0.25"/>
    <row r="55038" hidden="1" x14ac:dyDescent="0.25"/>
    <row r="55039" hidden="1" x14ac:dyDescent="0.25"/>
    <row r="55040" hidden="1" x14ac:dyDescent="0.25"/>
    <row r="55041" hidden="1" x14ac:dyDescent="0.25"/>
    <row r="55042" hidden="1" x14ac:dyDescent="0.25"/>
    <row r="55043" hidden="1" x14ac:dyDescent="0.25"/>
    <row r="55044" hidden="1" x14ac:dyDescent="0.25"/>
    <row r="55045" hidden="1" x14ac:dyDescent="0.25"/>
    <row r="55046" hidden="1" x14ac:dyDescent="0.25"/>
    <row r="55047" hidden="1" x14ac:dyDescent="0.25"/>
    <row r="55048" hidden="1" x14ac:dyDescent="0.25"/>
    <row r="55049" hidden="1" x14ac:dyDescent="0.25"/>
    <row r="55050" hidden="1" x14ac:dyDescent="0.25"/>
    <row r="55051" hidden="1" x14ac:dyDescent="0.25"/>
    <row r="55052" hidden="1" x14ac:dyDescent="0.25"/>
    <row r="55053" hidden="1" x14ac:dyDescent="0.25"/>
    <row r="55054" hidden="1" x14ac:dyDescent="0.25"/>
    <row r="55055" hidden="1" x14ac:dyDescent="0.25"/>
    <row r="55056" hidden="1" x14ac:dyDescent="0.25"/>
    <row r="55057" hidden="1" x14ac:dyDescent="0.25"/>
    <row r="55058" hidden="1" x14ac:dyDescent="0.25"/>
    <row r="55059" hidden="1" x14ac:dyDescent="0.25"/>
    <row r="55060" hidden="1" x14ac:dyDescent="0.25"/>
    <row r="55061" hidden="1" x14ac:dyDescent="0.25"/>
    <row r="55062" hidden="1" x14ac:dyDescent="0.25"/>
    <row r="55063" hidden="1" x14ac:dyDescent="0.25"/>
    <row r="55064" hidden="1" x14ac:dyDescent="0.25"/>
    <row r="55065" hidden="1" x14ac:dyDescent="0.25"/>
    <row r="55066" hidden="1" x14ac:dyDescent="0.25"/>
    <row r="55067" hidden="1" x14ac:dyDescent="0.25"/>
    <row r="55068" hidden="1" x14ac:dyDescent="0.25"/>
    <row r="55069" hidden="1" x14ac:dyDescent="0.25"/>
    <row r="55070" hidden="1" x14ac:dyDescent="0.25"/>
    <row r="55071" hidden="1" x14ac:dyDescent="0.25"/>
    <row r="55072" hidden="1" x14ac:dyDescent="0.25"/>
    <row r="55073" hidden="1" x14ac:dyDescent="0.25"/>
    <row r="55074" hidden="1" x14ac:dyDescent="0.25"/>
    <row r="55075" hidden="1" x14ac:dyDescent="0.25"/>
    <row r="55076" hidden="1" x14ac:dyDescent="0.25"/>
    <row r="55077" hidden="1" x14ac:dyDescent="0.25"/>
    <row r="55078" hidden="1" x14ac:dyDescent="0.25"/>
    <row r="55079" hidden="1" x14ac:dyDescent="0.25"/>
    <row r="55080" hidden="1" x14ac:dyDescent="0.25"/>
    <row r="55081" hidden="1" x14ac:dyDescent="0.25"/>
    <row r="55082" hidden="1" x14ac:dyDescent="0.25"/>
    <row r="55083" hidden="1" x14ac:dyDescent="0.25"/>
    <row r="55084" hidden="1" x14ac:dyDescent="0.25"/>
    <row r="55085" hidden="1" x14ac:dyDescent="0.25"/>
    <row r="55086" hidden="1" x14ac:dyDescent="0.25"/>
    <row r="55087" hidden="1" x14ac:dyDescent="0.25"/>
    <row r="55088" hidden="1" x14ac:dyDescent="0.25"/>
    <row r="55089" hidden="1" x14ac:dyDescent="0.25"/>
    <row r="55090" hidden="1" x14ac:dyDescent="0.25"/>
    <row r="55091" hidden="1" x14ac:dyDescent="0.25"/>
    <row r="55092" hidden="1" x14ac:dyDescent="0.25"/>
    <row r="55093" hidden="1" x14ac:dyDescent="0.25"/>
    <row r="55094" hidden="1" x14ac:dyDescent="0.25"/>
    <row r="55095" hidden="1" x14ac:dyDescent="0.25"/>
    <row r="55096" hidden="1" x14ac:dyDescent="0.25"/>
    <row r="55097" hidden="1" x14ac:dyDescent="0.25"/>
    <row r="55098" hidden="1" x14ac:dyDescent="0.25"/>
    <row r="55099" hidden="1" x14ac:dyDescent="0.25"/>
    <row r="55100" hidden="1" x14ac:dyDescent="0.25"/>
    <row r="55101" hidden="1" x14ac:dyDescent="0.25"/>
    <row r="55102" hidden="1" x14ac:dyDescent="0.25"/>
    <row r="55103" hidden="1" x14ac:dyDescent="0.25"/>
    <row r="55104" hidden="1" x14ac:dyDescent="0.25"/>
    <row r="55105" hidden="1" x14ac:dyDescent="0.25"/>
    <row r="55106" hidden="1" x14ac:dyDescent="0.25"/>
    <row r="55107" hidden="1" x14ac:dyDescent="0.25"/>
    <row r="55108" hidden="1" x14ac:dyDescent="0.25"/>
    <row r="55109" hidden="1" x14ac:dyDescent="0.25"/>
    <row r="55110" hidden="1" x14ac:dyDescent="0.25"/>
    <row r="55111" hidden="1" x14ac:dyDescent="0.25"/>
    <row r="55112" hidden="1" x14ac:dyDescent="0.25"/>
    <row r="55113" hidden="1" x14ac:dyDescent="0.25"/>
    <row r="55114" hidden="1" x14ac:dyDescent="0.25"/>
    <row r="55115" hidden="1" x14ac:dyDescent="0.25"/>
    <row r="55116" hidden="1" x14ac:dyDescent="0.25"/>
    <row r="55117" hidden="1" x14ac:dyDescent="0.25"/>
    <row r="55118" hidden="1" x14ac:dyDescent="0.25"/>
    <row r="55119" hidden="1" x14ac:dyDescent="0.25"/>
    <row r="55120" hidden="1" x14ac:dyDescent="0.25"/>
    <row r="55121" hidden="1" x14ac:dyDescent="0.25"/>
    <row r="55122" hidden="1" x14ac:dyDescent="0.25"/>
    <row r="55123" hidden="1" x14ac:dyDescent="0.25"/>
    <row r="55124" hidden="1" x14ac:dyDescent="0.25"/>
    <row r="55125" hidden="1" x14ac:dyDescent="0.25"/>
    <row r="55126" hidden="1" x14ac:dyDescent="0.25"/>
    <row r="55127" hidden="1" x14ac:dyDescent="0.25"/>
    <row r="55128" hidden="1" x14ac:dyDescent="0.25"/>
    <row r="55129" hidden="1" x14ac:dyDescent="0.25"/>
    <row r="55130" hidden="1" x14ac:dyDescent="0.25"/>
    <row r="55131" hidden="1" x14ac:dyDescent="0.25"/>
    <row r="55132" hidden="1" x14ac:dyDescent="0.25"/>
    <row r="55133" hidden="1" x14ac:dyDescent="0.25"/>
    <row r="55134" hidden="1" x14ac:dyDescent="0.25"/>
    <row r="55135" hidden="1" x14ac:dyDescent="0.25"/>
    <row r="55136" hidden="1" x14ac:dyDescent="0.25"/>
    <row r="55137" hidden="1" x14ac:dyDescent="0.25"/>
    <row r="55138" hidden="1" x14ac:dyDescent="0.25"/>
    <row r="55139" hidden="1" x14ac:dyDescent="0.25"/>
    <row r="55140" hidden="1" x14ac:dyDescent="0.25"/>
    <row r="55141" hidden="1" x14ac:dyDescent="0.25"/>
    <row r="55142" hidden="1" x14ac:dyDescent="0.25"/>
    <row r="55143" hidden="1" x14ac:dyDescent="0.25"/>
    <row r="55144" hidden="1" x14ac:dyDescent="0.25"/>
    <row r="55145" hidden="1" x14ac:dyDescent="0.25"/>
    <row r="55146" hidden="1" x14ac:dyDescent="0.25"/>
    <row r="55147" hidden="1" x14ac:dyDescent="0.25"/>
    <row r="55148" hidden="1" x14ac:dyDescent="0.25"/>
    <row r="55149" hidden="1" x14ac:dyDescent="0.25"/>
    <row r="55150" hidden="1" x14ac:dyDescent="0.25"/>
    <row r="55151" hidden="1" x14ac:dyDescent="0.25"/>
    <row r="55152" hidden="1" x14ac:dyDescent="0.25"/>
    <row r="55153" hidden="1" x14ac:dyDescent="0.25"/>
    <row r="55154" hidden="1" x14ac:dyDescent="0.25"/>
    <row r="55155" hidden="1" x14ac:dyDescent="0.25"/>
    <row r="55156" hidden="1" x14ac:dyDescent="0.25"/>
    <row r="55157" hidden="1" x14ac:dyDescent="0.25"/>
    <row r="55158" hidden="1" x14ac:dyDescent="0.25"/>
    <row r="55159" hidden="1" x14ac:dyDescent="0.25"/>
    <row r="55160" hidden="1" x14ac:dyDescent="0.25"/>
    <row r="55161" hidden="1" x14ac:dyDescent="0.25"/>
    <row r="55162" hidden="1" x14ac:dyDescent="0.25"/>
    <row r="55163" hidden="1" x14ac:dyDescent="0.25"/>
    <row r="55164" hidden="1" x14ac:dyDescent="0.25"/>
    <row r="55165" hidden="1" x14ac:dyDescent="0.25"/>
    <row r="55166" hidden="1" x14ac:dyDescent="0.25"/>
    <row r="55167" hidden="1" x14ac:dyDescent="0.25"/>
    <row r="55168" hidden="1" x14ac:dyDescent="0.25"/>
    <row r="55169" hidden="1" x14ac:dyDescent="0.25"/>
    <row r="55170" hidden="1" x14ac:dyDescent="0.25"/>
    <row r="55171" hidden="1" x14ac:dyDescent="0.25"/>
    <row r="55172" hidden="1" x14ac:dyDescent="0.25"/>
    <row r="55173" hidden="1" x14ac:dyDescent="0.25"/>
    <row r="55174" hidden="1" x14ac:dyDescent="0.25"/>
    <row r="55175" hidden="1" x14ac:dyDescent="0.25"/>
    <row r="55176" hidden="1" x14ac:dyDescent="0.25"/>
    <row r="55177" hidden="1" x14ac:dyDescent="0.25"/>
    <row r="55178" hidden="1" x14ac:dyDescent="0.25"/>
    <row r="55179" hidden="1" x14ac:dyDescent="0.25"/>
    <row r="55180" hidden="1" x14ac:dyDescent="0.25"/>
    <row r="55181" hidden="1" x14ac:dyDescent="0.25"/>
    <row r="55182" hidden="1" x14ac:dyDescent="0.25"/>
    <row r="55183" hidden="1" x14ac:dyDescent="0.25"/>
    <row r="55184" hidden="1" x14ac:dyDescent="0.25"/>
    <row r="55185" hidden="1" x14ac:dyDescent="0.25"/>
    <row r="55186" hidden="1" x14ac:dyDescent="0.25"/>
    <row r="55187" hidden="1" x14ac:dyDescent="0.25"/>
    <row r="55188" hidden="1" x14ac:dyDescent="0.25"/>
    <row r="55189" hidden="1" x14ac:dyDescent="0.25"/>
    <row r="55190" hidden="1" x14ac:dyDescent="0.25"/>
    <row r="55191" hidden="1" x14ac:dyDescent="0.25"/>
    <row r="55192" hidden="1" x14ac:dyDescent="0.25"/>
    <row r="55193" hidden="1" x14ac:dyDescent="0.25"/>
    <row r="55194" hidden="1" x14ac:dyDescent="0.25"/>
    <row r="55195" hidden="1" x14ac:dyDescent="0.25"/>
    <row r="55196" hidden="1" x14ac:dyDescent="0.25"/>
    <row r="55197" hidden="1" x14ac:dyDescent="0.25"/>
    <row r="55198" hidden="1" x14ac:dyDescent="0.25"/>
    <row r="55199" hidden="1" x14ac:dyDescent="0.25"/>
    <row r="55200" hidden="1" x14ac:dyDescent="0.25"/>
    <row r="55201" hidden="1" x14ac:dyDescent="0.25"/>
    <row r="55202" hidden="1" x14ac:dyDescent="0.25"/>
    <row r="55203" hidden="1" x14ac:dyDescent="0.25"/>
    <row r="55204" hidden="1" x14ac:dyDescent="0.25"/>
    <row r="55205" hidden="1" x14ac:dyDescent="0.25"/>
    <row r="55206" hidden="1" x14ac:dyDescent="0.25"/>
    <row r="55207" hidden="1" x14ac:dyDescent="0.25"/>
    <row r="55208" hidden="1" x14ac:dyDescent="0.25"/>
    <row r="55209" hidden="1" x14ac:dyDescent="0.25"/>
    <row r="55210" hidden="1" x14ac:dyDescent="0.25"/>
    <row r="55211" hidden="1" x14ac:dyDescent="0.25"/>
    <row r="55212" hidden="1" x14ac:dyDescent="0.25"/>
    <row r="55213" hidden="1" x14ac:dyDescent="0.25"/>
    <row r="55214" hidden="1" x14ac:dyDescent="0.25"/>
    <row r="55215" hidden="1" x14ac:dyDescent="0.25"/>
    <row r="55216" hidden="1" x14ac:dyDescent="0.25"/>
    <row r="55217" hidden="1" x14ac:dyDescent="0.25"/>
    <row r="55218" hidden="1" x14ac:dyDescent="0.25"/>
    <row r="55219" hidden="1" x14ac:dyDescent="0.25"/>
    <row r="55220" hidden="1" x14ac:dyDescent="0.25"/>
    <row r="55221" hidden="1" x14ac:dyDescent="0.25"/>
    <row r="55222" hidden="1" x14ac:dyDescent="0.25"/>
    <row r="55223" hidden="1" x14ac:dyDescent="0.25"/>
    <row r="55224" hidden="1" x14ac:dyDescent="0.25"/>
    <row r="55225" hidden="1" x14ac:dyDescent="0.25"/>
    <row r="55226" hidden="1" x14ac:dyDescent="0.25"/>
    <row r="55227" hidden="1" x14ac:dyDescent="0.25"/>
    <row r="55228" hidden="1" x14ac:dyDescent="0.25"/>
    <row r="55229" hidden="1" x14ac:dyDescent="0.25"/>
    <row r="55230" hidden="1" x14ac:dyDescent="0.25"/>
    <row r="55231" hidden="1" x14ac:dyDescent="0.25"/>
    <row r="55232" hidden="1" x14ac:dyDescent="0.25"/>
    <row r="55233" hidden="1" x14ac:dyDescent="0.25"/>
    <row r="55234" hidden="1" x14ac:dyDescent="0.25"/>
    <row r="55235" hidden="1" x14ac:dyDescent="0.25"/>
    <row r="55236" hidden="1" x14ac:dyDescent="0.25"/>
    <row r="55237" hidden="1" x14ac:dyDescent="0.25"/>
    <row r="55238" hidden="1" x14ac:dyDescent="0.25"/>
    <row r="55239" hidden="1" x14ac:dyDescent="0.25"/>
    <row r="55240" hidden="1" x14ac:dyDescent="0.25"/>
    <row r="55241" hidden="1" x14ac:dyDescent="0.25"/>
    <row r="55242" hidden="1" x14ac:dyDescent="0.25"/>
    <row r="55243" hidden="1" x14ac:dyDescent="0.25"/>
    <row r="55244" hidden="1" x14ac:dyDescent="0.25"/>
    <row r="55245" hidden="1" x14ac:dyDescent="0.25"/>
    <row r="55246" hidden="1" x14ac:dyDescent="0.25"/>
    <row r="55247" hidden="1" x14ac:dyDescent="0.25"/>
    <row r="55248" hidden="1" x14ac:dyDescent="0.25"/>
    <row r="55249" hidden="1" x14ac:dyDescent="0.25"/>
    <row r="55250" hidden="1" x14ac:dyDescent="0.25"/>
    <row r="55251" hidden="1" x14ac:dyDescent="0.25"/>
    <row r="55252" hidden="1" x14ac:dyDescent="0.25"/>
    <row r="55253" hidden="1" x14ac:dyDescent="0.25"/>
    <row r="55254" hidden="1" x14ac:dyDescent="0.25"/>
    <row r="55255" hidden="1" x14ac:dyDescent="0.25"/>
    <row r="55256" hidden="1" x14ac:dyDescent="0.25"/>
    <row r="55257" hidden="1" x14ac:dyDescent="0.25"/>
    <row r="55258" hidden="1" x14ac:dyDescent="0.25"/>
    <row r="55259" hidden="1" x14ac:dyDescent="0.25"/>
    <row r="55260" hidden="1" x14ac:dyDescent="0.25"/>
    <row r="55261" hidden="1" x14ac:dyDescent="0.25"/>
    <row r="55262" hidden="1" x14ac:dyDescent="0.25"/>
    <row r="55263" hidden="1" x14ac:dyDescent="0.25"/>
    <row r="55264" hidden="1" x14ac:dyDescent="0.25"/>
    <row r="55265" hidden="1" x14ac:dyDescent="0.25"/>
    <row r="55266" hidden="1" x14ac:dyDescent="0.25"/>
    <row r="55267" hidden="1" x14ac:dyDescent="0.25"/>
    <row r="55268" hidden="1" x14ac:dyDescent="0.25"/>
    <row r="55269" hidden="1" x14ac:dyDescent="0.25"/>
    <row r="55270" hidden="1" x14ac:dyDescent="0.25"/>
    <row r="55271" hidden="1" x14ac:dyDescent="0.25"/>
    <row r="55272" hidden="1" x14ac:dyDescent="0.25"/>
    <row r="55273" hidden="1" x14ac:dyDescent="0.25"/>
    <row r="55274" hidden="1" x14ac:dyDescent="0.25"/>
    <row r="55275" hidden="1" x14ac:dyDescent="0.25"/>
    <row r="55276" hidden="1" x14ac:dyDescent="0.25"/>
    <row r="55277" hidden="1" x14ac:dyDescent="0.25"/>
    <row r="55278" hidden="1" x14ac:dyDescent="0.25"/>
    <row r="55279" hidden="1" x14ac:dyDescent="0.25"/>
    <row r="55280" hidden="1" x14ac:dyDescent="0.25"/>
    <row r="55281" hidden="1" x14ac:dyDescent="0.25"/>
    <row r="55282" hidden="1" x14ac:dyDescent="0.25"/>
    <row r="55283" hidden="1" x14ac:dyDescent="0.25"/>
    <row r="55284" hidden="1" x14ac:dyDescent="0.25"/>
    <row r="55285" hidden="1" x14ac:dyDescent="0.25"/>
    <row r="55286" hidden="1" x14ac:dyDescent="0.25"/>
    <row r="55287" hidden="1" x14ac:dyDescent="0.25"/>
    <row r="55288" hidden="1" x14ac:dyDescent="0.25"/>
    <row r="55289" hidden="1" x14ac:dyDescent="0.25"/>
    <row r="55290" hidden="1" x14ac:dyDescent="0.25"/>
    <row r="55291" hidden="1" x14ac:dyDescent="0.25"/>
    <row r="55292" hidden="1" x14ac:dyDescent="0.25"/>
    <row r="55293" hidden="1" x14ac:dyDescent="0.25"/>
    <row r="55294" hidden="1" x14ac:dyDescent="0.25"/>
    <row r="55295" hidden="1" x14ac:dyDescent="0.25"/>
    <row r="55296" hidden="1" x14ac:dyDescent="0.25"/>
    <row r="55297" hidden="1" x14ac:dyDescent="0.25"/>
    <row r="55298" hidden="1" x14ac:dyDescent="0.25"/>
    <row r="55299" hidden="1" x14ac:dyDescent="0.25"/>
    <row r="55300" hidden="1" x14ac:dyDescent="0.25"/>
    <row r="55301" hidden="1" x14ac:dyDescent="0.25"/>
    <row r="55302" hidden="1" x14ac:dyDescent="0.25"/>
    <row r="55303" hidden="1" x14ac:dyDescent="0.25"/>
    <row r="55304" hidden="1" x14ac:dyDescent="0.25"/>
    <row r="55305" hidden="1" x14ac:dyDescent="0.25"/>
    <row r="55306" hidden="1" x14ac:dyDescent="0.25"/>
    <row r="55307" hidden="1" x14ac:dyDescent="0.25"/>
    <row r="55308" hidden="1" x14ac:dyDescent="0.25"/>
    <row r="55309" hidden="1" x14ac:dyDescent="0.25"/>
    <row r="55310" hidden="1" x14ac:dyDescent="0.25"/>
    <row r="55311" hidden="1" x14ac:dyDescent="0.25"/>
    <row r="55312" hidden="1" x14ac:dyDescent="0.25"/>
    <row r="55313" hidden="1" x14ac:dyDescent="0.25"/>
    <row r="55314" hidden="1" x14ac:dyDescent="0.25"/>
    <row r="55315" hidden="1" x14ac:dyDescent="0.25"/>
    <row r="55316" hidden="1" x14ac:dyDescent="0.25"/>
    <row r="55317" hidden="1" x14ac:dyDescent="0.25"/>
    <row r="55318" hidden="1" x14ac:dyDescent="0.25"/>
    <row r="55319" hidden="1" x14ac:dyDescent="0.25"/>
    <row r="55320" hidden="1" x14ac:dyDescent="0.25"/>
    <row r="55321" hidden="1" x14ac:dyDescent="0.25"/>
    <row r="55322" hidden="1" x14ac:dyDescent="0.25"/>
    <row r="55323" hidden="1" x14ac:dyDescent="0.25"/>
    <row r="55324" hidden="1" x14ac:dyDescent="0.25"/>
    <row r="55325" hidden="1" x14ac:dyDescent="0.25"/>
    <row r="55326" hidden="1" x14ac:dyDescent="0.25"/>
    <row r="55327" hidden="1" x14ac:dyDescent="0.25"/>
    <row r="55328" hidden="1" x14ac:dyDescent="0.25"/>
    <row r="55329" hidden="1" x14ac:dyDescent="0.25"/>
    <row r="55330" hidden="1" x14ac:dyDescent="0.25"/>
    <row r="55331" hidden="1" x14ac:dyDescent="0.25"/>
    <row r="55332" hidden="1" x14ac:dyDescent="0.25"/>
    <row r="55333" hidden="1" x14ac:dyDescent="0.25"/>
    <row r="55334" hidden="1" x14ac:dyDescent="0.25"/>
    <row r="55335" hidden="1" x14ac:dyDescent="0.25"/>
    <row r="55336" hidden="1" x14ac:dyDescent="0.25"/>
    <row r="55337" hidden="1" x14ac:dyDescent="0.25"/>
    <row r="55338" hidden="1" x14ac:dyDescent="0.25"/>
    <row r="55339" hidden="1" x14ac:dyDescent="0.25"/>
    <row r="55340" hidden="1" x14ac:dyDescent="0.25"/>
    <row r="55341" hidden="1" x14ac:dyDescent="0.25"/>
    <row r="55342" hidden="1" x14ac:dyDescent="0.25"/>
    <row r="55343" hidden="1" x14ac:dyDescent="0.25"/>
    <row r="55344" hidden="1" x14ac:dyDescent="0.25"/>
    <row r="55345" hidden="1" x14ac:dyDescent="0.25"/>
    <row r="55346" hidden="1" x14ac:dyDescent="0.25"/>
    <row r="55347" hidden="1" x14ac:dyDescent="0.25"/>
    <row r="55348" hidden="1" x14ac:dyDescent="0.25"/>
    <row r="55349" hidden="1" x14ac:dyDescent="0.25"/>
    <row r="55350" hidden="1" x14ac:dyDescent="0.25"/>
    <row r="55351" hidden="1" x14ac:dyDescent="0.25"/>
    <row r="55352" hidden="1" x14ac:dyDescent="0.25"/>
    <row r="55353" hidden="1" x14ac:dyDescent="0.25"/>
    <row r="55354" hidden="1" x14ac:dyDescent="0.25"/>
    <row r="55355" hidden="1" x14ac:dyDescent="0.25"/>
    <row r="55356" hidden="1" x14ac:dyDescent="0.25"/>
    <row r="55357" hidden="1" x14ac:dyDescent="0.25"/>
    <row r="55358" hidden="1" x14ac:dyDescent="0.25"/>
    <row r="55359" hidden="1" x14ac:dyDescent="0.25"/>
    <row r="55360" hidden="1" x14ac:dyDescent="0.25"/>
    <row r="55361" hidden="1" x14ac:dyDescent="0.25"/>
    <row r="55362" hidden="1" x14ac:dyDescent="0.25"/>
    <row r="55363" hidden="1" x14ac:dyDescent="0.25"/>
    <row r="55364" hidden="1" x14ac:dyDescent="0.25"/>
    <row r="55365" hidden="1" x14ac:dyDescent="0.25"/>
    <row r="55366" hidden="1" x14ac:dyDescent="0.25"/>
    <row r="55367" hidden="1" x14ac:dyDescent="0.25"/>
    <row r="55368" hidden="1" x14ac:dyDescent="0.25"/>
    <row r="55369" hidden="1" x14ac:dyDescent="0.25"/>
    <row r="55370" hidden="1" x14ac:dyDescent="0.25"/>
    <row r="55371" hidden="1" x14ac:dyDescent="0.25"/>
    <row r="55372" hidden="1" x14ac:dyDescent="0.25"/>
    <row r="55373" hidden="1" x14ac:dyDescent="0.25"/>
    <row r="55374" hidden="1" x14ac:dyDescent="0.25"/>
    <row r="55375" hidden="1" x14ac:dyDescent="0.25"/>
    <row r="55376" hidden="1" x14ac:dyDescent="0.25"/>
    <row r="55377" hidden="1" x14ac:dyDescent="0.25"/>
    <row r="55378" hidden="1" x14ac:dyDescent="0.25"/>
    <row r="55379" hidden="1" x14ac:dyDescent="0.25"/>
    <row r="55380" hidden="1" x14ac:dyDescent="0.25"/>
    <row r="55381" hidden="1" x14ac:dyDescent="0.25"/>
    <row r="55382" hidden="1" x14ac:dyDescent="0.25"/>
    <row r="55383" hidden="1" x14ac:dyDescent="0.25"/>
    <row r="55384" hidden="1" x14ac:dyDescent="0.25"/>
    <row r="55385" hidden="1" x14ac:dyDescent="0.25"/>
    <row r="55386" hidden="1" x14ac:dyDescent="0.25"/>
    <row r="55387" hidden="1" x14ac:dyDescent="0.25"/>
    <row r="55388" hidden="1" x14ac:dyDescent="0.25"/>
    <row r="55389" hidden="1" x14ac:dyDescent="0.25"/>
    <row r="55390" hidden="1" x14ac:dyDescent="0.25"/>
    <row r="55391" hidden="1" x14ac:dyDescent="0.25"/>
    <row r="55392" hidden="1" x14ac:dyDescent="0.25"/>
    <row r="55393" hidden="1" x14ac:dyDescent="0.25"/>
    <row r="55394" hidden="1" x14ac:dyDescent="0.25"/>
    <row r="55395" hidden="1" x14ac:dyDescent="0.25"/>
    <row r="55396" hidden="1" x14ac:dyDescent="0.25"/>
    <row r="55397" hidden="1" x14ac:dyDescent="0.25"/>
    <row r="55398" hidden="1" x14ac:dyDescent="0.25"/>
    <row r="55399" hidden="1" x14ac:dyDescent="0.25"/>
    <row r="55400" hidden="1" x14ac:dyDescent="0.25"/>
    <row r="55401" hidden="1" x14ac:dyDescent="0.25"/>
    <row r="55402" hidden="1" x14ac:dyDescent="0.25"/>
    <row r="55403" hidden="1" x14ac:dyDescent="0.25"/>
    <row r="55404" hidden="1" x14ac:dyDescent="0.25"/>
    <row r="55405" hidden="1" x14ac:dyDescent="0.25"/>
    <row r="55406" hidden="1" x14ac:dyDescent="0.25"/>
    <row r="55407" hidden="1" x14ac:dyDescent="0.25"/>
    <row r="55408" hidden="1" x14ac:dyDescent="0.25"/>
    <row r="55409" hidden="1" x14ac:dyDescent="0.25"/>
    <row r="55410" hidden="1" x14ac:dyDescent="0.25"/>
    <row r="55411" hidden="1" x14ac:dyDescent="0.25"/>
    <row r="55412" hidden="1" x14ac:dyDescent="0.25"/>
    <row r="55413" hidden="1" x14ac:dyDescent="0.25"/>
    <row r="55414" hidden="1" x14ac:dyDescent="0.25"/>
    <row r="55415" hidden="1" x14ac:dyDescent="0.25"/>
    <row r="55416" hidden="1" x14ac:dyDescent="0.25"/>
    <row r="55417" hidden="1" x14ac:dyDescent="0.25"/>
    <row r="55418" hidden="1" x14ac:dyDescent="0.25"/>
    <row r="55419" hidden="1" x14ac:dyDescent="0.25"/>
    <row r="55420" hidden="1" x14ac:dyDescent="0.25"/>
    <row r="55421" hidden="1" x14ac:dyDescent="0.25"/>
    <row r="55422" hidden="1" x14ac:dyDescent="0.25"/>
    <row r="55423" hidden="1" x14ac:dyDescent="0.25"/>
    <row r="55424" hidden="1" x14ac:dyDescent="0.25"/>
    <row r="55425" hidden="1" x14ac:dyDescent="0.25"/>
    <row r="55426" hidden="1" x14ac:dyDescent="0.25"/>
    <row r="55427" hidden="1" x14ac:dyDescent="0.25"/>
    <row r="55428" hidden="1" x14ac:dyDescent="0.25"/>
    <row r="55429" hidden="1" x14ac:dyDescent="0.25"/>
    <row r="55430" hidden="1" x14ac:dyDescent="0.25"/>
    <row r="55431" hidden="1" x14ac:dyDescent="0.25"/>
    <row r="55432" hidden="1" x14ac:dyDescent="0.25"/>
    <row r="55433" hidden="1" x14ac:dyDescent="0.25"/>
    <row r="55434" hidden="1" x14ac:dyDescent="0.25"/>
    <row r="55435" hidden="1" x14ac:dyDescent="0.25"/>
    <row r="55436" hidden="1" x14ac:dyDescent="0.25"/>
    <row r="55437" hidden="1" x14ac:dyDescent="0.25"/>
    <row r="55438" hidden="1" x14ac:dyDescent="0.25"/>
    <row r="55439" hidden="1" x14ac:dyDescent="0.25"/>
    <row r="55440" hidden="1" x14ac:dyDescent="0.25"/>
    <row r="55441" hidden="1" x14ac:dyDescent="0.25"/>
    <row r="55442" hidden="1" x14ac:dyDescent="0.25"/>
    <row r="55443" hidden="1" x14ac:dyDescent="0.25"/>
    <row r="55444" hidden="1" x14ac:dyDescent="0.25"/>
    <row r="55445" hidden="1" x14ac:dyDescent="0.25"/>
    <row r="55446" hidden="1" x14ac:dyDescent="0.25"/>
    <row r="55447" hidden="1" x14ac:dyDescent="0.25"/>
    <row r="55448" hidden="1" x14ac:dyDescent="0.25"/>
    <row r="55449" hidden="1" x14ac:dyDescent="0.25"/>
    <row r="55450" hidden="1" x14ac:dyDescent="0.25"/>
    <row r="55451" hidden="1" x14ac:dyDescent="0.25"/>
    <row r="55452" hidden="1" x14ac:dyDescent="0.25"/>
    <row r="55453" hidden="1" x14ac:dyDescent="0.25"/>
    <row r="55454" hidden="1" x14ac:dyDescent="0.25"/>
    <row r="55455" hidden="1" x14ac:dyDescent="0.25"/>
    <row r="55456" hidden="1" x14ac:dyDescent="0.25"/>
    <row r="55457" hidden="1" x14ac:dyDescent="0.25"/>
    <row r="55458" hidden="1" x14ac:dyDescent="0.25"/>
    <row r="55459" hidden="1" x14ac:dyDescent="0.25"/>
    <row r="55460" hidden="1" x14ac:dyDescent="0.25"/>
    <row r="55461" hidden="1" x14ac:dyDescent="0.25"/>
    <row r="55462" hidden="1" x14ac:dyDescent="0.25"/>
    <row r="55463" hidden="1" x14ac:dyDescent="0.25"/>
    <row r="55464" hidden="1" x14ac:dyDescent="0.25"/>
    <row r="55465" hidden="1" x14ac:dyDescent="0.25"/>
    <row r="55466" hidden="1" x14ac:dyDescent="0.25"/>
    <row r="55467" hidden="1" x14ac:dyDescent="0.25"/>
    <row r="55468" hidden="1" x14ac:dyDescent="0.25"/>
    <row r="55469" hidden="1" x14ac:dyDescent="0.25"/>
    <row r="55470" hidden="1" x14ac:dyDescent="0.25"/>
    <row r="55471" hidden="1" x14ac:dyDescent="0.25"/>
    <row r="55472" hidden="1" x14ac:dyDescent="0.25"/>
    <row r="55473" hidden="1" x14ac:dyDescent="0.25"/>
    <row r="55474" hidden="1" x14ac:dyDescent="0.25"/>
    <row r="55475" hidden="1" x14ac:dyDescent="0.25"/>
    <row r="55476" hidden="1" x14ac:dyDescent="0.25"/>
    <row r="55477" hidden="1" x14ac:dyDescent="0.25"/>
    <row r="55478" hidden="1" x14ac:dyDescent="0.25"/>
    <row r="55479" hidden="1" x14ac:dyDescent="0.25"/>
    <row r="55480" hidden="1" x14ac:dyDescent="0.25"/>
    <row r="55481" hidden="1" x14ac:dyDescent="0.25"/>
    <row r="55482" hidden="1" x14ac:dyDescent="0.25"/>
    <row r="55483" hidden="1" x14ac:dyDescent="0.25"/>
    <row r="55484" hidden="1" x14ac:dyDescent="0.25"/>
    <row r="55485" hidden="1" x14ac:dyDescent="0.25"/>
    <row r="55486" hidden="1" x14ac:dyDescent="0.25"/>
    <row r="55487" hidden="1" x14ac:dyDescent="0.25"/>
    <row r="55488" hidden="1" x14ac:dyDescent="0.25"/>
    <row r="55489" hidden="1" x14ac:dyDescent="0.25"/>
    <row r="55490" hidden="1" x14ac:dyDescent="0.25"/>
    <row r="55491" hidden="1" x14ac:dyDescent="0.25"/>
    <row r="55492" hidden="1" x14ac:dyDescent="0.25"/>
    <row r="55493" hidden="1" x14ac:dyDescent="0.25"/>
    <row r="55494" hidden="1" x14ac:dyDescent="0.25"/>
    <row r="55495" hidden="1" x14ac:dyDescent="0.25"/>
    <row r="55496" hidden="1" x14ac:dyDescent="0.25"/>
    <row r="55497" hidden="1" x14ac:dyDescent="0.25"/>
    <row r="55498" hidden="1" x14ac:dyDescent="0.25"/>
    <row r="55499" hidden="1" x14ac:dyDescent="0.25"/>
    <row r="55500" hidden="1" x14ac:dyDescent="0.25"/>
    <row r="55501" hidden="1" x14ac:dyDescent="0.25"/>
    <row r="55502" hidden="1" x14ac:dyDescent="0.25"/>
    <row r="55503" hidden="1" x14ac:dyDescent="0.25"/>
    <row r="55504" hidden="1" x14ac:dyDescent="0.25"/>
    <row r="55505" hidden="1" x14ac:dyDescent="0.25"/>
    <row r="55506" hidden="1" x14ac:dyDescent="0.25"/>
    <row r="55507" hidden="1" x14ac:dyDescent="0.25"/>
    <row r="55508" hidden="1" x14ac:dyDescent="0.25"/>
    <row r="55509" hidden="1" x14ac:dyDescent="0.25"/>
    <row r="55510" hidden="1" x14ac:dyDescent="0.25"/>
    <row r="55511" hidden="1" x14ac:dyDescent="0.25"/>
    <row r="55512" hidden="1" x14ac:dyDescent="0.25"/>
    <row r="55513" hidden="1" x14ac:dyDescent="0.25"/>
    <row r="55514" hidden="1" x14ac:dyDescent="0.25"/>
    <row r="55515" hidden="1" x14ac:dyDescent="0.25"/>
    <row r="55516" hidden="1" x14ac:dyDescent="0.25"/>
    <row r="55517" hidden="1" x14ac:dyDescent="0.25"/>
    <row r="55518" hidden="1" x14ac:dyDescent="0.25"/>
    <row r="55519" hidden="1" x14ac:dyDescent="0.25"/>
    <row r="55520" hidden="1" x14ac:dyDescent="0.25"/>
    <row r="55521" hidden="1" x14ac:dyDescent="0.25"/>
    <row r="55522" hidden="1" x14ac:dyDescent="0.25"/>
    <row r="55523" hidden="1" x14ac:dyDescent="0.25"/>
    <row r="55524" hidden="1" x14ac:dyDescent="0.25"/>
    <row r="55525" hidden="1" x14ac:dyDescent="0.25"/>
    <row r="55526" hidden="1" x14ac:dyDescent="0.25"/>
    <row r="55527" hidden="1" x14ac:dyDescent="0.25"/>
    <row r="55528" hidden="1" x14ac:dyDescent="0.25"/>
    <row r="55529" hidden="1" x14ac:dyDescent="0.25"/>
    <row r="55530" hidden="1" x14ac:dyDescent="0.25"/>
    <row r="55531" hidden="1" x14ac:dyDescent="0.25"/>
    <row r="55532" hidden="1" x14ac:dyDescent="0.25"/>
    <row r="55533" hidden="1" x14ac:dyDescent="0.25"/>
    <row r="55534" hidden="1" x14ac:dyDescent="0.25"/>
    <row r="55535" hidden="1" x14ac:dyDescent="0.25"/>
    <row r="55536" hidden="1" x14ac:dyDescent="0.25"/>
    <row r="55537" hidden="1" x14ac:dyDescent="0.25"/>
    <row r="55538" hidden="1" x14ac:dyDescent="0.25"/>
    <row r="55539" hidden="1" x14ac:dyDescent="0.25"/>
    <row r="55540" hidden="1" x14ac:dyDescent="0.25"/>
    <row r="55541" hidden="1" x14ac:dyDescent="0.25"/>
    <row r="55542" hidden="1" x14ac:dyDescent="0.25"/>
    <row r="55543" hidden="1" x14ac:dyDescent="0.25"/>
    <row r="55544" hidden="1" x14ac:dyDescent="0.25"/>
    <row r="55545" hidden="1" x14ac:dyDescent="0.25"/>
    <row r="55546" hidden="1" x14ac:dyDescent="0.25"/>
    <row r="55547" hidden="1" x14ac:dyDescent="0.25"/>
    <row r="55548" hidden="1" x14ac:dyDescent="0.25"/>
    <row r="55549" hidden="1" x14ac:dyDescent="0.25"/>
    <row r="55550" hidden="1" x14ac:dyDescent="0.25"/>
    <row r="55551" hidden="1" x14ac:dyDescent="0.25"/>
    <row r="55552" hidden="1" x14ac:dyDescent="0.25"/>
    <row r="55553" hidden="1" x14ac:dyDescent="0.25"/>
    <row r="55554" hidden="1" x14ac:dyDescent="0.25"/>
    <row r="55555" hidden="1" x14ac:dyDescent="0.25"/>
    <row r="55556" hidden="1" x14ac:dyDescent="0.25"/>
    <row r="55557" hidden="1" x14ac:dyDescent="0.25"/>
    <row r="55558" hidden="1" x14ac:dyDescent="0.25"/>
    <row r="55559" hidden="1" x14ac:dyDescent="0.25"/>
    <row r="55560" hidden="1" x14ac:dyDescent="0.25"/>
    <row r="55561" hidden="1" x14ac:dyDescent="0.25"/>
    <row r="55562" hidden="1" x14ac:dyDescent="0.25"/>
    <row r="55563" hidden="1" x14ac:dyDescent="0.25"/>
    <row r="55564" hidden="1" x14ac:dyDescent="0.25"/>
    <row r="55565" hidden="1" x14ac:dyDescent="0.25"/>
    <row r="55566" hidden="1" x14ac:dyDescent="0.25"/>
    <row r="55567" hidden="1" x14ac:dyDescent="0.25"/>
    <row r="55568" hidden="1" x14ac:dyDescent="0.25"/>
    <row r="55569" hidden="1" x14ac:dyDescent="0.25"/>
    <row r="55570" hidden="1" x14ac:dyDescent="0.25"/>
    <row r="55571" hidden="1" x14ac:dyDescent="0.25"/>
    <row r="55572" hidden="1" x14ac:dyDescent="0.25"/>
    <row r="55573" hidden="1" x14ac:dyDescent="0.25"/>
    <row r="55574" hidden="1" x14ac:dyDescent="0.25"/>
    <row r="55575" hidden="1" x14ac:dyDescent="0.25"/>
    <row r="55576" hidden="1" x14ac:dyDescent="0.25"/>
    <row r="55577" hidden="1" x14ac:dyDescent="0.25"/>
    <row r="55578" hidden="1" x14ac:dyDescent="0.25"/>
    <row r="55579" hidden="1" x14ac:dyDescent="0.25"/>
    <row r="55580" hidden="1" x14ac:dyDescent="0.25"/>
    <row r="55581" hidden="1" x14ac:dyDescent="0.25"/>
    <row r="55582" hidden="1" x14ac:dyDescent="0.25"/>
    <row r="55583" hidden="1" x14ac:dyDescent="0.25"/>
    <row r="55584" hidden="1" x14ac:dyDescent="0.25"/>
    <row r="55585" hidden="1" x14ac:dyDescent="0.25"/>
    <row r="55586" hidden="1" x14ac:dyDescent="0.25"/>
    <row r="55587" hidden="1" x14ac:dyDescent="0.25"/>
    <row r="55588" hidden="1" x14ac:dyDescent="0.25"/>
    <row r="55589" hidden="1" x14ac:dyDescent="0.25"/>
    <row r="55590" hidden="1" x14ac:dyDescent="0.25"/>
    <row r="55591" hidden="1" x14ac:dyDescent="0.25"/>
    <row r="55592" hidden="1" x14ac:dyDescent="0.25"/>
    <row r="55593" hidden="1" x14ac:dyDescent="0.25"/>
    <row r="55594" hidden="1" x14ac:dyDescent="0.25"/>
    <row r="55595" hidden="1" x14ac:dyDescent="0.25"/>
    <row r="55596" hidden="1" x14ac:dyDescent="0.25"/>
    <row r="55597" hidden="1" x14ac:dyDescent="0.25"/>
    <row r="55598" hidden="1" x14ac:dyDescent="0.25"/>
    <row r="55599" hidden="1" x14ac:dyDescent="0.25"/>
    <row r="55600" hidden="1" x14ac:dyDescent="0.25"/>
    <row r="55601" hidden="1" x14ac:dyDescent="0.25"/>
    <row r="55602" hidden="1" x14ac:dyDescent="0.25"/>
    <row r="55603" hidden="1" x14ac:dyDescent="0.25"/>
    <row r="55604" hidden="1" x14ac:dyDescent="0.25"/>
    <row r="55605" hidden="1" x14ac:dyDescent="0.25"/>
    <row r="55606" hidden="1" x14ac:dyDescent="0.25"/>
    <row r="55607" hidden="1" x14ac:dyDescent="0.25"/>
    <row r="55608" hidden="1" x14ac:dyDescent="0.25"/>
    <row r="55609" hidden="1" x14ac:dyDescent="0.25"/>
    <row r="55610" hidden="1" x14ac:dyDescent="0.25"/>
    <row r="55611" hidden="1" x14ac:dyDescent="0.25"/>
    <row r="55612" hidden="1" x14ac:dyDescent="0.25"/>
    <row r="55613" hidden="1" x14ac:dyDescent="0.25"/>
    <row r="55614" hidden="1" x14ac:dyDescent="0.25"/>
    <row r="55615" hidden="1" x14ac:dyDescent="0.25"/>
    <row r="55616" hidden="1" x14ac:dyDescent="0.25"/>
    <row r="55617" hidden="1" x14ac:dyDescent="0.25"/>
    <row r="55618" hidden="1" x14ac:dyDescent="0.25"/>
    <row r="55619" hidden="1" x14ac:dyDescent="0.25"/>
    <row r="55620" hidden="1" x14ac:dyDescent="0.25"/>
    <row r="55621" hidden="1" x14ac:dyDescent="0.25"/>
    <row r="55622" hidden="1" x14ac:dyDescent="0.25"/>
    <row r="55623" hidden="1" x14ac:dyDescent="0.25"/>
    <row r="55624" hidden="1" x14ac:dyDescent="0.25"/>
    <row r="55625" hidden="1" x14ac:dyDescent="0.25"/>
    <row r="55626" hidden="1" x14ac:dyDescent="0.25"/>
    <row r="55627" hidden="1" x14ac:dyDescent="0.25"/>
    <row r="55628" hidden="1" x14ac:dyDescent="0.25"/>
    <row r="55629" hidden="1" x14ac:dyDescent="0.25"/>
    <row r="55630" hidden="1" x14ac:dyDescent="0.25"/>
    <row r="55631" hidden="1" x14ac:dyDescent="0.25"/>
    <row r="55632" hidden="1" x14ac:dyDescent="0.25"/>
    <row r="55633" hidden="1" x14ac:dyDescent="0.25"/>
    <row r="55634" hidden="1" x14ac:dyDescent="0.25"/>
    <row r="55635" hidden="1" x14ac:dyDescent="0.25"/>
    <row r="55636" hidden="1" x14ac:dyDescent="0.25"/>
    <row r="55637" hidden="1" x14ac:dyDescent="0.25"/>
    <row r="55638" hidden="1" x14ac:dyDescent="0.25"/>
    <row r="55639" hidden="1" x14ac:dyDescent="0.25"/>
    <row r="55640" hidden="1" x14ac:dyDescent="0.25"/>
    <row r="55641" hidden="1" x14ac:dyDescent="0.25"/>
    <row r="55642" hidden="1" x14ac:dyDescent="0.25"/>
    <row r="55643" hidden="1" x14ac:dyDescent="0.25"/>
    <row r="55644" hidden="1" x14ac:dyDescent="0.25"/>
    <row r="55645" hidden="1" x14ac:dyDescent="0.25"/>
    <row r="55646" hidden="1" x14ac:dyDescent="0.25"/>
    <row r="55647" hidden="1" x14ac:dyDescent="0.25"/>
    <row r="55648" hidden="1" x14ac:dyDescent="0.25"/>
    <row r="55649" hidden="1" x14ac:dyDescent="0.25"/>
    <row r="55650" hidden="1" x14ac:dyDescent="0.25"/>
    <row r="55651" hidden="1" x14ac:dyDescent="0.25"/>
    <row r="55652" hidden="1" x14ac:dyDescent="0.25"/>
    <row r="55653" hidden="1" x14ac:dyDescent="0.25"/>
    <row r="55654" hidden="1" x14ac:dyDescent="0.25"/>
    <row r="55655" hidden="1" x14ac:dyDescent="0.25"/>
    <row r="55656" hidden="1" x14ac:dyDescent="0.25"/>
    <row r="55657" hidden="1" x14ac:dyDescent="0.25"/>
    <row r="55658" hidden="1" x14ac:dyDescent="0.25"/>
    <row r="55659" hidden="1" x14ac:dyDescent="0.25"/>
    <row r="55660" hidden="1" x14ac:dyDescent="0.25"/>
    <row r="55661" hidden="1" x14ac:dyDescent="0.25"/>
    <row r="55662" hidden="1" x14ac:dyDescent="0.25"/>
    <row r="55663" hidden="1" x14ac:dyDescent="0.25"/>
    <row r="55664" hidden="1" x14ac:dyDescent="0.25"/>
    <row r="55665" hidden="1" x14ac:dyDescent="0.25"/>
    <row r="55666" hidden="1" x14ac:dyDescent="0.25"/>
    <row r="55667" hidden="1" x14ac:dyDescent="0.25"/>
    <row r="55668" hidden="1" x14ac:dyDescent="0.25"/>
    <row r="55669" hidden="1" x14ac:dyDescent="0.25"/>
    <row r="55670" hidden="1" x14ac:dyDescent="0.25"/>
    <row r="55671" hidden="1" x14ac:dyDescent="0.25"/>
    <row r="55672" hidden="1" x14ac:dyDescent="0.25"/>
    <row r="55673" hidden="1" x14ac:dyDescent="0.25"/>
    <row r="55674" hidden="1" x14ac:dyDescent="0.25"/>
    <row r="55675" hidden="1" x14ac:dyDescent="0.25"/>
    <row r="55676" hidden="1" x14ac:dyDescent="0.25"/>
    <row r="55677" hidden="1" x14ac:dyDescent="0.25"/>
    <row r="55678" hidden="1" x14ac:dyDescent="0.25"/>
    <row r="55679" hidden="1" x14ac:dyDescent="0.25"/>
    <row r="55680" hidden="1" x14ac:dyDescent="0.25"/>
    <row r="55681" hidden="1" x14ac:dyDescent="0.25"/>
    <row r="55682" hidden="1" x14ac:dyDescent="0.25"/>
    <row r="55683" hidden="1" x14ac:dyDescent="0.25"/>
    <row r="55684" hidden="1" x14ac:dyDescent="0.25"/>
    <row r="55685" hidden="1" x14ac:dyDescent="0.25"/>
    <row r="55686" hidden="1" x14ac:dyDescent="0.25"/>
    <row r="55687" hidden="1" x14ac:dyDescent="0.25"/>
    <row r="55688" hidden="1" x14ac:dyDescent="0.25"/>
    <row r="55689" hidden="1" x14ac:dyDescent="0.25"/>
    <row r="55690" hidden="1" x14ac:dyDescent="0.25"/>
    <row r="55691" hidden="1" x14ac:dyDescent="0.25"/>
    <row r="55692" hidden="1" x14ac:dyDescent="0.25"/>
    <row r="55693" hidden="1" x14ac:dyDescent="0.25"/>
    <row r="55694" hidden="1" x14ac:dyDescent="0.25"/>
    <row r="55695" hidden="1" x14ac:dyDescent="0.25"/>
    <row r="55696" hidden="1" x14ac:dyDescent="0.25"/>
    <row r="55697" hidden="1" x14ac:dyDescent="0.25"/>
    <row r="55698" hidden="1" x14ac:dyDescent="0.25"/>
    <row r="55699" hidden="1" x14ac:dyDescent="0.25"/>
    <row r="55700" hidden="1" x14ac:dyDescent="0.25"/>
    <row r="55701" hidden="1" x14ac:dyDescent="0.25"/>
    <row r="55702" hidden="1" x14ac:dyDescent="0.25"/>
    <row r="55703" hidden="1" x14ac:dyDescent="0.25"/>
    <row r="55704" hidden="1" x14ac:dyDescent="0.25"/>
    <row r="55705" hidden="1" x14ac:dyDescent="0.25"/>
    <row r="55706" hidden="1" x14ac:dyDescent="0.25"/>
    <row r="55707" hidden="1" x14ac:dyDescent="0.25"/>
    <row r="55708" hidden="1" x14ac:dyDescent="0.25"/>
    <row r="55709" hidden="1" x14ac:dyDescent="0.25"/>
    <row r="55710" hidden="1" x14ac:dyDescent="0.25"/>
    <row r="55711" hidden="1" x14ac:dyDescent="0.25"/>
    <row r="55712" hidden="1" x14ac:dyDescent="0.25"/>
    <row r="55713" hidden="1" x14ac:dyDescent="0.25"/>
    <row r="55714" hidden="1" x14ac:dyDescent="0.25"/>
    <row r="55715" hidden="1" x14ac:dyDescent="0.25"/>
    <row r="55716" hidden="1" x14ac:dyDescent="0.25"/>
    <row r="55717" hidden="1" x14ac:dyDescent="0.25"/>
    <row r="55718" hidden="1" x14ac:dyDescent="0.25"/>
    <row r="55719" hidden="1" x14ac:dyDescent="0.25"/>
    <row r="55720" hidden="1" x14ac:dyDescent="0.25"/>
    <row r="55721" hidden="1" x14ac:dyDescent="0.25"/>
    <row r="55722" hidden="1" x14ac:dyDescent="0.25"/>
    <row r="55723" hidden="1" x14ac:dyDescent="0.25"/>
    <row r="55724" hidden="1" x14ac:dyDescent="0.25"/>
    <row r="55725" hidden="1" x14ac:dyDescent="0.25"/>
    <row r="55726" hidden="1" x14ac:dyDescent="0.25"/>
    <row r="55727" hidden="1" x14ac:dyDescent="0.25"/>
    <row r="55728" hidden="1" x14ac:dyDescent="0.25"/>
    <row r="55729" hidden="1" x14ac:dyDescent="0.25"/>
    <row r="55730" hidden="1" x14ac:dyDescent="0.25"/>
    <row r="55731" hidden="1" x14ac:dyDescent="0.25"/>
    <row r="55732" hidden="1" x14ac:dyDescent="0.25"/>
    <row r="55733" hidden="1" x14ac:dyDescent="0.25"/>
    <row r="55734" hidden="1" x14ac:dyDescent="0.25"/>
    <row r="55735" hidden="1" x14ac:dyDescent="0.25"/>
    <row r="55736" hidden="1" x14ac:dyDescent="0.25"/>
    <row r="55737" hidden="1" x14ac:dyDescent="0.25"/>
    <row r="55738" hidden="1" x14ac:dyDescent="0.25"/>
    <row r="55739" hidden="1" x14ac:dyDescent="0.25"/>
    <row r="55740" hidden="1" x14ac:dyDescent="0.25"/>
    <row r="55741" hidden="1" x14ac:dyDescent="0.25"/>
    <row r="55742" hidden="1" x14ac:dyDescent="0.25"/>
    <row r="55743" hidden="1" x14ac:dyDescent="0.25"/>
    <row r="55744" hidden="1" x14ac:dyDescent="0.25"/>
    <row r="55745" hidden="1" x14ac:dyDescent="0.25"/>
    <row r="55746" hidden="1" x14ac:dyDescent="0.25"/>
    <row r="55747" hidden="1" x14ac:dyDescent="0.25"/>
    <row r="55748" hidden="1" x14ac:dyDescent="0.25"/>
    <row r="55749" hidden="1" x14ac:dyDescent="0.25"/>
    <row r="55750" hidden="1" x14ac:dyDescent="0.25"/>
    <row r="55751" hidden="1" x14ac:dyDescent="0.25"/>
    <row r="55752" hidden="1" x14ac:dyDescent="0.25"/>
    <row r="55753" hidden="1" x14ac:dyDescent="0.25"/>
    <row r="55754" hidden="1" x14ac:dyDescent="0.25"/>
    <row r="55755" hidden="1" x14ac:dyDescent="0.25"/>
    <row r="55756" hidden="1" x14ac:dyDescent="0.25"/>
    <row r="55757" hidden="1" x14ac:dyDescent="0.25"/>
    <row r="55758" hidden="1" x14ac:dyDescent="0.25"/>
    <row r="55759" hidden="1" x14ac:dyDescent="0.25"/>
    <row r="55760" hidden="1" x14ac:dyDescent="0.25"/>
    <row r="55761" hidden="1" x14ac:dyDescent="0.25"/>
    <row r="55762" hidden="1" x14ac:dyDescent="0.25"/>
    <row r="55763" hidden="1" x14ac:dyDescent="0.25"/>
    <row r="55764" hidden="1" x14ac:dyDescent="0.25"/>
    <row r="55765" hidden="1" x14ac:dyDescent="0.25"/>
    <row r="55766" hidden="1" x14ac:dyDescent="0.25"/>
    <row r="55767" hidden="1" x14ac:dyDescent="0.25"/>
    <row r="55768" hidden="1" x14ac:dyDescent="0.25"/>
    <row r="55769" hidden="1" x14ac:dyDescent="0.25"/>
    <row r="55770" hidden="1" x14ac:dyDescent="0.25"/>
    <row r="55771" hidden="1" x14ac:dyDescent="0.25"/>
    <row r="55772" hidden="1" x14ac:dyDescent="0.25"/>
    <row r="55773" hidden="1" x14ac:dyDescent="0.25"/>
    <row r="55774" hidden="1" x14ac:dyDescent="0.25"/>
    <row r="55775" hidden="1" x14ac:dyDescent="0.25"/>
    <row r="55776" hidden="1" x14ac:dyDescent="0.25"/>
    <row r="55777" hidden="1" x14ac:dyDescent="0.25"/>
    <row r="55778" hidden="1" x14ac:dyDescent="0.25"/>
    <row r="55779" hidden="1" x14ac:dyDescent="0.25"/>
    <row r="55780" hidden="1" x14ac:dyDescent="0.25"/>
    <row r="55781" hidden="1" x14ac:dyDescent="0.25"/>
    <row r="55782" hidden="1" x14ac:dyDescent="0.25"/>
    <row r="55783" hidden="1" x14ac:dyDescent="0.25"/>
    <row r="55784" hidden="1" x14ac:dyDescent="0.25"/>
    <row r="55785" hidden="1" x14ac:dyDescent="0.25"/>
    <row r="55786" hidden="1" x14ac:dyDescent="0.25"/>
    <row r="55787" hidden="1" x14ac:dyDescent="0.25"/>
    <row r="55788" hidden="1" x14ac:dyDescent="0.25"/>
    <row r="55789" hidden="1" x14ac:dyDescent="0.25"/>
    <row r="55790" hidden="1" x14ac:dyDescent="0.25"/>
    <row r="55791" hidden="1" x14ac:dyDescent="0.25"/>
    <row r="55792" hidden="1" x14ac:dyDescent="0.25"/>
    <row r="55793" hidden="1" x14ac:dyDescent="0.25"/>
    <row r="55794" hidden="1" x14ac:dyDescent="0.25"/>
    <row r="55795" hidden="1" x14ac:dyDescent="0.25"/>
    <row r="55796" hidden="1" x14ac:dyDescent="0.25"/>
    <row r="55797" hidden="1" x14ac:dyDescent="0.25"/>
    <row r="55798" hidden="1" x14ac:dyDescent="0.25"/>
    <row r="55799" hidden="1" x14ac:dyDescent="0.25"/>
    <row r="55800" hidden="1" x14ac:dyDescent="0.25"/>
    <row r="55801" hidden="1" x14ac:dyDescent="0.25"/>
    <row r="55802" hidden="1" x14ac:dyDescent="0.25"/>
    <row r="55803" hidden="1" x14ac:dyDescent="0.25"/>
    <row r="55804" hidden="1" x14ac:dyDescent="0.25"/>
    <row r="55805" hidden="1" x14ac:dyDescent="0.25"/>
    <row r="55806" hidden="1" x14ac:dyDescent="0.25"/>
    <row r="55807" hidden="1" x14ac:dyDescent="0.25"/>
    <row r="55808" hidden="1" x14ac:dyDescent="0.25"/>
    <row r="55809" hidden="1" x14ac:dyDescent="0.25"/>
    <row r="55810" hidden="1" x14ac:dyDescent="0.25"/>
    <row r="55811" hidden="1" x14ac:dyDescent="0.25"/>
    <row r="55812" hidden="1" x14ac:dyDescent="0.25"/>
    <row r="55813" hidden="1" x14ac:dyDescent="0.25"/>
    <row r="55814" hidden="1" x14ac:dyDescent="0.25"/>
    <row r="55815" hidden="1" x14ac:dyDescent="0.25"/>
    <row r="55816" hidden="1" x14ac:dyDescent="0.25"/>
    <row r="55817" hidden="1" x14ac:dyDescent="0.25"/>
    <row r="55818" hidden="1" x14ac:dyDescent="0.25"/>
    <row r="55819" hidden="1" x14ac:dyDescent="0.25"/>
    <row r="55820" hidden="1" x14ac:dyDescent="0.25"/>
    <row r="55821" hidden="1" x14ac:dyDescent="0.25"/>
    <row r="55822" hidden="1" x14ac:dyDescent="0.25"/>
    <row r="55823" hidden="1" x14ac:dyDescent="0.25"/>
    <row r="55824" hidden="1" x14ac:dyDescent="0.25"/>
    <row r="55825" hidden="1" x14ac:dyDescent="0.25"/>
    <row r="55826" hidden="1" x14ac:dyDescent="0.25"/>
    <row r="55827" hidden="1" x14ac:dyDescent="0.25"/>
    <row r="55828" hidden="1" x14ac:dyDescent="0.25"/>
    <row r="55829" hidden="1" x14ac:dyDescent="0.25"/>
    <row r="55830" hidden="1" x14ac:dyDescent="0.25"/>
    <row r="55831" hidden="1" x14ac:dyDescent="0.25"/>
    <row r="55832" hidden="1" x14ac:dyDescent="0.25"/>
    <row r="55833" hidden="1" x14ac:dyDescent="0.25"/>
    <row r="55834" hidden="1" x14ac:dyDescent="0.25"/>
    <row r="55835" hidden="1" x14ac:dyDescent="0.25"/>
    <row r="55836" hidden="1" x14ac:dyDescent="0.25"/>
    <row r="55837" hidden="1" x14ac:dyDescent="0.25"/>
    <row r="55838" hidden="1" x14ac:dyDescent="0.25"/>
    <row r="55839" hidden="1" x14ac:dyDescent="0.25"/>
    <row r="55840" hidden="1" x14ac:dyDescent="0.25"/>
    <row r="55841" hidden="1" x14ac:dyDescent="0.25"/>
    <row r="55842" hidden="1" x14ac:dyDescent="0.25"/>
    <row r="55843" hidden="1" x14ac:dyDescent="0.25"/>
    <row r="55844" hidden="1" x14ac:dyDescent="0.25"/>
    <row r="55845" hidden="1" x14ac:dyDescent="0.25"/>
    <row r="55846" hidden="1" x14ac:dyDescent="0.25"/>
    <row r="55847" hidden="1" x14ac:dyDescent="0.25"/>
    <row r="55848" hidden="1" x14ac:dyDescent="0.25"/>
    <row r="55849" hidden="1" x14ac:dyDescent="0.25"/>
    <row r="55850" hidden="1" x14ac:dyDescent="0.25"/>
    <row r="55851" hidden="1" x14ac:dyDescent="0.25"/>
    <row r="55852" hidden="1" x14ac:dyDescent="0.25"/>
    <row r="55853" hidden="1" x14ac:dyDescent="0.25"/>
    <row r="55854" hidden="1" x14ac:dyDescent="0.25"/>
    <row r="55855" hidden="1" x14ac:dyDescent="0.25"/>
    <row r="55856" hidden="1" x14ac:dyDescent="0.25"/>
    <row r="55857" hidden="1" x14ac:dyDescent="0.25"/>
    <row r="55858" hidden="1" x14ac:dyDescent="0.25"/>
    <row r="55859" hidden="1" x14ac:dyDescent="0.25"/>
    <row r="55860" hidden="1" x14ac:dyDescent="0.25"/>
    <row r="55861" hidden="1" x14ac:dyDescent="0.25"/>
    <row r="55862" hidden="1" x14ac:dyDescent="0.25"/>
    <row r="55863" hidden="1" x14ac:dyDescent="0.25"/>
    <row r="55864" hidden="1" x14ac:dyDescent="0.25"/>
    <row r="55865" hidden="1" x14ac:dyDescent="0.25"/>
    <row r="55866" hidden="1" x14ac:dyDescent="0.25"/>
    <row r="55867" hidden="1" x14ac:dyDescent="0.25"/>
    <row r="55868" hidden="1" x14ac:dyDescent="0.25"/>
    <row r="55869" hidden="1" x14ac:dyDescent="0.25"/>
    <row r="55870" hidden="1" x14ac:dyDescent="0.25"/>
    <row r="55871" hidden="1" x14ac:dyDescent="0.25"/>
    <row r="55872" hidden="1" x14ac:dyDescent="0.25"/>
    <row r="55873" hidden="1" x14ac:dyDescent="0.25"/>
    <row r="55874" hidden="1" x14ac:dyDescent="0.25"/>
    <row r="55875" hidden="1" x14ac:dyDescent="0.25"/>
    <row r="55876" hidden="1" x14ac:dyDescent="0.25"/>
    <row r="55877" hidden="1" x14ac:dyDescent="0.25"/>
    <row r="55878" hidden="1" x14ac:dyDescent="0.25"/>
    <row r="55879" hidden="1" x14ac:dyDescent="0.25"/>
    <row r="55880" hidden="1" x14ac:dyDescent="0.25"/>
    <row r="55881" hidden="1" x14ac:dyDescent="0.25"/>
    <row r="55882" hidden="1" x14ac:dyDescent="0.25"/>
    <row r="55883" hidden="1" x14ac:dyDescent="0.25"/>
    <row r="55884" hidden="1" x14ac:dyDescent="0.25"/>
    <row r="55885" hidden="1" x14ac:dyDescent="0.25"/>
    <row r="55886" hidden="1" x14ac:dyDescent="0.25"/>
    <row r="55887" hidden="1" x14ac:dyDescent="0.25"/>
    <row r="55888" hidden="1" x14ac:dyDescent="0.25"/>
    <row r="55889" hidden="1" x14ac:dyDescent="0.25"/>
    <row r="55890" hidden="1" x14ac:dyDescent="0.25"/>
    <row r="55891" hidden="1" x14ac:dyDescent="0.25"/>
    <row r="55892" hidden="1" x14ac:dyDescent="0.25"/>
    <row r="55893" hidden="1" x14ac:dyDescent="0.25"/>
    <row r="55894" hidden="1" x14ac:dyDescent="0.25"/>
    <row r="55895" hidden="1" x14ac:dyDescent="0.25"/>
    <row r="55896" hidden="1" x14ac:dyDescent="0.25"/>
    <row r="55897" hidden="1" x14ac:dyDescent="0.25"/>
    <row r="55898" hidden="1" x14ac:dyDescent="0.25"/>
    <row r="55899" hidden="1" x14ac:dyDescent="0.25"/>
    <row r="55900" hidden="1" x14ac:dyDescent="0.25"/>
    <row r="55901" hidden="1" x14ac:dyDescent="0.25"/>
    <row r="55902" hidden="1" x14ac:dyDescent="0.25"/>
    <row r="55903" hidden="1" x14ac:dyDescent="0.25"/>
    <row r="55904" hidden="1" x14ac:dyDescent="0.25"/>
    <row r="55905" hidden="1" x14ac:dyDescent="0.25"/>
    <row r="55906" hidden="1" x14ac:dyDescent="0.25"/>
    <row r="55907" hidden="1" x14ac:dyDescent="0.25"/>
    <row r="55908" hidden="1" x14ac:dyDescent="0.25"/>
    <row r="55909" hidden="1" x14ac:dyDescent="0.25"/>
    <row r="55910" hidden="1" x14ac:dyDescent="0.25"/>
    <row r="55911" hidden="1" x14ac:dyDescent="0.25"/>
    <row r="55912" hidden="1" x14ac:dyDescent="0.25"/>
    <row r="55913" hidden="1" x14ac:dyDescent="0.25"/>
    <row r="55914" hidden="1" x14ac:dyDescent="0.25"/>
    <row r="55915" hidden="1" x14ac:dyDescent="0.25"/>
    <row r="55916" hidden="1" x14ac:dyDescent="0.25"/>
    <row r="55917" hidden="1" x14ac:dyDescent="0.25"/>
    <row r="55918" hidden="1" x14ac:dyDescent="0.25"/>
    <row r="55919" hidden="1" x14ac:dyDescent="0.25"/>
    <row r="55920" hidden="1" x14ac:dyDescent="0.25"/>
    <row r="55921" hidden="1" x14ac:dyDescent="0.25"/>
    <row r="55922" hidden="1" x14ac:dyDescent="0.25"/>
    <row r="55923" hidden="1" x14ac:dyDescent="0.25"/>
    <row r="55924" hidden="1" x14ac:dyDescent="0.25"/>
    <row r="55925" hidden="1" x14ac:dyDescent="0.25"/>
    <row r="55926" hidden="1" x14ac:dyDescent="0.25"/>
    <row r="55927" hidden="1" x14ac:dyDescent="0.25"/>
    <row r="55928" hidden="1" x14ac:dyDescent="0.25"/>
    <row r="55929" hidden="1" x14ac:dyDescent="0.25"/>
    <row r="55930" hidden="1" x14ac:dyDescent="0.25"/>
    <row r="55931" hidden="1" x14ac:dyDescent="0.25"/>
    <row r="55932" hidden="1" x14ac:dyDescent="0.25"/>
    <row r="55933" hidden="1" x14ac:dyDescent="0.25"/>
    <row r="55934" hidden="1" x14ac:dyDescent="0.25"/>
    <row r="55935" hidden="1" x14ac:dyDescent="0.25"/>
    <row r="55936" hidden="1" x14ac:dyDescent="0.25"/>
    <row r="55937" hidden="1" x14ac:dyDescent="0.25"/>
    <row r="55938" hidden="1" x14ac:dyDescent="0.25"/>
    <row r="55939" hidden="1" x14ac:dyDescent="0.25"/>
    <row r="55940" hidden="1" x14ac:dyDescent="0.25"/>
    <row r="55941" hidden="1" x14ac:dyDescent="0.25"/>
    <row r="55942" hidden="1" x14ac:dyDescent="0.25"/>
    <row r="55943" hidden="1" x14ac:dyDescent="0.25"/>
    <row r="55944" hidden="1" x14ac:dyDescent="0.25"/>
    <row r="55945" hidden="1" x14ac:dyDescent="0.25"/>
    <row r="55946" hidden="1" x14ac:dyDescent="0.25"/>
    <row r="55947" hidden="1" x14ac:dyDescent="0.25"/>
    <row r="55948" hidden="1" x14ac:dyDescent="0.25"/>
    <row r="55949" hidden="1" x14ac:dyDescent="0.25"/>
    <row r="55950" hidden="1" x14ac:dyDescent="0.25"/>
    <row r="55951" hidden="1" x14ac:dyDescent="0.25"/>
    <row r="55952" hidden="1" x14ac:dyDescent="0.25"/>
    <row r="55953" hidden="1" x14ac:dyDescent="0.25"/>
    <row r="55954" hidden="1" x14ac:dyDescent="0.25"/>
    <row r="55955" hidden="1" x14ac:dyDescent="0.25"/>
    <row r="55956" hidden="1" x14ac:dyDescent="0.25"/>
    <row r="55957" hidden="1" x14ac:dyDescent="0.25"/>
    <row r="55958" hidden="1" x14ac:dyDescent="0.25"/>
    <row r="55959" hidden="1" x14ac:dyDescent="0.25"/>
    <row r="55960" hidden="1" x14ac:dyDescent="0.25"/>
    <row r="55961" hidden="1" x14ac:dyDescent="0.25"/>
    <row r="55962" hidden="1" x14ac:dyDescent="0.25"/>
    <row r="55963" hidden="1" x14ac:dyDescent="0.25"/>
    <row r="55964" hidden="1" x14ac:dyDescent="0.25"/>
    <row r="55965" hidden="1" x14ac:dyDescent="0.25"/>
    <row r="55966" hidden="1" x14ac:dyDescent="0.25"/>
    <row r="55967" hidden="1" x14ac:dyDescent="0.25"/>
    <row r="55968" hidden="1" x14ac:dyDescent="0.25"/>
    <row r="55969" hidden="1" x14ac:dyDescent="0.25"/>
    <row r="55970" hidden="1" x14ac:dyDescent="0.25"/>
    <row r="55971" hidden="1" x14ac:dyDescent="0.25"/>
    <row r="55972" hidden="1" x14ac:dyDescent="0.25"/>
    <row r="55973" hidden="1" x14ac:dyDescent="0.25"/>
    <row r="55974" hidden="1" x14ac:dyDescent="0.25"/>
    <row r="55975" hidden="1" x14ac:dyDescent="0.25"/>
    <row r="55976" hidden="1" x14ac:dyDescent="0.25"/>
    <row r="55977" hidden="1" x14ac:dyDescent="0.25"/>
    <row r="55978" hidden="1" x14ac:dyDescent="0.25"/>
    <row r="55979" hidden="1" x14ac:dyDescent="0.25"/>
    <row r="55980" hidden="1" x14ac:dyDescent="0.25"/>
    <row r="55981" hidden="1" x14ac:dyDescent="0.25"/>
    <row r="55982" hidden="1" x14ac:dyDescent="0.25"/>
    <row r="55983" hidden="1" x14ac:dyDescent="0.25"/>
    <row r="55984" hidden="1" x14ac:dyDescent="0.25"/>
    <row r="55985" hidden="1" x14ac:dyDescent="0.25"/>
    <row r="55986" hidden="1" x14ac:dyDescent="0.25"/>
    <row r="55987" hidden="1" x14ac:dyDescent="0.25"/>
    <row r="55988" hidden="1" x14ac:dyDescent="0.25"/>
    <row r="55989" hidden="1" x14ac:dyDescent="0.25"/>
    <row r="55990" hidden="1" x14ac:dyDescent="0.25"/>
    <row r="55991" hidden="1" x14ac:dyDescent="0.25"/>
    <row r="55992" hidden="1" x14ac:dyDescent="0.25"/>
    <row r="55993" hidden="1" x14ac:dyDescent="0.25"/>
    <row r="55994" hidden="1" x14ac:dyDescent="0.25"/>
    <row r="55995" hidden="1" x14ac:dyDescent="0.25"/>
    <row r="55996" hidden="1" x14ac:dyDescent="0.25"/>
    <row r="55997" hidden="1" x14ac:dyDescent="0.25"/>
    <row r="55998" hidden="1" x14ac:dyDescent="0.25"/>
    <row r="55999" hidden="1" x14ac:dyDescent="0.25"/>
    <row r="56000" hidden="1" x14ac:dyDescent="0.25"/>
    <row r="56001" hidden="1" x14ac:dyDescent="0.25"/>
    <row r="56002" hidden="1" x14ac:dyDescent="0.25"/>
    <row r="56003" hidden="1" x14ac:dyDescent="0.25"/>
    <row r="56004" hidden="1" x14ac:dyDescent="0.25"/>
    <row r="56005" hidden="1" x14ac:dyDescent="0.25"/>
    <row r="56006" hidden="1" x14ac:dyDescent="0.25"/>
    <row r="56007" hidden="1" x14ac:dyDescent="0.25"/>
    <row r="56008" hidden="1" x14ac:dyDescent="0.25"/>
    <row r="56009" hidden="1" x14ac:dyDescent="0.25"/>
    <row r="56010" hidden="1" x14ac:dyDescent="0.25"/>
    <row r="56011" hidden="1" x14ac:dyDescent="0.25"/>
    <row r="56012" hidden="1" x14ac:dyDescent="0.25"/>
    <row r="56013" hidden="1" x14ac:dyDescent="0.25"/>
    <row r="56014" hidden="1" x14ac:dyDescent="0.25"/>
    <row r="56015" hidden="1" x14ac:dyDescent="0.25"/>
    <row r="56016" hidden="1" x14ac:dyDescent="0.25"/>
    <row r="56017" hidden="1" x14ac:dyDescent="0.25"/>
    <row r="56018" hidden="1" x14ac:dyDescent="0.25"/>
    <row r="56019" hidden="1" x14ac:dyDescent="0.25"/>
    <row r="56020" hidden="1" x14ac:dyDescent="0.25"/>
    <row r="56021" hidden="1" x14ac:dyDescent="0.25"/>
    <row r="56022" hidden="1" x14ac:dyDescent="0.25"/>
    <row r="56023" hidden="1" x14ac:dyDescent="0.25"/>
    <row r="56024" hidden="1" x14ac:dyDescent="0.25"/>
    <row r="56025" hidden="1" x14ac:dyDescent="0.25"/>
    <row r="56026" hidden="1" x14ac:dyDescent="0.25"/>
    <row r="56027" hidden="1" x14ac:dyDescent="0.25"/>
    <row r="56028" hidden="1" x14ac:dyDescent="0.25"/>
    <row r="56029" hidden="1" x14ac:dyDescent="0.25"/>
    <row r="56030" hidden="1" x14ac:dyDescent="0.25"/>
    <row r="56031" hidden="1" x14ac:dyDescent="0.25"/>
    <row r="56032" hidden="1" x14ac:dyDescent="0.25"/>
    <row r="56033" hidden="1" x14ac:dyDescent="0.25"/>
    <row r="56034" hidden="1" x14ac:dyDescent="0.25"/>
    <row r="56035" hidden="1" x14ac:dyDescent="0.25"/>
    <row r="56036" hidden="1" x14ac:dyDescent="0.25"/>
    <row r="56037" hidden="1" x14ac:dyDescent="0.25"/>
    <row r="56038" hidden="1" x14ac:dyDescent="0.25"/>
    <row r="56039" hidden="1" x14ac:dyDescent="0.25"/>
    <row r="56040" hidden="1" x14ac:dyDescent="0.25"/>
    <row r="56041" hidden="1" x14ac:dyDescent="0.25"/>
    <row r="56042" hidden="1" x14ac:dyDescent="0.25"/>
    <row r="56043" hidden="1" x14ac:dyDescent="0.25"/>
    <row r="56044" hidden="1" x14ac:dyDescent="0.25"/>
    <row r="56045" hidden="1" x14ac:dyDescent="0.25"/>
    <row r="56046" hidden="1" x14ac:dyDescent="0.25"/>
    <row r="56047" hidden="1" x14ac:dyDescent="0.25"/>
    <row r="56048" hidden="1" x14ac:dyDescent="0.25"/>
    <row r="56049" hidden="1" x14ac:dyDescent="0.25"/>
    <row r="56050" hidden="1" x14ac:dyDescent="0.25"/>
    <row r="56051" hidden="1" x14ac:dyDescent="0.25"/>
    <row r="56052" hidden="1" x14ac:dyDescent="0.25"/>
    <row r="56053" hidden="1" x14ac:dyDescent="0.25"/>
    <row r="56054" hidden="1" x14ac:dyDescent="0.25"/>
    <row r="56055" hidden="1" x14ac:dyDescent="0.25"/>
    <row r="56056" hidden="1" x14ac:dyDescent="0.25"/>
    <row r="56057" hidden="1" x14ac:dyDescent="0.25"/>
    <row r="56058" hidden="1" x14ac:dyDescent="0.25"/>
    <row r="56059" hidden="1" x14ac:dyDescent="0.25"/>
    <row r="56060" hidden="1" x14ac:dyDescent="0.25"/>
    <row r="56061" hidden="1" x14ac:dyDescent="0.25"/>
    <row r="56062" hidden="1" x14ac:dyDescent="0.25"/>
    <row r="56063" hidden="1" x14ac:dyDescent="0.25"/>
    <row r="56064" hidden="1" x14ac:dyDescent="0.25"/>
    <row r="56065" hidden="1" x14ac:dyDescent="0.25"/>
    <row r="56066" hidden="1" x14ac:dyDescent="0.25"/>
    <row r="56067" hidden="1" x14ac:dyDescent="0.25"/>
    <row r="56068" hidden="1" x14ac:dyDescent="0.25"/>
    <row r="56069" hidden="1" x14ac:dyDescent="0.25"/>
    <row r="56070" hidden="1" x14ac:dyDescent="0.25"/>
    <row r="56071" hidden="1" x14ac:dyDescent="0.25"/>
    <row r="56072" hidden="1" x14ac:dyDescent="0.25"/>
    <row r="56073" hidden="1" x14ac:dyDescent="0.25"/>
    <row r="56074" hidden="1" x14ac:dyDescent="0.25"/>
    <row r="56075" hidden="1" x14ac:dyDescent="0.25"/>
    <row r="56076" hidden="1" x14ac:dyDescent="0.25"/>
    <row r="56077" hidden="1" x14ac:dyDescent="0.25"/>
    <row r="56078" hidden="1" x14ac:dyDescent="0.25"/>
    <row r="56079" hidden="1" x14ac:dyDescent="0.25"/>
    <row r="56080" hidden="1" x14ac:dyDescent="0.25"/>
    <row r="56081" hidden="1" x14ac:dyDescent="0.25"/>
    <row r="56082" hidden="1" x14ac:dyDescent="0.25"/>
    <row r="56083" hidden="1" x14ac:dyDescent="0.25"/>
    <row r="56084" hidden="1" x14ac:dyDescent="0.25"/>
    <row r="56085" hidden="1" x14ac:dyDescent="0.25"/>
    <row r="56086" hidden="1" x14ac:dyDescent="0.25"/>
    <row r="56087" hidden="1" x14ac:dyDescent="0.25"/>
    <row r="56088" hidden="1" x14ac:dyDescent="0.25"/>
    <row r="56089" hidden="1" x14ac:dyDescent="0.25"/>
    <row r="56090" hidden="1" x14ac:dyDescent="0.25"/>
    <row r="56091" hidden="1" x14ac:dyDescent="0.25"/>
    <row r="56092" hidden="1" x14ac:dyDescent="0.25"/>
    <row r="56093" hidden="1" x14ac:dyDescent="0.25"/>
    <row r="56094" hidden="1" x14ac:dyDescent="0.25"/>
    <row r="56095" hidden="1" x14ac:dyDescent="0.25"/>
    <row r="56096" hidden="1" x14ac:dyDescent="0.25"/>
    <row r="56097" hidden="1" x14ac:dyDescent="0.25"/>
    <row r="56098" hidden="1" x14ac:dyDescent="0.25"/>
    <row r="56099" hidden="1" x14ac:dyDescent="0.25"/>
    <row r="56100" hidden="1" x14ac:dyDescent="0.25"/>
    <row r="56101" hidden="1" x14ac:dyDescent="0.25"/>
    <row r="56102" hidden="1" x14ac:dyDescent="0.25"/>
    <row r="56103" hidden="1" x14ac:dyDescent="0.25"/>
    <row r="56104" hidden="1" x14ac:dyDescent="0.25"/>
    <row r="56105" hidden="1" x14ac:dyDescent="0.25"/>
    <row r="56106" hidden="1" x14ac:dyDescent="0.25"/>
    <row r="56107" hidden="1" x14ac:dyDescent="0.25"/>
    <row r="56108" hidden="1" x14ac:dyDescent="0.25"/>
    <row r="56109" hidden="1" x14ac:dyDescent="0.25"/>
    <row r="56110" hidden="1" x14ac:dyDescent="0.25"/>
    <row r="56111" hidden="1" x14ac:dyDescent="0.25"/>
    <row r="56112" hidden="1" x14ac:dyDescent="0.25"/>
    <row r="56113" hidden="1" x14ac:dyDescent="0.25"/>
    <row r="56114" hidden="1" x14ac:dyDescent="0.25"/>
    <row r="56115" hidden="1" x14ac:dyDescent="0.25"/>
    <row r="56116" hidden="1" x14ac:dyDescent="0.25"/>
    <row r="56117" hidden="1" x14ac:dyDescent="0.25"/>
    <row r="56118" hidden="1" x14ac:dyDescent="0.25"/>
    <row r="56119" hidden="1" x14ac:dyDescent="0.25"/>
    <row r="56120" hidden="1" x14ac:dyDescent="0.25"/>
    <row r="56121" hidden="1" x14ac:dyDescent="0.25"/>
    <row r="56122" hidden="1" x14ac:dyDescent="0.25"/>
    <row r="56123" hidden="1" x14ac:dyDescent="0.25"/>
    <row r="56124" hidden="1" x14ac:dyDescent="0.25"/>
    <row r="56125" hidden="1" x14ac:dyDescent="0.25"/>
    <row r="56126" hidden="1" x14ac:dyDescent="0.25"/>
    <row r="56127" hidden="1" x14ac:dyDescent="0.25"/>
    <row r="56128" hidden="1" x14ac:dyDescent="0.25"/>
    <row r="56129" hidden="1" x14ac:dyDescent="0.25"/>
    <row r="56130" hidden="1" x14ac:dyDescent="0.25"/>
    <row r="56131" hidden="1" x14ac:dyDescent="0.25"/>
    <row r="56132" hidden="1" x14ac:dyDescent="0.25"/>
    <row r="56133" hidden="1" x14ac:dyDescent="0.25"/>
    <row r="56134" hidden="1" x14ac:dyDescent="0.25"/>
    <row r="56135" hidden="1" x14ac:dyDescent="0.25"/>
    <row r="56136" hidden="1" x14ac:dyDescent="0.25"/>
    <row r="56137" hidden="1" x14ac:dyDescent="0.25"/>
    <row r="56138" hidden="1" x14ac:dyDescent="0.25"/>
    <row r="56139" hidden="1" x14ac:dyDescent="0.25"/>
    <row r="56140" hidden="1" x14ac:dyDescent="0.25"/>
    <row r="56141" hidden="1" x14ac:dyDescent="0.25"/>
    <row r="56142" hidden="1" x14ac:dyDescent="0.25"/>
    <row r="56143" hidden="1" x14ac:dyDescent="0.25"/>
    <row r="56144" hidden="1" x14ac:dyDescent="0.25"/>
    <row r="56145" hidden="1" x14ac:dyDescent="0.25"/>
    <row r="56146" hidden="1" x14ac:dyDescent="0.25"/>
    <row r="56147" hidden="1" x14ac:dyDescent="0.25"/>
    <row r="56148" hidden="1" x14ac:dyDescent="0.25"/>
    <row r="56149" hidden="1" x14ac:dyDescent="0.25"/>
    <row r="56150" hidden="1" x14ac:dyDescent="0.25"/>
    <row r="56151" hidden="1" x14ac:dyDescent="0.25"/>
    <row r="56152" hidden="1" x14ac:dyDescent="0.25"/>
    <row r="56153" hidden="1" x14ac:dyDescent="0.25"/>
    <row r="56154" hidden="1" x14ac:dyDescent="0.25"/>
    <row r="56155" hidden="1" x14ac:dyDescent="0.25"/>
    <row r="56156" hidden="1" x14ac:dyDescent="0.25"/>
    <row r="56157" hidden="1" x14ac:dyDescent="0.25"/>
    <row r="56158" hidden="1" x14ac:dyDescent="0.25"/>
    <row r="56159" hidden="1" x14ac:dyDescent="0.25"/>
    <row r="56160" hidden="1" x14ac:dyDescent="0.25"/>
    <row r="56161" hidden="1" x14ac:dyDescent="0.25"/>
    <row r="56162" hidden="1" x14ac:dyDescent="0.25"/>
    <row r="56163" hidden="1" x14ac:dyDescent="0.25"/>
    <row r="56164" hidden="1" x14ac:dyDescent="0.25"/>
    <row r="56165" hidden="1" x14ac:dyDescent="0.25"/>
    <row r="56166" hidden="1" x14ac:dyDescent="0.25"/>
    <row r="56167" hidden="1" x14ac:dyDescent="0.25"/>
    <row r="56168" hidden="1" x14ac:dyDescent="0.25"/>
    <row r="56169" hidden="1" x14ac:dyDescent="0.25"/>
    <row r="56170" hidden="1" x14ac:dyDescent="0.25"/>
    <row r="56171" hidden="1" x14ac:dyDescent="0.25"/>
    <row r="56172" hidden="1" x14ac:dyDescent="0.25"/>
    <row r="56173" hidden="1" x14ac:dyDescent="0.25"/>
    <row r="56174" hidden="1" x14ac:dyDescent="0.25"/>
    <row r="56175" hidden="1" x14ac:dyDescent="0.25"/>
    <row r="56176" hidden="1" x14ac:dyDescent="0.25"/>
    <row r="56177" hidden="1" x14ac:dyDescent="0.25"/>
    <row r="56178" hidden="1" x14ac:dyDescent="0.25"/>
    <row r="56179" hidden="1" x14ac:dyDescent="0.25"/>
    <row r="56180" hidden="1" x14ac:dyDescent="0.25"/>
    <row r="56181" hidden="1" x14ac:dyDescent="0.25"/>
    <row r="56182" hidden="1" x14ac:dyDescent="0.25"/>
    <row r="56183" hidden="1" x14ac:dyDescent="0.25"/>
    <row r="56184" hidden="1" x14ac:dyDescent="0.25"/>
    <row r="56185" hidden="1" x14ac:dyDescent="0.25"/>
    <row r="56186" hidden="1" x14ac:dyDescent="0.25"/>
    <row r="56187" hidden="1" x14ac:dyDescent="0.25"/>
    <row r="56188" hidden="1" x14ac:dyDescent="0.25"/>
    <row r="56189" hidden="1" x14ac:dyDescent="0.25"/>
    <row r="56190" hidden="1" x14ac:dyDescent="0.25"/>
    <row r="56191" hidden="1" x14ac:dyDescent="0.25"/>
    <row r="56192" hidden="1" x14ac:dyDescent="0.25"/>
    <row r="56193" hidden="1" x14ac:dyDescent="0.25"/>
    <row r="56194" hidden="1" x14ac:dyDescent="0.25"/>
    <row r="56195" hidden="1" x14ac:dyDescent="0.25"/>
    <row r="56196" hidden="1" x14ac:dyDescent="0.25"/>
    <row r="56197" hidden="1" x14ac:dyDescent="0.25"/>
    <row r="56198" hidden="1" x14ac:dyDescent="0.25"/>
    <row r="56199" hidden="1" x14ac:dyDescent="0.25"/>
    <row r="56200" hidden="1" x14ac:dyDescent="0.25"/>
    <row r="56201" hidden="1" x14ac:dyDescent="0.25"/>
    <row r="56202" hidden="1" x14ac:dyDescent="0.25"/>
    <row r="56203" hidden="1" x14ac:dyDescent="0.25"/>
    <row r="56204" hidden="1" x14ac:dyDescent="0.25"/>
    <row r="56205" hidden="1" x14ac:dyDescent="0.25"/>
    <row r="56206" hidden="1" x14ac:dyDescent="0.25"/>
    <row r="56207" hidden="1" x14ac:dyDescent="0.25"/>
    <row r="56208" hidden="1" x14ac:dyDescent="0.25"/>
    <row r="56209" hidden="1" x14ac:dyDescent="0.25"/>
    <row r="56210" hidden="1" x14ac:dyDescent="0.25"/>
    <row r="56211" hidden="1" x14ac:dyDescent="0.25"/>
    <row r="56212" hidden="1" x14ac:dyDescent="0.25"/>
    <row r="56213" hidden="1" x14ac:dyDescent="0.25"/>
    <row r="56214" hidden="1" x14ac:dyDescent="0.25"/>
    <row r="56215" hidden="1" x14ac:dyDescent="0.25"/>
    <row r="56216" hidden="1" x14ac:dyDescent="0.25"/>
    <row r="56217" hidden="1" x14ac:dyDescent="0.25"/>
    <row r="56218" hidden="1" x14ac:dyDescent="0.25"/>
    <row r="56219" hidden="1" x14ac:dyDescent="0.25"/>
    <row r="56220" hidden="1" x14ac:dyDescent="0.25"/>
    <row r="56221" hidden="1" x14ac:dyDescent="0.25"/>
    <row r="56222" hidden="1" x14ac:dyDescent="0.25"/>
    <row r="56223" hidden="1" x14ac:dyDescent="0.25"/>
    <row r="56224" hidden="1" x14ac:dyDescent="0.25"/>
    <row r="56225" hidden="1" x14ac:dyDescent="0.25"/>
    <row r="56226" hidden="1" x14ac:dyDescent="0.25"/>
    <row r="56227" hidden="1" x14ac:dyDescent="0.25"/>
    <row r="56228" hidden="1" x14ac:dyDescent="0.25"/>
    <row r="56229" hidden="1" x14ac:dyDescent="0.25"/>
    <row r="56230" hidden="1" x14ac:dyDescent="0.25"/>
    <row r="56231" hidden="1" x14ac:dyDescent="0.25"/>
    <row r="56232" hidden="1" x14ac:dyDescent="0.25"/>
    <row r="56233" hidden="1" x14ac:dyDescent="0.25"/>
    <row r="56234" hidden="1" x14ac:dyDescent="0.25"/>
    <row r="56235" hidden="1" x14ac:dyDescent="0.25"/>
    <row r="56236" hidden="1" x14ac:dyDescent="0.25"/>
    <row r="56237" hidden="1" x14ac:dyDescent="0.25"/>
    <row r="56238" hidden="1" x14ac:dyDescent="0.25"/>
    <row r="56239" hidden="1" x14ac:dyDescent="0.25"/>
    <row r="56240" hidden="1" x14ac:dyDescent="0.25"/>
    <row r="56241" hidden="1" x14ac:dyDescent="0.25"/>
    <row r="56242" hidden="1" x14ac:dyDescent="0.25"/>
    <row r="56243" hidden="1" x14ac:dyDescent="0.25"/>
    <row r="56244" hidden="1" x14ac:dyDescent="0.25"/>
    <row r="56245" hidden="1" x14ac:dyDescent="0.25"/>
    <row r="56246" hidden="1" x14ac:dyDescent="0.25"/>
    <row r="56247" hidden="1" x14ac:dyDescent="0.25"/>
    <row r="56248" hidden="1" x14ac:dyDescent="0.25"/>
    <row r="56249" hidden="1" x14ac:dyDescent="0.25"/>
    <row r="56250" hidden="1" x14ac:dyDescent="0.25"/>
    <row r="56251" hidden="1" x14ac:dyDescent="0.25"/>
    <row r="56252" hidden="1" x14ac:dyDescent="0.25"/>
    <row r="56253" hidden="1" x14ac:dyDescent="0.25"/>
    <row r="56254" hidden="1" x14ac:dyDescent="0.25"/>
    <row r="56255" hidden="1" x14ac:dyDescent="0.25"/>
    <row r="56256" hidden="1" x14ac:dyDescent="0.25"/>
    <row r="56257" hidden="1" x14ac:dyDescent="0.25"/>
    <row r="56258" hidden="1" x14ac:dyDescent="0.25"/>
    <row r="56259" hidden="1" x14ac:dyDescent="0.25"/>
    <row r="56260" hidden="1" x14ac:dyDescent="0.25"/>
    <row r="56261" hidden="1" x14ac:dyDescent="0.25"/>
    <row r="56262" hidden="1" x14ac:dyDescent="0.25"/>
    <row r="56263" hidden="1" x14ac:dyDescent="0.25"/>
    <row r="56264" hidden="1" x14ac:dyDescent="0.25"/>
    <row r="56265" hidden="1" x14ac:dyDescent="0.25"/>
    <row r="56266" hidden="1" x14ac:dyDescent="0.25"/>
    <row r="56267" hidden="1" x14ac:dyDescent="0.25"/>
    <row r="56268" hidden="1" x14ac:dyDescent="0.25"/>
    <row r="56269" hidden="1" x14ac:dyDescent="0.25"/>
    <row r="56270" hidden="1" x14ac:dyDescent="0.25"/>
    <row r="56271" hidden="1" x14ac:dyDescent="0.25"/>
    <row r="56272" hidden="1" x14ac:dyDescent="0.25"/>
    <row r="56273" hidden="1" x14ac:dyDescent="0.25"/>
    <row r="56274" hidden="1" x14ac:dyDescent="0.25"/>
    <row r="56275" hidden="1" x14ac:dyDescent="0.25"/>
    <row r="56276" hidden="1" x14ac:dyDescent="0.25"/>
    <row r="56277" hidden="1" x14ac:dyDescent="0.25"/>
    <row r="56278" hidden="1" x14ac:dyDescent="0.25"/>
    <row r="56279" hidden="1" x14ac:dyDescent="0.25"/>
    <row r="56280" hidden="1" x14ac:dyDescent="0.25"/>
    <row r="56281" hidden="1" x14ac:dyDescent="0.25"/>
    <row r="56282" hidden="1" x14ac:dyDescent="0.25"/>
    <row r="56283" hidden="1" x14ac:dyDescent="0.25"/>
    <row r="56284" hidden="1" x14ac:dyDescent="0.25"/>
    <row r="56285" hidden="1" x14ac:dyDescent="0.25"/>
    <row r="56286" hidden="1" x14ac:dyDescent="0.25"/>
    <row r="56287" hidden="1" x14ac:dyDescent="0.25"/>
    <row r="56288" hidden="1" x14ac:dyDescent="0.25"/>
    <row r="56289" hidden="1" x14ac:dyDescent="0.25"/>
    <row r="56290" hidden="1" x14ac:dyDescent="0.25"/>
    <row r="56291" hidden="1" x14ac:dyDescent="0.25"/>
    <row r="56292" hidden="1" x14ac:dyDescent="0.25"/>
    <row r="56293" hidden="1" x14ac:dyDescent="0.25"/>
    <row r="56294" hidden="1" x14ac:dyDescent="0.25"/>
    <row r="56295" hidden="1" x14ac:dyDescent="0.25"/>
    <row r="56296" hidden="1" x14ac:dyDescent="0.25"/>
    <row r="56297" hidden="1" x14ac:dyDescent="0.25"/>
    <row r="56298" hidden="1" x14ac:dyDescent="0.25"/>
    <row r="56299" hidden="1" x14ac:dyDescent="0.25"/>
    <row r="56300" hidden="1" x14ac:dyDescent="0.25"/>
    <row r="56301" hidden="1" x14ac:dyDescent="0.25"/>
    <row r="56302" hidden="1" x14ac:dyDescent="0.25"/>
    <row r="56303" hidden="1" x14ac:dyDescent="0.25"/>
    <row r="56304" hidden="1" x14ac:dyDescent="0.25"/>
    <row r="56305" hidden="1" x14ac:dyDescent="0.25"/>
    <row r="56306" hidden="1" x14ac:dyDescent="0.25"/>
    <row r="56307" hidden="1" x14ac:dyDescent="0.25"/>
    <row r="56308" hidden="1" x14ac:dyDescent="0.25"/>
    <row r="56309" hidden="1" x14ac:dyDescent="0.25"/>
    <row r="56310" hidden="1" x14ac:dyDescent="0.25"/>
    <row r="56311" hidden="1" x14ac:dyDescent="0.25"/>
    <row r="56312" hidden="1" x14ac:dyDescent="0.25"/>
    <row r="56313" hidden="1" x14ac:dyDescent="0.25"/>
    <row r="56314" hidden="1" x14ac:dyDescent="0.25"/>
    <row r="56315" hidden="1" x14ac:dyDescent="0.25"/>
    <row r="56316" hidden="1" x14ac:dyDescent="0.25"/>
    <row r="56317" hidden="1" x14ac:dyDescent="0.25"/>
    <row r="56318" hidden="1" x14ac:dyDescent="0.25"/>
    <row r="56319" hidden="1" x14ac:dyDescent="0.25"/>
    <row r="56320" hidden="1" x14ac:dyDescent="0.25"/>
    <row r="56321" hidden="1" x14ac:dyDescent="0.25"/>
    <row r="56322" hidden="1" x14ac:dyDescent="0.25"/>
    <row r="56323" hidden="1" x14ac:dyDescent="0.25"/>
    <row r="56324" hidden="1" x14ac:dyDescent="0.25"/>
    <row r="56325" hidden="1" x14ac:dyDescent="0.25"/>
    <row r="56326" hidden="1" x14ac:dyDescent="0.25"/>
    <row r="56327" hidden="1" x14ac:dyDescent="0.25"/>
    <row r="56328" hidden="1" x14ac:dyDescent="0.25"/>
    <row r="56329" hidden="1" x14ac:dyDescent="0.25"/>
    <row r="56330" hidden="1" x14ac:dyDescent="0.25"/>
    <row r="56331" hidden="1" x14ac:dyDescent="0.25"/>
    <row r="56332" hidden="1" x14ac:dyDescent="0.25"/>
    <row r="56333" hidden="1" x14ac:dyDescent="0.25"/>
    <row r="56334" hidden="1" x14ac:dyDescent="0.25"/>
    <row r="56335" hidden="1" x14ac:dyDescent="0.25"/>
    <row r="56336" hidden="1" x14ac:dyDescent="0.25"/>
    <row r="56337" hidden="1" x14ac:dyDescent="0.25"/>
    <row r="56338" hidden="1" x14ac:dyDescent="0.25"/>
    <row r="56339" hidden="1" x14ac:dyDescent="0.25"/>
    <row r="56340" hidden="1" x14ac:dyDescent="0.25"/>
    <row r="56341" hidden="1" x14ac:dyDescent="0.25"/>
    <row r="56342" hidden="1" x14ac:dyDescent="0.25"/>
    <row r="56343" hidden="1" x14ac:dyDescent="0.25"/>
    <row r="56344" hidden="1" x14ac:dyDescent="0.25"/>
    <row r="56345" hidden="1" x14ac:dyDescent="0.25"/>
    <row r="56346" hidden="1" x14ac:dyDescent="0.25"/>
    <row r="56347" hidden="1" x14ac:dyDescent="0.25"/>
    <row r="56348" hidden="1" x14ac:dyDescent="0.25"/>
    <row r="56349" hidden="1" x14ac:dyDescent="0.25"/>
    <row r="56350" hidden="1" x14ac:dyDescent="0.25"/>
    <row r="56351" hidden="1" x14ac:dyDescent="0.25"/>
    <row r="56352" hidden="1" x14ac:dyDescent="0.25"/>
    <row r="56353" hidden="1" x14ac:dyDescent="0.25"/>
    <row r="56354" hidden="1" x14ac:dyDescent="0.25"/>
    <row r="56355" hidden="1" x14ac:dyDescent="0.25"/>
    <row r="56356" hidden="1" x14ac:dyDescent="0.25"/>
    <row r="56357" hidden="1" x14ac:dyDescent="0.25"/>
    <row r="56358" hidden="1" x14ac:dyDescent="0.25"/>
    <row r="56359" hidden="1" x14ac:dyDescent="0.25"/>
    <row r="56360" hidden="1" x14ac:dyDescent="0.25"/>
    <row r="56361" hidden="1" x14ac:dyDescent="0.25"/>
    <row r="56362" hidden="1" x14ac:dyDescent="0.25"/>
    <row r="56363" hidden="1" x14ac:dyDescent="0.25"/>
    <row r="56364" hidden="1" x14ac:dyDescent="0.25"/>
    <row r="56365" hidden="1" x14ac:dyDescent="0.25"/>
    <row r="56366" hidden="1" x14ac:dyDescent="0.25"/>
    <row r="56367" hidden="1" x14ac:dyDescent="0.25"/>
    <row r="56368" hidden="1" x14ac:dyDescent="0.25"/>
    <row r="56369" hidden="1" x14ac:dyDescent="0.25"/>
    <row r="56370" hidden="1" x14ac:dyDescent="0.25"/>
    <row r="56371" hidden="1" x14ac:dyDescent="0.25"/>
    <row r="56372" hidden="1" x14ac:dyDescent="0.25"/>
    <row r="56373" hidden="1" x14ac:dyDescent="0.25"/>
    <row r="56374" hidden="1" x14ac:dyDescent="0.25"/>
    <row r="56375" hidden="1" x14ac:dyDescent="0.25"/>
    <row r="56376" hidden="1" x14ac:dyDescent="0.25"/>
    <row r="56377" hidden="1" x14ac:dyDescent="0.25"/>
    <row r="56378" hidden="1" x14ac:dyDescent="0.25"/>
    <row r="56379" hidden="1" x14ac:dyDescent="0.25"/>
    <row r="56380" hidden="1" x14ac:dyDescent="0.25"/>
    <row r="56381" hidden="1" x14ac:dyDescent="0.25"/>
    <row r="56382" hidden="1" x14ac:dyDescent="0.25"/>
    <row r="56383" hidden="1" x14ac:dyDescent="0.25"/>
    <row r="56384" hidden="1" x14ac:dyDescent="0.25"/>
    <row r="56385" hidden="1" x14ac:dyDescent="0.25"/>
    <row r="56386" hidden="1" x14ac:dyDescent="0.25"/>
    <row r="56387" hidden="1" x14ac:dyDescent="0.25"/>
    <row r="56388" hidden="1" x14ac:dyDescent="0.25"/>
    <row r="56389" hidden="1" x14ac:dyDescent="0.25"/>
    <row r="56390" hidden="1" x14ac:dyDescent="0.25"/>
    <row r="56391" hidden="1" x14ac:dyDescent="0.25"/>
    <row r="56392" hidden="1" x14ac:dyDescent="0.25"/>
    <row r="56393" hidden="1" x14ac:dyDescent="0.25"/>
    <row r="56394" hidden="1" x14ac:dyDescent="0.25"/>
    <row r="56395" hidden="1" x14ac:dyDescent="0.25"/>
    <row r="56396" hidden="1" x14ac:dyDescent="0.25"/>
    <row r="56397" hidden="1" x14ac:dyDescent="0.25"/>
    <row r="56398" hidden="1" x14ac:dyDescent="0.25"/>
    <row r="56399" hidden="1" x14ac:dyDescent="0.25"/>
    <row r="56400" hidden="1" x14ac:dyDescent="0.25"/>
    <row r="56401" hidden="1" x14ac:dyDescent="0.25"/>
    <row r="56402" hidden="1" x14ac:dyDescent="0.25"/>
    <row r="56403" hidden="1" x14ac:dyDescent="0.25"/>
    <row r="56404" hidden="1" x14ac:dyDescent="0.25"/>
    <row r="56405" hidden="1" x14ac:dyDescent="0.25"/>
    <row r="56406" hidden="1" x14ac:dyDescent="0.25"/>
    <row r="56407" hidden="1" x14ac:dyDescent="0.25"/>
    <row r="56408" hidden="1" x14ac:dyDescent="0.25"/>
    <row r="56409" hidden="1" x14ac:dyDescent="0.25"/>
    <row r="56410" hidden="1" x14ac:dyDescent="0.25"/>
    <row r="56411" hidden="1" x14ac:dyDescent="0.25"/>
    <row r="56412" hidden="1" x14ac:dyDescent="0.25"/>
    <row r="56413" hidden="1" x14ac:dyDescent="0.25"/>
    <row r="56414" hidden="1" x14ac:dyDescent="0.25"/>
    <row r="56415" hidden="1" x14ac:dyDescent="0.25"/>
    <row r="56416" hidden="1" x14ac:dyDescent="0.25"/>
    <row r="56417" hidden="1" x14ac:dyDescent="0.25"/>
    <row r="56418" hidden="1" x14ac:dyDescent="0.25"/>
    <row r="56419" hidden="1" x14ac:dyDescent="0.25"/>
    <row r="56420" hidden="1" x14ac:dyDescent="0.25"/>
    <row r="56421" hidden="1" x14ac:dyDescent="0.25"/>
    <row r="56422" hidden="1" x14ac:dyDescent="0.25"/>
    <row r="56423" hidden="1" x14ac:dyDescent="0.25"/>
    <row r="56424" hidden="1" x14ac:dyDescent="0.25"/>
    <row r="56425" hidden="1" x14ac:dyDescent="0.25"/>
    <row r="56426" hidden="1" x14ac:dyDescent="0.25"/>
    <row r="56427" hidden="1" x14ac:dyDescent="0.25"/>
    <row r="56428" hidden="1" x14ac:dyDescent="0.25"/>
    <row r="56429" hidden="1" x14ac:dyDescent="0.25"/>
    <row r="56430" hidden="1" x14ac:dyDescent="0.25"/>
    <row r="56431" hidden="1" x14ac:dyDescent="0.25"/>
    <row r="56432" hidden="1" x14ac:dyDescent="0.25"/>
    <row r="56433" hidden="1" x14ac:dyDescent="0.25"/>
    <row r="56434" hidden="1" x14ac:dyDescent="0.25"/>
    <row r="56435" hidden="1" x14ac:dyDescent="0.25"/>
    <row r="56436" hidden="1" x14ac:dyDescent="0.25"/>
    <row r="56437" hidden="1" x14ac:dyDescent="0.25"/>
    <row r="56438" hidden="1" x14ac:dyDescent="0.25"/>
    <row r="56439" hidden="1" x14ac:dyDescent="0.25"/>
    <row r="56440" hidden="1" x14ac:dyDescent="0.25"/>
    <row r="56441" hidden="1" x14ac:dyDescent="0.25"/>
    <row r="56442" hidden="1" x14ac:dyDescent="0.25"/>
    <row r="56443" hidden="1" x14ac:dyDescent="0.25"/>
    <row r="56444" hidden="1" x14ac:dyDescent="0.25"/>
    <row r="56445" hidden="1" x14ac:dyDescent="0.25"/>
    <row r="56446" hidden="1" x14ac:dyDescent="0.25"/>
    <row r="56447" hidden="1" x14ac:dyDescent="0.25"/>
    <row r="56448" hidden="1" x14ac:dyDescent="0.25"/>
    <row r="56449" hidden="1" x14ac:dyDescent="0.25"/>
    <row r="56450" hidden="1" x14ac:dyDescent="0.25"/>
    <row r="56451" hidden="1" x14ac:dyDescent="0.25"/>
    <row r="56452" hidden="1" x14ac:dyDescent="0.25"/>
    <row r="56453" hidden="1" x14ac:dyDescent="0.25"/>
    <row r="56454" hidden="1" x14ac:dyDescent="0.25"/>
    <row r="56455" hidden="1" x14ac:dyDescent="0.25"/>
    <row r="56456" hidden="1" x14ac:dyDescent="0.25"/>
    <row r="56457" hidden="1" x14ac:dyDescent="0.25"/>
    <row r="56458" hidden="1" x14ac:dyDescent="0.25"/>
    <row r="56459" hidden="1" x14ac:dyDescent="0.25"/>
    <row r="56460" hidden="1" x14ac:dyDescent="0.25"/>
    <row r="56461" hidden="1" x14ac:dyDescent="0.25"/>
    <row r="56462" hidden="1" x14ac:dyDescent="0.25"/>
    <row r="56463" hidden="1" x14ac:dyDescent="0.25"/>
    <row r="56464" hidden="1" x14ac:dyDescent="0.25"/>
    <row r="56465" hidden="1" x14ac:dyDescent="0.25"/>
    <row r="56466" hidden="1" x14ac:dyDescent="0.25"/>
    <row r="56467" hidden="1" x14ac:dyDescent="0.25"/>
    <row r="56468" hidden="1" x14ac:dyDescent="0.25"/>
    <row r="56469" hidden="1" x14ac:dyDescent="0.25"/>
    <row r="56470" hidden="1" x14ac:dyDescent="0.25"/>
    <row r="56471" hidden="1" x14ac:dyDescent="0.25"/>
    <row r="56472" hidden="1" x14ac:dyDescent="0.25"/>
    <row r="56473" hidden="1" x14ac:dyDescent="0.25"/>
    <row r="56474" hidden="1" x14ac:dyDescent="0.25"/>
    <row r="56475" hidden="1" x14ac:dyDescent="0.25"/>
    <row r="56476" hidden="1" x14ac:dyDescent="0.25"/>
    <row r="56477" hidden="1" x14ac:dyDescent="0.25"/>
    <row r="56478" hidden="1" x14ac:dyDescent="0.25"/>
    <row r="56479" hidden="1" x14ac:dyDescent="0.25"/>
    <row r="56480" hidden="1" x14ac:dyDescent="0.25"/>
    <row r="56481" hidden="1" x14ac:dyDescent="0.25"/>
    <row r="56482" hidden="1" x14ac:dyDescent="0.25"/>
    <row r="56483" hidden="1" x14ac:dyDescent="0.25"/>
    <row r="56484" hidden="1" x14ac:dyDescent="0.25"/>
    <row r="56485" hidden="1" x14ac:dyDescent="0.25"/>
    <row r="56486" hidden="1" x14ac:dyDescent="0.25"/>
    <row r="56487" hidden="1" x14ac:dyDescent="0.25"/>
    <row r="56488" hidden="1" x14ac:dyDescent="0.25"/>
    <row r="56489" hidden="1" x14ac:dyDescent="0.25"/>
    <row r="56490" hidden="1" x14ac:dyDescent="0.25"/>
    <row r="56491" hidden="1" x14ac:dyDescent="0.25"/>
    <row r="56492" hidden="1" x14ac:dyDescent="0.25"/>
    <row r="56493" hidden="1" x14ac:dyDescent="0.25"/>
    <row r="56494" hidden="1" x14ac:dyDescent="0.25"/>
    <row r="56495" hidden="1" x14ac:dyDescent="0.25"/>
    <row r="56496" hidden="1" x14ac:dyDescent="0.25"/>
    <row r="56497" hidden="1" x14ac:dyDescent="0.25"/>
    <row r="56498" hidden="1" x14ac:dyDescent="0.25"/>
    <row r="56499" hidden="1" x14ac:dyDescent="0.25"/>
    <row r="56500" hidden="1" x14ac:dyDescent="0.25"/>
    <row r="56501" hidden="1" x14ac:dyDescent="0.25"/>
    <row r="56502" hidden="1" x14ac:dyDescent="0.25"/>
    <row r="56503" hidden="1" x14ac:dyDescent="0.25"/>
    <row r="56504" hidden="1" x14ac:dyDescent="0.25"/>
    <row r="56505" hidden="1" x14ac:dyDescent="0.25"/>
    <row r="56506" hidden="1" x14ac:dyDescent="0.25"/>
    <row r="56507" hidden="1" x14ac:dyDescent="0.25"/>
    <row r="56508" hidden="1" x14ac:dyDescent="0.25"/>
    <row r="56509" hidden="1" x14ac:dyDescent="0.25"/>
    <row r="56510" hidden="1" x14ac:dyDescent="0.25"/>
    <row r="56511" hidden="1" x14ac:dyDescent="0.25"/>
    <row r="56512" hidden="1" x14ac:dyDescent="0.25"/>
    <row r="56513" hidden="1" x14ac:dyDescent="0.25"/>
    <row r="56514" hidden="1" x14ac:dyDescent="0.25"/>
    <row r="56515" hidden="1" x14ac:dyDescent="0.25"/>
    <row r="56516" hidden="1" x14ac:dyDescent="0.25"/>
    <row r="56517" hidden="1" x14ac:dyDescent="0.25"/>
    <row r="56518" hidden="1" x14ac:dyDescent="0.25"/>
    <row r="56519" hidden="1" x14ac:dyDescent="0.25"/>
    <row r="56520" hidden="1" x14ac:dyDescent="0.25"/>
    <row r="56521" hidden="1" x14ac:dyDescent="0.25"/>
    <row r="56522" hidden="1" x14ac:dyDescent="0.25"/>
    <row r="56523" hidden="1" x14ac:dyDescent="0.25"/>
    <row r="56524" hidden="1" x14ac:dyDescent="0.25"/>
    <row r="56525" hidden="1" x14ac:dyDescent="0.25"/>
    <row r="56526" hidden="1" x14ac:dyDescent="0.25"/>
    <row r="56527" hidden="1" x14ac:dyDescent="0.25"/>
    <row r="56528" hidden="1" x14ac:dyDescent="0.25"/>
    <row r="56529" hidden="1" x14ac:dyDescent="0.25"/>
    <row r="56530" hidden="1" x14ac:dyDescent="0.25"/>
    <row r="56531" hidden="1" x14ac:dyDescent="0.25"/>
    <row r="56532" hidden="1" x14ac:dyDescent="0.25"/>
    <row r="56533" hidden="1" x14ac:dyDescent="0.25"/>
    <row r="56534" hidden="1" x14ac:dyDescent="0.25"/>
    <row r="56535" hidden="1" x14ac:dyDescent="0.25"/>
    <row r="56536" hidden="1" x14ac:dyDescent="0.25"/>
    <row r="56537" hidden="1" x14ac:dyDescent="0.25"/>
    <row r="56538" hidden="1" x14ac:dyDescent="0.25"/>
    <row r="56539" hidden="1" x14ac:dyDescent="0.25"/>
    <row r="56540" hidden="1" x14ac:dyDescent="0.25"/>
    <row r="56541" hidden="1" x14ac:dyDescent="0.25"/>
    <row r="56542" hidden="1" x14ac:dyDescent="0.25"/>
    <row r="56543" hidden="1" x14ac:dyDescent="0.25"/>
    <row r="56544" hidden="1" x14ac:dyDescent="0.25"/>
    <row r="56545" hidden="1" x14ac:dyDescent="0.25"/>
    <row r="56546" hidden="1" x14ac:dyDescent="0.25"/>
    <row r="56547" hidden="1" x14ac:dyDescent="0.25"/>
    <row r="56548" hidden="1" x14ac:dyDescent="0.25"/>
    <row r="56549" hidden="1" x14ac:dyDescent="0.25"/>
    <row r="56550" hidden="1" x14ac:dyDescent="0.25"/>
    <row r="56551" hidden="1" x14ac:dyDescent="0.25"/>
    <row r="56552" hidden="1" x14ac:dyDescent="0.25"/>
    <row r="56553" hidden="1" x14ac:dyDescent="0.25"/>
    <row r="56554" hidden="1" x14ac:dyDescent="0.25"/>
    <row r="56555" hidden="1" x14ac:dyDescent="0.25"/>
    <row r="56556" hidden="1" x14ac:dyDescent="0.25"/>
    <row r="56557" hidden="1" x14ac:dyDescent="0.25"/>
    <row r="56558" hidden="1" x14ac:dyDescent="0.25"/>
    <row r="56559" hidden="1" x14ac:dyDescent="0.25"/>
    <row r="56560" hidden="1" x14ac:dyDescent="0.25"/>
    <row r="56561" hidden="1" x14ac:dyDescent="0.25"/>
    <row r="56562" hidden="1" x14ac:dyDescent="0.25"/>
    <row r="56563" hidden="1" x14ac:dyDescent="0.25"/>
    <row r="56564" hidden="1" x14ac:dyDescent="0.25"/>
    <row r="56565" hidden="1" x14ac:dyDescent="0.25"/>
    <row r="56566" hidden="1" x14ac:dyDescent="0.25"/>
    <row r="56567" hidden="1" x14ac:dyDescent="0.25"/>
    <row r="56568" hidden="1" x14ac:dyDescent="0.25"/>
    <row r="56569" hidden="1" x14ac:dyDescent="0.25"/>
    <row r="56570" hidden="1" x14ac:dyDescent="0.25"/>
    <row r="56571" hidden="1" x14ac:dyDescent="0.25"/>
    <row r="56572" hidden="1" x14ac:dyDescent="0.25"/>
    <row r="56573" hidden="1" x14ac:dyDescent="0.25"/>
    <row r="56574" hidden="1" x14ac:dyDescent="0.25"/>
    <row r="56575" hidden="1" x14ac:dyDescent="0.25"/>
    <row r="56576" hidden="1" x14ac:dyDescent="0.25"/>
    <row r="56577" hidden="1" x14ac:dyDescent="0.25"/>
    <row r="56578" hidden="1" x14ac:dyDescent="0.25"/>
    <row r="56579" hidden="1" x14ac:dyDescent="0.25"/>
    <row r="56580" hidden="1" x14ac:dyDescent="0.25"/>
    <row r="56581" hidden="1" x14ac:dyDescent="0.25"/>
    <row r="56582" hidden="1" x14ac:dyDescent="0.25"/>
    <row r="56583" hidden="1" x14ac:dyDescent="0.25"/>
    <row r="56584" hidden="1" x14ac:dyDescent="0.25"/>
    <row r="56585" hidden="1" x14ac:dyDescent="0.25"/>
    <row r="56586" hidden="1" x14ac:dyDescent="0.25"/>
    <row r="56587" hidden="1" x14ac:dyDescent="0.25"/>
    <row r="56588" hidden="1" x14ac:dyDescent="0.25"/>
    <row r="56589" hidden="1" x14ac:dyDescent="0.25"/>
    <row r="56590" hidden="1" x14ac:dyDescent="0.25"/>
    <row r="56591" hidden="1" x14ac:dyDescent="0.25"/>
    <row r="56592" hidden="1" x14ac:dyDescent="0.25"/>
    <row r="56593" hidden="1" x14ac:dyDescent="0.25"/>
    <row r="56594" hidden="1" x14ac:dyDescent="0.25"/>
    <row r="56595" hidden="1" x14ac:dyDescent="0.25"/>
    <row r="56596" hidden="1" x14ac:dyDescent="0.25"/>
    <row r="56597" hidden="1" x14ac:dyDescent="0.25"/>
    <row r="56598" hidden="1" x14ac:dyDescent="0.25"/>
    <row r="56599" hidden="1" x14ac:dyDescent="0.25"/>
    <row r="56600" hidden="1" x14ac:dyDescent="0.25"/>
    <row r="56601" hidden="1" x14ac:dyDescent="0.25"/>
    <row r="56602" hidden="1" x14ac:dyDescent="0.25"/>
    <row r="56603" hidden="1" x14ac:dyDescent="0.25"/>
    <row r="56604" hidden="1" x14ac:dyDescent="0.25"/>
    <row r="56605" hidden="1" x14ac:dyDescent="0.25"/>
    <row r="56606" hidden="1" x14ac:dyDescent="0.25"/>
    <row r="56607" hidden="1" x14ac:dyDescent="0.25"/>
    <row r="56608" hidden="1" x14ac:dyDescent="0.25"/>
    <row r="56609" hidden="1" x14ac:dyDescent="0.25"/>
    <row r="56610" hidden="1" x14ac:dyDescent="0.25"/>
    <row r="56611" hidden="1" x14ac:dyDescent="0.25"/>
    <row r="56612" hidden="1" x14ac:dyDescent="0.25"/>
    <row r="56613" hidden="1" x14ac:dyDescent="0.25"/>
    <row r="56614" hidden="1" x14ac:dyDescent="0.25"/>
    <row r="56615" hidden="1" x14ac:dyDescent="0.25"/>
    <row r="56616" hidden="1" x14ac:dyDescent="0.25"/>
    <row r="56617" hidden="1" x14ac:dyDescent="0.25"/>
    <row r="56618" hidden="1" x14ac:dyDescent="0.25"/>
    <row r="56619" hidden="1" x14ac:dyDescent="0.25"/>
    <row r="56620" hidden="1" x14ac:dyDescent="0.25"/>
    <row r="56621" hidden="1" x14ac:dyDescent="0.25"/>
    <row r="56622" hidden="1" x14ac:dyDescent="0.25"/>
    <row r="56623" hidden="1" x14ac:dyDescent="0.25"/>
    <row r="56624" hidden="1" x14ac:dyDescent="0.25"/>
    <row r="56625" hidden="1" x14ac:dyDescent="0.25"/>
    <row r="56626" hidden="1" x14ac:dyDescent="0.25"/>
    <row r="56627" hidden="1" x14ac:dyDescent="0.25"/>
    <row r="56628" hidden="1" x14ac:dyDescent="0.25"/>
    <row r="56629" hidden="1" x14ac:dyDescent="0.25"/>
    <row r="56630" hidden="1" x14ac:dyDescent="0.25"/>
    <row r="56631" hidden="1" x14ac:dyDescent="0.25"/>
    <row r="56632" hidden="1" x14ac:dyDescent="0.25"/>
    <row r="56633" hidden="1" x14ac:dyDescent="0.25"/>
    <row r="56634" hidden="1" x14ac:dyDescent="0.25"/>
    <row r="56635" hidden="1" x14ac:dyDescent="0.25"/>
    <row r="56636" hidden="1" x14ac:dyDescent="0.25"/>
    <row r="56637" hidden="1" x14ac:dyDescent="0.25"/>
    <row r="56638" hidden="1" x14ac:dyDescent="0.25"/>
    <row r="56639" hidden="1" x14ac:dyDescent="0.25"/>
    <row r="56640" hidden="1" x14ac:dyDescent="0.25"/>
    <row r="56641" hidden="1" x14ac:dyDescent="0.25"/>
    <row r="56642" hidden="1" x14ac:dyDescent="0.25"/>
    <row r="56643" hidden="1" x14ac:dyDescent="0.25"/>
    <row r="56644" hidden="1" x14ac:dyDescent="0.25"/>
    <row r="56645" hidden="1" x14ac:dyDescent="0.25"/>
    <row r="56646" hidden="1" x14ac:dyDescent="0.25"/>
    <row r="56647" hidden="1" x14ac:dyDescent="0.25"/>
    <row r="56648" hidden="1" x14ac:dyDescent="0.25"/>
    <row r="56649" hidden="1" x14ac:dyDescent="0.25"/>
    <row r="56650" hidden="1" x14ac:dyDescent="0.25"/>
    <row r="56651" hidden="1" x14ac:dyDescent="0.25"/>
    <row r="56652" hidden="1" x14ac:dyDescent="0.25"/>
    <row r="56653" hidden="1" x14ac:dyDescent="0.25"/>
    <row r="56654" hidden="1" x14ac:dyDescent="0.25"/>
    <row r="56655" hidden="1" x14ac:dyDescent="0.25"/>
    <row r="56656" hidden="1" x14ac:dyDescent="0.25"/>
    <row r="56657" hidden="1" x14ac:dyDescent="0.25"/>
    <row r="56658" hidden="1" x14ac:dyDescent="0.25"/>
    <row r="56659" hidden="1" x14ac:dyDescent="0.25"/>
    <row r="56660" hidden="1" x14ac:dyDescent="0.25"/>
    <row r="56661" hidden="1" x14ac:dyDescent="0.25"/>
    <row r="56662" hidden="1" x14ac:dyDescent="0.25"/>
    <row r="56663" hidden="1" x14ac:dyDescent="0.25"/>
    <row r="56664" hidden="1" x14ac:dyDescent="0.25"/>
    <row r="56665" hidden="1" x14ac:dyDescent="0.25"/>
    <row r="56666" hidden="1" x14ac:dyDescent="0.25"/>
    <row r="56667" hidden="1" x14ac:dyDescent="0.25"/>
    <row r="56668" hidden="1" x14ac:dyDescent="0.25"/>
    <row r="56669" hidden="1" x14ac:dyDescent="0.25"/>
    <row r="56670" hidden="1" x14ac:dyDescent="0.25"/>
    <row r="56671" hidden="1" x14ac:dyDescent="0.25"/>
    <row r="56672" hidden="1" x14ac:dyDescent="0.25"/>
    <row r="56673" hidden="1" x14ac:dyDescent="0.25"/>
    <row r="56674" hidden="1" x14ac:dyDescent="0.25"/>
    <row r="56675" hidden="1" x14ac:dyDescent="0.25"/>
    <row r="56676" hidden="1" x14ac:dyDescent="0.25"/>
    <row r="56677" hidden="1" x14ac:dyDescent="0.25"/>
    <row r="56678" hidden="1" x14ac:dyDescent="0.25"/>
    <row r="56679" hidden="1" x14ac:dyDescent="0.25"/>
    <row r="56680" hidden="1" x14ac:dyDescent="0.25"/>
    <row r="56681" hidden="1" x14ac:dyDescent="0.25"/>
    <row r="56682" hidden="1" x14ac:dyDescent="0.25"/>
    <row r="56683" hidden="1" x14ac:dyDescent="0.25"/>
    <row r="56684" hidden="1" x14ac:dyDescent="0.25"/>
    <row r="56685" hidden="1" x14ac:dyDescent="0.25"/>
    <row r="56686" hidden="1" x14ac:dyDescent="0.25"/>
    <row r="56687" hidden="1" x14ac:dyDescent="0.25"/>
    <row r="56688" hidden="1" x14ac:dyDescent="0.25"/>
    <row r="56689" hidden="1" x14ac:dyDescent="0.25"/>
    <row r="56690" hidden="1" x14ac:dyDescent="0.25"/>
    <row r="56691" hidden="1" x14ac:dyDescent="0.25"/>
    <row r="56692" hidden="1" x14ac:dyDescent="0.25"/>
    <row r="56693" hidden="1" x14ac:dyDescent="0.25"/>
    <row r="56694" hidden="1" x14ac:dyDescent="0.25"/>
    <row r="56695" hidden="1" x14ac:dyDescent="0.25"/>
    <row r="56696" hidden="1" x14ac:dyDescent="0.25"/>
    <row r="56697" hidden="1" x14ac:dyDescent="0.25"/>
    <row r="56698" hidden="1" x14ac:dyDescent="0.25"/>
    <row r="56699" hidden="1" x14ac:dyDescent="0.25"/>
    <row r="56700" hidden="1" x14ac:dyDescent="0.25"/>
    <row r="56701" hidden="1" x14ac:dyDescent="0.25"/>
    <row r="56702" hidden="1" x14ac:dyDescent="0.25"/>
    <row r="56703" hidden="1" x14ac:dyDescent="0.25"/>
    <row r="56704" hidden="1" x14ac:dyDescent="0.25"/>
    <row r="56705" hidden="1" x14ac:dyDescent="0.25"/>
    <row r="56706" hidden="1" x14ac:dyDescent="0.25"/>
    <row r="56707" hidden="1" x14ac:dyDescent="0.25"/>
    <row r="56708" hidden="1" x14ac:dyDescent="0.25"/>
    <row r="56709" hidden="1" x14ac:dyDescent="0.25"/>
    <row r="56710" hidden="1" x14ac:dyDescent="0.25"/>
    <row r="56711" hidden="1" x14ac:dyDescent="0.25"/>
    <row r="56712" hidden="1" x14ac:dyDescent="0.25"/>
    <row r="56713" hidden="1" x14ac:dyDescent="0.25"/>
    <row r="56714" hidden="1" x14ac:dyDescent="0.25"/>
    <row r="56715" hidden="1" x14ac:dyDescent="0.25"/>
    <row r="56716" hidden="1" x14ac:dyDescent="0.25"/>
    <row r="56717" hidden="1" x14ac:dyDescent="0.25"/>
    <row r="56718" hidden="1" x14ac:dyDescent="0.25"/>
    <row r="56719" hidden="1" x14ac:dyDescent="0.25"/>
    <row r="56720" hidden="1" x14ac:dyDescent="0.25"/>
    <row r="56721" hidden="1" x14ac:dyDescent="0.25"/>
    <row r="56722" hidden="1" x14ac:dyDescent="0.25"/>
    <row r="56723" hidden="1" x14ac:dyDescent="0.25"/>
    <row r="56724" hidden="1" x14ac:dyDescent="0.25"/>
    <row r="56725" hidden="1" x14ac:dyDescent="0.25"/>
    <row r="56726" hidden="1" x14ac:dyDescent="0.25"/>
    <row r="56727" hidden="1" x14ac:dyDescent="0.25"/>
    <row r="56728" hidden="1" x14ac:dyDescent="0.25"/>
    <row r="56729" hidden="1" x14ac:dyDescent="0.25"/>
    <row r="56730" hidden="1" x14ac:dyDescent="0.25"/>
    <row r="56731" hidden="1" x14ac:dyDescent="0.25"/>
    <row r="56732" hidden="1" x14ac:dyDescent="0.25"/>
    <row r="56733" hidden="1" x14ac:dyDescent="0.25"/>
    <row r="56734" hidden="1" x14ac:dyDescent="0.25"/>
    <row r="56735" hidden="1" x14ac:dyDescent="0.25"/>
    <row r="56736" hidden="1" x14ac:dyDescent="0.25"/>
    <row r="56737" hidden="1" x14ac:dyDescent="0.25"/>
    <row r="56738" hidden="1" x14ac:dyDescent="0.25"/>
    <row r="56739" hidden="1" x14ac:dyDescent="0.25"/>
    <row r="56740" hidden="1" x14ac:dyDescent="0.25"/>
    <row r="56741" hidden="1" x14ac:dyDescent="0.25"/>
    <row r="56742" hidden="1" x14ac:dyDescent="0.25"/>
    <row r="56743" hidden="1" x14ac:dyDescent="0.25"/>
    <row r="56744" hidden="1" x14ac:dyDescent="0.25"/>
    <row r="56745" hidden="1" x14ac:dyDescent="0.25"/>
    <row r="56746" hidden="1" x14ac:dyDescent="0.25"/>
    <row r="56747" hidden="1" x14ac:dyDescent="0.25"/>
    <row r="56748" hidden="1" x14ac:dyDescent="0.25"/>
    <row r="56749" hidden="1" x14ac:dyDescent="0.25"/>
    <row r="56750" hidden="1" x14ac:dyDescent="0.25"/>
    <row r="56751" hidden="1" x14ac:dyDescent="0.25"/>
    <row r="56752" hidden="1" x14ac:dyDescent="0.25"/>
    <row r="56753" hidden="1" x14ac:dyDescent="0.25"/>
    <row r="56754" hidden="1" x14ac:dyDescent="0.25"/>
    <row r="56755" hidden="1" x14ac:dyDescent="0.25"/>
    <row r="56756" hidden="1" x14ac:dyDescent="0.25"/>
    <row r="56757" hidden="1" x14ac:dyDescent="0.25"/>
    <row r="56758" hidden="1" x14ac:dyDescent="0.25"/>
    <row r="56759" hidden="1" x14ac:dyDescent="0.25"/>
    <row r="56760" hidden="1" x14ac:dyDescent="0.25"/>
    <row r="56761" hidden="1" x14ac:dyDescent="0.25"/>
    <row r="56762" hidden="1" x14ac:dyDescent="0.25"/>
    <row r="56763" hidden="1" x14ac:dyDescent="0.25"/>
    <row r="56764" hidden="1" x14ac:dyDescent="0.25"/>
    <row r="56765" hidden="1" x14ac:dyDescent="0.25"/>
    <row r="56766" hidden="1" x14ac:dyDescent="0.25"/>
    <row r="56767" hidden="1" x14ac:dyDescent="0.25"/>
    <row r="56768" hidden="1" x14ac:dyDescent="0.25"/>
    <row r="56769" hidden="1" x14ac:dyDescent="0.25"/>
    <row r="56770" hidden="1" x14ac:dyDescent="0.25"/>
    <row r="56771" hidden="1" x14ac:dyDescent="0.25"/>
    <row r="56772" hidden="1" x14ac:dyDescent="0.25"/>
    <row r="56773" hidden="1" x14ac:dyDescent="0.25"/>
    <row r="56774" hidden="1" x14ac:dyDescent="0.25"/>
    <row r="56775" hidden="1" x14ac:dyDescent="0.25"/>
    <row r="56776" hidden="1" x14ac:dyDescent="0.25"/>
    <row r="56777" hidden="1" x14ac:dyDescent="0.25"/>
    <row r="56778" hidden="1" x14ac:dyDescent="0.25"/>
    <row r="56779" hidden="1" x14ac:dyDescent="0.25"/>
    <row r="56780" hidden="1" x14ac:dyDescent="0.25"/>
    <row r="56781" hidden="1" x14ac:dyDescent="0.25"/>
    <row r="56782" hidden="1" x14ac:dyDescent="0.25"/>
    <row r="56783" hidden="1" x14ac:dyDescent="0.25"/>
    <row r="56784" hidden="1" x14ac:dyDescent="0.25"/>
    <row r="56785" hidden="1" x14ac:dyDescent="0.25"/>
    <row r="56786" hidden="1" x14ac:dyDescent="0.25"/>
    <row r="56787" hidden="1" x14ac:dyDescent="0.25"/>
    <row r="56788" hidden="1" x14ac:dyDescent="0.25"/>
    <row r="56789" hidden="1" x14ac:dyDescent="0.25"/>
    <row r="56790" hidden="1" x14ac:dyDescent="0.25"/>
    <row r="56791" hidden="1" x14ac:dyDescent="0.25"/>
    <row r="56792" hidden="1" x14ac:dyDescent="0.25"/>
    <row r="56793" hidden="1" x14ac:dyDescent="0.25"/>
    <row r="56794" hidden="1" x14ac:dyDescent="0.25"/>
    <row r="56795" hidden="1" x14ac:dyDescent="0.25"/>
    <row r="56796" hidden="1" x14ac:dyDescent="0.25"/>
    <row r="56797" hidden="1" x14ac:dyDescent="0.25"/>
    <row r="56798" hidden="1" x14ac:dyDescent="0.25"/>
    <row r="56799" hidden="1" x14ac:dyDescent="0.25"/>
    <row r="56800" hidden="1" x14ac:dyDescent="0.25"/>
    <row r="56801" hidden="1" x14ac:dyDescent="0.25"/>
    <row r="56802" hidden="1" x14ac:dyDescent="0.25"/>
    <row r="56803" hidden="1" x14ac:dyDescent="0.25"/>
    <row r="56804" hidden="1" x14ac:dyDescent="0.25"/>
    <row r="56805" hidden="1" x14ac:dyDescent="0.25"/>
    <row r="56806" hidden="1" x14ac:dyDescent="0.25"/>
    <row r="56807" hidden="1" x14ac:dyDescent="0.25"/>
    <row r="56808" hidden="1" x14ac:dyDescent="0.25"/>
    <row r="56809" hidden="1" x14ac:dyDescent="0.25"/>
    <row r="56810" hidden="1" x14ac:dyDescent="0.25"/>
    <row r="56811" hidden="1" x14ac:dyDescent="0.25"/>
    <row r="56812" hidden="1" x14ac:dyDescent="0.25"/>
    <row r="56813" hidden="1" x14ac:dyDescent="0.25"/>
    <row r="56814" hidden="1" x14ac:dyDescent="0.25"/>
    <row r="56815" hidden="1" x14ac:dyDescent="0.25"/>
    <row r="56816" hidden="1" x14ac:dyDescent="0.25"/>
    <row r="56817" hidden="1" x14ac:dyDescent="0.25"/>
    <row r="56818" hidden="1" x14ac:dyDescent="0.25"/>
    <row r="56819" hidden="1" x14ac:dyDescent="0.25"/>
    <row r="56820" hidden="1" x14ac:dyDescent="0.25"/>
    <row r="56821" hidden="1" x14ac:dyDescent="0.25"/>
    <row r="56822" hidden="1" x14ac:dyDescent="0.25"/>
    <row r="56823" hidden="1" x14ac:dyDescent="0.25"/>
    <row r="56824" hidden="1" x14ac:dyDescent="0.25"/>
    <row r="56825" hidden="1" x14ac:dyDescent="0.25"/>
    <row r="56826" hidden="1" x14ac:dyDescent="0.25"/>
    <row r="56827" hidden="1" x14ac:dyDescent="0.25"/>
    <row r="56828" hidden="1" x14ac:dyDescent="0.25"/>
    <row r="56829" hidden="1" x14ac:dyDescent="0.25"/>
    <row r="56830" hidden="1" x14ac:dyDescent="0.25"/>
    <row r="56831" hidden="1" x14ac:dyDescent="0.25"/>
    <row r="56832" hidden="1" x14ac:dyDescent="0.25"/>
    <row r="56833" hidden="1" x14ac:dyDescent="0.25"/>
    <row r="56834" hidden="1" x14ac:dyDescent="0.25"/>
    <row r="56835" hidden="1" x14ac:dyDescent="0.25"/>
    <row r="56836" hidden="1" x14ac:dyDescent="0.25"/>
    <row r="56837" hidden="1" x14ac:dyDescent="0.25"/>
    <row r="56838" hidden="1" x14ac:dyDescent="0.25"/>
    <row r="56839" hidden="1" x14ac:dyDescent="0.25"/>
    <row r="56840" hidden="1" x14ac:dyDescent="0.25"/>
    <row r="56841" hidden="1" x14ac:dyDescent="0.25"/>
    <row r="56842" hidden="1" x14ac:dyDescent="0.25"/>
    <row r="56843" hidden="1" x14ac:dyDescent="0.25"/>
    <row r="56844" hidden="1" x14ac:dyDescent="0.25"/>
    <row r="56845" hidden="1" x14ac:dyDescent="0.25"/>
    <row r="56846" hidden="1" x14ac:dyDescent="0.25"/>
    <row r="56847" hidden="1" x14ac:dyDescent="0.25"/>
    <row r="56848" hidden="1" x14ac:dyDescent="0.25"/>
    <row r="56849" hidden="1" x14ac:dyDescent="0.25"/>
    <row r="56850" hidden="1" x14ac:dyDescent="0.25"/>
    <row r="56851" hidden="1" x14ac:dyDescent="0.25"/>
    <row r="56852" hidden="1" x14ac:dyDescent="0.25"/>
    <row r="56853" hidden="1" x14ac:dyDescent="0.25"/>
    <row r="56854" hidden="1" x14ac:dyDescent="0.25"/>
    <row r="56855" hidden="1" x14ac:dyDescent="0.25"/>
    <row r="56856" hidden="1" x14ac:dyDescent="0.25"/>
    <row r="56857" hidden="1" x14ac:dyDescent="0.25"/>
    <row r="56858" hidden="1" x14ac:dyDescent="0.25"/>
    <row r="56859" hidden="1" x14ac:dyDescent="0.25"/>
    <row r="56860" hidden="1" x14ac:dyDescent="0.25"/>
    <row r="56861" hidden="1" x14ac:dyDescent="0.25"/>
    <row r="56862" hidden="1" x14ac:dyDescent="0.25"/>
    <row r="56863" hidden="1" x14ac:dyDescent="0.25"/>
    <row r="56864" hidden="1" x14ac:dyDescent="0.25"/>
    <row r="56865" hidden="1" x14ac:dyDescent="0.25"/>
    <row r="56866" hidden="1" x14ac:dyDescent="0.25"/>
    <row r="56867" hidden="1" x14ac:dyDescent="0.25"/>
    <row r="56868" hidden="1" x14ac:dyDescent="0.25"/>
    <row r="56869" hidden="1" x14ac:dyDescent="0.25"/>
    <row r="56870" hidden="1" x14ac:dyDescent="0.25"/>
    <row r="56871" hidden="1" x14ac:dyDescent="0.25"/>
    <row r="56872" hidden="1" x14ac:dyDescent="0.25"/>
    <row r="56873" hidden="1" x14ac:dyDescent="0.25"/>
    <row r="56874" hidden="1" x14ac:dyDescent="0.25"/>
    <row r="56875" hidden="1" x14ac:dyDescent="0.25"/>
    <row r="56876" hidden="1" x14ac:dyDescent="0.25"/>
    <row r="56877" hidden="1" x14ac:dyDescent="0.25"/>
    <row r="56878" hidden="1" x14ac:dyDescent="0.25"/>
    <row r="56879" hidden="1" x14ac:dyDescent="0.25"/>
    <row r="56880" hidden="1" x14ac:dyDescent="0.25"/>
    <row r="56881" hidden="1" x14ac:dyDescent="0.25"/>
    <row r="56882" hidden="1" x14ac:dyDescent="0.25"/>
    <row r="56883" hidden="1" x14ac:dyDescent="0.25"/>
    <row r="56884" hidden="1" x14ac:dyDescent="0.25"/>
    <row r="56885" hidden="1" x14ac:dyDescent="0.25"/>
    <row r="56886" hidden="1" x14ac:dyDescent="0.25"/>
    <row r="56887" hidden="1" x14ac:dyDescent="0.25"/>
    <row r="56888" hidden="1" x14ac:dyDescent="0.25"/>
    <row r="56889" hidden="1" x14ac:dyDescent="0.25"/>
    <row r="56890" hidden="1" x14ac:dyDescent="0.25"/>
    <row r="56891" hidden="1" x14ac:dyDescent="0.25"/>
    <row r="56892" hidden="1" x14ac:dyDescent="0.25"/>
    <row r="56893" hidden="1" x14ac:dyDescent="0.25"/>
    <row r="56894" hidden="1" x14ac:dyDescent="0.25"/>
    <row r="56895" hidden="1" x14ac:dyDescent="0.25"/>
    <row r="56896" hidden="1" x14ac:dyDescent="0.25"/>
    <row r="56897" hidden="1" x14ac:dyDescent="0.25"/>
    <row r="56898" hidden="1" x14ac:dyDescent="0.25"/>
    <row r="56899" hidden="1" x14ac:dyDescent="0.25"/>
    <row r="56900" hidden="1" x14ac:dyDescent="0.25"/>
    <row r="56901" hidden="1" x14ac:dyDescent="0.25"/>
    <row r="56902" hidden="1" x14ac:dyDescent="0.25"/>
    <row r="56903" hidden="1" x14ac:dyDescent="0.25"/>
    <row r="56904" hidden="1" x14ac:dyDescent="0.25"/>
    <row r="56905" hidden="1" x14ac:dyDescent="0.25"/>
    <row r="56906" hidden="1" x14ac:dyDescent="0.25"/>
    <row r="56907" hidden="1" x14ac:dyDescent="0.25"/>
    <row r="56908" hidden="1" x14ac:dyDescent="0.25"/>
    <row r="56909" hidden="1" x14ac:dyDescent="0.25"/>
    <row r="56910" hidden="1" x14ac:dyDescent="0.25"/>
    <row r="56911" hidden="1" x14ac:dyDescent="0.25"/>
    <row r="56912" hidden="1" x14ac:dyDescent="0.25"/>
    <row r="56913" hidden="1" x14ac:dyDescent="0.25"/>
    <row r="56914" hidden="1" x14ac:dyDescent="0.25"/>
    <row r="56915" hidden="1" x14ac:dyDescent="0.25"/>
    <row r="56916" hidden="1" x14ac:dyDescent="0.25"/>
    <row r="56917" hidden="1" x14ac:dyDescent="0.25"/>
    <row r="56918" hidden="1" x14ac:dyDescent="0.25"/>
    <row r="56919" hidden="1" x14ac:dyDescent="0.25"/>
    <row r="56920" hidden="1" x14ac:dyDescent="0.25"/>
    <row r="56921" hidden="1" x14ac:dyDescent="0.25"/>
    <row r="56922" hidden="1" x14ac:dyDescent="0.25"/>
    <row r="56923" hidden="1" x14ac:dyDescent="0.25"/>
    <row r="56924" hidden="1" x14ac:dyDescent="0.25"/>
    <row r="56925" hidden="1" x14ac:dyDescent="0.25"/>
    <row r="56926" hidden="1" x14ac:dyDescent="0.25"/>
    <row r="56927" hidden="1" x14ac:dyDescent="0.25"/>
    <row r="56928" hidden="1" x14ac:dyDescent="0.25"/>
    <row r="56929" hidden="1" x14ac:dyDescent="0.25"/>
    <row r="56930" hidden="1" x14ac:dyDescent="0.25"/>
    <row r="56931" hidden="1" x14ac:dyDescent="0.25"/>
    <row r="56932" hidden="1" x14ac:dyDescent="0.25"/>
    <row r="56933" hidden="1" x14ac:dyDescent="0.25"/>
    <row r="56934" hidden="1" x14ac:dyDescent="0.25"/>
    <row r="56935" hidden="1" x14ac:dyDescent="0.25"/>
    <row r="56936" hidden="1" x14ac:dyDescent="0.25"/>
    <row r="56937" hidden="1" x14ac:dyDescent="0.25"/>
    <row r="56938" hidden="1" x14ac:dyDescent="0.25"/>
    <row r="56939" hidden="1" x14ac:dyDescent="0.25"/>
    <row r="56940" hidden="1" x14ac:dyDescent="0.25"/>
    <row r="56941" hidden="1" x14ac:dyDescent="0.25"/>
    <row r="56942" hidden="1" x14ac:dyDescent="0.25"/>
    <row r="56943" hidden="1" x14ac:dyDescent="0.25"/>
    <row r="56944" hidden="1" x14ac:dyDescent="0.25"/>
    <row r="56945" hidden="1" x14ac:dyDescent="0.25"/>
    <row r="56946" hidden="1" x14ac:dyDescent="0.25"/>
    <row r="56947" hidden="1" x14ac:dyDescent="0.25"/>
    <row r="56948" hidden="1" x14ac:dyDescent="0.25"/>
    <row r="56949" hidden="1" x14ac:dyDescent="0.25"/>
    <row r="56950" hidden="1" x14ac:dyDescent="0.25"/>
    <row r="56951" hidden="1" x14ac:dyDescent="0.25"/>
    <row r="56952" hidden="1" x14ac:dyDescent="0.25"/>
    <row r="56953" hidden="1" x14ac:dyDescent="0.25"/>
    <row r="56954" hidden="1" x14ac:dyDescent="0.25"/>
    <row r="56955" hidden="1" x14ac:dyDescent="0.25"/>
    <row r="56956" hidden="1" x14ac:dyDescent="0.25"/>
    <row r="56957" hidden="1" x14ac:dyDescent="0.25"/>
    <row r="56958" hidden="1" x14ac:dyDescent="0.25"/>
    <row r="56959" hidden="1" x14ac:dyDescent="0.25"/>
    <row r="56960" hidden="1" x14ac:dyDescent="0.25"/>
    <row r="56961" hidden="1" x14ac:dyDescent="0.25"/>
    <row r="56962" hidden="1" x14ac:dyDescent="0.25"/>
    <row r="56963" hidden="1" x14ac:dyDescent="0.25"/>
    <row r="56964" hidden="1" x14ac:dyDescent="0.25"/>
    <row r="56965" hidden="1" x14ac:dyDescent="0.25"/>
    <row r="56966" hidden="1" x14ac:dyDescent="0.25"/>
    <row r="56967" hidden="1" x14ac:dyDescent="0.25"/>
    <row r="56968" hidden="1" x14ac:dyDescent="0.25"/>
    <row r="56969" hidden="1" x14ac:dyDescent="0.25"/>
    <row r="56970" hidden="1" x14ac:dyDescent="0.25"/>
    <row r="56971" hidden="1" x14ac:dyDescent="0.25"/>
    <row r="56972" hidden="1" x14ac:dyDescent="0.25"/>
    <row r="56973" hidden="1" x14ac:dyDescent="0.25"/>
    <row r="56974" hidden="1" x14ac:dyDescent="0.25"/>
    <row r="56975" hidden="1" x14ac:dyDescent="0.25"/>
    <row r="56976" hidden="1" x14ac:dyDescent="0.25"/>
    <row r="56977" hidden="1" x14ac:dyDescent="0.25"/>
    <row r="56978" hidden="1" x14ac:dyDescent="0.25"/>
    <row r="56979" hidden="1" x14ac:dyDescent="0.25"/>
    <row r="56980" hidden="1" x14ac:dyDescent="0.25"/>
    <row r="56981" hidden="1" x14ac:dyDescent="0.25"/>
    <row r="56982" hidden="1" x14ac:dyDescent="0.25"/>
    <row r="56983" hidden="1" x14ac:dyDescent="0.25"/>
    <row r="56984" hidden="1" x14ac:dyDescent="0.25"/>
    <row r="56985" hidden="1" x14ac:dyDescent="0.25"/>
    <row r="56986" hidden="1" x14ac:dyDescent="0.25"/>
    <row r="56987" hidden="1" x14ac:dyDescent="0.25"/>
    <row r="56988" hidden="1" x14ac:dyDescent="0.25"/>
    <row r="56989" hidden="1" x14ac:dyDescent="0.25"/>
    <row r="56990" hidden="1" x14ac:dyDescent="0.25"/>
    <row r="56991" hidden="1" x14ac:dyDescent="0.25"/>
    <row r="56992" hidden="1" x14ac:dyDescent="0.25"/>
    <row r="56993" hidden="1" x14ac:dyDescent="0.25"/>
    <row r="56994" hidden="1" x14ac:dyDescent="0.25"/>
    <row r="56995" hidden="1" x14ac:dyDescent="0.25"/>
    <row r="56996" hidden="1" x14ac:dyDescent="0.25"/>
    <row r="56997" hidden="1" x14ac:dyDescent="0.25"/>
    <row r="56998" hidden="1" x14ac:dyDescent="0.25"/>
    <row r="56999" hidden="1" x14ac:dyDescent="0.25"/>
    <row r="57000" hidden="1" x14ac:dyDescent="0.25"/>
    <row r="57001" hidden="1" x14ac:dyDescent="0.25"/>
    <row r="57002" hidden="1" x14ac:dyDescent="0.25"/>
    <row r="57003" hidden="1" x14ac:dyDescent="0.25"/>
    <row r="57004" hidden="1" x14ac:dyDescent="0.25"/>
    <row r="57005" hidden="1" x14ac:dyDescent="0.25"/>
    <row r="57006" hidden="1" x14ac:dyDescent="0.25"/>
    <row r="57007" hidden="1" x14ac:dyDescent="0.25"/>
    <row r="57008" hidden="1" x14ac:dyDescent="0.25"/>
    <row r="57009" hidden="1" x14ac:dyDescent="0.25"/>
    <row r="57010" hidden="1" x14ac:dyDescent="0.25"/>
    <row r="57011" hidden="1" x14ac:dyDescent="0.25"/>
    <row r="57012" hidden="1" x14ac:dyDescent="0.25"/>
    <row r="57013" hidden="1" x14ac:dyDescent="0.25"/>
    <row r="57014" hidden="1" x14ac:dyDescent="0.25"/>
    <row r="57015" hidden="1" x14ac:dyDescent="0.25"/>
    <row r="57016" hidden="1" x14ac:dyDescent="0.25"/>
    <row r="57017" hidden="1" x14ac:dyDescent="0.25"/>
    <row r="57018" hidden="1" x14ac:dyDescent="0.25"/>
    <row r="57019" hidden="1" x14ac:dyDescent="0.25"/>
    <row r="57020" hidden="1" x14ac:dyDescent="0.25"/>
    <row r="57021" hidden="1" x14ac:dyDescent="0.25"/>
    <row r="57022" hidden="1" x14ac:dyDescent="0.25"/>
    <row r="57023" hidden="1" x14ac:dyDescent="0.25"/>
    <row r="57024" hidden="1" x14ac:dyDescent="0.25"/>
    <row r="57025" hidden="1" x14ac:dyDescent="0.25"/>
    <row r="57026" hidden="1" x14ac:dyDescent="0.25"/>
    <row r="57027" hidden="1" x14ac:dyDescent="0.25"/>
    <row r="57028" hidden="1" x14ac:dyDescent="0.25"/>
    <row r="57029" hidden="1" x14ac:dyDescent="0.25"/>
    <row r="57030" hidden="1" x14ac:dyDescent="0.25"/>
    <row r="57031" hidden="1" x14ac:dyDescent="0.25"/>
    <row r="57032" hidden="1" x14ac:dyDescent="0.25"/>
    <row r="57033" hidden="1" x14ac:dyDescent="0.25"/>
    <row r="57034" hidden="1" x14ac:dyDescent="0.25"/>
    <row r="57035" hidden="1" x14ac:dyDescent="0.25"/>
    <row r="57036" hidden="1" x14ac:dyDescent="0.25"/>
    <row r="57037" hidden="1" x14ac:dyDescent="0.25"/>
    <row r="57038" hidden="1" x14ac:dyDescent="0.25"/>
    <row r="57039" hidden="1" x14ac:dyDescent="0.25"/>
    <row r="57040" hidden="1" x14ac:dyDescent="0.25"/>
    <row r="57041" hidden="1" x14ac:dyDescent="0.25"/>
    <row r="57042" hidden="1" x14ac:dyDescent="0.25"/>
    <row r="57043" hidden="1" x14ac:dyDescent="0.25"/>
    <row r="57044" hidden="1" x14ac:dyDescent="0.25"/>
    <row r="57045" hidden="1" x14ac:dyDescent="0.25"/>
    <row r="57046" hidden="1" x14ac:dyDescent="0.25"/>
    <row r="57047" hidden="1" x14ac:dyDescent="0.25"/>
    <row r="57048" hidden="1" x14ac:dyDescent="0.25"/>
    <row r="57049" hidden="1" x14ac:dyDescent="0.25"/>
    <row r="57050" hidden="1" x14ac:dyDescent="0.25"/>
    <row r="57051" hidden="1" x14ac:dyDescent="0.25"/>
    <row r="57052" hidden="1" x14ac:dyDescent="0.25"/>
    <row r="57053" hidden="1" x14ac:dyDescent="0.25"/>
    <row r="57054" hidden="1" x14ac:dyDescent="0.25"/>
    <row r="57055" hidden="1" x14ac:dyDescent="0.25"/>
    <row r="57056" hidden="1" x14ac:dyDescent="0.25"/>
    <row r="57057" hidden="1" x14ac:dyDescent="0.25"/>
    <row r="57058" hidden="1" x14ac:dyDescent="0.25"/>
    <row r="57059" hidden="1" x14ac:dyDescent="0.25"/>
    <row r="57060" hidden="1" x14ac:dyDescent="0.25"/>
    <row r="57061" hidden="1" x14ac:dyDescent="0.25"/>
    <row r="57062" hidden="1" x14ac:dyDescent="0.25"/>
    <row r="57063" hidden="1" x14ac:dyDescent="0.25"/>
    <row r="57064" hidden="1" x14ac:dyDescent="0.25"/>
    <row r="57065" hidden="1" x14ac:dyDescent="0.25"/>
    <row r="57066" hidden="1" x14ac:dyDescent="0.25"/>
    <row r="57067" hidden="1" x14ac:dyDescent="0.25"/>
    <row r="57068" hidden="1" x14ac:dyDescent="0.25"/>
    <row r="57069" hidden="1" x14ac:dyDescent="0.25"/>
    <row r="57070" hidden="1" x14ac:dyDescent="0.25"/>
    <row r="57071" hidden="1" x14ac:dyDescent="0.25"/>
    <row r="57072" hidden="1" x14ac:dyDescent="0.25"/>
    <row r="57073" hidden="1" x14ac:dyDescent="0.25"/>
    <row r="57074" hidden="1" x14ac:dyDescent="0.25"/>
    <row r="57075" hidden="1" x14ac:dyDescent="0.25"/>
    <row r="57076" hidden="1" x14ac:dyDescent="0.25"/>
    <row r="57077" hidden="1" x14ac:dyDescent="0.25"/>
    <row r="57078" hidden="1" x14ac:dyDescent="0.25"/>
    <row r="57079" hidden="1" x14ac:dyDescent="0.25"/>
    <row r="57080" hidden="1" x14ac:dyDescent="0.25"/>
    <row r="57081" hidden="1" x14ac:dyDescent="0.25"/>
    <row r="57082" hidden="1" x14ac:dyDescent="0.25"/>
    <row r="57083" hidden="1" x14ac:dyDescent="0.25"/>
    <row r="57084" hidden="1" x14ac:dyDescent="0.25"/>
    <row r="57085" hidden="1" x14ac:dyDescent="0.25"/>
    <row r="57086" hidden="1" x14ac:dyDescent="0.25"/>
    <row r="57087" hidden="1" x14ac:dyDescent="0.25"/>
    <row r="57088" hidden="1" x14ac:dyDescent="0.25"/>
    <row r="57089" hidden="1" x14ac:dyDescent="0.25"/>
    <row r="57090" hidden="1" x14ac:dyDescent="0.25"/>
    <row r="57091" hidden="1" x14ac:dyDescent="0.25"/>
    <row r="57092" hidden="1" x14ac:dyDescent="0.25"/>
    <row r="57093" hidden="1" x14ac:dyDescent="0.25"/>
    <row r="57094" hidden="1" x14ac:dyDescent="0.25"/>
    <row r="57095" hidden="1" x14ac:dyDescent="0.25"/>
    <row r="57096" hidden="1" x14ac:dyDescent="0.25"/>
    <row r="57097" hidden="1" x14ac:dyDescent="0.25"/>
    <row r="57098" hidden="1" x14ac:dyDescent="0.25"/>
    <row r="57099" hidden="1" x14ac:dyDescent="0.25"/>
    <row r="57100" hidden="1" x14ac:dyDescent="0.25"/>
    <row r="57101" hidden="1" x14ac:dyDescent="0.25"/>
    <row r="57102" hidden="1" x14ac:dyDescent="0.25"/>
    <row r="57103" hidden="1" x14ac:dyDescent="0.25"/>
    <row r="57104" hidden="1" x14ac:dyDescent="0.25"/>
    <row r="57105" hidden="1" x14ac:dyDescent="0.25"/>
    <row r="57106" hidden="1" x14ac:dyDescent="0.25"/>
    <row r="57107" hidden="1" x14ac:dyDescent="0.25"/>
    <row r="57108" hidden="1" x14ac:dyDescent="0.25"/>
    <row r="57109" hidden="1" x14ac:dyDescent="0.25"/>
    <row r="57110" hidden="1" x14ac:dyDescent="0.25"/>
    <row r="57111" hidden="1" x14ac:dyDescent="0.25"/>
    <row r="57112" hidden="1" x14ac:dyDescent="0.25"/>
    <row r="57113" hidden="1" x14ac:dyDescent="0.25"/>
    <row r="57114" hidden="1" x14ac:dyDescent="0.25"/>
    <row r="57115" hidden="1" x14ac:dyDescent="0.25"/>
    <row r="57116" hidden="1" x14ac:dyDescent="0.25"/>
    <row r="57117" hidden="1" x14ac:dyDescent="0.25"/>
    <row r="57118" hidden="1" x14ac:dyDescent="0.25"/>
    <row r="57119" hidden="1" x14ac:dyDescent="0.25"/>
    <row r="57120" hidden="1" x14ac:dyDescent="0.25"/>
    <row r="57121" hidden="1" x14ac:dyDescent="0.25"/>
    <row r="57122" hidden="1" x14ac:dyDescent="0.25"/>
    <row r="57123" hidden="1" x14ac:dyDescent="0.25"/>
    <row r="57124" hidden="1" x14ac:dyDescent="0.25"/>
    <row r="57125" hidden="1" x14ac:dyDescent="0.25"/>
    <row r="57126" hidden="1" x14ac:dyDescent="0.25"/>
    <row r="57127" hidden="1" x14ac:dyDescent="0.25"/>
    <row r="57128" hidden="1" x14ac:dyDescent="0.25"/>
    <row r="57129" hidden="1" x14ac:dyDescent="0.25"/>
    <row r="57130" hidden="1" x14ac:dyDescent="0.25"/>
    <row r="57131" hidden="1" x14ac:dyDescent="0.25"/>
    <row r="57132" hidden="1" x14ac:dyDescent="0.25"/>
    <row r="57133" hidden="1" x14ac:dyDescent="0.25"/>
    <row r="57134" hidden="1" x14ac:dyDescent="0.25"/>
    <row r="57135" hidden="1" x14ac:dyDescent="0.25"/>
    <row r="57136" hidden="1" x14ac:dyDescent="0.25"/>
    <row r="57137" hidden="1" x14ac:dyDescent="0.25"/>
    <row r="57138" hidden="1" x14ac:dyDescent="0.25"/>
    <row r="57139" hidden="1" x14ac:dyDescent="0.25"/>
    <row r="57140" hidden="1" x14ac:dyDescent="0.25"/>
    <row r="57141" hidden="1" x14ac:dyDescent="0.25"/>
    <row r="57142" hidden="1" x14ac:dyDescent="0.25"/>
    <row r="57143" hidden="1" x14ac:dyDescent="0.25"/>
    <row r="57144" hidden="1" x14ac:dyDescent="0.25"/>
    <row r="57145" hidden="1" x14ac:dyDescent="0.25"/>
    <row r="57146" hidden="1" x14ac:dyDescent="0.25"/>
    <row r="57147" hidden="1" x14ac:dyDescent="0.25"/>
    <row r="57148" hidden="1" x14ac:dyDescent="0.25"/>
    <row r="57149" hidden="1" x14ac:dyDescent="0.25"/>
    <row r="57150" hidden="1" x14ac:dyDescent="0.25"/>
    <row r="57151" hidden="1" x14ac:dyDescent="0.25"/>
    <row r="57152" hidden="1" x14ac:dyDescent="0.25"/>
    <row r="57153" hidden="1" x14ac:dyDescent="0.25"/>
    <row r="57154" hidden="1" x14ac:dyDescent="0.25"/>
    <row r="57155" hidden="1" x14ac:dyDescent="0.25"/>
    <row r="57156" hidden="1" x14ac:dyDescent="0.25"/>
    <row r="57157" hidden="1" x14ac:dyDescent="0.25"/>
    <row r="57158" hidden="1" x14ac:dyDescent="0.25"/>
    <row r="57159" hidden="1" x14ac:dyDescent="0.25"/>
    <row r="57160" hidden="1" x14ac:dyDescent="0.25"/>
    <row r="57161" hidden="1" x14ac:dyDescent="0.25"/>
    <row r="57162" hidden="1" x14ac:dyDescent="0.25"/>
    <row r="57163" hidden="1" x14ac:dyDescent="0.25"/>
    <row r="57164" hidden="1" x14ac:dyDescent="0.25"/>
    <row r="57165" hidden="1" x14ac:dyDescent="0.25"/>
    <row r="57166" hidden="1" x14ac:dyDescent="0.25"/>
    <row r="57167" hidden="1" x14ac:dyDescent="0.25"/>
    <row r="57168" hidden="1" x14ac:dyDescent="0.25"/>
    <row r="57169" hidden="1" x14ac:dyDescent="0.25"/>
    <row r="57170" hidden="1" x14ac:dyDescent="0.25"/>
    <row r="57171" hidden="1" x14ac:dyDescent="0.25"/>
    <row r="57172" hidden="1" x14ac:dyDescent="0.25"/>
    <row r="57173" hidden="1" x14ac:dyDescent="0.25"/>
    <row r="57174" hidden="1" x14ac:dyDescent="0.25"/>
    <row r="57175" hidden="1" x14ac:dyDescent="0.25"/>
    <row r="57176" hidden="1" x14ac:dyDescent="0.25"/>
    <row r="57177" hidden="1" x14ac:dyDescent="0.25"/>
    <row r="57178" hidden="1" x14ac:dyDescent="0.25"/>
    <row r="57179" hidden="1" x14ac:dyDescent="0.25"/>
    <row r="57180" hidden="1" x14ac:dyDescent="0.25"/>
    <row r="57181" hidden="1" x14ac:dyDescent="0.25"/>
    <row r="57182" hidden="1" x14ac:dyDescent="0.25"/>
    <row r="57183" hidden="1" x14ac:dyDescent="0.25"/>
    <row r="57184" hidden="1" x14ac:dyDescent="0.25"/>
    <row r="57185" hidden="1" x14ac:dyDescent="0.25"/>
    <row r="57186" hidden="1" x14ac:dyDescent="0.25"/>
    <row r="57187" hidden="1" x14ac:dyDescent="0.25"/>
    <row r="57188" hidden="1" x14ac:dyDescent="0.25"/>
    <row r="57189" hidden="1" x14ac:dyDescent="0.25"/>
    <row r="57190" hidden="1" x14ac:dyDescent="0.25"/>
    <row r="57191" hidden="1" x14ac:dyDescent="0.25"/>
    <row r="57192" hidden="1" x14ac:dyDescent="0.25"/>
    <row r="57193" hidden="1" x14ac:dyDescent="0.25"/>
    <row r="57194" hidden="1" x14ac:dyDescent="0.25"/>
    <row r="57195" hidden="1" x14ac:dyDescent="0.25"/>
    <row r="57196" hidden="1" x14ac:dyDescent="0.25"/>
    <row r="57197" hidden="1" x14ac:dyDescent="0.25"/>
    <row r="57198" hidden="1" x14ac:dyDescent="0.25"/>
    <row r="57199" hidden="1" x14ac:dyDescent="0.25"/>
    <row r="57200" hidden="1" x14ac:dyDescent="0.25"/>
    <row r="57201" hidden="1" x14ac:dyDescent="0.25"/>
    <row r="57202" hidden="1" x14ac:dyDescent="0.25"/>
    <row r="57203" hidden="1" x14ac:dyDescent="0.25"/>
    <row r="57204" hidden="1" x14ac:dyDescent="0.25"/>
    <row r="57205" hidden="1" x14ac:dyDescent="0.25"/>
    <row r="57206" hidden="1" x14ac:dyDescent="0.25"/>
    <row r="57207" hidden="1" x14ac:dyDescent="0.25"/>
    <row r="57208" hidden="1" x14ac:dyDescent="0.25"/>
    <row r="57209" hidden="1" x14ac:dyDescent="0.25"/>
    <row r="57210" hidden="1" x14ac:dyDescent="0.25"/>
    <row r="57211" hidden="1" x14ac:dyDescent="0.25"/>
    <row r="57212" hidden="1" x14ac:dyDescent="0.25"/>
    <row r="57213" hidden="1" x14ac:dyDescent="0.25"/>
    <row r="57214" hidden="1" x14ac:dyDescent="0.25"/>
    <row r="57215" hidden="1" x14ac:dyDescent="0.25"/>
    <row r="57216" hidden="1" x14ac:dyDescent="0.25"/>
    <row r="57217" hidden="1" x14ac:dyDescent="0.25"/>
    <row r="57218" hidden="1" x14ac:dyDescent="0.25"/>
    <row r="57219" hidden="1" x14ac:dyDescent="0.25"/>
    <row r="57220" hidden="1" x14ac:dyDescent="0.25"/>
    <row r="57221" hidden="1" x14ac:dyDescent="0.25"/>
    <row r="57222" hidden="1" x14ac:dyDescent="0.25"/>
    <row r="57223" hidden="1" x14ac:dyDescent="0.25"/>
    <row r="57224" hidden="1" x14ac:dyDescent="0.25"/>
    <row r="57225" hidden="1" x14ac:dyDescent="0.25"/>
    <row r="57226" hidden="1" x14ac:dyDescent="0.25"/>
    <row r="57227" hidden="1" x14ac:dyDescent="0.25"/>
    <row r="57228" hidden="1" x14ac:dyDescent="0.25"/>
    <row r="57229" hidden="1" x14ac:dyDescent="0.25"/>
    <row r="57230" hidden="1" x14ac:dyDescent="0.25"/>
    <row r="57231" hidden="1" x14ac:dyDescent="0.25"/>
    <row r="57232" hidden="1" x14ac:dyDescent="0.25"/>
    <row r="57233" hidden="1" x14ac:dyDescent="0.25"/>
    <row r="57234" hidden="1" x14ac:dyDescent="0.25"/>
    <row r="57235" hidden="1" x14ac:dyDescent="0.25"/>
    <row r="57236" hidden="1" x14ac:dyDescent="0.25"/>
    <row r="57237" hidden="1" x14ac:dyDescent="0.25"/>
    <row r="57238" hidden="1" x14ac:dyDescent="0.25"/>
    <row r="57239" hidden="1" x14ac:dyDescent="0.25"/>
    <row r="57240" hidden="1" x14ac:dyDescent="0.25"/>
    <row r="57241" hidden="1" x14ac:dyDescent="0.25"/>
    <row r="57242" hidden="1" x14ac:dyDescent="0.25"/>
    <row r="57243" hidden="1" x14ac:dyDescent="0.25"/>
    <row r="57244" hidden="1" x14ac:dyDescent="0.25"/>
    <row r="57245" hidden="1" x14ac:dyDescent="0.25"/>
    <row r="57246" hidden="1" x14ac:dyDescent="0.25"/>
    <row r="57247" hidden="1" x14ac:dyDescent="0.25"/>
    <row r="57248" hidden="1" x14ac:dyDescent="0.25"/>
    <row r="57249" hidden="1" x14ac:dyDescent="0.25"/>
    <row r="57250" hidden="1" x14ac:dyDescent="0.25"/>
    <row r="57251" hidden="1" x14ac:dyDescent="0.25"/>
    <row r="57252" hidden="1" x14ac:dyDescent="0.25"/>
    <row r="57253" hidden="1" x14ac:dyDescent="0.25"/>
    <row r="57254" hidden="1" x14ac:dyDescent="0.25"/>
    <row r="57255" hidden="1" x14ac:dyDescent="0.25"/>
    <row r="57256" hidden="1" x14ac:dyDescent="0.25"/>
    <row r="57257" hidden="1" x14ac:dyDescent="0.25"/>
    <row r="57258" hidden="1" x14ac:dyDescent="0.25"/>
    <row r="57259" hidden="1" x14ac:dyDescent="0.25"/>
    <row r="57260" hidden="1" x14ac:dyDescent="0.25"/>
    <row r="57261" hidden="1" x14ac:dyDescent="0.25"/>
    <row r="57262" hidden="1" x14ac:dyDescent="0.25"/>
    <row r="57263" hidden="1" x14ac:dyDescent="0.25"/>
    <row r="57264" hidden="1" x14ac:dyDescent="0.25"/>
    <row r="57265" hidden="1" x14ac:dyDescent="0.25"/>
    <row r="57266" hidden="1" x14ac:dyDescent="0.25"/>
    <row r="57267" hidden="1" x14ac:dyDescent="0.25"/>
    <row r="57268" hidden="1" x14ac:dyDescent="0.25"/>
    <row r="57269" hidden="1" x14ac:dyDescent="0.25"/>
    <row r="57270" hidden="1" x14ac:dyDescent="0.25"/>
    <row r="57271" hidden="1" x14ac:dyDescent="0.25"/>
    <row r="57272" hidden="1" x14ac:dyDescent="0.25"/>
    <row r="57273" hidden="1" x14ac:dyDescent="0.25"/>
    <row r="57274" hidden="1" x14ac:dyDescent="0.25"/>
    <row r="57275" hidden="1" x14ac:dyDescent="0.25"/>
    <row r="57276" hidden="1" x14ac:dyDescent="0.25"/>
    <row r="57277" hidden="1" x14ac:dyDescent="0.25"/>
    <row r="57278" hidden="1" x14ac:dyDescent="0.25"/>
    <row r="57279" hidden="1" x14ac:dyDescent="0.25"/>
    <row r="57280" hidden="1" x14ac:dyDescent="0.25"/>
    <row r="57281" hidden="1" x14ac:dyDescent="0.25"/>
    <row r="57282" hidden="1" x14ac:dyDescent="0.25"/>
    <row r="57283" hidden="1" x14ac:dyDescent="0.25"/>
    <row r="57284" hidden="1" x14ac:dyDescent="0.25"/>
    <row r="57285" hidden="1" x14ac:dyDescent="0.25"/>
    <row r="57286" hidden="1" x14ac:dyDescent="0.25"/>
    <row r="57287" hidden="1" x14ac:dyDescent="0.25"/>
    <row r="57288" hidden="1" x14ac:dyDescent="0.25"/>
    <row r="57289" hidden="1" x14ac:dyDescent="0.25"/>
    <row r="57290" hidden="1" x14ac:dyDescent="0.25"/>
    <row r="57291" hidden="1" x14ac:dyDescent="0.25"/>
    <row r="57292" hidden="1" x14ac:dyDescent="0.25"/>
    <row r="57293" hidden="1" x14ac:dyDescent="0.25"/>
    <row r="57294" hidden="1" x14ac:dyDescent="0.25"/>
    <row r="57295" hidden="1" x14ac:dyDescent="0.25"/>
    <row r="57296" hidden="1" x14ac:dyDescent="0.25"/>
    <row r="57297" hidden="1" x14ac:dyDescent="0.25"/>
    <row r="57298" hidden="1" x14ac:dyDescent="0.25"/>
    <row r="57299" hidden="1" x14ac:dyDescent="0.25"/>
    <row r="57300" hidden="1" x14ac:dyDescent="0.25"/>
    <row r="57301" hidden="1" x14ac:dyDescent="0.25"/>
    <row r="57302" hidden="1" x14ac:dyDescent="0.25"/>
    <row r="57303" hidden="1" x14ac:dyDescent="0.25"/>
    <row r="57304" hidden="1" x14ac:dyDescent="0.25"/>
    <row r="57305" hidden="1" x14ac:dyDescent="0.25"/>
    <row r="57306" hidden="1" x14ac:dyDescent="0.25"/>
    <row r="57307" hidden="1" x14ac:dyDescent="0.25"/>
    <row r="57308" hidden="1" x14ac:dyDescent="0.25"/>
    <row r="57309" hidden="1" x14ac:dyDescent="0.25"/>
    <row r="57310" hidden="1" x14ac:dyDescent="0.25"/>
    <row r="57311" hidden="1" x14ac:dyDescent="0.25"/>
    <row r="57312" hidden="1" x14ac:dyDescent="0.25"/>
    <row r="57313" hidden="1" x14ac:dyDescent="0.25"/>
    <row r="57314" hidden="1" x14ac:dyDescent="0.25"/>
    <row r="57315" hidden="1" x14ac:dyDescent="0.25"/>
    <row r="57316" hidden="1" x14ac:dyDescent="0.25"/>
    <row r="57317" hidden="1" x14ac:dyDescent="0.25"/>
    <row r="57318" hidden="1" x14ac:dyDescent="0.25"/>
    <row r="57319" hidden="1" x14ac:dyDescent="0.25"/>
    <row r="57320" hidden="1" x14ac:dyDescent="0.25"/>
    <row r="57321" hidden="1" x14ac:dyDescent="0.25"/>
    <row r="57322" hidden="1" x14ac:dyDescent="0.25"/>
    <row r="57323" hidden="1" x14ac:dyDescent="0.25"/>
    <row r="57324" hidden="1" x14ac:dyDescent="0.25"/>
    <row r="57325" hidden="1" x14ac:dyDescent="0.25"/>
    <row r="57326" hidden="1" x14ac:dyDescent="0.25"/>
    <row r="57327" hidden="1" x14ac:dyDescent="0.25"/>
    <row r="57328" hidden="1" x14ac:dyDescent="0.25"/>
    <row r="57329" hidden="1" x14ac:dyDescent="0.25"/>
    <row r="57330" hidden="1" x14ac:dyDescent="0.25"/>
    <row r="57331" hidden="1" x14ac:dyDescent="0.25"/>
    <row r="57332" hidden="1" x14ac:dyDescent="0.25"/>
    <row r="57333" hidden="1" x14ac:dyDescent="0.25"/>
    <row r="57334" hidden="1" x14ac:dyDescent="0.25"/>
    <row r="57335" hidden="1" x14ac:dyDescent="0.25"/>
    <row r="57336" hidden="1" x14ac:dyDescent="0.25"/>
    <row r="57337" hidden="1" x14ac:dyDescent="0.25"/>
    <row r="57338" hidden="1" x14ac:dyDescent="0.25"/>
    <row r="57339" hidden="1" x14ac:dyDescent="0.25"/>
    <row r="57340" hidden="1" x14ac:dyDescent="0.25"/>
    <row r="57341" hidden="1" x14ac:dyDescent="0.25"/>
    <row r="57342" hidden="1" x14ac:dyDescent="0.25"/>
    <row r="57343" hidden="1" x14ac:dyDescent="0.25"/>
    <row r="57344" hidden="1" x14ac:dyDescent="0.25"/>
    <row r="57345" hidden="1" x14ac:dyDescent="0.25"/>
    <row r="57346" hidden="1" x14ac:dyDescent="0.25"/>
    <row r="57347" hidden="1" x14ac:dyDescent="0.25"/>
    <row r="57348" hidden="1" x14ac:dyDescent="0.25"/>
    <row r="57349" hidden="1" x14ac:dyDescent="0.25"/>
    <row r="57350" hidden="1" x14ac:dyDescent="0.25"/>
    <row r="57351" hidden="1" x14ac:dyDescent="0.25"/>
    <row r="57352" hidden="1" x14ac:dyDescent="0.25"/>
    <row r="57353" hidden="1" x14ac:dyDescent="0.25"/>
    <row r="57354" hidden="1" x14ac:dyDescent="0.25"/>
    <row r="57355" hidden="1" x14ac:dyDescent="0.25"/>
    <row r="57356" hidden="1" x14ac:dyDescent="0.25"/>
    <row r="57357" hidden="1" x14ac:dyDescent="0.25"/>
    <row r="57358" hidden="1" x14ac:dyDescent="0.25"/>
    <row r="57359" hidden="1" x14ac:dyDescent="0.25"/>
    <row r="57360" hidden="1" x14ac:dyDescent="0.25"/>
    <row r="57361" hidden="1" x14ac:dyDescent="0.25"/>
    <row r="57362" hidden="1" x14ac:dyDescent="0.25"/>
    <row r="57363" hidden="1" x14ac:dyDescent="0.25"/>
    <row r="57364" hidden="1" x14ac:dyDescent="0.25"/>
    <row r="57365" hidden="1" x14ac:dyDescent="0.25"/>
    <row r="57366" hidden="1" x14ac:dyDescent="0.25"/>
    <row r="57367" hidden="1" x14ac:dyDescent="0.25"/>
    <row r="57368" hidden="1" x14ac:dyDescent="0.25"/>
    <row r="57369" hidden="1" x14ac:dyDescent="0.25"/>
    <row r="57370" hidden="1" x14ac:dyDescent="0.25"/>
    <row r="57371" hidden="1" x14ac:dyDescent="0.25"/>
    <row r="57372" hidden="1" x14ac:dyDescent="0.25"/>
    <row r="57373" hidden="1" x14ac:dyDescent="0.25"/>
    <row r="57374" hidden="1" x14ac:dyDescent="0.25"/>
    <row r="57375" hidden="1" x14ac:dyDescent="0.25"/>
    <row r="57376" hidden="1" x14ac:dyDescent="0.25"/>
    <row r="57377" hidden="1" x14ac:dyDescent="0.25"/>
    <row r="57378" hidden="1" x14ac:dyDescent="0.25"/>
    <row r="57379" hidden="1" x14ac:dyDescent="0.25"/>
    <row r="57380" hidden="1" x14ac:dyDescent="0.25"/>
    <row r="57381" hidden="1" x14ac:dyDescent="0.25"/>
    <row r="57382" hidden="1" x14ac:dyDescent="0.25"/>
    <row r="57383" hidden="1" x14ac:dyDescent="0.25"/>
    <row r="57384" hidden="1" x14ac:dyDescent="0.25"/>
    <row r="57385" hidden="1" x14ac:dyDescent="0.25"/>
    <row r="57386" hidden="1" x14ac:dyDescent="0.25"/>
    <row r="57387" hidden="1" x14ac:dyDescent="0.25"/>
    <row r="57388" hidden="1" x14ac:dyDescent="0.25"/>
    <row r="57389" hidden="1" x14ac:dyDescent="0.25"/>
    <row r="57390" hidden="1" x14ac:dyDescent="0.25"/>
    <row r="57391" hidden="1" x14ac:dyDescent="0.25"/>
    <row r="57392" hidden="1" x14ac:dyDescent="0.25"/>
    <row r="57393" hidden="1" x14ac:dyDescent="0.25"/>
    <row r="57394" hidden="1" x14ac:dyDescent="0.25"/>
    <row r="57395" hidden="1" x14ac:dyDescent="0.25"/>
    <row r="57396" hidden="1" x14ac:dyDescent="0.25"/>
    <row r="57397" hidden="1" x14ac:dyDescent="0.25"/>
    <row r="57398" hidden="1" x14ac:dyDescent="0.25"/>
    <row r="57399" hidden="1" x14ac:dyDescent="0.25"/>
    <row r="57400" hidden="1" x14ac:dyDescent="0.25"/>
    <row r="57401" hidden="1" x14ac:dyDescent="0.25"/>
    <row r="57402" hidden="1" x14ac:dyDescent="0.25"/>
    <row r="57403" hidden="1" x14ac:dyDescent="0.25"/>
    <row r="57404" hidden="1" x14ac:dyDescent="0.25"/>
    <row r="57405" hidden="1" x14ac:dyDescent="0.25"/>
    <row r="57406" hidden="1" x14ac:dyDescent="0.25"/>
    <row r="57407" hidden="1" x14ac:dyDescent="0.25"/>
    <row r="57408" hidden="1" x14ac:dyDescent="0.25"/>
    <row r="57409" hidden="1" x14ac:dyDescent="0.25"/>
    <row r="57410" hidden="1" x14ac:dyDescent="0.25"/>
    <row r="57411" hidden="1" x14ac:dyDescent="0.25"/>
    <row r="57412" hidden="1" x14ac:dyDescent="0.25"/>
    <row r="57413" hidden="1" x14ac:dyDescent="0.25"/>
    <row r="57414" hidden="1" x14ac:dyDescent="0.25"/>
    <row r="57415" hidden="1" x14ac:dyDescent="0.25"/>
    <row r="57416" hidden="1" x14ac:dyDescent="0.25"/>
    <row r="57417" hidden="1" x14ac:dyDescent="0.25"/>
    <row r="57418" hidden="1" x14ac:dyDescent="0.25"/>
    <row r="57419" hidden="1" x14ac:dyDescent="0.25"/>
    <row r="57420" hidden="1" x14ac:dyDescent="0.25"/>
    <row r="57421" hidden="1" x14ac:dyDescent="0.25"/>
    <row r="57422" hidden="1" x14ac:dyDescent="0.25"/>
    <row r="57423" hidden="1" x14ac:dyDescent="0.25"/>
    <row r="57424" hidden="1" x14ac:dyDescent="0.25"/>
    <row r="57425" hidden="1" x14ac:dyDescent="0.25"/>
    <row r="57426" hidden="1" x14ac:dyDescent="0.25"/>
    <row r="57427" hidden="1" x14ac:dyDescent="0.25"/>
    <row r="57428" hidden="1" x14ac:dyDescent="0.25"/>
    <row r="57429" hidden="1" x14ac:dyDescent="0.25"/>
    <row r="57430" hidden="1" x14ac:dyDescent="0.25"/>
    <row r="57431" hidden="1" x14ac:dyDescent="0.25"/>
    <row r="57432" hidden="1" x14ac:dyDescent="0.25"/>
    <row r="57433" hidden="1" x14ac:dyDescent="0.25"/>
    <row r="57434" hidden="1" x14ac:dyDescent="0.25"/>
    <row r="57435" hidden="1" x14ac:dyDescent="0.25"/>
    <row r="57436" hidden="1" x14ac:dyDescent="0.25"/>
    <row r="57437" hidden="1" x14ac:dyDescent="0.25"/>
    <row r="57438" hidden="1" x14ac:dyDescent="0.25"/>
    <row r="57439" hidden="1" x14ac:dyDescent="0.25"/>
    <row r="57440" hidden="1" x14ac:dyDescent="0.25"/>
    <row r="57441" hidden="1" x14ac:dyDescent="0.25"/>
    <row r="57442" hidden="1" x14ac:dyDescent="0.25"/>
    <row r="57443" hidden="1" x14ac:dyDescent="0.25"/>
    <row r="57444" hidden="1" x14ac:dyDescent="0.25"/>
    <row r="57445" hidden="1" x14ac:dyDescent="0.25"/>
    <row r="57446" hidden="1" x14ac:dyDescent="0.25"/>
    <row r="57447" hidden="1" x14ac:dyDescent="0.25"/>
    <row r="57448" hidden="1" x14ac:dyDescent="0.25"/>
    <row r="57449" hidden="1" x14ac:dyDescent="0.25"/>
    <row r="57450" hidden="1" x14ac:dyDescent="0.25"/>
    <row r="57451" hidden="1" x14ac:dyDescent="0.25"/>
    <row r="57452" hidden="1" x14ac:dyDescent="0.25"/>
    <row r="57453" hidden="1" x14ac:dyDescent="0.25"/>
    <row r="57454" hidden="1" x14ac:dyDescent="0.25"/>
    <row r="57455" hidden="1" x14ac:dyDescent="0.25"/>
    <row r="57456" hidden="1" x14ac:dyDescent="0.25"/>
    <row r="57457" hidden="1" x14ac:dyDescent="0.25"/>
    <row r="57458" hidden="1" x14ac:dyDescent="0.25"/>
    <row r="57459" hidden="1" x14ac:dyDescent="0.25"/>
    <row r="57460" hidden="1" x14ac:dyDescent="0.25"/>
    <row r="57461" hidden="1" x14ac:dyDescent="0.25"/>
    <row r="57462" hidden="1" x14ac:dyDescent="0.25"/>
    <row r="57463" hidden="1" x14ac:dyDescent="0.25"/>
    <row r="57464" hidden="1" x14ac:dyDescent="0.25"/>
    <row r="57465" hidden="1" x14ac:dyDescent="0.25"/>
    <row r="57466" hidden="1" x14ac:dyDescent="0.25"/>
    <row r="57467" hidden="1" x14ac:dyDescent="0.25"/>
    <row r="57468" hidden="1" x14ac:dyDescent="0.25"/>
    <row r="57469" hidden="1" x14ac:dyDescent="0.25"/>
    <row r="57470" hidden="1" x14ac:dyDescent="0.25"/>
    <row r="57471" hidden="1" x14ac:dyDescent="0.25"/>
    <row r="57472" hidden="1" x14ac:dyDescent="0.25"/>
    <row r="57473" hidden="1" x14ac:dyDescent="0.25"/>
    <row r="57474" hidden="1" x14ac:dyDescent="0.25"/>
    <row r="57475" hidden="1" x14ac:dyDescent="0.25"/>
    <row r="57476" hidden="1" x14ac:dyDescent="0.25"/>
    <row r="57477" hidden="1" x14ac:dyDescent="0.25"/>
    <row r="57478" hidden="1" x14ac:dyDescent="0.25"/>
    <row r="57479" hidden="1" x14ac:dyDescent="0.25"/>
    <row r="57480" hidden="1" x14ac:dyDescent="0.25"/>
    <row r="57481" hidden="1" x14ac:dyDescent="0.25"/>
    <row r="57482" hidden="1" x14ac:dyDescent="0.25"/>
    <row r="57483" hidden="1" x14ac:dyDescent="0.25"/>
    <row r="57484" hidden="1" x14ac:dyDescent="0.25"/>
    <row r="57485" hidden="1" x14ac:dyDescent="0.25"/>
    <row r="57486" hidden="1" x14ac:dyDescent="0.25"/>
    <row r="57487" hidden="1" x14ac:dyDescent="0.25"/>
    <row r="57488" hidden="1" x14ac:dyDescent="0.25"/>
    <row r="57489" hidden="1" x14ac:dyDescent="0.25"/>
    <row r="57490" hidden="1" x14ac:dyDescent="0.25"/>
    <row r="57491" hidden="1" x14ac:dyDescent="0.25"/>
    <row r="57492" hidden="1" x14ac:dyDescent="0.25"/>
    <row r="57493" hidden="1" x14ac:dyDescent="0.25"/>
    <row r="57494" hidden="1" x14ac:dyDescent="0.25"/>
    <row r="57495" hidden="1" x14ac:dyDescent="0.25"/>
    <row r="57496" hidden="1" x14ac:dyDescent="0.25"/>
    <row r="57497" hidden="1" x14ac:dyDescent="0.25"/>
    <row r="57498" hidden="1" x14ac:dyDescent="0.25"/>
    <row r="57499" hidden="1" x14ac:dyDescent="0.25"/>
    <row r="57500" hidden="1" x14ac:dyDescent="0.25"/>
    <row r="57501" hidden="1" x14ac:dyDescent="0.25"/>
    <row r="57502" hidden="1" x14ac:dyDescent="0.25"/>
    <row r="57503" hidden="1" x14ac:dyDescent="0.25"/>
    <row r="57504" hidden="1" x14ac:dyDescent="0.25"/>
    <row r="57505" hidden="1" x14ac:dyDescent="0.25"/>
    <row r="57506" hidden="1" x14ac:dyDescent="0.25"/>
    <row r="57507" hidden="1" x14ac:dyDescent="0.25"/>
    <row r="57508" hidden="1" x14ac:dyDescent="0.25"/>
    <row r="57509" hidden="1" x14ac:dyDescent="0.25"/>
    <row r="57510" hidden="1" x14ac:dyDescent="0.25"/>
    <row r="57511" hidden="1" x14ac:dyDescent="0.25"/>
    <row r="57512" hidden="1" x14ac:dyDescent="0.25"/>
    <row r="57513" hidden="1" x14ac:dyDescent="0.25"/>
    <row r="57514" hidden="1" x14ac:dyDescent="0.25"/>
    <row r="57515" hidden="1" x14ac:dyDescent="0.25"/>
    <row r="57516" hidden="1" x14ac:dyDescent="0.25"/>
    <row r="57517" hidden="1" x14ac:dyDescent="0.25"/>
    <row r="57518" hidden="1" x14ac:dyDescent="0.25"/>
    <row r="57519" hidden="1" x14ac:dyDescent="0.25"/>
    <row r="57520" hidden="1" x14ac:dyDescent="0.25"/>
    <row r="57521" hidden="1" x14ac:dyDescent="0.25"/>
    <row r="57522" hidden="1" x14ac:dyDescent="0.25"/>
    <row r="57523" hidden="1" x14ac:dyDescent="0.25"/>
    <row r="57524" hidden="1" x14ac:dyDescent="0.25"/>
    <row r="57525" hidden="1" x14ac:dyDescent="0.25"/>
    <row r="57526" hidden="1" x14ac:dyDescent="0.25"/>
    <row r="57527" hidden="1" x14ac:dyDescent="0.25"/>
    <row r="57528" hidden="1" x14ac:dyDescent="0.25"/>
    <row r="57529" hidden="1" x14ac:dyDescent="0.25"/>
    <row r="57530" hidden="1" x14ac:dyDescent="0.25"/>
    <row r="57531" hidden="1" x14ac:dyDescent="0.25"/>
    <row r="57532" hidden="1" x14ac:dyDescent="0.25"/>
    <row r="57533" hidden="1" x14ac:dyDescent="0.25"/>
    <row r="57534" hidden="1" x14ac:dyDescent="0.25"/>
    <row r="57535" hidden="1" x14ac:dyDescent="0.25"/>
    <row r="57536" hidden="1" x14ac:dyDescent="0.25"/>
    <row r="57537" hidden="1" x14ac:dyDescent="0.25"/>
    <row r="57538" hidden="1" x14ac:dyDescent="0.25"/>
    <row r="57539" hidden="1" x14ac:dyDescent="0.25"/>
    <row r="57540" hidden="1" x14ac:dyDescent="0.25"/>
    <row r="57541" hidden="1" x14ac:dyDescent="0.25"/>
    <row r="57542" hidden="1" x14ac:dyDescent="0.25"/>
    <row r="57543" hidden="1" x14ac:dyDescent="0.25"/>
    <row r="57544" hidden="1" x14ac:dyDescent="0.25"/>
    <row r="57545" hidden="1" x14ac:dyDescent="0.25"/>
    <row r="57546" hidden="1" x14ac:dyDescent="0.25"/>
    <row r="57547" hidden="1" x14ac:dyDescent="0.25"/>
    <row r="57548" hidden="1" x14ac:dyDescent="0.25"/>
    <row r="57549" hidden="1" x14ac:dyDescent="0.25"/>
    <row r="57550" hidden="1" x14ac:dyDescent="0.25"/>
    <row r="57551" hidden="1" x14ac:dyDescent="0.25"/>
    <row r="57552" hidden="1" x14ac:dyDescent="0.25"/>
    <row r="57553" hidden="1" x14ac:dyDescent="0.25"/>
    <row r="57554" hidden="1" x14ac:dyDescent="0.25"/>
    <row r="57555" hidden="1" x14ac:dyDescent="0.25"/>
    <row r="57556" hidden="1" x14ac:dyDescent="0.25"/>
    <row r="57557" hidden="1" x14ac:dyDescent="0.25"/>
    <row r="57558" hidden="1" x14ac:dyDescent="0.25"/>
    <row r="57559" hidden="1" x14ac:dyDescent="0.25"/>
    <row r="57560" hidden="1" x14ac:dyDescent="0.25"/>
    <row r="57561" hidden="1" x14ac:dyDescent="0.25"/>
    <row r="57562" hidden="1" x14ac:dyDescent="0.25"/>
    <row r="57563" hidden="1" x14ac:dyDescent="0.25"/>
    <row r="57564" hidden="1" x14ac:dyDescent="0.25"/>
    <row r="57565" hidden="1" x14ac:dyDescent="0.25"/>
    <row r="57566" hidden="1" x14ac:dyDescent="0.25"/>
    <row r="57567" hidden="1" x14ac:dyDescent="0.25"/>
    <row r="57568" hidden="1" x14ac:dyDescent="0.25"/>
    <row r="57569" hidden="1" x14ac:dyDescent="0.25"/>
    <row r="57570" hidden="1" x14ac:dyDescent="0.25"/>
    <row r="57571" hidden="1" x14ac:dyDescent="0.25"/>
    <row r="57572" hidden="1" x14ac:dyDescent="0.25"/>
    <row r="57573" hidden="1" x14ac:dyDescent="0.25"/>
    <row r="57574" hidden="1" x14ac:dyDescent="0.25"/>
    <row r="57575" hidden="1" x14ac:dyDescent="0.25"/>
    <row r="57576" hidden="1" x14ac:dyDescent="0.25"/>
    <row r="57577" hidden="1" x14ac:dyDescent="0.25"/>
    <row r="57578" hidden="1" x14ac:dyDescent="0.25"/>
    <row r="57579" hidden="1" x14ac:dyDescent="0.25"/>
    <row r="57580" hidden="1" x14ac:dyDescent="0.25"/>
    <row r="57581" hidden="1" x14ac:dyDescent="0.25"/>
    <row r="57582" hidden="1" x14ac:dyDescent="0.25"/>
    <row r="57583" hidden="1" x14ac:dyDescent="0.25"/>
    <row r="57584" hidden="1" x14ac:dyDescent="0.25"/>
    <row r="57585" hidden="1" x14ac:dyDescent="0.25"/>
    <row r="57586" hidden="1" x14ac:dyDescent="0.25"/>
    <row r="57587" hidden="1" x14ac:dyDescent="0.25"/>
    <row r="57588" hidden="1" x14ac:dyDescent="0.25"/>
    <row r="57589" hidden="1" x14ac:dyDescent="0.25"/>
    <row r="57590" hidden="1" x14ac:dyDescent="0.25"/>
    <row r="57591" hidden="1" x14ac:dyDescent="0.25"/>
    <row r="57592" hidden="1" x14ac:dyDescent="0.25"/>
    <row r="57593" hidden="1" x14ac:dyDescent="0.25"/>
    <row r="57594" hidden="1" x14ac:dyDescent="0.25"/>
    <row r="57595" hidden="1" x14ac:dyDescent="0.25"/>
    <row r="57596" hidden="1" x14ac:dyDescent="0.25"/>
    <row r="57597" hidden="1" x14ac:dyDescent="0.25"/>
    <row r="57598" hidden="1" x14ac:dyDescent="0.25"/>
    <row r="57599" hidden="1" x14ac:dyDescent="0.25"/>
    <row r="57600" hidden="1" x14ac:dyDescent="0.25"/>
    <row r="57601" hidden="1" x14ac:dyDescent="0.25"/>
    <row r="57602" hidden="1" x14ac:dyDescent="0.25"/>
    <row r="57603" hidden="1" x14ac:dyDescent="0.25"/>
    <row r="57604" hidden="1" x14ac:dyDescent="0.25"/>
    <row r="57605" hidden="1" x14ac:dyDescent="0.25"/>
    <row r="57606" hidden="1" x14ac:dyDescent="0.25"/>
    <row r="57607" hidden="1" x14ac:dyDescent="0.25"/>
    <row r="57608" hidden="1" x14ac:dyDescent="0.25"/>
    <row r="57609" hidden="1" x14ac:dyDescent="0.25"/>
    <row r="57610" hidden="1" x14ac:dyDescent="0.25"/>
    <row r="57611" hidden="1" x14ac:dyDescent="0.25"/>
    <row r="57612" hidden="1" x14ac:dyDescent="0.25"/>
    <row r="57613" hidden="1" x14ac:dyDescent="0.25"/>
    <row r="57614" hidden="1" x14ac:dyDescent="0.25"/>
    <row r="57615" hidden="1" x14ac:dyDescent="0.25"/>
    <row r="57616" hidden="1" x14ac:dyDescent="0.25"/>
    <row r="57617" hidden="1" x14ac:dyDescent="0.25"/>
    <row r="57618" hidden="1" x14ac:dyDescent="0.25"/>
    <row r="57619" hidden="1" x14ac:dyDescent="0.25"/>
    <row r="57620" hidden="1" x14ac:dyDescent="0.25"/>
    <row r="57621" hidden="1" x14ac:dyDescent="0.25"/>
    <row r="57622" hidden="1" x14ac:dyDescent="0.25"/>
    <row r="57623" hidden="1" x14ac:dyDescent="0.25"/>
    <row r="57624" hidden="1" x14ac:dyDescent="0.25"/>
    <row r="57625" hidden="1" x14ac:dyDescent="0.25"/>
    <row r="57626" hidden="1" x14ac:dyDescent="0.25"/>
    <row r="57627" hidden="1" x14ac:dyDescent="0.25"/>
    <row r="57628" hidden="1" x14ac:dyDescent="0.25"/>
    <row r="57629" hidden="1" x14ac:dyDescent="0.25"/>
    <row r="57630" hidden="1" x14ac:dyDescent="0.25"/>
    <row r="57631" hidden="1" x14ac:dyDescent="0.25"/>
    <row r="57632" hidden="1" x14ac:dyDescent="0.25"/>
    <row r="57633" hidden="1" x14ac:dyDescent="0.25"/>
    <row r="57634" hidden="1" x14ac:dyDescent="0.25"/>
    <row r="57635" hidden="1" x14ac:dyDescent="0.25"/>
    <row r="57636" hidden="1" x14ac:dyDescent="0.25"/>
    <row r="57637" hidden="1" x14ac:dyDescent="0.25"/>
    <row r="57638" hidden="1" x14ac:dyDescent="0.25"/>
    <row r="57639" hidden="1" x14ac:dyDescent="0.25"/>
    <row r="57640" hidden="1" x14ac:dyDescent="0.25"/>
    <row r="57641" hidden="1" x14ac:dyDescent="0.25"/>
    <row r="57642" hidden="1" x14ac:dyDescent="0.25"/>
    <row r="57643" hidden="1" x14ac:dyDescent="0.25"/>
    <row r="57644" hidden="1" x14ac:dyDescent="0.25"/>
    <row r="57645" hidden="1" x14ac:dyDescent="0.25"/>
    <row r="57646" hidden="1" x14ac:dyDescent="0.25"/>
    <row r="57647" hidden="1" x14ac:dyDescent="0.25"/>
    <row r="57648" hidden="1" x14ac:dyDescent="0.25"/>
    <row r="57649" hidden="1" x14ac:dyDescent="0.25"/>
    <row r="57650" hidden="1" x14ac:dyDescent="0.25"/>
    <row r="57651" hidden="1" x14ac:dyDescent="0.25"/>
    <row r="57652" hidden="1" x14ac:dyDescent="0.25"/>
    <row r="57653" hidden="1" x14ac:dyDescent="0.25"/>
    <row r="57654" hidden="1" x14ac:dyDescent="0.25"/>
    <row r="57655" hidden="1" x14ac:dyDescent="0.25"/>
    <row r="57656" hidden="1" x14ac:dyDescent="0.25"/>
    <row r="57657" hidden="1" x14ac:dyDescent="0.25"/>
    <row r="57658" hidden="1" x14ac:dyDescent="0.25"/>
    <row r="57659" hidden="1" x14ac:dyDescent="0.25"/>
    <row r="57660" hidden="1" x14ac:dyDescent="0.25"/>
    <row r="57661" hidden="1" x14ac:dyDescent="0.25"/>
    <row r="57662" hidden="1" x14ac:dyDescent="0.25"/>
    <row r="57663" hidden="1" x14ac:dyDescent="0.25"/>
    <row r="57664" hidden="1" x14ac:dyDescent="0.25"/>
    <row r="57665" hidden="1" x14ac:dyDescent="0.25"/>
    <row r="57666" hidden="1" x14ac:dyDescent="0.25"/>
    <row r="57667" hidden="1" x14ac:dyDescent="0.25"/>
    <row r="57668" hidden="1" x14ac:dyDescent="0.25"/>
    <row r="57669" hidden="1" x14ac:dyDescent="0.25"/>
    <row r="57670" hidden="1" x14ac:dyDescent="0.25"/>
    <row r="57671" hidden="1" x14ac:dyDescent="0.25"/>
    <row r="57672" hidden="1" x14ac:dyDescent="0.25"/>
    <row r="57673" hidden="1" x14ac:dyDescent="0.25"/>
    <row r="57674" hidden="1" x14ac:dyDescent="0.25"/>
    <row r="57675" hidden="1" x14ac:dyDescent="0.25"/>
    <row r="57676" hidden="1" x14ac:dyDescent="0.25"/>
    <row r="57677" hidden="1" x14ac:dyDescent="0.25"/>
    <row r="57678" hidden="1" x14ac:dyDescent="0.25"/>
    <row r="57679" hidden="1" x14ac:dyDescent="0.25"/>
    <row r="57680" hidden="1" x14ac:dyDescent="0.25"/>
    <row r="57681" hidden="1" x14ac:dyDescent="0.25"/>
    <row r="57682" hidden="1" x14ac:dyDescent="0.25"/>
    <row r="57683" hidden="1" x14ac:dyDescent="0.25"/>
    <row r="57684" hidden="1" x14ac:dyDescent="0.25"/>
    <row r="57685" hidden="1" x14ac:dyDescent="0.25"/>
    <row r="57686" hidden="1" x14ac:dyDescent="0.25"/>
    <row r="57687" hidden="1" x14ac:dyDescent="0.25"/>
    <row r="57688" hidden="1" x14ac:dyDescent="0.25"/>
    <row r="57689" hidden="1" x14ac:dyDescent="0.25"/>
    <row r="57690" hidden="1" x14ac:dyDescent="0.25"/>
    <row r="57691" hidden="1" x14ac:dyDescent="0.25"/>
    <row r="57692" hidden="1" x14ac:dyDescent="0.25"/>
    <row r="57693" hidden="1" x14ac:dyDescent="0.25"/>
    <row r="57694" hidden="1" x14ac:dyDescent="0.25"/>
    <row r="57695" hidden="1" x14ac:dyDescent="0.25"/>
    <row r="57696" hidden="1" x14ac:dyDescent="0.25"/>
    <row r="57697" hidden="1" x14ac:dyDescent="0.25"/>
    <row r="57698" hidden="1" x14ac:dyDescent="0.25"/>
    <row r="57699" hidden="1" x14ac:dyDescent="0.25"/>
    <row r="57700" hidden="1" x14ac:dyDescent="0.25"/>
    <row r="57701" hidden="1" x14ac:dyDescent="0.25"/>
    <row r="57702" hidden="1" x14ac:dyDescent="0.25"/>
    <row r="57703" hidden="1" x14ac:dyDescent="0.25"/>
    <row r="57704" hidden="1" x14ac:dyDescent="0.25"/>
    <row r="57705" hidden="1" x14ac:dyDescent="0.25"/>
    <row r="57706" hidden="1" x14ac:dyDescent="0.25"/>
    <row r="57707" hidden="1" x14ac:dyDescent="0.25"/>
    <row r="57708" hidden="1" x14ac:dyDescent="0.25"/>
    <row r="57709" hidden="1" x14ac:dyDescent="0.25"/>
    <row r="57710" hidden="1" x14ac:dyDescent="0.25"/>
    <row r="57711" hidden="1" x14ac:dyDescent="0.25"/>
    <row r="57712" hidden="1" x14ac:dyDescent="0.25"/>
    <row r="57713" hidden="1" x14ac:dyDescent="0.25"/>
    <row r="57714" hidden="1" x14ac:dyDescent="0.25"/>
    <row r="57715" hidden="1" x14ac:dyDescent="0.25"/>
    <row r="57716" hidden="1" x14ac:dyDescent="0.25"/>
    <row r="57717" hidden="1" x14ac:dyDescent="0.25"/>
    <row r="57718" hidden="1" x14ac:dyDescent="0.25"/>
    <row r="57719" hidden="1" x14ac:dyDescent="0.25"/>
    <row r="57720" hidden="1" x14ac:dyDescent="0.25"/>
    <row r="57721" hidden="1" x14ac:dyDescent="0.25"/>
    <row r="57722" hidden="1" x14ac:dyDescent="0.25"/>
    <row r="57723" hidden="1" x14ac:dyDescent="0.25"/>
    <row r="57724" hidden="1" x14ac:dyDescent="0.25"/>
    <row r="57725" hidden="1" x14ac:dyDescent="0.25"/>
    <row r="57726" hidden="1" x14ac:dyDescent="0.25"/>
    <row r="57727" hidden="1" x14ac:dyDescent="0.25"/>
    <row r="57728" hidden="1" x14ac:dyDescent="0.25"/>
    <row r="57729" hidden="1" x14ac:dyDescent="0.25"/>
    <row r="57730" hidden="1" x14ac:dyDescent="0.25"/>
    <row r="57731" hidden="1" x14ac:dyDescent="0.25"/>
    <row r="57732" hidden="1" x14ac:dyDescent="0.25"/>
    <row r="57733" hidden="1" x14ac:dyDescent="0.25"/>
    <row r="57734" hidden="1" x14ac:dyDescent="0.25"/>
    <row r="57735" hidden="1" x14ac:dyDescent="0.25"/>
    <row r="57736" hidden="1" x14ac:dyDescent="0.25"/>
    <row r="57737" hidden="1" x14ac:dyDescent="0.25"/>
    <row r="57738" hidden="1" x14ac:dyDescent="0.25"/>
    <row r="57739" hidden="1" x14ac:dyDescent="0.25"/>
    <row r="57740" hidden="1" x14ac:dyDescent="0.25"/>
    <row r="57741" hidden="1" x14ac:dyDescent="0.25"/>
    <row r="57742" hidden="1" x14ac:dyDescent="0.25"/>
    <row r="57743" hidden="1" x14ac:dyDescent="0.25"/>
    <row r="57744" hidden="1" x14ac:dyDescent="0.25"/>
    <row r="57745" hidden="1" x14ac:dyDescent="0.25"/>
    <row r="57746" hidden="1" x14ac:dyDescent="0.25"/>
    <row r="57747" hidden="1" x14ac:dyDescent="0.25"/>
    <row r="57748" hidden="1" x14ac:dyDescent="0.25"/>
    <row r="57749" hidden="1" x14ac:dyDescent="0.25"/>
    <row r="57750" hidden="1" x14ac:dyDescent="0.25"/>
    <row r="57751" hidden="1" x14ac:dyDescent="0.25"/>
    <row r="57752" hidden="1" x14ac:dyDescent="0.25"/>
    <row r="57753" hidden="1" x14ac:dyDescent="0.25"/>
    <row r="57754" hidden="1" x14ac:dyDescent="0.25"/>
    <row r="57755" hidden="1" x14ac:dyDescent="0.25"/>
    <row r="57756" hidden="1" x14ac:dyDescent="0.25"/>
    <row r="57757" hidden="1" x14ac:dyDescent="0.25"/>
    <row r="57758" hidden="1" x14ac:dyDescent="0.25"/>
    <row r="57759" hidden="1" x14ac:dyDescent="0.25"/>
    <row r="57760" hidden="1" x14ac:dyDescent="0.25"/>
    <row r="57761" hidden="1" x14ac:dyDescent="0.25"/>
    <row r="57762" hidden="1" x14ac:dyDescent="0.25"/>
    <row r="57763" hidden="1" x14ac:dyDescent="0.25"/>
    <row r="57764" hidden="1" x14ac:dyDescent="0.25"/>
    <row r="57765" hidden="1" x14ac:dyDescent="0.25"/>
    <row r="57766" hidden="1" x14ac:dyDescent="0.25"/>
    <row r="57767" hidden="1" x14ac:dyDescent="0.25"/>
    <row r="57768" hidden="1" x14ac:dyDescent="0.25"/>
    <row r="57769" hidden="1" x14ac:dyDescent="0.25"/>
    <row r="57770" hidden="1" x14ac:dyDescent="0.25"/>
    <row r="57771" hidden="1" x14ac:dyDescent="0.25"/>
    <row r="57772" hidden="1" x14ac:dyDescent="0.25"/>
    <row r="57773" hidden="1" x14ac:dyDescent="0.25"/>
    <row r="57774" hidden="1" x14ac:dyDescent="0.25"/>
    <row r="57775" hidden="1" x14ac:dyDescent="0.25"/>
    <row r="57776" hidden="1" x14ac:dyDescent="0.25"/>
    <row r="57777" hidden="1" x14ac:dyDescent="0.25"/>
    <row r="57778" hidden="1" x14ac:dyDescent="0.25"/>
    <row r="57779" hidden="1" x14ac:dyDescent="0.25"/>
    <row r="57780" hidden="1" x14ac:dyDescent="0.25"/>
    <row r="57781" hidden="1" x14ac:dyDescent="0.25"/>
    <row r="57782" hidden="1" x14ac:dyDescent="0.25"/>
    <row r="57783" hidden="1" x14ac:dyDescent="0.25"/>
    <row r="57784" hidden="1" x14ac:dyDescent="0.25"/>
    <row r="57785" hidden="1" x14ac:dyDescent="0.25"/>
    <row r="57786" hidden="1" x14ac:dyDescent="0.25"/>
    <row r="57787" hidden="1" x14ac:dyDescent="0.25"/>
    <row r="57788" hidden="1" x14ac:dyDescent="0.25"/>
    <row r="57789" hidden="1" x14ac:dyDescent="0.25"/>
    <row r="57790" hidden="1" x14ac:dyDescent="0.25"/>
    <row r="57791" hidden="1" x14ac:dyDescent="0.25"/>
    <row r="57792" hidden="1" x14ac:dyDescent="0.25"/>
    <row r="57793" hidden="1" x14ac:dyDescent="0.25"/>
    <row r="57794" hidden="1" x14ac:dyDescent="0.25"/>
    <row r="57795" hidden="1" x14ac:dyDescent="0.25"/>
    <row r="57796" hidden="1" x14ac:dyDescent="0.25"/>
    <row r="57797" hidden="1" x14ac:dyDescent="0.25"/>
    <row r="57798" hidden="1" x14ac:dyDescent="0.25"/>
    <row r="57799" hidden="1" x14ac:dyDescent="0.25"/>
    <row r="57800" hidden="1" x14ac:dyDescent="0.25"/>
    <row r="57801" hidden="1" x14ac:dyDescent="0.25"/>
    <row r="57802" hidden="1" x14ac:dyDescent="0.25"/>
    <row r="57803" hidden="1" x14ac:dyDescent="0.25"/>
    <row r="57804" hidden="1" x14ac:dyDescent="0.25"/>
    <row r="57805" hidden="1" x14ac:dyDescent="0.25"/>
    <row r="57806" hidden="1" x14ac:dyDescent="0.25"/>
    <row r="57807" hidden="1" x14ac:dyDescent="0.25"/>
    <row r="57808" hidden="1" x14ac:dyDescent="0.25"/>
    <row r="57809" hidden="1" x14ac:dyDescent="0.25"/>
    <row r="57810" hidden="1" x14ac:dyDescent="0.25"/>
    <row r="57811" hidden="1" x14ac:dyDescent="0.25"/>
    <row r="57812" hidden="1" x14ac:dyDescent="0.25"/>
    <row r="57813" hidden="1" x14ac:dyDescent="0.25"/>
    <row r="57814" hidden="1" x14ac:dyDescent="0.25"/>
    <row r="57815" hidden="1" x14ac:dyDescent="0.25"/>
    <row r="57816" hidden="1" x14ac:dyDescent="0.25"/>
    <row r="57817" hidden="1" x14ac:dyDescent="0.25"/>
    <row r="57818" hidden="1" x14ac:dyDescent="0.25"/>
    <row r="57819" hidden="1" x14ac:dyDescent="0.25"/>
    <row r="57820" hidden="1" x14ac:dyDescent="0.25"/>
    <row r="57821" hidden="1" x14ac:dyDescent="0.25"/>
    <row r="57822" hidden="1" x14ac:dyDescent="0.25"/>
    <row r="57823" hidden="1" x14ac:dyDescent="0.25"/>
    <row r="57824" hidden="1" x14ac:dyDescent="0.25"/>
    <row r="57825" hidden="1" x14ac:dyDescent="0.25"/>
    <row r="57826" hidden="1" x14ac:dyDescent="0.25"/>
    <row r="57827" hidden="1" x14ac:dyDescent="0.25"/>
    <row r="57828" hidden="1" x14ac:dyDescent="0.25"/>
    <row r="57829" hidden="1" x14ac:dyDescent="0.25"/>
    <row r="57830" hidden="1" x14ac:dyDescent="0.25"/>
    <row r="57831" hidden="1" x14ac:dyDescent="0.25"/>
    <row r="57832" hidden="1" x14ac:dyDescent="0.25"/>
    <row r="57833" hidden="1" x14ac:dyDescent="0.25"/>
    <row r="57834" hidden="1" x14ac:dyDescent="0.25"/>
    <row r="57835" hidden="1" x14ac:dyDescent="0.25"/>
    <row r="57836" hidden="1" x14ac:dyDescent="0.25"/>
    <row r="57837" hidden="1" x14ac:dyDescent="0.25"/>
    <row r="57838" hidden="1" x14ac:dyDescent="0.25"/>
    <row r="57839" hidden="1" x14ac:dyDescent="0.25"/>
    <row r="57840" hidden="1" x14ac:dyDescent="0.25"/>
    <row r="57841" hidden="1" x14ac:dyDescent="0.25"/>
    <row r="57842" hidden="1" x14ac:dyDescent="0.25"/>
    <row r="57843" hidden="1" x14ac:dyDescent="0.25"/>
    <row r="57844" hidden="1" x14ac:dyDescent="0.25"/>
    <row r="57845" hidden="1" x14ac:dyDescent="0.25"/>
    <row r="57846" hidden="1" x14ac:dyDescent="0.25"/>
    <row r="57847" hidden="1" x14ac:dyDescent="0.25"/>
    <row r="57848" hidden="1" x14ac:dyDescent="0.25"/>
    <row r="57849" hidden="1" x14ac:dyDescent="0.25"/>
    <row r="57850" hidden="1" x14ac:dyDescent="0.25"/>
    <row r="57851" hidden="1" x14ac:dyDescent="0.25"/>
    <row r="57852" hidden="1" x14ac:dyDescent="0.25"/>
    <row r="57853" hidden="1" x14ac:dyDescent="0.25"/>
    <row r="57854" hidden="1" x14ac:dyDescent="0.25"/>
    <row r="57855" hidden="1" x14ac:dyDescent="0.25"/>
    <row r="57856" hidden="1" x14ac:dyDescent="0.25"/>
    <row r="57857" hidden="1" x14ac:dyDescent="0.25"/>
    <row r="57858" hidden="1" x14ac:dyDescent="0.25"/>
    <row r="57859" hidden="1" x14ac:dyDescent="0.25"/>
    <row r="57860" hidden="1" x14ac:dyDescent="0.25"/>
    <row r="57861" hidden="1" x14ac:dyDescent="0.25"/>
    <row r="57862" hidden="1" x14ac:dyDescent="0.25"/>
    <row r="57863" hidden="1" x14ac:dyDescent="0.25"/>
    <row r="57864" hidden="1" x14ac:dyDescent="0.25"/>
    <row r="57865" hidden="1" x14ac:dyDescent="0.25"/>
    <row r="57866" hidden="1" x14ac:dyDescent="0.25"/>
    <row r="57867" hidden="1" x14ac:dyDescent="0.25"/>
    <row r="57868" hidden="1" x14ac:dyDescent="0.25"/>
    <row r="57869" hidden="1" x14ac:dyDescent="0.25"/>
    <row r="57870" hidden="1" x14ac:dyDescent="0.25"/>
    <row r="57871" hidden="1" x14ac:dyDescent="0.25"/>
    <row r="57872" hidden="1" x14ac:dyDescent="0.25"/>
    <row r="57873" hidden="1" x14ac:dyDescent="0.25"/>
    <row r="57874" hidden="1" x14ac:dyDescent="0.25"/>
    <row r="57875" hidden="1" x14ac:dyDescent="0.25"/>
    <row r="57876" hidden="1" x14ac:dyDescent="0.25"/>
    <row r="57877" hidden="1" x14ac:dyDescent="0.25"/>
    <row r="57878" hidden="1" x14ac:dyDescent="0.25"/>
    <row r="57879" hidden="1" x14ac:dyDescent="0.25"/>
    <row r="57880" hidden="1" x14ac:dyDescent="0.25"/>
    <row r="57881" hidden="1" x14ac:dyDescent="0.25"/>
    <row r="57882" hidden="1" x14ac:dyDescent="0.25"/>
    <row r="57883" hidden="1" x14ac:dyDescent="0.25"/>
    <row r="57884" hidden="1" x14ac:dyDescent="0.25"/>
    <row r="57885" hidden="1" x14ac:dyDescent="0.25"/>
    <row r="57886" hidden="1" x14ac:dyDescent="0.25"/>
    <row r="57887" hidden="1" x14ac:dyDescent="0.25"/>
    <row r="57888" hidden="1" x14ac:dyDescent="0.25"/>
    <row r="57889" hidden="1" x14ac:dyDescent="0.25"/>
    <row r="57890" hidden="1" x14ac:dyDescent="0.25"/>
    <row r="57891" hidden="1" x14ac:dyDescent="0.25"/>
    <row r="57892" hidden="1" x14ac:dyDescent="0.25"/>
    <row r="57893" hidden="1" x14ac:dyDescent="0.25"/>
    <row r="57894" hidden="1" x14ac:dyDescent="0.25"/>
    <row r="57895" hidden="1" x14ac:dyDescent="0.25"/>
    <row r="57896" hidden="1" x14ac:dyDescent="0.25"/>
    <row r="57897" hidden="1" x14ac:dyDescent="0.25"/>
    <row r="57898" hidden="1" x14ac:dyDescent="0.25"/>
    <row r="57899" hidden="1" x14ac:dyDescent="0.25"/>
    <row r="57900" hidden="1" x14ac:dyDescent="0.25"/>
    <row r="57901" hidden="1" x14ac:dyDescent="0.25"/>
    <row r="57902" hidden="1" x14ac:dyDescent="0.25"/>
    <row r="57903" hidden="1" x14ac:dyDescent="0.25"/>
    <row r="57904" hidden="1" x14ac:dyDescent="0.25"/>
    <row r="57905" hidden="1" x14ac:dyDescent="0.25"/>
    <row r="57906" hidden="1" x14ac:dyDescent="0.25"/>
    <row r="57907" hidden="1" x14ac:dyDescent="0.25"/>
    <row r="57908" hidden="1" x14ac:dyDescent="0.25"/>
    <row r="57909" hidden="1" x14ac:dyDescent="0.25"/>
    <row r="57910" hidden="1" x14ac:dyDescent="0.25"/>
    <row r="57911" hidden="1" x14ac:dyDescent="0.25"/>
    <row r="57912" hidden="1" x14ac:dyDescent="0.25"/>
    <row r="57913" hidden="1" x14ac:dyDescent="0.25"/>
    <row r="57914" hidden="1" x14ac:dyDescent="0.25"/>
    <row r="57915" hidden="1" x14ac:dyDescent="0.25"/>
    <row r="57916" hidden="1" x14ac:dyDescent="0.25"/>
    <row r="57917" hidden="1" x14ac:dyDescent="0.25"/>
    <row r="57918" hidden="1" x14ac:dyDescent="0.25"/>
    <row r="57919" hidden="1" x14ac:dyDescent="0.25"/>
    <row r="57920" hidden="1" x14ac:dyDescent="0.25"/>
    <row r="57921" hidden="1" x14ac:dyDescent="0.25"/>
    <row r="57922" hidden="1" x14ac:dyDescent="0.25"/>
    <row r="57923" hidden="1" x14ac:dyDescent="0.25"/>
    <row r="57924" hidden="1" x14ac:dyDescent="0.25"/>
    <row r="57925" hidden="1" x14ac:dyDescent="0.25"/>
    <row r="57926" hidden="1" x14ac:dyDescent="0.25"/>
    <row r="57927" hidden="1" x14ac:dyDescent="0.25"/>
    <row r="57928" hidden="1" x14ac:dyDescent="0.25"/>
    <row r="57929" hidden="1" x14ac:dyDescent="0.25"/>
    <row r="57930" hidden="1" x14ac:dyDescent="0.25"/>
    <row r="57931" hidden="1" x14ac:dyDescent="0.25"/>
    <row r="57932" hidden="1" x14ac:dyDescent="0.25"/>
    <row r="57933" hidden="1" x14ac:dyDescent="0.25"/>
    <row r="57934" hidden="1" x14ac:dyDescent="0.25"/>
    <row r="57935" hidden="1" x14ac:dyDescent="0.25"/>
    <row r="57936" hidden="1" x14ac:dyDescent="0.25"/>
    <row r="57937" hidden="1" x14ac:dyDescent="0.25"/>
    <row r="57938" hidden="1" x14ac:dyDescent="0.25"/>
    <row r="57939" hidden="1" x14ac:dyDescent="0.25"/>
    <row r="57940" hidden="1" x14ac:dyDescent="0.25"/>
    <row r="57941" hidden="1" x14ac:dyDescent="0.25"/>
    <row r="57942" hidden="1" x14ac:dyDescent="0.25"/>
    <row r="57943" hidden="1" x14ac:dyDescent="0.25"/>
    <row r="57944" hidden="1" x14ac:dyDescent="0.25"/>
    <row r="57945" hidden="1" x14ac:dyDescent="0.25"/>
    <row r="57946" hidden="1" x14ac:dyDescent="0.25"/>
    <row r="57947" hidden="1" x14ac:dyDescent="0.25"/>
    <row r="57948" hidden="1" x14ac:dyDescent="0.25"/>
    <row r="57949" hidden="1" x14ac:dyDescent="0.25"/>
    <row r="57950" hidden="1" x14ac:dyDescent="0.25"/>
    <row r="57951" hidden="1" x14ac:dyDescent="0.25"/>
    <row r="57952" hidden="1" x14ac:dyDescent="0.25"/>
    <row r="57953" hidden="1" x14ac:dyDescent="0.25"/>
    <row r="57954" hidden="1" x14ac:dyDescent="0.25"/>
    <row r="57955" hidden="1" x14ac:dyDescent="0.25"/>
    <row r="57956" hidden="1" x14ac:dyDescent="0.25"/>
    <row r="57957" hidden="1" x14ac:dyDescent="0.25"/>
    <row r="57958" hidden="1" x14ac:dyDescent="0.25"/>
    <row r="57959" hidden="1" x14ac:dyDescent="0.25"/>
    <row r="57960" hidden="1" x14ac:dyDescent="0.25"/>
    <row r="57961" hidden="1" x14ac:dyDescent="0.25"/>
    <row r="57962" hidden="1" x14ac:dyDescent="0.25"/>
    <row r="57963" hidden="1" x14ac:dyDescent="0.25"/>
    <row r="57964" hidden="1" x14ac:dyDescent="0.25"/>
    <row r="57965" hidden="1" x14ac:dyDescent="0.25"/>
    <row r="57966" hidden="1" x14ac:dyDescent="0.25"/>
    <row r="57967" hidden="1" x14ac:dyDescent="0.25"/>
    <row r="57968" hidden="1" x14ac:dyDescent="0.25"/>
    <row r="57969" hidden="1" x14ac:dyDescent="0.25"/>
    <row r="57970" hidden="1" x14ac:dyDescent="0.25"/>
    <row r="57971" hidden="1" x14ac:dyDescent="0.25"/>
    <row r="57972" hidden="1" x14ac:dyDescent="0.25"/>
    <row r="57973" hidden="1" x14ac:dyDescent="0.25"/>
    <row r="57974" hidden="1" x14ac:dyDescent="0.25"/>
    <row r="57975" hidden="1" x14ac:dyDescent="0.25"/>
    <row r="57976" hidden="1" x14ac:dyDescent="0.25"/>
    <row r="57977" hidden="1" x14ac:dyDescent="0.25"/>
    <row r="57978" hidden="1" x14ac:dyDescent="0.25"/>
    <row r="57979" hidden="1" x14ac:dyDescent="0.25"/>
    <row r="57980" hidden="1" x14ac:dyDescent="0.25"/>
    <row r="57981" hidden="1" x14ac:dyDescent="0.25"/>
    <row r="57982" hidden="1" x14ac:dyDescent="0.25"/>
    <row r="57983" hidden="1" x14ac:dyDescent="0.25"/>
    <row r="57984" hidden="1" x14ac:dyDescent="0.25"/>
    <row r="57985" hidden="1" x14ac:dyDescent="0.25"/>
    <row r="57986" hidden="1" x14ac:dyDescent="0.25"/>
    <row r="57987" hidden="1" x14ac:dyDescent="0.25"/>
    <row r="57988" hidden="1" x14ac:dyDescent="0.25"/>
    <row r="57989" hidden="1" x14ac:dyDescent="0.25"/>
    <row r="57990" hidden="1" x14ac:dyDescent="0.25"/>
    <row r="57991" hidden="1" x14ac:dyDescent="0.25"/>
    <row r="57992" hidden="1" x14ac:dyDescent="0.25"/>
    <row r="57993" hidden="1" x14ac:dyDescent="0.25"/>
    <row r="57994" hidden="1" x14ac:dyDescent="0.25"/>
    <row r="57995" hidden="1" x14ac:dyDescent="0.25"/>
    <row r="57996" hidden="1" x14ac:dyDescent="0.25"/>
    <row r="57997" hidden="1" x14ac:dyDescent="0.25"/>
    <row r="57998" hidden="1" x14ac:dyDescent="0.25"/>
    <row r="57999" hidden="1" x14ac:dyDescent="0.25"/>
    <row r="58000" hidden="1" x14ac:dyDescent="0.25"/>
    <row r="58001" hidden="1" x14ac:dyDescent="0.25"/>
    <row r="58002" hidden="1" x14ac:dyDescent="0.25"/>
    <row r="58003" hidden="1" x14ac:dyDescent="0.25"/>
    <row r="58004" hidden="1" x14ac:dyDescent="0.25"/>
    <row r="58005" hidden="1" x14ac:dyDescent="0.25"/>
    <row r="58006" hidden="1" x14ac:dyDescent="0.25"/>
    <row r="58007" hidden="1" x14ac:dyDescent="0.25"/>
    <row r="58008" hidden="1" x14ac:dyDescent="0.25"/>
    <row r="58009" hidden="1" x14ac:dyDescent="0.25"/>
    <row r="58010" hidden="1" x14ac:dyDescent="0.25"/>
    <row r="58011" hidden="1" x14ac:dyDescent="0.25"/>
    <row r="58012" hidden="1" x14ac:dyDescent="0.25"/>
    <row r="58013" hidden="1" x14ac:dyDescent="0.25"/>
    <row r="58014" hidden="1" x14ac:dyDescent="0.25"/>
    <row r="58015" hidden="1" x14ac:dyDescent="0.25"/>
    <row r="58016" hidden="1" x14ac:dyDescent="0.25"/>
    <row r="58017" hidden="1" x14ac:dyDescent="0.25"/>
    <row r="58018" hidden="1" x14ac:dyDescent="0.25"/>
    <row r="58019" hidden="1" x14ac:dyDescent="0.25"/>
    <row r="58020" hidden="1" x14ac:dyDescent="0.25"/>
    <row r="58021" hidden="1" x14ac:dyDescent="0.25"/>
    <row r="58022" hidden="1" x14ac:dyDescent="0.25"/>
    <row r="58023" hidden="1" x14ac:dyDescent="0.25"/>
    <row r="58024" hidden="1" x14ac:dyDescent="0.25"/>
    <row r="58025" hidden="1" x14ac:dyDescent="0.25"/>
    <row r="58026" hidden="1" x14ac:dyDescent="0.25"/>
    <row r="58027" hidden="1" x14ac:dyDescent="0.25"/>
    <row r="58028" hidden="1" x14ac:dyDescent="0.25"/>
    <row r="58029" hidden="1" x14ac:dyDescent="0.25"/>
    <row r="58030" hidden="1" x14ac:dyDescent="0.25"/>
    <row r="58031" hidden="1" x14ac:dyDescent="0.25"/>
    <row r="58032" hidden="1" x14ac:dyDescent="0.25"/>
    <row r="58033" hidden="1" x14ac:dyDescent="0.25"/>
    <row r="58034" hidden="1" x14ac:dyDescent="0.25"/>
    <row r="58035" hidden="1" x14ac:dyDescent="0.25"/>
    <row r="58036" hidden="1" x14ac:dyDescent="0.25"/>
    <row r="58037" hidden="1" x14ac:dyDescent="0.25"/>
    <row r="58038" hidden="1" x14ac:dyDescent="0.25"/>
    <row r="58039" hidden="1" x14ac:dyDescent="0.25"/>
    <row r="58040" hidden="1" x14ac:dyDescent="0.25"/>
    <row r="58041" hidden="1" x14ac:dyDescent="0.25"/>
    <row r="58042" hidden="1" x14ac:dyDescent="0.25"/>
    <row r="58043" hidden="1" x14ac:dyDescent="0.25"/>
    <row r="58044" hidden="1" x14ac:dyDescent="0.25"/>
    <row r="58045" hidden="1" x14ac:dyDescent="0.25"/>
    <row r="58046" hidden="1" x14ac:dyDescent="0.25"/>
    <row r="58047" hidden="1" x14ac:dyDescent="0.25"/>
    <row r="58048" hidden="1" x14ac:dyDescent="0.25"/>
    <row r="58049" hidden="1" x14ac:dyDescent="0.25"/>
    <row r="58050" hidden="1" x14ac:dyDescent="0.25"/>
    <row r="58051" hidden="1" x14ac:dyDescent="0.25"/>
    <row r="58052" hidden="1" x14ac:dyDescent="0.25"/>
    <row r="58053" hidden="1" x14ac:dyDescent="0.25"/>
    <row r="58054" hidden="1" x14ac:dyDescent="0.25"/>
    <row r="58055" hidden="1" x14ac:dyDescent="0.25"/>
    <row r="58056" hidden="1" x14ac:dyDescent="0.25"/>
    <row r="58057" hidden="1" x14ac:dyDescent="0.25"/>
    <row r="58058" hidden="1" x14ac:dyDescent="0.25"/>
    <row r="58059" hidden="1" x14ac:dyDescent="0.25"/>
    <row r="58060" hidden="1" x14ac:dyDescent="0.25"/>
    <row r="58061" hidden="1" x14ac:dyDescent="0.25"/>
    <row r="58062" hidden="1" x14ac:dyDescent="0.25"/>
    <row r="58063" hidden="1" x14ac:dyDescent="0.25"/>
    <row r="58064" hidden="1" x14ac:dyDescent="0.25"/>
    <row r="58065" hidden="1" x14ac:dyDescent="0.25"/>
    <row r="58066" hidden="1" x14ac:dyDescent="0.25"/>
    <row r="58067" hidden="1" x14ac:dyDescent="0.25"/>
    <row r="58068" hidden="1" x14ac:dyDescent="0.25"/>
    <row r="58069" hidden="1" x14ac:dyDescent="0.25"/>
    <row r="58070" hidden="1" x14ac:dyDescent="0.25"/>
    <row r="58071" hidden="1" x14ac:dyDescent="0.25"/>
    <row r="58072" hidden="1" x14ac:dyDescent="0.25"/>
    <row r="58073" hidden="1" x14ac:dyDescent="0.25"/>
    <row r="58074" hidden="1" x14ac:dyDescent="0.25"/>
    <row r="58075" hidden="1" x14ac:dyDescent="0.25"/>
    <row r="58076" hidden="1" x14ac:dyDescent="0.25"/>
    <row r="58077" hidden="1" x14ac:dyDescent="0.25"/>
    <row r="58078" hidden="1" x14ac:dyDescent="0.25"/>
    <row r="58079" hidden="1" x14ac:dyDescent="0.25"/>
    <row r="58080" hidden="1" x14ac:dyDescent="0.25"/>
    <row r="58081" hidden="1" x14ac:dyDescent="0.25"/>
    <row r="58082" hidden="1" x14ac:dyDescent="0.25"/>
    <row r="58083" hidden="1" x14ac:dyDescent="0.25"/>
    <row r="58084" hidden="1" x14ac:dyDescent="0.25"/>
    <row r="58085" hidden="1" x14ac:dyDescent="0.25"/>
    <row r="58086" hidden="1" x14ac:dyDescent="0.25"/>
    <row r="58087" hidden="1" x14ac:dyDescent="0.25"/>
    <row r="58088" hidden="1" x14ac:dyDescent="0.25"/>
    <row r="58089" hidden="1" x14ac:dyDescent="0.25"/>
    <row r="58090" hidden="1" x14ac:dyDescent="0.25"/>
    <row r="58091" hidden="1" x14ac:dyDescent="0.25"/>
    <row r="58092" hidden="1" x14ac:dyDescent="0.25"/>
    <row r="58093" hidden="1" x14ac:dyDescent="0.25"/>
    <row r="58094" hidden="1" x14ac:dyDescent="0.25"/>
    <row r="58095" hidden="1" x14ac:dyDescent="0.25"/>
    <row r="58096" hidden="1" x14ac:dyDescent="0.25"/>
    <row r="58097" hidden="1" x14ac:dyDescent="0.25"/>
    <row r="58098" hidden="1" x14ac:dyDescent="0.25"/>
    <row r="58099" hidden="1" x14ac:dyDescent="0.25"/>
    <row r="58100" hidden="1" x14ac:dyDescent="0.25"/>
    <row r="58101" hidden="1" x14ac:dyDescent="0.25"/>
    <row r="58102" hidden="1" x14ac:dyDescent="0.25"/>
    <row r="58103" hidden="1" x14ac:dyDescent="0.25"/>
    <row r="58104" hidden="1" x14ac:dyDescent="0.25"/>
    <row r="58105" hidden="1" x14ac:dyDescent="0.25"/>
    <row r="58106" hidden="1" x14ac:dyDescent="0.25"/>
    <row r="58107" hidden="1" x14ac:dyDescent="0.25"/>
    <row r="58108" hidden="1" x14ac:dyDescent="0.25"/>
    <row r="58109" hidden="1" x14ac:dyDescent="0.25"/>
    <row r="58110" hidden="1" x14ac:dyDescent="0.25"/>
    <row r="58111" hidden="1" x14ac:dyDescent="0.25"/>
    <row r="58112" hidden="1" x14ac:dyDescent="0.25"/>
    <row r="58113" hidden="1" x14ac:dyDescent="0.25"/>
    <row r="58114" hidden="1" x14ac:dyDescent="0.25"/>
    <row r="58115" hidden="1" x14ac:dyDescent="0.25"/>
    <row r="58116" hidden="1" x14ac:dyDescent="0.25"/>
    <row r="58117" hidden="1" x14ac:dyDescent="0.25"/>
    <row r="58118" hidden="1" x14ac:dyDescent="0.25"/>
    <row r="58119" hidden="1" x14ac:dyDescent="0.25"/>
    <row r="58120" hidden="1" x14ac:dyDescent="0.25"/>
    <row r="58121" hidden="1" x14ac:dyDescent="0.25"/>
    <row r="58122" hidden="1" x14ac:dyDescent="0.25"/>
    <row r="58123" hidden="1" x14ac:dyDescent="0.25"/>
    <row r="58124" hidden="1" x14ac:dyDescent="0.25"/>
    <row r="58125" hidden="1" x14ac:dyDescent="0.25"/>
    <row r="58126" hidden="1" x14ac:dyDescent="0.25"/>
    <row r="58127" hidden="1" x14ac:dyDescent="0.25"/>
    <row r="58128" hidden="1" x14ac:dyDescent="0.25"/>
    <row r="58129" hidden="1" x14ac:dyDescent="0.25"/>
    <row r="58130" hidden="1" x14ac:dyDescent="0.25"/>
    <row r="58131" hidden="1" x14ac:dyDescent="0.25"/>
    <row r="58132" hidden="1" x14ac:dyDescent="0.25"/>
    <row r="58133" hidden="1" x14ac:dyDescent="0.25"/>
    <row r="58134" hidden="1" x14ac:dyDescent="0.25"/>
    <row r="58135" hidden="1" x14ac:dyDescent="0.25"/>
    <row r="58136" hidden="1" x14ac:dyDescent="0.25"/>
    <row r="58137" hidden="1" x14ac:dyDescent="0.25"/>
    <row r="58138" hidden="1" x14ac:dyDescent="0.25"/>
    <row r="58139" hidden="1" x14ac:dyDescent="0.25"/>
    <row r="58140" hidden="1" x14ac:dyDescent="0.25"/>
    <row r="58141" hidden="1" x14ac:dyDescent="0.25"/>
    <row r="58142" hidden="1" x14ac:dyDescent="0.25"/>
    <row r="58143" hidden="1" x14ac:dyDescent="0.25"/>
    <row r="58144" hidden="1" x14ac:dyDescent="0.25"/>
    <row r="58145" hidden="1" x14ac:dyDescent="0.25"/>
    <row r="58146" hidden="1" x14ac:dyDescent="0.25"/>
    <row r="58147" hidden="1" x14ac:dyDescent="0.25"/>
    <row r="58148" hidden="1" x14ac:dyDescent="0.25"/>
    <row r="58149" hidden="1" x14ac:dyDescent="0.25"/>
    <row r="58150" hidden="1" x14ac:dyDescent="0.25"/>
    <row r="58151" hidden="1" x14ac:dyDescent="0.25"/>
    <row r="58152" hidden="1" x14ac:dyDescent="0.25"/>
    <row r="58153" hidden="1" x14ac:dyDescent="0.25"/>
    <row r="58154" hidden="1" x14ac:dyDescent="0.25"/>
    <row r="58155" hidden="1" x14ac:dyDescent="0.25"/>
    <row r="58156" hidden="1" x14ac:dyDescent="0.25"/>
    <row r="58157" hidden="1" x14ac:dyDescent="0.25"/>
    <row r="58158" hidden="1" x14ac:dyDescent="0.25"/>
    <row r="58159" hidden="1" x14ac:dyDescent="0.25"/>
    <row r="58160" hidden="1" x14ac:dyDescent="0.25"/>
    <row r="58161" hidden="1" x14ac:dyDescent="0.25"/>
    <row r="58162" hidden="1" x14ac:dyDescent="0.25"/>
    <row r="58163" hidden="1" x14ac:dyDescent="0.25"/>
    <row r="58164" hidden="1" x14ac:dyDescent="0.25"/>
    <row r="58165" hidden="1" x14ac:dyDescent="0.25"/>
    <row r="58166" hidden="1" x14ac:dyDescent="0.25"/>
    <row r="58167" hidden="1" x14ac:dyDescent="0.25"/>
    <row r="58168" hidden="1" x14ac:dyDescent="0.25"/>
    <row r="58169" hidden="1" x14ac:dyDescent="0.25"/>
    <row r="58170" hidden="1" x14ac:dyDescent="0.25"/>
    <row r="58171" hidden="1" x14ac:dyDescent="0.25"/>
    <row r="58172" hidden="1" x14ac:dyDescent="0.25"/>
    <row r="58173" hidden="1" x14ac:dyDescent="0.25"/>
    <row r="58174" hidden="1" x14ac:dyDescent="0.25"/>
    <row r="58175" hidden="1" x14ac:dyDescent="0.25"/>
    <row r="58176" hidden="1" x14ac:dyDescent="0.25"/>
    <row r="58177" hidden="1" x14ac:dyDescent="0.25"/>
    <row r="58178" hidden="1" x14ac:dyDescent="0.25"/>
    <row r="58179" hidden="1" x14ac:dyDescent="0.25"/>
    <row r="58180" hidden="1" x14ac:dyDescent="0.25"/>
    <row r="58181" hidden="1" x14ac:dyDescent="0.25"/>
    <row r="58182" hidden="1" x14ac:dyDescent="0.25"/>
    <row r="58183" hidden="1" x14ac:dyDescent="0.25"/>
    <row r="58184" hidden="1" x14ac:dyDescent="0.25"/>
    <row r="58185" hidden="1" x14ac:dyDescent="0.25"/>
    <row r="58186" hidden="1" x14ac:dyDescent="0.25"/>
    <row r="58187" hidden="1" x14ac:dyDescent="0.25"/>
    <row r="58188" hidden="1" x14ac:dyDescent="0.25"/>
    <row r="58189" hidden="1" x14ac:dyDescent="0.25"/>
    <row r="58190" hidden="1" x14ac:dyDescent="0.25"/>
    <row r="58191" hidden="1" x14ac:dyDescent="0.25"/>
    <row r="58192" hidden="1" x14ac:dyDescent="0.25"/>
    <row r="58193" hidden="1" x14ac:dyDescent="0.25"/>
    <row r="58194" hidden="1" x14ac:dyDescent="0.25"/>
    <row r="58195" hidden="1" x14ac:dyDescent="0.25"/>
    <row r="58196" hidden="1" x14ac:dyDescent="0.25"/>
    <row r="58197" hidden="1" x14ac:dyDescent="0.25"/>
    <row r="58198" hidden="1" x14ac:dyDescent="0.25"/>
    <row r="58199" hidden="1" x14ac:dyDescent="0.25"/>
    <row r="58200" hidden="1" x14ac:dyDescent="0.25"/>
    <row r="58201" hidden="1" x14ac:dyDescent="0.25"/>
    <row r="58202" hidden="1" x14ac:dyDescent="0.25"/>
    <row r="58203" hidden="1" x14ac:dyDescent="0.25"/>
    <row r="58204" hidden="1" x14ac:dyDescent="0.25"/>
    <row r="58205" hidden="1" x14ac:dyDescent="0.25"/>
    <row r="58206" hidden="1" x14ac:dyDescent="0.25"/>
    <row r="58207" hidden="1" x14ac:dyDescent="0.25"/>
    <row r="58208" hidden="1" x14ac:dyDescent="0.25"/>
    <row r="58209" hidden="1" x14ac:dyDescent="0.25"/>
    <row r="58210" hidden="1" x14ac:dyDescent="0.25"/>
    <row r="58211" hidden="1" x14ac:dyDescent="0.25"/>
    <row r="58212" hidden="1" x14ac:dyDescent="0.25"/>
    <row r="58213" hidden="1" x14ac:dyDescent="0.25"/>
    <row r="58214" hidden="1" x14ac:dyDescent="0.25"/>
    <row r="58215" hidden="1" x14ac:dyDescent="0.25"/>
    <row r="58216" hidden="1" x14ac:dyDescent="0.25"/>
    <row r="58217" hidden="1" x14ac:dyDescent="0.25"/>
    <row r="58218" hidden="1" x14ac:dyDescent="0.25"/>
    <row r="58219" hidden="1" x14ac:dyDescent="0.25"/>
    <row r="58220" hidden="1" x14ac:dyDescent="0.25"/>
    <row r="58221" hidden="1" x14ac:dyDescent="0.25"/>
    <row r="58222" hidden="1" x14ac:dyDescent="0.25"/>
    <row r="58223" hidden="1" x14ac:dyDescent="0.25"/>
    <row r="58224" hidden="1" x14ac:dyDescent="0.25"/>
    <row r="58225" hidden="1" x14ac:dyDescent="0.25"/>
    <row r="58226" hidden="1" x14ac:dyDescent="0.25"/>
    <row r="58227" hidden="1" x14ac:dyDescent="0.25"/>
    <row r="58228" hidden="1" x14ac:dyDescent="0.25"/>
    <row r="58229" hidden="1" x14ac:dyDescent="0.25"/>
    <row r="58230" hidden="1" x14ac:dyDescent="0.25"/>
    <row r="58231" hidden="1" x14ac:dyDescent="0.25"/>
    <row r="58232" hidden="1" x14ac:dyDescent="0.25"/>
    <row r="58233" hidden="1" x14ac:dyDescent="0.25"/>
    <row r="58234" hidden="1" x14ac:dyDescent="0.25"/>
    <row r="58235" hidden="1" x14ac:dyDescent="0.25"/>
    <row r="58236" hidden="1" x14ac:dyDescent="0.25"/>
    <row r="58237" hidden="1" x14ac:dyDescent="0.25"/>
    <row r="58238" hidden="1" x14ac:dyDescent="0.25"/>
    <row r="58239" hidden="1" x14ac:dyDescent="0.25"/>
    <row r="58240" hidden="1" x14ac:dyDescent="0.25"/>
    <row r="58241" hidden="1" x14ac:dyDescent="0.25"/>
    <row r="58242" hidden="1" x14ac:dyDescent="0.25"/>
    <row r="58243" hidden="1" x14ac:dyDescent="0.25"/>
    <row r="58244" hidden="1" x14ac:dyDescent="0.25"/>
    <row r="58245" hidden="1" x14ac:dyDescent="0.25"/>
    <row r="58246" hidden="1" x14ac:dyDescent="0.25"/>
    <row r="58247" hidden="1" x14ac:dyDescent="0.25"/>
    <row r="58248" hidden="1" x14ac:dyDescent="0.25"/>
    <row r="58249" hidden="1" x14ac:dyDescent="0.25"/>
    <row r="58250" hidden="1" x14ac:dyDescent="0.25"/>
    <row r="58251" hidden="1" x14ac:dyDescent="0.25"/>
    <row r="58252" hidden="1" x14ac:dyDescent="0.25"/>
    <row r="58253" hidden="1" x14ac:dyDescent="0.25"/>
    <row r="58254" hidden="1" x14ac:dyDescent="0.25"/>
    <row r="58255" hidden="1" x14ac:dyDescent="0.25"/>
    <row r="58256" hidden="1" x14ac:dyDescent="0.25"/>
    <row r="58257" hidden="1" x14ac:dyDescent="0.25"/>
    <row r="58258" hidden="1" x14ac:dyDescent="0.25"/>
    <row r="58259" hidden="1" x14ac:dyDescent="0.25"/>
    <row r="58260" hidden="1" x14ac:dyDescent="0.25"/>
    <row r="58261" hidden="1" x14ac:dyDescent="0.25"/>
    <row r="58262" hidden="1" x14ac:dyDescent="0.25"/>
    <row r="58263" hidden="1" x14ac:dyDescent="0.25"/>
    <row r="58264" hidden="1" x14ac:dyDescent="0.25"/>
    <row r="58265" hidden="1" x14ac:dyDescent="0.25"/>
    <row r="58266" hidden="1" x14ac:dyDescent="0.25"/>
    <row r="58267" hidden="1" x14ac:dyDescent="0.25"/>
    <row r="58268" hidden="1" x14ac:dyDescent="0.25"/>
    <row r="58269" hidden="1" x14ac:dyDescent="0.25"/>
    <row r="58270" hidden="1" x14ac:dyDescent="0.25"/>
    <row r="58271" hidden="1" x14ac:dyDescent="0.25"/>
    <row r="58272" hidden="1" x14ac:dyDescent="0.25"/>
    <row r="58273" hidden="1" x14ac:dyDescent="0.25"/>
    <row r="58274" hidden="1" x14ac:dyDescent="0.25"/>
    <row r="58275" hidden="1" x14ac:dyDescent="0.25"/>
    <row r="58276" hidden="1" x14ac:dyDescent="0.25"/>
    <row r="58277" hidden="1" x14ac:dyDescent="0.25"/>
    <row r="58278" hidden="1" x14ac:dyDescent="0.25"/>
    <row r="58279" hidden="1" x14ac:dyDescent="0.25"/>
    <row r="58280" hidden="1" x14ac:dyDescent="0.25"/>
    <row r="58281" hidden="1" x14ac:dyDescent="0.25"/>
    <row r="58282" hidden="1" x14ac:dyDescent="0.25"/>
    <row r="58283" hidden="1" x14ac:dyDescent="0.25"/>
    <row r="58284" hidden="1" x14ac:dyDescent="0.25"/>
    <row r="58285" hidden="1" x14ac:dyDescent="0.25"/>
    <row r="58286" hidden="1" x14ac:dyDescent="0.25"/>
    <row r="58287" hidden="1" x14ac:dyDescent="0.25"/>
    <row r="58288" hidden="1" x14ac:dyDescent="0.25"/>
    <row r="58289" hidden="1" x14ac:dyDescent="0.25"/>
    <row r="58290" hidden="1" x14ac:dyDescent="0.25"/>
    <row r="58291" hidden="1" x14ac:dyDescent="0.25"/>
    <row r="58292" hidden="1" x14ac:dyDescent="0.25"/>
    <row r="58293" hidden="1" x14ac:dyDescent="0.25"/>
    <row r="58294" hidden="1" x14ac:dyDescent="0.25"/>
    <row r="58295" hidden="1" x14ac:dyDescent="0.25"/>
    <row r="58296" hidden="1" x14ac:dyDescent="0.25"/>
    <row r="58297" hidden="1" x14ac:dyDescent="0.25"/>
    <row r="58298" hidden="1" x14ac:dyDescent="0.25"/>
    <row r="58299" hidden="1" x14ac:dyDescent="0.25"/>
    <row r="58300" hidden="1" x14ac:dyDescent="0.25"/>
    <row r="58301" hidden="1" x14ac:dyDescent="0.25"/>
    <row r="58302" hidden="1" x14ac:dyDescent="0.25"/>
    <row r="58303" hidden="1" x14ac:dyDescent="0.25"/>
    <row r="58304" hidden="1" x14ac:dyDescent="0.25"/>
    <row r="58305" hidden="1" x14ac:dyDescent="0.25"/>
    <row r="58306" hidden="1" x14ac:dyDescent="0.25"/>
    <row r="58307" hidden="1" x14ac:dyDescent="0.25"/>
    <row r="58308" hidden="1" x14ac:dyDescent="0.25"/>
    <row r="58309" hidden="1" x14ac:dyDescent="0.25"/>
    <row r="58310" hidden="1" x14ac:dyDescent="0.25"/>
    <row r="58311" hidden="1" x14ac:dyDescent="0.25"/>
    <row r="58312" hidden="1" x14ac:dyDescent="0.25"/>
    <row r="58313" hidden="1" x14ac:dyDescent="0.25"/>
    <row r="58314" hidden="1" x14ac:dyDescent="0.25"/>
    <row r="58315" hidden="1" x14ac:dyDescent="0.25"/>
    <row r="58316" hidden="1" x14ac:dyDescent="0.25"/>
    <row r="58317" hidden="1" x14ac:dyDescent="0.25"/>
    <row r="58318" hidden="1" x14ac:dyDescent="0.25"/>
    <row r="58319" hidden="1" x14ac:dyDescent="0.25"/>
    <row r="58320" hidden="1" x14ac:dyDescent="0.25"/>
    <row r="58321" hidden="1" x14ac:dyDescent="0.25"/>
    <row r="58322" hidden="1" x14ac:dyDescent="0.25"/>
    <row r="58323" hidden="1" x14ac:dyDescent="0.25"/>
    <row r="58324" hidden="1" x14ac:dyDescent="0.25"/>
    <row r="58325" hidden="1" x14ac:dyDescent="0.25"/>
    <row r="58326" hidden="1" x14ac:dyDescent="0.25"/>
    <row r="58327" hidden="1" x14ac:dyDescent="0.25"/>
    <row r="58328" hidden="1" x14ac:dyDescent="0.25"/>
    <row r="58329" hidden="1" x14ac:dyDescent="0.25"/>
    <row r="58330" hidden="1" x14ac:dyDescent="0.25"/>
    <row r="58331" hidden="1" x14ac:dyDescent="0.25"/>
    <row r="58332" hidden="1" x14ac:dyDescent="0.25"/>
    <row r="58333" hidden="1" x14ac:dyDescent="0.25"/>
    <row r="58334" hidden="1" x14ac:dyDescent="0.25"/>
    <row r="58335" hidden="1" x14ac:dyDescent="0.25"/>
    <row r="58336" hidden="1" x14ac:dyDescent="0.25"/>
    <row r="58337" hidden="1" x14ac:dyDescent="0.25"/>
    <row r="58338" hidden="1" x14ac:dyDescent="0.25"/>
    <row r="58339" hidden="1" x14ac:dyDescent="0.25"/>
    <row r="58340" hidden="1" x14ac:dyDescent="0.25"/>
    <row r="58341" hidden="1" x14ac:dyDescent="0.25"/>
    <row r="58342" hidden="1" x14ac:dyDescent="0.25"/>
    <row r="58343" hidden="1" x14ac:dyDescent="0.25"/>
    <row r="58344" hidden="1" x14ac:dyDescent="0.25"/>
    <row r="58345" hidden="1" x14ac:dyDescent="0.25"/>
    <row r="58346" hidden="1" x14ac:dyDescent="0.25"/>
    <row r="58347" hidden="1" x14ac:dyDescent="0.25"/>
    <row r="58348" hidden="1" x14ac:dyDescent="0.25"/>
    <row r="58349" hidden="1" x14ac:dyDescent="0.25"/>
    <row r="58350" hidden="1" x14ac:dyDescent="0.25"/>
    <row r="58351" hidden="1" x14ac:dyDescent="0.25"/>
    <row r="58352" hidden="1" x14ac:dyDescent="0.25"/>
    <row r="58353" hidden="1" x14ac:dyDescent="0.25"/>
    <row r="58354" hidden="1" x14ac:dyDescent="0.25"/>
    <row r="58355" hidden="1" x14ac:dyDescent="0.25"/>
    <row r="58356" hidden="1" x14ac:dyDescent="0.25"/>
    <row r="58357" hidden="1" x14ac:dyDescent="0.25"/>
    <row r="58358" hidden="1" x14ac:dyDescent="0.25"/>
    <row r="58359" hidden="1" x14ac:dyDescent="0.25"/>
    <row r="58360" hidden="1" x14ac:dyDescent="0.25"/>
    <row r="58361" hidden="1" x14ac:dyDescent="0.25"/>
    <row r="58362" hidden="1" x14ac:dyDescent="0.25"/>
    <row r="58363" hidden="1" x14ac:dyDescent="0.25"/>
    <row r="58364" hidden="1" x14ac:dyDescent="0.25"/>
    <row r="58365" hidden="1" x14ac:dyDescent="0.25"/>
    <row r="58366" hidden="1" x14ac:dyDescent="0.25"/>
    <row r="58367" hidden="1" x14ac:dyDescent="0.25"/>
    <row r="58368" hidden="1" x14ac:dyDescent="0.25"/>
    <row r="58369" hidden="1" x14ac:dyDescent="0.25"/>
    <row r="58370" hidden="1" x14ac:dyDescent="0.25"/>
    <row r="58371" hidden="1" x14ac:dyDescent="0.25"/>
    <row r="58372" hidden="1" x14ac:dyDescent="0.25"/>
    <row r="58373" hidden="1" x14ac:dyDescent="0.25"/>
    <row r="58374" hidden="1" x14ac:dyDescent="0.25"/>
    <row r="58375" hidden="1" x14ac:dyDescent="0.25"/>
    <row r="58376" hidden="1" x14ac:dyDescent="0.25"/>
    <row r="58377" hidden="1" x14ac:dyDescent="0.25"/>
    <row r="58378" hidden="1" x14ac:dyDescent="0.25"/>
    <row r="58379" hidden="1" x14ac:dyDescent="0.25"/>
    <row r="58380" hidden="1" x14ac:dyDescent="0.25"/>
    <row r="58381" hidden="1" x14ac:dyDescent="0.25"/>
    <row r="58382" hidden="1" x14ac:dyDescent="0.25"/>
    <row r="58383" hidden="1" x14ac:dyDescent="0.25"/>
    <row r="58384" hidden="1" x14ac:dyDescent="0.25"/>
    <row r="58385" hidden="1" x14ac:dyDescent="0.25"/>
    <row r="58386" hidden="1" x14ac:dyDescent="0.25"/>
    <row r="58387" hidden="1" x14ac:dyDescent="0.25"/>
    <row r="58388" hidden="1" x14ac:dyDescent="0.25"/>
    <row r="58389" hidden="1" x14ac:dyDescent="0.25"/>
    <row r="58390" hidden="1" x14ac:dyDescent="0.25"/>
    <row r="58391" hidden="1" x14ac:dyDescent="0.25"/>
    <row r="58392" hidden="1" x14ac:dyDescent="0.25"/>
    <row r="58393" hidden="1" x14ac:dyDescent="0.25"/>
    <row r="58394" hidden="1" x14ac:dyDescent="0.25"/>
    <row r="58395" hidden="1" x14ac:dyDescent="0.25"/>
    <row r="58396" hidden="1" x14ac:dyDescent="0.25"/>
    <row r="58397" hidden="1" x14ac:dyDescent="0.25"/>
    <row r="58398" hidden="1" x14ac:dyDescent="0.25"/>
    <row r="58399" hidden="1" x14ac:dyDescent="0.25"/>
    <row r="58400" hidden="1" x14ac:dyDescent="0.25"/>
    <row r="58401" hidden="1" x14ac:dyDescent="0.25"/>
    <row r="58402" hidden="1" x14ac:dyDescent="0.25"/>
    <row r="58403" hidden="1" x14ac:dyDescent="0.25"/>
    <row r="58404" hidden="1" x14ac:dyDescent="0.25"/>
    <row r="58405" hidden="1" x14ac:dyDescent="0.25"/>
    <row r="58406" hidden="1" x14ac:dyDescent="0.25"/>
    <row r="58407" hidden="1" x14ac:dyDescent="0.25"/>
    <row r="58408" hidden="1" x14ac:dyDescent="0.25"/>
    <row r="58409" hidden="1" x14ac:dyDescent="0.25"/>
    <row r="58410" hidden="1" x14ac:dyDescent="0.25"/>
    <row r="58411" hidden="1" x14ac:dyDescent="0.25"/>
    <row r="58412" hidden="1" x14ac:dyDescent="0.25"/>
    <row r="58413" hidden="1" x14ac:dyDescent="0.25"/>
    <row r="58414" hidden="1" x14ac:dyDescent="0.25"/>
    <row r="58415" hidden="1" x14ac:dyDescent="0.25"/>
    <row r="58416" hidden="1" x14ac:dyDescent="0.25"/>
    <row r="58417" hidden="1" x14ac:dyDescent="0.25"/>
    <row r="58418" hidden="1" x14ac:dyDescent="0.25"/>
    <row r="58419" hidden="1" x14ac:dyDescent="0.25"/>
    <row r="58420" hidden="1" x14ac:dyDescent="0.25"/>
    <row r="58421" hidden="1" x14ac:dyDescent="0.25"/>
    <row r="58422" hidden="1" x14ac:dyDescent="0.25"/>
    <row r="58423" hidden="1" x14ac:dyDescent="0.25"/>
    <row r="58424" hidden="1" x14ac:dyDescent="0.25"/>
    <row r="58425" hidden="1" x14ac:dyDescent="0.25"/>
    <row r="58426" hidden="1" x14ac:dyDescent="0.25"/>
    <row r="58427" hidden="1" x14ac:dyDescent="0.25"/>
    <row r="58428" hidden="1" x14ac:dyDescent="0.25"/>
    <row r="58429" hidden="1" x14ac:dyDescent="0.25"/>
    <row r="58430" hidden="1" x14ac:dyDescent="0.25"/>
    <row r="58431" hidden="1" x14ac:dyDescent="0.25"/>
    <row r="58432" hidden="1" x14ac:dyDescent="0.25"/>
    <row r="58433" hidden="1" x14ac:dyDescent="0.25"/>
    <row r="58434" hidden="1" x14ac:dyDescent="0.25"/>
    <row r="58435" hidden="1" x14ac:dyDescent="0.25"/>
    <row r="58436" hidden="1" x14ac:dyDescent="0.25"/>
    <row r="58437" hidden="1" x14ac:dyDescent="0.25"/>
    <row r="58438" hidden="1" x14ac:dyDescent="0.25"/>
    <row r="58439" hidden="1" x14ac:dyDescent="0.25"/>
    <row r="58440" hidden="1" x14ac:dyDescent="0.25"/>
    <row r="58441" hidden="1" x14ac:dyDescent="0.25"/>
    <row r="58442" hidden="1" x14ac:dyDescent="0.25"/>
    <row r="58443" hidden="1" x14ac:dyDescent="0.25"/>
    <row r="58444" hidden="1" x14ac:dyDescent="0.25"/>
    <row r="58445" hidden="1" x14ac:dyDescent="0.25"/>
    <row r="58446" hidden="1" x14ac:dyDescent="0.25"/>
    <row r="58447" hidden="1" x14ac:dyDescent="0.25"/>
    <row r="58448" hidden="1" x14ac:dyDescent="0.25"/>
    <row r="58449" hidden="1" x14ac:dyDescent="0.25"/>
    <row r="58450" hidden="1" x14ac:dyDescent="0.25"/>
    <row r="58451" hidden="1" x14ac:dyDescent="0.25"/>
    <row r="58452" hidden="1" x14ac:dyDescent="0.25"/>
    <row r="58453" hidden="1" x14ac:dyDescent="0.25"/>
    <row r="58454" hidden="1" x14ac:dyDescent="0.25"/>
    <row r="58455" hidden="1" x14ac:dyDescent="0.25"/>
    <row r="58456" hidden="1" x14ac:dyDescent="0.25"/>
    <row r="58457" hidden="1" x14ac:dyDescent="0.25"/>
    <row r="58458" hidden="1" x14ac:dyDescent="0.25"/>
    <row r="58459" hidden="1" x14ac:dyDescent="0.25"/>
    <row r="58460" hidden="1" x14ac:dyDescent="0.25"/>
    <row r="58461" hidden="1" x14ac:dyDescent="0.25"/>
    <row r="58462" hidden="1" x14ac:dyDescent="0.25"/>
    <row r="58463" hidden="1" x14ac:dyDescent="0.25"/>
    <row r="58464" hidden="1" x14ac:dyDescent="0.25"/>
    <row r="58465" hidden="1" x14ac:dyDescent="0.25"/>
    <row r="58466" hidden="1" x14ac:dyDescent="0.25"/>
    <row r="58467" hidden="1" x14ac:dyDescent="0.25"/>
    <row r="58468" hidden="1" x14ac:dyDescent="0.25"/>
    <row r="58469" hidden="1" x14ac:dyDescent="0.25"/>
    <row r="58470" hidden="1" x14ac:dyDescent="0.25"/>
    <row r="58471" hidden="1" x14ac:dyDescent="0.25"/>
    <row r="58472" hidden="1" x14ac:dyDescent="0.25"/>
    <row r="58473" hidden="1" x14ac:dyDescent="0.25"/>
    <row r="58474" hidden="1" x14ac:dyDescent="0.25"/>
    <row r="58475" hidden="1" x14ac:dyDescent="0.25"/>
    <row r="58476" hidden="1" x14ac:dyDescent="0.25"/>
    <row r="58477" hidden="1" x14ac:dyDescent="0.25"/>
    <row r="58478" hidden="1" x14ac:dyDescent="0.25"/>
    <row r="58479" hidden="1" x14ac:dyDescent="0.25"/>
    <row r="58480" hidden="1" x14ac:dyDescent="0.25"/>
    <row r="58481" hidden="1" x14ac:dyDescent="0.25"/>
    <row r="58482" hidden="1" x14ac:dyDescent="0.25"/>
    <row r="58483" hidden="1" x14ac:dyDescent="0.25"/>
    <row r="58484" hidden="1" x14ac:dyDescent="0.25"/>
    <row r="58485" hidden="1" x14ac:dyDescent="0.25"/>
    <row r="58486" hidden="1" x14ac:dyDescent="0.25"/>
    <row r="58487" hidden="1" x14ac:dyDescent="0.25"/>
    <row r="58488" hidden="1" x14ac:dyDescent="0.25"/>
    <row r="58489" hidden="1" x14ac:dyDescent="0.25"/>
    <row r="58490" hidden="1" x14ac:dyDescent="0.25"/>
    <row r="58491" hidden="1" x14ac:dyDescent="0.25"/>
    <row r="58492" hidden="1" x14ac:dyDescent="0.25"/>
    <row r="58493" hidden="1" x14ac:dyDescent="0.25"/>
    <row r="58494" hidden="1" x14ac:dyDescent="0.25"/>
    <row r="58495" hidden="1" x14ac:dyDescent="0.25"/>
    <row r="58496" hidden="1" x14ac:dyDescent="0.25"/>
    <row r="58497" hidden="1" x14ac:dyDescent="0.25"/>
    <row r="58498" hidden="1" x14ac:dyDescent="0.25"/>
    <row r="58499" hidden="1" x14ac:dyDescent="0.25"/>
    <row r="58500" hidden="1" x14ac:dyDescent="0.25"/>
    <row r="58501" hidden="1" x14ac:dyDescent="0.25"/>
    <row r="58502" hidden="1" x14ac:dyDescent="0.25"/>
    <row r="58503" hidden="1" x14ac:dyDescent="0.25"/>
    <row r="58504" hidden="1" x14ac:dyDescent="0.25"/>
    <row r="58505" hidden="1" x14ac:dyDescent="0.25"/>
    <row r="58506" hidden="1" x14ac:dyDescent="0.25"/>
    <row r="58507" hidden="1" x14ac:dyDescent="0.25"/>
    <row r="58508" hidden="1" x14ac:dyDescent="0.25"/>
    <row r="58509" hidden="1" x14ac:dyDescent="0.25"/>
    <row r="58510" hidden="1" x14ac:dyDescent="0.25"/>
    <row r="58511" hidden="1" x14ac:dyDescent="0.25"/>
    <row r="58512" hidden="1" x14ac:dyDescent="0.25"/>
    <row r="58513" hidden="1" x14ac:dyDescent="0.25"/>
    <row r="58514" hidden="1" x14ac:dyDescent="0.25"/>
    <row r="58515" hidden="1" x14ac:dyDescent="0.25"/>
    <row r="58516" hidden="1" x14ac:dyDescent="0.25"/>
    <row r="58517" hidden="1" x14ac:dyDescent="0.25"/>
    <row r="58518" hidden="1" x14ac:dyDescent="0.25"/>
    <row r="58519" hidden="1" x14ac:dyDescent="0.25"/>
    <row r="58520" hidden="1" x14ac:dyDescent="0.25"/>
    <row r="58521" hidden="1" x14ac:dyDescent="0.25"/>
    <row r="58522" hidden="1" x14ac:dyDescent="0.25"/>
    <row r="58523" hidden="1" x14ac:dyDescent="0.25"/>
    <row r="58524" hidden="1" x14ac:dyDescent="0.25"/>
    <row r="58525" hidden="1" x14ac:dyDescent="0.25"/>
    <row r="58526" hidden="1" x14ac:dyDescent="0.25"/>
    <row r="58527" hidden="1" x14ac:dyDescent="0.25"/>
    <row r="58528" hidden="1" x14ac:dyDescent="0.25"/>
    <row r="58529" hidden="1" x14ac:dyDescent="0.25"/>
    <row r="58530" hidden="1" x14ac:dyDescent="0.25"/>
    <row r="58531" hidden="1" x14ac:dyDescent="0.25"/>
    <row r="58532" hidden="1" x14ac:dyDescent="0.25"/>
    <row r="58533" hidden="1" x14ac:dyDescent="0.25"/>
    <row r="58534" hidden="1" x14ac:dyDescent="0.25"/>
    <row r="58535" hidden="1" x14ac:dyDescent="0.25"/>
    <row r="58536" hidden="1" x14ac:dyDescent="0.25"/>
    <row r="58537" hidden="1" x14ac:dyDescent="0.25"/>
    <row r="58538" hidden="1" x14ac:dyDescent="0.25"/>
    <row r="58539" hidden="1" x14ac:dyDescent="0.25"/>
    <row r="58540" hidden="1" x14ac:dyDescent="0.25"/>
    <row r="58541" hidden="1" x14ac:dyDescent="0.25"/>
    <row r="58542" hidden="1" x14ac:dyDescent="0.25"/>
    <row r="58543" hidden="1" x14ac:dyDescent="0.25"/>
    <row r="58544" hidden="1" x14ac:dyDescent="0.25"/>
    <row r="58545" hidden="1" x14ac:dyDescent="0.25"/>
    <row r="58546" hidden="1" x14ac:dyDescent="0.25"/>
    <row r="58547" hidden="1" x14ac:dyDescent="0.25"/>
    <row r="58548" hidden="1" x14ac:dyDescent="0.25"/>
    <row r="58549" hidden="1" x14ac:dyDescent="0.25"/>
    <row r="58550" hidden="1" x14ac:dyDescent="0.25"/>
    <row r="58551" hidden="1" x14ac:dyDescent="0.25"/>
    <row r="58552" hidden="1" x14ac:dyDescent="0.25"/>
    <row r="58553" hidden="1" x14ac:dyDescent="0.25"/>
    <row r="58554" hidden="1" x14ac:dyDescent="0.25"/>
    <row r="58555" hidden="1" x14ac:dyDescent="0.25"/>
    <row r="58556" hidden="1" x14ac:dyDescent="0.25"/>
    <row r="58557" hidden="1" x14ac:dyDescent="0.25"/>
    <row r="58558" hidden="1" x14ac:dyDescent="0.25"/>
    <row r="58559" hidden="1" x14ac:dyDescent="0.25"/>
    <row r="58560" hidden="1" x14ac:dyDescent="0.25"/>
    <row r="58561" hidden="1" x14ac:dyDescent="0.25"/>
    <row r="58562" hidden="1" x14ac:dyDescent="0.25"/>
    <row r="58563" hidden="1" x14ac:dyDescent="0.25"/>
    <row r="58564" hidden="1" x14ac:dyDescent="0.25"/>
    <row r="58565" hidden="1" x14ac:dyDescent="0.25"/>
    <row r="58566" hidden="1" x14ac:dyDescent="0.25"/>
    <row r="58567" hidden="1" x14ac:dyDescent="0.25"/>
    <row r="58568" hidden="1" x14ac:dyDescent="0.25"/>
    <row r="58569" hidden="1" x14ac:dyDescent="0.25"/>
    <row r="58570" hidden="1" x14ac:dyDescent="0.25"/>
    <row r="58571" hidden="1" x14ac:dyDescent="0.25"/>
    <row r="58572" hidden="1" x14ac:dyDescent="0.25"/>
    <row r="58573" hidden="1" x14ac:dyDescent="0.25"/>
    <row r="58574" hidden="1" x14ac:dyDescent="0.25"/>
    <row r="58575" hidden="1" x14ac:dyDescent="0.25"/>
    <row r="58576" hidden="1" x14ac:dyDescent="0.25"/>
    <row r="58577" hidden="1" x14ac:dyDescent="0.25"/>
    <row r="58578" hidden="1" x14ac:dyDescent="0.25"/>
    <row r="58579" hidden="1" x14ac:dyDescent="0.25"/>
    <row r="58580" hidden="1" x14ac:dyDescent="0.25"/>
    <row r="58581" hidden="1" x14ac:dyDescent="0.25"/>
    <row r="58582" hidden="1" x14ac:dyDescent="0.25"/>
    <row r="58583" hidden="1" x14ac:dyDescent="0.25"/>
    <row r="58584" hidden="1" x14ac:dyDescent="0.25"/>
    <row r="58585" hidden="1" x14ac:dyDescent="0.25"/>
    <row r="58586" hidden="1" x14ac:dyDescent="0.25"/>
    <row r="58587" hidden="1" x14ac:dyDescent="0.25"/>
    <row r="58588" hidden="1" x14ac:dyDescent="0.25"/>
    <row r="58589" hidden="1" x14ac:dyDescent="0.25"/>
    <row r="58590" hidden="1" x14ac:dyDescent="0.25"/>
    <row r="58591" hidden="1" x14ac:dyDescent="0.25"/>
    <row r="58592" hidden="1" x14ac:dyDescent="0.25"/>
    <row r="58593" hidden="1" x14ac:dyDescent="0.25"/>
    <row r="58594" hidden="1" x14ac:dyDescent="0.25"/>
    <row r="58595" hidden="1" x14ac:dyDescent="0.25"/>
    <row r="58596" hidden="1" x14ac:dyDescent="0.25"/>
    <row r="58597" hidden="1" x14ac:dyDescent="0.25"/>
    <row r="58598" hidden="1" x14ac:dyDescent="0.25"/>
    <row r="58599" hidden="1" x14ac:dyDescent="0.25"/>
    <row r="58600" hidden="1" x14ac:dyDescent="0.25"/>
    <row r="58601" hidden="1" x14ac:dyDescent="0.25"/>
    <row r="58602" hidden="1" x14ac:dyDescent="0.25"/>
    <row r="58603" hidden="1" x14ac:dyDescent="0.25"/>
    <row r="58604" hidden="1" x14ac:dyDescent="0.25"/>
    <row r="58605" hidden="1" x14ac:dyDescent="0.25"/>
    <row r="58606" hidden="1" x14ac:dyDescent="0.25"/>
    <row r="58607" hidden="1" x14ac:dyDescent="0.25"/>
    <row r="58608" hidden="1" x14ac:dyDescent="0.25"/>
    <row r="58609" hidden="1" x14ac:dyDescent="0.25"/>
    <row r="58610" hidden="1" x14ac:dyDescent="0.25"/>
    <row r="58611" hidden="1" x14ac:dyDescent="0.25"/>
    <row r="58612" hidden="1" x14ac:dyDescent="0.25"/>
    <row r="58613" hidden="1" x14ac:dyDescent="0.25"/>
    <row r="58614" hidden="1" x14ac:dyDescent="0.25"/>
    <row r="58615" hidden="1" x14ac:dyDescent="0.25"/>
    <row r="58616" hidden="1" x14ac:dyDescent="0.25"/>
    <row r="58617" hidden="1" x14ac:dyDescent="0.25"/>
    <row r="58618" hidden="1" x14ac:dyDescent="0.25"/>
    <row r="58619" hidden="1" x14ac:dyDescent="0.25"/>
    <row r="58620" hidden="1" x14ac:dyDescent="0.25"/>
    <row r="58621" hidden="1" x14ac:dyDescent="0.25"/>
    <row r="58622" hidden="1" x14ac:dyDescent="0.25"/>
    <row r="58623" hidden="1" x14ac:dyDescent="0.25"/>
    <row r="58624" hidden="1" x14ac:dyDescent="0.25"/>
    <row r="58625" hidden="1" x14ac:dyDescent="0.25"/>
    <row r="58626" hidden="1" x14ac:dyDescent="0.25"/>
    <row r="58627" hidden="1" x14ac:dyDescent="0.25"/>
    <row r="58628" hidden="1" x14ac:dyDescent="0.25"/>
    <row r="58629" hidden="1" x14ac:dyDescent="0.25"/>
    <row r="58630" hidden="1" x14ac:dyDescent="0.25"/>
    <row r="58631" hidden="1" x14ac:dyDescent="0.25"/>
    <row r="58632" hidden="1" x14ac:dyDescent="0.25"/>
    <row r="58633" hidden="1" x14ac:dyDescent="0.25"/>
    <row r="58634" hidden="1" x14ac:dyDescent="0.25"/>
    <row r="58635" hidden="1" x14ac:dyDescent="0.25"/>
    <row r="58636" hidden="1" x14ac:dyDescent="0.25"/>
    <row r="58637" hidden="1" x14ac:dyDescent="0.25"/>
    <row r="58638" hidden="1" x14ac:dyDescent="0.25"/>
    <row r="58639" hidden="1" x14ac:dyDescent="0.25"/>
    <row r="58640" hidden="1" x14ac:dyDescent="0.25"/>
    <row r="58641" hidden="1" x14ac:dyDescent="0.25"/>
    <row r="58642" hidden="1" x14ac:dyDescent="0.25"/>
    <row r="58643" hidden="1" x14ac:dyDescent="0.25"/>
    <row r="58644" hidden="1" x14ac:dyDescent="0.25"/>
    <row r="58645" hidden="1" x14ac:dyDescent="0.25"/>
    <row r="58646" hidden="1" x14ac:dyDescent="0.25"/>
    <row r="58647" hidden="1" x14ac:dyDescent="0.25"/>
    <row r="58648" hidden="1" x14ac:dyDescent="0.25"/>
    <row r="58649" hidden="1" x14ac:dyDescent="0.25"/>
    <row r="58650" hidden="1" x14ac:dyDescent="0.25"/>
    <row r="58651" hidden="1" x14ac:dyDescent="0.25"/>
    <row r="58652" hidden="1" x14ac:dyDescent="0.25"/>
    <row r="58653" hidden="1" x14ac:dyDescent="0.25"/>
    <row r="58654" hidden="1" x14ac:dyDescent="0.25"/>
    <row r="58655" hidden="1" x14ac:dyDescent="0.25"/>
    <row r="58656" hidden="1" x14ac:dyDescent="0.25"/>
    <row r="58657" hidden="1" x14ac:dyDescent="0.25"/>
    <row r="58658" hidden="1" x14ac:dyDescent="0.25"/>
    <row r="58659" hidden="1" x14ac:dyDescent="0.25"/>
    <row r="58660" hidden="1" x14ac:dyDescent="0.25"/>
    <row r="58661" hidden="1" x14ac:dyDescent="0.25"/>
    <row r="58662" hidden="1" x14ac:dyDescent="0.25"/>
    <row r="58663" hidden="1" x14ac:dyDescent="0.25"/>
    <row r="58664" hidden="1" x14ac:dyDescent="0.25"/>
    <row r="58665" hidden="1" x14ac:dyDescent="0.25"/>
    <row r="58666" hidden="1" x14ac:dyDescent="0.25"/>
    <row r="58667" hidden="1" x14ac:dyDescent="0.25"/>
    <row r="58668" hidden="1" x14ac:dyDescent="0.25"/>
    <row r="58669" hidden="1" x14ac:dyDescent="0.25"/>
    <row r="58670" hidden="1" x14ac:dyDescent="0.25"/>
    <row r="58671" hidden="1" x14ac:dyDescent="0.25"/>
    <row r="58672" hidden="1" x14ac:dyDescent="0.25"/>
    <row r="58673" hidden="1" x14ac:dyDescent="0.25"/>
    <row r="58674" hidden="1" x14ac:dyDescent="0.25"/>
    <row r="58675" hidden="1" x14ac:dyDescent="0.25"/>
    <row r="58676" hidden="1" x14ac:dyDescent="0.25"/>
    <row r="58677" hidden="1" x14ac:dyDescent="0.25"/>
    <row r="58678" hidden="1" x14ac:dyDescent="0.25"/>
    <row r="58679" hidden="1" x14ac:dyDescent="0.25"/>
    <row r="58680" hidden="1" x14ac:dyDescent="0.25"/>
    <row r="58681" hidden="1" x14ac:dyDescent="0.25"/>
    <row r="58682" hidden="1" x14ac:dyDescent="0.25"/>
    <row r="58683" hidden="1" x14ac:dyDescent="0.25"/>
    <row r="58684" hidden="1" x14ac:dyDescent="0.25"/>
    <row r="58685" hidden="1" x14ac:dyDescent="0.25"/>
    <row r="58686" hidden="1" x14ac:dyDescent="0.25"/>
    <row r="58687" hidden="1" x14ac:dyDescent="0.25"/>
    <row r="58688" hidden="1" x14ac:dyDescent="0.25"/>
    <row r="58689" hidden="1" x14ac:dyDescent="0.25"/>
    <row r="58690" hidden="1" x14ac:dyDescent="0.25"/>
    <row r="58691" hidden="1" x14ac:dyDescent="0.25"/>
    <row r="58692" hidden="1" x14ac:dyDescent="0.25"/>
    <row r="58693" hidden="1" x14ac:dyDescent="0.25"/>
    <row r="58694" hidden="1" x14ac:dyDescent="0.25"/>
    <row r="58695" hidden="1" x14ac:dyDescent="0.25"/>
    <row r="58696" hidden="1" x14ac:dyDescent="0.25"/>
    <row r="58697" hidden="1" x14ac:dyDescent="0.25"/>
    <row r="58698" hidden="1" x14ac:dyDescent="0.25"/>
    <row r="58699" hidden="1" x14ac:dyDescent="0.25"/>
    <row r="58700" hidden="1" x14ac:dyDescent="0.25"/>
    <row r="58701" hidden="1" x14ac:dyDescent="0.25"/>
    <row r="58702" hidden="1" x14ac:dyDescent="0.25"/>
    <row r="58703" hidden="1" x14ac:dyDescent="0.25"/>
    <row r="58704" hidden="1" x14ac:dyDescent="0.25"/>
    <row r="58705" hidden="1" x14ac:dyDescent="0.25"/>
    <row r="58706" hidden="1" x14ac:dyDescent="0.25"/>
    <row r="58707" hidden="1" x14ac:dyDescent="0.25"/>
    <row r="58708" hidden="1" x14ac:dyDescent="0.25"/>
    <row r="58709" hidden="1" x14ac:dyDescent="0.25"/>
    <row r="58710" hidden="1" x14ac:dyDescent="0.25"/>
    <row r="58711" hidden="1" x14ac:dyDescent="0.25"/>
    <row r="58712" hidden="1" x14ac:dyDescent="0.25"/>
    <row r="58713" hidden="1" x14ac:dyDescent="0.25"/>
    <row r="58714" hidden="1" x14ac:dyDescent="0.25"/>
    <row r="58715" hidden="1" x14ac:dyDescent="0.25"/>
    <row r="58716" hidden="1" x14ac:dyDescent="0.25"/>
    <row r="58717" hidden="1" x14ac:dyDescent="0.25"/>
    <row r="58718" hidden="1" x14ac:dyDescent="0.25"/>
    <row r="58719" hidden="1" x14ac:dyDescent="0.25"/>
    <row r="58720" hidden="1" x14ac:dyDescent="0.25"/>
    <row r="58721" hidden="1" x14ac:dyDescent="0.25"/>
    <row r="58722" hidden="1" x14ac:dyDescent="0.25"/>
    <row r="58723" hidden="1" x14ac:dyDescent="0.25"/>
    <row r="58724" hidden="1" x14ac:dyDescent="0.25"/>
    <row r="58725" hidden="1" x14ac:dyDescent="0.25"/>
    <row r="58726" hidden="1" x14ac:dyDescent="0.25"/>
    <row r="58727" hidden="1" x14ac:dyDescent="0.25"/>
    <row r="58728" hidden="1" x14ac:dyDescent="0.25"/>
    <row r="58729" hidden="1" x14ac:dyDescent="0.25"/>
    <row r="58730" hidden="1" x14ac:dyDescent="0.25"/>
    <row r="58731" hidden="1" x14ac:dyDescent="0.25"/>
    <row r="58732" hidden="1" x14ac:dyDescent="0.25"/>
    <row r="58733" hidden="1" x14ac:dyDescent="0.25"/>
    <row r="58734" hidden="1" x14ac:dyDescent="0.25"/>
    <row r="58735" hidden="1" x14ac:dyDescent="0.25"/>
    <row r="58736" hidden="1" x14ac:dyDescent="0.25"/>
    <row r="58737" hidden="1" x14ac:dyDescent="0.25"/>
    <row r="58738" hidden="1" x14ac:dyDescent="0.25"/>
    <row r="58739" hidden="1" x14ac:dyDescent="0.25"/>
    <row r="58740" hidden="1" x14ac:dyDescent="0.25"/>
    <row r="58741" hidden="1" x14ac:dyDescent="0.25"/>
    <row r="58742" hidden="1" x14ac:dyDescent="0.25"/>
    <row r="58743" hidden="1" x14ac:dyDescent="0.25"/>
    <row r="58744" hidden="1" x14ac:dyDescent="0.25"/>
    <row r="58745" hidden="1" x14ac:dyDescent="0.25"/>
    <row r="58746" hidden="1" x14ac:dyDescent="0.25"/>
    <row r="58747" hidden="1" x14ac:dyDescent="0.25"/>
    <row r="58748" hidden="1" x14ac:dyDescent="0.25"/>
    <row r="58749" hidden="1" x14ac:dyDescent="0.25"/>
    <row r="58750" hidden="1" x14ac:dyDescent="0.25"/>
    <row r="58751" hidden="1" x14ac:dyDescent="0.25"/>
    <row r="58752" hidden="1" x14ac:dyDescent="0.25"/>
    <row r="58753" hidden="1" x14ac:dyDescent="0.25"/>
    <row r="58754" hidden="1" x14ac:dyDescent="0.25"/>
    <row r="58755" hidden="1" x14ac:dyDescent="0.25"/>
    <row r="58756" hidden="1" x14ac:dyDescent="0.25"/>
    <row r="58757" hidden="1" x14ac:dyDescent="0.25"/>
    <row r="58758" hidden="1" x14ac:dyDescent="0.25"/>
    <row r="58759" hidden="1" x14ac:dyDescent="0.25"/>
    <row r="58760" hidden="1" x14ac:dyDescent="0.25"/>
    <row r="58761" hidden="1" x14ac:dyDescent="0.25"/>
    <row r="58762" hidden="1" x14ac:dyDescent="0.25"/>
    <row r="58763" hidden="1" x14ac:dyDescent="0.25"/>
    <row r="58764" hidden="1" x14ac:dyDescent="0.25"/>
    <row r="58765" hidden="1" x14ac:dyDescent="0.25"/>
    <row r="58766" hidden="1" x14ac:dyDescent="0.25"/>
    <row r="58767" hidden="1" x14ac:dyDescent="0.25"/>
    <row r="58768" hidden="1" x14ac:dyDescent="0.25"/>
    <row r="58769" hidden="1" x14ac:dyDescent="0.25"/>
    <row r="58770" hidden="1" x14ac:dyDescent="0.25"/>
    <row r="58771" hidden="1" x14ac:dyDescent="0.25"/>
    <row r="58772" hidden="1" x14ac:dyDescent="0.25"/>
    <row r="58773" hidden="1" x14ac:dyDescent="0.25"/>
    <row r="58774" hidden="1" x14ac:dyDescent="0.25"/>
    <row r="58775" hidden="1" x14ac:dyDescent="0.25"/>
    <row r="58776" hidden="1" x14ac:dyDescent="0.25"/>
    <row r="58777" hidden="1" x14ac:dyDescent="0.25"/>
    <row r="58778" hidden="1" x14ac:dyDescent="0.25"/>
    <row r="58779" hidden="1" x14ac:dyDescent="0.25"/>
    <row r="58780" hidden="1" x14ac:dyDescent="0.25"/>
    <row r="58781" hidden="1" x14ac:dyDescent="0.25"/>
    <row r="58782" hidden="1" x14ac:dyDescent="0.25"/>
    <row r="58783" hidden="1" x14ac:dyDescent="0.25"/>
    <row r="58784" hidden="1" x14ac:dyDescent="0.25"/>
    <row r="58785" hidden="1" x14ac:dyDescent="0.25"/>
    <row r="58786" hidden="1" x14ac:dyDescent="0.25"/>
    <row r="58787" hidden="1" x14ac:dyDescent="0.25"/>
    <row r="58788" hidden="1" x14ac:dyDescent="0.25"/>
    <row r="58789" hidden="1" x14ac:dyDescent="0.25"/>
    <row r="58790" hidden="1" x14ac:dyDescent="0.25"/>
    <row r="58791" hidden="1" x14ac:dyDescent="0.25"/>
    <row r="58792" hidden="1" x14ac:dyDescent="0.25"/>
    <row r="58793" hidden="1" x14ac:dyDescent="0.25"/>
    <row r="58794" hidden="1" x14ac:dyDescent="0.25"/>
    <row r="58795" hidden="1" x14ac:dyDescent="0.25"/>
    <row r="58796" hidden="1" x14ac:dyDescent="0.25"/>
    <row r="58797" hidden="1" x14ac:dyDescent="0.25"/>
    <row r="58798" hidden="1" x14ac:dyDescent="0.25"/>
    <row r="58799" hidden="1" x14ac:dyDescent="0.25"/>
    <row r="58800" hidden="1" x14ac:dyDescent="0.25"/>
    <row r="58801" hidden="1" x14ac:dyDescent="0.25"/>
    <row r="58802" hidden="1" x14ac:dyDescent="0.25"/>
    <row r="58803" hidden="1" x14ac:dyDescent="0.25"/>
    <row r="58804" hidden="1" x14ac:dyDescent="0.25"/>
    <row r="58805" hidden="1" x14ac:dyDescent="0.25"/>
    <row r="58806" hidden="1" x14ac:dyDescent="0.25"/>
    <row r="58807" hidden="1" x14ac:dyDescent="0.25"/>
    <row r="58808" hidden="1" x14ac:dyDescent="0.25"/>
    <row r="58809" hidden="1" x14ac:dyDescent="0.25"/>
    <row r="58810" hidden="1" x14ac:dyDescent="0.25"/>
    <row r="58811" hidden="1" x14ac:dyDescent="0.25"/>
    <row r="58812" hidden="1" x14ac:dyDescent="0.25"/>
    <row r="58813" hidden="1" x14ac:dyDescent="0.25"/>
    <row r="58814" hidden="1" x14ac:dyDescent="0.25"/>
    <row r="58815" hidden="1" x14ac:dyDescent="0.25"/>
    <row r="58816" hidden="1" x14ac:dyDescent="0.25"/>
    <row r="58817" hidden="1" x14ac:dyDescent="0.25"/>
    <row r="58818" hidden="1" x14ac:dyDescent="0.25"/>
    <row r="58819" hidden="1" x14ac:dyDescent="0.25"/>
    <row r="58820" hidden="1" x14ac:dyDescent="0.25"/>
    <row r="58821" hidden="1" x14ac:dyDescent="0.25"/>
    <row r="58822" hidden="1" x14ac:dyDescent="0.25"/>
    <row r="58823" hidden="1" x14ac:dyDescent="0.25"/>
    <row r="58824" hidden="1" x14ac:dyDescent="0.25"/>
    <row r="58825" hidden="1" x14ac:dyDescent="0.25"/>
    <row r="58826" hidden="1" x14ac:dyDescent="0.25"/>
    <row r="58827" hidden="1" x14ac:dyDescent="0.25"/>
    <row r="58828" hidden="1" x14ac:dyDescent="0.25"/>
    <row r="58829" hidden="1" x14ac:dyDescent="0.25"/>
    <row r="58830" hidden="1" x14ac:dyDescent="0.25"/>
    <row r="58831" hidden="1" x14ac:dyDescent="0.25"/>
    <row r="58832" hidden="1" x14ac:dyDescent="0.25"/>
    <row r="58833" hidden="1" x14ac:dyDescent="0.25"/>
    <row r="58834" hidden="1" x14ac:dyDescent="0.25"/>
    <row r="58835" hidden="1" x14ac:dyDescent="0.25"/>
    <row r="58836" hidden="1" x14ac:dyDescent="0.25"/>
    <row r="58837" hidden="1" x14ac:dyDescent="0.25"/>
    <row r="58838" hidden="1" x14ac:dyDescent="0.25"/>
    <row r="58839" hidden="1" x14ac:dyDescent="0.25"/>
    <row r="58840" hidden="1" x14ac:dyDescent="0.25"/>
    <row r="58841" hidden="1" x14ac:dyDescent="0.25"/>
    <row r="58842" hidden="1" x14ac:dyDescent="0.25"/>
    <row r="58843" hidden="1" x14ac:dyDescent="0.25"/>
    <row r="58844" hidden="1" x14ac:dyDescent="0.25"/>
    <row r="58845" hidden="1" x14ac:dyDescent="0.25"/>
    <row r="58846" hidden="1" x14ac:dyDescent="0.25"/>
    <row r="58847" hidden="1" x14ac:dyDescent="0.25"/>
    <row r="58848" hidden="1" x14ac:dyDescent="0.25"/>
    <row r="58849" hidden="1" x14ac:dyDescent="0.25"/>
    <row r="58850" hidden="1" x14ac:dyDescent="0.25"/>
    <row r="58851" hidden="1" x14ac:dyDescent="0.25"/>
    <row r="58852" hidden="1" x14ac:dyDescent="0.25"/>
    <row r="58853" hidden="1" x14ac:dyDescent="0.25"/>
    <row r="58854" hidden="1" x14ac:dyDescent="0.25"/>
    <row r="58855" hidden="1" x14ac:dyDescent="0.25"/>
    <row r="58856" hidden="1" x14ac:dyDescent="0.25"/>
    <row r="58857" hidden="1" x14ac:dyDescent="0.25"/>
    <row r="58858" hidden="1" x14ac:dyDescent="0.25"/>
    <row r="58859" hidden="1" x14ac:dyDescent="0.25"/>
    <row r="58860" hidden="1" x14ac:dyDescent="0.25"/>
    <row r="58861" hidden="1" x14ac:dyDescent="0.25"/>
    <row r="58862" hidden="1" x14ac:dyDescent="0.25"/>
    <row r="58863" hidden="1" x14ac:dyDescent="0.25"/>
    <row r="58864" hidden="1" x14ac:dyDescent="0.25"/>
    <row r="58865" hidden="1" x14ac:dyDescent="0.25"/>
    <row r="58866" hidden="1" x14ac:dyDescent="0.25"/>
    <row r="58867" hidden="1" x14ac:dyDescent="0.25"/>
    <row r="58868" hidden="1" x14ac:dyDescent="0.25"/>
    <row r="58869" hidden="1" x14ac:dyDescent="0.25"/>
    <row r="58870" hidden="1" x14ac:dyDescent="0.25"/>
    <row r="58871" hidden="1" x14ac:dyDescent="0.25"/>
    <row r="58872" hidden="1" x14ac:dyDescent="0.25"/>
    <row r="58873" hidden="1" x14ac:dyDescent="0.25"/>
    <row r="58874" hidden="1" x14ac:dyDescent="0.25"/>
    <row r="58875" hidden="1" x14ac:dyDescent="0.25"/>
    <row r="58876" hidden="1" x14ac:dyDescent="0.25"/>
    <row r="58877" hidden="1" x14ac:dyDescent="0.25"/>
    <row r="58878" hidden="1" x14ac:dyDescent="0.25"/>
    <row r="58879" hidden="1" x14ac:dyDescent="0.25"/>
    <row r="58880" hidden="1" x14ac:dyDescent="0.25"/>
    <row r="58881" hidden="1" x14ac:dyDescent="0.25"/>
    <row r="58882" hidden="1" x14ac:dyDescent="0.25"/>
    <row r="58883" hidden="1" x14ac:dyDescent="0.25"/>
    <row r="58884" hidden="1" x14ac:dyDescent="0.25"/>
    <row r="58885" hidden="1" x14ac:dyDescent="0.25"/>
    <row r="58886" hidden="1" x14ac:dyDescent="0.25"/>
    <row r="58887" hidden="1" x14ac:dyDescent="0.25"/>
    <row r="58888" hidden="1" x14ac:dyDescent="0.25"/>
    <row r="58889" hidden="1" x14ac:dyDescent="0.25"/>
    <row r="58890" hidden="1" x14ac:dyDescent="0.25"/>
    <row r="58891" hidden="1" x14ac:dyDescent="0.25"/>
    <row r="58892" hidden="1" x14ac:dyDescent="0.25"/>
    <row r="58893" hidden="1" x14ac:dyDescent="0.25"/>
    <row r="58894" hidden="1" x14ac:dyDescent="0.25"/>
    <row r="58895" hidden="1" x14ac:dyDescent="0.25"/>
    <row r="58896" hidden="1" x14ac:dyDescent="0.25"/>
    <row r="58897" hidden="1" x14ac:dyDescent="0.25"/>
    <row r="58898" hidden="1" x14ac:dyDescent="0.25"/>
    <row r="58899" hidden="1" x14ac:dyDescent="0.25"/>
    <row r="58900" hidden="1" x14ac:dyDescent="0.25"/>
    <row r="58901" hidden="1" x14ac:dyDescent="0.25"/>
    <row r="58902" hidden="1" x14ac:dyDescent="0.25"/>
    <row r="58903" hidden="1" x14ac:dyDescent="0.25"/>
    <row r="58904" hidden="1" x14ac:dyDescent="0.25"/>
    <row r="58905" hidden="1" x14ac:dyDescent="0.25"/>
    <row r="58906" hidden="1" x14ac:dyDescent="0.25"/>
    <row r="58907" hidden="1" x14ac:dyDescent="0.25"/>
    <row r="58908" hidden="1" x14ac:dyDescent="0.25"/>
    <row r="58909" hidden="1" x14ac:dyDescent="0.25"/>
    <row r="58910" hidden="1" x14ac:dyDescent="0.25"/>
    <row r="58911" hidden="1" x14ac:dyDescent="0.25"/>
    <row r="58912" hidden="1" x14ac:dyDescent="0.25"/>
    <row r="58913" hidden="1" x14ac:dyDescent="0.25"/>
    <row r="58914" hidden="1" x14ac:dyDescent="0.25"/>
    <row r="58915" hidden="1" x14ac:dyDescent="0.25"/>
    <row r="58916" hidden="1" x14ac:dyDescent="0.25"/>
    <row r="58917" hidden="1" x14ac:dyDescent="0.25"/>
    <row r="58918" hidden="1" x14ac:dyDescent="0.25"/>
    <row r="58919" hidden="1" x14ac:dyDescent="0.25"/>
    <row r="58920" hidden="1" x14ac:dyDescent="0.25"/>
    <row r="58921" hidden="1" x14ac:dyDescent="0.25"/>
    <row r="58922" hidden="1" x14ac:dyDescent="0.25"/>
    <row r="58923" hidden="1" x14ac:dyDescent="0.25"/>
    <row r="58924" hidden="1" x14ac:dyDescent="0.25"/>
    <row r="58925" hidden="1" x14ac:dyDescent="0.25"/>
    <row r="58926" hidden="1" x14ac:dyDescent="0.25"/>
    <row r="58927" hidden="1" x14ac:dyDescent="0.25"/>
    <row r="58928" hidden="1" x14ac:dyDescent="0.25"/>
    <row r="58929" hidden="1" x14ac:dyDescent="0.25"/>
    <row r="58930" hidden="1" x14ac:dyDescent="0.25"/>
    <row r="58931" hidden="1" x14ac:dyDescent="0.25"/>
    <row r="58932" hidden="1" x14ac:dyDescent="0.25"/>
    <row r="58933" hidden="1" x14ac:dyDescent="0.25"/>
    <row r="58934" hidden="1" x14ac:dyDescent="0.25"/>
    <row r="58935" hidden="1" x14ac:dyDescent="0.25"/>
    <row r="58936" hidden="1" x14ac:dyDescent="0.25"/>
    <row r="58937" hidden="1" x14ac:dyDescent="0.25"/>
    <row r="58938" hidden="1" x14ac:dyDescent="0.25"/>
    <row r="58939" hidden="1" x14ac:dyDescent="0.25"/>
    <row r="58940" hidden="1" x14ac:dyDescent="0.25"/>
    <row r="58941" hidden="1" x14ac:dyDescent="0.25"/>
    <row r="58942" hidden="1" x14ac:dyDescent="0.25"/>
    <row r="58943" hidden="1" x14ac:dyDescent="0.25"/>
    <row r="58944" hidden="1" x14ac:dyDescent="0.25"/>
    <row r="58945" hidden="1" x14ac:dyDescent="0.25"/>
    <row r="58946" hidden="1" x14ac:dyDescent="0.25"/>
    <row r="58947" hidden="1" x14ac:dyDescent="0.25"/>
    <row r="58948" hidden="1" x14ac:dyDescent="0.25"/>
    <row r="58949" hidden="1" x14ac:dyDescent="0.25"/>
    <row r="58950" hidden="1" x14ac:dyDescent="0.25"/>
    <row r="58951" hidden="1" x14ac:dyDescent="0.25"/>
    <row r="58952" hidden="1" x14ac:dyDescent="0.25"/>
    <row r="58953" hidden="1" x14ac:dyDescent="0.25"/>
    <row r="58954" hidden="1" x14ac:dyDescent="0.25"/>
    <row r="58955" hidden="1" x14ac:dyDescent="0.25"/>
    <row r="58956" hidden="1" x14ac:dyDescent="0.25"/>
    <row r="58957" hidden="1" x14ac:dyDescent="0.25"/>
    <row r="58958" hidden="1" x14ac:dyDescent="0.25"/>
    <row r="58959" hidden="1" x14ac:dyDescent="0.25"/>
    <row r="58960" hidden="1" x14ac:dyDescent="0.25"/>
    <row r="58961" hidden="1" x14ac:dyDescent="0.25"/>
    <row r="58962" hidden="1" x14ac:dyDescent="0.25"/>
    <row r="58963" hidden="1" x14ac:dyDescent="0.25"/>
    <row r="58964" hidden="1" x14ac:dyDescent="0.25"/>
    <row r="58965" hidden="1" x14ac:dyDescent="0.25"/>
    <row r="58966" hidden="1" x14ac:dyDescent="0.25"/>
    <row r="58967" hidden="1" x14ac:dyDescent="0.25"/>
    <row r="58968" hidden="1" x14ac:dyDescent="0.25"/>
    <row r="58969" hidden="1" x14ac:dyDescent="0.25"/>
    <row r="58970" hidden="1" x14ac:dyDescent="0.25"/>
    <row r="58971" hidden="1" x14ac:dyDescent="0.25"/>
    <row r="58972" hidden="1" x14ac:dyDescent="0.25"/>
    <row r="58973" hidden="1" x14ac:dyDescent="0.25"/>
    <row r="58974" hidden="1" x14ac:dyDescent="0.25"/>
    <row r="58975" hidden="1" x14ac:dyDescent="0.25"/>
    <row r="58976" hidden="1" x14ac:dyDescent="0.25"/>
    <row r="58977" hidden="1" x14ac:dyDescent="0.25"/>
    <row r="58978" hidden="1" x14ac:dyDescent="0.25"/>
    <row r="58979" hidden="1" x14ac:dyDescent="0.25"/>
    <row r="58980" hidden="1" x14ac:dyDescent="0.25"/>
    <row r="58981" hidden="1" x14ac:dyDescent="0.25"/>
    <row r="58982" hidden="1" x14ac:dyDescent="0.25"/>
    <row r="58983" hidden="1" x14ac:dyDescent="0.25"/>
    <row r="58984" hidden="1" x14ac:dyDescent="0.25"/>
    <row r="58985" hidden="1" x14ac:dyDescent="0.25"/>
    <row r="58986" hidden="1" x14ac:dyDescent="0.25"/>
    <row r="58987" hidden="1" x14ac:dyDescent="0.25"/>
    <row r="58988" hidden="1" x14ac:dyDescent="0.25"/>
    <row r="58989" hidden="1" x14ac:dyDescent="0.25"/>
    <row r="58990" hidden="1" x14ac:dyDescent="0.25"/>
    <row r="58991" hidden="1" x14ac:dyDescent="0.25"/>
    <row r="58992" hidden="1" x14ac:dyDescent="0.25"/>
    <row r="58993" hidden="1" x14ac:dyDescent="0.25"/>
    <row r="58994" hidden="1" x14ac:dyDescent="0.25"/>
    <row r="58995" hidden="1" x14ac:dyDescent="0.25"/>
    <row r="58996" hidden="1" x14ac:dyDescent="0.25"/>
    <row r="58997" hidden="1" x14ac:dyDescent="0.25"/>
    <row r="58998" hidden="1" x14ac:dyDescent="0.25"/>
    <row r="58999" hidden="1" x14ac:dyDescent="0.25"/>
    <row r="59000" hidden="1" x14ac:dyDescent="0.25"/>
    <row r="59001" hidden="1" x14ac:dyDescent="0.25"/>
    <row r="59002" hidden="1" x14ac:dyDescent="0.25"/>
    <row r="59003" hidden="1" x14ac:dyDescent="0.25"/>
    <row r="59004" hidden="1" x14ac:dyDescent="0.25"/>
    <row r="59005" hidden="1" x14ac:dyDescent="0.25"/>
    <row r="59006" hidden="1" x14ac:dyDescent="0.25"/>
    <row r="59007" hidden="1" x14ac:dyDescent="0.25"/>
    <row r="59008" hidden="1" x14ac:dyDescent="0.25"/>
    <row r="59009" hidden="1" x14ac:dyDescent="0.25"/>
    <row r="59010" hidden="1" x14ac:dyDescent="0.25"/>
    <row r="59011" hidden="1" x14ac:dyDescent="0.25"/>
    <row r="59012" hidden="1" x14ac:dyDescent="0.25"/>
    <row r="59013" hidden="1" x14ac:dyDescent="0.25"/>
    <row r="59014" hidden="1" x14ac:dyDescent="0.25"/>
    <row r="59015" hidden="1" x14ac:dyDescent="0.25"/>
    <row r="59016" hidden="1" x14ac:dyDescent="0.25"/>
    <row r="59017" hidden="1" x14ac:dyDescent="0.25"/>
    <row r="59018" hidden="1" x14ac:dyDescent="0.25"/>
    <row r="59019" hidden="1" x14ac:dyDescent="0.25"/>
    <row r="59020" hidden="1" x14ac:dyDescent="0.25"/>
    <row r="59021" hidden="1" x14ac:dyDescent="0.25"/>
    <row r="59022" hidden="1" x14ac:dyDescent="0.25"/>
    <row r="59023" hidden="1" x14ac:dyDescent="0.25"/>
    <row r="59024" hidden="1" x14ac:dyDescent="0.25"/>
    <row r="59025" hidden="1" x14ac:dyDescent="0.25"/>
    <row r="59026" hidden="1" x14ac:dyDescent="0.25"/>
    <row r="59027" hidden="1" x14ac:dyDescent="0.25"/>
    <row r="59028" hidden="1" x14ac:dyDescent="0.25"/>
    <row r="59029" hidden="1" x14ac:dyDescent="0.25"/>
    <row r="59030" hidden="1" x14ac:dyDescent="0.25"/>
    <row r="59031" hidden="1" x14ac:dyDescent="0.25"/>
    <row r="59032" hidden="1" x14ac:dyDescent="0.25"/>
    <row r="59033" hidden="1" x14ac:dyDescent="0.25"/>
    <row r="59034" hidden="1" x14ac:dyDescent="0.25"/>
    <row r="59035" hidden="1" x14ac:dyDescent="0.25"/>
    <row r="59036" hidden="1" x14ac:dyDescent="0.25"/>
    <row r="59037" hidden="1" x14ac:dyDescent="0.25"/>
    <row r="59038" hidden="1" x14ac:dyDescent="0.25"/>
    <row r="59039" hidden="1" x14ac:dyDescent="0.25"/>
    <row r="59040" hidden="1" x14ac:dyDescent="0.25"/>
    <row r="59041" hidden="1" x14ac:dyDescent="0.25"/>
    <row r="59042" hidden="1" x14ac:dyDescent="0.25"/>
    <row r="59043" hidden="1" x14ac:dyDescent="0.25"/>
    <row r="59044" hidden="1" x14ac:dyDescent="0.25"/>
    <row r="59045" hidden="1" x14ac:dyDescent="0.25"/>
    <row r="59046" hidden="1" x14ac:dyDescent="0.25"/>
    <row r="59047" hidden="1" x14ac:dyDescent="0.25"/>
    <row r="59048" hidden="1" x14ac:dyDescent="0.25"/>
    <row r="59049" hidden="1" x14ac:dyDescent="0.25"/>
    <row r="59050" hidden="1" x14ac:dyDescent="0.25"/>
    <row r="59051" hidden="1" x14ac:dyDescent="0.25"/>
    <row r="59052" hidden="1" x14ac:dyDescent="0.25"/>
    <row r="59053" hidden="1" x14ac:dyDescent="0.25"/>
    <row r="59054" hidden="1" x14ac:dyDescent="0.25"/>
    <row r="59055" hidden="1" x14ac:dyDescent="0.25"/>
    <row r="59056" hidden="1" x14ac:dyDescent="0.25"/>
    <row r="59057" hidden="1" x14ac:dyDescent="0.25"/>
    <row r="59058" hidden="1" x14ac:dyDescent="0.25"/>
    <row r="59059" hidden="1" x14ac:dyDescent="0.25"/>
    <row r="59060" hidden="1" x14ac:dyDescent="0.25"/>
    <row r="59061" hidden="1" x14ac:dyDescent="0.25"/>
    <row r="59062" hidden="1" x14ac:dyDescent="0.25"/>
    <row r="59063" hidden="1" x14ac:dyDescent="0.25"/>
    <row r="59064" hidden="1" x14ac:dyDescent="0.25"/>
    <row r="59065" hidden="1" x14ac:dyDescent="0.25"/>
    <row r="59066" hidden="1" x14ac:dyDescent="0.25"/>
    <row r="59067" hidden="1" x14ac:dyDescent="0.25"/>
    <row r="59068" hidden="1" x14ac:dyDescent="0.25"/>
    <row r="59069" hidden="1" x14ac:dyDescent="0.25"/>
    <row r="59070" hidden="1" x14ac:dyDescent="0.25"/>
    <row r="59071" hidden="1" x14ac:dyDescent="0.25"/>
    <row r="59072" hidden="1" x14ac:dyDescent="0.25"/>
    <row r="59073" hidden="1" x14ac:dyDescent="0.25"/>
    <row r="59074" hidden="1" x14ac:dyDescent="0.25"/>
    <row r="59075" hidden="1" x14ac:dyDescent="0.25"/>
    <row r="59076" hidden="1" x14ac:dyDescent="0.25"/>
    <row r="59077" hidden="1" x14ac:dyDescent="0.25"/>
    <row r="59078" hidden="1" x14ac:dyDescent="0.25"/>
    <row r="59079" hidden="1" x14ac:dyDescent="0.25"/>
    <row r="59080" hidden="1" x14ac:dyDescent="0.25"/>
    <row r="59081" hidden="1" x14ac:dyDescent="0.25"/>
    <row r="59082" hidden="1" x14ac:dyDescent="0.25"/>
    <row r="59083" hidden="1" x14ac:dyDescent="0.25"/>
    <row r="59084" hidden="1" x14ac:dyDescent="0.25"/>
    <row r="59085" hidden="1" x14ac:dyDescent="0.25"/>
    <row r="59086" hidden="1" x14ac:dyDescent="0.25"/>
    <row r="59087" hidden="1" x14ac:dyDescent="0.25"/>
    <row r="59088" hidden="1" x14ac:dyDescent="0.25"/>
    <row r="59089" hidden="1" x14ac:dyDescent="0.25"/>
    <row r="59090" hidden="1" x14ac:dyDescent="0.25"/>
    <row r="59091" hidden="1" x14ac:dyDescent="0.25"/>
    <row r="59092" hidden="1" x14ac:dyDescent="0.25"/>
    <row r="59093" hidden="1" x14ac:dyDescent="0.25"/>
    <row r="59094" hidden="1" x14ac:dyDescent="0.25"/>
    <row r="59095" hidden="1" x14ac:dyDescent="0.25"/>
    <row r="59096" hidden="1" x14ac:dyDescent="0.25"/>
    <row r="59097" hidden="1" x14ac:dyDescent="0.25"/>
    <row r="59098" hidden="1" x14ac:dyDescent="0.25"/>
    <row r="59099" hidden="1" x14ac:dyDescent="0.25"/>
    <row r="59100" hidden="1" x14ac:dyDescent="0.25"/>
    <row r="59101" hidden="1" x14ac:dyDescent="0.25"/>
    <row r="59102" hidden="1" x14ac:dyDescent="0.25"/>
    <row r="59103" hidden="1" x14ac:dyDescent="0.25"/>
    <row r="59104" hidden="1" x14ac:dyDescent="0.25"/>
    <row r="59105" hidden="1" x14ac:dyDescent="0.25"/>
    <row r="59106" hidden="1" x14ac:dyDescent="0.25"/>
    <row r="59107" hidden="1" x14ac:dyDescent="0.25"/>
    <row r="59108" hidden="1" x14ac:dyDescent="0.25"/>
    <row r="59109" hidden="1" x14ac:dyDescent="0.25"/>
    <row r="59110" hidden="1" x14ac:dyDescent="0.25"/>
    <row r="59111" hidden="1" x14ac:dyDescent="0.25"/>
    <row r="59112" hidden="1" x14ac:dyDescent="0.25"/>
    <row r="59113" hidden="1" x14ac:dyDescent="0.25"/>
    <row r="59114" hidden="1" x14ac:dyDescent="0.25"/>
    <row r="59115" hidden="1" x14ac:dyDescent="0.25"/>
    <row r="59116" hidden="1" x14ac:dyDescent="0.25"/>
    <row r="59117" hidden="1" x14ac:dyDescent="0.25"/>
    <row r="59118" hidden="1" x14ac:dyDescent="0.25"/>
    <row r="59119" hidden="1" x14ac:dyDescent="0.25"/>
    <row r="59120" hidden="1" x14ac:dyDescent="0.25"/>
    <row r="59121" hidden="1" x14ac:dyDescent="0.25"/>
    <row r="59122" hidden="1" x14ac:dyDescent="0.25"/>
    <row r="59123" hidden="1" x14ac:dyDescent="0.25"/>
    <row r="59124" hidden="1" x14ac:dyDescent="0.25"/>
    <row r="59125" hidden="1" x14ac:dyDescent="0.25"/>
    <row r="59126" hidden="1" x14ac:dyDescent="0.25"/>
    <row r="59127" hidden="1" x14ac:dyDescent="0.25"/>
    <row r="59128" hidden="1" x14ac:dyDescent="0.25"/>
    <row r="59129" hidden="1" x14ac:dyDescent="0.25"/>
    <row r="59130" hidden="1" x14ac:dyDescent="0.25"/>
    <row r="59131" hidden="1" x14ac:dyDescent="0.25"/>
    <row r="59132" hidden="1" x14ac:dyDescent="0.25"/>
    <row r="59133" hidden="1" x14ac:dyDescent="0.25"/>
    <row r="59134" hidden="1" x14ac:dyDescent="0.25"/>
    <row r="59135" hidden="1" x14ac:dyDescent="0.25"/>
    <row r="59136" hidden="1" x14ac:dyDescent="0.25"/>
    <row r="59137" hidden="1" x14ac:dyDescent="0.25"/>
    <row r="59138" hidden="1" x14ac:dyDescent="0.25"/>
    <row r="59139" hidden="1" x14ac:dyDescent="0.25"/>
    <row r="59140" hidden="1" x14ac:dyDescent="0.25"/>
    <row r="59141" hidden="1" x14ac:dyDescent="0.25"/>
    <row r="59142" hidden="1" x14ac:dyDescent="0.25"/>
    <row r="59143" hidden="1" x14ac:dyDescent="0.25"/>
    <row r="59144" hidden="1" x14ac:dyDescent="0.25"/>
    <row r="59145" hidden="1" x14ac:dyDescent="0.25"/>
    <row r="59146" hidden="1" x14ac:dyDescent="0.25"/>
    <row r="59147" hidden="1" x14ac:dyDescent="0.25"/>
    <row r="59148" hidden="1" x14ac:dyDescent="0.25"/>
    <row r="59149" hidden="1" x14ac:dyDescent="0.25"/>
    <row r="59150" hidden="1" x14ac:dyDescent="0.25"/>
    <row r="59151" hidden="1" x14ac:dyDescent="0.25"/>
    <row r="59152" hidden="1" x14ac:dyDescent="0.25"/>
    <row r="59153" hidden="1" x14ac:dyDescent="0.25"/>
    <row r="59154" hidden="1" x14ac:dyDescent="0.25"/>
    <row r="59155" hidden="1" x14ac:dyDescent="0.25"/>
    <row r="59156" hidden="1" x14ac:dyDescent="0.25"/>
    <row r="59157" hidden="1" x14ac:dyDescent="0.25"/>
    <row r="59158" hidden="1" x14ac:dyDescent="0.25"/>
    <row r="59159" hidden="1" x14ac:dyDescent="0.25"/>
    <row r="59160" hidden="1" x14ac:dyDescent="0.25"/>
    <row r="59161" hidden="1" x14ac:dyDescent="0.25"/>
    <row r="59162" hidden="1" x14ac:dyDescent="0.25"/>
    <row r="59163" hidden="1" x14ac:dyDescent="0.25"/>
    <row r="59164" hidden="1" x14ac:dyDescent="0.25"/>
    <row r="59165" hidden="1" x14ac:dyDescent="0.25"/>
    <row r="59166" hidden="1" x14ac:dyDescent="0.25"/>
    <row r="59167" hidden="1" x14ac:dyDescent="0.25"/>
    <row r="59168" hidden="1" x14ac:dyDescent="0.25"/>
    <row r="59169" hidden="1" x14ac:dyDescent="0.25"/>
    <row r="59170" hidden="1" x14ac:dyDescent="0.25"/>
    <row r="59171" hidden="1" x14ac:dyDescent="0.25"/>
    <row r="59172" hidden="1" x14ac:dyDescent="0.25"/>
    <row r="59173" hidden="1" x14ac:dyDescent="0.25"/>
    <row r="59174" hidden="1" x14ac:dyDescent="0.25"/>
    <row r="59175" hidden="1" x14ac:dyDescent="0.25"/>
    <row r="59176" hidden="1" x14ac:dyDescent="0.25"/>
    <row r="59177" hidden="1" x14ac:dyDescent="0.25"/>
    <row r="59178" hidden="1" x14ac:dyDescent="0.25"/>
    <row r="59179" hidden="1" x14ac:dyDescent="0.25"/>
    <row r="59180" hidden="1" x14ac:dyDescent="0.25"/>
    <row r="59181" hidden="1" x14ac:dyDescent="0.25"/>
    <row r="59182" hidden="1" x14ac:dyDescent="0.25"/>
    <row r="59183" hidden="1" x14ac:dyDescent="0.25"/>
    <row r="59184" hidden="1" x14ac:dyDescent="0.25"/>
    <row r="59185" hidden="1" x14ac:dyDescent="0.25"/>
    <row r="59186" hidden="1" x14ac:dyDescent="0.25"/>
    <row r="59187" hidden="1" x14ac:dyDescent="0.25"/>
    <row r="59188" hidden="1" x14ac:dyDescent="0.25"/>
    <row r="59189" hidden="1" x14ac:dyDescent="0.25"/>
    <row r="59190" hidden="1" x14ac:dyDescent="0.25"/>
    <row r="59191" hidden="1" x14ac:dyDescent="0.25"/>
    <row r="59192" hidden="1" x14ac:dyDescent="0.25"/>
    <row r="59193" hidden="1" x14ac:dyDescent="0.25"/>
    <row r="59194" hidden="1" x14ac:dyDescent="0.25"/>
    <row r="59195" hidden="1" x14ac:dyDescent="0.25"/>
    <row r="59196" hidden="1" x14ac:dyDescent="0.25"/>
    <row r="59197" hidden="1" x14ac:dyDescent="0.25"/>
    <row r="59198" hidden="1" x14ac:dyDescent="0.25"/>
    <row r="59199" hidden="1" x14ac:dyDescent="0.25"/>
    <row r="59200" hidden="1" x14ac:dyDescent="0.25"/>
    <row r="59201" hidden="1" x14ac:dyDescent="0.25"/>
    <row r="59202" hidden="1" x14ac:dyDescent="0.25"/>
    <row r="59203" hidden="1" x14ac:dyDescent="0.25"/>
    <row r="59204" hidden="1" x14ac:dyDescent="0.25"/>
    <row r="59205" hidden="1" x14ac:dyDescent="0.25"/>
    <row r="59206" hidden="1" x14ac:dyDescent="0.25"/>
    <row r="59207" hidden="1" x14ac:dyDescent="0.25"/>
    <row r="59208" hidden="1" x14ac:dyDescent="0.25"/>
    <row r="59209" hidden="1" x14ac:dyDescent="0.25"/>
    <row r="59210" hidden="1" x14ac:dyDescent="0.25"/>
    <row r="59211" hidden="1" x14ac:dyDescent="0.25"/>
    <row r="59212" hidden="1" x14ac:dyDescent="0.25"/>
    <row r="59213" hidden="1" x14ac:dyDescent="0.25"/>
    <row r="59214" hidden="1" x14ac:dyDescent="0.25"/>
    <row r="59215" hidden="1" x14ac:dyDescent="0.25"/>
    <row r="59216" hidden="1" x14ac:dyDescent="0.25"/>
    <row r="59217" hidden="1" x14ac:dyDescent="0.25"/>
    <row r="59218" hidden="1" x14ac:dyDescent="0.25"/>
    <row r="59219" hidden="1" x14ac:dyDescent="0.25"/>
    <row r="59220" hidden="1" x14ac:dyDescent="0.25"/>
    <row r="59221" hidden="1" x14ac:dyDescent="0.25"/>
    <row r="59222" hidden="1" x14ac:dyDescent="0.25"/>
    <row r="59223" hidden="1" x14ac:dyDescent="0.25"/>
    <row r="59224" hidden="1" x14ac:dyDescent="0.25"/>
    <row r="59225" hidden="1" x14ac:dyDescent="0.25"/>
    <row r="59226" hidden="1" x14ac:dyDescent="0.25"/>
    <row r="59227" hidden="1" x14ac:dyDescent="0.25"/>
    <row r="59228" hidden="1" x14ac:dyDescent="0.25"/>
    <row r="59229" hidden="1" x14ac:dyDescent="0.25"/>
    <row r="59230" hidden="1" x14ac:dyDescent="0.25"/>
    <row r="59231" hidden="1" x14ac:dyDescent="0.25"/>
    <row r="59232" hidden="1" x14ac:dyDescent="0.25"/>
    <row r="59233" hidden="1" x14ac:dyDescent="0.25"/>
    <row r="59234" hidden="1" x14ac:dyDescent="0.25"/>
    <row r="59235" hidden="1" x14ac:dyDescent="0.25"/>
    <row r="59236" hidden="1" x14ac:dyDescent="0.25"/>
    <row r="59237" hidden="1" x14ac:dyDescent="0.25"/>
    <row r="59238" hidden="1" x14ac:dyDescent="0.25"/>
    <row r="59239" hidden="1" x14ac:dyDescent="0.25"/>
    <row r="59240" hidden="1" x14ac:dyDescent="0.25"/>
    <row r="59241" hidden="1" x14ac:dyDescent="0.25"/>
    <row r="59242" hidden="1" x14ac:dyDescent="0.25"/>
    <row r="59243" hidden="1" x14ac:dyDescent="0.25"/>
    <row r="59244" hidden="1" x14ac:dyDescent="0.25"/>
    <row r="59245" hidden="1" x14ac:dyDescent="0.25"/>
    <row r="59246" hidden="1" x14ac:dyDescent="0.25"/>
    <row r="59247" hidden="1" x14ac:dyDescent="0.25"/>
    <row r="59248" hidden="1" x14ac:dyDescent="0.25"/>
    <row r="59249" hidden="1" x14ac:dyDescent="0.25"/>
    <row r="59250" hidden="1" x14ac:dyDescent="0.25"/>
    <row r="59251" hidden="1" x14ac:dyDescent="0.25"/>
    <row r="59252" hidden="1" x14ac:dyDescent="0.25"/>
    <row r="59253" hidden="1" x14ac:dyDescent="0.25"/>
    <row r="59254" hidden="1" x14ac:dyDescent="0.25"/>
    <row r="59255" hidden="1" x14ac:dyDescent="0.25"/>
    <row r="59256" hidden="1" x14ac:dyDescent="0.25"/>
    <row r="59257" hidden="1" x14ac:dyDescent="0.25"/>
    <row r="59258" hidden="1" x14ac:dyDescent="0.25"/>
    <row r="59259" hidden="1" x14ac:dyDescent="0.25"/>
    <row r="59260" hidden="1" x14ac:dyDescent="0.25"/>
    <row r="59261" hidden="1" x14ac:dyDescent="0.25"/>
    <row r="59262" hidden="1" x14ac:dyDescent="0.25"/>
    <row r="59263" hidden="1" x14ac:dyDescent="0.25"/>
    <row r="59264" hidden="1" x14ac:dyDescent="0.25"/>
    <row r="59265" hidden="1" x14ac:dyDescent="0.25"/>
    <row r="59266" hidden="1" x14ac:dyDescent="0.25"/>
    <row r="59267" hidden="1" x14ac:dyDescent="0.25"/>
    <row r="59268" hidden="1" x14ac:dyDescent="0.25"/>
    <row r="59269" hidden="1" x14ac:dyDescent="0.25"/>
    <row r="59270" hidden="1" x14ac:dyDescent="0.25"/>
    <row r="59271" hidden="1" x14ac:dyDescent="0.25"/>
    <row r="59272" hidden="1" x14ac:dyDescent="0.25"/>
    <row r="59273" hidden="1" x14ac:dyDescent="0.25"/>
    <row r="59274" hidden="1" x14ac:dyDescent="0.25"/>
    <row r="59275" hidden="1" x14ac:dyDescent="0.25"/>
    <row r="59276" hidden="1" x14ac:dyDescent="0.25"/>
    <row r="59277" hidden="1" x14ac:dyDescent="0.25"/>
    <row r="59278" hidden="1" x14ac:dyDescent="0.25"/>
    <row r="59279" hidden="1" x14ac:dyDescent="0.25"/>
    <row r="59280" hidden="1" x14ac:dyDescent="0.25"/>
    <row r="59281" hidden="1" x14ac:dyDescent="0.25"/>
    <row r="59282" hidden="1" x14ac:dyDescent="0.25"/>
    <row r="59283" hidden="1" x14ac:dyDescent="0.25"/>
    <row r="59284" hidden="1" x14ac:dyDescent="0.25"/>
    <row r="59285" hidden="1" x14ac:dyDescent="0.25"/>
    <row r="59286" hidden="1" x14ac:dyDescent="0.25"/>
    <row r="59287" hidden="1" x14ac:dyDescent="0.25"/>
    <row r="59288" hidden="1" x14ac:dyDescent="0.25"/>
    <row r="59289" hidden="1" x14ac:dyDescent="0.25"/>
    <row r="59290" hidden="1" x14ac:dyDescent="0.25"/>
    <row r="59291" hidden="1" x14ac:dyDescent="0.25"/>
    <row r="59292" hidden="1" x14ac:dyDescent="0.25"/>
    <row r="59293" hidden="1" x14ac:dyDescent="0.25"/>
    <row r="59294" hidden="1" x14ac:dyDescent="0.25"/>
    <row r="59295" hidden="1" x14ac:dyDescent="0.25"/>
    <row r="59296" hidden="1" x14ac:dyDescent="0.25"/>
    <row r="59297" hidden="1" x14ac:dyDescent="0.25"/>
    <row r="59298" hidden="1" x14ac:dyDescent="0.25"/>
    <row r="59299" hidden="1" x14ac:dyDescent="0.25"/>
    <row r="59300" hidden="1" x14ac:dyDescent="0.25"/>
    <row r="59301" hidden="1" x14ac:dyDescent="0.25"/>
    <row r="59302" hidden="1" x14ac:dyDescent="0.25"/>
    <row r="59303" hidden="1" x14ac:dyDescent="0.25"/>
    <row r="59304" hidden="1" x14ac:dyDescent="0.25"/>
    <row r="59305" hidden="1" x14ac:dyDescent="0.25"/>
    <row r="59306" hidden="1" x14ac:dyDescent="0.25"/>
    <row r="59307" hidden="1" x14ac:dyDescent="0.25"/>
    <row r="59308" hidden="1" x14ac:dyDescent="0.25"/>
    <row r="59309" hidden="1" x14ac:dyDescent="0.25"/>
    <row r="59310" hidden="1" x14ac:dyDescent="0.25"/>
    <row r="59311" hidden="1" x14ac:dyDescent="0.25"/>
    <row r="59312" hidden="1" x14ac:dyDescent="0.25"/>
    <row r="59313" hidden="1" x14ac:dyDescent="0.25"/>
    <row r="59314" hidden="1" x14ac:dyDescent="0.25"/>
    <row r="59315" hidden="1" x14ac:dyDescent="0.25"/>
    <row r="59316" hidden="1" x14ac:dyDescent="0.25"/>
    <row r="59317" hidden="1" x14ac:dyDescent="0.25"/>
    <row r="59318" hidden="1" x14ac:dyDescent="0.25"/>
    <row r="59319" hidden="1" x14ac:dyDescent="0.25"/>
    <row r="59320" hidden="1" x14ac:dyDescent="0.25"/>
    <row r="59321" hidden="1" x14ac:dyDescent="0.25"/>
    <row r="59322" hidden="1" x14ac:dyDescent="0.25"/>
    <row r="59323" hidden="1" x14ac:dyDescent="0.25"/>
    <row r="59324" hidden="1" x14ac:dyDescent="0.25"/>
    <row r="59325" hidden="1" x14ac:dyDescent="0.25"/>
    <row r="59326" hidden="1" x14ac:dyDescent="0.25"/>
    <row r="59327" hidden="1" x14ac:dyDescent="0.25"/>
    <row r="59328" hidden="1" x14ac:dyDescent="0.25"/>
    <row r="59329" hidden="1" x14ac:dyDescent="0.25"/>
    <row r="59330" hidden="1" x14ac:dyDescent="0.25"/>
    <row r="59331" hidden="1" x14ac:dyDescent="0.25"/>
    <row r="59332" hidden="1" x14ac:dyDescent="0.25"/>
    <row r="59333" hidden="1" x14ac:dyDescent="0.25"/>
    <row r="59334" hidden="1" x14ac:dyDescent="0.25"/>
    <row r="59335" hidden="1" x14ac:dyDescent="0.25"/>
    <row r="59336" hidden="1" x14ac:dyDescent="0.25"/>
    <row r="59337" hidden="1" x14ac:dyDescent="0.25"/>
    <row r="59338" hidden="1" x14ac:dyDescent="0.25"/>
    <row r="59339" hidden="1" x14ac:dyDescent="0.25"/>
    <row r="59340" hidden="1" x14ac:dyDescent="0.25"/>
    <row r="59341" hidden="1" x14ac:dyDescent="0.25"/>
    <row r="59342" hidden="1" x14ac:dyDescent="0.25"/>
    <row r="59343" hidden="1" x14ac:dyDescent="0.25"/>
    <row r="59344" hidden="1" x14ac:dyDescent="0.25"/>
    <row r="59345" hidden="1" x14ac:dyDescent="0.25"/>
    <row r="59346" hidden="1" x14ac:dyDescent="0.25"/>
    <row r="59347" hidden="1" x14ac:dyDescent="0.25"/>
    <row r="59348" hidden="1" x14ac:dyDescent="0.25"/>
    <row r="59349" hidden="1" x14ac:dyDescent="0.25"/>
    <row r="59350" hidden="1" x14ac:dyDescent="0.25"/>
    <row r="59351" hidden="1" x14ac:dyDescent="0.25"/>
    <row r="59352" hidden="1" x14ac:dyDescent="0.25"/>
    <row r="59353" hidden="1" x14ac:dyDescent="0.25"/>
    <row r="59354" hidden="1" x14ac:dyDescent="0.25"/>
    <row r="59355" hidden="1" x14ac:dyDescent="0.25"/>
    <row r="59356" hidden="1" x14ac:dyDescent="0.25"/>
    <row r="59357" hidden="1" x14ac:dyDescent="0.25"/>
    <row r="59358" hidden="1" x14ac:dyDescent="0.25"/>
    <row r="59359" hidden="1" x14ac:dyDescent="0.25"/>
    <row r="59360" hidden="1" x14ac:dyDescent="0.25"/>
    <row r="59361" hidden="1" x14ac:dyDescent="0.25"/>
    <row r="59362" hidden="1" x14ac:dyDescent="0.25"/>
    <row r="59363" hidden="1" x14ac:dyDescent="0.25"/>
    <row r="59364" hidden="1" x14ac:dyDescent="0.25"/>
    <row r="59365" hidden="1" x14ac:dyDescent="0.25"/>
    <row r="59366" hidden="1" x14ac:dyDescent="0.25"/>
    <row r="59367" hidden="1" x14ac:dyDescent="0.25"/>
    <row r="59368" hidden="1" x14ac:dyDescent="0.25"/>
    <row r="59369" hidden="1" x14ac:dyDescent="0.25"/>
    <row r="59370" hidden="1" x14ac:dyDescent="0.25"/>
    <row r="59371" hidden="1" x14ac:dyDescent="0.25"/>
    <row r="59372" hidden="1" x14ac:dyDescent="0.25"/>
    <row r="59373" hidden="1" x14ac:dyDescent="0.25"/>
    <row r="59374" hidden="1" x14ac:dyDescent="0.25"/>
    <row r="59375" hidden="1" x14ac:dyDescent="0.25"/>
    <row r="59376" hidden="1" x14ac:dyDescent="0.25"/>
    <row r="59377" hidden="1" x14ac:dyDescent="0.25"/>
    <row r="59378" hidden="1" x14ac:dyDescent="0.25"/>
    <row r="59379" hidden="1" x14ac:dyDescent="0.25"/>
    <row r="59380" hidden="1" x14ac:dyDescent="0.25"/>
    <row r="59381" hidden="1" x14ac:dyDescent="0.25"/>
    <row r="59382" hidden="1" x14ac:dyDescent="0.25"/>
    <row r="59383" hidden="1" x14ac:dyDescent="0.25"/>
    <row r="59384" hidden="1" x14ac:dyDescent="0.25"/>
    <row r="59385" hidden="1" x14ac:dyDescent="0.25"/>
    <row r="59386" hidden="1" x14ac:dyDescent="0.25"/>
    <row r="59387" hidden="1" x14ac:dyDescent="0.25"/>
    <row r="59388" hidden="1" x14ac:dyDescent="0.25"/>
    <row r="59389" hidden="1" x14ac:dyDescent="0.25"/>
    <row r="59390" hidden="1" x14ac:dyDescent="0.25"/>
    <row r="59391" hidden="1" x14ac:dyDescent="0.25"/>
    <row r="59392" hidden="1" x14ac:dyDescent="0.25"/>
    <row r="59393" hidden="1" x14ac:dyDescent="0.25"/>
    <row r="59394" hidden="1" x14ac:dyDescent="0.25"/>
    <row r="59395" hidden="1" x14ac:dyDescent="0.25"/>
    <row r="59396" hidden="1" x14ac:dyDescent="0.25"/>
    <row r="59397" hidden="1" x14ac:dyDescent="0.25"/>
    <row r="59398" hidden="1" x14ac:dyDescent="0.25"/>
    <row r="59399" hidden="1" x14ac:dyDescent="0.25"/>
    <row r="59400" hidden="1" x14ac:dyDescent="0.25"/>
    <row r="59401" hidden="1" x14ac:dyDescent="0.25"/>
    <row r="59402" hidden="1" x14ac:dyDescent="0.25"/>
    <row r="59403" hidden="1" x14ac:dyDescent="0.25"/>
    <row r="59404" hidden="1" x14ac:dyDescent="0.25"/>
    <row r="59405" hidden="1" x14ac:dyDescent="0.25"/>
    <row r="59406" hidden="1" x14ac:dyDescent="0.25"/>
    <row r="59407" hidden="1" x14ac:dyDescent="0.25"/>
    <row r="59408" hidden="1" x14ac:dyDescent="0.25"/>
    <row r="59409" hidden="1" x14ac:dyDescent="0.25"/>
    <row r="59410" hidden="1" x14ac:dyDescent="0.25"/>
    <row r="59411" hidden="1" x14ac:dyDescent="0.25"/>
    <row r="59412" hidden="1" x14ac:dyDescent="0.25"/>
    <row r="59413" hidden="1" x14ac:dyDescent="0.25"/>
    <row r="59414" hidden="1" x14ac:dyDescent="0.25"/>
    <row r="59415" hidden="1" x14ac:dyDescent="0.25"/>
    <row r="59416" hidden="1" x14ac:dyDescent="0.25"/>
    <row r="59417" hidden="1" x14ac:dyDescent="0.25"/>
    <row r="59418" hidden="1" x14ac:dyDescent="0.25"/>
    <row r="59419" hidden="1" x14ac:dyDescent="0.25"/>
    <row r="59420" hidden="1" x14ac:dyDescent="0.25"/>
    <row r="59421" hidden="1" x14ac:dyDescent="0.25"/>
    <row r="59422" hidden="1" x14ac:dyDescent="0.25"/>
    <row r="59423" hidden="1" x14ac:dyDescent="0.25"/>
    <row r="59424" hidden="1" x14ac:dyDescent="0.25"/>
    <row r="59425" hidden="1" x14ac:dyDescent="0.25"/>
    <row r="59426" hidden="1" x14ac:dyDescent="0.25"/>
    <row r="59427" hidden="1" x14ac:dyDescent="0.25"/>
    <row r="59428" hidden="1" x14ac:dyDescent="0.25"/>
    <row r="59429" hidden="1" x14ac:dyDescent="0.25"/>
    <row r="59430" hidden="1" x14ac:dyDescent="0.25"/>
    <row r="59431" hidden="1" x14ac:dyDescent="0.25"/>
    <row r="59432" hidden="1" x14ac:dyDescent="0.25"/>
    <row r="59433" hidden="1" x14ac:dyDescent="0.25"/>
    <row r="59434" hidden="1" x14ac:dyDescent="0.25"/>
    <row r="59435" hidden="1" x14ac:dyDescent="0.25"/>
    <row r="59436" hidden="1" x14ac:dyDescent="0.25"/>
    <row r="59437" hidden="1" x14ac:dyDescent="0.25"/>
    <row r="59438" hidden="1" x14ac:dyDescent="0.25"/>
    <row r="59439" hidden="1" x14ac:dyDescent="0.25"/>
    <row r="59440" hidden="1" x14ac:dyDescent="0.25"/>
    <row r="59441" hidden="1" x14ac:dyDescent="0.25"/>
    <row r="59442" hidden="1" x14ac:dyDescent="0.25"/>
    <row r="59443" hidden="1" x14ac:dyDescent="0.25"/>
    <row r="59444" hidden="1" x14ac:dyDescent="0.25"/>
    <row r="59445" hidden="1" x14ac:dyDescent="0.25"/>
    <row r="59446" hidden="1" x14ac:dyDescent="0.25"/>
    <row r="59447" hidden="1" x14ac:dyDescent="0.25"/>
    <row r="59448" hidden="1" x14ac:dyDescent="0.25"/>
    <row r="59449" hidden="1" x14ac:dyDescent="0.25"/>
    <row r="59450" hidden="1" x14ac:dyDescent="0.25"/>
    <row r="59451" hidden="1" x14ac:dyDescent="0.25"/>
    <row r="59452" hidden="1" x14ac:dyDescent="0.25"/>
    <row r="59453" hidden="1" x14ac:dyDescent="0.25"/>
    <row r="59454" hidden="1" x14ac:dyDescent="0.25"/>
    <row r="59455" hidden="1" x14ac:dyDescent="0.25"/>
    <row r="59456" hidden="1" x14ac:dyDescent="0.25"/>
    <row r="59457" hidden="1" x14ac:dyDescent="0.25"/>
    <row r="59458" hidden="1" x14ac:dyDescent="0.25"/>
    <row r="59459" hidden="1" x14ac:dyDescent="0.25"/>
    <row r="59460" hidden="1" x14ac:dyDescent="0.25"/>
    <row r="59461" hidden="1" x14ac:dyDescent="0.25"/>
    <row r="59462" hidden="1" x14ac:dyDescent="0.25"/>
    <row r="59463" hidden="1" x14ac:dyDescent="0.25"/>
    <row r="59464" hidden="1" x14ac:dyDescent="0.25"/>
    <row r="59465" hidden="1" x14ac:dyDescent="0.25"/>
    <row r="59466" hidden="1" x14ac:dyDescent="0.25"/>
    <row r="59467" hidden="1" x14ac:dyDescent="0.25"/>
    <row r="59468" hidden="1" x14ac:dyDescent="0.25"/>
    <row r="59469" hidden="1" x14ac:dyDescent="0.25"/>
    <row r="59470" hidden="1" x14ac:dyDescent="0.25"/>
    <row r="59471" hidden="1" x14ac:dyDescent="0.25"/>
    <row r="59472" hidden="1" x14ac:dyDescent="0.25"/>
    <row r="59473" hidden="1" x14ac:dyDescent="0.25"/>
    <row r="59474" hidden="1" x14ac:dyDescent="0.25"/>
    <row r="59475" hidden="1" x14ac:dyDescent="0.25"/>
    <row r="59476" hidden="1" x14ac:dyDescent="0.25"/>
    <row r="59477" hidden="1" x14ac:dyDescent="0.25"/>
    <row r="59478" hidden="1" x14ac:dyDescent="0.25"/>
    <row r="59479" hidden="1" x14ac:dyDescent="0.25"/>
    <row r="59480" hidden="1" x14ac:dyDescent="0.25"/>
    <row r="59481" hidden="1" x14ac:dyDescent="0.25"/>
    <row r="59482" hidden="1" x14ac:dyDescent="0.25"/>
    <row r="59483" hidden="1" x14ac:dyDescent="0.25"/>
    <row r="59484" hidden="1" x14ac:dyDescent="0.25"/>
    <row r="59485" hidden="1" x14ac:dyDescent="0.25"/>
    <row r="59486" hidden="1" x14ac:dyDescent="0.25"/>
    <row r="59487" hidden="1" x14ac:dyDescent="0.25"/>
    <row r="59488" hidden="1" x14ac:dyDescent="0.25"/>
    <row r="59489" hidden="1" x14ac:dyDescent="0.25"/>
    <row r="59490" hidden="1" x14ac:dyDescent="0.25"/>
    <row r="59491" hidden="1" x14ac:dyDescent="0.25"/>
    <row r="59492" hidden="1" x14ac:dyDescent="0.25"/>
    <row r="59493" hidden="1" x14ac:dyDescent="0.25"/>
    <row r="59494" hidden="1" x14ac:dyDescent="0.25"/>
    <row r="59495" hidden="1" x14ac:dyDescent="0.25"/>
    <row r="59496" hidden="1" x14ac:dyDescent="0.25"/>
    <row r="59497" hidden="1" x14ac:dyDescent="0.25"/>
    <row r="59498" hidden="1" x14ac:dyDescent="0.25"/>
    <row r="59499" hidden="1" x14ac:dyDescent="0.25"/>
    <row r="59500" hidden="1" x14ac:dyDescent="0.25"/>
    <row r="59501" hidden="1" x14ac:dyDescent="0.25"/>
    <row r="59502" hidden="1" x14ac:dyDescent="0.25"/>
    <row r="59503" hidden="1" x14ac:dyDescent="0.25"/>
    <row r="59504" hidden="1" x14ac:dyDescent="0.25"/>
    <row r="59505" hidden="1" x14ac:dyDescent="0.25"/>
    <row r="59506" hidden="1" x14ac:dyDescent="0.25"/>
    <row r="59507" hidden="1" x14ac:dyDescent="0.25"/>
    <row r="59508" hidden="1" x14ac:dyDescent="0.25"/>
    <row r="59509" hidden="1" x14ac:dyDescent="0.25"/>
    <row r="59510" hidden="1" x14ac:dyDescent="0.25"/>
    <row r="59511" hidden="1" x14ac:dyDescent="0.25"/>
    <row r="59512" hidden="1" x14ac:dyDescent="0.25"/>
    <row r="59513" hidden="1" x14ac:dyDescent="0.25"/>
    <row r="59514" hidden="1" x14ac:dyDescent="0.25"/>
    <row r="59515" hidden="1" x14ac:dyDescent="0.25"/>
    <row r="59516" hidden="1" x14ac:dyDescent="0.25"/>
    <row r="59517" hidden="1" x14ac:dyDescent="0.25"/>
    <row r="59518" hidden="1" x14ac:dyDescent="0.25"/>
    <row r="59519" hidden="1" x14ac:dyDescent="0.25"/>
    <row r="59520" hidden="1" x14ac:dyDescent="0.25"/>
    <row r="59521" hidden="1" x14ac:dyDescent="0.25"/>
    <row r="59522" hidden="1" x14ac:dyDescent="0.25"/>
    <row r="59523" hidden="1" x14ac:dyDescent="0.25"/>
    <row r="59524" hidden="1" x14ac:dyDescent="0.25"/>
    <row r="59525" hidden="1" x14ac:dyDescent="0.25"/>
    <row r="59526" hidden="1" x14ac:dyDescent="0.25"/>
    <row r="59527" hidden="1" x14ac:dyDescent="0.25"/>
    <row r="59528" hidden="1" x14ac:dyDescent="0.25"/>
    <row r="59529" hidden="1" x14ac:dyDescent="0.25"/>
    <row r="59530" hidden="1" x14ac:dyDescent="0.25"/>
    <row r="59531" hidden="1" x14ac:dyDescent="0.25"/>
    <row r="59532" hidden="1" x14ac:dyDescent="0.25"/>
    <row r="59533" hidden="1" x14ac:dyDescent="0.25"/>
    <row r="59534" hidden="1" x14ac:dyDescent="0.25"/>
    <row r="59535" hidden="1" x14ac:dyDescent="0.25"/>
    <row r="59536" hidden="1" x14ac:dyDescent="0.25"/>
    <row r="59537" hidden="1" x14ac:dyDescent="0.25"/>
    <row r="59538" hidden="1" x14ac:dyDescent="0.25"/>
    <row r="59539" hidden="1" x14ac:dyDescent="0.25"/>
    <row r="59540" hidden="1" x14ac:dyDescent="0.25"/>
    <row r="59541" hidden="1" x14ac:dyDescent="0.25"/>
    <row r="59542" hidden="1" x14ac:dyDescent="0.25"/>
    <row r="59543" hidden="1" x14ac:dyDescent="0.25"/>
    <row r="59544" hidden="1" x14ac:dyDescent="0.25"/>
    <row r="59545" hidden="1" x14ac:dyDescent="0.25"/>
    <row r="59546" hidden="1" x14ac:dyDescent="0.25"/>
    <row r="59547" hidden="1" x14ac:dyDescent="0.25"/>
    <row r="59548" hidden="1" x14ac:dyDescent="0.25"/>
    <row r="59549" hidden="1" x14ac:dyDescent="0.25"/>
    <row r="59550" hidden="1" x14ac:dyDescent="0.25"/>
    <row r="59551" hidden="1" x14ac:dyDescent="0.25"/>
    <row r="59552" hidden="1" x14ac:dyDescent="0.25"/>
    <row r="59553" hidden="1" x14ac:dyDescent="0.25"/>
    <row r="59554" hidden="1" x14ac:dyDescent="0.25"/>
    <row r="59555" hidden="1" x14ac:dyDescent="0.25"/>
    <row r="59556" hidden="1" x14ac:dyDescent="0.25"/>
    <row r="59557" hidden="1" x14ac:dyDescent="0.25"/>
    <row r="59558" hidden="1" x14ac:dyDescent="0.25"/>
    <row r="59559" hidden="1" x14ac:dyDescent="0.25"/>
    <row r="59560" hidden="1" x14ac:dyDescent="0.25"/>
    <row r="59561" hidden="1" x14ac:dyDescent="0.25"/>
    <row r="59562" hidden="1" x14ac:dyDescent="0.25"/>
    <row r="59563" hidden="1" x14ac:dyDescent="0.25"/>
    <row r="59564" hidden="1" x14ac:dyDescent="0.25"/>
    <row r="59565" hidden="1" x14ac:dyDescent="0.25"/>
    <row r="59566" hidden="1" x14ac:dyDescent="0.25"/>
    <row r="59567" hidden="1" x14ac:dyDescent="0.25"/>
    <row r="59568" hidden="1" x14ac:dyDescent="0.25"/>
    <row r="59569" hidden="1" x14ac:dyDescent="0.25"/>
    <row r="59570" hidden="1" x14ac:dyDescent="0.25"/>
    <row r="59571" hidden="1" x14ac:dyDescent="0.25"/>
    <row r="59572" hidden="1" x14ac:dyDescent="0.25"/>
    <row r="59573" hidden="1" x14ac:dyDescent="0.25"/>
    <row r="59574" hidden="1" x14ac:dyDescent="0.25"/>
    <row r="59575" hidden="1" x14ac:dyDescent="0.25"/>
    <row r="59576" hidden="1" x14ac:dyDescent="0.25"/>
    <row r="59577" hidden="1" x14ac:dyDescent="0.25"/>
    <row r="59578" hidden="1" x14ac:dyDescent="0.25"/>
    <row r="59579" hidden="1" x14ac:dyDescent="0.25"/>
    <row r="59580" hidden="1" x14ac:dyDescent="0.25"/>
    <row r="59581" hidden="1" x14ac:dyDescent="0.25"/>
    <row r="59582" hidden="1" x14ac:dyDescent="0.25"/>
    <row r="59583" hidden="1" x14ac:dyDescent="0.25"/>
    <row r="59584" hidden="1" x14ac:dyDescent="0.25"/>
    <row r="59585" hidden="1" x14ac:dyDescent="0.25"/>
    <row r="59586" hidden="1" x14ac:dyDescent="0.25"/>
    <row r="59587" hidden="1" x14ac:dyDescent="0.25"/>
    <row r="59588" hidden="1" x14ac:dyDescent="0.25"/>
    <row r="59589" hidden="1" x14ac:dyDescent="0.25"/>
    <row r="59590" hidden="1" x14ac:dyDescent="0.25"/>
    <row r="59591" hidden="1" x14ac:dyDescent="0.25"/>
    <row r="59592" hidden="1" x14ac:dyDescent="0.25"/>
    <row r="59593" hidden="1" x14ac:dyDescent="0.25"/>
    <row r="59594" hidden="1" x14ac:dyDescent="0.25"/>
    <row r="59595" hidden="1" x14ac:dyDescent="0.25"/>
    <row r="59596" hidden="1" x14ac:dyDescent="0.25"/>
    <row r="59597" hidden="1" x14ac:dyDescent="0.25"/>
    <row r="59598" hidden="1" x14ac:dyDescent="0.25"/>
    <row r="59599" hidden="1" x14ac:dyDescent="0.25"/>
    <row r="59600" hidden="1" x14ac:dyDescent="0.25"/>
    <row r="59601" hidden="1" x14ac:dyDescent="0.25"/>
    <row r="59602" hidden="1" x14ac:dyDescent="0.25"/>
    <row r="59603" hidden="1" x14ac:dyDescent="0.25"/>
    <row r="59604" hidden="1" x14ac:dyDescent="0.25"/>
    <row r="59605" hidden="1" x14ac:dyDescent="0.25"/>
    <row r="59606" hidden="1" x14ac:dyDescent="0.25"/>
    <row r="59607" hidden="1" x14ac:dyDescent="0.25"/>
    <row r="59608" hidden="1" x14ac:dyDescent="0.25"/>
    <row r="59609" hidden="1" x14ac:dyDescent="0.25"/>
    <row r="59610" hidden="1" x14ac:dyDescent="0.25"/>
    <row r="59611" hidden="1" x14ac:dyDescent="0.25"/>
    <row r="59612" hidden="1" x14ac:dyDescent="0.25"/>
    <row r="59613" hidden="1" x14ac:dyDescent="0.25"/>
    <row r="59614" hidden="1" x14ac:dyDescent="0.25"/>
    <row r="59615" hidden="1" x14ac:dyDescent="0.25"/>
    <row r="59616" hidden="1" x14ac:dyDescent="0.25"/>
    <row r="59617" hidden="1" x14ac:dyDescent="0.25"/>
    <row r="59618" hidden="1" x14ac:dyDescent="0.25"/>
    <row r="59619" hidden="1" x14ac:dyDescent="0.25"/>
    <row r="59620" hidden="1" x14ac:dyDescent="0.25"/>
    <row r="59621" hidden="1" x14ac:dyDescent="0.25"/>
    <row r="59622" hidden="1" x14ac:dyDescent="0.25"/>
    <row r="59623" hidden="1" x14ac:dyDescent="0.25"/>
    <row r="59624" hidden="1" x14ac:dyDescent="0.25"/>
    <row r="59625" hidden="1" x14ac:dyDescent="0.25"/>
    <row r="59626" hidden="1" x14ac:dyDescent="0.25"/>
    <row r="59627" hidden="1" x14ac:dyDescent="0.25"/>
    <row r="59628" hidden="1" x14ac:dyDescent="0.25"/>
    <row r="59629" hidden="1" x14ac:dyDescent="0.25"/>
    <row r="59630" hidden="1" x14ac:dyDescent="0.25"/>
    <row r="59631" hidden="1" x14ac:dyDescent="0.25"/>
    <row r="59632" hidden="1" x14ac:dyDescent="0.25"/>
    <row r="59633" hidden="1" x14ac:dyDescent="0.25"/>
    <row r="59634" hidden="1" x14ac:dyDescent="0.25"/>
    <row r="59635" hidden="1" x14ac:dyDescent="0.25"/>
    <row r="59636" hidden="1" x14ac:dyDescent="0.25"/>
    <row r="59637" hidden="1" x14ac:dyDescent="0.25"/>
    <row r="59638" hidden="1" x14ac:dyDescent="0.25"/>
    <row r="59639" hidden="1" x14ac:dyDescent="0.25"/>
    <row r="59640" hidden="1" x14ac:dyDescent="0.25"/>
    <row r="59641" hidden="1" x14ac:dyDescent="0.25"/>
    <row r="59642" hidden="1" x14ac:dyDescent="0.25"/>
    <row r="59643" hidden="1" x14ac:dyDescent="0.25"/>
    <row r="59644" hidden="1" x14ac:dyDescent="0.25"/>
    <row r="59645" hidden="1" x14ac:dyDescent="0.25"/>
    <row r="59646" hidden="1" x14ac:dyDescent="0.25"/>
    <row r="59647" hidden="1" x14ac:dyDescent="0.25"/>
    <row r="59648" hidden="1" x14ac:dyDescent="0.25"/>
    <row r="59649" hidden="1" x14ac:dyDescent="0.25"/>
    <row r="59650" hidden="1" x14ac:dyDescent="0.25"/>
    <row r="59651" hidden="1" x14ac:dyDescent="0.25"/>
    <row r="59652" hidden="1" x14ac:dyDescent="0.25"/>
    <row r="59653" hidden="1" x14ac:dyDescent="0.25"/>
    <row r="59654" hidden="1" x14ac:dyDescent="0.25"/>
    <row r="59655" hidden="1" x14ac:dyDescent="0.25"/>
    <row r="59656" hidden="1" x14ac:dyDescent="0.25"/>
    <row r="59657" hidden="1" x14ac:dyDescent="0.25"/>
    <row r="59658" hidden="1" x14ac:dyDescent="0.25"/>
    <row r="59659" hidden="1" x14ac:dyDescent="0.25"/>
    <row r="59660" hidden="1" x14ac:dyDescent="0.25"/>
    <row r="59661" hidden="1" x14ac:dyDescent="0.25"/>
    <row r="59662" hidden="1" x14ac:dyDescent="0.25"/>
    <row r="59663" hidden="1" x14ac:dyDescent="0.25"/>
    <row r="59664" hidden="1" x14ac:dyDescent="0.25"/>
    <row r="59665" hidden="1" x14ac:dyDescent="0.25"/>
    <row r="59666" hidden="1" x14ac:dyDescent="0.25"/>
    <row r="59667" hidden="1" x14ac:dyDescent="0.25"/>
    <row r="59668" hidden="1" x14ac:dyDescent="0.25"/>
    <row r="59669" hidden="1" x14ac:dyDescent="0.25"/>
    <row r="59670" hidden="1" x14ac:dyDescent="0.25"/>
    <row r="59671" hidden="1" x14ac:dyDescent="0.25"/>
    <row r="59672" hidden="1" x14ac:dyDescent="0.25"/>
    <row r="59673" hidden="1" x14ac:dyDescent="0.25"/>
    <row r="59674" hidden="1" x14ac:dyDescent="0.25"/>
    <row r="59675" hidden="1" x14ac:dyDescent="0.25"/>
    <row r="59676" hidden="1" x14ac:dyDescent="0.25"/>
    <row r="59677" hidden="1" x14ac:dyDescent="0.25"/>
    <row r="59678" hidden="1" x14ac:dyDescent="0.25"/>
    <row r="59679" hidden="1" x14ac:dyDescent="0.25"/>
    <row r="59680" hidden="1" x14ac:dyDescent="0.25"/>
    <row r="59681" hidden="1" x14ac:dyDescent="0.25"/>
    <row r="59682" hidden="1" x14ac:dyDescent="0.25"/>
    <row r="59683" hidden="1" x14ac:dyDescent="0.25"/>
    <row r="59684" hidden="1" x14ac:dyDescent="0.25"/>
    <row r="59685" hidden="1" x14ac:dyDescent="0.25"/>
    <row r="59686" hidden="1" x14ac:dyDescent="0.25"/>
    <row r="59687" hidden="1" x14ac:dyDescent="0.25"/>
    <row r="59688" hidden="1" x14ac:dyDescent="0.25"/>
    <row r="59689" hidden="1" x14ac:dyDescent="0.25"/>
    <row r="59690" hidden="1" x14ac:dyDescent="0.25"/>
    <row r="59691" hidden="1" x14ac:dyDescent="0.25"/>
    <row r="59692" hidden="1" x14ac:dyDescent="0.25"/>
    <row r="59693" hidden="1" x14ac:dyDescent="0.25"/>
    <row r="59694" hidden="1" x14ac:dyDescent="0.25"/>
    <row r="59695" hidden="1" x14ac:dyDescent="0.25"/>
    <row r="59696" hidden="1" x14ac:dyDescent="0.25"/>
    <row r="59697" hidden="1" x14ac:dyDescent="0.25"/>
    <row r="59698" hidden="1" x14ac:dyDescent="0.25"/>
    <row r="59699" hidden="1" x14ac:dyDescent="0.25"/>
    <row r="59700" hidden="1" x14ac:dyDescent="0.25"/>
    <row r="59701" hidden="1" x14ac:dyDescent="0.25"/>
    <row r="59702" hidden="1" x14ac:dyDescent="0.25"/>
    <row r="59703" hidden="1" x14ac:dyDescent="0.25"/>
    <row r="59704" hidden="1" x14ac:dyDescent="0.25"/>
    <row r="59705" hidden="1" x14ac:dyDescent="0.25"/>
    <row r="59706" hidden="1" x14ac:dyDescent="0.25"/>
    <row r="59707" hidden="1" x14ac:dyDescent="0.25"/>
    <row r="59708" hidden="1" x14ac:dyDescent="0.25"/>
    <row r="59709" hidden="1" x14ac:dyDescent="0.25"/>
    <row r="59710" hidden="1" x14ac:dyDescent="0.25"/>
    <row r="59711" hidden="1" x14ac:dyDescent="0.25"/>
    <row r="59712" hidden="1" x14ac:dyDescent="0.25"/>
    <row r="59713" hidden="1" x14ac:dyDescent="0.25"/>
    <row r="59714" hidden="1" x14ac:dyDescent="0.25"/>
    <row r="59715" hidden="1" x14ac:dyDescent="0.25"/>
    <row r="59716" hidden="1" x14ac:dyDescent="0.25"/>
    <row r="59717" hidden="1" x14ac:dyDescent="0.25"/>
    <row r="59718" hidden="1" x14ac:dyDescent="0.25"/>
    <row r="59719" hidden="1" x14ac:dyDescent="0.25"/>
    <row r="59720" hidden="1" x14ac:dyDescent="0.25"/>
    <row r="59721" hidden="1" x14ac:dyDescent="0.25"/>
    <row r="59722" hidden="1" x14ac:dyDescent="0.25"/>
    <row r="59723" hidden="1" x14ac:dyDescent="0.25"/>
    <row r="59724" hidden="1" x14ac:dyDescent="0.25"/>
    <row r="59725" hidden="1" x14ac:dyDescent="0.25"/>
    <row r="59726" hidden="1" x14ac:dyDescent="0.25"/>
    <row r="59727" hidden="1" x14ac:dyDescent="0.25"/>
    <row r="59728" hidden="1" x14ac:dyDescent="0.25"/>
    <row r="59729" hidden="1" x14ac:dyDescent="0.25"/>
    <row r="59730" hidden="1" x14ac:dyDescent="0.25"/>
    <row r="59731" hidden="1" x14ac:dyDescent="0.25"/>
    <row r="59732" hidden="1" x14ac:dyDescent="0.25"/>
    <row r="59733" hidden="1" x14ac:dyDescent="0.25"/>
    <row r="59734" hidden="1" x14ac:dyDescent="0.25"/>
    <row r="59735" hidden="1" x14ac:dyDescent="0.25"/>
    <row r="59736" hidden="1" x14ac:dyDescent="0.25"/>
    <row r="59737" hidden="1" x14ac:dyDescent="0.25"/>
    <row r="59738" hidden="1" x14ac:dyDescent="0.25"/>
    <row r="59739" hidden="1" x14ac:dyDescent="0.25"/>
    <row r="59740" hidden="1" x14ac:dyDescent="0.25"/>
    <row r="59741" hidden="1" x14ac:dyDescent="0.25"/>
    <row r="59742" hidden="1" x14ac:dyDescent="0.25"/>
    <row r="59743" hidden="1" x14ac:dyDescent="0.25"/>
    <row r="59744" hidden="1" x14ac:dyDescent="0.25"/>
    <row r="59745" hidden="1" x14ac:dyDescent="0.25"/>
    <row r="59746" hidden="1" x14ac:dyDescent="0.25"/>
    <row r="59747" hidden="1" x14ac:dyDescent="0.25"/>
    <row r="59748" hidden="1" x14ac:dyDescent="0.25"/>
    <row r="59749" hidden="1" x14ac:dyDescent="0.25"/>
    <row r="59750" hidden="1" x14ac:dyDescent="0.25"/>
    <row r="59751" hidden="1" x14ac:dyDescent="0.25"/>
    <row r="59752" hidden="1" x14ac:dyDescent="0.25"/>
    <row r="59753" hidden="1" x14ac:dyDescent="0.25"/>
    <row r="59754" hidden="1" x14ac:dyDescent="0.25"/>
    <row r="59755" hidden="1" x14ac:dyDescent="0.25"/>
    <row r="59756" hidden="1" x14ac:dyDescent="0.25"/>
    <row r="59757" hidden="1" x14ac:dyDescent="0.25"/>
    <row r="59758" hidden="1" x14ac:dyDescent="0.25"/>
    <row r="59759" hidden="1" x14ac:dyDescent="0.25"/>
    <row r="59760" hidden="1" x14ac:dyDescent="0.25"/>
    <row r="59761" hidden="1" x14ac:dyDescent="0.25"/>
    <row r="59762" hidden="1" x14ac:dyDescent="0.25"/>
    <row r="59763" hidden="1" x14ac:dyDescent="0.25"/>
    <row r="59764" hidden="1" x14ac:dyDescent="0.25"/>
    <row r="59765" hidden="1" x14ac:dyDescent="0.25"/>
    <row r="59766" hidden="1" x14ac:dyDescent="0.25"/>
    <row r="59767" hidden="1" x14ac:dyDescent="0.25"/>
    <row r="59768" hidden="1" x14ac:dyDescent="0.25"/>
    <row r="59769" hidden="1" x14ac:dyDescent="0.25"/>
    <row r="59770" hidden="1" x14ac:dyDescent="0.25"/>
    <row r="59771" hidden="1" x14ac:dyDescent="0.25"/>
    <row r="59772" hidden="1" x14ac:dyDescent="0.25"/>
    <row r="59773" hidden="1" x14ac:dyDescent="0.25"/>
    <row r="59774" hidden="1" x14ac:dyDescent="0.25"/>
    <row r="59775" hidden="1" x14ac:dyDescent="0.25"/>
    <row r="59776" hidden="1" x14ac:dyDescent="0.25"/>
    <row r="59777" hidden="1" x14ac:dyDescent="0.25"/>
    <row r="59778" hidden="1" x14ac:dyDescent="0.25"/>
    <row r="59779" hidden="1" x14ac:dyDescent="0.25"/>
    <row r="59780" hidden="1" x14ac:dyDescent="0.25"/>
    <row r="59781" hidden="1" x14ac:dyDescent="0.25"/>
    <row r="59782" hidden="1" x14ac:dyDescent="0.25"/>
    <row r="59783" hidden="1" x14ac:dyDescent="0.25"/>
    <row r="59784" hidden="1" x14ac:dyDescent="0.25"/>
    <row r="59785" hidden="1" x14ac:dyDescent="0.25"/>
    <row r="59786" hidden="1" x14ac:dyDescent="0.25"/>
    <row r="59787" hidden="1" x14ac:dyDescent="0.25"/>
    <row r="59788" hidden="1" x14ac:dyDescent="0.25"/>
    <row r="59789" hidden="1" x14ac:dyDescent="0.25"/>
    <row r="59790" hidden="1" x14ac:dyDescent="0.25"/>
    <row r="59791" hidden="1" x14ac:dyDescent="0.25"/>
    <row r="59792" hidden="1" x14ac:dyDescent="0.25"/>
    <row r="59793" hidden="1" x14ac:dyDescent="0.25"/>
    <row r="59794" hidden="1" x14ac:dyDescent="0.25"/>
    <row r="59795" hidden="1" x14ac:dyDescent="0.25"/>
    <row r="59796" hidden="1" x14ac:dyDescent="0.25"/>
    <row r="59797" hidden="1" x14ac:dyDescent="0.25"/>
    <row r="59798" hidden="1" x14ac:dyDescent="0.25"/>
    <row r="59799" hidden="1" x14ac:dyDescent="0.25"/>
    <row r="59800" hidden="1" x14ac:dyDescent="0.25"/>
    <row r="59801" hidden="1" x14ac:dyDescent="0.25"/>
    <row r="59802" hidden="1" x14ac:dyDescent="0.25"/>
    <row r="59803" hidden="1" x14ac:dyDescent="0.25"/>
    <row r="59804" hidden="1" x14ac:dyDescent="0.25"/>
    <row r="59805" hidden="1" x14ac:dyDescent="0.25"/>
    <row r="59806" hidden="1" x14ac:dyDescent="0.25"/>
    <row r="59807" hidden="1" x14ac:dyDescent="0.25"/>
    <row r="59808" hidden="1" x14ac:dyDescent="0.25"/>
    <row r="59809" hidden="1" x14ac:dyDescent="0.25"/>
    <row r="59810" hidden="1" x14ac:dyDescent="0.25"/>
    <row r="59811" hidden="1" x14ac:dyDescent="0.25"/>
    <row r="59812" hidden="1" x14ac:dyDescent="0.25"/>
    <row r="59813" hidden="1" x14ac:dyDescent="0.25"/>
    <row r="59814" hidden="1" x14ac:dyDescent="0.25"/>
    <row r="59815" hidden="1" x14ac:dyDescent="0.25"/>
    <row r="59816" hidden="1" x14ac:dyDescent="0.25"/>
    <row r="59817" hidden="1" x14ac:dyDescent="0.25"/>
    <row r="59818" hidden="1" x14ac:dyDescent="0.25"/>
    <row r="59819" hidden="1" x14ac:dyDescent="0.25"/>
    <row r="59820" hidden="1" x14ac:dyDescent="0.25"/>
    <row r="59821" hidden="1" x14ac:dyDescent="0.25"/>
    <row r="59822" hidden="1" x14ac:dyDescent="0.25"/>
    <row r="59823" hidden="1" x14ac:dyDescent="0.25"/>
    <row r="59824" hidden="1" x14ac:dyDescent="0.25"/>
    <row r="59825" hidden="1" x14ac:dyDescent="0.25"/>
    <row r="59826" hidden="1" x14ac:dyDescent="0.25"/>
    <row r="59827" hidden="1" x14ac:dyDescent="0.25"/>
    <row r="59828" hidden="1" x14ac:dyDescent="0.25"/>
    <row r="59829" hidden="1" x14ac:dyDescent="0.25"/>
    <row r="59830" hidden="1" x14ac:dyDescent="0.25"/>
    <row r="59831" hidden="1" x14ac:dyDescent="0.25"/>
    <row r="59832" hidden="1" x14ac:dyDescent="0.25"/>
    <row r="59833" hidden="1" x14ac:dyDescent="0.25"/>
    <row r="59834" hidden="1" x14ac:dyDescent="0.25"/>
    <row r="59835" hidden="1" x14ac:dyDescent="0.25"/>
    <row r="59836" hidden="1" x14ac:dyDescent="0.25"/>
    <row r="59837" hidden="1" x14ac:dyDescent="0.25"/>
    <row r="59838" hidden="1" x14ac:dyDescent="0.25"/>
    <row r="59839" hidden="1" x14ac:dyDescent="0.25"/>
    <row r="59840" hidden="1" x14ac:dyDescent="0.25"/>
    <row r="59841" hidden="1" x14ac:dyDescent="0.25"/>
    <row r="59842" hidden="1" x14ac:dyDescent="0.25"/>
    <row r="59843" hidden="1" x14ac:dyDescent="0.25"/>
    <row r="59844" hidden="1" x14ac:dyDescent="0.25"/>
    <row r="59845" hidden="1" x14ac:dyDescent="0.25"/>
    <row r="59846" hidden="1" x14ac:dyDescent="0.25"/>
    <row r="59847" hidden="1" x14ac:dyDescent="0.25"/>
    <row r="59848" hidden="1" x14ac:dyDescent="0.25"/>
    <row r="59849" hidden="1" x14ac:dyDescent="0.25"/>
    <row r="59850" hidden="1" x14ac:dyDescent="0.25"/>
    <row r="59851" hidden="1" x14ac:dyDescent="0.25"/>
    <row r="59852" hidden="1" x14ac:dyDescent="0.25"/>
    <row r="59853" hidden="1" x14ac:dyDescent="0.25"/>
    <row r="59854" hidden="1" x14ac:dyDescent="0.25"/>
    <row r="59855" hidden="1" x14ac:dyDescent="0.25"/>
    <row r="59856" hidden="1" x14ac:dyDescent="0.25"/>
    <row r="59857" hidden="1" x14ac:dyDescent="0.25"/>
    <row r="59858" hidden="1" x14ac:dyDescent="0.25"/>
    <row r="59859" hidden="1" x14ac:dyDescent="0.25"/>
    <row r="59860" hidden="1" x14ac:dyDescent="0.25"/>
    <row r="59861" hidden="1" x14ac:dyDescent="0.25"/>
    <row r="59862" hidden="1" x14ac:dyDescent="0.25"/>
    <row r="59863" hidden="1" x14ac:dyDescent="0.25"/>
    <row r="59864" hidden="1" x14ac:dyDescent="0.25"/>
    <row r="59865" hidden="1" x14ac:dyDescent="0.25"/>
    <row r="59866" hidden="1" x14ac:dyDescent="0.25"/>
    <row r="59867" hidden="1" x14ac:dyDescent="0.25"/>
    <row r="59868" hidden="1" x14ac:dyDescent="0.25"/>
    <row r="59869" hidden="1" x14ac:dyDescent="0.25"/>
    <row r="59870" hidden="1" x14ac:dyDescent="0.25"/>
    <row r="59871" hidden="1" x14ac:dyDescent="0.25"/>
    <row r="59872" hidden="1" x14ac:dyDescent="0.25"/>
    <row r="59873" hidden="1" x14ac:dyDescent="0.25"/>
    <row r="59874" hidden="1" x14ac:dyDescent="0.25"/>
    <row r="59875" hidden="1" x14ac:dyDescent="0.25"/>
    <row r="59876" hidden="1" x14ac:dyDescent="0.25"/>
    <row r="59877" hidden="1" x14ac:dyDescent="0.25"/>
    <row r="59878" hidden="1" x14ac:dyDescent="0.25"/>
    <row r="59879" hidden="1" x14ac:dyDescent="0.25"/>
    <row r="59880" hidden="1" x14ac:dyDescent="0.25"/>
    <row r="59881" hidden="1" x14ac:dyDescent="0.25"/>
    <row r="59882" hidden="1" x14ac:dyDescent="0.25"/>
    <row r="59883" hidden="1" x14ac:dyDescent="0.25"/>
    <row r="59884" hidden="1" x14ac:dyDescent="0.25"/>
    <row r="59885" hidden="1" x14ac:dyDescent="0.25"/>
    <row r="59886" hidden="1" x14ac:dyDescent="0.25"/>
    <row r="59887" hidden="1" x14ac:dyDescent="0.25"/>
    <row r="59888" hidden="1" x14ac:dyDescent="0.25"/>
    <row r="59889" hidden="1" x14ac:dyDescent="0.25"/>
    <row r="59890" hidden="1" x14ac:dyDescent="0.25"/>
    <row r="59891" hidden="1" x14ac:dyDescent="0.25"/>
    <row r="59892" hidden="1" x14ac:dyDescent="0.25"/>
    <row r="59893" hidden="1" x14ac:dyDescent="0.25"/>
    <row r="59894" hidden="1" x14ac:dyDescent="0.25"/>
    <row r="59895" hidden="1" x14ac:dyDescent="0.25"/>
    <row r="59896" hidden="1" x14ac:dyDescent="0.25"/>
    <row r="59897" hidden="1" x14ac:dyDescent="0.25"/>
    <row r="59898" hidden="1" x14ac:dyDescent="0.25"/>
    <row r="59899" hidden="1" x14ac:dyDescent="0.25"/>
    <row r="59900" hidden="1" x14ac:dyDescent="0.25"/>
    <row r="59901" hidden="1" x14ac:dyDescent="0.25"/>
    <row r="59902" hidden="1" x14ac:dyDescent="0.25"/>
    <row r="59903" hidden="1" x14ac:dyDescent="0.25"/>
    <row r="59904" hidden="1" x14ac:dyDescent="0.25"/>
    <row r="59905" hidden="1" x14ac:dyDescent="0.25"/>
    <row r="59906" hidden="1" x14ac:dyDescent="0.25"/>
    <row r="59907" hidden="1" x14ac:dyDescent="0.25"/>
    <row r="59908" hidden="1" x14ac:dyDescent="0.25"/>
    <row r="59909" hidden="1" x14ac:dyDescent="0.25"/>
    <row r="59910" hidden="1" x14ac:dyDescent="0.25"/>
    <row r="59911" hidden="1" x14ac:dyDescent="0.25"/>
    <row r="59912" hidden="1" x14ac:dyDescent="0.25"/>
    <row r="59913" hidden="1" x14ac:dyDescent="0.25"/>
    <row r="59914" hidden="1" x14ac:dyDescent="0.25"/>
    <row r="59915" hidden="1" x14ac:dyDescent="0.25"/>
    <row r="59916" hidden="1" x14ac:dyDescent="0.25"/>
    <row r="59917" hidden="1" x14ac:dyDescent="0.25"/>
    <row r="59918" hidden="1" x14ac:dyDescent="0.25"/>
    <row r="59919" hidden="1" x14ac:dyDescent="0.25"/>
    <row r="59920" hidden="1" x14ac:dyDescent="0.25"/>
    <row r="59921" hidden="1" x14ac:dyDescent="0.25"/>
    <row r="59922" hidden="1" x14ac:dyDescent="0.25"/>
    <row r="59923" hidden="1" x14ac:dyDescent="0.25"/>
    <row r="59924" hidden="1" x14ac:dyDescent="0.25"/>
    <row r="59925" hidden="1" x14ac:dyDescent="0.25"/>
    <row r="59926" hidden="1" x14ac:dyDescent="0.25"/>
    <row r="59927" hidden="1" x14ac:dyDescent="0.25"/>
    <row r="59928" hidden="1" x14ac:dyDescent="0.25"/>
    <row r="59929" hidden="1" x14ac:dyDescent="0.25"/>
    <row r="59930" hidden="1" x14ac:dyDescent="0.25"/>
    <row r="59931" hidden="1" x14ac:dyDescent="0.25"/>
    <row r="59932" hidden="1" x14ac:dyDescent="0.25"/>
    <row r="59933" hidden="1" x14ac:dyDescent="0.25"/>
    <row r="59934" hidden="1" x14ac:dyDescent="0.25"/>
    <row r="59935" hidden="1" x14ac:dyDescent="0.25"/>
    <row r="59936" hidden="1" x14ac:dyDescent="0.25"/>
    <row r="59937" hidden="1" x14ac:dyDescent="0.25"/>
    <row r="59938" hidden="1" x14ac:dyDescent="0.25"/>
    <row r="59939" hidden="1" x14ac:dyDescent="0.25"/>
    <row r="59940" hidden="1" x14ac:dyDescent="0.25"/>
    <row r="59941" hidden="1" x14ac:dyDescent="0.25"/>
    <row r="59942" hidden="1" x14ac:dyDescent="0.25"/>
    <row r="59943" hidden="1" x14ac:dyDescent="0.25"/>
    <row r="59944" hidden="1" x14ac:dyDescent="0.25"/>
    <row r="59945" hidden="1" x14ac:dyDescent="0.25"/>
    <row r="59946" hidden="1" x14ac:dyDescent="0.25"/>
    <row r="59947" hidden="1" x14ac:dyDescent="0.25"/>
    <row r="59948" hidden="1" x14ac:dyDescent="0.25"/>
    <row r="59949" hidden="1" x14ac:dyDescent="0.25"/>
    <row r="59950" hidden="1" x14ac:dyDescent="0.25"/>
    <row r="59951" hidden="1" x14ac:dyDescent="0.25"/>
    <row r="59952" hidden="1" x14ac:dyDescent="0.25"/>
    <row r="59953" hidden="1" x14ac:dyDescent="0.25"/>
    <row r="59954" hidden="1" x14ac:dyDescent="0.25"/>
    <row r="59955" hidden="1" x14ac:dyDescent="0.25"/>
    <row r="59956" hidden="1" x14ac:dyDescent="0.25"/>
    <row r="59957" hidden="1" x14ac:dyDescent="0.25"/>
    <row r="59958" hidden="1" x14ac:dyDescent="0.25"/>
    <row r="59959" hidden="1" x14ac:dyDescent="0.25"/>
    <row r="59960" hidden="1" x14ac:dyDescent="0.25"/>
    <row r="59961" hidden="1" x14ac:dyDescent="0.25"/>
    <row r="59962" hidden="1" x14ac:dyDescent="0.25"/>
    <row r="59963" hidden="1" x14ac:dyDescent="0.25"/>
    <row r="59964" hidden="1" x14ac:dyDescent="0.25"/>
    <row r="59965" hidden="1" x14ac:dyDescent="0.25"/>
    <row r="59966" hidden="1" x14ac:dyDescent="0.25"/>
    <row r="59967" hidden="1" x14ac:dyDescent="0.25"/>
    <row r="59968" hidden="1" x14ac:dyDescent="0.25"/>
    <row r="59969" hidden="1" x14ac:dyDescent="0.25"/>
    <row r="59970" hidden="1" x14ac:dyDescent="0.25"/>
    <row r="59971" hidden="1" x14ac:dyDescent="0.25"/>
    <row r="59972" hidden="1" x14ac:dyDescent="0.25"/>
    <row r="59973" hidden="1" x14ac:dyDescent="0.25"/>
    <row r="59974" hidden="1" x14ac:dyDescent="0.25"/>
    <row r="59975" hidden="1" x14ac:dyDescent="0.25"/>
    <row r="59976" hidden="1" x14ac:dyDescent="0.25"/>
    <row r="59977" hidden="1" x14ac:dyDescent="0.25"/>
    <row r="59978" hidden="1" x14ac:dyDescent="0.25"/>
    <row r="59979" hidden="1" x14ac:dyDescent="0.25"/>
    <row r="59980" hidden="1" x14ac:dyDescent="0.25"/>
    <row r="59981" hidden="1" x14ac:dyDescent="0.25"/>
    <row r="59982" hidden="1" x14ac:dyDescent="0.25"/>
    <row r="59983" hidden="1" x14ac:dyDescent="0.25"/>
    <row r="59984" hidden="1" x14ac:dyDescent="0.25"/>
    <row r="59985" hidden="1" x14ac:dyDescent="0.25"/>
    <row r="59986" hidden="1" x14ac:dyDescent="0.25"/>
    <row r="59987" hidden="1" x14ac:dyDescent="0.25"/>
    <row r="59988" hidden="1" x14ac:dyDescent="0.25"/>
    <row r="59989" hidden="1" x14ac:dyDescent="0.25"/>
    <row r="59990" hidden="1" x14ac:dyDescent="0.25"/>
    <row r="59991" hidden="1" x14ac:dyDescent="0.25"/>
    <row r="59992" hidden="1" x14ac:dyDescent="0.25"/>
    <row r="59993" hidden="1" x14ac:dyDescent="0.25"/>
    <row r="59994" hidden="1" x14ac:dyDescent="0.25"/>
    <row r="59995" hidden="1" x14ac:dyDescent="0.25"/>
    <row r="59996" hidden="1" x14ac:dyDescent="0.25"/>
    <row r="59997" hidden="1" x14ac:dyDescent="0.25"/>
    <row r="59998" hidden="1" x14ac:dyDescent="0.25"/>
    <row r="59999" hidden="1" x14ac:dyDescent="0.25"/>
    <row r="60000" hidden="1" x14ac:dyDescent="0.25"/>
    <row r="60001" hidden="1" x14ac:dyDescent="0.25"/>
    <row r="60002" hidden="1" x14ac:dyDescent="0.25"/>
    <row r="60003" hidden="1" x14ac:dyDescent="0.25"/>
    <row r="60004" hidden="1" x14ac:dyDescent="0.25"/>
    <row r="60005" hidden="1" x14ac:dyDescent="0.25"/>
    <row r="60006" hidden="1" x14ac:dyDescent="0.25"/>
    <row r="60007" hidden="1" x14ac:dyDescent="0.25"/>
    <row r="60008" hidden="1" x14ac:dyDescent="0.25"/>
    <row r="60009" hidden="1" x14ac:dyDescent="0.25"/>
    <row r="60010" hidden="1" x14ac:dyDescent="0.25"/>
    <row r="60011" hidden="1" x14ac:dyDescent="0.25"/>
    <row r="60012" hidden="1" x14ac:dyDescent="0.25"/>
    <row r="60013" hidden="1" x14ac:dyDescent="0.25"/>
    <row r="60014" hidden="1" x14ac:dyDescent="0.25"/>
    <row r="60015" hidden="1" x14ac:dyDescent="0.25"/>
    <row r="60016" hidden="1" x14ac:dyDescent="0.25"/>
    <row r="60017" hidden="1" x14ac:dyDescent="0.25"/>
    <row r="60018" hidden="1" x14ac:dyDescent="0.25"/>
    <row r="60019" hidden="1" x14ac:dyDescent="0.25"/>
    <row r="60020" hidden="1" x14ac:dyDescent="0.25"/>
    <row r="60021" hidden="1" x14ac:dyDescent="0.25"/>
    <row r="60022" hidden="1" x14ac:dyDescent="0.25"/>
    <row r="60023" hidden="1" x14ac:dyDescent="0.25"/>
    <row r="60024" hidden="1" x14ac:dyDescent="0.25"/>
    <row r="60025" hidden="1" x14ac:dyDescent="0.25"/>
    <row r="60026" hidden="1" x14ac:dyDescent="0.25"/>
    <row r="60027" hidden="1" x14ac:dyDescent="0.25"/>
    <row r="60028" hidden="1" x14ac:dyDescent="0.25"/>
    <row r="60029" hidden="1" x14ac:dyDescent="0.25"/>
    <row r="60030" hidden="1" x14ac:dyDescent="0.25"/>
    <row r="60031" hidden="1" x14ac:dyDescent="0.25"/>
    <row r="60032" hidden="1" x14ac:dyDescent="0.25"/>
    <row r="60033" hidden="1" x14ac:dyDescent="0.25"/>
    <row r="60034" hidden="1" x14ac:dyDescent="0.25"/>
    <row r="60035" hidden="1" x14ac:dyDescent="0.25"/>
    <row r="60036" hidden="1" x14ac:dyDescent="0.25"/>
    <row r="60037" hidden="1" x14ac:dyDescent="0.25"/>
    <row r="60038" hidden="1" x14ac:dyDescent="0.25"/>
    <row r="60039" hidden="1" x14ac:dyDescent="0.25"/>
    <row r="60040" hidden="1" x14ac:dyDescent="0.25"/>
    <row r="60041" hidden="1" x14ac:dyDescent="0.25"/>
    <row r="60042" hidden="1" x14ac:dyDescent="0.25"/>
    <row r="60043" hidden="1" x14ac:dyDescent="0.25"/>
    <row r="60044" hidden="1" x14ac:dyDescent="0.25"/>
    <row r="60045" hidden="1" x14ac:dyDescent="0.25"/>
    <row r="60046" hidden="1" x14ac:dyDescent="0.25"/>
    <row r="60047" hidden="1" x14ac:dyDescent="0.25"/>
    <row r="60048" hidden="1" x14ac:dyDescent="0.25"/>
    <row r="60049" hidden="1" x14ac:dyDescent="0.25"/>
    <row r="60050" hidden="1" x14ac:dyDescent="0.25"/>
    <row r="60051" hidden="1" x14ac:dyDescent="0.25"/>
    <row r="60052" hidden="1" x14ac:dyDescent="0.25"/>
    <row r="60053" hidden="1" x14ac:dyDescent="0.25"/>
    <row r="60054" hidden="1" x14ac:dyDescent="0.25"/>
    <row r="60055" hidden="1" x14ac:dyDescent="0.25"/>
    <row r="60056" hidden="1" x14ac:dyDescent="0.25"/>
    <row r="60057" hidden="1" x14ac:dyDescent="0.25"/>
    <row r="60058" hidden="1" x14ac:dyDescent="0.25"/>
    <row r="60059" hidden="1" x14ac:dyDescent="0.25"/>
    <row r="60060" hidden="1" x14ac:dyDescent="0.25"/>
    <row r="60061" hidden="1" x14ac:dyDescent="0.25"/>
    <row r="60062" hidden="1" x14ac:dyDescent="0.25"/>
    <row r="60063" hidden="1" x14ac:dyDescent="0.25"/>
    <row r="60064" hidden="1" x14ac:dyDescent="0.25"/>
    <row r="60065" hidden="1" x14ac:dyDescent="0.25"/>
    <row r="60066" hidden="1" x14ac:dyDescent="0.25"/>
    <row r="60067" hidden="1" x14ac:dyDescent="0.25"/>
    <row r="60068" hidden="1" x14ac:dyDescent="0.25"/>
    <row r="60069" hidden="1" x14ac:dyDescent="0.25"/>
    <row r="60070" hidden="1" x14ac:dyDescent="0.25"/>
    <row r="60071" hidden="1" x14ac:dyDescent="0.25"/>
    <row r="60072" hidden="1" x14ac:dyDescent="0.25"/>
    <row r="60073" hidden="1" x14ac:dyDescent="0.25"/>
    <row r="60074" hidden="1" x14ac:dyDescent="0.25"/>
    <row r="60075" hidden="1" x14ac:dyDescent="0.25"/>
    <row r="60076" hidden="1" x14ac:dyDescent="0.25"/>
    <row r="60077" hidden="1" x14ac:dyDescent="0.25"/>
    <row r="60078" hidden="1" x14ac:dyDescent="0.25"/>
    <row r="60079" hidden="1" x14ac:dyDescent="0.25"/>
    <row r="60080" hidden="1" x14ac:dyDescent="0.25"/>
    <row r="60081" hidden="1" x14ac:dyDescent="0.25"/>
    <row r="60082" hidden="1" x14ac:dyDescent="0.25"/>
    <row r="60083" hidden="1" x14ac:dyDescent="0.25"/>
    <row r="60084" hidden="1" x14ac:dyDescent="0.25"/>
    <row r="60085" hidden="1" x14ac:dyDescent="0.25"/>
    <row r="60086" hidden="1" x14ac:dyDescent="0.25"/>
    <row r="60087" hidden="1" x14ac:dyDescent="0.25"/>
    <row r="60088" hidden="1" x14ac:dyDescent="0.25"/>
    <row r="60089" hidden="1" x14ac:dyDescent="0.25"/>
    <row r="60090" hidden="1" x14ac:dyDescent="0.25"/>
    <row r="60091" hidden="1" x14ac:dyDescent="0.25"/>
    <row r="60092" hidden="1" x14ac:dyDescent="0.25"/>
    <row r="60093" hidden="1" x14ac:dyDescent="0.25"/>
    <row r="60094" hidden="1" x14ac:dyDescent="0.25"/>
    <row r="60095" hidden="1" x14ac:dyDescent="0.25"/>
    <row r="60096" hidden="1" x14ac:dyDescent="0.25"/>
    <row r="60097" hidden="1" x14ac:dyDescent="0.25"/>
    <row r="60098" hidden="1" x14ac:dyDescent="0.25"/>
    <row r="60099" hidden="1" x14ac:dyDescent="0.25"/>
    <row r="60100" hidden="1" x14ac:dyDescent="0.25"/>
    <row r="60101" hidden="1" x14ac:dyDescent="0.25"/>
    <row r="60102" hidden="1" x14ac:dyDescent="0.25"/>
    <row r="60103" hidden="1" x14ac:dyDescent="0.25"/>
    <row r="60104" hidden="1" x14ac:dyDescent="0.25"/>
    <row r="60105" hidden="1" x14ac:dyDescent="0.25"/>
    <row r="60106" hidden="1" x14ac:dyDescent="0.25"/>
    <row r="60107" hidden="1" x14ac:dyDescent="0.25"/>
    <row r="60108" hidden="1" x14ac:dyDescent="0.25"/>
    <row r="60109" hidden="1" x14ac:dyDescent="0.25"/>
    <row r="60110" hidden="1" x14ac:dyDescent="0.25"/>
    <row r="60111" hidden="1" x14ac:dyDescent="0.25"/>
    <row r="60112" hidden="1" x14ac:dyDescent="0.25"/>
    <row r="60113" hidden="1" x14ac:dyDescent="0.25"/>
    <row r="60114" hidden="1" x14ac:dyDescent="0.25"/>
    <row r="60115" hidden="1" x14ac:dyDescent="0.25"/>
    <row r="60116" hidden="1" x14ac:dyDescent="0.25"/>
    <row r="60117" hidden="1" x14ac:dyDescent="0.25"/>
    <row r="60118" hidden="1" x14ac:dyDescent="0.25"/>
    <row r="60119" hidden="1" x14ac:dyDescent="0.25"/>
    <row r="60120" hidden="1" x14ac:dyDescent="0.25"/>
    <row r="60121" hidden="1" x14ac:dyDescent="0.25"/>
    <row r="60122" hidden="1" x14ac:dyDescent="0.25"/>
    <row r="60123" hidden="1" x14ac:dyDescent="0.25"/>
    <row r="60124" hidden="1" x14ac:dyDescent="0.25"/>
    <row r="60125" hidden="1" x14ac:dyDescent="0.25"/>
    <row r="60126" hidden="1" x14ac:dyDescent="0.25"/>
    <row r="60127" hidden="1" x14ac:dyDescent="0.25"/>
    <row r="60128" hidden="1" x14ac:dyDescent="0.25"/>
    <row r="60129" hidden="1" x14ac:dyDescent="0.25"/>
    <row r="60130" hidden="1" x14ac:dyDescent="0.25"/>
    <row r="60131" hidden="1" x14ac:dyDescent="0.25"/>
    <row r="60132" hidden="1" x14ac:dyDescent="0.25"/>
    <row r="60133" hidden="1" x14ac:dyDescent="0.25"/>
    <row r="60134" hidden="1" x14ac:dyDescent="0.25"/>
    <row r="60135" hidden="1" x14ac:dyDescent="0.25"/>
    <row r="60136" hidden="1" x14ac:dyDescent="0.25"/>
    <row r="60137" hidden="1" x14ac:dyDescent="0.25"/>
    <row r="60138" hidden="1" x14ac:dyDescent="0.25"/>
    <row r="60139" hidden="1" x14ac:dyDescent="0.25"/>
    <row r="60140" hidden="1" x14ac:dyDescent="0.25"/>
    <row r="60141" hidden="1" x14ac:dyDescent="0.25"/>
    <row r="60142" hidden="1" x14ac:dyDescent="0.25"/>
    <row r="60143" hidden="1" x14ac:dyDescent="0.25"/>
    <row r="60144" hidden="1" x14ac:dyDescent="0.25"/>
    <row r="60145" hidden="1" x14ac:dyDescent="0.25"/>
    <row r="60146" hidden="1" x14ac:dyDescent="0.25"/>
    <row r="60147" hidden="1" x14ac:dyDescent="0.25"/>
    <row r="60148" hidden="1" x14ac:dyDescent="0.25"/>
    <row r="60149" hidden="1" x14ac:dyDescent="0.25"/>
    <row r="60150" hidden="1" x14ac:dyDescent="0.25"/>
    <row r="60151" hidden="1" x14ac:dyDescent="0.25"/>
    <row r="60152" hidden="1" x14ac:dyDescent="0.25"/>
    <row r="60153" hidden="1" x14ac:dyDescent="0.25"/>
    <row r="60154" hidden="1" x14ac:dyDescent="0.25"/>
    <row r="60155" hidden="1" x14ac:dyDescent="0.25"/>
    <row r="60156" hidden="1" x14ac:dyDescent="0.25"/>
    <row r="60157" hidden="1" x14ac:dyDescent="0.25"/>
    <row r="60158" hidden="1" x14ac:dyDescent="0.25"/>
    <row r="60159" hidden="1" x14ac:dyDescent="0.25"/>
    <row r="60160" hidden="1" x14ac:dyDescent="0.25"/>
    <row r="60161" hidden="1" x14ac:dyDescent="0.25"/>
    <row r="60162" hidden="1" x14ac:dyDescent="0.25"/>
    <row r="60163" hidden="1" x14ac:dyDescent="0.25"/>
    <row r="60164" hidden="1" x14ac:dyDescent="0.25"/>
    <row r="60165" hidden="1" x14ac:dyDescent="0.25"/>
    <row r="60166" hidden="1" x14ac:dyDescent="0.25"/>
    <row r="60167" hidden="1" x14ac:dyDescent="0.25"/>
    <row r="60168" hidden="1" x14ac:dyDescent="0.25"/>
    <row r="60169" hidden="1" x14ac:dyDescent="0.25"/>
    <row r="60170" hidden="1" x14ac:dyDescent="0.25"/>
    <row r="60171" hidden="1" x14ac:dyDescent="0.25"/>
    <row r="60172" hidden="1" x14ac:dyDescent="0.25"/>
    <row r="60173" hidden="1" x14ac:dyDescent="0.25"/>
    <row r="60174" hidden="1" x14ac:dyDescent="0.25"/>
    <row r="60175" hidden="1" x14ac:dyDescent="0.25"/>
    <row r="60176" hidden="1" x14ac:dyDescent="0.25"/>
    <row r="60177" hidden="1" x14ac:dyDescent="0.25"/>
    <row r="60178" hidden="1" x14ac:dyDescent="0.25"/>
    <row r="60179" hidden="1" x14ac:dyDescent="0.25"/>
    <row r="60180" hidden="1" x14ac:dyDescent="0.25"/>
    <row r="60181" hidden="1" x14ac:dyDescent="0.25"/>
    <row r="60182" hidden="1" x14ac:dyDescent="0.25"/>
    <row r="60183" hidden="1" x14ac:dyDescent="0.25"/>
    <row r="60184" hidden="1" x14ac:dyDescent="0.25"/>
    <row r="60185" hidden="1" x14ac:dyDescent="0.25"/>
    <row r="60186" hidden="1" x14ac:dyDescent="0.25"/>
    <row r="60187" hidden="1" x14ac:dyDescent="0.25"/>
    <row r="60188" hidden="1" x14ac:dyDescent="0.25"/>
    <row r="60189" hidden="1" x14ac:dyDescent="0.25"/>
    <row r="60190" hidden="1" x14ac:dyDescent="0.25"/>
    <row r="60191" hidden="1" x14ac:dyDescent="0.25"/>
    <row r="60192" hidden="1" x14ac:dyDescent="0.25"/>
    <row r="60193" hidden="1" x14ac:dyDescent="0.25"/>
    <row r="60194" hidden="1" x14ac:dyDescent="0.25"/>
    <row r="60195" hidden="1" x14ac:dyDescent="0.25"/>
    <row r="60196" hidden="1" x14ac:dyDescent="0.25"/>
    <row r="60197" hidden="1" x14ac:dyDescent="0.25"/>
    <row r="60198" hidden="1" x14ac:dyDescent="0.25"/>
    <row r="60199" hidden="1" x14ac:dyDescent="0.25"/>
    <row r="60200" hidden="1" x14ac:dyDescent="0.25"/>
    <row r="60201" hidden="1" x14ac:dyDescent="0.25"/>
    <row r="60202" hidden="1" x14ac:dyDescent="0.25"/>
    <row r="60203" hidden="1" x14ac:dyDescent="0.25"/>
    <row r="60204" hidden="1" x14ac:dyDescent="0.25"/>
    <row r="60205" hidden="1" x14ac:dyDescent="0.25"/>
    <row r="60206" hidden="1" x14ac:dyDescent="0.25"/>
    <row r="60207" hidden="1" x14ac:dyDescent="0.25"/>
    <row r="60208" hidden="1" x14ac:dyDescent="0.25"/>
    <row r="60209" hidden="1" x14ac:dyDescent="0.25"/>
    <row r="60210" hidden="1" x14ac:dyDescent="0.25"/>
    <row r="60211" hidden="1" x14ac:dyDescent="0.25"/>
    <row r="60212" hidden="1" x14ac:dyDescent="0.25"/>
    <row r="60213" hidden="1" x14ac:dyDescent="0.25"/>
    <row r="60214" hidden="1" x14ac:dyDescent="0.25"/>
    <row r="60215" hidden="1" x14ac:dyDescent="0.25"/>
    <row r="60216" hidden="1" x14ac:dyDescent="0.25"/>
    <row r="60217" hidden="1" x14ac:dyDescent="0.25"/>
    <row r="60218" hidden="1" x14ac:dyDescent="0.25"/>
    <row r="60219" hidden="1" x14ac:dyDescent="0.25"/>
    <row r="60220" hidden="1" x14ac:dyDescent="0.25"/>
    <row r="60221" hidden="1" x14ac:dyDescent="0.25"/>
    <row r="60222" hidden="1" x14ac:dyDescent="0.25"/>
    <row r="60223" hidden="1" x14ac:dyDescent="0.25"/>
    <row r="60224" hidden="1" x14ac:dyDescent="0.25"/>
    <row r="60225" hidden="1" x14ac:dyDescent="0.25"/>
    <row r="60226" hidden="1" x14ac:dyDescent="0.25"/>
    <row r="60227" hidden="1" x14ac:dyDescent="0.25"/>
    <row r="60228" hidden="1" x14ac:dyDescent="0.25"/>
    <row r="60229" hidden="1" x14ac:dyDescent="0.25"/>
    <row r="60230" hidden="1" x14ac:dyDescent="0.25"/>
    <row r="60231" hidden="1" x14ac:dyDescent="0.25"/>
    <row r="60232" hidden="1" x14ac:dyDescent="0.25"/>
    <row r="60233" hidden="1" x14ac:dyDescent="0.25"/>
    <row r="60234" hidden="1" x14ac:dyDescent="0.25"/>
    <row r="60235" hidden="1" x14ac:dyDescent="0.25"/>
    <row r="60236" hidden="1" x14ac:dyDescent="0.25"/>
    <row r="60237" hidden="1" x14ac:dyDescent="0.25"/>
    <row r="60238" hidden="1" x14ac:dyDescent="0.25"/>
    <row r="60239" hidden="1" x14ac:dyDescent="0.25"/>
    <row r="60240" hidden="1" x14ac:dyDescent="0.25"/>
    <row r="60241" hidden="1" x14ac:dyDescent="0.25"/>
    <row r="60242" hidden="1" x14ac:dyDescent="0.25"/>
    <row r="60243" hidden="1" x14ac:dyDescent="0.25"/>
    <row r="60244" hidden="1" x14ac:dyDescent="0.25"/>
    <row r="60245" hidden="1" x14ac:dyDescent="0.25"/>
    <row r="60246" hidden="1" x14ac:dyDescent="0.25"/>
    <row r="60247" hidden="1" x14ac:dyDescent="0.25"/>
    <row r="60248" hidden="1" x14ac:dyDescent="0.25"/>
    <row r="60249" hidden="1" x14ac:dyDescent="0.25"/>
    <row r="60250" hidden="1" x14ac:dyDescent="0.25"/>
    <row r="60251" hidden="1" x14ac:dyDescent="0.25"/>
    <row r="60252" hidden="1" x14ac:dyDescent="0.25"/>
    <row r="60253" hidden="1" x14ac:dyDescent="0.25"/>
    <row r="60254" hidden="1" x14ac:dyDescent="0.25"/>
    <row r="60255" hidden="1" x14ac:dyDescent="0.25"/>
    <row r="60256" hidden="1" x14ac:dyDescent="0.25"/>
    <row r="60257" hidden="1" x14ac:dyDescent="0.25"/>
    <row r="60258" hidden="1" x14ac:dyDescent="0.25"/>
    <row r="60259" hidden="1" x14ac:dyDescent="0.25"/>
    <row r="60260" hidden="1" x14ac:dyDescent="0.25"/>
    <row r="60261" hidden="1" x14ac:dyDescent="0.25"/>
    <row r="60262" hidden="1" x14ac:dyDescent="0.25"/>
    <row r="60263" hidden="1" x14ac:dyDescent="0.25"/>
    <row r="60264" hidden="1" x14ac:dyDescent="0.25"/>
    <row r="60265" hidden="1" x14ac:dyDescent="0.25"/>
    <row r="60266" hidden="1" x14ac:dyDescent="0.25"/>
    <row r="60267" hidden="1" x14ac:dyDescent="0.25"/>
    <row r="60268" hidden="1" x14ac:dyDescent="0.25"/>
    <row r="60269" hidden="1" x14ac:dyDescent="0.25"/>
    <row r="60270" hidden="1" x14ac:dyDescent="0.25"/>
    <row r="60271" hidden="1" x14ac:dyDescent="0.25"/>
    <row r="60272" hidden="1" x14ac:dyDescent="0.25"/>
    <row r="60273" hidden="1" x14ac:dyDescent="0.25"/>
    <row r="60274" hidden="1" x14ac:dyDescent="0.25"/>
    <row r="60275" hidden="1" x14ac:dyDescent="0.25"/>
    <row r="60276" hidden="1" x14ac:dyDescent="0.25"/>
    <row r="60277" hidden="1" x14ac:dyDescent="0.25"/>
    <row r="60278" hidden="1" x14ac:dyDescent="0.25"/>
    <row r="60279" hidden="1" x14ac:dyDescent="0.25"/>
    <row r="60280" hidden="1" x14ac:dyDescent="0.25"/>
    <row r="60281" hidden="1" x14ac:dyDescent="0.25"/>
    <row r="60282" hidden="1" x14ac:dyDescent="0.25"/>
    <row r="60283" hidden="1" x14ac:dyDescent="0.25"/>
    <row r="60284" hidden="1" x14ac:dyDescent="0.25"/>
    <row r="60285" hidden="1" x14ac:dyDescent="0.25"/>
    <row r="60286" hidden="1" x14ac:dyDescent="0.25"/>
    <row r="60287" hidden="1" x14ac:dyDescent="0.25"/>
    <row r="60288" hidden="1" x14ac:dyDescent="0.25"/>
    <row r="60289" hidden="1" x14ac:dyDescent="0.25"/>
    <row r="60290" hidden="1" x14ac:dyDescent="0.25"/>
    <row r="60291" hidden="1" x14ac:dyDescent="0.25"/>
    <row r="60292" hidden="1" x14ac:dyDescent="0.25"/>
    <row r="60293" hidden="1" x14ac:dyDescent="0.25"/>
    <row r="60294" hidden="1" x14ac:dyDescent="0.25"/>
    <row r="60295" hidden="1" x14ac:dyDescent="0.25"/>
    <row r="60296" hidden="1" x14ac:dyDescent="0.25"/>
    <row r="60297" hidden="1" x14ac:dyDescent="0.25"/>
    <row r="60298" hidden="1" x14ac:dyDescent="0.25"/>
    <row r="60299" hidden="1" x14ac:dyDescent="0.25"/>
    <row r="60300" hidden="1" x14ac:dyDescent="0.25"/>
    <row r="60301" hidden="1" x14ac:dyDescent="0.25"/>
    <row r="60302" hidden="1" x14ac:dyDescent="0.25"/>
    <row r="60303" hidden="1" x14ac:dyDescent="0.25"/>
    <row r="60304" hidden="1" x14ac:dyDescent="0.25"/>
    <row r="60305" hidden="1" x14ac:dyDescent="0.25"/>
    <row r="60306" hidden="1" x14ac:dyDescent="0.25"/>
    <row r="60307" hidden="1" x14ac:dyDescent="0.25"/>
    <row r="60308" hidden="1" x14ac:dyDescent="0.25"/>
    <row r="60309" hidden="1" x14ac:dyDescent="0.25"/>
    <row r="60310" hidden="1" x14ac:dyDescent="0.25"/>
    <row r="60311" hidden="1" x14ac:dyDescent="0.25"/>
    <row r="60312" hidden="1" x14ac:dyDescent="0.25"/>
    <row r="60313" hidden="1" x14ac:dyDescent="0.25"/>
    <row r="60314" hidden="1" x14ac:dyDescent="0.25"/>
    <row r="60315" hidden="1" x14ac:dyDescent="0.25"/>
    <row r="60316" hidden="1" x14ac:dyDescent="0.25"/>
    <row r="60317" hidden="1" x14ac:dyDescent="0.25"/>
    <row r="60318" hidden="1" x14ac:dyDescent="0.25"/>
    <row r="60319" hidden="1" x14ac:dyDescent="0.25"/>
    <row r="60320" hidden="1" x14ac:dyDescent="0.25"/>
    <row r="60321" hidden="1" x14ac:dyDescent="0.25"/>
    <row r="60322" hidden="1" x14ac:dyDescent="0.25"/>
    <row r="60323" hidden="1" x14ac:dyDescent="0.25"/>
    <row r="60324" hidden="1" x14ac:dyDescent="0.25"/>
    <row r="60325" hidden="1" x14ac:dyDescent="0.25"/>
    <row r="60326" hidden="1" x14ac:dyDescent="0.25"/>
    <row r="60327" hidden="1" x14ac:dyDescent="0.25"/>
    <row r="60328" hidden="1" x14ac:dyDescent="0.25"/>
    <row r="60329" hidden="1" x14ac:dyDescent="0.25"/>
    <row r="60330" hidden="1" x14ac:dyDescent="0.25"/>
    <row r="60331" hidden="1" x14ac:dyDescent="0.25"/>
    <row r="60332" hidden="1" x14ac:dyDescent="0.25"/>
    <row r="60333" hidden="1" x14ac:dyDescent="0.25"/>
    <row r="60334" hidden="1" x14ac:dyDescent="0.25"/>
    <row r="60335" hidden="1" x14ac:dyDescent="0.25"/>
    <row r="60336" hidden="1" x14ac:dyDescent="0.25"/>
    <row r="60337" hidden="1" x14ac:dyDescent="0.25"/>
    <row r="60338" hidden="1" x14ac:dyDescent="0.25"/>
    <row r="60339" hidden="1" x14ac:dyDescent="0.25"/>
    <row r="60340" hidden="1" x14ac:dyDescent="0.25"/>
    <row r="60341" hidden="1" x14ac:dyDescent="0.25"/>
    <row r="60342" hidden="1" x14ac:dyDescent="0.25"/>
    <row r="60343" hidden="1" x14ac:dyDescent="0.25"/>
    <row r="60344" hidden="1" x14ac:dyDescent="0.25"/>
    <row r="60345" hidden="1" x14ac:dyDescent="0.25"/>
    <row r="60346" hidden="1" x14ac:dyDescent="0.25"/>
    <row r="60347" hidden="1" x14ac:dyDescent="0.25"/>
    <row r="60348" hidden="1" x14ac:dyDescent="0.25"/>
    <row r="60349" hidden="1" x14ac:dyDescent="0.25"/>
    <row r="60350" hidden="1" x14ac:dyDescent="0.25"/>
    <row r="60351" hidden="1" x14ac:dyDescent="0.25"/>
    <row r="60352" hidden="1" x14ac:dyDescent="0.25"/>
    <row r="60353" hidden="1" x14ac:dyDescent="0.25"/>
    <row r="60354" hidden="1" x14ac:dyDescent="0.25"/>
    <row r="60355" hidden="1" x14ac:dyDescent="0.25"/>
    <row r="60356" hidden="1" x14ac:dyDescent="0.25"/>
    <row r="60357" hidden="1" x14ac:dyDescent="0.25"/>
    <row r="60358" hidden="1" x14ac:dyDescent="0.25"/>
    <row r="60359" hidden="1" x14ac:dyDescent="0.25"/>
    <row r="60360" hidden="1" x14ac:dyDescent="0.25"/>
    <row r="60361" hidden="1" x14ac:dyDescent="0.25"/>
    <row r="60362" hidden="1" x14ac:dyDescent="0.25"/>
    <row r="60363" hidden="1" x14ac:dyDescent="0.25"/>
    <row r="60364" hidden="1" x14ac:dyDescent="0.25"/>
    <row r="60365" hidden="1" x14ac:dyDescent="0.25"/>
    <row r="60366" hidden="1" x14ac:dyDescent="0.25"/>
    <row r="60367" hidden="1" x14ac:dyDescent="0.25"/>
    <row r="60368" hidden="1" x14ac:dyDescent="0.25"/>
    <row r="60369" hidden="1" x14ac:dyDescent="0.25"/>
    <row r="60370" hidden="1" x14ac:dyDescent="0.25"/>
    <row r="60371" hidden="1" x14ac:dyDescent="0.25"/>
    <row r="60372" hidden="1" x14ac:dyDescent="0.25"/>
    <row r="60373" hidden="1" x14ac:dyDescent="0.25"/>
    <row r="60374" hidden="1" x14ac:dyDescent="0.25"/>
    <row r="60375" hidden="1" x14ac:dyDescent="0.25"/>
    <row r="60376" hidden="1" x14ac:dyDescent="0.25"/>
    <row r="60377" hidden="1" x14ac:dyDescent="0.25"/>
    <row r="60378" hidden="1" x14ac:dyDescent="0.25"/>
    <row r="60379" hidden="1" x14ac:dyDescent="0.25"/>
    <row r="60380" hidden="1" x14ac:dyDescent="0.25"/>
    <row r="60381" hidden="1" x14ac:dyDescent="0.25"/>
    <row r="60382" hidden="1" x14ac:dyDescent="0.25"/>
    <row r="60383" hidden="1" x14ac:dyDescent="0.25"/>
    <row r="60384" hidden="1" x14ac:dyDescent="0.25"/>
    <row r="60385" hidden="1" x14ac:dyDescent="0.25"/>
    <row r="60386" hidden="1" x14ac:dyDescent="0.25"/>
    <row r="60387" hidden="1" x14ac:dyDescent="0.25"/>
    <row r="60388" hidden="1" x14ac:dyDescent="0.25"/>
    <row r="60389" hidden="1" x14ac:dyDescent="0.25"/>
    <row r="60390" hidden="1" x14ac:dyDescent="0.25"/>
    <row r="60391" hidden="1" x14ac:dyDescent="0.25"/>
    <row r="60392" hidden="1" x14ac:dyDescent="0.25"/>
    <row r="60393" hidden="1" x14ac:dyDescent="0.25"/>
    <row r="60394" hidden="1" x14ac:dyDescent="0.25"/>
    <row r="60395" hidden="1" x14ac:dyDescent="0.25"/>
    <row r="60396" hidden="1" x14ac:dyDescent="0.25"/>
    <row r="60397" hidden="1" x14ac:dyDescent="0.25"/>
    <row r="60398" hidden="1" x14ac:dyDescent="0.25"/>
    <row r="60399" hidden="1" x14ac:dyDescent="0.25"/>
    <row r="60400" hidden="1" x14ac:dyDescent="0.25"/>
    <row r="60401" hidden="1" x14ac:dyDescent="0.25"/>
    <row r="60402" hidden="1" x14ac:dyDescent="0.25"/>
    <row r="60403" hidden="1" x14ac:dyDescent="0.25"/>
    <row r="60404" hidden="1" x14ac:dyDescent="0.25"/>
    <row r="60405" hidden="1" x14ac:dyDescent="0.25"/>
    <row r="60406" hidden="1" x14ac:dyDescent="0.25"/>
    <row r="60407" hidden="1" x14ac:dyDescent="0.25"/>
    <row r="60408" hidden="1" x14ac:dyDescent="0.25"/>
    <row r="60409" hidden="1" x14ac:dyDescent="0.25"/>
    <row r="60410" hidden="1" x14ac:dyDescent="0.25"/>
    <row r="60411" hidden="1" x14ac:dyDescent="0.25"/>
    <row r="60412" hidden="1" x14ac:dyDescent="0.25"/>
    <row r="60413" hidden="1" x14ac:dyDescent="0.25"/>
    <row r="60414" hidden="1" x14ac:dyDescent="0.25"/>
    <row r="60415" hidden="1" x14ac:dyDescent="0.25"/>
    <row r="60416" hidden="1" x14ac:dyDescent="0.25"/>
    <row r="60417" hidden="1" x14ac:dyDescent="0.25"/>
    <row r="60418" hidden="1" x14ac:dyDescent="0.25"/>
    <row r="60419" hidden="1" x14ac:dyDescent="0.25"/>
    <row r="60420" hidden="1" x14ac:dyDescent="0.25"/>
    <row r="60421" hidden="1" x14ac:dyDescent="0.25"/>
    <row r="60422" hidden="1" x14ac:dyDescent="0.25"/>
    <row r="60423" hidden="1" x14ac:dyDescent="0.25"/>
    <row r="60424" hidden="1" x14ac:dyDescent="0.25"/>
    <row r="60425" hidden="1" x14ac:dyDescent="0.25"/>
    <row r="60426" hidden="1" x14ac:dyDescent="0.25"/>
    <row r="60427" hidden="1" x14ac:dyDescent="0.25"/>
    <row r="60428" hidden="1" x14ac:dyDescent="0.25"/>
    <row r="60429" hidden="1" x14ac:dyDescent="0.25"/>
    <row r="60430" hidden="1" x14ac:dyDescent="0.25"/>
    <row r="60431" hidden="1" x14ac:dyDescent="0.25"/>
    <row r="60432" hidden="1" x14ac:dyDescent="0.25"/>
    <row r="60433" hidden="1" x14ac:dyDescent="0.25"/>
    <row r="60434" hidden="1" x14ac:dyDescent="0.25"/>
    <row r="60435" hidden="1" x14ac:dyDescent="0.25"/>
    <row r="60436" hidden="1" x14ac:dyDescent="0.25"/>
    <row r="60437" hidden="1" x14ac:dyDescent="0.25"/>
    <row r="60438" hidden="1" x14ac:dyDescent="0.25"/>
    <row r="60439" hidden="1" x14ac:dyDescent="0.25"/>
    <row r="60440" hidden="1" x14ac:dyDescent="0.25"/>
    <row r="60441" hidden="1" x14ac:dyDescent="0.25"/>
    <row r="60442" hidden="1" x14ac:dyDescent="0.25"/>
    <row r="60443" hidden="1" x14ac:dyDescent="0.25"/>
    <row r="60444" hidden="1" x14ac:dyDescent="0.25"/>
    <row r="60445" hidden="1" x14ac:dyDescent="0.25"/>
    <row r="60446" hidden="1" x14ac:dyDescent="0.25"/>
    <row r="60447" hidden="1" x14ac:dyDescent="0.25"/>
    <row r="60448" hidden="1" x14ac:dyDescent="0.25"/>
    <row r="60449" hidden="1" x14ac:dyDescent="0.25"/>
    <row r="60450" hidden="1" x14ac:dyDescent="0.25"/>
    <row r="60451" hidden="1" x14ac:dyDescent="0.25"/>
    <row r="60452" hidden="1" x14ac:dyDescent="0.25"/>
    <row r="60453" hidden="1" x14ac:dyDescent="0.25"/>
    <row r="60454" hidden="1" x14ac:dyDescent="0.25"/>
    <row r="60455" hidden="1" x14ac:dyDescent="0.25"/>
    <row r="60456" hidden="1" x14ac:dyDescent="0.25"/>
    <row r="60457" hidden="1" x14ac:dyDescent="0.25"/>
    <row r="60458" hidden="1" x14ac:dyDescent="0.25"/>
    <row r="60459" hidden="1" x14ac:dyDescent="0.25"/>
    <row r="60460" hidden="1" x14ac:dyDescent="0.25"/>
    <row r="60461" hidden="1" x14ac:dyDescent="0.25"/>
    <row r="60462" hidden="1" x14ac:dyDescent="0.25"/>
    <row r="60463" hidden="1" x14ac:dyDescent="0.25"/>
    <row r="60464" hidden="1" x14ac:dyDescent="0.25"/>
    <row r="60465" hidden="1" x14ac:dyDescent="0.25"/>
    <row r="60466" hidden="1" x14ac:dyDescent="0.25"/>
    <row r="60467" hidden="1" x14ac:dyDescent="0.25"/>
    <row r="60468" hidden="1" x14ac:dyDescent="0.25"/>
    <row r="60469" hidden="1" x14ac:dyDescent="0.25"/>
    <row r="60470" hidden="1" x14ac:dyDescent="0.25"/>
    <row r="60471" hidden="1" x14ac:dyDescent="0.25"/>
    <row r="60472" hidden="1" x14ac:dyDescent="0.25"/>
    <row r="60473" hidden="1" x14ac:dyDescent="0.25"/>
    <row r="60474" hidden="1" x14ac:dyDescent="0.25"/>
    <row r="60475" hidden="1" x14ac:dyDescent="0.25"/>
    <row r="60476" hidden="1" x14ac:dyDescent="0.25"/>
    <row r="60477" hidden="1" x14ac:dyDescent="0.25"/>
    <row r="60478" hidden="1" x14ac:dyDescent="0.25"/>
    <row r="60479" hidden="1" x14ac:dyDescent="0.25"/>
    <row r="60480" hidden="1" x14ac:dyDescent="0.25"/>
    <row r="60481" hidden="1" x14ac:dyDescent="0.25"/>
    <row r="60482" hidden="1" x14ac:dyDescent="0.25"/>
    <row r="60483" hidden="1" x14ac:dyDescent="0.25"/>
    <row r="60484" hidden="1" x14ac:dyDescent="0.25"/>
    <row r="60485" hidden="1" x14ac:dyDescent="0.25"/>
    <row r="60486" hidden="1" x14ac:dyDescent="0.25"/>
    <row r="60487" hidden="1" x14ac:dyDescent="0.25"/>
    <row r="60488" hidden="1" x14ac:dyDescent="0.25"/>
    <row r="60489" hidden="1" x14ac:dyDescent="0.25"/>
    <row r="60490" hidden="1" x14ac:dyDescent="0.25"/>
    <row r="60491" hidden="1" x14ac:dyDescent="0.25"/>
    <row r="60492" hidden="1" x14ac:dyDescent="0.25"/>
    <row r="60493" hidden="1" x14ac:dyDescent="0.25"/>
    <row r="60494" hidden="1" x14ac:dyDescent="0.25"/>
    <row r="60495" hidden="1" x14ac:dyDescent="0.25"/>
    <row r="60496" hidden="1" x14ac:dyDescent="0.25"/>
    <row r="60497" hidden="1" x14ac:dyDescent="0.25"/>
    <row r="60498" hidden="1" x14ac:dyDescent="0.25"/>
    <row r="60499" hidden="1" x14ac:dyDescent="0.25"/>
    <row r="60500" hidden="1" x14ac:dyDescent="0.25"/>
    <row r="60501" hidden="1" x14ac:dyDescent="0.25"/>
    <row r="60502" hidden="1" x14ac:dyDescent="0.25"/>
    <row r="60503" hidden="1" x14ac:dyDescent="0.25"/>
    <row r="60504" hidden="1" x14ac:dyDescent="0.25"/>
    <row r="60505" hidden="1" x14ac:dyDescent="0.25"/>
    <row r="60506" hidden="1" x14ac:dyDescent="0.25"/>
    <row r="60507" hidden="1" x14ac:dyDescent="0.25"/>
    <row r="60508" hidden="1" x14ac:dyDescent="0.25"/>
    <row r="60509" hidden="1" x14ac:dyDescent="0.25"/>
    <row r="60510" hidden="1" x14ac:dyDescent="0.25"/>
    <row r="60511" hidden="1" x14ac:dyDescent="0.25"/>
    <row r="60512" hidden="1" x14ac:dyDescent="0.25"/>
    <row r="60513" hidden="1" x14ac:dyDescent="0.25"/>
    <row r="60514" hidden="1" x14ac:dyDescent="0.25"/>
    <row r="60515" hidden="1" x14ac:dyDescent="0.25"/>
    <row r="60516" hidden="1" x14ac:dyDescent="0.25"/>
    <row r="60517" hidden="1" x14ac:dyDescent="0.25"/>
    <row r="60518" hidden="1" x14ac:dyDescent="0.25"/>
    <row r="60519" hidden="1" x14ac:dyDescent="0.25"/>
    <row r="60520" hidden="1" x14ac:dyDescent="0.25"/>
    <row r="60521" hidden="1" x14ac:dyDescent="0.25"/>
    <row r="60522" hidden="1" x14ac:dyDescent="0.25"/>
    <row r="60523" hidden="1" x14ac:dyDescent="0.25"/>
    <row r="60524" hidden="1" x14ac:dyDescent="0.25"/>
    <row r="60525" hidden="1" x14ac:dyDescent="0.25"/>
    <row r="60526" hidden="1" x14ac:dyDescent="0.25"/>
    <row r="60527" hidden="1" x14ac:dyDescent="0.25"/>
    <row r="60528" hidden="1" x14ac:dyDescent="0.25"/>
    <row r="60529" hidden="1" x14ac:dyDescent="0.25"/>
    <row r="60530" hidden="1" x14ac:dyDescent="0.25"/>
    <row r="60531" hidden="1" x14ac:dyDescent="0.25"/>
    <row r="60532" hidden="1" x14ac:dyDescent="0.25"/>
    <row r="60533" hidden="1" x14ac:dyDescent="0.25"/>
    <row r="60534" hidden="1" x14ac:dyDescent="0.25"/>
    <row r="60535" hidden="1" x14ac:dyDescent="0.25"/>
    <row r="60536" hidden="1" x14ac:dyDescent="0.25"/>
    <row r="60537" hidden="1" x14ac:dyDescent="0.25"/>
    <row r="60538" hidden="1" x14ac:dyDescent="0.25"/>
    <row r="60539" hidden="1" x14ac:dyDescent="0.25"/>
    <row r="60540" hidden="1" x14ac:dyDescent="0.25"/>
    <row r="60541" hidden="1" x14ac:dyDescent="0.25"/>
    <row r="60542" hidden="1" x14ac:dyDescent="0.25"/>
    <row r="60543" hidden="1" x14ac:dyDescent="0.25"/>
    <row r="60544" hidden="1" x14ac:dyDescent="0.25"/>
    <row r="60545" hidden="1" x14ac:dyDescent="0.25"/>
    <row r="60546" hidden="1" x14ac:dyDescent="0.25"/>
    <row r="60547" hidden="1" x14ac:dyDescent="0.25"/>
    <row r="60548" hidden="1" x14ac:dyDescent="0.25"/>
    <row r="60549" hidden="1" x14ac:dyDescent="0.25"/>
    <row r="60550" hidden="1" x14ac:dyDescent="0.25"/>
    <row r="60551" hidden="1" x14ac:dyDescent="0.25"/>
    <row r="60552" hidden="1" x14ac:dyDescent="0.25"/>
    <row r="60553" hidden="1" x14ac:dyDescent="0.25"/>
    <row r="60554" hidden="1" x14ac:dyDescent="0.25"/>
    <row r="60555" hidden="1" x14ac:dyDescent="0.25"/>
    <row r="60556" hidden="1" x14ac:dyDescent="0.25"/>
    <row r="60557" hidden="1" x14ac:dyDescent="0.25"/>
    <row r="60558" hidden="1" x14ac:dyDescent="0.25"/>
    <row r="60559" hidden="1" x14ac:dyDescent="0.25"/>
    <row r="60560" hidden="1" x14ac:dyDescent="0.25"/>
    <row r="60561" hidden="1" x14ac:dyDescent="0.25"/>
    <row r="60562" hidden="1" x14ac:dyDescent="0.25"/>
    <row r="60563" hidden="1" x14ac:dyDescent="0.25"/>
    <row r="60564" hidden="1" x14ac:dyDescent="0.25"/>
    <row r="60565" hidden="1" x14ac:dyDescent="0.25"/>
    <row r="60566" hidden="1" x14ac:dyDescent="0.25"/>
    <row r="60567" hidden="1" x14ac:dyDescent="0.25"/>
    <row r="60568" hidden="1" x14ac:dyDescent="0.25"/>
    <row r="60569" hidden="1" x14ac:dyDescent="0.25"/>
    <row r="60570" hidden="1" x14ac:dyDescent="0.25"/>
    <row r="60571" hidden="1" x14ac:dyDescent="0.25"/>
    <row r="60572" hidden="1" x14ac:dyDescent="0.25"/>
    <row r="60573" hidden="1" x14ac:dyDescent="0.25"/>
    <row r="60574" hidden="1" x14ac:dyDescent="0.25"/>
    <row r="60575" hidden="1" x14ac:dyDescent="0.25"/>
    <row r="60576" hidden="1" x14ac:dyDescent="0.25"/>
    <row r="60577" hidden="1" x14ac:dyDescent="0.25"/>
    <row r="60578" hidden="1" x14ac:dyDescent="0.25"/>
    <row r="60579" hidden="1" x14ac:dyDescent="0.25"/>
    <row r="60580" hidden="1" x14ac:dyDescent="0.25"/>
    <row r="60581" hidden="1" x14ac:dyDescent="0.25"/>
    <row r="60582" hidden="1" x14ac:dyDescent="0.25"/>
    <row r="60583" hidden="1" x14ac:dyDescent="0.25"/>
    <row r="60584" hidden="1" x14ac:dyDescent="0.25"/>
    <row r="60585" hidden="1" x14ac:dyDescent="0.25"/>
    <row r="60586" hidden="1" x14ac:dyDescent="0.25"/>
    <row r="60587" hidden="1" x14ac:dyDescent="0.25"/>
    <row r="60588" hidden="1" x14ac:dyDescent="0.25"/>
    <row r="60589" hidden="1" x14ac:dyDescent="0.25"/>
    <row r="60590" hidden="1" x14ac:dyDescent="0.25"/>
    <row r="60591" hidden="1" x14ac:dyDescent="0.25"/>
    <row r="60592" hidden="1" x14ac:dyDescent="0.25"/>
    <row r="60593" hidden="1" x14ac:dyDescent="0.25"/>
    <row r="60594" hidden="1" x14ac:dyDescent="0.25"/>
    <row r="60595" hidden="1" x14ac:dyDescent="0.25"/>
    <row r="60596" hidden="1" x14ac:dyDescent="0.25"/>
    <row r="60597" hidden="1" x14ac:dyDescent="0.25"/>
    <row r="60598" hidden="1" x14ac:dyDescent="0.25"/>
    <row r="60599" hidden="1" x14ac:dyDescent="0.25"/>
    <row r="60600" hidden="1" x14ac:dyDescent="0.25"/>
    <row r="60601" hidden="1" x14ac:dyDescent="0.25"/>
    <row r="60602" hidden="1" x14ac:dyDescent="0.25"/>
    <row r="60603" hidden="1" x14ac:dyDescent="0.25"/>
    <row r="60604" hidden="1" x14ac:dyDescent="0.25"/>
    <row r="60605" hidden="1" x14ac:dyDescent="0.25"/>
    <row r="60606" hidden="1" x14ac:dyDescent="0.25"/>
    <row r="60607" hidden="1" x14ac:dyDescent="0.25"/>
    <row r="60608" hidden="1" x14ac:dyDescent="0.25"/>
    <row r="60609" hidden="1" x14ac:dyDescent="0.25"/>
    <row r="60610" hidden="1" x14ac:dyDescent="0.25"/>
    <row r="60611" hidden="1" x14ac:dyDescent="0.25"/>
    <row r="60612" hidden="1" x14ac:dyDescent="0.25"/>
    <row r="60613" hidden="1" x14ac:dyDescent="0.25"/>
    <row r="60614" hidden="1" x14ac:dyDescent="0.25"/>
    <row r="60615" hidden="1" x14ac:dyDescent="0.25"/>
    <row r="60616" hidden="1" x14ac:dyDescent="0.25"/>
    <row r="60617" hidden="1" x14ac:dyDescent="0.25"/>
    <row r="60618" hidden="1" x14ac:dyDescent="0.25"/>
    <row r="60619" hidden="1" x14ac:dyDescent="0.25"/>
    <row r="60620" hidden="1" x14ac:dyDescent="0.25"/>
    <row r="60621" hidden="1" x14ac:dyDescent="0.25"/>
    <row r="60622" hidden="1" x14ac:dyDescent="0.25"/>
    <row r="60623" hidden="1" x14ac:dyDescent="0.25"/>
    <row r="60624" hidden="1" x14ac:dyDescent="0.25"/>
    <row r="60625" hidden="1" x14ac:dyDescent="0.25"/>
    <row r="60626" hidden="1" x14ac:dyDescent="0.25"/>
    <row r="60627" hidden="1" x14ac:dyDescent="0.25"/>
    <row r="60628" hidden="1" x14ac:dyDescent="0.25"/>
    <row r="60629" hidden="1" x14ac:dyDescent="0.25"/>
    <row r="60630" hidden="1" x14ac:dyDescent="0.25"/>
    <row r="60631" hidden="1" x14ac:dyDescent="0.25"/>
    <row r="60632" hidden="1" x14ac:dyDescent="0.25"/>
    <row r="60633" hidden="1" x14ac:dyDescent="0.25"/>
    <row r="60634" hidden="1" x14ac:dyDescent="0.25"/>
    <row r="60635" hidden="1" x14ac:dyDescent="0.25"/>
    <row r="60636" hidden="1" x14ac:dyDescent="0.25"/>
    <row r="60637" hidden="1" x14ac:dyDescent="0.25"/>
    <row r="60638" hidden="1" x14ac:dyDescent="0.25"/>
    <row r="60639" hidden="1" x14ac:dyDescent="0.25"/>
    <row r="60640" hidden="1" x14ac:dyDescent="0.25"/>
    <row r="60641" hidden="1" x14ac:dyDescent="0.25"/>
    <row r="60642" hidden="1" x14ac:dyDescent="0.25"/>
    <row r="60643" hidden="1" x14ac:dyDescent="0.25"/>
    <row r="60644" hidden="1" x14ac:dyDescent="0.25"/>
    <row r="60645" hidden="1" x14ac:dyDescent="0.25"/>
    <row r="60646" hidden="1" x14ac:dyDescent="0.25"/>
    <row r="60647" hidden="1" x14ac:dyDescent="0.25"/>
    <row r="60648" hidden="1" x14ac:dyDescent="0.25"/>
    <row r="60649" hidden="1" x14ac:dyDescent="0.25"/>
    <row r="60650" hidden="1" x14ac:dyDescent="0.25"/>
    <row r="60651" hidden="1" x14ac:dyDescent="0.25"/>
    <row r="60652" hidden="1" x14ac:dyDescent="0.25"/>
    <row r="60653" hidden="1" x14ac:dyDescent="0.25"/>
    <row r="60654" hidden="1" x14ac:dyDescent="0.25"/>
    <row r="60655" hidden="1" x14ac:dyDescent="0.25"/>
    <row r="60656" hidden="1" x14ac:dyDescent="0.25"/>
    <row r="60657" hidden="1" x14ac:dyDescent="0.25"/>
    <row r="60658" hidden="1" x14ac:dyDescent="0.25"/>
    <row r="60659" hidden="1" x14ac:dyDescent="0.25"/>
    <row r="60660" hidden="1" x14ac:dyDescent="0.25"/>
    <row r="60661" hidden="1" x14ac:dyDescent="0.25"/>
    <row r="60662" hidden="1" x14ac:dyDescent="0.25"/>
    <row r="60663" hidden="1" x14ac:dyDescent="0.25"/>
    <row r="60664" hidden="1" x14ac:dyDescent="0.25"/>
    <row r="60665" hidden="1" x14ac:dyDescent="0.25"/>
    <row r="60666" hidden="1" x14ac:dyDescent="0.25"/>
    <row r="60667" hidden="1" x14ac:dyDescent="0.25"/>
    <row r="60668" hidden="1" x14ac:dyDescent="0.25"/>
    <row r="60669" hidden="1" x14ac:dyDescent="0.25"/>
    <row r="60670" hidden="1" x14ac:dyDescent="0.25"/>
    <row r="60671" hidden="1" x14ac:dyDescent="0.25"/>
    <row r="60672" hidden="1" x14ac:dyDescent="0.25"/>
    <row r="60673" hidden="1" x14ac:dyDescent="0.25"/>
    <row r="60674" hidden="1" x14ac:dyDescent="0.25"/>
    <row r="60675" hidden="1" x14ac:dyDescent="0.25"/>
    <row r="60676" hidden="1" x14ac:dyDescent="0.25"/>
    <row r="60677" hidden="1" x14ac:dyDescent="0.25"/>
    <row r="60678" hidden="1" x14ac:dyDescent="0.25"/>
    <row r="60679" hidden="1" x14ac:dyDescent="0.25"/>
    <row r="60680" hidden="1" x14ac:dyDescent="0.25"/>
    <row r="60681" hidden="1" x14ac:dyDescent="0.25"/>
    <row r="60682" hidden="1" x14ac:dyDescent="0.25"/>
    <row r="60683" hidden="1" x14ac:dyDescent="0.25"/>
    <row r="60684" hidden="1" x14ac:dyDescent="0.25"/>
    <row r="60685" hidden="1" x14ac:dyDescent="0.25"/>
    <row r="60686" hidden="1" x14ac:dyDescent="0.25"/>
    <row r="60687" hidden="1" x14ac:dyDescent="0.25"/>
    <row r="60688" hidden="1" x14ac:dyDescent="0.25"/>
    <row r="60689" hidden="1" x14ac:dyDescent="0.25"/>
    <row r="60690" hidden="1" x14ac:dyDescent="0.25"/>
    <row r="60691" hidden="1" x14ac:dyDescent="0.25"/>
    <row r="60692" hidden="1" x14ac:dyDescent="0.25"/>
    <row r="60693" hidden="1" x14ac:dyDescent="0.25"/>
    <row r="60694" hidden="1" x14ac:dyDescent="0.25"/>
    <row r="60695" hidden="1" x14ac:dyDescent="0.25"/>
    <row r="60696" hidden="1" x14ac:dyDescent="0.25"/>
    <row r="60697" hidden="1" x14ac:dyDescent="0.25"/>
    <row r="60698" hidden="1" x14ac:dyDescent="0.25"/>
    <row r="60699" hidden="1" x14ac:dyDescent="0.25"/>
    <row r="60700" hidden="1" x14ac:dyDescent="0.25"/>
    <row r="60701" hidden="1" x14ac:dyDescent="0.25"/>
    <row r="60702" hidden="1" x14ac:dyDescent="0.25"/>
    <row r="60703" hidden="1" x14ac:dyDescent="0.25"/>
    <row r="60704" hidden="1" x14ac:dyDescent="0.25"/>
    <row r="60705" hidden="1" x14ac:dyDescent="0.25"/>
    <row r="60706" hidden="1" x14ac:dyDescent="0.25"/>
    <row r="60707" hidden="1" x14ac:dyDescent="0.25"/>
    <row r="60708" hidden="1" x14ac:dyDescent="0.25"/>
    <row r="60709" hidden="1" x14ac:dyDescent="0.25"/>
    <row r="60710" hidden="1" x14ac:dyDescent="0.25"/>
    <row r="60711" hidden="1" x14ac:dyDescent="0.25"/>
    <row r="60712" hidden="1" x14ac:dyDescent="0.25"/>
    <row r="60713" hidden="1" x14ac:dyDescent="0.25"/>
    <row r="60714" hidden="1" x14ac:dyDescent="0.25"/>
    <row r="60715" hidden="1" x14ac:dyDescent="0.25"/>
    <row r="60716" hidden="1" x14ac:dyDescent="0.25"/>
    <row r="60717" hidden="1" x14ac:dyDescent="0.25"/>
    <row r="60718" hidden="1" x14ac:dyDescent="0.25"/>
    <row r="60719" hidden="1" x14ac:dyDescent="0.25"/>
    <row r="60720" hidden="1" x14ac:dyDescent="0.25"/>
    <row r="60721" hidden="1" x14ac:dyDescent="0.25"/>
    <row r="60722" hidden="1" x14ac:dyDescent="0.25"/>
    <row r="60723" hidden="1" x14ac:dyDescent="0.25"/>
    <row r="60724" hidden="1" x14ac:dyDescent="0.25"/>
    <row r="60725" hidden="1" x14ac:dyDescent="0.25"/>
    <row r="60726" hidden="1" x14ac:dyDescent="0.25"/>
    <row r="60727" hidden="1" x14ac:dyDescent="0.25"/>
    <row r="60728" hidden="1" x14ac:dyDescent="0.25"/>
    <row r="60729" hidden="1" x14ac:dyDescent="0.25"/>
    <row r="60730" hidden="1" x14ac:dyDescent="0.25"/>
    <row r="60731" hidden="1" x14ac:dyDescent="0.25"/>
    <row r="60732" hidden="1" x14ac:dyDescent="0.25"/>
    <row r="60733" hidden="1" x14ac:dyDescent="0.25"/>
    <row r="60734" hidden="1" x14ac:dyDescent="0.25"/>
    <row r="60735" hidden="1" x14ac:dyDescent="0.25"/>
    <row r="60736" hidden="1" x14ac:dyDescent="0.25"/>
    <row r="60737" hidden="1" x14ac:dyDescent="0.25"/>
    <row r="60738" hidden="1" x14ac:dyDescent="0.25"/>
    <row r="60739" hidden="1" x14ac:dyDescent="0.25"/>
    <row r="60740" hidden="1" x14ac:dyDescent="0.25"/>
    <row r="60741" hidden="1" x14ac:dyDescent="0.25"/>
    <row r="60742" hidden="1" x14ac:dyDescent="0.25"/>
    <row r="60743" hidden="1" x14ac:dyDescent="0.25"/>
    <row r="60744" hidden="1" x14ac:dyDescent="0.25"/>
    <row r="60745" hidden="1" x14ac:dyDescent="0.25"/>
    <row r="60746" hidden="1" x14ac:dyDescent="0.25"/>
    <row r="60747" hidden="1" x14ac:dyDescent="0.25"/>
    <row r="60748" hidden="1" x14ac:dyDescent="0.25"/>
    <row r="60749" hidden="1" x14ac:dyDescent="0.25"/>
    <row r="60750" hidden="1" x14ac:dyDescent="0.25"/>
    <row r="60751" hidden="1" x14ac:dyDescent="0.25"/>
    <row r="60752" hidden="1" x14ac:dyDescent="0.25"/>
    <row r="60753" hidden="1" x14ac:dyDescent="0.25"/>
    <row r="60754" hidden="1" x14ac:dyDescent="0.25"/>
    <row r="60755" hidden="1" x14ac:dyDescent="0.25"/>
    <row r="60756" hidden="1" x14ac:dyDescent="0.25"/>
    <row r="60757" hidden="1" x14ac:dyDescent="0.25"/>
    <row r="60758" hidden="1" x14ac:dyDescent="0.25"/>
    <row r="60759" hidden="1" x14ac:dyDescent="0.25"/>
    <row r="60760" hidden="1" x14ac:dyDescent="0.25"/>
    <row r="60761" hidden="1" x14ac:dyDescent="0.25"/>
    <row r="60762" hidden="1" x14ac:dyDescent="0.25"/>
    <row r="60763" hidden="1" x14ac:dyDescent="0.25"/>
    <row r="60764" hidden="1" x14ac:dyDescent="0.25"/>
    <row r="60765" hidden="1" x14ac:dyDescent="0.25"/>
    <row r="60766" hidden="1" x14ac:dyDescent="0.25"/>
    <row r="60767" hidden="1" x14ac:dyDescent="0.25"/>
    <row r="60768" hidden="1" x14ac:dyDescent="0.25"/>
    <row r="60769" hidden="1" x14ac:dyDescent="0.25"/>
    <row r="60770" hidden="1" x14ac:dyDescent="0.25"/>
    <row r="60771" hidden="1" x14ac:dyDescent="0.25"/>
    <row r="60772" hidden="1" x14ac:dyDescent="0.25"/>
    <row r="60773" hidden="1" x14ac:dyDescent="0.25"/>
    <row r="60774" hidden="1" x14ac:dyDescent="0.25"/>
    <row r="60775" hidden="1" x14ac:dyDescent="0.25"/>
    <row r="60776" hidden="1" x14ac:dyDescent="0.25"/>
    <row r="60777" hidden="1" x14ac:dyDescent="0.25"/>
    <row r="60778" hidden="1" x14ac:dyDescent="0.25"/>
    <row r="60779" hidden="1" x14ac:dyDescent="0.25"/>
    <row r="60780" hidden="1" x14ac:dyDescent="0.25"/>
    <row r="60781" hidden="1" x14ac:dyDescent="0.25"/>
    <row r="60782" hidden="1" x14ac:dyDescent="0.25"/>
    <row r="60783" hidden="1" x14ac:dyDescent="0.25"/>
    <row r="60784" hidden="1" x14ac:dyDescent="0.25"/>
    <row r="60785" hidden="1" x14ac:dyDescent="0.25"/>
    <row r="60786" hidden="1" x14ac:dyDescent="0.25"/>
    <row r="60787" hidden="1" x14ac:dyDescent="0.25"/>
    <row r="60788" hidden="1" x14ac:dyDescent="0.25"/>
    <row r="60789" hidden="1" x14ac:dyDescent="0.25"/>
    <row r="60790" hidden="1" x14ac:dyDescent="0.25"/>
    <row r="60791" hidden="1" x14ac:dyDescent="0.25"/>
    <row r="60792" hidden="1" x14ac:dyDescent="0.25"/>
    <row r="60793" hidden="1" x14ac:dyDescent="0.25"/>
    <row r="60794" hidden="1" x14ac:dyDescent="0.25"/>
    <row r="60795" hidden="1" x14ac:dyDescent="0.25"/>
    <row r="60796" hidden="1" x14ac:dyDescent="0.25"/>
    <row r="60797" hidden="1" x14ac:dyDescent="0.25"/>
    <row r="60798" hidden="1" x14ac:dyDescent="0.25"/>
    <row r="60799" hidden="1" x14ac:dyDescent="0.25"/>
    <row r="60800" hidden="1" x14ac:dyDescent="0.25"/>
    <row r="60801" hidden="1" x14ac:dyDescent="0.25"/>
    <row r="60802" hidden="1" x14ac:dyDescent="0.25"/>
    <row r="60803" hidden="1" x14ac:dyDescent="0.25"/>
    <row r="60804" hidden="1" x14ac:dyDescent="0.25"/>
    <row r="60805" hidden="1" x14ac:dyDescent="0.25"/>
    <row r="60806" hidden="1" x14ac:dyDescent="0.25"/>
    <row r="60807" hidden="1" x14ac:dyDescent="0.25"/>
    <row r="60808" hidden="1" x14ac:dyDescent="0.25"/>
    <row r="60809" hidden="1" x14ac:dyDescent="0.25"/>
    <row r="60810" hidden="1" x14ac:dyDescent="0.25"/>
    <row r="60811" hidden="1" x14ac:dyDescent="0.25"/>
    <row r="60812" hidden="1" x14ac:dyDescent="0.25"/>
    <row r="60813" hidden="1" x14ac:dyDescent="0.25"/>
    <row r="60814" hidden="1" x14ac:dyDescent="0.25"/>
    <row r="60815" hidden="1" x14ac:dyDescent="0.25"/>
    <row r="60816" hidden="1" x14ac:dyDescent="0.25"/>
    <row r="60817" hidden="1" x14ac:dyDescent="0.25"/>
    <row r="60818" hidden="1" x14ac:dyDescent="0.25"/>
    <row r="60819" hidden="1" x14ac:dyDescent="0.25"/>
    <row r="60820" hidden="1" x14ac:dyDescent="0.25"/>
    <row r="60821" hidden="1" x14ac:dyDescent="0.25"/>
    <row r="60822" hidden="1" x14ac:dyDescent="0.25"/>
    <row r="60823" hidden="1" x14ac:dyDescent="0.25"/>
    <row r="60824" hidden="1" x14ac:dyDescent="0.25"/>
    <row r="60825" hidden="1" x14ac:dyDescent="0.25"/>
    <row r="60826" hidden="1" x14ac:dyDescent="0.25"/>
    <row r="60827" hidden="1" x14ac:dyDescent="0.25"/>
    <row r="60828" hidden="1" x14ac:dyDescent="0.25"/>
    <row r="60829" hidden="1" x14ac:dyDescent="0.25"/>
    <row r="60830" hidden="1" x14ac:dyDescent="0.25"/>
    <row r="60831" hidden="1" x14ac:dyDescent="0.25"/>
    <row r="60832" hidden="1" x14ac:dyDescent="0.25"/>
    <row r="60833" hidden="1" x14ac:dyDescent="0.25"/>
    <row r="60834" hidden="1" x14ac:dyDescent="0.25"/>
    <row r="60835" hidden="1" x14ac:dyDescent="0.25"/>
    <row r="60836" hidden="1" x14ac:dyDescent="0.25"/>
    <row r="60837" hidden="1" x14ac:dyDescent="0.25"/>
    <row r="60838" hidden="1" x14ac:dyDescent="0.25"/>
    <row r="60839" hidden="1" x14ac:dyDescent="0.25"/>
    <row r="60840" hidden="1" x14ac:dyDescent="0.25"/>
    <row r="60841" hidden="1" x14ac:dyDescent="0.25"/>
    <row r="60842" hidden="1" x14ac:dyDescent="0.25"/>
    <row r="60843" hidden="1" x14ac:dyDescent="0.25"/>
    <row r="60844" hidden="1" x14ac:dyDescent="0.25"/>
    <row r="60845" hidden="1" x14ac:dyDescent="0.25"/>
    <row r="60846" hidden="1" x14ac:dyDescent="0.25"/>
    <row r="60847" hidden="1" x14ac:dyDescent="0.25"/>
    <row r="60848" hidden="1" x14ac:dyDescent="0.25"/>
    <row r="60849" hidden="1" x14ac:dyDescent="0.25"/>
    <row r="60850" hidden="1" x14ac:dyDescent="0.25"/>
    <row r="60851" hidden="1" x14ac:dyDescent="0.25"/>
    <row r="60852" hidden="1" x14ac:dyDescent="0.25"/>
    <row r="60853" hidden="1" x14ac:dyDescent="0.25"/>
    <row r="60854" hidden="1" x14ac:dyDescent="0.25"/>
    <row r="60855" hidden="1" x14ac:dyDescent="0.25"/>
    <row r="60856" hidden="1" x14ac:dyDescent="0.25"/>
    <row r="60857" hidden="1" x14ac:dyDescent="0.25"/>
    <row r="60858" hidden="1" x14ac:dyDescent="0.25"/>
    <row r="60859" hidden="1" x14ac:dyDescent="0.25"/>
    <row r="60860" hidden="1" x14ac:dyDescent="0.25"/>
    <row r="60861" hidden="1" x14ac:dyDescent="0.25"/>
    <row r="60862" hidden="1" x14ac:dyDescent="0.25"/>
    <row r="60863" hidden="1" x14ac:dyDescent="0.25"/>
    <row r="60864" hidden="1" x14ac:dyDescent="0.25"/>
    <row r="60865" hidden="1" x14ac:dyDescent="0.25"/>
    <row r="60866" hidden="1" x14ac:dyDescent="0.25"/>
    <row r="60867" hidden="1" x14ac:dyDescent="0.25"/>
    <row r="60868" hidden="1" x14ac:dyDescent="0.25"/>
    <row r="60869" hidden="1" x14ac:dyDescent="0.25"/>
    <row r="60870" hidden="1" x14ac:dyDescent="0.25"/>
    <row r="60871" hidden="1" x14ac:dyDescent="0.25"/>
    <row r="60872" hidden="1" x14ac:dyDescent="0.25"/>
    <row r="60873" hidden="1" x14ac:dyDescent="0.25"/>
    <row r="60874" hidden="1" x14ac:dyDescent="0.25"/>
    <row r="60875" hidden="1" x14ac:dyDescent="0.25"/>
    <row r="60876" hidden="1" x14ac:dyDescent="0.25"/>
    <row r="60877" hidden="1" x14ac:dyDescent="0.25"/>
    <row r="60878" hidden="1" x14ac:dyDescent="0.25"/>
    <row r="60879" hidden="1" x14ac:dyDescent="0.25"/>
    <row r="60880" hidden="1" x14ac:dyDescent="0.25"/>
    <row r="60881" hidden="1" x14ac:dyDescent="0.25"/>
    <row r="60882" hidden="1" x14ac:dyDescent="0.25"/>
    <row r="60883" hidden="1" x14ac:dyDescent="0.25"/>
    <row r="60884" hidden="1" x14ac:dyDescent="0.25"/>
    <row r="60885" hidden="1" x14ac:dyDescent="0.25"/>
    <row r="60886" hidden="1" x14ac:dyDescent="0.25"/>
    <row r="60887" hidden="1" x14ac:dyDescent="0.25"/>
    <row r="60888" hidden="1" x14ac:dyDescent="0.25"/>
    <row r="60889" hidden="1" x14ac:dyDescent="0.25"/>
    <row r="60890" hidden="1" x14ac:dyDescent="0.25"/>
    <row r="60891" hidden="1" x14ac:dyDescent="0.25"/>
    <row r="60892" hidden="1" x14ac:dyDescent="0.25"/>
    <row r="60893" hidden="1" x14ac:dyDescent="0.25"/>
    <row r="60894" hidden="1" x14ac:dyDescent="0.25"/>
    <row r="60895" hidden="1" x14ac:dyDescent="0.25"/>
    <row r="60896" hidden="1" x14ac:dyDescent="0.25"/>
    <row r="60897" hidden="1" x14ac:dyDescent="0.25"/>
    <row r="60898" hidden="1" x14ac:dyDescent="0.25"/>
    <row r="60899" hidden="1" x14ac:dyDescent="0.25"/>
    <row r="60900" hidden="1" x14ac:dyDescent="0.25"/>
    <row r="60901" hidden="1" x14ac:dyDescent="0.25"/>
    <row r="60902" hidden="1" x14ac:dyDescent="0.25"/>
    <row r="60903" hidden="1" x14ac:dyDescent="0.25"/>
    <row r="60904" hidden="1" x14ac:dyDescent="0.25"/>
    <row r="60905" hidden="1" x14ac:dyDescent="0.25"/>
    <row r="60906" hidden="1" x14ac:dyDescent="0.25"/>
    <row r="60907" hidden="1" x14ac:dyDescent="0.25"/>
    <row r="60908" hidden="1" x14ac:dyDescent="0.25"/>
    <row r="60909" hidden="1" x14ac:dyDescent="0.25"/>
    <row r="60910" hidden="1" x14ac:dyDescent="0.25"/>
    <row r="60911" hidden="1" x14ac:dyDescent="0.25"/>
    <row r="60912" hidden="1" x14ac:dyDescent="0.25"/>
    <row r="60913" hidden="1" x14ac:dyDescent="0.25"/>
    <row r="60914" hidden="1" x14ac:dyDescent="0.25"/>
    <row r="60915" hidden="1" x14ac:dyDescent="0.25"/>
    <row r="60916" hidden="1" x14ac:dyDescent="0.25"/>
    <row r="60917" hidden="1" x14ac:dyDescent="0.25"/>
    <row r="60918" hidden="1" x14ac:dyDescent="0.25"/>
    <row r="60919" hidden="1" x14ac:dyDescent="0.25"/>
    <row r="60920" hidden="1" x14ac:dyDescent="0.25"/>
    <row r="60921" hidden="1" x14ac:dyDescent="0.25"/>
    <row r="60922" hidden="1" x14ac:dyDescent="0.25"/>
    <row r="60923" hidden="1" x14ac:dyDescent="0.25"/>
    <row r="60924" hidden="1" x14ac:dyDescent="0.25"/>
    <row r="60925" hidden="1" x14ac:dyDescent="0.25"/>
    <row r="60926" hidden="1" x14ac:dyDescent="0.25"/>
    <row r="60927" hidden="1" x14ac:dyDescent="0.25"/>
    <row r="60928" hidden="1" x14ac:dyDescent="0.25"/>
    <row r="60929" hidden="1" x14ac:dyDescent="0.25"/>
    <row r="60930" hidden="1" x14ac:dyDescent="0.25"/>
    <row r="60931" hidden="1" x14ac:dyDescent="0.25"/>
    <row r="60932" hidden="1" x14ac:dyDescent="0.25"/>
    <row r="60933" hidden="1" x14ac:dyDescent="0.25"/>
    <row r="60934" hidden="1" x14ac:dyDescent="0.25"/>
    <row r="60935" hidden="1" x14ac:dyDescent="0.25"/>
    <row r="60936" hidden="1" x14ac:dyDescent="0.25"/>
    <row r="60937" hidden="1" x14ac:dyDescent="0.25"/>
    <row r="60938" hidden="1" x14ac:dyDescent="0.25"/>
    <row r="60939" hidden="1" x14ac:dyDescent="0.25"/>
    <row r="60940" hidden="1" x14ac:dyDescent="0.25"/>
    <row r="60941" hidden="1" x14ac:dyDescent="0.25"/>
    <row r="60942" hidden="1" x14ac:dyDescent="0.25"/>
    <row r="60943" hidden="1" x14ac:dyDescent="0.25"/>
    <row r="60944" hidden="1" x14ac:dyDescent="0.25"/>
    <row r="60945" hidden="1" x14ac:dyDescent="0.25"/>
    <row r="60946" hidden="1" x14ac:dyDescent="0.25"/>
    <row r="60947" hidden="1" x14ac:dyDescent="0.25"/>
    <row r="60948" hidden="1" x14ac:dyDescent="0.25"/>
    <row r="60949" hidden="1" x14ac:dyDescent="0.25"/>
    <row r="60950" hidden="1" x14ac:dyDescent="0.25"/>
    <row r="60951" hidden="1" x14ac:dyDescent="0.25"/>
    <row r="60952" hidden="1" x14ac:dyDescent="0.25"/>
    <row r="60953" hidden="1" x14ac:dyDescent="0.25"/>
    <row r="60954" hidden="1" x14ac:dyDescent="0.25"/>
    <row r="60955" hidden="1" x14ac:dyDescent="0.25"/>
    <row r="60956" hidden="1" x14ac:dyDescent="0.25"/>
    <row r="60957" hidden="1" x14ac:dyDescent="0.25"/>
    <row r="60958" hidden="1" x14ac:dyDescent="0.25"/>
    <row r="60959" hidden="1" x14ac:dyDescent="0.25"/>
    <row r="60960" hidden="1" x14ac:dyDescent="0.25"/>
    <row r="60961" hidden="1" x14ac:dyDescent="0.25"/>
    <row r="60962" hidden="1" x14ac:dyDescent="0.25"/>
    <row r="60963" hidden="1" x14ac:dyDescent="0.25"/>
    <row r="60964" hidden="1" x14ac:dyDescent="0.25"/>
    <row r="60965" hidden="1" x14ac:dyDescent="0.25"/>
    <row r="60966" hidden="1" x14ac:dyDescent="0.25"/>
    <row r="60967" hidden="1" x14ac:dyDescent="0.25"/>
    <row r="60968" hidden="1" x14ac:dyDescent="0.25"/>
    <row r="60969" hidden="1" x14ac:dyDescent="0.25"/>
    <row r="60970" hidden="1" x14ac:dyDescent="0.25"/>
    <row r="60971" hidden="1" x14ac:dyDescent="0.25"/>
    <row r="60972" hidden="1" x14ac:dyDescent="0.25"/>
    <row r="60973" hidden="1" x14ac:dyDescent="0.25"/>
    <row r="60974" hidden="1" x14ac:dyDescent="0.25"/>
    <row r="60975" hidden="1" x14ac:dyDescent="0.25"/>
    <row r="60976" hidden="1" x14ac:dyDescent="0.25"/>
    <row r="60977" hidden="1" x14ac:dyDescent="0.25"/>
    <row r="60978" hidden="1" x14ac:dyDescent="0.25"/>
    <row r="60979" hidden="1" x14ac:dyDescent="0.25"/>
    <row r="60980" hidden="1" x14ac:dyDescent="0.25"/>
    <row r="60981" hidden="1" x14ac:dyDescent="0.25"/>
    <row r="60982" hidden="1" x14ac:dyDescent="0.25"/>
    <row r="60983" hidden="1" x14ac:dyDescent="0.25"/>
    <row r="60984" hidden="1" x14ac:dyDescent="0.25"/>
    <row r="60985" hidden="1" x14ac:dyDescent="0.25"/>
    <row r="60986" hidden="1" x14ac:dyDescent="0.25"/>
    <row r="60987" hidden="1" x14ac:dyDescent="0.25"/>
    <row r="60988" hidden="1" x14ac:dyDescent="0.25"/>
    <row r="60989" hidden="1" x14ac:dyDescent="0.25"/>
    <row r="60990" hidden="1" x14ac:dyDescent="0.25"/>
    <row r="60991" hidden="1" x14ac:dyDescent="0.25"/>
    <row r="60992" hidden="1" x14ac:dyDescent="0.25"/>
    <row r="60993" hidden="1" x14ac:dyDescent="0.25"/>
    <row r="60994" hidden="1" x14ac:dyDescent="0.25"/>
    <row r="60995" hidden="1" x14ac:dyDescent="0.25"/>
    <row r="60996" hidden="1" x14ac:dyDescent="0.25"/>
    <row r="60997" hidden="1" x14ac:dyDescent="0.25"/>
    <row r="60998" hidden="1" x14ac:dyDescent="0.25"/>
    <row r="60999" hidden="1" x14ac:dyDescent="0.25"/>
    <row r="61000" hidden="1" x14ac:dyDescent="0.25"/>
    <row r="61001" hidden="1" x14ac:dyDescent="0.25"/>
    <row r="61002" hidden="1" x14ac:dyDescent="0.25"/>
    <row r="61003" hidden="1" x14ac:dyDescent="0.25"/>
    <row r="61004" hidden="1" x14ac:dyDescent="0.25"/>
    <row r="61005" hidden="1" x14ac:dyDescent="0.25"/>
    <row r="61006" hidden="1" x14ac:dyDescent="0.25"/>
    <row r="61007" hidden="1" x14ac:dyDescent="0.25"/>
    <row r="61008" hidden="1" x14ac:dyDescent="0.25"/>
    <row r="61009" hidden="1" x14ac:dyDescent="0.25"/>
    <row r="61010" hidden="1" x14ac:dyDescent="0.25"/>
    <row r="61011" hidden="1" x14ac:dyDescent="0.25"/>
    <row r="61012" hidden="1" x14ac:dyDescent="0.25"/>
    <row r="61013" hidden="1" x14ac:dyDescent="0.25"/>
    <row r="61014" hidden="1" x14ac:dyDescent="0.25"/>
    <row r="61015" hidden="1" x14ac:dyDescent="0.25"/>
    <row r="61016" hidden="1" x14ac:dyDescent="0.25"/>
    <row r="61017" hidden="1" x14ac:dyDescent="0.25"/>
    <row r="61018" hidden="1" x14ac:dyDescent="0.25"/>
    <row r="61019" hidden="1" x14ac:dyDescent="0.25"/>
    <row r="61020" hidden="1" x14ac:dyDescent="0.25"/>
    <row r="61021" hidden="1" x14ac:dyDescent="0.25"/>
    <row r="61022" hidden="1" x14ac:dyDescent="0.25"/>
    <row r="61023" hidden="1" x14ac:dyDescent="0.25"/>
    <row r="61024" hidden="1" x14ac:dyDescent="0.25"/>
    <row r="61025" hidden="1" x14ac:dyDescent="0.25"/>
    <row r="61026" hidden="1" x14ac:dyDescent="0.25"/>
    <row r="61027" hidden="1" x14ac:dyDescent="0.25"/>
    <row r="61028" hidden="1" x14ac:dyDescent="0.25"/>
    <row r="61029" hidden="1" x14ac:dyDescent="0.25"/>
    <row r="61030" hidden="1" x14ac:dyDescent="0.25"/>
    <row r="61031" hidden="1" x14ac:dyDescent="0.25"/>
    <row r="61032" hidden="1" x14ac:dyDescent="0.25"/>
    <row r="61033" hidden="1" x14ac:dyDescent="0.25"/>
    <row r="61034" hidden="1" x14ac:dyDescent="0.25"/>
    <row r="61035" hidden="1" x14ac:dyDescent="0.25"/>
    <row r="61036" hidden="1" x14ac:dyDescent="0.25"/>
    <row r="61037" hidden="1" x14ac:dyDescent="0.25"/>
    <row r="61038" hidden="1" x14ac:dyDescent="0.25"/>
    <row r="61039" hidden="1" x14ac:dyDescent="0.25"/>
    <row r="61040" hidden="1" x14ac:dyDescent="0.25"/>
    <row r="61041" hidden="1" x14ac:dyDescent="0.25"/>
    <row r="61042" hidden="1" x14ac:dyDescent="0.25"/>
    <row r="61043" hidden="1" x14ac:dyDescent="0.25"/>
    <row r="61044" hidden="1" x14ac:dyDescent="0.25"/>
    <row r="61045" hidden="1" x14ac:dyDescent="0.25"/>
    <row r="61046" hidden="1" x14ac:dyDescent="0.25"/>
    <row r="61047" hidden="1" x14ac:dyDescent="0.25"/>
    <row r="61048" hidden="1" x14ac:dyDescent="0.25"/>
    <row r="61049" hidden="1" x14ac:dyDescent="0.25"/>
    <row r="61050" hidden="1" x14ac:dyDescent="0.25"/>
    <row r="61051" hidden="1" x14ac:dyDescent="0.25"/>
    <row r="61052" hidden="1" x14ac:dyDescent="0.25"/>
    <row r="61053" hidden="1" x14ac:dyDescent="0.25"/>
    <row r="61054" hidden="1" x14ac:dyDescent="0.25"/>
    <row r="61055" hidden="1" x14ac:dyDescent="0.25"/>
    <row r="61056" hidden="1" x14ac:dyDescent="0.25"/>
    <row r="61057" hidden="1" x14ac:dyDescent="0.25"/>
    <row r="61058" hidden="1" x14ac:dyDescent="0.25"/>
    <row r="61059" hidden="1" x14ac:dyDescent="0.25"/>
    <row r="61060" hidden="1" x14ac:dyDescent="0.25"/>
    <row r="61061" hidden="1" x14ac:dyDescent="0.25"/>
    <row r="61062" hidden="1" x14ac:dyDescent="0.25"/>
    <row r="61063" hidden="1" x14ac:dyDescent="0.25"/>
    <row r="61064" hidden="1" x14ac:dyDescent="0.25"/>
    <row r="61065" hidden="1" x14ac:dyDescent="0.25"/>
    <row r="61066" hidden="1" x14ac:dyDescent="0.25"/>
    <row r="61067" hidden="1" x14ac:dyDescent="0.25"/>
    <row r="61068" hidden="1" x14ac:dyDescent="0.25"/>
    <row r="61069" hidden="1" x14ac:dyDescent="0.25"/>
    <row r="61070" hidden="1" x14ac:dyDescent="0.25"/>
    <row r="61071" hidden="1" x14ac:dyDescent="0.25"/>
    <row r="61072" hidden="1" x14ac:dyDescent="0.25"/>
    <row r="61073" hidden="1" x14ac:dyDescent="0.25"/>
    <row r="61074" hidden="1" x14ac:dyDescent="0.25"/>
    <row r="61075" hidden="1" x14ac:dyDescent="0.25"/>
    <row r="61076" hidden="1" x14ac:dyDescent="0.25"/>
    <row r="61077" hidden="1" x14ac:dyDescent="0.25"/>
    <row r="61078" hidden="1" x14ac:dyDescent="0.25"/>
    <row r="61079" hidden="1" x14ac:dyDescent="0.25"/>
    <row r="61080" hidden="1" x14ac:dyDescent="0.25"/>
    <row r="61081" hidden="1" x14ac:dyDescent="0.25"/>
    <row r="61082" hidden="1" x14ac:dyDescent="0.25"/>
    <row r="61083" hidden="1" x14ac:dyDescent="0.25"/>
    <row r="61084" hidden="1" x14ac:dyDescent="0.25"/>
    <row r="61085" hidden="1" x14ac:dyDescent="0.25"/>
    <row r="61086" hidden="1" x14ac:dyDescent="0.25"/>
    <row r="61087" hidden="1" x14ac:dyDescent="0.25"/>
    <row r="61088" hidden="1" x14ac:dyDescent="0.25"/>
    <row r="61089" hidden="1" x14ac:dyDescent="0.25"/>
    <row r="61090" hidden="1" x14ac:dyDescent="0.25"/>
    <row r="61091" hidden="1" x14ac:dyDescent="0.25"/>
    <row r="61092" hidden="1" x14ac:dyDescent="0.25"/>
    <row r="61093" hidden="1" x14ac:dyDescent="0.25"/>
    <row r="61094" hidden="1" x14ac:dyDescent="0.25"/>
    <row r="61095" hidden="1" x14ac:dyDescent="0.25"/>
    <row r="61096" hidden="1" x14ac:dyDescent="0.25"/>
    <row r="61097" hidden="1" x14ac:dyDescent="0.25"/>
    <row r="61098" hidden="1" x14ac:dyDescent="0.25"/>
    <row r="61099" hidden="1" x14ac:dyDescent="0.25"/>
    <row r="61100" hidden="1" x14ac:dyDescent="0.25"/>
    <row r="61101" hidden="1" x14ac:dyDescent="0.25"/>
    <row r="61102" hidden="1" x14ac:dyDescent="0.25"/>
    <row r="61103" hidden="1" x14ac:dyDescent="0.25"/>
    <row r="61104" hidden="1" x14ac:dyDescent="0.25"/>
    <row r="61105" hidden="1" x14ac:dyDescent="0.25"/>
    <row r="61106" hidden="1" x14ac:dyDescent="0.25"/>
    <row r="61107" hidden="1" x14ac:dyDescent="0.25"/>
    <row r="61108" hidden="1" x14ac:dyDescent="0.25"/>
    <row r="61109" hidden="1" x14ac:dyDescent="0.25"/>
    <row r="61110" hidden="1" x14ac:dyDescent="0.25"/>
    <row r="61111" hidden="1" x14ac:dyDescent="0.25"/>
    <row r="61112" hidden="1" x14ac:dyDescent="0.25"/>
    <row r="61113" hidden="1" x14ac:dyDescent="0.25"/>
    <row r="61114" hidden="1" x14ac:dyDescent="0.25"/>
    <row r="61115" hidden="1" x14ac:dyDescent="0.25"/>
    <row r="61116" hidden="1" x14ac:dyDescent="0.25"/>
    <row r="61117" hidden="1" x14ac:dyDescent="0.25"/>
    <row r="61118" hidden="1" x14ac:dyDescent="0.25"/>
    <row r="61119" hidden="1" x14ac:dyDescent="0.25"/>
    <row r="61120" hidden="1" x14ac:dyDescent="0.25"/>
    <row r="61121" hidden="1" x14ac:dyDescent="0.25"/>
    <row r="61122" hidden="1" x14ac:dyDescent="0.25"/>
    <row r="61123" hidden="1" x14ac:dyDescent="0.25"/>
    <row r="61124" hidden="1" x14ac:dyDescent="0.25"/>
    <row r="61125" hidden="1" x14ac:dyDescent="0.25"/>
    <row r="61126" hidden="1" x14ac:dyDescent="0.25"/>
    <row r="61127" hidden="1" x14ac:dyDescent="0.25"/>
    <row r="61128" hidden="1" x14ac:dyDescent="0.25"/>
    <row r="61129" hidden="1" x14ac:dyDescent="0.25"/>
    <row r="61130" hidden="1" x14ac:dyDescent="0.25"/>
    <row r="61131" hidden="1" x14ac:dyDescent="0.25"/>
    <row r="61132" hidden="1" x14ac:dyDescent="0.25"/>
    <row r="61133" hidden="1" x14ac:dyDescent="0.25"/>
    <row r="61134" hidden="1" x14ac:dyDescent="0.25"/>
    <row r="61135" hidden="1" x14ac:dyDescent="0.25"/>
    <row r="61136" hidden="1" x14ac:dyDescent="0.25"/>
    <row r="61137" hidden="1" x14ac:dyDescent="0.25"/>
    <row r="61138" hidden="1" x14ac:dyDescent="0.25"/>
    <row r="61139" hidden="1" x14ac:dyDescent="0.25"/>
    <row r="61140" hidden="1" x14ac:dyDescent="0.25"/>
    <row r="61141" hidden="1" x14ac:dyDescent="0.25"/>
    <row r="61142" hidden="1" x14ac:dyDescent="0.25"/>
    <row r="61143" hidden="1" x14ac:dyDescent="0.25"/>
    <row r="61144" hidden="1" x14ac:dyDescent="0.25"/>
    <row r="61145" hidden="1" x14ac:dyDescent="0.25"/>
    <row r="61146" hidden="1" x14ac:dyDescent="0.25"/>
    <row r="61147" hidden="1" x14ac:dyDescent="0.25"/>
    <row r="61148" hidden="1" x14ac:dyDescent="0.25"/>
    <row r="61149" hidden="1" x14ac:dyDescent="0.25"/>
    <row r="61150" hidden="1" x14ac:dyDescent="0.25"/>
    <row r="61151" hidden="1" x14ac:dyDescent="0.25"/>
    <row r="61152" hidden="1" x14ac:dyDescent="0.25"/>
    <row r="61153" hidden="1" x14ac:dyDescent="0.25"/>
    <row r="61154" hidden="1" x14ac:dyDescent="0.25"/>
    <row r="61155" hidden="1" x14ac:dyDescent="0.25"/>
    <row r="61156" hidden="1" x14ac:dyDescent="0.25"/>
    <row r="61157" hidden="1" x14ac:dyDescent="0.25"/>
    <row r="61158" hidden="1" x14ac:dyDescent="0.25"/>
    <row r="61159" hidden="1" x14ac:dyDescent="0.25"/>
    <row r="61160" hidden="1" x14ac:dyDescent="0.25"/>
    <row r="61161" hidden="1" x14ac:dyDescent="0.25"/>
    <row r="61162" hidden="1" x14ac:dyDescent="0.25"/>
    <row r="61163" hidden="1" x14ac:dyDescent="0.25"/>
    <row r="61164" hidden="1" x14ac:dyDescent="0.25"/>
    <row r="61165" hidden="1" x14ac:dyDescent="0.25"/>
    <row r="61166" hidden="1" x14ac:dyDescent="0.25"/>
    <row r="61167" hidden="1" x14ac:dyDescent="0.25"/>
    <row r="61168" hidden="1" x14ac:dyDescent="0.25"/>
    <row r="61169" hidden="1" x14ac:dyDescent="0.25"/>
    <row r="61170" hidden="1" x14ac:dyDescent="0.25"/>
    <row r="61171" hidden="1" x14ac:dyDescent="0.25"/>
    <row r="61172" hidden="1" x14ac:dyDescent="0.25"/>
    <row r="61173" hidden="1" x14ac:dyDescent="0.25"/>
    <row r="61174" hidden="1" x14ac:dyDescent="0.25"/>
    <row r="61175" hidden="1" x14ac:dyDescent="0.25"/>
    <row r="61176" hidden="1" x14ac:dyDescent="0.25"/>
    <row r="61177" hidden="1" x14ac:dyDescent="0.25"/>
    <row r="61178" hidden="1" x14ac:dyDescent="0.25"/>
    <row r="61179" hidden="1" x14ac:dyDescent="0.25"/>
    <row r="61180" hidden="1" x14ac:dyDescent="0.25"/>
    <row r="61181" hidden="1" x14ac:dyDescent="0.25"/>
    <row r="61182" hidden="1" x14ac:dyDescent="0.25"/>
    <row r="61183" hidden="1" x14ac:dyDescent="0.25"/>
    <row r="61184" hidden="1" x14ac:dyDescent="0.25"/>
    <row r="61185" hidden="1" x14ac:dyDescent="0.25"/>
    <row r="61186" hidden="1" x14ac:dyDescent="0.25"/>
    <row r="61187" hidden="1" x14ac:dyDescent="0.25"/>
    <row r="61188" hidden="1" x14ac:dyDescent="0.25"/>
    <row r="61189" hidden="1" x14ac:dyDescent="0.25"/>
    <row r="61190" hidden="1" x14ac:dyDescent="0.25"/>
    <row r="61191" hidden="1" x14ac:dyDescent="0.25"/>
    <row r="61192" hidden="1" x14ac:dyDescent="0.25"/>
    <row r="61193" hidden="1" x14ac:dyDescent="0.25"/>
    <row r="61194" hidden="1" x14ac:dyDescent="0.25"/>
    <row r="61195" hidden="1" x14ac:dyDescent="0.25"/>
    <row r="61196" hidden="1" x14ac:dyDescent="0.25"/>
    <row r="61197" hidden="1" x14ac:dyDescent="0.25"/>
    <row r="61198" hidden="1" x14ac:dyDescent="0.25"/>
    <row r="61199" hidden="1" x14ac:dyDescent="0.25"/>
    <row r="61200" hidden="1" x14ac:dyDescent="0.25"/>
    <row r="61201" hidden="1" x14ac:dyDescent="0.25"/>
    <row r="61202" hidden="1" x14ac:dyDescent="0.25"/>
    <row r="61203" hidden="1" x14ac:dyDescent="0.25"/>
    <row r="61204" hidden="1" x14ac:dyDescent="0.25"/>
    <row r="61205" hidden="1" x14ac:dyDescent="0.25"/>
    <row r="61206" hidden="1" x14ac:dyDescent="0.25"/>
    <row r="61207" hidden="1" x14ac:dyDescent="0.25"/>
    <row r="61208" hidden="1" x14ac:dyDescent="0.25"/>
    <row r="61209" hidden="1" x14ac:dyDescent="0.25"/>
    <row r="61210" hidden="1" x14ac:dyDescent="0.25"/>
    <row r="61211" hidden="1" x14ac:dyDescent="0.25"/>
    <row r="61212" hidden="1" x14ac:dyDescent="0.25"/>
    <row r="61213" hidden="1" x14ac:dyDescent="0.25"/>
    <row r="61214" hidden="1" x14ac:dyDescent="0.25"/>
    <row r="61215" hidden="1" x14ac:dyDescent="0.25"/>
    <row r="61216" hidden="1" x14ac:dyDescent="0.25"/>
    <row r="61217" hidden="1" x14ac:dyDescent="0.25"/>
    <row r="61218" hidden="1" x14ac:dyDescent="0.25"/>
    <row r="61219" hidden="1" x14ac:dyDescent="0.25"/>
    <row r="61220" hidden="1" x14ac:dyDescent="0.25"/>
    <row r="61221" hidden="1" x14ac:dyDescent="0.25"/>
    <row r="61222" hidden="1" x14ac:dyDescent="0.25"/>
    <row r="61223" hidden="1" x14ac:dyDescent="0.25"/>
    <row r="61224" hidden="1" x14ac:dyDescent="0.25"/>
    <row r="61225" hidden="1" x14ac:dyDescent="0.25"/>
    <row r="61226" hidden="1" x14ac:dyDescent="0.25"/>
    <row r="61227" hidden="1" x14ac:dyDescent="0.25"/>
    <row r="61228" hidden="1" x14ac:dyDescent="0.25"/>
    <row r="61229" hidden="1" x14ac:dyDescent="0.25"/>
    <row r="61230" hidden="1" x14ac:dyDescent="0.25"/>
    <row r="61231" hidden="1" x14ac:dyDescent="0.25"/>
    <row r="61232" hidden="1" x14ac:dyDescent="0.25"/>
    <row r="61233" hidden="1" x14ac:dyDescent="0.25"/>
    <row r="61234" hidden="1" x14ac:dyDescent="0.25"/>
    <row r="61235" hidden="1" x14ac:dyDescent="0.25"/>
    <row r="61236" hidden="1" x14ac:dyDescent="0.25"/>
    <row r="61237" hidden="1" x14ac:dyDescent="0.25"/>
    <row r="61238" hidden="1" x14ac:dyDescent="0.25"/>
    <row r="61239" hidden="1" x14ac:dyDescent="0.25"/>
    <row r="61240" hidden="1" x14ac:dyDescent="0.25"/>
    <row r="61241" hidden="1" x14ac:dyDescent="0.25"/>
    <row r="61242" hidden="1" x14ac:dyDescent="0.25"/>
    <row r="61243" hidden="1" x14ac:dyDescent="0.25"/>
    <row r="61244" hidden="1" x14ac:dyDescent="0.25"/>
    <row r="61245" hidden="1" x14ac:dyDescent="0.25"/>
    <row r="61246" hidden="1" x14ac:dyDescent="0.25"/>
    <row r="61247" hidden="1" x14ac:dyDescent="0.25"/>
    <row r="61248" hidden="1" x14ac:dyDescent="0.25"/>
    <row r="61249" hidden="1" x14ac:dyDescent="0.25"/>
    <row r="61250" hidden="1" x14ac:dyDescent="0.25"/>
    <row r="61251" hidden="1" x14ac:dyDescent="0.25"/>
    <row r="61252" hidden="1" x14ac:dyDescent="0.25"/>
    <row r="61253" hidden="1" x14ac:dyDescent="0.25"/>
    <row r="61254" hidden="1" x14ac:dyDescent="0.25"/>
    <row r="61255" hidden="1" x14ac:dyDescent="0.25"/>
    <row r="61256" hidden="1" x14ac:dyDescent="0.25"/>
    <row r="61257" hidden="1" x14ac:dyDescent="0.25"/>
    <row r="61258" hidden="1" x14ac:dyDescent="0.25"/>
    <row r="61259" hidden="1" x14ac:dyDescent="0.25"/>
    <row r="61260" hidden="1" x14ac:dyDescent="0.25"/>
    <row r="61261" hidden="1" x14ac:dyDescent="0.25"/>
    <row r="61262" hidden="1" x14ac:dyDescent="0.25"/>
    <row r="61263" hidden="1" x14ac:dyDescent="0.25"/>
    <row r="61264" hidden="1" x14ac:dyDescent="0.25"/>
    <row r="61265" hidden="1" x14ac:dyDescent="0.25"/>
    <row r="61266" hidden="1" x14ac:dyDescent="0.25"/>
    <row r="61267" hidden="1" x14ac:dyDescent="0.25"/>
    <row r="61268" hidden="1" x14ac:dyDescent="0.25"/>
    <row r="61269" hidden="1" x14ac:dyDescent="0.25"/>
    <row r="61270" hidden="1" x14ac:dyDescent="0.25"/>
    <row r="61271" hidden="1" x14ac:dyDescent="0.25"/>
    <row r="61272" hidden="1" x14ac:dyDescent="0.25"/>
    <row r="61273" hidden="1" x14ac:dyDescent="0.25"/>
    <row r="61274" hidden="1" x14ac:dyDescent="0.25"/>
    <row r="61275" hidden="1" x14ac:dyDescent="0.25"/>
    <row r="61276" hidden="1" x14ac:dyDescent="0.25"/>
    <row r="61277" hidden="1" x14ac:dyDescent="0.25"/>
    <row r="61278" hidden="1" x14ac:dyDescent="0.25"/>
    <row r="61279" hidden="1" x14ac:dyDescent="0.25"/>
    <row r="61280" hidden="1" x14ac:dyDescent="0.25"/>
    <row r="61281" hidden="1" x14ac:dyDescent="0.25"/>
    <row r="61282" hidden="1" x14ac:dyDescent="0.25"/>
    <row r="61283" hidden="1" x14ac:dyDescent="0.25"/>
    <row r="61284" hidden="1" x14ac:dyDescent="0.25"/>
    <row r="61285" hidden="1" x14ac:dyDescent="0.25"/>
    <row r="61286" hidden="1" x14ac:dyDescent="0.25"/>
    <row r="61287" hidden="1" x14ac:dyDescent="0.25"/>
    <row r="61288" hidden="1" x14ac:dyDescent="0.25"/>
    <row r="61289" hidden="1" x14ac:dyDescent="0.25"/>
    <row r="61290" hidden="1" x14ac:dyDescent="0.25"/>
    <row r="61291" hidden="1" x14ac:dyDescent="0.25"/>
    <row r="61292" hidden="1" x14ac:dyDescent="0.25"/>
    <row r="61293" hidden="1" x14ac:dyDescent="0.25"/>
    <row r="61294" hidden="1" x14ac:dyDescent="0.25"/>
    <row r="61295" hidden="1" x14ac:dyDescent="0.25"/>
    <row r="61296" hidden="1" x14ac:dyDescent="0.25"/>
    <row r="61297" hidden="1" x14ac:dyDescent="0.25"/>
    <row r="61298" hidden="1" x14ac:dyDescent="0.25"/>
    <row r="61299" hidden="1" x14ac:dyDescent="0.25"/>
    <row r="61300" hidden="1" x14ac:dyDescent="0.25"/>
    <row r="61301" hidden="1" x14ac:dyDescent="0.25"/>
    <row r="61302" hidden="1" x14ac:dyDescent="0.25"/>
    <row r="61303" hidden="1" x14ac:dyDescent="0.25"/>
    <row r="61304" hidden="1" x14ac:dyDescent="0.25"/>
    <row r="61305" hidden="1" x14ac:dyDescent="0.25"/>
    <row r="61306" hidden="1" x14ac:dyDescent="0.25"/>
    <row r="61307" hidden="1" x14ac:dyDescent="0.25"/>
    <row r="61308" hidden="1" x14ac:dyDescent="0.25"/>
    <row r="61309" hidden="1" x14ac:dyDescent="0.25"/>
    <row r="61310" hidden="1" x14ac:dyDescent="0.25"/>
    <row r="61311" hidden="1" x14ac:dyDescent="0.25"/>
    <row r="61312" hidden="1" x14ac:dyDescent="0.25"/>
    <row r="61313" hidden="1" x14ac:dyDescent="0.25"/>
    <row r="61314" hidden="1" x14ac:dyDescent="0.25"/>
    <row r="61315" hidden="1" x14ac:dyDescent="0.25"/>
    <row r="61316" hidden="1" x14ac:dyDescent="0.25"/>
    <row r="61317" hidden="1" x14ac:dyDescent="0.25"/>
    <row r="61318" hidden="1" x14ac:dyDescent="0.25"/>
    <row r="61319" hidden="1" x14ac:dyDescent="0.25"/>
    <row r="61320" hidden="1" x14ac:dyDescent="0.25"/>
    <row r="61321" hidden="1" x14ac:dyDescent="0.25"/>
    <row r="61322" hidden="1" x14ac:dyDescent="0.25"/>
    <row r="61323" hidden="1" x14ac:dyDescent="0.25"/>
    <row r="61324" hidden="1" x14ac:dyDescent="0.25"/>
    <row r="61325" hidden="1" x14ac:dyDescent="0.25"/>
    <row r="61326" hidden="1" x14ac:dyDescent="0.25"/>
    <row r="61327" hidden="1" x14ac:dyDescent="0.25"/>
    <row r="61328" hidden="1" x14ac:dyDescent="0.25"/>
    <row r="61329" hidden="1" x14ac:dyDescent="0.25"/>
    <row r="61330" hidden="1" x14ac:dyDescent="0.25"/>
    <row r="61331" hidden="1" x14ac:dyDescent="0.25"/>
    <row r="61332" hidden="1" x14ac:dyDescent="0.25"/>
    <row r="61333" hidden="1" x14ac:dyDescent="0.25"/>
    <row r="61334" hidden="1" x14ac:dyDescent="0.25"/>
    <row r="61335" hidden="1" x14ac:dyDescent="0.25"/>
    <row r="61336" hidden="1" x14ac:dyDescent="0.25"/>
    <row r="61337" hidden="1" x14ac:dyDescent="0.25"/>
    <row r="61338" hidden="1" x14ac:dyDescent="0.25"/>
    <row r="61339" hidden="1" x14ac:dyDescent="0.25"/>
    <row r="61340" hidden="1" x14ac:dyDescent="0.25"/>
    <row r="61341" hidden="1" x14ac:dyDescent="0.25"/>
    <row r="61342" hidden="1" x14ac:dyDescent="0.25"/>
    <row r="61343" hidden="1" x14ac:dyDescent="0.25"/>
    <row r="61344" hidden="1" x14ac:dyDescent="0.25"/>
    <row r="61345" hidden="1" x14ac:dyDescent="0.25"/>
    <row r="61346" hidden="1" x14ac:dyDescent="0.25"/>
    <row r="61347" hidden="1" x14ac:dyDescent="0.25"/>
    <row r="61348" hidden="1" x14ac:dyDescent="0.25"/>
    <row r="61349" hidden="1" x14ac:dyDescent="0.25"/>
    <row r="61350" hidden="1" x14ac:dyDescent="0.25"/>
    <row r="61351" hidden="1" x14ac:dyDescent="0.25"/>
    <row r="61352" hidden="1" x14ac:dyDescent="0.25"/>
    <row r="61353" hidden="1" x14ac:dyDescent="0.25"/>
    <row r="61354" hidden="1" x14ac:dyDescent="0.25"/>
    <row r="61355" hidden="1" x14ac:dyDescent="0.25"/>
    <row r="61356" hidden="1" x14ac:dyDescent="0.25"/>
    <row r="61357" hidden="1" x14ac:dyDescent="0.25"/>
    <row r="61358" hidden="1" x14ac:dyDescent="0.25"/>
    <row r="61359" hidden="1" x14ac:dyDescent="0.25"/>
    <row r="61360" hidden="1" x14ac:dyDescent="0.25"/>
    <row r="61361" hidden="1" x14ac:dyDescent="0.25"/>
    <row r="61362" hidden="1" x14ac:dyDescent="0.25"/>
    <row r="61363" hidden="1" x14ac:dyDescent="0.25"/>
    <row r="61364" hidden="1" x14ac:dyDescent="0.25"/>
    <row r="61365" hidden="1" x14ac:dyDescent="0.25"/>
    <row r="61366" hidden="1" x14ac:dyDescent="0.25"/>
    <row r="61367" hidden="1" x14ac:dyDescent="0.25"/>
    <row r="61368" hidden="1" x14ac:dyDescent="0.25"/>
    <row r="61369" hidden="1" x14ac:dyDescent="0.25"/>
    <row r="61370" hidden="1" x14ac:dyDescent="0.25"/>
    <row r="61371" hidden="1" x14ac:dyDescent="0.25"/>
    <row r="61372" hidden="1" x14ac:dyDescent="0.25"/>
    <row r="61373" hidden="1" x14ac:dyDescent="0.25"/>
    <row r="61374" hidden="1" x14ac:dyDescent="0.25"/>
    <row r="61375" hidden="1" x14ac:dyDescent="0.25"/>
    <row r="61376" hidden="1" x14ac:dyDescent="0.25"/>
    <row r="61377" hidden="1" x14ac:dyDescent="0.25"/>
    <row r="61378" hidden="1" x14ac:dyDescent="0.25"/>
    <row r="61379" hidden="1" x14ac:dyDescent="0.25"/>
    <row r="61380" hidden="1" x14ac:dyDescent="0.25"/>
    <row r="61381" hidden="1" x14ac:dyDescent="0.25"/>
    <row r="61382" hidden="1" x14ac:dyDescent="0.25"/>
    <row r="61383" hidden="1" x14ac:dyDescent="0.25"/>
    <row r="61384" hidden="1" x14ac:dyDescent="0.25"/>
    <row r="61385" hidden="1" x14ac:dyDescent="0.25"/>
    <row r="61386" hidden="1" x14ac:dyDescent="0.25"/>
    <row r="61387" hidden="1" x14ac:dyDescent="0.25"/>
    <row r="61388" hidden="1" x14ac:dyDescent="0.25"/>
    <row r="61389" hidden="1" x14ac:dyDescent="0.25"/>
    <row r="61390" hidden="1" x14ac:dyDescent="0.25"/>
    <row r="61391" hidden="1" x14ac:dyDescent="0.25"/>
    <row r="61392" hidden="1" x14ac:dyDescent="0.25"/>
    <row r="61393" hidden="1" x14ac:dyDescent="0.25"/>
    <row r="61394" hidden="1" x14ac:dyDescent="0.25"/>
    <row r="61395" hidden="1" x14ac:dyDescent="0.25"/>
    <row r="61396" hidden="1" x14ac:dyDescent="0.25"/>
    <row r="61397" hidden="1" x14ac:dyDescent="0.25"/>
    <row r="61398" hidden="1" x14ac:dyDescent="0.25"/>
    <row r="61399" hidden="1" x14ac:dyDescent="0.25"/>
    <row r="61400" hidden="1" x14ac:dyDescent="0.25"/>
    <row r="61401" hidden="1" x14ac:dyDescent="0.25"/>
    <row r="61402" hidden="1" x14ac:dyDescent="0.25"/>
    <row r="61403" hidden="1" x14ac:dyDescent="0.25"/>
    <row r="61404" hidden="1" x14ac:dyDescent="0.25"/>
    <row r="61405" hidden="1" x14ac:dyDescent="0.25"/>
    <row r="61406" hidden="1" x14ac:dyDescent="0.25"/>
    <row r="61407" hidden="1" x14ac:dyDescent="0.25"/>
    <row r="61408" hidden="1" x14ac:dyDescent="0.25"/>
    <row r="61409" hidden="1" x14ac:dyDescent="0.25"/>
    <row r="61410" hidden="1" x14ac:dyDescent="0.25"/>
    <row r="61411" hidden="1" x14ac:dyDescent="0.25"/>
    <row r="61412" hidden="1" x14ac:dyDescent="0.25"/>
    <row r="61413" hidden="1" x14ac:dyDescent="0.25"/>
    <row r="61414" hidden="1" x14ac:dyDescent="0.25"/>
    <row r="61415" hidden="1" x14ac:dyDescent="0.25"/>
    <row r="61416" hidden="1" x14ac:dyDescent="0.25"/>
    <row r="61417" hidden="1" x14ac:dyDescent="0.25"/>
    <row r="61418" hidden="1" x14ac:dyDescent="0.25"/>
    <row r="61419" hidden="1" x14ac:dyDescent="0.25"/>
    <row r="61420" hidden="1" x14ac:dyDescent="0.25"/>
    <row r="61421" hidden="1" x14ac:dyDescent="0.25"/>
    <row r="61422" hidden="1" x14ac:dyDescent="0.25"/>
    <row r="61423" hidden="1" x14ac:dyDescent="0.25"/>
    <row r="61424" hidden="1" x14ac:dyDescent="0.25"/>
    <row r="61425" hidden="1" x14ac:dyDescent="0.25"/>
    <row r="61426" hidden="1" x14ac:dyDescent="0.25"/>
    <row r="61427" hidden="1" x14ac:dyDescent="0.25"/>
    <row r="61428" hidden="1" x14ac:dyDescent="0.25"/>
    <row r="61429" hidden="1" x14ac:dyDescent="0.25"/>
    <row r="61430" hidden="1" x14ac:dyDescent="0.25"/>
    <row r="61431" hidden="1" x14ac:dyDescent="0.25"/>
    <row r="61432" hidden="1" x14ac:dyDescent="0.25"/>
    <row r="61433" hidden="1" x14ac:dyDescent="0.25"/>
    <row r="61434" hidden="1" x14ac:dyDescent="0.25"/>
    <row r="61435" hidden="1" x14ac:dyDescent="0.25"/>
    <row r="61436" hidden="1" x14ac:dyDescent="0.25"/>
    <row r="61437" hidden="1" x14ac:dyDescent="0.25"/>
    <row r="61438" hidden="1" x14ac:dyDescent="0.25"/>
    <row r="61439" hidden="1" x14ac:dyDescent="0.25"/>
    <row r="61440" hidden="1" x14ac:dyDescent="0.25"/>
    <row r="61441" hidden="1" x14ac:dyDescent="0.25"/>
    <row r="61442" hidden="1" x14ac:dyDescent="0.25"/>
    <row r="61443" hidden="1" x14ac:dyDescent="0.25"/>
    <row r="61444" hidden="1" x14ac:dyDescent="0.25"/>
    <row r="61445" hidden="1" x14ac:dyDescent="0.25"/>
    <row r="61446" hidden="1" x14ac:dyDescent="0.25"/>
    <row r="61447" hidden="1" x14ac:dyDescent="0.25"/>
    <row r="61448" hidden="1" x14ac:dyDescent="0.25"/>
    <row r="61449" hidden="1" x14ac:dyDescent="0.25"/>
    <row r="61450" hidden="1" x14ac:dyDescent="0.25"/>
    <row r="61451" hidden="1" x14ac:dyDescent="0.25"/>
    <row r="61452" hidden="1" x14ac:dyDescent="0.25"/>
    <row r="61453" hidden="1" x14ac:dyDescent="0.25"/>
    <row r="61454" hidden="1" x14ac:dyDescent="0.25"/>
    <row r="61455" hidden="1" x14ac:dyDescent="0.25"/>
    <row r="61456" hidden="1" x14ac:dyDescent="0.25"/>
    <row r="61457" hidden="1" x14ac:dyDescent="0.25"/>
    <row r="61458" hidden="1" x14ac:dyDescent="0.25"/>
    <row r="61459" hidden="1" x14ac:dyDescent="0.25"/>
    <row r="61460" hidden="1" x14ac:dyDescent="0.25"/>
    <row r="61461" hidden="1" x14ac:dyDescent="0.25"/>
    <row r="61462" hidden="1" x14ac:dyDescent="0.25"/>
    <row r="61463" hidden="1" x14ac:dyDescent="0.25"/>
    <row r="61464" hidden="1" x14ac:dyDescent="0.25"/>
    <row r="61465" hidden="1" x14ac:dyDescent="0.25"/>
    <row r="61466" hidden="1" x14ac:dyDescent="0.25"/>
    <row r="61467" hidden="1" x14ac:dyDescent="0.25"/>
    <row r="61468" hidden="1" x14ac:dyDescent="0.25"/>
    <row r="61469" hidden="1" x14ac:dyDescent="0.25"/>
    <row r="61470" hidden="1" x14ac:dyDescent="0.25"/>
    <row r="61471" hidden="1" x14ac:dyDescent="0.25"/>
    <row r="61472" hidden="1" x14ac:dyDescent="0.25"/>
    <row r="61473" hidden="1" x14ac:dyDescent="0.25"/>
    <row r="61474" hidden="1" x14ac:dyDescent="0.25"/>
    <row r="61475" hidden="1" x14ac:dyDescent="0.25"/>
    <row r="61476" hidden="1" x14ac:dyDescent="0.25"/>
    <row r="61477" hidden="1" x14ac:dyDescent="0.25"/>
    <row r="61478" hidden="1" x14ac:dyDescent="0.25"/>
    <row r="61479" hidden="1" x14ac:dyDescent="0.25"/>
    <row r="61480" hidden="1" x14ac:dyDescent="0.25"/>
    <row r="61481" hidden="1" x14ac:dyDescent="0.25"/>
    <row r="61482" hidden="1" x14ac:dyDescent="0.25"/>
    <row r="61483" hidden="1" x14ac:dyDescent="0.25"/>
    <row r="61484" hidden="1" x14ac:dyDescent="0.25"/>
    <row r="61485" hidden="1" x14ac:dyDescent="0.25"/>
    <row r="61486" hidden="1" x14ac:dyDescent="0.25"/>
    <row r="61487" hidden="1" x14ac:dyDescent="0.25"/>
    <row r="61488" hidden="1" x14ac:dyDescent="0.25"/>
    <row r="61489" hidden="1" x14ac:dyDescent="0.25"/>
    <row r="61490" hidden="1" x14ac:dyDescent="0.25"/>
    <row r="61491" hidden="1" x14ac:dyDescent="0.25"/>
    <row r="61492" hidden="1" x14ac:dyDescent="0.25"/>
    <row r="61493" hidden="1" x14ac:dyDescent="0.25"/>
    <row r="61494" hidden="1" x14ac:dyDescent="0.25"/>
    <row r="61495" hidden="1" x14ac:dyDescent="0.25"/>
    <row r="61496" hidden="1" x14ac:dyDescent="0.25"/>
    <row r="61497" hidden="1" x14ac:dyDescent="0.25"/>
    <row r="61498" hidden="1" x14ac:dyDescent="0.25"/>
    <row r="61499" hidden="1" x14ac:dyDescent="0.25"/>
    <row r="61500" hidden="1" x14ac:dyDescent="0.25"/>
    <row r="61501" hidden="1" x14ac:dyDescent="0.25"/>
    <row r="61502" hidden="1" x14ac:dyDescent="0.25"/>
    <row r="61503" hidden="1" x14ac:dyDescent="0.25"/>
    <row r="61504" hidden="1" x14ac:dyDescent="0.25"/>
    <row r="61505" hidden="1" x14ac:dyDescent="0.25"/>
    <row r="61506" hidden="1" x14ac:dyDescent="0.25"/>
    <row r="61507" hidden="1" x14ac:dyDescent="0.25"/>
    <row r="61508" hidden="1" x14ac:dyDescent="0.25"/>
    <row r="61509" hidden="1" x14ac:dyDescent="0.25"/>
    <row r="61510" hidden="1" x14ac:dyDescent="0.25"/>
    <row r="61511" hidden="1" x14ac:dyDescent="0.25"/>
    <row r="61512" hidden="1" x14ac:dyDescent="0.25"/>
    <row r="61513" hidden="1" x14ac:dyDescent="0.25"/>
    <row r="61514" hidden="1" x14ac:dyDescent="0.25"/>
    <row r="61515" hidden="1" x14ac:dyDescent="0.25"/>
    <row r="61516" hidden="1" x14ac:dyDescent="0.25"/>
    <row r="61517" hidden="1" x14ac:dyDescent="0.25"/>
    <row r="61518" hidden="1" x14ac:dyDescent="0.25"/>
    <row r="61519" hidden="1" x14ac:dyDescent="0.25"/>
    <row r="61520" hidden="1" x14ac:dyDescent="0.25"/>
    <row r="61521" hidden="1" x14ac:dyDescent="0.25"/>
    <row r="61522" hidden="1" x14ac:dyDescent="0.25"/>
    <row r="61523" hidden="1" x14ac:dyDescent="0.25"/>
    <row r="61524" hidden="1" x14ac:dyDescent="0.25"/>
    <row r="61525" hidden="1" x14ac:dyDescent="0.25"/>
    <row r="61526" hidden="1" x14ac:dyDescent="0.25"/>
    <row r="61527" hidden="1" x14ac:dyDescent="0.25"/>
    <row r="61528" hidden="1" x14ac:dyDescent="0.25"/>
    <row r="61529" hidden="1" x14ac:dyDescent="0.25"/>
    <row r="61530" hidden="1" x14ac:dyDescent="0.25"/>
    <row r="61531" hidden="1" x14ac:dyDescent="0.25"/>
    <row r="61532" hidden="1" x14ac:dyDescent="0.25"/>
    <row r="61533" hidden="1" x14ac:dyDescent="0.25"/>
    <row r="61534" hidden="1" x14ac:dyDescent="0.25"/>
    <row r="61535" hidden="1" x14ac:dyDescent="0.25"/>
    <row r="61536" hidden="1" x14ac:dyDescent="0.25"/>
    <row r="61537" hidden="1" x14ac:dyDescent="0.25"/>
    <row r="61538" hidden="1" x14ac:dyDescent="0.25"/>
    <row r="61539" hidden="1" x14ac:dyDescent="0.25"/>
    <row r="61540" hidden="1" x14ac:dyDescent="0.25"/>
    <row r="61541" hidden="1" x14ac:dyDescent="0.25"/>
    <row r="61542" hidden="1" x14ac:dyDescent="0.25"/>
    <row r="61543" hidden="1" x14ac:dyDescent="0.25"/>
    <row r="61544" hidden="1" x14ac:dyDescent="0.25"/>
    <row r="61545" hidden="1" x14ac:dyDescent="0.25"/>
    <row r="61546" hidden="1" x14ac:dyDescent="0.25"/>
    <row r="61547" hidden="1" x14ac:dyDescent="0.25"/>
    <row r="61548" hidden="1" x14ac:dyDescent="0.25"/>
    <row r="61549" hidden="1" x14ac:dyDescent="0.25"/>
    <row r="61550" hidden="1" x14ac:dyDescent="0.25"/>
    <row r="61551" hidden="1" x14ac:dyDescent="0.25"/>
    <row r="61552" hidden="1" x14ac:dyDescent="0.25"/>
    <row r="61553" hidden="1" x14ac:dyDescent="0.25"/>
    <row r="61554" hidden="1" x14ac:dyDescent="0.25"/>
    <row r="61555" hidden="1" x14ac:dyDescent="0.25"/>
    <row r="61556" hidden="1" x14ac:dyDescent="0.25"/>
    <row r="61557" hidden="1" x14ac:dyDescent="0.25"/>
    <row r="61558" hidden="1" x14ac:dyDescent="0.25"/>
    <row r="61559" hidden="1" x14ac:dyDescent="0.25"/>
    <row r="61560" hidden="1" x14ac:dyDescent="0.25"/>
    <row r="61561" hidden="1" x14ac:dyDescent="0.25"/>
    <row r="61562" hidden="1" x14ac:dyDescent="0.25"/>
    <row r="61563" hidden="1" x14ac:dyDescent="0.25"/>
    <row r="61564" hidden="1" x14ac:dyDescent="0.25"/>
    <row r="61565" hidden="1" x14ac:dyDescent="0.25"/>
    <row r="61566" hidden="1" x14ac:dyDescent="0.25"/>
    <row r="61567" hidden="1" x14ac:dyDescent="0.25"/>
    <row r="61568" hidden="1" x14ac:dyDescent="0.25"/>
    <row r="61569" hidden="1" x14ac:dyDescent="0.25"/>
    <row r="61570" hidden="1" x14ac:dyDescent="0.25"/>
    <row r="61571" hidden="1" x14ac:dyDescent="0.25"/>
    <row r="61572" hidden="1" x14ac:dyDescent="0.25"/>
    <row r="61573" hidden="1" x14ac:dyDescent="0.25"/>
    <row r="61574" hidden="1" x14ac:dyDescent="0.25"/>
    <row r="61575" hidden="1" x14ac:dyDescent="0.25"/>
    <row r="61576" hidden="1" x14ac:dyDescent="0.25"/>
    <row r="61577" hidden="1" x14ac:dyDescent="0.25"/>
    <row r="61578" hidden="1" x14ac:dyDescent="0.25"/>
    <row r="61579" hidden="1" x14ac:dyDescent="0.25"/>
    <row r="61580" hidden="1" x14ac:dyDescent="0.25"/>
    <row r="61581" hidden="1" x14ac:dyDescent="0.25"/>
    <row r="61582" hidden="1" x14ac:dyDescent="0.25"/>
    <row r="61583" hidden="1" x14ac:dyDescent="0.25"/>
    <row r="61584" hidden="1" x14ac:dyDescent="0.25"/>
    <row r="61585" hidden="1" x14ac:dyDescent="0.25"/>
    <row r="61586" hidden="1" x14ac:dyDescent="0.25"/>
    <row r="61587" hidden="1" x14ac:dyDescent="0.25"/>
    <row r="61588" hidden="1" x14ac:dyDescent="0.25"/>
    <row r="61589" hidden="1" x14ac:dyDescent="0.25"/>
    <row r="61590" hidden="1" x14ac:dyDescent="0.25"/>
    <row r="61591" hidden="1" x14ac:dyDescent="0.25"/>
    <row r="61592" hidden="1" x14ac:dyDescent="0.25"/>
    <row r="61593" hidden="1" x14ac:dyDescent="0.25"/>
    <row r="61594" hidden="1" x14ac:dyDescent="0.25"/>
    <row r="61595" hidden="1" x14ac:dyDescent="0.25"/>
    <row r="61596" hidden="1" x14ac:dyDescent="0.25"/>
    <row r="61597" hidden="1" x14ac:dyDescent="0.25"/>
    <row r="61598" hidden="1" x14ac:dyDescent="0.25"/>
    <row r="61599" hidden="1" x14ac:dyDescent="0.25"/>
    <row r="61600" hidden="1" x14ac:dyDescent="0.25"/>
    <row r="61601" hidden="1" x14ac:dyDescent="0.25"/>
    <row r="61602" hidden="1" x14ac:dyDescent="0.25"/>
    <row r="61603" hidden="1" x14ac:dyDescent="0.25"/>
    <row r="61604" hidden="1" x14ac:dyDescent="0.25"/>
    <row r="61605" hidden="1" x14ac:dyDescent="0.25"/>
    <row r="61606" hidden="1" x14ac:dyDescent="0.25"/>
    <row r="61607" hidden="1" x14ac:dyDescent="0.25"/>
    <row r="61608" hidden="1" x14ac:dyDescent="0.25"/>
    <row r="61609" hidden="1" x14ac:dyDescent="0.25"/>
    <row r="61610" hidden="1" x14ac:dyDescent="0.25"/>
    <row r="61611" hidden="1" x14ac:dyDescent="0.25"/>
    <row r="61612" hidden="1" x14ac:dyDescent="0.25"/>
    <row r="61613" hidden="1" x14ac:dyDescent="0.25"/>
    <row r="61614" hidden="1" x14ac:dyDescent="0.25"/>
    <row r="61615" hidden="1" x14ac:dyDescent="0.25"/>
    <row r="61616" hidden="1" x14ac:dyDescent="0.25"/>
    <row r="61617" hidden="1" x14ac:dyDescent="0.25"/>
    <row r="61618" hidden="1" x14ac:dyDescent="0.25"/>
    <row r="61619" hidden="1" x14ac:dyDescent="0.25"/>
    <row r="61620" hidden="1" x14ac:dyDescent="0.25"/>
    <row r="61621" hidden="1" x14ac:dyDescent="0.25"/>
    <row r="61622" hidden="1" x14ac:dyDescent="0.25"/>
    <row r="61623" hidden="1" x14ac:dyDescent="0.25"/>
    <row r="61624" hidden="1" x14ac:dyDescent="0.25"/>
    <row r="61625" hidden="1" x14ac:dyDescent="0.25"/>
    <row r="61626" hidden="1" x14ac:dyDescent="0.25"/>
    <row r="61627" hidden="1" x14ac:dyDescent="0.25"/>
    <row r="61628" hidden="1" x14ac:dyDescent="0.25"/>
    <row r="61629" hidden="1" x14ac:dyDescent="0.25"/>
    <row r="61630" hidden="1" x14ac:dyDescent="0.25"/>
    <row r="61631" hidden="1" x14ac:dyDescent="0.25"/>
    <row r="61632" hidden="1" x14ac:dyDescent="0.25"/>
    <row r="61633" hidden="1" x14ac:dyDescent="0.25"/>
    <row r="61634" hidden="1" x14ac:dyDescent="0.25"/>
    <row r="61635" hidden="1" x14ac:dyDescent="0.25"/>
    <row r="61636" hidden="1" x14ac:dyDescent="0.25"/>
    <row r="61637" hidden="1" x14ac:dyDescent="0.25"/>
    <row r="61638" hidden="1" x14ac:dyDescent="0.25"/>
    <row r="61639" hidden="1" x14ac:dyDescent="0.25"/>
    <row r="61640" hidden="1" x14ac:dyDescent="0.25"/>
    <row r="61641" hidden="1" x14ac:dyDescent="0.25"/>
    <row r="61642" hidden="1" x14ac:dyDescent="0.25"/>
    <row r="61643" hidden="1" x14ac:dyDescent="0.25"/>
    <row r="61644" hidden="1" x14ac:dyDescent="0.25"/>
    <row r="61645" hidden="1" x14ac:dyDescent="0.25"/>
    <row r="61646" hidden="1" x14ac:dyDescent="0.25"/>
    <row r="61647" hidden="1" x14ac:dyDescent="0.25"/>
    <row r="61648" hidden="1" x14ac:dyDescent="0.25"/>
    <row r="61649" hidden="1" x14ac:dyDescent="0.25"/>
    <row r="61650" hidden="1" x14ac:dyDescent="0.25"/>
    <row r="61651" hidden="1" x14ac:dyDescent="0.25"/>
    <row r="61652" hidden="1" x14ac:dyDescent="0.25"/>
    <row r="61653" hidden="1" x14ac:dyDescent="0.25"/>
    <row r="61654" hidden="1" x14ac:dyDescent="0.25"/>
    <row r="61655" hidden="1" x14ac:dyDescent="0.25"/>
    <row r="61656" hidden="1" x14ac:dyDescent="0.25"/>
    <row r="61657" hidden="1" x14ac:dyDescent="0.25"/>
    <row r="61658" hidden="1" x14ac:dyDescent="0.25"/>
    <row r="61659" hidden="1" x14ac:dyDescent="0.25"/>
    <row r="61660" hidden="1" x14ac:dyDescent="0.25"/>
    <row r="61661" hidden="1" x14ac:dyDescent="0.25"/>
    <row r="61662" hidden="1" x14ac:dyDescent="0.25"/>
    <row r="61663" hidden="1" x14ac:dyDescent="0.25"/>
    <row r="61664" hidden="1" x14ac:dyDescent="0.25"/>
    <row r="61665" hidden="1" x14ac:dyDescent="0.25"/>
    <row r="61666" hidden="1" x14ac:dyDescent="0.25"/>
    <row r="61667" hidden="1" x14ac:dyDescent="0.25"/>
    <row r="61668" hidden="1" x14ac:dyDescent="0.25"/>
    <row r="61669" hidden="1" x14ac:dyDescent="0.25"/>
    <row r="61670" hidden="1" x14ac:dyDescent="0.25"/>
    <row r="61671" hidden="1" x14ac:dyDescent="0.25"/>
    <row r="61672" hidden="1" x14ac:dyDescent="0.25"/>
    <row r="61673" hidden="1" x14ac:dyDescent="0.25"/>
    <row r="61674" hidden="1" x14ac:dyDescent="0.25"/>
    <row r="61675" hidden="1" x14ac:dyDescent="0.25"/>
    <row r="61676" hidden="1" x14ac:dyDescent="0.25"/>
    <row r="61677" hidden="1" x14ac:dyDescent="0.25"/>
    <row r="61678" hidden="1" x14ac:dyDescent="0.25"/>
    <row r="61679" hidden="1" x14ac:dyDescent="0.25"/>
    <row r="61680" hidden="1" x14ac:dyDescent="0.25"/>
    <row r="61681" hidden="1" x14ac:dyDescent="0.25"/>
    <row r="61682" hidden="1" x14ac:dyDescent="0.25"/>
    <row r="61683" hidden="1" x14ac:dyDescent="0.25"/>
    <row r="61684" hidden="1" x14ac:dyDescent="0.25"/>
    <row r="61685" hidden="1" x14ac:dyDescent="0.25"/>
    <row r="61686" hidden="1" x14ac:dyDescent="0.25"/>
    <row r="61687" hidden="1" x14ac:dyDescent="0.25"/>
    <row r="61688" hidden="1" x14ac:dyDescent="0.25"/>
    <row r="61689" hidden="1" x14ac:dyDescent="0.25"/>
    <row r="61690" hidden="1" x14ac:dyDescent="0.25"/>
    <row r="61691" hidden="1" x14ac:dyDescent="0.25"/>
    <row r="61692" hidden="1" x14ac:dyDescent="0.25"/>
    <row r="61693" hidden="1" x14ac:dyDescent="0.25"/>
    <row r="61694" hidden="1" x14ac:dyDescent="0.25"/>
    <row r="61695" hidden="1" x14ac:dyDescent="0.25"/>
    <row r="61696" hidden="1" x14ac:dyDescent="0.25"/>
    <row r="61697" hidden="1" x14ac:dyDescent="0.25"/>
    <row r="61698" hidden="1" x14ac:dyDescent="0.25"/>
    <row r="61699" hidden="1" x14ac:dyDescent="0.25"/>
    <row r="61700" hidden="1" x14ac:dyDescent="0.25"/>
    <row r="61701" hidden="1" x14ac:dyDescent="0.25"/>
    <row r="61702" hidden="1" x14ac:dyDescent="0.25"/>
    <row r="61703" hidden="1" x14ac:dyDescent="0.25"/>
    <row r="61704" hidden="1" x14ac:dyDescent="0.25"/>
    <row r="61705" hidden="1" x14ac:dyDescent="0.25"/>
    <row r="61706" hidden="1" x14ac:dyDescent="0.25"/>
    <row r="61707" hidden="1" x14ac:dyDescent="0.25"/>
    <row r="61708" hidden="1" x14ac:dyDescent="0.25"/>
    <row r="61709" hidden="1" x14ac:dyDescent="0.25"/>
    <row r="61710" hidden="1" x14ac:dyDescent="0.25"/>
    <row r="61711" hidden="1" x14ac:dyDescent="0.25"/>
    <row r="61712" hidden="1" x14ac:dyDescent="0.25"/>
    <row r="61713" hidden="1" x14ac:dyDescent="0.25"/>
    <row r="61714" hidden="1" x14ac:dyDescent="0.25"/>
    <row r="61715" hidden="1" x14ac:dyDescent="0.25"/>
    <row r="61716" hidden="1" x14ac:dyDescent="0.25"/>
    <row r="61717" hidden="1" x14ac:dyDescent="0.25"/>
    <row r="61718" hidden="1" x14ac:dyDescent="0.25"/>
    <row r="61719" hidden="1" x14ac:dyDescent="0.25"/>
    <row r="61720" hidden="1" x14ac:dyDescent="0.25"/>
    <row r="61721" hidden="1" x14ac:dyDescent="0.25"/>
    <row r="61722" hidden="1" x14ac:dyDescent="0.25"/>
    <row r="61723" hidden="1" x14ac:dyDescent="0.25"/>
    <row r="61724" hidden="1" x14ac:dyDescent="0.25"/>
    <row r="61725" hidden="1" x14ac:dyDescent="0.25"/>
    <row r="61726" hidden="1" x14ac:dyDescent="0.25"/>
    <row r="61727" hidden="1" x14ac:dyDescent="0.25"/>
    <row r="61728" hidden="1" x14ac:dyDescent="0.25"/>
    <row r="61729" hidden="1" x14ac:dyDescent="0.25"/>
    <row r="61730" hidden="1" x14ac:dyDescent="0.25"/>
    <row r="61731" hidden="1" x14ac:dyDescent="0.25"/>
    <row r="61732" hidden="1" x14ac:dyDescent="0.25"/>
    <row r="61733" hidden="1" x14ac:dyDescent="0.25"/>
    <row r="61734" hidden="1" x14ac:dyDescent="0.25"/>
    <row r="61735" hidden="1" x14ac:dyDescent="0.25"/>
    <row r="61736" hidden="1" x14ac:dyDescent="0.25"/>
    <row r="61737" hidden="1" x14ac:dyDescent="0.25"/>
    <row r="61738" hidden="1" x14ac:dyDescent="0.25"/>
    <row r="61739" hidden="1" x14ac:dyDescent="0.25"/>
    <row r="61740" hidden="1" x14ac:dyDescent="0.25"/>
    <row r="61741" hidden="1" x14ac:dyDescent="0.25"/>
    <row r="61742" hidden="1" x14ac:dyDescent="0.25"/>
    <row r="61743" hidden="1" x14ac:dyDescent="0.25"/>
    <row r="61744" hidden="1" x14ac:dyDescent="0.25"/>
    <row r="61745" hidden="1" x14ac:dyDescent="0.25"/>
    <row r="61746" hidden="1" x14ac:dyDescent="0.25"/>
    <row r="61747" hidden="1" x14ac:dyDescent="0.25"/>
    <row r="61748" hidden="1" x14ac:dyDescent="0.25"/>
    <row r="61749" hidden="1" x14ac:dyDescent="0.25"/>
    <row r="61750" hidden="1" x14ac:dyDescent="0.25"/>
    <row r="61751" hidden="1" x14ac:dyDescent="0.25"/>
    <row r="61752" hidden="1" x14ac:dyDescent="0.25"/>
    <row r="61753" hidden="1" x14ac:dyDescent="0.25"/>
    <row r="61754" hidden="1" x14ac:dyDescent="0.25"/>
    <row r="61755" hidden="1" x14ac:dyDescent="0.25"/>
    <row r="61756" hidden="1" x14ac:dyDescent="0.25"/>
    <row r="61757" hidden="1" x14ac:dyDescent="0.25"/>
    <row r="61758" hidden="1" x14ac:dyDescent="0.25"/>
    <row r="61759" hidden="1" x14ac:dyDescent="0.25"/>
    <row r="61760" hidden="1" x14ac:dyDescent="0.25"/>
    <row r="61761" hidden="1" x14ac:dyDescent="0.25"/>
    <row r="61762" hidden="1" x14ac:dyDescent="0.25"/>
    <row r="61763" hidden="1" x14ac:dyDescent="0.25"/>
    <row r="61764" hidden="1" x14ac:dyDescent="0.25"/>
    <row r="61765" hidden="1" x14ac:dyDescent="0.25"/>
    <row r="61766" hidden="1" x14ac:dyDescent="0.25"/>
    <row r="61767" hidden="1" x14ac:dyDescent="0.25"/>
    <row r="61768" hidden="1" x14ac:dyDescent="0.25"/>
    <row r="61769" hidden="1" x14ac:dyDescent="0.25"/>
    <row r="61770" hidden="1" x14ac:dyDescent="0.25"/>
    <row r="61771" hidden="1" x14ac:dyDescent="0.25"/>
    <row r="61772" hidden="1" x14ac:dyDescent="0.25"/>
    <row r="61773" hidden="1" x14ac:dyDescent="0.25"/>
    <row r="61774" hidden="1" x14ac:dyDescent="0.25"/>
    <row r="61775" hidden="1" x14ac:dyDescent="0.25"/>
    <row r="61776" hidden="1" x14ac:dyDescent="0.25"/>
    <row r="61777" hidden="1" x14ac:dyDescent="0.25"/>
    <row r="61778" hidden="1" x14ac:dyDescent="0.25"/>
    <row r="61779" hidden="1" x14ac:dyDescent="0.25"/>
    <row r="61780" hidden="1" x14ac:dyDescent="0.25"/>
    <row r="61781" hidden="1" x14ac:dyDescent="0.25"/>
    <row r="61782" hidden="1" x14ac:dyDescent="0.25"/>
    <row r="61783" hidden="1" x14ac:dyDescent="0.25"/>
    <row r="61784" hidden="1" x14ac:dyDescent="0.25"/>
    <row r="61785" hidden="1" x14ac:dyDescent="0.25"/>
    <row r="61786" hidden="1" x14ac:dyDescent="0.25"/>
    <row r="61787" hidden="1" x14ac:dyDescent="0.25"/>
    <row r="61788" hidden="1" x14ac:dyDescent="0.25"/>
    <row r="61789" hidden="1" x14ac:dyDescent="0.25"/>
    <row r="61790" hidden="1" x14ac:dyDescent="0.25"/>
    <row r="61791" hidden="1" x14ac:dyDescent="0.25"/>
    <row r="61792" hidden="1" x14ac:dyDescent="0.25"/>
    <row r="61793" hidden="1" x14ac:dyDescent="0.25"/>
    <row r="61794" hidden="1" x14ac:dyDescent="0.25"/>
    <row r="61795" hidden="1" x14ac:dyDescent="0.25"/>
    <row r="61796" hidden="1" x14ac:dyDescent="0.25"/>
    <row r="61797" hidden="1" x14ac:dyDescent="0.25"/>
    <row r="61798" hidden="1" x14ac:dyDescent="0.25"/>
    <row r="61799" hidden="1" x14ac:dyDescent="0.25"/>
    <row r="61800" hidden="1" x14ac:dyDescent="0.25"/>
    <row r="61801" hidden="1" x14ac:dyDescent="0.25"/>
    <row r="61802" hidden="1" x14ac:dyDescent="0.25"/>
    <row r="61803" hidden="1" x14ac:dyDescent="0.25"/>
    <row r="61804" hidden="1" x14ac:dyDescent="0.25"/>
    <row r="61805" hidden="1" x14ac:dyDescent="0.25"/>
    <row r="61806" hidden="1" x14ac:dyDescent="0.25"/>
    <row r="61807" hidden="1" x14ac:dyDescent="0.25"/>
    <row r="61808" hidden="1" x14ac:dyDescent="0.25"/>
    <row r="61809" hidden="1" x14ac:dyDescent="0.25"/>
    <row r="61810" hidden="1" x14ac:dyDescent="0.25"/>
    <row r="61811" hidden="1" x14ac:dyDescent="0.25"/>
    <row r="61812" hidden="1" x14ac:dyDescent="0.25"/>
    <row r="61813" hidden="1" x14ac:dyDescent="0.25"/>
    <row r="61814" hidden="1" x14ac:dyDescent="0.25"/>
    <row r="61815" hidden="1" x14ac:dyDescent="0.25"/>
    <row r="61816" hidden="1" x14ac:dyDescent="0.25"/>
    <row r="61817" hidden="1" x14ac:dyDescent="0.25"/>
    <row r="61818" hidden="1" x14ac:dyDescent="0.25"/>
    <row r="61819" hidden="1" x14ac:dyDescent="0.25"/>
    <row r="61820" hidden="1" x14ac:dyDescent="0.25"/>
    <row r="61821" hidden="1" x14ac:dyDescent="0.25"/>
    <row r="61822" hidden="1" x14ac:dyDescent="0.25"/>
    <row r="61823" hidden="1" x14ac:dyDescent="0.25"/>
    <row r="61824" hidden="1" x14ac:dyDescent="0.25"/>
    <row r="61825" hidden="1" x14ac:dyDescent="0.25"/>
    <row r="61826" hidden="1" x14ac:dyDescent="0.25"/>
    <row r="61827" hidden="1" x14ac:dyDescent="0.25"/>
    <row r="61828" hidden="1" x14ac:dyDescent="0.25"/>
    <row r="61829" hidden="1" x14ac:dyDescent="0.25"/>
    <row r="61830" hidden="1" x14ac:dyDescent="0.25"/>
    <row r="61831" hidden="1" x14ac:dyDescent="0.25"/>
    <row r="61832" hidden="1" x14ac:dyDescent="0.25"/>
    <row r="61833" hidden="1" x14ac:dyDescent="0.25"/>
    <row r="61834" hidden="1" x14ac:dyDescent="0.25"/>
    <row r="61835" hidden="1" x14ac:dyDescent="0.25"/>
    <row r="61836" hidden="1" x14ac:dyDescent="0.25"/>
    <row r="61837" hidden="1" x14ac:dyDescent="0.25"/>
    <row r="61838" hidden="1" x14ac:dyDescent="0.25"/>
    <row r="61839" hidden="1" x14ac:dyDescent="0.25"/>
    <row r="61840" hidden="1" x14ac:dyDescent="0.25"/>
    <row r="61841" hidden="1" x14ac:dyDescent="0.25"/>
    <row r="61842" hidden="1" x14ac:dyDescent="0.25"/>
    <row r="61843" hidden="1" x14ac:dyDescent="0.25"/>
    <row r="61844" hidden="1" x14ac:dyDescent="0.25"/>
    <row r="61845" hidden="1" x14ac:dyDescent="0.25"/>
    <row r="61846" hidden="1" x14ac:dyDescent="0.25"/>
    <row r="61847" hidden="1" x14ac:dyDescent="0.25"/>
    <row r="61848" hidden="1" x14ac:dyDescent="0.25"/>
    <row r="61849" hidden="1" x14ac:dyDescent="0.25"/>
    <row r="61850" hidden="1" x14ac:dyDescent="0.25"/>
    <row r="61851" hidden="1" x14ac:dyDescent="0.25"/>
    <row r="61852" hidden="1" x14ac:dyDescent="0.25"/>
    <row r="61853" hidden="1" x14ac:dyDescent="0.25"/>
    <row r="61854" hidden="1" x14ac:dyDescent="0.25"/>
    <row r="61855" hidden="1" x14ac:dyDescent="0.25"/>
    <row r="61856" hidden="1" x14ac:dyDescent="0.25"/>
    <row r="61857" hidden="1" x14ac:dyDescent="0.25"/>
    <row r="61858" hidden="1" x14ac:dyDescent="0.25"/>
    <row r="61859" hidden="1" x14ac:dyDescent="0.25"/>
    <row r="61860" hidden="1" x14ac:dyDescent="0.25"/>
    <row r="61861" hidden="1" x14ac:dyDescent="0.25"/>
    <row r="61862" hidden="1" x14ac:dyDescent="0.25"/>
    <row r="61863" hidden="1" x14ac:dyDescent="0.25"/>
    <row r="61864" hidden="1" x14ac:dyDescent="0.25"/>
    <row r="61865" hidden="1" x14ac:dyDescent="0.25"/>
    <row r="61866" hidden="1" x14ac:dyDescent="0.25"/>
    <row r="61867" hidden="1" x14ac:dyDescent="0.25"/>
    <row r="61868" hidden="1" x14ac:dyDescent="0.25"/>
    <row r="61869" hidden="1" x14ac:dyDescent="0.25"/>
    <row r="61870" hidden="1" x14ac:dyDescent="0.25"/>
    <row r="61871" hidden="1" x14ac:dyDescent="0.25"/>
    <row r="61872" hidden="1" x14ac:dyDescent="0.25"/>
    <row r="61873" hidden="1" x14ac:dyDescent="0.25"/>
    <row r="61874" hidden="1" x14ac:dyDescent="0.25"/>
    <row r="61875" hidden="1" x14ac:dyDescent="0.25"/>
    <row r="61876" hidden="1" x14ac:dyDescent="0.25"/>
    <row r="61877" hidden="1" x14ac:dyDescent="0.25"/>
    <row r="61878" hidden="1" x14ac:dyDescent="0.25"/>
    <row r="61879" hidden="1" x14ac:dyDescent="0.25"/>
    <row r="61880" hidden="1" x14ac:dyDescent="0.25"/>
    <row r="61881" hidden="1" x14ac:dyDescent="0.25"/>
    <row r="61882" hidden="1" x14ac:dyDescent="0.25"/>
    <row r="61883" hidden="1" x14ac:dyDescent="0.25"/>
    <row r="61884" hidden="1" x14ac:dyDescent="0.25"/>
    <row r="61885" hidden="1" x14ac:dyDescent="0.25"/>
    <row r="61886" hidden="1" x14ac:dyDescent="0.25"/>
    <row r="61887" hidden="1" x14ac:dyDescent="0.25"/>
    <row r="61888" hidden="1" x14ac:dyDescent="0.25"/>
    <row r="61889" hidden="1" x14ac:dyDescent="0.25"/>
    <row r="61890" hidden="1" x14ac:dyDescent="0.25"/>
    <row r="61891" hidden="1" x14ac:dyDescent="0.25"/>
    <row r="61892" hidden="1" x14ac:dyDescent="0.25"/>
    <row r="61893" hidden="1" x14ac:dyDescent="0.25"/>
    <row r="61894" hidden="1" x14ac:dyDescent="0.25"/>
    <row r="61895" hidden="1" x14ac:dyDescent="0.25"/>
    <row r="61896" hidden="1" x14ac:dyDescent="0.25"/>
    <row r="61897" hidden="1" x14ac:dyDescent="0.25"/>
    <row r="61898" hidden="1" x14ac:dyDescent="0.25"/>
    <row r="61899" hidden="1" x14ac:dyDescent="0.25"/>
    <row r="61900" hidden="1" x14ac:dyDescent="0.25"/>
    <row r="61901" hidden="1" x14ac:dyDescent="0.25"/>
    <row r="61902" hidden="1" x14ac:dyDescent="0.25"/>
    <row r="61903" hidden="1" x14ac:dyDescent="0.25"/>
    <row r="61904" hidden="1" x14ac:dyDescent="0.25"/>
    <row r="61905" hidden="1" x14ac:dyDescent="0.25"/>
    <row r="61906" hidden="1" x14ac:dyDescent="0.25"/>
    <row r="61907" hidden="1" x14ac:dyDescent="0.25"/>
    <row r="61908" hidden="1" x14ac:dyDescent="0.25"/>
    <row r="61909" hidden="1" x14ac:dyDescent="0.25"/>
    <row r="61910" hidden="1" x14ac:dyDescent="0.25"/>
    <row r="61911" hidden="1" x14ac:dyDescent="0.25"/>
    <row r="61912" hidden="1" x14ac:dyDescent="0.25"/>
    <row r="61913" hidden="1" x14ac:dyDescent="0.25"/>
    <row r="61914" hidden="1" x14ac:dyDescent="0.25"/>
    <row r="61915" hidden="1" x14ac:dyDescent="0.25"/>
    <row r="61916" hidden="1" x14ac:dyDescent="0.25"/>
    <row r="61917" hidden="1" x14ac:dyDescent="0.25"/>
    <row r="61918" hidden="1" x14ac:dyDescent="0.25"/>
    <row r="61919" hidden="1" x14ac:dyDescent="0.25"/>
    <row r="61920" hidden="1" x14ac:dyDescent="0.25"/>
    <row r="61921" hidden="1" x14ac:dyDescent="0.25"/>
    <row r="61922" hidden="1" x14ac:dyDescent="0.25"/>
    <row r="61923" hidden="1" x14ac:dyDescent="0.25"/>
    <row r="61924" hidden="1" x14ac:dyDescent="0.25"/>
    <row r="61925" hidden="1" x14ac:dyDescent="0.25"/>
    <row r="61926" hidden="1" x14ac:dyDescent="0.25"/>
    <row r="61927" hidden="1" x14ac:dyDescent="0.25"/>
    <row r="61928" hidden="1" x14ac:dyDescent="0.25"/>
    <row r="61929" hidden="1" x14ac:dyDescent="0.25"/>
    <row r="61930" hidden="1" x14ac:dyDescent="0.25"/>
    <row r="61931" hidden="1" x14ac:dyDescent="0.25"/>
    <row r="61932" hidden="1" x14ac:dyDescent="0.25"/>
    <row r="61933" hidden="1" x14ac:dyDescent="0.25"/>
    <row r="61934" hidden="1" x14ac:dyDescent="0.25"/>
    <row r="61935" hidden="1" x14ac:dyDescent="0.25"/>
    <row r="61936" hidden="1" x14ac:dyDescent="0.25"/>
    <row r="61937" hidden="1" x14ac:dyDescent="0.25"/>
    <row r="61938" hidden="1" x14ac:dyDescent="0.25"/>
    <row r="61939" hidden="1" x14ac:dyDescent="0.25"/>
    <row r="61940" hidden="1" x14ac:dyDescent="0.25"/>
    <row r="61941" hidden="1" x14ac:dyDescent="0.25"/>
    <row r="61942" hidden="1" x14ac:dyDescent="0.25"/>
    <row r="61943" hidden="1" x14ac:dyDescent="0.25"/>
    <row r="61944" hidden="1" x14ac:dyDescent="0.25"/>
    <row r="61945" hidden="1" x14ac:dyDescent="0.25"/>
    <row r="61946" hidden="1" x14ac:dyDescent="0.25"/>
    <row r="61947" hidden="1" x14ac:dyDescent="0.25"/>
    <row r="61948" hidden="1" x14ac:dyDescent="0.25"/>
    <row r="61949" hidden="1" x14ac:dyDescent="0.25"/>
    <row r="61950" hidden="1" x14ac:dyDescent="0.25"/>
    <row r="61951" hidden="1" x14ac:dyDescent="0.25"/>
    <row r="61952" hidden="1" x14ac:dyDescent="0.25"/>
    <row r="61953" hidden="1" x14ac:dyDescent="0.25"/>
    <row r="61954" hidden="1" x14ac:dyDescent="0.25"/>
    <row r="61955" hidden="1" x14ac:dyDescent="0.25"/>
    <row r="61956" hidden="1" x14ac:dyDescent="0.25"/>
    <row r="61957" hidden="1" x14ac:dyDescent="0.25"/>
    <row r="61958" hidden="1" x14ac:dyDescent="0.25"/>
    <row r="61959" hidden="1" x14ac:dyDescent="0.25"/>
    <row r="61960" hidden="1" x14ac:dyDescent="0.25"/>
    <row r="61961" hidden="1" x14ac:dyDescent="0.25"/>
    <row r="61962" hidden="1" x14ac:dyDescent="0.25"/>
    <row r="61963" hidden="1" x14ac:dyDescent="0.25"/>
    <row r="61964" hidden="1" x14ac:dyDescent="0.25"/>
    <row r="61965" hidden="1" x14ac:dyDescent="0.25"/>
    <row r="61966" hidden="1" x14ac:dyDescent="0.25"/>
    <row r="61967" hidden="1" x14ac:dyDescent="0.25"/>
    <row r="61968" hidden="1" x14ac:dyDescent="0.25"/>
    <row r="61969" hidden="1" x14ac:dyDescent="0.25"/>
    <row r="61970" hidden="1" x14ac:dyDescent="0.25"/>
    <row r="61971" hidden="1" x14ac:dyDescent="0.25"/>
    <row r="61972" hidden="1" x14ac:dyDescent="0.25"/>
    <row r="61973" hidden="1" x14ac:dyDescent="0.25"/>
    <row r="61974" hidden="1" x14ac:dyDescent="0.25"/>
    <row r="61975" hidden="1" x14ac:dyDescent="0.25"/>
    <row r="61976" hidden="1" x14ac:dyDescent="0.25"/>
    <row r="61977" hidden="1" x14ac:dyDescent="0.25"/>
    <row r="61978" hidden="1" x14ac:dyDescent="0.25"/>
    <row r="61979" hidden="1" x14ac:dyDescent="0.25"/>
    <row r="61980" hidden="1" x14ac:dyDescent="0.25"/>
    <row r="61981" hidden="1" x14ac:dyDescent="0.25"/>
    <row r="61982" hidden="1" x14ac:dyDescent="0.25"/>
    <row r="61983" hidden="1" x14ac:dyDescent="0.25"/>
    <row r="61984" hidden="1" x14ac:dyDescent="0.25"/>
    <row r="61985" hidden="1" x14ac:dyDescent="0.25"/>
    <row r="61986" hidden="1" x14ac:dyDescent="0.25"/>
    <row r="61987" hidden="1" x14ac:dyDescent="0.25"/>
    <row r="61988" hidden="1" x14ac:dyDescent="0.25"/>
    <row r="61989" hidden="1" x14ac:dyDescent="0.25"/>
    <row r="61990" hidden="1" x14ac:dyDescent="0.25"/>
    <row r="61991" hidden="1" x14ac:dyDescent="0.25"/>
    <row r="61992" hidden="1" x14ac:dyDescent="0.25"/>
    <row r="61993" hidden="1" x14ac:dyDescent="0.25"/>
    <row r="61994" hidden="1" x14ac:dyDescent="0.25"/>
    <row r="61995" hidden="1" x14ac:dyDescent="0.25"/>
    <row r="61996" hidden="1" x14ac:dyDescent="0.25"/>
    <row r="61997" hidden="1" x14ac:dyDescent="0.25"/>
    <row r="61998" hidden="1" x14ac:dyDescent="0.25"/>
    <row r="61999" hidden="1" x14ac:dyDescent="0.25"/>
    <row r="62000" hidden="1" x14ac:dyDescent="0.25"/>
    <row r="62001" hidden="1" x14ac:dyDescent="0.25"/>
    <row r="62002" hidden="1" x14ac:dyDescent="0.25"/>
    <row r="62003" hidden="1" x14ac:dyDescent="0.25"/>
    <row r="62004" hidden="1" x14ac:dyDescent="0.25"/>
    <row r="62005" hidden="1" x14ac:dyDescent="0.25"/>
    <row r="62006" hidden="1" x14ac:dyDescent="0.25"/>
    <row r="62007" hidden="1" x14ac:dyDescent="0.25"/>
    <row r="62008" hidden="1" x14ac:dyDescent="0.25"/>
    <row r="62009" hidden="1" x14ac:dyDescent="0.25"/>
    <row r="62010" hidden="1" x14ac:dyDescent="0.25"/>
    <row r="62011" hidden="1" x14ac:dyDescent="0.25"/>
    <row r="62012" hidden="1" x14ac:dyDescent="0.25"/>
    <row r="62013" hidden="1" x14ac:dyDescent="0.25"/>
    <row r="62014" hidden="1" x14ac:dyDescent="0.25"/>
    <row r="62015" hidden="1" x14ac:dyDescent="0.25"/>
    <row r="62016" hidden="1" x14ac:dyDescent="0.25"/>
    <row r="62017" hidden="1" x14ac:dyDescent="0.25"/>
    <row r="62018" hidden="1" x14ac:dyDescent="0.25"/>
    <row r="62019" hidden="1" x14ac:dyDescent="0.25"/>
    <row r="62020" hidden="1" x14ac:dyDescent="0.25"/>
    <row r="62021" hidden="1" x14ac:dyDescent="0.25"/>
    <row r="62022" hidden="1" x14ac:dyDescent="0.25"/>
    <row r="62023" hidden="1" x14ac:dyDescent="0.25"/>
    <row r="62024" hidden="1" x14ac:dyDescent="0.25"/>
    <row r="62025" hidden="1" x14ac:dyDescent="0.25"/>
    <row r="62026" hidden="1" x14ac:dyDescent="0.25"/>
    <row r="62027" hidden="1" x14ac:dyDescent="0.25"/>
    <row r="62028" hidden="1" x14ac:dyDescent="0.25"/>
    <row r="62029" hidden="1" x14ac:dyDescent="0.25"/>
    <row r="62030" hidden="1" x14ac:dyDescent="0.25"/>
    <row r="62031" hidden="1" x14ac:dyDescent="0.25"/>
    <row r="62032" hidden="1" x14ac:dyDescent="0.25"/>
    <row r="62033" hidden="1" x14ac:dyDescent="0.25"/>
    <row r="62034" hidden="1" x14ac:dyDescent="0.25"/>
    <row r="62035" hidden="1" x14ac:dyDescent="0.25"/>
    <row r="62036" hidden="1" x14ac:dyDescent="0.25"/>
    <row r="62037" hidden="1" x14ac:dyDescent="0.25"/>
    <row r="62038" hidden="1" x14ac:dyDescent="0.25"/>
    <row r="62039" hidden="1" x14ac:dyDescent="0.25"/>
    <row r="62040" hidden="1" x14ac:dyDescent="0.25"/>
    <row r="62041" hidden="1" x14ac:dyDescent="0.25"/>
    <row r="62042" hidden="1" x14ac:dyDescent="0.25"/>
    <row r="62043" hidden="1" x14ac:dyDescent="0.25"/>
    <row r="62044" hidden="1" x14ac:dyDescent="0.25"/>
    <row r="62045" hidden="1" x14ac:dyDescent="0.25"/>
    <row r="62046" hidden="1" x14ac:dyDescent="0.25"/>
    <row r="62047" hidden="1" x14ac:dyDescent="0.25"/>
    <row r="62048" hidden="1" x14ac:dyDescent="0.25"/>
    <row r="62049" hidden="1" x14ac:dyDescent="0.25"/>
    <row r="62050" hidden="1" x14ac:dyDescent="0.25"/>
    <row r="62051" hidden="1" x14ac:dyDescent="0.25"/>
    <row r="62052" hidden="1" x14ac:dyDescent="0.25"/>
    <row r="62053" hidden="1" x14ac:dyDescent="0.25"/>
    <row r="62054" hidden="1" x14ac:dyDescent="0.25"/>
    <row r="62055" hidden="1" x14ac:dyDescent="0.25"/>
    <row r="62056" hidden="1" x14ac:dyDescent="0.25"/>
    <row r="62057" hidden="1" x14ac:dyDescent="0.25"/>
    <row r="62058" hidden="1" x14ac:dyDescent="0.25"/>
    <row r="62059" hidden="1" x14ac:dyDescent="0.25"/>
    <row r="62060" hidden="1" x14ac:dyDescent="0.25"/>
    <row r="62061" hidden="1" x14ac:dyDescent="0.25"/>
    <row r="62062" hidden="1" x14ac:dyDescent="0.25"/>
    <row r="62063" hidden="1" x14ac:dyDescent="0.25"/>
    <row r="62064" hidden="1" x14ac:dyDescent="0.25"/>
    <row r="62065" hidden="1" x14ac:dyDescent="0.25"/>
    <row r="62066" hidden="1" x14ac:dyDescent="0.25"/>
    <row r="62067" hidden="1" x14ac:dyDescent="0.25"/>
    <row r="62068" hidden="1" x14ac:dyDescent="0.25"/>
    <row r="62069" hidden="1" x14ac:dyDescent="0.25"/>
    <row r="62070" hidden="1" x14ac:dyDescent="0.25"/>
    <row r="62071" hidden="1" x14ac:dyDescent="0.25"/>
    <row r="62072" hidden="1" x14ac:dyDescent="0.25"/>
    <row r="62073" hidden="1" x14ac:dyDescent="0.25"/>
    <row r="62074" hidden="1" x14ac:dyDescent="0.25"/>
    <row r="62075" hidden="1" x14ac:dyDescent="0.25"/>
    <row r="62076" hidden="1" x14ac:dyDescent="0.25"/>
    <row r="62077" hidden="1" x14ac:dyDescent="0.25"/>
    <row r="62078" hidden="1" x14ac:dyDescent="0.25"/>
    <row r="62079" hidden="1" x14ac:dyDescent="0.25"/>
    <row r="62080" hidden="1" x14ac:dyDescent="0.25"/>
    <row r="62081" hidden="1" x14ac:dyDescent="0.25"/>
    <row r="62082" hidden="1" x14ac:dyDescent="0.25"/>
    <row r="62083" hidden="1" x14ac:dyDescent="0.25"/>
    <row r="62084" hidden="1" x14ac:dyDescent="0.25"/>
    <row r="62085" hidden="1" x14ac:dyDescent="0.25"/>
    <row r="62086" hidden="1" x14ac:dyDescent="0.25"/>
    <row r="62087" hidden="1" x14ac:dyDescent="0.25"/>
    <row r="62088" hidden="1" x14ac:dyDescent="0.25"/>
    <row r="62089" hidden="1" x14ac:dyDescent="0.25"/>
    <row r="62090" hidden="1" x14ac:dyDescent="0.25"/>
    <row r="62091" hidden="1" x14ac:dyDescent="0.25"/>
    <row r="62092" hidden="1" x14ac:dyDescent="0.25"/>
    <row r="62093" hidden="1" x14ac:dyDescent="0.25"/>
    <row r="62094" hidden="1" x14ac:dyDescent="0.25"/>
    <row r="62095" hidden="1" x14ac:dyDescent="0.25"/>
    <row r="62096" hidden="1" x14ac:dyDescent="0.25"/>
    <row r="62097" hidden="1" x14ac:dyDescent="0.25"/>
    <row r="62098" hidden="1" x14ac:dyDescent="0.25"/>
    <row r="62099" hidden="1" x14ac:dyDescent="0.25"/>
    <row r="62100" hidden="1" x14ac:dyDescent="0.25"/>
    <row r="62101" hidden="1" x14ac:dyDescent="0.25"/>
    <row r="62102" hidden="1" x14ac:dyDescent="0.25"/>
    <row r="62103" hidden="1" x14ac:dyDescent="0.25"/>
    <row r="62104" hidden="1" x14ac:dyDescent="0.25"/>
    <row r="62105" hidden="1" x14ac:dyDescent="0.25"/>
    <row r="62106" hidden="1" x14ac:dyDescent="0.25"/>
    <row r="62107" hidden="1" x14ac:dyDescent="0.25"/>
    <row r="62108" hidden="1" x14ac:dyDescent="0.25"/>
    <row r="62109" hidden="1" x14ac:dyDescent="0.25"/>
    <row r="62110" hidden="1" x14ac:dyDescent="0.25"/>
    <row r="62111" hidden="1" x14ac:dyDescent="0.25"/>
    <row r="62112" hidden="1" x14ac:dyDescent="0.25"/>
    <row r="62113" hidden="1" x14ac:dyDescent="0.25"/>
    <row r="62114" hidden="1" x14ac:dyDescent="0.25"/>
    <row r="62115" hidden="1" x14ac:dyDescent="0.25"/>
    <row r="62116" hidden="1" x14ac:dyDescent="0.25"/>
    <row r="62117" hidden="1" x14ac:dyDescent="0.25"/>
    <row r="62118" hidden="1" x14ac:dyDescent="0.25"/>
    <row r="62119" hidden="1" x14ac:dyDescent="0.25"/>
    <row r="62120" hidden="1" x14ac:dyDescent="0.25"/>
    <row r="62121" hidden="1" x14ac:dyDescent="0.25"/>
    <row r="62122" hidden="1" x14ac:dyDescent="0.25"/>
    <row r="62123" hidden="1" x14ac:dyDescent="0.25"/>
    <row r="62124" hidden="1" x14ac:dyDescent="0.25"/>
    <row r="62125" hidden="1" x14ac:dyDescent="0.25"/>
    <row r="62126" hidden="1" x14ac:dyDescent="0.25"/>
    <row r="62127" hidden="1" x14ac:dyDescent="0.25"/>
    <row r="62128" hidden="1" x14ac:dyDescent="0.25"/>
    <row r="62129" hidden="1" x14ac:dyDescent="0.25"/>
    <row r="62130" hidden="1" x14ac:dyDescent="0.25"/>
    <row r="62131" hidden="1" x14ac:dyDescent="0.25"/>
    <row r="62132" hidden="1" x14ac:dyDescent="0.25"/>
    <row r="62133" hidden="1" x14ac:dyDescent="0.25"/>
    <row r="62134" hidden="1" x14ac:dyDescent="0.25"/>
    <row r="62135" hidden="1" x14ac:dyDescent="0.25"/>
    <row r="62136" hidden="1" x14ac:dyDescent="0.25"/>
    <row r="62137" hidden="1" x14ac:dyDescent="0.25"/>
    <row r="62138" hidden="1" x14ac:dyDescent="0.25"/>
    <row r="62139" hidden="1" x14ac:dyDescent="0.25"/>
    <row r="62140" hidden="1" x14ac:dyDescent="0.25"/>
    <row r="62141" hidden="1" x14ac:dyDescent="0.25"/>
    <row r="62142" hidden="1" x14ac:dyDescent="0.25"/>
    <row r="62143" hidden="1" x14ac:dyDescent="0.25"/>
    <row r="62144" hidden="1" x14ac:dyDescent="0.25"/>
    <row r="62145" hidden="1" x14ac:dyDescent="0.25"/>
    <row r="62146" hidden="1" x14ac:dyDescent="0.25"/>
    <row r="62147" hidden="1" x14ac:dyDescent="0.25"/>
    <row r="62148" hidden="1" x14ac:dyDescent="0.25"/>
    <row r="62149" hidden="1" x14ac:dyDescent="0.25"/>
    <row r="62150" hidden="1" x14ac:dyDescent="0.25"/>
    <row r="62151" hidden="1" x14ac:dyDescent="0.25"/>
    <row r="62152" hidden="1" x14ac:dyDescent="0.25"/>
    <row r="62153" hidden="1" x14ac:dyDescent="0.25"/>
    <row r="62154" hidden="1" x14ac:dyDescent="0.25"/>
    <row r="62155" hidden="1" x14ac:dyDescent="0.25"/>
    <row r="62156" hidden="1" x14ac:dyDescent="0.25"/>
    <row r="62157" hidden="1" x14ac:dyDescent="0.25"/>
    <row r="62158" hidden="1" x14ac:dyDescent="0.25"/>
    <row r="62159" hidden="1" x14ac:dyDescent="0.25"/>
    <row r="62160" hidden="1" x14ac:dyDescent="0.25"/>
    <row r="62161" hidden="1" x14ac:dyDescent="0.25"/>
    <row r="62162" hidden="1" x14ac:dyDescent="0.25"/>
    <row r="62163" hidden="1" x14ac:dyDescent="0.25"/>
    <row r="62164" hidden="1" x14ac:dyDescent="0.25"/>
    <row r="62165" hidden="1" x14ac:dyDescent="0.25"/>
    <row r="62166" hidden="1" x14ac:dyDescent="0.25"/>
    <row r="62167" hidden="1" x14ac:dyDescent="0.25"/>
    <row r="62168" hidden="1" x14ac:dyDescent="0.25"/>
    <row r="62169" hidden="1" x14ac:dyDescent="0.25"/>
    <row r="62170" hidden="1" x14ac:dyDescent="0.25"/>
    <row r="62171" hidden="1" x14ac:dyDescent="0.25"/>
    <row r="62172" hidden="1" x14ac:dyDescent="0.25"/>
    <row r="62173" hidden="1" x14ac:dyDescent="0.25"/>
    <row r="62174" hidden="1" x14ac:dyDescent="0.25"/>
    <row r="62175" hidden="1" x14ac:dyDescent="0.25"/>
    <row r="62176" hidden="1" x14ac:dyDescent="0.25"/>
    <row r="62177" hidden="1" x14ac:dyDescent="0.25"/>
    <row r="62178" hidden="1" x14ac:dyDescent="0.25"/>
    <row r="62179" hidden="1" x14ac:dyDescent="0.25"/>
    <row r="62180" hidden="1" x14ac:dyDescent="0.25"/>
    <row r="62181" hidden="1" x14ac:dyDescent="0.25"/>
    <row r="62182" hidden="1" x14ac:dyDescent="0.25"/>
    <row r="62183" hidden="1" x14ac:dyDescent="0.25"/>
    <row r="62184" hidden="1" x14ac:dyDescent="0.25"/>
    <row r="62185" hidden="1" x14ac:dyDescent="0.25"/>
    <row r="62186" hidden="1" x14ac:dyDescent="0.25"/>
    <row r="62187" hidden="1" x14ac:dyDescent="0.25"/>
    <row r="62188" hidden="1" x14ac:dyDescent="0.25"/>
    <row r="62189" hidden="1" x14ac:dyDescent="0.25"/>
    <row r="62190" hidden="1" x14ac:dyDescent="0.25"/>
    <row r="62191" hidden="1" x14ac:dyDescent="0.25"/>
    <row r="62192" hidden="1" x14ac:dyDescent="0.25"/>
    <row r="62193" hidden="1" x14ac:dyDescent="0.25"/>
    <row r="62194" hidden="1" x14ac:dyDescent="0.25"/>
    <row r="62195" hidden="1" x14ac:dyDescent="0.25"/>
    <row r="62196" hidden="1" x14ac:dyDescent="0.25"/>
    <row r="62197" hidden="1" x14ac:dyDescent="0.25"/>
    <row r="62198" hidden="1" x14ac:dyDescent="0.25"/>
    <row r="62199" hidden="1" x14ac:dyDescent="0.25"/>
    <row r="62200" hidden="1" x14ac:dyDescent="0.25"/>
    <row r="62201" hidden="1" x14ac:dyDescent="0.25"/>
    <row r="62202" hidden="1" x14ac:dyDescent="0.25"/>
    <row r="62203" hidden="1" x14ac:dyDescent="0.25"/>
    <row r="62204" hidden="1" x14ac:dyDescent="0.25"/>
    <row r="62205" hidden="1" x14ac:dyDescent="0.25"/>
    <row r="62206" hidden="1" x14ac:dyDescent="0.25"/>
    <row r="62207" hidden="1" x14ac:dyDescent="0.25"/>
    <row r="62208" hidden="1" x14ac:dyDescent="0.25"/>
    <row r="62209" hidden="1" x14ac:dyDescent="0.25"/>
    <row r="62210" hidden="1" x14ac:dyDescent="0.25"/>
    <row r="62211" hidden="1" x14ac:dyDescent="0.25"/>
    <row r="62212" hidden="1" x14ac:dyDescent="0.25"/>
    <row r="62213" hidden="1" x14ac:dyDescent="0.25"/>
    <row r="62214" hidden="1" x14ac:dyDescent="0.25"/>
    <row r="62215" hidden="1" x14ac:dyDescent="0.25"/>
    <row r="62216" hidden="1" x14ac:dyDescent="0.25"/>
    <row r="62217" hidden="1" x14ac:dyDescent="0.25"/>
    <row r="62218" hidden="1" x14ac:dyDescent="0.25"/>
    <row r="62219" hidden="1" x14ac:dyDescent="0.25"/>
    <row r="62220" hidden="1" x14ac:dyDescent="0.25"/>
    <row r="62221" hidden="1" x14ac:dyDescent="0.25"/>
    <row r="62222" hidden="1" x14ac:dyDescent="0.25"/>
    <row r="62223" hidden="1" x14ac:dyDescent="0.25"/>
    <row r="62224" hidden="1" x14ac:dyDescent="0.25"/>
    <row r="62225" hidden="1" x14ac:dyDescent="0.25"/>
    <row r="62226" hidden="1" x14ac:dyDescent="0.25"/>
    <row r="62227" hidden="1" x14ac:dyDescent="0.25"/>
    <row r="62228" hidden="1" x14ac:dyDescent="0.25"/>
    <row r="62229" hidden="1" x14ac:dyDescent="0.25"/>
    <row r="62230" hidden="1" x14ac:dyDescent="0.25"/>
    <row r="62231" hidden="1" x14ac:dyDescent="0.25"/>
    <row r="62232" hidden="1" x14ac:dyDescent="0.25"/>
    <row r="62233" hidden="1" x14ac:dyDescent="0.25"/>
    <row r="62234" hidden="1" x14ac:dyDescent="0.25"/>
    <row r="62235" hidden="1" x14ac:dyDescent="0.25"/>
    <row r="62236" hidden="1" x14ac:dyDescent="0.25"/>
    <row r="62237" hidden="1" x14ac:dyDescent="0.25"/>
    <row r="62238" hidden="1" x14ac:dyDescent="0.25"/>
    <row r="62239" hidden="1" x14ac:dyDescent="0.25"/>
    <row r="62240" hidden="1" x14ac:dyDescent="0.25"/>
    <row r="62241" hidden="1" x14ac:dyDescent="0.25"/>
    <row r="62242" hidden="1" x14ac:dyDescent="0.25"/>
    <row r="62243" hidden="1" x14ac:dyDescent="0.25"/>
    <row r="62244" hidden="1" x14ac:dyDescent="0.25"/>
    <row r="62245" hidden="1" x14ac:dyDescent="0.25"/>
    <row r="62246" hidden="1" x14ac:dyDescent="0.25"/>
    <row r="62247" hidden="1" x14ac:dyDescent="0.25"/>
    <row r="62248" hidden="1" x14ac:dyDescent="0.25"/>
    <row r="62249" hidden="1" x14ac:dyDescent="0.25"/>
    <row r="62250" hidden="1" x14ac:dyDescent="0.25"/>
    <row r="62251" hidden="1" x14ac:dyDescent="0.25"/>
    <row r="62252" hidden="1" x14ac:dyDescent="0.25"/>
    <row r="62253" hidden="1" x14ac:dyDescent="0.25"/>
    <row r="62254" hidden="1" x14ac:dyDescent="0.25"/>
    <row r="62255" hidden="1" x14ac:dyDescent="0.25"/>
    <row r="62256" hidden="1" x14ac:dyDescent="0.25"/>
    <row r="62257" hidden="1" x14ac:dyDescent="0.25"/>
    <row r="62258" hidden="1" x14ac:dyDescent="0.25"/>
    <row r="62259" hidden="1" x14ac:dyDescent="0.25"/>
    <row r="62260" hidden="1" x14ac:dyDescent="0.25"/>
    <row r="62261" hidden="1" x14ac:dyDescent="0.25"/>
    <row r="62262" hidden="1" x14ac:dyDescent="0.25"/>
    <row r="62263" hidden="1" x14ac:dyDescent="0.25"/>
    <row r="62264" hidden="1" x14ac:dyDescent="0.25"/>
    <row r="62265" hidden="1" x14ac:dyDescent="0.25"/>
    <row r="62266" hidden="1" x14ac:dyDescent="0.25"/>
    <row r="62267" hidden="1" x14ac:dyDescent="0.25"/>
    <row r="62268" hidden="1" x14ac:dyDescent="0.25"/>
    <row r="62269" hidden="1" x14ac:dyDescent="0.25"/>
    <row r="62270" hidden="1" x14ac:dyDescent="0.25"/>
    <row r="62271" hidden="1" x14ac:dyDescent="0.25"/>
    <row r="62272" hidden="1" x14ac:dyDescent="0.25"/>
    <row r="62273" hidden="1" x14ac:dyDescent="0.25"/>
    <row r="62274" hidden="1" x14ac:dyDescent="0.25"/>
    <row r="62275" hidden="1" x14ac:dyDescent="0.25"/>
    <row r="62276" hidden="1" x14ac:dyDescent="0.25"/>
    <row r="62277" hidden="1" x14ac:dyDescent="0.25"/>
    <row r="62278" hidden="1" x14ac:dyDescent="0.25"/>
    <row r="62279" hidden="1" x14ac:dyDescent="0.25"/>
    <row r="62280" hidden="1" x14ac:dyDescent="0.25"/>
    <row r="62281" hidden="1" x14ac:dyDescent="0.25"/>
    <row r="62282" hidden="1" x14ac:dyDescent="0.25"/>
    <row r="62283" hidden="1" x14ac:dyDescent="0.25"/>
    <row r="62284" hidden="1" x14ac:dyDescent="0.25"/>
    <row r="62285" hidden="1" x14ac:dyDescent="0.25"/>
    <row r="62286" hidden="1" x14ac:dyDescent="0.25"/>
    <row r="62287" hidden="1" x14ac:dyDescent="0.25"/>
    <row r="62288" hidden="1" x14ac:dyDescent="0.25"/>
    <row r="62289" hidden="1" x14ac:dyDescent="0.25"/>
    <row r="62290" hidden="1" x14ac:dyDescent="0.25"/>
    <row r="62291" hidden="1" x14ac:dyDescent="0.25"/>
    <row r="62292" hidden="1" x14ac:dyDescent="0.25"/>
    <row r="62293" hidden="1" x14ac:dyDescent="0.25"/>
    <row r="62294" hidden="1" x14ac:dyDescent="0.25"/>
    <row r="62295" hidden="1" x14ac:dyDescent="0.25"/>
    <row r="62296" hidden="1" x14ac:dyDescent="0.25"/>
    <row r="62297" hidden="1" x14ac:dyDescent="0.25"/>
    <row r="62298" hidden="1" x14ac:dyDescent="0.25"/>
    <row r="62299" hidden="1" x14ac:dyDescent="0.25"/>
    <row r="62300" hidden="1" x14ac:dyDescent="0.25"/>
    <row r="62301" hidden="1" x14ac:dyDescent="0.25"/>
    <row r="62302" hidden="1" x14ac:dyDescent="0.25"/>
    <row r="62303" hidden="1" x14ac:dyDescent="0.25"/>
    <row r="62304" hidden="1" x14ac:dyDescent="0.25"/>
    <row r="62305" hidden="1" x14ac:dyDescent="0.25"/>
    <row r="62306" hidden="1" x14ac:dyDescent="0.25"/>
    <row r="62307" hidden="1" x14ac:dyDescent="0.25"/>
    <row r="62308" hidden="1" x14ac:dyDescent="0.25"/>
    <row r="62309" hidden="1" x14ac:dyDescent="0.25"/>
    <row r="62310" hidden="1" x14ac:dyDescent="0.25"/>
    <row r="62311" hidden="1" x14ac:dyDescent="0.25"/>
    <row r="62312" hidden="1" x14ac:dyDescent="0.25"/>
    <row r="62313" hidden="1" x14ac:dyDescent="0.25"/>
    <row r="62314" hidden="1" x14ac:dyDescent="0.25"/>
    <row r="62315" hidden="1" x14ac:dyDescent="0.25"/>
    <row r="62316" hidden="1" x14ac:dyDescent="0.25"/>
    <row r="62317" hidden="1" x14ac:dyDescent="0.25"/>
    <row r="62318" hidden="1" x14ac:dyDescent="0.25"/>
    <row r="62319" hidden="1" x14ac:dyDescent="0.25"/>
    <row r="62320" hidden="1" x14ac:dyDescent="0.25"/>
    <row r="62321" hidden="1" x14ac:dyDescent="0.25"/>
    <row r="62322" hidden="1" x14ac:dyDescent="0.25"/>
    <row r="62323" hidden="1" x14ac:dyDescent="0.25"/>
    <row r="62324" hidden="1" x14ac:dyDescent="0.25"/>
    <row r="62325" hidden="1" x14ac:dyDescent="0.25"/>
    <row r="62326" hidden="1" x14ac:dyDescent="0.25"/>
    <row r="62327" hidden="1" x14ac:dyDescent="0.25"/>
    <row r="62328" hidden="1" x14ac:dyDescent="0.25"/>
    <row r="62329" hidden="1" x14ac:dyDescent="0.25"/>
    <row r="62330" hidden="1" x14ac:dyDescent="0.25"/>
    <row r="62331" hidden="1" x14ac:dyDescent="0.25"/>
    <row r="62332" hidden="1" x14ac:dyDescent="0.25"/>
    <row r="62333" hidden="1" x14ac:dyDescent="0.25"/>
    <row r="62334" hidden="1" x14ac:dyDescent="0.25"/>
    <row r="62335" hidden="1" x14ac:dyDescent="0.25"/>
    <row r="62336" hidden="1" x14ac:dyDescent="0.25"/>
    <row r="62337" hidden="1" x14ac:dyDescent="0.25"/>
    <row r="62338" hidden="1" x14ac:dyDescent="0.25"/>
    <row r="62339" hidden="1" x14ac:dyDescent="0.25"/>
    <row r="62340" hidden="1" x14ac:dyDescent="0.25"/>
    <row r="62341" hidden="1" x14ac:dyDescent="0.25"/>
    <row r="62342" hidden="1" x14ac:dyDescent="0.25"/>
    <row r="62343" hidden="1" x14ac:dyDescent="0.25"/>
    <row r="62344" hidden="1" x14ac:dyDescent="0.25"/>
    <row r="62345" hidden="1" x14ac:dyDescent="0.25"/>
    <row r="62346" hidden="1" x14ac:dyDescent="0.25"/>
    <row r="62347" hidden="1" x14ac:dyDescent="0.25"/>
    <row r="62348" hidden="1" x14ac:dyDescent="0.25"/>
    <row r="62349" hidden="1" x14ac:dyDescent="0.25"/>
    <row r="62350" hidden="1" x14ac:dyDescent="0.25"/>
    <row r="62351" hidden="1" x14ac:dyDescent="0.25"/>
    <row r="62352" hidden="1" x14ac:dyDescent="0.25"/>
    <row r="62353" hidden="1" x14ac:dyDescent="0.25"/>
    <row r="62354" hidden="1" x14ac:dyDescent="0.25"/>
    <row r="62355" hidden="1" x14ac:dyDescent="0.25"/>
    <row r="62356" hidden="1" x14ac:dyDescent="0.25"/>
    <row r="62357" hidden="1" x14ac:dyDescent="0.25"/>
    <row r="62358" hidden="1" x14ac:dyDescent="0.25"/>
    <row r="62359" hidden="1" x14ac:dyDescent="0.25"/>
    <row r="62360" hidden="1" x14ac:dyDescent="0.25"/>
    <row r="62361" hidden="1" x14ac:dyDescent="0.25"/>
    <row r="62362" hidden="1" x14ac:dyDescent="0.25"/>
    <row r="62363" hidden="1" x14ac:dyDescent="0.25"/>
    <row r="62364" hidden="1" x14ac:dyDescent="0.25"/>
    <row r="62365" hidden="1" x14ac:dyDescent="0.25"/>
    <row r="62366" hidden="1" x14ac:dyDescent="0.25"/>
    <row r="62367" hidden="1" x14ac:dyDescent="0.25"/>
    <row r="62368" hidden="1" x14ac:dyDescent="0.25"/>
    <row r="62369" hidden="1" x14ac:dyDescent="0.25"/>
    <row r="62370" hidden="1" x14ac:dyDescent="0.25"/>
    <row r="62371" hidden="1" x14ac:dyDescent="0.25"/>
    <row r="62372" hidden="1" x14ac:dyDescent="0.25"/>
    <row r="62373" hidden="1" x14ac:dyDescent="0.25"/>
    <row r="62374" hidden="1" x14ac:dyDescent="0.25"/>
    <row r="62375" hidden="1" x14ac:dyDescent="0.25"/>
    <row r="62376" hidden="1" x14ac:dyDescent="0.25"/>
    <row r="62377" hidden="1" x14ac:dyDescent="0.25"/>
    <row r="62378" hidden="1" x14ac:dyDescent="0.25"/>
    <row r="62379" hidden="1" x14ac:dyDescent="0.25"/>
    <row r="62380" hidden="1" x14ac:dyDescent="0.25"/>
    <row r="62381" hidden="1" x14ac:dyDescent="0.25"/>
    <row r="62382" hidden="1" x14ac:dyDescent="0.25"/>
    <row r="62383" hidden="1" x14ac:dyDescent="0.25"/>
    <row r="62384" hidden="1" x14ac:dyDescent="0.25"/>
    <row r="62385" hidden="1" x14ac:dyDescent="0.25"/>
    <row r="62386" hidden="1" x14ac:dyDescent="0.25"/>
    <row r="62387" hidden="1" x14ac:dyDescent="0.25"/>
    <row r="62388" hidden="1" x14ac:dyDescent="0.25"/>
    <row r="62389" hidden="1" x14ac:dyDescent="0.25"/>
    <row r="62390" hidden="1" x14ac:dyDescent="0.25"/>
    <row r="62391" hidden="1" x14ac:dyDescent="0.25"/>
    <row r="62392" hidden="1" x14ac:dyDescent="0.25"/>
    <row r="62393" hidden="1" x14ac:dyDescent="0.25"/>
    <row r="62394" hidden="1" x14ac:dyDescent="0.25"/>
    <row r="62395" hidden="1" x14ac:dyDescent="0.25"/>
    <row r="62396" hidden="1" x14ac:dyDescent="0.25"/>
    <row r="62397" hidden="1" x14ac:dyDescent="0.25"/>
    <row r="62398" hidden="1" x14ac:dyDescent="0.25"/>
    <row r="62399" hidden="1" x14ac:dyDescent="0.25"/>
    <row r="62400" hidden="1" x14ac:dyDescent="0.25"/>
    <row r="62401" hidden="1" x14ac:dyDescent="0.25"/>
    <row r="62402" hidden="1" x14ac:dyDescent="0.25"/>
    <row r="62403" hidden="1" x14ac:dyDescent="0.25"/>
    <row r="62404" hidden="1" x14ac:dyDescent="0.25"/>
    <row r="62405" hidden="1" x14ac:dyDescent="0.25"/>
    <row r="62406" hidden="1" x14ac:dyDescent="0.25"/>
    <row r="62407" hidden="1" x14ac:dyDescent="0.25"/>
    <row r="62408" hidden="1" x14ac:dyDescent="0.25"/>
    <row r="62409" hidden="1" x14ac:dyDescent="0.25"/>
    <row r="62410" hidden="1" x14ac:dyDescent="0.25"/>
    <row r="62411" hidden="1" x14ac:dyDescent="0.25"/>
    <row r="62412" hidden="1" x14ac:dyDescent="0.25"/>
    <row r="62413" hidden="1" x14ac:dyDescent="0.25"/>
    <row r="62414" hidden="1" x14ac:dyDescent="0.25"/>
    <row r="62415" hidden="1" x14ac:dyDescent="0.25"/>
    <row r="62416" hidden="1" x14ac:dyDescent="0.25"/>
    <row r="62417" hidden="1" x14ac:dyDescent="0.25"/>
    <row r="62418" hidden="1" x14ac:dyDescent="0.25"/>
    <row r="62419" hidden="1" x14ac:dyDescent="0.25"/>
    <row r="62420" hidden="1" x14ac:dyDescent="0.25"/>
    <row r="62421" hidden="1" x14ac:dyDescent="0.25"/>
    <row r="62422" hidden="1" x14ac:dyDescent="0.25"/>
    <row r="62423" hidden="1" x14ac:dyDescent="0.25"/>
    <row r="62424" hidden="1" x14ac:dyDescent="0.25"/>
    <row r="62425" hidden="1" x14ac:dyDescent="0.25"/>
    <row r="62426" hidden="1" x14ac:dyDescent="0.25"/>
    <row r="62427" hidden="1" x14ac:dyDescent="0.25"/>
    <row r="62428" hidden="1" x14ac:dyDescent="0.25"/>
    <row r="62429" hidden="1" x14ac:dyDescent="0.25"/>
    <row r="62430" hidden="1" x14ac:dyDescent="0.25"/>
    <row r="62431" hidden="1" x14ac:dyDescent="0.25"/>
    <row r="62432" hidden="1" x14ac:dyDescent="0.25"/>
    <row r="62433" hidden="1" x14ac:dyDescent="0.25"/>
    <row r="62434" hidden="1" x14ac:dyDescent="0.25"/>
    <row r="62435" hidden="1" x14ac:dyDescent="0.25"/>
    <row r="62436" hidden="1" x14ac:dyDescent="0.25"/>
    <row r="62437" hidden="1" x14ac:dyDescent="0.25"/>
    <row r="62438" hidden="1" x14ac:dyDescent="0.25"/>
    <row r="62439" hidden="1" x14ac:dyDescent="0.25"/>
    <row r="62440" hidden="1" x14ac:dyDescent="0.25"/>
    <row r="62441" hidden="1" x14ac:dyDescent="0.25"/>
    <row r="62442" hidden="1" x14ac:dyDescent="0.25"/>
    <row r="62443" hidden="1" x14ac:dyDescent="0.25"/>
    <row r="62444" hidden="1" x14ac:dyDescent="0.25"/>
    <row r="62445" hidden="1" x14ac:dyDescent="0.25"/>
    <row r="62446" hidden="1" x14ac:dyDescent="0.25"/>
    <row r="62447" hidden="1" x14ac:dyDescent="0.25"/>
    <row r="62448" hidden="1" x14ac:dyDescent="0.25"/>
    <row r="62449" hidden="1" x14ac:dyDescent="0.25"/>
    <row r="62450" hidden="1" x14ac:dyDescent="0.25"/>
    <row r="62451" hidden="1" x14ac:dyDescent="0.25"/>
    <row r="62452" hidden="1" x14ac:dyDescent="0.25"/>
    <row r="62453" hidden="1" x14ac:dyDescent="0.25"/>
    <row r="62454" hidden="1" x14ac:dyDescent="0.25"/>
    <row r="62455" hidden="1" x14ac:dyDescent="0.25"/>
    <row r="62456" hidden="1" x14ac:dyDescent="0.25"/>
    <row r="62457" hidden="1" x14ac:dyDescent="0.25"/>
    <row r="62458" hidden="1" x14ac:dyDescent="0.25"/>
    <row r="62459" hidden="1" x14ac:dyDescent="0.25"/>
    <row r="62460" hidden="1" x14ac:dyDescent="0.25"/>
    <row r="62461" hidden="1" x14ac:dyDescent="0.25"/>
    <row r="62462" hidden="1" x14ac:dyDescent="0.25"/>
    <row r="62463" hidden="1" x14ac:dyDescent="0.25"/>
    <row r="62464" hidden="1" x14ac:dyDescent="0.25"/>
    <row r="62465" hidden="1" x14ac:dyDescent="0.25"/>
    <row r="62466" hidden="1" x14ac:dyDescent="0.25"/>
    <row r="62467" hidden="1" x14ac:dyDescent="0.25"/>
    <row r="62468" hidden="1" x14ac:dyDescent="0.25"/>
    <row r="62469" hidden="1" x14ac:dyDescent="0.25"/>
    <row r="62470" hidden="1" x14ac:dyDescent="0.25"/>
    <row r="62471" hidden="1" x14ac:dyDescent="0.25"/>
    <row r="62472" hidden="1" x14ac:dyDescent="0.25"/>
    <row r="62473" hidden="1" x14ac:dyDescent="0.25"/>
    <row r="62474" hidden="1" x14ac:dyDescent="0.25"/>
    <row r="62475" hidden="1" x14ac:dyDescent="0.25"/>
    <row r="62476" hidden="1" x14ac:dyDescent="0.25"/>
    <row r="62477" hidden="1" x14ac:dyDescent="0.25"/>
    <row r="62478" hidden="1" x14ac:dyDescent="0.25"/>
    <row r="62479" hidden="1" x14ac:dyDescent="0.25"/>
    <row r="62480" hidden="1" x14ac:dyDescent="0.25"/>
    <row r="62481" hidden="1" x14ac:dyDescent="0.25"/>
    <row r="62482" hidden="1" x14ac:dyDescent="0.25"/>
    <row r="62483" hidden="1" x14ac:dyDescent="0.25"/>
    <row r="62484" hidden="1" x14ac:dyDescent="0.25"/>
    <row r="62485" hidden="1" x14ac:dyDescent="0.25"/>
    <row r="62486" hidden="1" x14ac:dyDescent="0.25"/>
    <row r="62487" hidden="1" x14ac:dyDescent="0.25"/>
    <row r="62488" hidden="1" x14ac:dyDescent="0.25"/>
    <row r="62489" hidden="1" x14ac:dyDescent="0.25"/>
    <row r="62490" hidden="1" x14ac:dyDescent="0.25"/>
    <row r="62491" hidden="1" x14ac:dyDescent="0.25"/>
    <row r="62492" hidden="1" x14ac:dyDescent="0.25"/>
    <row r="62493" hidden="1" x14ac:dyDescent="0.25"/>
    <row r="62494" hidden="1" x14ac:dyDescent="0.25"/>
    <row r="62495" hidden="1" x14ac:dyDescent="0.25"/>
    <row r="62496" hidden="1" x14ac:dyDescent="0.25"/>
    <row r="62497" hidden="1" x14ac:dyDescent="0.25"/>
    <row r="62498" hidden="1" x14ac:dyDescent="0.25"/>
    <row r="62499" hidden="1" x14ac:dyDescent="0.25"/>
    <row r="62500" hidden="1" x14ac:dyDescent="0.25"/>
    <row r="62501" hidden="1" x14ac:dyDescent="0.25"/>
    <row r="62502" hidden="1" x14ac:dyDescent="0.25"/>
    <row r="62503" hidden="1" x14ac:dyDescent="0.25"/>
    <row r="62504" hidden="1" x14ac:dyDescent="0.25"/>
    <row r="62505" hidden="1" x14ac:dyDescent="0.25"/>
    <row r="62506" hidden="1" x14ac:dyDescent="0.25"/>
    <row r="62507" hidden="1" x14ac:dyDescent="0.25"/>
    <row r="62508" hidden="1" x14ac:dyDescent="0.25"/>
    <row r="62509" hidden="1" x14ac:dyDescent="0.25"/>
    <row r="62510" hidden="1" x14ac:dyDescent="0.25"/>
    <row r="62511" hidden="1" x14ac:dyDescent="0.25"/>
    <row r="62512" hidden="1" x14ac:dyDescent="0.25"/>
    <row r="62513" hidden="1" x14ac:dyDescent="0.25"/>
    <row r="62514" hidden="1" x14ac:dyDescent="0.25"/>
    <row r="62515" hidden="1" x14ac:dyDescent="0.25"/>
    <row r="62516" hidden="1" x14ac:dyDescent="0.25"/>
    <row r="62517" hidden="1" x14ac:dyDescent="0.25"/>
    <row r="62518" hidden="1" x14ac:dyDescent="0.25"/>
    <row r="62519" hidden="1" x14ac:dyDescent="0.25"/>
    <row r="62520" hidden="1" x14ac:dyDescent="0.25"/>
    <row r="62521" hidden="1" x14ac:dyDescent="0.25"/>
    <row r="62522" hidden="1" x14ac:dyDescent="0.25"/>
    <row r="62523" hidden="1" x14ac:dyDescent="0.25"/>
    <row r="62524" hidden="1" x14ac:dyDescent="0.25"/>
    <row r="62525" hidden="1" x14ac:dyDescent="0.25"/>
    <row r="62526" hidden="1" x14ac:dyDescent="0.25"/>
    <row r="62527" hidden="1" x14ac:dyDescent="0.25"/>
    <row r="62528" hidden="1" x14ac:dyDescent="0.25"/>
    <row r="62529" hidden="1" x14ac:dyDescent="0.25"/>
    <row r="62530" hidden="1" x14ac:dyDescent="0.25"/>
    <row r="62531" hidden="1" x14ac:dyDescent="0.25"/>
    <row r="62532" hidden="1" x14ac:dyDescent="0.25"/>
    <row r="62533" hidden="1" x14ac:dyDescent="0.25"/>
    <row r="62534" hidden="1" x14ac:dyDescent="0.25"/>
    <row r="62535" hidden="1" x14ac:dyDescent="0.25"/>
    <row r="62536" hidden="1" x14ac:dyDescent="0.25"/>
    <row r="62537" hidden="1" x14ac:dyDescent="0.25"/>
    <row r="62538" hidden="1" x14ac:dyDescent="0.25"/>
    <row r="62539" hidden="1" x14ac:dyDescent="0.25"/>
    <row r="62540" hidden="1" x14ac:dyDescent="0.25"/>
    <row r="62541" hidden="1" x14ac:dyDescent="0.25"/>
    <row r="62542" hidden="1" x14ac:dyDescent="0.25"/>
    <row r="62543" hidden="1" x14ac:dyDescent="0.25"/>
    <row r="62544" hidden="1" x14ac:dyDescent="0.25"/>
    <row r="62545" hidden="1" x14ac:dyDescent="0.25"/>
    <row r="62546" hidden="1" x14ac:dyDescent="0.25"/>
    <row r="62547" hidden="1" x14ac:dyDescent="0.25"/>
    <row r="62548" hidden="1" x14ac:dyDescent="0.25"/>
    <row r="62549" hidden="1" x14ac:dyDescent="0.25"/>
    <row r="62550" hidden="1" x14ac:dyDescent="0.25"/>
    <row r="62551" hidden="1" x14ac:dyDescent="0.25"/>
    <row r="62552" hidden="1" x14ac:dyDescent="0.25"/>
    <row r="62553" hidden="1" x14ac:dyDescent="0.25"/>
    <row r="62554" hidden="1" x14ac:dyDescent="0.25"/>
    <row r="62555" hidden="1" x14ac:dyDescent="0.25"/>
    <row r="62556" hidden="1" x14ac:dyDescent="0.25"/>
    <row r="62557" hidden="1" x14ac:dyDescent="0.25"/>
    <row r="62558" hidden="1" x14ac:dyDescent="0.25"/>
    <row r="62559" hidden="1" x14ac:dyDescent="0.25"/>
    <row r="62560" hidden="1" x14ac:dyDescent="0.25"/>
    <row r="62561" hidden="1" x14ac:dyDescent="0.25"/>
    <row r="62562" hidden="1" x14ac:dyDescent="0.25"/>
    <row r="62563" hidden="1" x14ac:dyDescent="0.25"/>
    <row r="62564" hidden="1" x14ac:dyDescent="0.25"/>
    <row r="62565" hidden="1" x14ac:dyDescent="0.25"/>
    <row r="62566" hidden="1" x14ac:dyDescent="0.25"/>
    <row r="62567" hidden="1" x14ac:dyDescent="0.25"/>
    <row r="62568" hidden="1" x14ac:dyDescent="0.25"/>
    <row r="62569" hidden="1" x14ac:dyDescent="0.25"/>
    <row r="62570" hidden="1" x14ac:dyDescent="0.25"/>
    <row r="62571" hidden="1" x14ac:dyDescent="0.25"/>
    <row r="62572" hidden="1" x14ac:dyDescent="0.25"/>
    <row r="62573" hidden="1" x14ac:dyDescent="0.25"/>
    <row r="62574" hidden="1" x14ac:dyDescent="0.25"/>
    <row r="62575" hidden="1" x14ac:dyDescent="0.25"/>
    <row r="62576" hidden="1" x14ac:dyDescent="0.25"/>
    <row r="62577" hidden="1" x14ac:dyDescent="0.25"/>
    <row r="62578" hidden="1" x14ac:dyDescent="0.25"/>
    <row r="62579" hidden="1" x14ac:dyDescent="0.25"/>
    <row r="62580" hidden="1" x14ac:dyDescent="0.25"/>
    <row r="62581" hidden="1" x14ac:dyDescent="0.25"/>
    <row r="62582" hidden="1" x14ac:dyDescent="0.25"/>
    <row r="62583" hidden="1" x14ac:dyDescent="0.25"/>
    <row r="62584" hidden="1" x14ac:dyDescent="0.25"/>
    <row r="62585" hidden="1" x14ac:dyDescent="0.25"/>
    <row r="62586" hidden="1" x14ac:dyDescent="0.25"/>
    <row r="62587" hidden="1" x14ac:dyDescent="0.25"/>
    <row r="62588" hidden="1" x14ac:dyDescent="0.25"/>
    <row r="62589" hidden="1" x14ac:dyDescent="0.25"/>
    <row r="62590" hidden="1" x14ac:dyDescent="0.25"/>
    <row r="62591" hidden="1" x14ac:dyDescent="0.25"/>
    <row r="62592" hidden="1" x14ac:dyDescent="0.25"/>
    <row r="62593" hidden="1" x14ac:dyDescent="0.25"/>
    <row r="62594" hidden="1" x14ac:dyDescent="0.25"/>
    <row r="62595" hidden="1" x14ac:dyDescent="0.25"/>
    <row r="62596" hidden="1" x14ac:dyDescent="0.25"/>
    <row r="62597" hidden="1" x14ac:dyDescent="0.25"/>
    <row r="62598" hidden="1" x14ac:dyDescent="0.25"/>
    <row r="62599" hidden="1" x14ac:dyDescent="0.25"/>
    <row r="62600" hidden="1" x14ac:dyDescent="0.25"/>
    <row r="62601" hidden="1" x14ac:dyDescent="0.25"/>
    <row r="62602" hidden="1" x14ac:dyDescent="0.25"/>
    <row r="62603" hidden="1" x14ac:dyDescent="0.25"/>
    <row r="62604" hidden="1" x14ac:dyDescent="0.25"/>
    <row r="62605" hidden="1" x14ac:dyDescent="0.25"/>
    <row r="62606" hidden="1" x14ac:dyDescent="0.25"/>
    <row r="62607" hidden="1" x14ac:dyDescent="0.25"/>
    <row r="62608" hidden="1" x14ac:dyDescent="0.25"/>
    <row r="62609" hidden="1" x14ac:dyDescent="0.25"/>
    <row r="62610" hidden="1" x14ac:dyDescent="0.25"/>
    <row r="62611" hidden="1" x14ac:dyDescent="0.25"/>
    <row r="62612" hidden="1" x14ac:dyDescent="0.25"/>
    <row r="62613" hidden="1" x14ac:dyDescent="0.25"/>
    <row r="62614" hidden="1" x14ac:dyDescent="0.25"/>
    <row r="62615" hidden="1" x14ac:dyDescent="0.25"/>
    <row r="62616" hidden="1" x14ac:dyDescent="0.25"/>
    <row r="62617" hidden="1" x14ac:dyDescent="0.25"/>
    <row r="62618" hidden="1" x14ac:dyDescent="0.25"/>
    <row r="62619" hidden="1" x14ac:dyDescent="0.25"/>
    <row r="62620" hidden="1" x14ac:dyDescent="0.25"/>
    <row r="62621" hidden="1" x14ac:dyDescent="0.25"/>
    <row r="62622" hidden="1" x14ac:dyDescent="0.25"/>
    <row r="62623" hidden="1" x14ac:dyDescent="0.25"/>
    <row r="62624" hidden="1" x14ac:dyDescent="0.25"/>
    <row r="62625" hidden="1" x14ac:dyDescent="0.25"/>
    <row r="62626" hidden="1" x14ac:dyDescent="0.25"/>
    <row r="62627" hidden="1" x14ac:dyDescent="0.25"/>
    <row r="62628" hidden="1" x14ac:dyDescent="0.25"/>
    <row r="62629" hidden="1" x14ac:dyDescent="0.25"/>
    <row r="62630" hidden="1" x14ac:dyDescent="0.25"/>
    <row r="62631" hidden="1" x14ac:dyDescent="0.25"/>
    <row r="62632" hidden="1" x14ac:dyDescent="0.25"/>
    <row r="62633" hidden="1" x14ac:dyDescent="0.25"/>
    <row r="62634" hidden="1" x14ac:dyDescent="0.25"/>
    <row r="62635" hidden="1" x14ac:dyDescent="0.25"/>
    <row r="62636" hidden="1" x14ac:dyDescent="0.25"/>
    <row r="62637" hidden="1" x14ac:dyDescent="0.25"/>
    <row r="62638" hidden="1" x14ac:dyDescent="0.25"/>
    <row r="62639" hidden="1" x14ac:dyDescent="0.25"/>
    <row r="62640" hidden="1" x14ac:dyDescent="0.25"/>
    <row r="62641" hidden="1" x14ac:dyDescent="0.25"/>
    <row r="62642" hidden="1" x14ac:dyDescent="0.25"/>
    <row r="62643" hidden="1" x14ac:dyDescent="0.25"/>
    <row r="62644" hidden="1" x14ac:dyDescent="0.25"/>
    <row r="62645" hidden="1" x14ac:dyDescent="0.25"/>
    <row r="62646" hidden="1" x14ac:dyDescent="0.25"/>
    <row r="62647" hidden="1" x14ac:dyDescent="0.25"/>
    <row r="62648" hidden="1" x14ac:dyDescent="0.25"/>
    <row r="62649" hidden="1" x14ac:dyDescent="0.25"/>
    <row r="62650" hidden="1" x14ac:dyDescent="0.25"/>
    <row r="62651" hidden="1" x14ac:dyDescent="0.25"/>
    <row r="62652" hidden="1" x14ac:dyDescent="0.25"/>
    <row r="62653" hidden="1" x14ac:dyDescent="0.25"/>
    <row r="62654" hidden="1" x14ac:dyDescent="0.25"/>
    <row r="62655" hidden="1" x14ac:dyDescent="0.25"/>
    <row r="62656" hidden="1" x14ac:dyDescent="0.25"/>
    <row r="62657" hidden="1" x14ac:dyDescent="0.25"/>
    <row r="62658" hidden="1" x14ac:dyDescent="0.25"/>
    <row r="62659" hidden="1" x14ac:dyDescent="0.25"/>
    <row r="62660" hidden="1" x14ac:dyDescent="0.25"/>
    <row r="62661" hidden="1" x14ac:dyDescent="0.25"/>
    <row r="62662" hidden="1" x14ac:dyDescent="0.25"/>
    <row r="62663" hidden="1" x14ac:dyDescent="0.25"/>
    <row r="62664" hidden="1" x14ac:dyDescent="0.25"/>
    <row r="62665" hidden="1" x14ac:dyDescent="0.25"/>
    <row r="62666" hidden="1" x14ac:dyDescent="0.25"/>
    <row r="62667" hidden="1" x14ac:dyDescent="0.25"/>
    <row r="62668" hidden="1" x14ac:dyDescent="0.25"/>
    <row r="62669" hidden="1" x14ac:dyDescent="0.25"/>
    <row r="62670" hidden="1" x14ac:dyDescent="0.25"/>
    <row r="62671" hidden="1" x14ac:dyDescent="0.25"/>
    <row r="62672" hidden="1" x14ac:dyDescent="0.25"/>
    <row r="62673" hidden="1" x14ac:dyDescent="0.25"/>
    <row r="62674" hidden="1" x14ac:dyDescent="0.25"/>
    <row r="62675" hidden="1" x14ac:dyDescent="0.25"/>
    <row r="62676" hidden="1" x14ac:dyDescent="0.25"/>
    <row r="62677" hidden="1" x14ac:dyDescent="0.25"/>
    <row r="62678" hidden="1" x14ac:dyDescent="0.25"/>
    <row r="62679" hidden="1" x14ac:dyDescent="0.25"/>
    <row r="62680" hidden="1" x14ac:dyDescent="0.25"/>
    <row r="62681" hidden="1" x14ac:dyDescent="0.25"/>
    <row r="62682" hidden="1" x14ac:dyDescent="0.25"/>
    <row r="62683" hidden="1" x14ac:dyDescent="0.25"/>
    <row r="62684" hidden="1" x14ac:dyDescent="0.25"/>
    <row r="62685" hidden="1" x14ac:dyDescent="0.25"/>
    <row r="62686" hidden="1" x14ac:dyDescent="0.25"/>
    <row r="62687" hidden="1" x14ac:dyDescent="0.25"/>
    <row r="62688" hidden="1" x14ac:dyDescent="0.25"/>
    <row r="62689" hidden="1" x14ac:dyDescent="0.25"/>
    <row r="62690" hidden="1" x14ac:dyDescent="0.25"/>
    <row r="62691" hidden="1" x14ac:dyDescent="0.25"/>
    <row r="62692" hidden="1" x14ac:dyDescent="0.25"/>
    <row r="62693" hidden="1" x14ac:dyDescent="0.25"/>
    <row r="62694" hidden="1" x14ac:dyDescent="0.25"/>
    <row r="62695" hidden="1" x14ac:dyDescent="0.25"/>
    <row r="62696" hidden="1" x14ac:dyDescent="0.25"/>
    <row r="62697" hidden="1" x14ac:dyDescent="0.25"/>
    <row r="62698" hidden="1" x14ac:dyDescent="0.25"/>
    <row r="62699" hidden="1" x14ac:dyDescent="0.25"/>
    <row r="62700" hidden="1" x14ac:dyDescent="0.25"/>
    <row r="62701" hidden="1" x14ac:dyDescent="0.25"/>
    <row r="62702" hidden="1" x14ac:dyDescent="0.25"/>
    <row r="62703" hidden="1" x14ac:dyDescent="0.25"/>
    <row r="62704" hidden="1" x14ac:dyDescent="0.25"/>
    <row r="62705" hidden="1" x14ac:dyDescent="0.25"/>
    <row r="62706" hidden="1" x14ac:dyDescent="0.25"/>
    <row r="62707" hidden="1" x14ac:dyDescent="0.25"/>
    <row r="62708" hidden="1" x14ac:dyDescent="0.25"/>
    <row r="62709" hidden="1" x14ac:dyDescent="0.25"/>
    <row r="62710" hidden="1" x14ac:dyDescent="0.25"/>
    <row r="62711" hidden="1" x14ac:dyDescent="0.25"/>
    <row r="62712" hidden="1" x14ac:dyDescent="0.25"/>
    <row r="62713" hidden="1" x14ac:dyDescent="0.25"/>
    <row r="62714" hidden="1" x14ac:dyDescent="0.25"/>
    <row r="62715" hidden="1" x14ac:dyDescent="0.25"/>
    <row r="62716" hidden="1" x14ac:dyDescent="0.25"/>
    <row r="62717" hidden="1" x14ac:dyDescent="0.25"/>
    <row r="62718" hidden="1" x14ac:dyDescent="0.25"/>
    <row r="62719" hidden="1" x14ac:dyDescent="0.25"/>
    <row r="62720" hidden="1" x14ac:dyDescent="0.25"/>
    <row r="62721" hidden="1" x14ac:dyDescent="0.25"/>
    <row r="62722" hidden="1" x14ac:dyDescent="0.25"/>
    <row r="62723" hidden="1" x14ac:dyDescent="0.25"/>
    <row r="62724" hidden="1" x14ac:dyDescent="0.25"/>
    <row r="62725" hidden="1" x14ac:dyDescent="0.25"/>
    <row r="62726" hidden="1" x14ac:dyDescent="0.25"/>
    <row r="62727" hidden="1" x14ac:dyDescent="0.25"/>
    <row r="62728" hidden="1" x14ac:dyDescent="0.25"/>
    <row r="62729" hidden="1" x14ac:dyDescent="0.25"/>
    <row r="62730" hidden="1" x14ac:dyDescent="0.25"/>
    <row r="62731" hidden="1" x14ac:dyDescent="0.25"/>
    <row r="62732" hidden="1" x14ac:dyDescent="0.25"/>
    <row r="62733" hidden="1" x14ac:dyDescent="0.25"/>
    <row r="62734" hidden="1" x14ac:dyDescent="0.25"/>
    <row r="62735" hidden="1" x14ac:dyDescent="0.25"/>
    <row r="62736" hidden="1" x14ac:dyDescent="0.25"/>
    <row r="62737" hidden="1" x14ac:dyDescent="0.25"/>
    <row r="62738" hidden="1" x14ac:dyDescent="0.25"/>
    <row r="62739" hidden="1" x14ac:dyDescent="0.25"/>
    <row r="62740" hidden="1" x14ac:dyDescent="0.25"/>
    <row r="62741" hidden="1" x14ac:dyDescent="0.25"/>
    <row r="62742" hidden="1" x14ac:dyDescent="0.25"/>
    <row r="62743" hidden="1" x14ac:dyDescent="0.25"/>
    <row r="62744" hidden="1" x14ac:dyDescent="0.25"/>
    <row r="62745" hidden="1" x14ac:dyDescent="0.25"/>
    <row r="62746" hidden="1" x14ac:dyDescent="0.25"/>
    <row r="62747" hidden="1" x14ac:dyDescent="0.25"/>
    <row r="62748" hidden="1" x14ac:dyDescent="0.25"/>
    <row r="62749" hidden="1" x14ac:dyDescent="0.25"/>
    <row r="62750" hidden="1" x14ac:dyDescent="0.25"/>
    <row r="62751" hidden="1" x14ac:dyDescent="0.25"/>
    <row r="62752" hidden="1" x14ac:dyDescent="0.25"/>
    <row r="62753" hidden="1" x14ac:dyDescent="0.25"/>
    <row r="62754" hidden="1" x14ac:dyDescent="0.25"/>
    <row r="62755" hidden="1" x14ac:dyDescent="0.25"/>
    <row r="62756" hidden="1" x14ac:dyDescent="0.25"/>
    <row r="62757" hidden="1" x14ac:dyDescent="0.25"/>
    <row r="62758" hidden="1" x14ac:dyDescent="0.25"/>
    <row r="62759" hidden="1" x14ac:dyDescent="0.25"/>
    <row r="62760" hidden="1" x14ac:dyDescent="0.25"/>
    <row r="62761" hidden="1" x14ac:dyDescent="0.25"/>
    <row r="62762" hidden="1" x14ac:dyDescent="0.25"/>
    <row r="62763" hidden="1" x14ac:dyDescent="0.25"/>
    <row r="62764" hidden="1" x14ac:dyDescent="0.25"/>
    <row r="62765" hidden="1" x14ac:dyDescent="0.25"/>
    <row r="62766" hidden="1" x14ac:dyDescent="0.25"/>
    <row r="62767" hidden="1" x14ac:dyDescent="0.25"/>
    <row r="62768" hidden="1" x14ac:dyDescent="0.25"/>
    <row r="62769" hidden="1" x14ac:dyDescent="0.25"/>
    <row r="62770" hidden="1" x14ac:dyDescent="0.25"/>
    <row r="62771" hidden="1" x14ac:dyDescent="0.25"/>
    <row r="62772" hidden="1" x14ac:dyDescent="0.25"/>
    <row r="62773" hidden="1" x14ac:dyDescent="0.25"/>
    <row r="62774" hidden="1" x14ac:dyDescent="0.25"/>
    <row r="62775" hidden="1" x14ac:dyDescent="0.25"/>
    <row r="62776" hidden="1" x14ac:dyDescent="0.25"/>
    <row r="62777" hidden="1" x14ac:dyDescent="0.25"/>
    <row r="62778" hidden="1" x14ac:dyDescent="0.25"/>
    <row r="62779" hidden="1" x14ac:dyDescent="0.25"/>
    <row r="62780" hidden="1" x14ac:dyDescent="0.25"/>
    <row r="62781" hidden="1" x14ac:dyDescent="0.25"/>
    <row r="62782" hidden="1" x14ac:dyDescent="0.25"/>
    <row r="62783" hidden="1" x14ac:dyDescent="0.25"/>
    <row r="62784" hidden="1" x14ac:dyDescent="0.25"/>
    <row r="62785" hidden="1" x14ac:dyDescent="0.25"/>
    <row r="62786" hidden="1" x14ac:dyDescent="0.25"/>
    <row r="62787" hidden="1" x14ac:dyDescent="0.25"/>
    <row r="62788" hidden="1" x14ac:dyDescent="0.25"/>
    <row r="62789" hidden="1" x14ac:dyDescent="0.25"/>
    <row r="62790" hidden="1" x14ac:dyDescent="0.25"/>
    <row r="62791" hidden="1" x14ac:dyDescent="0.25"/>
    <row r="62792" hidden="1" x14ac:dyDescent="0.25"/>
    <row r="62793" hidden="1" x14ac:dyDescent="0.25"/>
    <row r="62794" hidden="1" x14ac:dyDescent="0.25"/>
    <row r="62795" hidden="1" x14ac:dyDescent="0.25"/>
    <row r="62796" hidden="1" x14ac:dyDescent="0.25"/>
    <row r="62797" hidden="1" x14ac:dyDescent="0.25"/>
    <row r="62798" hidden="1" x14ac:dyDescent="0.25"/>
    <row r="62799" hidden="1" x14ac:dyDescent="0.25"/>
    <row r="62800" hidden="1" x14ac:dyDescent="0.25"/>
    <row r="62801" hidden="1" x14ac:dyDescent="0.25"/>
    <row r="62802" hidden="1" x14ac:dyDescent="0.25"/>
    <row r="62803" hidden="1" x14ac:dyDescent="0.25"/>
    <row r="62804" hidden="1" x14ac:dyDescent="0.25"/>
    <row r="62805" hidden="1" x14ac:dyDescent="0.25"/>
    <row r="62806" hidden="1" x14ac:dyDescent="0.25"/>
    <row r="62807" hidden="1" x14ac:dyDescent="0.25"/>
    <row r="62808" hidden="1" x14ac:dyDescent="0.25"/>
    <row r="62809" hidden="1" x14ac:dyDescent="0.25"/>
    <row r="62810" hidden="1" x14ac:dyDescent="0.25"/>
    <row r="62811" hidden="1" x14ac:dyDescent="0.25"/>
    <row r="62812" hidden="1" x14ac:dyDescent="0.25"/>
    <row r="62813" hidden="1" x14ac:dyDescent="0.25"/>
    <row r="62814" hidden="1" x14ac:dyDescent="0.25"/>
    <row r="62815" hidden="1" x14ac:dyDescent="0.25"/>
    <row r="62816" hidden="1" x14ac:dyDescent="0.25"/>
    <row r="62817" hidden="1" x14ac:dyDescent="0.25"/>
    <row r="62818" hidden="1" x14ac:dyDescent="0.25"/>
    <row r="62819" hidden="1" x14ac:dyDescent="0.25"/>
    <row r="62820" hidden="1" x14ac:dyDescent="0.25"/>
    <row r="62821" hidden="1" x14ac:dyDescent="0.25"/>
    <row r="62822" hidden="1" x14ac:dyDescent="0.25"/>
    <row r="62823" hidden="1" x14ac:dyDescent="0.25"/>
    <row r="62824" hidden="1" x14ac:dyDescent="0.25"/>
    <row r="62825" hidden="1" x14ac:dyDescent="0.25"/>
    <row r="62826" hidden="1" x14ac:dyDescent="0.25"/>
    <row r="62827" hidden="1" x14ac:dyDescent="0.25"/>
    <row r="62828" hidden="1" x14ac:dyDescent="0.25"/>
    <row r="62829" hidden="1" x14ac:dyDescent="0.25"/>
    <row r="62830" hidden="1" x14ac:dyDescent="0.25"/>
    <row r="62831" hidden="1" x14ac:dyDescent="0.25"/>
    <row r="62832" hidden="1" x14ac:dyDescent="0.25"/>
    <row r="62833" hidden="1" x14ac:dyDescent="0.25"/>
    <row r="62834" hidden="1" x14ac:dyDescent="0.25"/>
    <row r="62835" hidden="1" x14ac:dyDescent="0.25"/>
    <row r="62836" hidden="1" x14ac:dyDescent="0.25"/>
    <row r="62837" hidden="1" x14ac:dyDescent="0.25"/>
    <row r="62838" hidden="1" x14ac:dyDescent="0.25"/>
    <row r="62839" hidden="1" x14ac:dyDescent="0.25"/>
    <row r="62840" hidden="1" x14ac:dyDescent="0.25"/>
    <row r="62841" hidden="1" x14ac:dyDescent="0.25"/>
    <row r="62842" hidden="1" x14ac:dyDescent="0.25"/>
    <row r="62843" hidden="1" x14ac:dyDescent="0.25"/>
    <row r="62844" hidden="1" x14ac:dyDescent="0.25"/>
    <row r="62845" hidden="1" x14ac:dyDescent="0.25"/>
    <row r="62846" hidden="1" x14ac:dyDescent="0.25"/>
    <row r="62847" hidden="1" x14ac:dyDescent="0.25"/>
    <row r="62848" hidden="1" x14ac:dyDescent="0.25"/>
    <row r="62849" hidden="1" x14ac:dyDescent="0.25"/>
    <row r="62850" hidden="1" x14ac:dyDescent="0.25"/>
    <row r="62851" hidden="1" x14ac:dyDescent="0.25"/>
    <row r="62852" hidden="1" x14ac:dyDescent="0.25"/>
    <row r="62853" hidden="1" x14ac:dyDescent="0.25"/>
    <row r="62854" hidden="1" x14ac:dyDescent="0.25"/>
    <row r="62855" hidden="1" x14ac:dyDescent="0.25"/>
    <row r="62856" hidden="1" x14ac:dyDescent="0.25"/>
    <row r="62857" hidden="1" x14ac:dyDescent="0.25"/>
    <row r="62858" hidden="1" x14ac:dyDescent="0.25"/>
    <row r="62859" hidden="1" x14ac:dyDescent="0.25"/>
    <row r="62860" hidden="1" x14ac:dyDescent="0.25"/>
    <row r="62861" hidden="1" x14ac:dyDescent="0.25"/>
    <row r="62862" hidden="1" x14ac:dyDescent="0.25"/>
    <row r="62863" hidden="1" x14ac:dyDescent="0.25"/>
    <row r="62864" hidden="1" x14ac:dyDescent="0.25"/>
    <row r="62865" hidden="1" x14ac:dyDescent="0.25"/>
    <row r="62866" hidden="1" x14ac:dyDescent="0.25"/>
    <row r="62867" hidden="1" x14ac:dyDescent="0.25"/>
    <row r="62868" hidden="1" x14ac:dyDescent="0.25"/>
    <row r="62869" hidden="1" x14ac:dyDescent="0.25"/>
    <row r="62870" hidden="1" x14ac:dyDescent="0.25"/>
    <row r="62871" hidden="1" x14ac:dyDescent="0.25"/>
    <row r="62872" hidden="1" x14ac:dyDescent="0.25"/>
    <row r="62873" hidden="1" x14ac:dyDescent="0.25"/>
    <row r="62874" hidden="1" x14ac:dyDescent="0.25"/>
    <row r="62875" hidden="1" x14ac:dyDescent="0.25"/>
    <row r="62876" hidden="1" x14ac:dyDescent="0.25"/>
    <row r="62877" hidden="1" x14ac:dyDescent="0.25"/>
    <row r="62878" hidden="1" x14ac:dyDescent="0.25"/>
    <row r="62879" hidden="1" x14ac:dyDescent="0.25"/>
    <row r="62880" hidden="1" x14ac:dyDescent="0.25"/>
    <row r="62881" hidden="1" x14ac:dyDescent="0.25"/>
    <row r="62882" hidden="1" x14ac:dyDescent="0.25"/>
    <row r="62883" hidden="1" x14ac:dyDescent="0.25"/>
    <row r="62884" hidden="1" x14ac:dyDescent="0.25"/>
    <row r="62885" hidden="1" x14ac:dyDescent="0.25"/>
    <row r="62886" hidden="1" x14ac:dyDescent="0.25"/>
    <row r="62887" hidden="1" x14ac:dyDescent="0.25"/>
    <row r="62888" hidden="1" x14ac:dyDescent="0.25"/>
    <row r="62889" hidden="1" x14ac:dyDescent="0.25"/>
    <row r="62890" hidden="1" x14ac:dyDescent="0.25"/>
    <row r="62891" hidden="1" x14ac:dyDescent="0.25"/>
    <row r="62892" hidden="1" x14ac:dyDescent="0.25"/>
    <row r="62893" hidden="1" x14ac:dyDescent="0.25"/>
    <row r="62894" hidden="1" x14ac:dyDescent="0.25"/>
    <row r="62895" hidden="1" x14ac:dyDescent="0.25"/>
    <row r="62896" hidden="1" x14ac:dyDescent="0.25"/>
    <row r="62897" hidden="1" x14ac:dyDescent="0.25"/>
    <row r="62898" hidden="1" x14ac:dyDescent="0.25"/>
    <row r="62899" hidden="1" x14ac:dyDescent="0.25"/>
    <row r="62900" hidden="1" x14ac:dyDescent="0.25"/>
    <row r="62901" hidden="1" x14ac:dyDescent="0.25"/>
    <row r="62902" hidden="1" x14ac:dyDescent="0.25"/>
    <row r="62903" hidden="1" x14ac:dyDescent="0.25"/>
    <row r="62904" hidden="1" x14ac:dyDescent="0.25"/>
    <row r="62905" hidden="1" x14ac:dyDescent="0.25"/>
    <row r="62906" hidden="1" x14ac:dyDescent="0.25"/>
    <row r="62907" hidden="1" x14ac:dyDescent="0.25"/>
    <row r="62908" hidden="1" x14ac:dyDescent="0.25"/>
    <row r="62909" hidden="1" x14ac:dyDescent="0.25"/>
    <row r="62910" hidden="1" x14ac:dyDescent="0.25"/>
    <row r="62911" hidden="1" x14ac:dyDescent="0.25"/>
    <row r="62912" hidden="1" x14ac:dyDescent="0.25"/>
    <row r="62913" hidden="1" x14ac:dyDescent="0.25"/>
    <row r="62914" hidden="1" x14ac:dyDescent="0.25"/>
    <row r="62915" hidden="1" x14ac:dyDescent="0.25"/>
    <row r="62916" hidden="1" x14ac:dyDescent="0.25"/>
    <row r="62917" hidden="1" x14ac:dyDescent="0.25"/>
    <row r="62918" hidden="1" x14ac:dyDescent="0.25"/>
    <row r="62919" hidden="1" x14ac:dyDescent="0.25"/>
    <row r="62920" hidden="1" x14ac:dyDescent="0.25"/>
    <row r="62921" hidden="1" x14ac:dyDescent="0.25"/>
    <row r="62922" hidden="1" x14ac:dyDescent="0.25"/>
    <row r="62923" hidden="1" x14ac:dyDescent="0.25"/>
    <row r="62924" hidden="1" x14ac:dyDescent="0.25"/>
    <row r="62925" hidden="1" x14ac:dyDescent="0.25"/>
    <row r="62926" hidden="1" x14ac:dyDescent="0.25"/>
    <row r="62927" hidden="1" x14ac:dyDescent="0.25"/>
    <row r="62928" hidden="1" x14ac:dyDescent="0.25"/>
    <row r="62929" hidden="1" x14ac:dyDescent="0.25"/>
    <row r="62930" hidden="1" x14ac:dyDescent="0.25"/>
    <row r="62931" hidden="1" x14ac:dyDescent="0.25"/>
    <row r="62932" hidden="1" x14ac:dyDescent="0.25"/>
    <row r="62933" hidden="1" x14ac:dyDescent="0.25"/>
    <row r="62934" hidden="1" x14ac:dyDescent="0.25"/>
    <row r="62935" hidden="1" x14ac:dyDescent="0.25"/>
    <row r="62936" hidden="1" x14ac:dyDescent="0.25"/>
    <row r="62937" hidden="1" x14ac:dyDescent="0.25"/>
    <row r="62938" hidden="1" x14ac:dyDescent="0.25"/>
    <row r="62939" hidden="1" x14ac:dyDescent="0.25"/>
    <row r="62940" hidden="1" x14ac:dyDescent="0.25"/>
    <row r="62941" hidden="1" x14ac:dyDescent="0.25"/>
    <row r="62942" hidden="1" x14ac:dyDescent="0.25"/>
    <row r="62943" hidden="1" x14ac:dyDescent="0.25"/>
    <row r="62944" hidden="1" x14ac:dyDescent="0.25"/>
    <row r="62945" hidden="1" x14ac:dyDescent="0.25"/>
    <row r="62946" hidden="1" x14ac:dyDescent="0.25"/>
    <row r="62947" hidden="1" x14ac:dyDescent="0.25"/>
    <row r="62948" hidden="1" x14ac:dyDescent="0.25"/>
    <row r="62949" hidden="1" x14ac:dyDescent="0.25"/>
    <row r="62950" hidden="1" x14ac:dyDescent="0.25"/>
    <row r="62951" hidden="1" x14ac:dyDescent="0.25"/>
    <row r="62952" hidden="1" x14ac:dyDescent="0.25"/>
    <row r="62953" hidden="1" x14ac:dyDescent="0.25"/>
    <row r="62954" hidden="1" x14ac:dyDescent="0.25"/>
    <row r="62955" hidden="1" x14ac:dyDescent="0.25"/>
    <row r="62956" hidden="1" x14ac:dyDescent="0.25"/>
    <row r="62957" hidden="1" x14ac:dyDescent="0.25"/>
    <row r="62958" hidden="1" x14ac:dyDescent="0.25"/>
    <row r="62959" hidden="1" x14ac:dyDescent="0.25"/>
    <row r="62960" hidden="1" x14ac:dyDescent="0.25"/>
    <row r="62961" hidden="1" x14ac:dyDescent="0.25"/>
    <row r="62962" hidden="1" x14ac:dyDescent="0.25"/>
    <row r="62963" hidden="1" x14ac:dyDescent="0.25"/>
    <row r="62964" hidden="1" x14ac:dyDescent="0.25"/>
    <row r="62965" hidden="1" x14ac:dyDescent="0.25"/>
    <row r="62966" hidden="1" x14ac:dyDescent="0.25"/>
    <row r="62967" hidden="1" x14ac:dyDescent="0.25"/>
    <row r="62968" hidden="1" x14ac:dyDescent="0.25"/>
    <row r="62969" hidden="1" x14ac:dyDescent="0.25"/>
    <row r="62970" hidden="1" x14ac:dyDescent="0.25"/>
    <row r="62971" hidden="1" x14ac:dyDescent="0.25"/>
    <row r="62972" hidden="1" x14ac:dyDescent="0.25"/>
    <row r="62973" hidden="1" x14ac:dyDescent="0.25"/>
    <row r="62974" hidden="1" x14ac:dyDescent="0.25"/>
    <row r="62975" hidden="1" x14ac:dyDescent="0.25"/>
    <row r="62976" hidden="1" x14ac:dyDescent="0.25"/>
    <row r="62977" hidden="1" x14ac:dyDescent="0.25"/>
    <row r="62978" hidden="1" x14ac:dyDescent="0.25"/>
    <row r="62979" hidden="1" x14ac:dyDescent="0.25"/>
    <row r="62980" hidden="1" x14ac:dyDescent="0.25"/>
    <row r="62981" hidden="1" x14ac:dyDescent="0.25"/>
    <row r="62982" hidden="1" x14ac:dyDescent="0.25"/>
    <row r="62983" hidden="1" x14ac:dyDescent="0.25"/>
    <row r="62984" hidden="1" x14ac:dyDescent="0.25"/>
    <row r="62985" hidden="1" x14ac:dyDescent="0.25"/>
    <row r="62986" hidden="1" x14ac:dyDescent="0.25"/>
    <row r="62987" hidden="1" x14ac:dyDescent="0.25"/>
    <row r="62988" hidden="1" x14ac:dyDescent="0.25"/>
    <row r="62989" hidden="1" x14ac:dyDescent="0.25"/>
    <row r="62990" hidden="1" x14ac:dyDescent="0.25"/>
    <row r="62991" hidden="1" x14ac:dyDescent="0.25"/>
    <row r="62992" hidden="1" x14ac:dyDescent="0.25"/>
    <row r="62993" hidden="1" x14ac:dyDescent="0.25"/>
    <row r="62994" hidden="1" x14ac:dyDescent="0.25"/>
    <row r="62995" hidden="1" x14ac:dyDescent="0.25"/>
    <row r="62996" hidden="1" x14ac:dyDescent="0.25"/>
    <row r="62997" hidden="1" x14ac:dyDescent="0.25"/>
    <row r="62998" hidden="1" x14ac:dyDescent="0.25"/>
    <row r="62999" hidden="1" x14ac:dyDescent="0.25"/>
    <row r="63000" hidden="1" x14ac:dyDescent="0.25"/>
    <row r="63001" hidden="1" x14ac:dyDescent="0.25"/>
    <row r="63002" hidden="1" x14ac:dyDescent="0.25"/>
    <row r="63003" hidden="1" x14ac:dyDescent="0.25"/>
    <row r="63004" hidden="1" x14ac:dyDescent="0.25"/>
    <row r="63005" hidden="1" x14ac:dyDescent="0.25"/>
    <row r="63006" hidden="1" x14ac:dyDescent="0.25"/>
    <row r="63007" hidden="1" x14ac:dyDescent="0.25"/>
    <row r="63008" hidden="1" x14ac:dyDescent="0.25"/>
    <row r="63009" hidden="1" x14ac:dyDescent="0.25"/>
    <row r="63010" hidden="1" x14ac:dyDescent="0.25"/>
    <row r="63011" hidden="1" x14ac:dyDescent="0.25"/>
    <row r="63012" hidden="1" x14ac:dyDescent="0.25"/>
    <row r="63013" hidden="1" x14ac:dyDescent="0.25"/>
    <row r="63014" hidden="1" x14ac:dyDescent="0.25"/>
    <row r="63015" hidden="1" x14ac:dyDescent="0.25"/>
    <row r="63016" hidden="1" x14ac:dyDescent="0.25"/>
    <row r="63017" hidden="1" x14ac:dyDescent="0.25"/>
    <row r="63018" hidden="1" x14ac:dyDescent="0.25"/>
    <row r="63019" hidden="1" x14ac:dyDescent="0.25"/>
    <row r="63020" hidden="1" x14ac:dyDescent="0.25"/>
    <row r="63021" hidden="1" x14ac:dyDescent="0.25"/>
    <row r="63022" hidden="1" x14ac:dyDescent="0.25"/>
    <row r="63023" hidden="1" x14ac:dyDescent="0.25"/>
    <row r="63024" hidden="1" x14ac:dyDescent="0.25"/>
    <row r="63025" hidden="1" x14ac:dyDescent="0.25"/>
    <row r="63026" hidden="1" x14ac:dyDescent="0.25"/>
    <row r="63027" hidden="1" x14ac:dyDescent="0.25"/>
    <row r="63028" hidden="1" x14ac:dyDescent="0.25"/>
    <row r="63029" hidden="1" x14ac:dyDescent="0.25"/>
    <row r="63030" hidden="1" x14ac:dyDescent="0.25"/>
    <row r="63031" hidden="1" x14ac:dyDescent="0.25"/>
    <row r="63032" hidden="1" x14ac:dyDescent="0.25"/>
    <row r="63033" hidden="1" x14ac:dyDescent="0.25"/>
    <row r="63034" hidden="1" x14ac:dyDescent="0.25"/>
    <row r="63035" hidden="1" x14ac:dyDescent="0.25"/>
    <row r="63036" hidden="1" x14ac:dyDescent="0.25"/>
    <row r="63037" hidden="1" x14ac:dyDescent="0.25"/>
    <row r="63038" hidden="1" x14ac:dyDescent="0.25"/>
    <row r="63039" hidden="1" x14ac:dyDescent="0.25"/>
    <row r="63040" hidden="1" x14ac:dyDescent="0.25"/>
    <row r="63041" hidden="1" x14ac:dyDescent="0.25"/>
    <row r="63042" hidden="1" x14ac:dyDescent="0.25"/>
    <row r="63043" hidden="1" x14ac:dyDescent="0.25"/>
    <row r="63044" hidden="1" x14ac:dyDescent="0.25"/>
    <row r="63045" hidden="1" x14ac:dyDescent="0.25"/>
    <row r="63046" hidden="1" x14ac:dyDescent="0.25"/>
    <row r="63047" hidden="1" x14ac:dyDescent="0.25"/>
    <row r="63048" hidden="1" x14ac:dyDescent="0.25"/>
    <row r="63049" hidden="1" x14ac:dyDescent="0.25"/>
    <row r="63050" hidden="1" x14ac:dyDescent="0.25"/>
    <row r="63051" hidden="1" x14ac:dyDescent="0.25"/>
    <row r="63052" hidden="1" x14ac:dyDescent="0.25"/>
    <row r="63053" hidden="1" x14ac:dyDescent="0.25"/>
    <row r="63054" hidden="1" x14ac:dyDescent="0.25"/>
    <row r="63055" hidden="1" x14ac:dyDescent="0.25"/>
    <row r="63056" hidden="1" x14ac:dyDescent="0.25"/>
    <row r="63057" hidden="1" x14ac:dyDescent="0.25"/>
    <row r="63058" hidden="1" x14ac:dyDescent="0.25"/>
    <row r="63059" hidden="1" x14ac:dyDescent="0.25"/>
    <row r="63060" hidden="1" x14ac:dyDescent="0.25"/>
    <row r="63061" hidden="1" x14ac:dyDescent="0.25"/>
    <row r="63062" hidden="1" x14ac:dyDescent="0.25"/>
    <row r="63063" hidden="1" x14ac:dyDescent="0.25"/>
    <row r="63064" hidden="1" x14ac:dyDescent="0.25"/>
    <row r="63065" hidden="1" x14ac:dyDescent="0.25"/>
    <row r="63066" hidden="1" x14ac:dyDescent="0.25"/>
    <row r="63067" hidden="1" x14ac:dyDescent="0.25"/>
    <row r="63068" hidden="1" x14ac:dyDescent="0.25"/>
    <row r="63069" hidden="1" x14ac:dyDescent="0.25"/>
    <row r="63070" hidden="1" x14ac:dyDescent="0.25"/>
    <row r="63071" hidden="1" x14ac:dyDescent="0.25"/>
    <row r="63072" hidden="1" x14ac:dyDescent="0.25"/>
    <row r="63073" hidden="1" x14ac:dyDescent="0.25"/>
    <row r="63074" hidden="1" x14ac:dyDescent="0.25"/>
    <row r="63075" hidden="1" x14ac:dyDescent="0.25"/>
    <row r="63076" hidden="1" x14ac:dyDescent="0.25"/>
    <row r="63077" hidden="1" x14ac:dyDescent="0.25"/>
    <row r="63078" hidden="1" x14ac:dyDescent="0.25"/>
    <row r="63079" hidden="1" x14ac:dyDescent="0.25"/>
    <row r="63080" hidden="1" x14ac:dyDescent="0.25"/>
    <row r="63081" hidden="1" x14ac:dyDescent="0.25"/>
    <row r="63082" hidden="1" x14ac:dyDescent="0.25"/>
    <row r="63083" hidden="1" x14ac:dyDescent="0.25"/>
    <row r="63084" hidden="1" x14ac:dyDescent="0.25"/>
    <row r="63085" hidden="1" x14ac:dyDescent="0.25"/>
    <row r="63086" hidden="1" x14ac:dyDescent="0.25"/>
    <row r="63087" hidden="1" x14ac:dyDescent="0.25"/>
    <row r="63088" hidden="1" x14ac:dyDescent="0.25"/>
    <row r="63089" hidden="1" x14ac:dyDescent="0.25"/>
    <row r="63090" hidden="1" x14ac:dyDescent="0.25"/>
    <row r="63091" hidden="1" x14ac:dyDescent="0.25"/>
    <row r="63092" hidden="1" x14ac:dyDescent="0.25"/>
    <row r="63093" hidden="1" x14ac:dyDescent="0.25"/>
    <row r="63094" hidden="1" x14ac:dyDescent="0.25"/>
    <row r="63095" hidden="1" x14ac:dyDescent="0.25"/>
    <row r="63096" hidden="1" x14ac:dyDescent="0.25"/>
    <row r="63097" hidden="1" x14ac:dyDescent="0.25"/>
    <row r="63098" hidden="1" x14ac:dyDescent="0.25"/>
    <row r="63099" hidden="1" x14ac:dyDescent="0.25"/>
    <row r="63100" hidden="1" x14ac:dyDescent="0.25"/>
    <row r="63101" hidden="1" x14ac:dyDescent="0.25"/>
    <row r="63102" hidden="1" x14ac:dyDescent="0.25"/>
    <row r="63103" hidden="1" x14ac:dyDescent="0.25"/>
    <row r="63104" hidden="1" x14ac:dyDescent="0.25"/>
    <row r="63105" hidden="1" x14ac:dyDescent="0.25"/>
    <row r="63106" hidden="1" x14ac:dyDescent="0.25"/>
    <row r="63107" hidden="1" x14ac:dyDescent="0.25"/>
    <row r="63108" hidden="1" x14ac:dyDescent="0.25"/>
    <row r="63109" hidden="1" x14ac:dyDescent="0.25"/>
    <row r="63110" hidden="1" x14ac:dyDescent="0.25"/>
    <row r="63111" hidden="1" x14ac:dyDescent="0.25"/>
    <row r="63112" hidden="1" x14ac:dyDescent="0.25"/>
    <row r="63113" hidden="1" x14ac:dyDescent="0.25"/>
    <row r="63114" hidden="1" x14ac:dyDescent="0.25"/>
    <row r="63115" hidden="1" x14ac:dyDescent="0.25"/>
    <row r="63116" hidden="1" x14ac:dyDescent="0.25"/>
    <row r="63117" hidden="1" x14ac:dyDescent="0.25"/>
    <row r="63118" hidden="1" x14ac:dyDescent="0.25"/>
    <row r="63119" hidden="1" x14ac:dyDescent="0.25"/>
    <row r="63120" hidden="1" x14ac:dyDescent="0.25"/>
    <row r="63121" hidden="1" x14ac:dyDescent="0.25"/>
    <row r="63122" hidden="1" x14ac:dyDescent="0.25"/>
    <row r="63123" hidden="1" x14ac:dyDescent="0.25"/>
    <row r="63124" hidden="1" x14ac:dyDescent="0.25"/>
    <row r="63125" hidden="1" x14ac:dyDescent="0.25"/>
    <row r="63126" hidden="1" x14ac:dyDescent="0.25"/>
    <row r="63127" hidden="1" x14ac:dyDescent="0.25"/>
    <row r="63128" hidden="1" x14ac:dyDescent="0.25"/>
    <row r="63129" hidden="1" x14ac:dyDescent="0.25"/>
    <row r="63130" hidden="1" x14ac:dyDescent="0.25"/>
    <row r="63131" hidden="1" x14ac:dyDescent="0.25"/>
    <row r="63132" hidden="1" x14ac:dyDescent="0.25"/>
    <row r="63133" hidden="1" x14ac:dyDescent="0.25"/>
    <row r="63134" hidden="1" x14ac:dyDescent="0.25"/>
    <row r="63135" hidden="1" x14ac:dyDescent="0.25"/>
    <row r="63136" hidden="1" x14ac:dyDescent="0.25"/>
    <row r="63137" hidden="1" x14ac:dyDescent="0.25"/>
    <row r="63138" hidden="1" x14ac:dyDescent="0.25"/>
    <row r="63139" hidden="1" x14ac:dyDescent="0.25"/>
    <row r="63140" hidden="1" x14ac:dyDescent="0.25"/>
    <row r="63141" hidden="1" x14ac:dyDescent="0.25"/>
    <row r="63142" hidden="1" x14ac:dyDescent="0.25"/>
    <row r="63143" hidden="1" x14ac:dyDescent="0.25"/>
    <row r="63144" hidden="1" x14ac:dyDescent="0.25"/>
    <row r="63145" hidden="1" x14ac:dyDescent="0.25"/>
    <row r="63146" hidden="1" x14ac:dyDescent="0.25"/>
    <row r="63147" hidden="1" x14ac:dyDescent="0.25"/>
    <row r="63148" hidden="1" x14ac:dyDescent="0.25"/>
    <row r="63149" hidden="1" x14ac:dyDescent="0.25"/>
    <row r="63150" hidden="1" x14ac:dyDescent="0.25"/>
    <row r="63151" hidden="1" x14ac:dyDescent="0.25"/>
    <row r="63152" hidden="1" x14ac:dyDescent="0.25"/>
    <row r="63153" hidden="1" x14ac:dyDescent="0.25"/>
    <row r="63154" hidden="1" x14ac:dyDescent="0.25"/>
    <row r="63155" hidden="1" x14ac:dyDescent="0.25"/>
    <row r="63156" hidden="1" x14ac:dyDescent="0.25"/>
    <row r="63157" hidden="1" x14ac:dyDescent="0.25"/>
    <row r="63158" hidden="1" x14ac:dyDescent="0.25"/>
    <row r="63159" hidden="1" x14ac:dyDescent="0.25"/>
    <row r="63160" hidden="1" x14ac:dyDescent="0.25"/>
    <row r="63161" hidden="1" x14ac:dyDescent="0.25"/>
    <row r="63162" hidden="1" x14ac:dyDescent="0.25"/>
    <row r="63163" hidden="1" x14ac:dyDescent="0.25"/>
    <row r="63164" hidden="1" x14ac:dyDescent="0.25"/>
    <row r="63165" hidden="1" x14ac:dyDescent="0.25"/>
    <row r="63166" hidden="1" x14ac:dyDescent="0.25"/>
    <row r="63167" hidden="1" x14ac:dyDescent="0.25"/>
    <row r="63168" hidden="1" x14ac:dyDescent="0.25"/>
    <row r="63169" hidden="1" x14ac:dyDescent="0.25"/>
    <row r="63170" hidden="1" x14ac:dyDescent="0.25"/>
    <row r="63171" hidden="1" x14ac:dyDescent="0.25"/>
    <row r="63172" hidden="1" x14ac:dyDescent="0.25"/>
    <row r="63173" hidden="1" x14ac:dyDescent="0.25"/>
    <row r="63174" hidden="1" x14ac:dyDescent="0.25"/>
    <row r="63175" hidden="1" x14ac:dyDescent="0.25"/>
    <row r="63176" hidden="1" x14ac:dyDescent="0.25"/>
    <row r="63177" hidden="1" x14ac:dyDescent="0.25"/>
    <row r="63178" hidden="1" x14ac:dyDescent="0.25"/>
    <row r="63179" hidden="1" x14ac:dyDescent="0.25"/>
    <row r="63180" hidden="1" x14ac:dyDescent="0.25"/>
    <row r="63181" hidden="1" x14ac:dyDescent="0.25"/>
    <row r="63182" hidden="1" x14ac:dyDescent="0.25"/>
    <row r="63183" hidden="1" x14ac:dyDescent="0.25"/>
    <row r="63184" hidden="1" x14ac:dyDescent="0.25"/>
    <row r="63185" hidden="1" x14ac:dyDescent="0.25"/>
    <row r="63186" hidden="1" x14ac:dyDescent="0.25"/>
    <row r="63187" hidden="1" x14ac:dyDescent="0.25"/>
    <row r="63188" hidden="1" x14ac:dyDescent="0.25"/>
    <row r="63189" hidden="1" x14ac:dyDescent="0.25"/>
    <row r="63190" hidden="1" x14ac:dyDescent="0.25"/>
    <row r="63191" hidden="1" x14ac:dyDescent="0.25"/>
    <row r="63192" hidden="1" x14ac:dyDescent="0.25"/>
    <row r="63193" hidden="1" x14ac:dyDescent="0.25"/>
    <row r="63194" hidden="1" x14ac:dyDescent="0.25"/>
    <row r="63195" hidden="1" x14ac:dyDescent="0.25"/>
    <row r="63196" hidden="1" x14ac:dyDescent="0.25"/>
    <row r="63197" hidden="1" x14ac:dyDescent="0.25"/>
    <row r="63198" hidden="1" x14ac:dyDescent="0.25"/>
    <row r="63199" hidden="1" x14ac:dyDescent="0.25"/>
    <row r="63200" hidden="1" x14ac:dyDescent="0.25"/>
    <row r="63201" hidden="1" x14ac:dyDescent="0.25"/>
    <row r="63202" hidden="1" x14ac:dyDescent="0.25"/>
    <row r="63203" hidden="1" x14ac:dyDescent="0.25"/>
    <row r="63204" hidden="1" x14ac:dyDescent="0.25"/>
    <row r="63205" hidden="1" x14ac:dyDescent="0.25"/>
    <row r="63206" hidden="1" x14ac:dyDescent="0.25"/>
    <row r="63207" hidden="1" x14ac:dyDescent="0.25"/>
    <row r="63208" hidden="1" x14ac:dyDescent="0.25"/>
    <row r="63209" hidden="1" x14ac:dyDescent="0.25"/>
    <row r="63210" hidden="1" x14ac:dyDescent="0.25"/>
    <row r="63211" hidden="1" x14ac:dyDescent="0.25"/>
    <row r="63212" hidden="1" x14ac:dyDescent="0.25"/>
    <row r="63213" hidden="1" x14ac:dyDescent="0.25"/>
    <row r="63214" hidden="1" x14ac:dyDescent="0.25"/>
    <row r="63215" hidden="1" x14ac:dyDescent="0.25"/>
    <row r="63216" hidden="1" x14ac:dyDescent="0.25"/>
    <row r="63217" hidden="1" x14ac:dyDescent="0.25"/>
    <row r="63218" hidden="1" x14ac:dyDescent="0.25"/>
    <row r="63219" hidden="1" x14ac:dyDescent="0.25"/>
    <row r="63220" hidden="1" x14ac:dyDescent="0.25"/>
    <row r="63221" hidden="1" x14ac:dyDescent="0.25"/>
    <row r="63222" hidden="1" x14ac:dyDescent="0.25"/>
    <row r="63223" hidden="1" x14ac:dyDescent="0.25"/>
    <row r="63224" hidden="1" x14ac:dyDescent="0.25"/>
    <row r="63225" hidden="1" x14ac:dyDescent="0.25"/>
    <row r="63226" hidden="1" x14ac:dyDescent="0.25"/>
    <row r="63227" hidden="1" x14ac:dyDescent="0.25"/>
    <row r="63228" hidden="1" x14ac:dyDescent="0.25"/>
    <row r="63229" hidden="1" x14ac:dyDescent="0.25"/>
    <row r="63230" hidden="1" x14ac:dyDescent="0.25"/>
    <row r="63231" hidden="1" x14ac:dyDescent="0.25"/>
    <row r="63232" hidden="1" x14ac:dyDescent="0.25"/>
    <row r="63233" hidden="1" x14ac:dyDescent="0.25"/>
    <row r="63234" hidden="1" x14ac:dyDescent="0.25"/>
    <row r="63235" hidden="1" x14ac:dyDescent="0.25"/>
    <row r="63236" hidden="1" x14ac:dyDescent="0.25"/>
    <row r="63237" hidden="1" x14ac:dyDescent="0.25"/>
    <row r="63238" hidden="1" x14ac:dyDescent="0.25"/>
    <row r="63239" hidden="1" x14ac:dyDescent="0.25"/>
    <row r="63240" hidden="1" x14ac:dyDescent="0.25"/>
    <row r="63241" hidden="1" x14ac:dyDescent="0.25"/>
    <row r="63242" hidden="1" x14ac:dyDescent="0.25"/>
    <row r="63243" hidden="1" x14ac:dyDescent="0.25"/>
    <row r="63244" hidden="1" x14ac:dyDescent="0.25"/>
    <row r="63245" hidden="1" x14ac:dyDescent="0.25"/>
    <row r="63246" hidden="1" x14ac:dyDescent="0.25"/>
    <row r="63247" hidden="1" x14ac:dyDescent="0.25"/>
    <row r="63248" hidden="1" x14ac:dyDescent="0.25"/>
    <row r="63249" hidden="1" x14ac:dyDescent="0.25"/>
    <row r="63250" hidden="1" x14ac:dyDescent="0.25"/>
    <row r="63251" hidden="1" x14ac:dyDescent="0.25"/>
    <row r="63252" hidden="1" x14ac:dyDescent="0.25"/>
    <row r="63253" hidden="1" x14ac:dyDescent="0.25"/>
    <row r="63254" hidden="1" x14ac:dyDescent="0.25"/>
    <row r="63255" hidden="1" x14ac:dyDescent="0.25"/>
    <row r="63256" hidden="1" x14ac:dyDescent="0.25"/>
    <row r="63257" hidden="1" x14ac:dyDescent="0.25"/>
    <row r="63258" hidden="1" x14ac:dyDescent="0.25"/>
    <row r="63259" hidden="1" x14ac:dyDescent="0.25"/>
    <row r="63260" hidden="1" x14ac:dyDescent="0.25"/>
    <row r="63261" hidden="1" x14ac:dyDescent="0.25"/>
    <row r="63262" hidden="1" x14ac:dyDescent="0.25"/>
    <row r="63263" hidden="1" x14ac:dyDescent="0.25"/>
    <row r="63264" hidden="1" x14ac:dyDescent="0.25"/>
    <row r="63265" hidden="1" x14ac:dyDescent="0.25"/>
    <row r="63266" hidden="1" x14ac:dyDescent="0.25"/>
    <row r="63267" hidden="1" x14ac:dyDescent="0.25"/>
    <row r="63268" hidden="1" x14ac:dyDescent="0.25"/>
    <row r="63269" hidden="1" x14ac:dyDescent="0.25"/>
    <row r="63270" hidden="1" x14ac:dyDescent="0.25"/>
    <row r="63271" hidden="1" x14ac:dyDescent="0.25"/>
    <row r="63272" hidden="1" x14ac:dyDescent="0.25"/>
    <row r="63273" hidden="1" x14ac:dyDescent="0.25"/>
    <row r="63274" hidden="1" x14ac:dyDescent="0.25"/>
    <row r="63275" hidden="1" x14ac:dyDescent="0.25"/>
    <row r="63276" hidden="1" x14ac:dyDescent="0.25"/>
    <row r="63277" hidden="1" x14ac:dyDescent="0.25"/>
    <row r="63278" hidden="1" x14ac:dyDescent="0.25"/>
    <row r="63279" hidden="1" x14ac:dyDescent="0.25"/>
    <row r="63280" hidden="1" x14ac:dyDescent="0.25"/>
    <row r="63281" hidden="1" x14ac:dyDescent="0.25"/>
    <row r="63282" hidden="1" x14ac:dyDescent="0.25"/>
    <row r="63283" hidden="1" x14ac:dyDescent="0.25"/>
    <row r="63284" hidden="1" x14ac:dyDescent="0.25"/>
    <row r="63285" hidden="1" x14ac:dyDescent="0.25"/>
    <row r="63286" hidden="1" x14ac:dyDescent="0.25"/>
    <row r="63287" hidden="1" x14ac:dyDescent="0.25"/>
    <row r="63288" hidden="1" x14ac:dyDescent="0.25"/>
    <row r="63289" hidden="1" x14ac:dyDescent="0.25"/>
    <row r="63290" hidden="1" x14ac:dyDescent="0.25"/>
    <row r="63291" hidden="1" x14ac:dyDescent="0.25"/>
    <row r="63292" hidden="1" x14ac:dyDescent="0.25"/>
    <row r="63293" hidden="1" x14ac:dyDescent="0.25"/>
    <row r="63294" hidden="1" x14ac:dyDescent="0.25"/>
    <row r="63295" hidden="1" x14ac:dyDescent="0.25"/>
    <row r="63296" hidden="1" x14ac:dyDescent="0.25"/>
    <row r="63297" hidden="1" x14ac:dyDescent="0.25"/>
    <row r="63298" hidden="1" x14ac:dyDescent="0.25"/>
    <row r="63299" hidden="1" x14ac:dyDescent="0.25"/>
    <row r="63300" hidden="1" x14ac:dyDescent="0.25"/>
    <row r="63301" hidden="1" x14ac:dyDescent="0.25"/>
    <row r="63302" hidden="1" x14ac:dyDescent="0.25"/>
    <row r="63303" hidden="1" x14ac:dyDescent="0.25"/>
    <row r="63304" hidden="1" x14ac:dyDescent="0.25"/>
    <row r="63305" hidden="1" x14ac:dyDescent="0.25"/>
    <row r="63306" hidden="1" x14ac:dyDescent="0.25"/>
    <row r="63307" hidden="1" x14ac:dyDescent="0.25"/>
    <row r="63308" hidden="1" x14ac:dyDescent="0.25"/>
    <row r="63309" hidden="1" x14ac:dyDescent="0.25"/>
    <row r="63310" hidden="1" x14ac:dyDescent="0.25"/>
    <row r="63311" hidden="1" x14ac:dyDescent="0.25"/>
    <row r="63312" hidden="1" x14ac:dyDescent="0.25"/>
    <row r="63313" hidden="1" x14ac:dyDescent="0.25"/>
    <row r="63314" hidden="1" x14ac:dyDescent="0.25"/>
    <row r="63315" hidden="1" x14ac:dyDescent="0.25"/>
    <row r="63316" hidden="1" x14ac:dyDescent="0.25"/>
    <row r="63317" hidden="1" x14ac:dyDescent="0.25"/>
    <row r="63318" hidden="1" x14ac:dyDescent="0.25"/>
    <row r="63319" hidden="1" x14ac:dyDescent="0.25"/>
    <row r="63320" hidden="1" x14ac:dyDescent="0.25"/>
    <row r="63321" hidden="1" x14ac:dyDescent="0.25"/>
    <row r="63322" hidden="1" x14ac:dyDescent="0.25"/>
    <row r="63323" hidden="1" x14ac:dyDescent="0.25"/>
    <row r="63324" hidden="1" x14ac:dyDescent="0.25"/>
    <row r="63325" hidden="1" x14ac:dyDescent="0.25"/>
    <row r="63326" hidden="1" x14ac:dyDescent="0.25"/>
    <row r="63327" hidden="1" x14ac:dyDescent="0.25"/>
    <row r="63328" hidden="1" x14ac:dyDescent="0.25"/>
    <row r="63329" hidden="1" x14ac:dyDescent="0.25"/>
    <row r="63330" hidden="1" x14ac:dyDescent="0.25"/>
    <row r="63331" hidden="1" x14ac:dyDescent="0.25"/>
    <row r="63332" hidden="1" x14ac:dyDescent="0.25"/>
    <row r="63333" hidden="1" x14ac:dyDescent="0.25"/>
    <row r="63334" hidden="1" x14ac:dyDescent="0.25"/>
    <row r="63335" hidden="1" x14ac:dyDescent="0.25"/>
    <row r="63336" hidden="1" x14ac:dyDescent="0.25"/>
    <row r="63337" hidden="1" x14ac:dyDescent="0.25"/>
    <row r="63338" hidden="1" x14ac:dyDescent="0.25"/>
    <row r="63339" hidden="1" x14ac:dyDescent="0.25"/>
    <row r="63340" hidden="1" x14ac:dyDescent="0.25"/>
    <row r="63341" hidden="1" x14ac:dyDescent="0.25"/>
    <row r="63342" hidden="1" x14ac:dyDescent="0.25"/>
    <row r="63343" hidden="1" x14ac:dyDescent="0.25"/>
    <row r="63344" hidden="1" x14ac:dyDescent="0.25"/>
    <row r="63345" hidden="1" x14ac:dyDescent="0.25"/>
    <row r="63346" hidden="1" x14ac:dyDescent="0.25"/>
    <row r="63347" hidden="1" x14ac:dyDescent="0.25"/>
    <row r="63348" hidden="1" x14ac:dyDescent="0.25"/>
    <row r="63349" hidden="1" x14ac:dyDescent="0.25"/>
    <row r="63350" hidden="1" x14ac:dyDescent="0.25"/>
    <row r="63351" hidden="1" x14ac:dyDescent="0.25"/>
    <row r="63352" hidden="1" x14ac:dyDescent="0.25"/>
    <row r="63353" hidden="1" x14ac:dyDescent="0.25"/>
    <row r="63354" hidden="1" x14ac:dyDescent="0.25"/>
    <row r="63355" hidden="1" x14ac:dyDescent="0.25"/>
    <row r="63356" hidden="1" x14ac:dyDescent="0.25"/>
    <row r="63357" hidden="1" x14ac:dyDescent="0.25"/>
    <row r="63358" hidden="1" x14ac:dyDescent="0.25"/>
    <row r="63359" hidden="1" x14ac:dyDescent="0.25"/>
    <row r="63360" hidden="1" x14ac:dyDescent="0.25"/>
    <row r="63361" hidden="1" x14ac:dyDescent="0.25"/>
    <row r="63362" hidden="1" x14ac:dyDescent="0.25"/>
    <row r="63363" hidden="1" x14ac:dyDescent="0.25"/>
    <row r="63364" hidden="1" x14ac:dyDescent="0.25"/>
    <row r="63365" hidden="1" x14ac:dyDescent="0.25"/>
    <row r="63366" hidden="1" x14ac:dyDescent="0.25"/>
    <row r="63367" hidden="1" x14ac:dyDescent="0.25"/>
    <row r="63368" hidden="1" x14ac:dyDescent="0.25"/>
    <row r="63369" hidden="1" x14ac:dyDescent="0.25"/>
    <row r="63370" hidden="1" x14ac:dyDescent="0.25"/>
    <row r="63371" hidden="1" x14ac:dyDescent="0.25"/>
    <row r="63372" hidden="1" x14ac:dyDescent="0.25"/>
    <row r="63373" hidden="1" x14ac:dyDescent="0.25"/>
    <row r="63374" hidden="1" x14ac:dyDescent="0.25"/>
    <row r="63375" hidden="1" x14ac:dyDescent="0.25"/>
    <row r="63376" hidden="1" x14ac:dyDescent="0.25"/>
    <row r="63377" hidden="1" x14ac:dyDescent="0.25"/>
    <row r="63378" hidden="1" x14ac:dyDescent="0.25"/>
    <row r="63379" hidden="1" x14ac:dyDescent="0.25"/>
    <row r="63380" hidden="1" x14ac:dyDescent="0.25"/>
    <row r="63381" hidden="1" x14ac:dyDescent="0.25"/>
    <row r="63382" hidden="1" x14ac:dyDescent="0.25"/>
    <row r="63383" hidden="1" x14ac:dyDescent="0.25"/>
    <row r="63384" hidden="1" x14ac:dyDescent="0.25"/>
    <row r="63385" hidden="1" x14ac:dyDescent="0.25"/>
    <row r="63386" hidden="1" x14ac:dyDescent="0.25"/>
    <row r="63387" hidden="1" x14ac:dyDescent="0.25"/>
    <row r="63388" hidden="1" x14ac:dyDescent="0.25"/>
    <row r="63389" hidden="1" x14ac:dyDescent="0.25"/>
    <row r="63390" hidden="1" x14ac:dyDescent="0.25"/>
    <row r="63391" hidden="1" x14ac:dyDescent="0.25"/>
    <row r="63392" hidden="1" x14ac:dyDescent="0.25"/>
    <row r="63393" hidden="1" x14ac:dyDescent="0.25"/>
    <row r="63394" hidden="1" x14ac:dyDescent="0.25"/>
    <row r="63395" hidden="1" x14ac:dyDescent="0.25"/>
    <row r="63396" hidden="1" x14ac:dyDescent="0.25"/>
    <row r="63397" hidden="1" x14ac:dyDescent="0.25"/>
    <row r="63398" hidden="1" x14ac:dyDescent="0.25"/>
    <row r="63399" hidden="1" x14ac:dyDescent="0.25"/>
    <row r="63400" hidden="1" x14ac:dyDescent="0.25"/>
    <row r="63401" hidden="1" x14ac:dyDescent="0.25"/>
    <row r="63402" hidden="1" x14ac:dyDescent="0.25"/>
    <row r="63403" hidden="1" x14ac:dyDescent="0.25"/>
    <row r="63404" hidden="1" x14ac:dyDescent="0.25"/>
    <row r="63405" hidden="1" x14ac:dyDescent="0.25"/>
    <row r="63406" hidden="1" x14ac:dyDescent="0.25"/>
    <row r="63407" hidden="1" x14ac:dyDescent="0.25"/>
    <row r="63408" hidden="1" x14ac:dyDescent="0.25"/>
    <row r="63409" hidden="1" x14ac:dyDescent="0.25"/>
    <row r="63410" hidden="1" x14ac:dyDescent="0.25"/>
    <row r="63411" hidden="1" x14ac:dyDescent="0.25"/>
    <row r="63412" hidden="1" x14ac:dyDescent="0.25"/>
    <row r="63413" hidden="1" x14ac:dyDescent="0.25"/>
    <row r="63414" hidden="1" x14ac:dyDescent="0.25"/>
    <row r="63415" hidden="1" x14ac:dyDescent="0.25"/>
    <row r="63416" hidden="1" x14ac:dyDescent="0.25"/>
    <row r="63417" hidden="1" x14ac:dyDescent="0.25"/>
    <row r="63418" hidden="1" x14ac:dyDescent="0.25"/>
    <row r="63419" hidden="1" x14ac:dyDescent="0.25"/>
    <row r="63420" hidden="1" x14ac:dyDescent="0.25"/>
    <row r="63421" hidden="1" x14ac:dyDescent="0.25"/>
    <row r="63422" hidden="1" x14ac:dyDescent="0.25"/>
    <row r="63423" hidden="1" x14ac:dyDescent="0.25"/>
    <row r="63424" hidden="1" x14ac:dyDescent="0.25"/>
    <row r="63425" hidden="1" x14ac:dyDescent="0.25"/>
    <row r="63426" hidden="1" x14ac:dyDescent="0.25"/>
    <row r="63427" hidden="1" x14ac:dyDescent="0.25"/>
    <row r="63428" hidden="1" x14ac:dyDescent="0.25"/>
    <row r="63429" hidden="1" x14ac:dyDescent="0.25"/>
    <row r="63430" hidden="1" x14ac:dyDescent="0.25"/>
    <row r="63431" hidden="1" x14ac:dyDescent="0.25"/>
    <row r="63432" hidden="1" x14ac:dyDescent="0.25"/>
    <row r="63433" hidden="1" x14ac:dyDescent="0.25"/>
    <row r="63434" hidden="1" x14ac:dyDescent="0.25"/>
    <row r="63435" hidden="1" x14ac:dyDescent="0.25"/>
    <row r="63436" hidden="1" x14ac:dyDescent="0.25"/>
    <row r="63437" hidden="1" x14ac:dyDescent="0.25"/>
    <row r="63438" hidden="1" x14ac:dyDescent="0.25"/>
    <row r="63439" hidden="1" x14ac:dyDescent="0.25"/>
    <row r="63440" hidden="1" x14ac:dyDescent="0.25"/>
    <row r="63441" hidden="1" x14ac:dyDescent="0.25"/>
    <row r="63442" hidden="1" x14ac:dyDescent="0.25"/>
    <row r="63443" hidden="1" x14ac:dyDescent="0.25"/>
    <row r="63444" hidden="1" x14ac:dyDescent="0.25"/>
    <row r="63445" hidden="1" x14ac:dyDescent="0.25"/>
    <row r="63446" hidden="1" x14ac:dyDescent="0.25"/>
    <row r="63447" hidden="1" x14ac:dyDescent="0.25"/>
    <row r="63448" hidden="1" x14ac:dyDescent="0.25"/>
    <row r="63449" hidden="1" x14ac:dyDescent="0.25"/>
    <row r="63450" hidden="1" x14ac:dyDescent="0.25"/>
    <row r="63451" hidden="1" x14ac:dyDescent="0.25"/>
    <row r="63452" hidden="1" x14ac:dyDescent="0.25"/>
    <row r="63453" hidden="1" x14ac:dyDescent="0.25"/>
    <row r="63454" hidden="1" x14ac:dyDescent="0.25"/>
    <row r="63455" hidden="1" x14ac:dyDescent="0.25"/>
    <row r="63456" hidden="1" x14ac:dyDescent="0.25"/>
    <row r="63457" hidden="1" x14ac:dyDescent="0.25"/>
    <row r="63458" hidden="1" x14ac:dyDescent="0.25"/>
    <row r="63459" hidden="1" x14ac:dyDescent="0.25"/>
    <row r="63460" hidden="1" x14ac:dyDescent="0.25"/>
    <row r="63461" hidden="1" x14ac:dyDescent="0.25"/>
    <row r="63462" hidden="1" x14ac:dyDescent="0.25"/>
    <row r="63463" hidden="1" x14ac:dyDescent="0.25"/>
    <row r="63464" hidden="1" x14ac:dyDescent="0.25"/>
    <row r="63465" hidden="1" x14ac:dyDescent="0.25"/>
    <row r="63466" hidden="1" x14ac:dyDescent="0.25"/>
    <row r="63467" hidden="1" x14ac:dyDescent="0.25"/>
    <row r="63468" hidden="1" x14ac:dyDescent="0.25"/>
    <row r="63469" hidden="1" x14ac:dyDescent="0.25"/>
    <row r="63470" hidden="1" x14ac:dyDescent="0.25"/>
    <row r="63471" hidden="1" x14ac:dyDescent="0.25"/>
    <row r="63472" hidden="1" x14ac:dyDescent="0.25"/>
    <row r="63473" hidden="1" x14ac:dyDescent="0.25"/>
    <row r="63474" hidden="1" x14ac:dyDescent="0.25"/>
    <row r="63475" hidden="1" x14ac:dyDescent="0.25"/>
    <row r="63476" hidden="1" x14ac:dyDescent="0.25"/>
    <row r="63477" hidden="1" x14ac:dyDescent="0.25"/>
    <row r="63478" hidden="1" x14ac:dyDescent="0.25"/>
    <row r="63479" hidden="1" x14ac:dyDescent="0.25"/>
    <row r="63480" hidden="1" x14ac:dyDescent="0.25"/>
    <row r="63481" hidden="1" x14ac:dyDescent="0.25"/>
    <row r="63482" hidden="1" x14ac:dyDescent="0.25"/>
    <row r="63483" hidden="1" x14ac:dyDescent="0.25"/>
    <row r="63484" hidden="1" x14ac:dyDescent="0.25"/>
    <row r="63485" hidden="1" x14ac:dyDescent="0.25"/>
    <row r="63486" hidden="1" x14ac:dyDescent="0.25"/>
    <row r="63487" hidden="1" x14ac:dyDescent="0.25"/>
    <row r="63488" hidden="1" x14ac:dyDescent="0.25"/>
    <row r="63489" hidden="1" x14ac:dyDescent="0.25"/>
    <row r="63490" hidden="1" x14ac:dyDescent="0.25"/>
    <row r="63491" hidden="1" x14ac:dyDescent="0.25"/>
    <row r="63492" hidden="1" x14ac:dyDescent="0.25"/>
    <row r="63493" hidden="1" x14ac:dyDescent="0.25"/>
    <row r="63494" hidden="1" x14ac:dyDescent="0.25"/>
    <row r="63495" hidden="1" x14ac:dyDescent="0.25"/>
    <row r="63496" hidden="1" x14ac:dyDescent="0.25"/>
    <row r="63497" hidden="1" x14ac:dyDescent="0.25"/>
    <row r="63498" hidden="1" x14ac:dyDescent="0.25"/>
    <row r="63499" hidden="1" x14ac:dyDescent="0.25"/>
    <row r="63500" hidden="1" x14ac:dyDescent="0.25"/>
    <row r="63501" hidden="1" x14ac:dyDescent="0.25"/>
    <row r="63502" hidden="1" x14ac:dyDescent="0.25"/>
    <row r="63503" hidden="1" x14ac:dyDescent="0.25"/>
    <row r="63504" hidden="1" x14ac:dyDescent="0.25"/>
    <row r="63505" hidden="1" x14ac:dyDescent="0.25"/>
    <row r="63506" hidden="1" x14ac:dyDescent="0.25"/>
    <row r="63507" hidden="1" x14ac:dyDescent="0.25"/>
    <row r="63508" hidden="1" x14ac:dyDescent="0.25"/>
    <row r="63509" hidden="1" x14ac:dyDescent="0.25"/>
    <row r="63510" hidden="1" x14ac:dyDescent="0.25"/>
    <row r="63511" hidden="1" x14ac:dyDescent="0.25"/>
    <row r="63512" hidden="1" x14ac:dyDescent="0.25"/>
    <row r="63513" hidden="1" x14ac:dyDescent="0.25"/>
    <row r="63514" hidden="1" x14ac:dyDescent="0.25"/>
    <row r="63515" hidden="1" x14ac:dyDescent="0.25"/>
    <row r="63516" hidden="1" x14ac:dyDescent="0.25"/>
    <row r="63517" hidden="1" x14ac:dyDescent="0.25"/>
    <row r="63518" hidden="1" x14ac:dyDescent="0.25"/>
    <row r="63519" hidden="1" x14ac:dyDescent="0.25"/>
    <row r="63520" hidden="1" x14ac:dyDescent="0.25"/>
    <row r="63521" hidden="1" x14ac:dyDescent="0.25"/>
    <row r="63522" hidden="1" x14ac:dyDescent="0.25"/>
    <row r="63523" hidden="1" x14ac:dyDescent="0.25"/>
    <row r="63524" hidden="1" x14ac:dyDescent="0.25"/>
    <row r="63525" hidden="1" x14ac:dyDescent="0.25"/>
    <row r="63526" hidden="1" x14ac:dyDescent="0.25"/>
    <row r="63527" hidden="1" x14ac:dyDescent="0.25"/>
    <row r="63528" hidden="1" x14ac:dyDescent="0.25"/>
    <row r="63529" hidden="1" x14ac:dyDescent="0.25"/>
    <row r="63530" hidden="1" x14ac:dyDescent="0.25"/>
    <row r="63531" hidden="1" x14ac:dyDescent="0.25"/>
    <row r="63532" hidden="1" x14ac:dyDescent="0.25"/>
    <row r="63533" hidden="1" x14ac:dyDescent="0.25"/>
    <row r="63534" hidden="1" x14ac:dyDescent="0.25"/>
    <row r="63535" hidden="1" x14ac:dyDescent="0.25"/>
    <row r="63536" hidden="1" x14ac:dyDescent="0.25"/>
    <row r="63537" hidden="1" x14ac:dyDescent="0.25"/>
    <row r="63538" hidden="1" x14ac:dyDescent="0.25"/>
    <row r="63539" hidden="1" x14ac:dyDescent="0.25"/>
    <row r="63540" hidden="1" x14ac:dyDescent="0.25"/>
    <row r="63541" hidden="1" x14ac:dyDescent="0.25"/>
    <row r="63542" hidden="1" x14ac:dyDescent="0.25"/>
    <row r="63543" hidden="1" x14ac:dyDescent="0.25"/>
    <row r="63544" hidden="1" x14ac:dyDescent="0.25"/>
    <row r="63545" hidden="1" x14ac:dyDescent="0.25"/>
    <row r="63546" hidden="1" x14ac:dyDescent="0.25"/>
    <row r="63547" hidden="1" x14ac:dyDescent="0.25"/>
    <row r="63548" hidden="1" x14ac:dyDescent="0.25"/>
    <row r="63549" hidden="1" x14ac:dyDescent="0.25"/>
    <row r="63550" hidden="1" x14ac:dyDescent="0.25"/>
    <row r="63551" hidden="1" x14ac:dyDescent="0.25"/>
    <row r="63552" hidden="1" x14ac:dyDescent="0.25"/>
    <row r="63553" hidden="1" x14ac:dyDescent="0.25"/>
    <row r="63554" hidden="1" x14ac:dyDescent="0.25"/>
    <row r="63555" hidden="1" x14ac:dyDescent="0.25"/>
    <row r="63556" hidden="1" x14ac:dyDescent="0.25"/>
    <row r="63557" hidden="1" x14ac:dyDescent="0.25"/>
    <row r="63558" hidden="1" x14ac:dyDescent="0.25"/>
    <row r="63559" hidden="1" x14ac:dyDescent="0.25"/>
    <row r="63560" hidden="1" x14ac:dyDescent="0.25"/>
    <row r="63561" hidden="1" x14ac:dyDescent="0.25"/>
    <row r="63562" hidden="1" x14ac:dyDescent="0.25"/>
    <row r="63563" hidden="1" x14ac:dyDescent="0.25"/>
    <row r="63564" hidden="1" x14ac:dyDescent="0.25"/>
    <row r="63565" hidden="1" x14ac:dyDescent="0.25"/>
    <row r="63566" hidden="1" x14ac:dyDescent="0.25"/>
    <row r="63567" hidden="1" x14ac:dyDescent="0.25"/>
    <row r="63568" hidden="1" x14ac:dyDescent="0.25"/>
    <row r="63569" hidden="1" x14ac:dyDescent="0.25"/>
    <row r="63570" hidden="1" x14ac:dyDescent="0.25"/>
    <row r="63571" hidden="1" x14ac:dyDescent="0.25"/>
    <row r="63572" hidden="1" x14ac:dyDescent="0.25"/>
    <row r="63573" hidden="1" x14ac:dyDescent="0.25"/>
    <row r="63574" hidden="1" x14ac:dyDescent="0.25"/>
    <row r="63575" hidden="1" x14ac:dyDescent="0.25"/>
    <row r="63576" hidden="1" x14ac:dyDescent="0.25"/>
    <row r="63577" hidden="1" x14ac:dyDescent="0.25"/>
    <row r="63578" hidden="1" x14ac:dyDescent="0.25"/>
    <row r="63579" hidden="1" x14ac:dyDescent="0.25"/>
    <row r="63580" hidden="1" x14ac:dyDescent="0.25"/>
    <row r="63581" hidden="1" x14ac:dyDescent="0.25"/>
    <row r="63582" hidden="1" x14ac:dyDescent="0.25"/>
    <row r="63583" hidden="1" x14ac:dyDescent="0.25"/>
    <row r="63584" hidden="1" x14ac:dyDescent="0.25"/>
    <row r="63585" hidden="1" x14ac:dyDescent="0.25"/>
    <row r="63586" hidden="1" x14ac:dyDescent="0.25"/>
    <row r="63587" hidden="1" x14ac:dyDescent="0.25"/>
    <row r="63588" hidden="1" x14ac:dyDescent="0.25"/>
    <row r="63589" hidden="1" x14ac:dyDescent="0.25"/>
    <row r="63590" hidden="1" x14ac:dyDescent="0.25"/>
    <row r="63591" hidden="1" x14ac:dyDescent="0.25"/>
    <row r="63592" hidden="1" x14ac:dyDescent="0.25"/>
    <row r="63593" hidden="1" x14ac:dyDescent="0.25"/>
    <row r="63594" hidden="1" x14ac:dyDescent="0.25"/>
    <row r="63595" hidden="1" x14ac:dyDescent="0.25"/>
    <row r="63596" hidden="1" x14ac:dyDescent="0.25"/>
    <row r="63597" hidden="1" x14ac:dyDescent="0.25"/>
    <row r="63598" hidden="1" x14ac:dyDescent="0.25"/>
    <row r="63599" hidden="1" x14ac:dyDescent="0.25"/>
    <row r="63600" hidden="1" x14ac:dyDescent="0.25"/>
    <row r="63601" hidden="1" x14ac:dyDescent="0.25"/>
    <row r="63602" hidden="1" x14ac:dyDescent="0.25"/>
    <row r="63603" hidden="1" x14ac:dyDescent="0.25"/>
    <row r="63604" hidden="1" x14ac:dyDescent="0.25"/>
    <row r="63605" hidden="1" x14ac:dyDescent="0.25"/>
    <row r="63606" hidden="1" x14ac:dyDescent="0.25"/>
    <row r="63607" hidden="1" x14ac:dyDescent="0.25"/>
    <row r="63608" hidden="1" x14ac:dyDescent="0.25"/>
    <row r="63609" hidden="1" x14ac:dyDescent="0.25"/>
    <row r="63610" hidden="1" x14ac:dyDescent="0.25"/>
    <row r="63611" hidden="1" x14ac:dyDescent="0.25"/>
    <row r="63612" hidden="1" x14ac:dyDescent="0.25"/>
    <row r="63613" hidden="1" x14ac:dyDescent="0.25"/>
    <row r="63614" hidden="1" x14ac:dyDescent="0.25"/>
    <row r="63615" hidden="1" x14ac:dyDescent="0.25"/>
    <row r="63616" hidden="1" x14ac:dyDescent="0.25"/>
    <row r="63617" hidden="1" x14ac:dyDescent="0.25"/>
    <row r="63618" hidden="1" x14ac:dyDescent="0.25"/>
    <row r="63619" hidden="1" x14ac:dyDescent="0.25"/>
    <row r="63620" hidden="1" x14ac:dyDescent="0.25"/>
    <row r="63621" hidden="1" x14ac:dyDescent="0.25"/>
    <row r="63622" hidden="1" x14ac:dyDescent="0.25"/>
    <row r="63623" hidden="1" x14ac:dyDescent="0.25"/>
    <row r="63624" hidden="1" x14ac:dyDescent="0.25"/>
    <row r="63625" hidden="1" x14ac:dyDescent="0.25"/>
    <row r="63626" hidden="1" x14ac:dyDescent="0.25"/>
    <row r="63627" hidden="1" x14ac:dyDescent="0.25"/>
    <row r="63628" hidden="1" x14ac:dyDescent="0.25"/>
    <row r="63629" hidden="1" x14ac:dyDescent="0.25"/>
    <row r="63630" hidden="1" x14ac:dyDescent="0.25"/>
    <row r="63631" hidden="1" x14ac:dyDescent="0.25"/>
    <row r="63632" hidden="1" x14ac:dyDescent="0.25"/>
    <row r="63633" hidden="1" x14ac:dyDescent="0.25"/>
    <row r="63634" hidden="1" x14ac:dyDescent="0.25"/>
    <row r="63635" hidden="1" x14ac:dyDescent="0.25"/>
    <row r="63636" hidden="1" x14ac:dyDescent="0.25"/>
    <row r="63637" hidden="1" x14ac:dyDescent="0.25"/>
    <row r="63638" hidden="1" x14ac:dyDescent="0.25"/>
    <row r="63639" hidden="1" x14ac:dyDescent="0.25"/>
    <row r="63640" hidden="1" x14ac:dyDescent="0.25"/>
    <row r="63641" hidden="1" x14ac:dyDescent="0.25"/>
    <row r="63642" hidden="1" x14ac:dyDescent="0.25"/>
    <row r="63643" hidden="1" x14ac:dyDescent="0.25"/>
    <row r="63644" hidden="1" x14ac:dyDescent="0.25"/>
    <row r="63645" hidden="1" x14ac:dyDescent="0.25"/>
    <row r="63646" hidden="1" x14ac:dyDescent="0.25"/>
    <row r="63647" hidden="1" x14ac:dyDescent="0.25"/>
    <row r="63648" hidden="1" x14ac:dyDescent="0.25"/>
    <row r="63649" hidden="1" x14ac:dyDescent="0.25"/>
    <row r="63650" hidden="1" x14ac:dyDescent="0.25"/>
    <row r="63651" hidden="1" x14ac:dyDescent="0.25"/>
    <row r="63652" hidden="1" x14ac:dyDescent="0.25"/>
    <row r="63653" hidden="1" x14ac:dyDescent="0.25"/>
    <row r="63654" hidden="1" x14ac:dyDescent="0.25"/>
    <row r="63655" hidden="1" x14ac:dyDescent="0.25"/>
    <row r="63656" hidden="1" x14ac:dyDescent="0.25"/>
    <row r="63657" hidden="1" x14ac:dyDescent="0.25"/>
    <row r="63658" hidden="1" x14ac:dyDescent="0.25"/>
    <row r="63659" hidden="1" x14ac:dyDescent="0.25"/>
    <row r="63660" hidden="1" x14ac:dyDescent="0.25"/>
    <row r="63661" hidden="1" x14ac:dyDescent="0.25"/>
    <row r="63662" hidden="1" x14ac:dyDescent="0.25"/>
    <row r="63663" hidden="1" x14ac:dyDescent="0.25"/>
    <row r="63664" hidden="1" x14ac:dyDescent="0.25"/>
    <row r="63665" hidden="1" x14ac:dyDescent="0.25"/>
    <row r="63666" hidden="1" x14ac:dyDescent="0.25"/>
    <row r="63667" hidden="1" x14ac:dyDescent="0.25"/>
    <row r="63668" hidden="1" x14ac:dyDescent="0.25"/>
    <row r="63669" hidden="1" x14ac:dyDescent="0.25"/>
    <row r="63670" hidden="1" x14ac:dyDescent="0.25"/>
    <row r="63671" hidden="1" x14ac:dyDescent="0.25"/>
    <row r="63672" hidden="1" x14ac:dyDescent="0.25"/>
    <row r="63673" hidden="1" x14ac:dyDescent="0.25"/>
    <row r="63674" hidden="1" x14ac:dyDescent="0.25"/>
    <row r="63675" hidden="1" x14ac:dyDescent="0.25"/>
    <row r="63676" hidden="1" x14ac:dyDescent="0.25"/>
    <row r="63677" hidden="1" x14ac:dyDescent="0.25"/>
    <row r="63678" hidden="1" x14ac:dyDescent="0.25"/>
    <row r="63679" hidden="1" x14ac:dyDescent="0.25"/>
    <row r="63680" hidden="1" x14ac:dyDescent="0.25"/>
    <row r="63681" hidden="1" x14ac:dyDescent="0.25"/>
    <row r="63682" hidden="1" x14ac:dyDescent="0.25"/>
    <row r="63683" hidden="1" x14ac:dyDescent="0.25"/>
    <row r="63684" hidden="1" x14ac:dyDescent="0.25"/>
    <row r="63685" hidden="1" x14ac:dyDescent="0.25"/>
    <row r="63686" hidden="1" x14ac:dyDescent="0.25"/>
    <row r="63687" hidden="1" x14ac:dyDescent="0.25"/>
    <row r="63688" hidden="1" x14ac:dyDescent="0.25"/>
    <row r="63689" hidden="1" x14ac:dyDescent="0.25"/>
    <row r="63690" hidden="1" x14ac:dyDescent="0.25"/>
    <row r="63691" hidden="1" x14ac:dyDescent="0.25"/>
    <row r="63692" hidden="1" x14ac:dyDescent="0.25"/>
    <row r="63693" hidden="1" x14ac:dyDescent="0.25"/>
    <row r="63694" hidden="1" x14ac:dyDescent="0.25"/>
    <row r="63695" hidden="1" x14ac:dyDescent="0.25"/>
    <row r="63696" hidden="1" x14ac:dyDescent="0.25"/>
    <row r="63697" hidden="1" x14ac:dyDescent="0.25"/>
    <row r="63698" hidden="1" x14ac:dyDescent="0.25"/>
    <row r="63699" hidden="1" x14ac:dyDescent="0.25"/>
    <row r="63700" hidden="1" x14ac:dyDescent="0.25"/>
    <row r="63701" hidden="1" x14ac:dyDescent="0.25"/>
    <row r="63702" hidden="1" x14ac:dyDescent="0.25"/>
    <row r="63703" hidden="1" x14ac:dyDescent="0.25"/>
    <row r="63704" hidden="1" x14ac:dyDescent="0.25"/>
    <row r="63705" hidden="1" x14ac:dyDescent="0.25"/>
    <row r="63706" hidden="1" x14ac:dyDescent="0.25"/>
    <row r="63707" hidden="1" x14ac:dyDescent="0.25"/>
    <row r="63708" hidden="1" x14ac:dyDescent="0.25"/>
    <row r="63709" hidden="1" x14ac:dyDescent="0.25"/>
    <row r="63710" hidden="1" x14ac:dyDescent="0.25"/>
    <row r="63711" hidden="1" x14ac:dyDescent="0.25"/>
    <row r="63712" hidden="1" x14ac:dyDescent="0.25"/>
    <row r="63713" hidden="1" x14ac:dyDescent="0.25"/>
    <row r="63714" hidden="1" x14ac:dyDescent="0.25"/>
    <row r="63715" hidden="1" x14ac:dyDescent="0.25"/>
    <row r="63716" hidden="1" x14ac:dyDescent="0.25"/>
    <row r="63717" hidden="1" x14ac:dyDescent="0.25"/>
    <row r="63718" hidden="1" x14ac:dyDescent="0.25"/>
    <row r="63719" hidden="1" x14ac:dyDescent="0.25"/>
    <row r="63720" hidden="1" x14ac:dyDescent="0.25"/>
    <row r="63721" hidden="1" x14ac:dyDescent="0.25"/>
    <row r="63722" hidden="1" x14ac:dyDescent="0.25"/>
    <row r="63723" hidden="1" x14ac:dyDescent="0.25"/>
    <row r="63724" hidden="1" x14ac:dyDescent="0.25"/>
    <row r="63725" hidden="1" x14ac:dyDescent="0.25"/>
    <row r="63726" hidden="1" x14ac:dyDescent="0.25"/>
    <row r="63727" hidden="1" x14ac:dyDescent="0.25"/>
    <row r="63728" hidden="1" x14ac:dyDescent="0.25"/>
    <row r="63729" hidden="1" x14ac:dyDescent="0.25"/>
    <row r="63730" hidden="1" x14ac:dyDescent="0.25"/>
    <row r="63731" hidden="1" x14ac:dyDescent="0.25"/>
    <row r="63732" hidden="1" x14ac:dyDescent="0.25"/>
    <row r="63733" hidden="1" x14ac:dyDescent="0.25"/>
    <row r="63734" hidden="1" x14ac:dyDescent="0.25"/>
    <row r="63735" hidden="1" x14ac:dyDescent="0.25"/>
    <row r="63736" hidden="1" x14ac:dyDescent="0.25"/>
    <row r="63737" hidden="1" x14ac:dyDescent="0.25"/>
    <row r="63738" hidden="1" x14ac:dyDescent="0.25"/>
    <row r="63739" hidden="1" x14ac:dyDescent="0.25"/>
    <row r="63740" hidden="1" x14ac:dyDescent="0.25"/>
    <row r="63741" hidden="1" x14ac:dyDescent="0.25"/>
    <row r="63742" hidden="1" x14ac:dyDescent="0.25"/>
    <row r="63743" hidden="1" x14ac:dyDescent="0.25"/>
    <row r="63744" hidden="1" x14ac:dyDescent="0.25"/>
    <row r="63745" hidden="1" x14ac:dyDescent="0.25"/>
    <row r="63746" hidden="1" x14ac:dyDescent="0.25"/>
    <row r="63747" hidden="1" x14ac:dyDescent="0.25"/>
    <row r="63748" hidden="1" x14ac:dyDescent="0.25"/>
    <row r="63749" hidden="1" x14ac:dyDescent="0.25"/>
    <row r="63750" hidden="1" x14ac:dyDescent="0.25"/>
    <row r="63751" hidden="1" x14ac:dyDescent="0.25"/>
    <row r="63752" hidden="1" x14ac:dyDescent="0.25"/>
    <row r="63753" hidden="1" x14ac:dyDescent="0.25"/>
    <row r="63754" hidden="1" x14ac:dyDescent="0.25"/>
    <row r="63755" hidden="1" x14ac:dyDescent="0.25"/>
    <row r="63756" hidden="1" x14ac:dyDescent="0.25"/>
    <row r="63757" hidden="1" x14ac:dyDescent="0.25"/>
    <row r="63758" hidden="1" x14ac:dyDescent="0.25"/>
    <row r="63759" hidden="1" x14ac:dyDescent="0.25"/>
    <row r="63760" hidden="1" x14ac:dyDescent="0.25"/>
    <row r="63761" hidden="1" x14ac:dyDescent="0.25"/>
    <row r="63762" hidden="1" x14ac:dyDescent="0.25"/>
    <row r="63763" hidden="1" x14ac:dyDescent="0.25"/>
    <row r="63764" hidden="1" x14ac:dyDescent="0.25"/>
    <row r="63765" hidden="1" x14ac:dyDescent="0.25"/>
    <row r="63766" hidden="1" x14ac:dyDescent="0.25"/>
    <row r="63767" hidden="1" x14ac:dyDescent="0.25"/>
    <row r="63768" hidden="1" x14ac:dyDescent="0.25"/>
    <row r="63769" hidden="1" x14ac:dyDescent="0.25"/>
    <row r="63770" hidden="1" x14ac:dyDescent="0.25"/>
    <row r="63771" hidden="1" x14ac:dyDescent="0.25"/>
    <row r="63772" hidden="1" x14ac:dyDescent="0.25"/>
    <row r="63773" hidden="1" x14ac:dyDescent="0.25"/>
    <row r="63774" hidden="1" x14ac:dyDescent="0.25"/>
    <row r="63775" hidden="1" x14ac:dyDescent="0.25"/>
    <row r="63776" hidden="1" x14ac:dyDescent="0.25"/>
    <row r="63777" hidden="1" x14ac:dyDescent="0.25"/>
    <row r="63778" hidden="1" x14ac:dyDescent="0.25"/>
    <row r="63779" hidden="1" x14ac:dyDescent="0.25"/>
    <row r="63780" hidden="1" x14ac:dyDescent="0.25"/>
    <row r="63781" hidden="1" x14ac:dyDescent="0.25"/>
    <row r="63782" hidden="1" x14ac:dyDescent="0.25"/>
    <row r="63783" hidden="1" x14ac:dyDescent="0.25"/>
    <row r="63784" hidden="1" x14ac:dyDescent="0.25"/>
    <row r="63785" hidden="1" x14ac:dyDescent="0.25"/>
    <row r="63786" hidden="1" x14ac:dyDescent="0.25"/>
    <row r="63787" hidden="1" x14ac:dyDescent="0.25"/>
    <row r="63788" hidden="1" x14ac:dyDescent="0.25"/>
    <row r="63789" hidden="1" x14ac:dyDescent="0.25"/>
    <row r="63790" hidden="1" x14ac:dyDescent="0.25"/>
    <row r="63791" hidden="1" x14ac:dyDescent="0.25"/>
    <row r="63792" hidden="1" x14ac:dyDescent="0.25"/>
    <row r="63793" hidden="1" x14ac:dyDescent="0.25"/>
    <row r="63794" hidden="1" x14ac:dyDescent="0.25"/>
    <row r="63795" hidden="1" x14ac:dyDescent="0.25"/>
    <row r="63796" hidden="1" x14ac:dyDescent="0.25"/>
    <row r="63797" hidden="1" x14ac:dyDescent="0.25"/>
    <row r="63798" hidden="1" x14ac:dyDescent="0.25"/>
    <row r="63799" hidden="1" x14ac:dyDescent="0.25"/>
    <row r="63800" hidden="1" x14ac:dyDescent="0.25"/>
    <row r="63801" hidden="1" x14ac:dyDescent="0.25"/>
    <row r="63802" hidden="1" x14ac:dyDescent="0.25"/>
    <row r="63803" hidden="1" x14ac:dyDescent="0.25"/>
    <row r="63804" hidden="1" x14ac:dyDescent="0.25"/>
    <row r="63805" hidden="1" x14ac:dyDescent="0.25"/>
    <row r="63806" hidden="1" x14ac:dyDescent="0.25"/>
    <row r="63807" hidden="1" x14ac:dyDescent="0.25"/>
    <row r="63808" hidden="1" x14ac:dyDescent="0.25"/>
    <row r="63809" hidden="1" x14ac:dyDescent="0.25"/>
    <row r="63810" hidden="1" x14ac:dyDescent="0.25"/>
    <row r="63811" hidden="1" x14ac:dyDescent="0.25"/>
    <row r="63812" hidden="1" x14ac:dyDescent="0.25"/>
    <row r="63813" hidden="1" x14ac:dyDescent="0.25"/>
    <row r="63814" hidden="1" x14ac:dyDescent="0.25"/>
    <row r="63815" hidden="1" x14ac:dyDescent="0.25"/>
    <row r="63816" hidden="1" x14ac:dyDescent="0.25"/>
    <row r="63817" hidden="1" x14ac:dyDescent="0.25"/>
    <row r="63818" hidden="1" x14ac:dyDescent="0.25"/>
    <row r="63819" hidden="1" x14ac:dyDescent="0.25"/>
    <row r="63820" hidden="1" x14ac:dyDescent="0.25"/>
    <row r="63821" hidden="1" x14ac:dyDescent="0.25"/>
    <row r="63822" hidden="1" x14ac:dyDescent="0.25"/>
    <row r="63823" hidden="1" x14ac:dyDescent="0.25"/>
    <row r="63824" hidden="1" x14ac:dyDescent="0.25"/>
    <row r="63825" hidden="1" x14ac:dyDescent="0.25"/>
    <row r="63826" hidden="1" x14ac:dyDescent="0.25"/>
    <row r="63827" hidden="1" x14ac:dyDescent="0.25"/>
    <row r="63828" hidden="1" x14ac:dyDescent="0.25"/>
    <row r="63829" hidden="1" x14ac:dyDescent="0.25"/>
    <row r="63830" hidden="1" x14ac:dyDescent="0.25"/>
    <row r="63831" hidden="1" x14ac:dyDescent="0.25"/>
    <row r="63832" hidden="1" x14ac:dyDescent="0.25"/>
    <row r="63833" hidden="1" x14ac:dyDescent="0.25"/>
    <row r="63834" hidden="1" x14ac:dyDescent="0.25"/>
    <row r="63835" hidden="1" x14ac:dyDescent="0.25"/>
    <row r="63836" hidden="1" x14ac:dyDescent="0.25"/>
    <row r="63837" hidden="1" x14ac:dyDescent="0.25"/>
    <row r="63838" hidden="1" x14ac:dyDescent="0.25"/>
    <row r="63839" hidden="1" x14ac:dyDescent="0.25"/>
    <row r="63840" hidden="1" x14ac:dyDescent="0.25"/>
    <row r="63841" hidden="1" x14ac:dyDescent="0.25"/>
    <row r="63842" hidden="1" x14ac:dyDescent="0.25"/>
    <row r="63843" hidden="1" x14ac:dyDescent="0.25"/>
    <row r="63844" hidden="1" x14ac:dyDescent="0.25"/>
    <row r="63845" hidden="1" x14ac:dyDescent="0.25"/>
    <row r="63846" hidden="1" x14ac:dyDescent="0.25"/>
    <row r="63847" hidden="1" x14ac:dyDescent="0.25"/>
    <row r="63848" hidden="1" x14ac:dyDescent="0.25"/>
    <row r="63849" hidden="1" x14ac:dyDescent="0.25"/>
    <row r="63850" hidden="1" x14ac:dyDescent="0.25"/>
    <row r="63851" hidden="1" x14ac:dyDescent="0.25"/>
    <row r="63852" hidden="1" x14ac:dyDescent="0.25"/>
    <row r="63853" hidden="1" x14ac:dyDescent="0.25"/>
    <row r="63854" hidden="1" x14ac:dyDescent="0.25"/>
    <row r="63855" hidden="1" x14ac:dyDescent="0.25"/>
    <row r="63856" hidden="1" x14ac:dyDescent="0.25"/>
    <row r="63857" hidden="1" x14ac:dyDescent="0.25"/>
    <row r="63858" hidden="1" x14ac:dyDescent="0.25"/>
    <row r="63859" hidden="1" x14ac:dyDescent="0.25"/>
    <row r="63860" hidden="1" x14ac:dyDescent="0.25"/>
    <row r="63861" hidden="1" x14ac:dyDescent="0.25"/>
    <row r="63862" hidden="1" x14ac:dyDescent="0.25"/>
    <row r="63863" hidden="1" x14ac:dyDescent="0.25"/>
    <row r="63864" hidden="1" x14ac:dyDescent="0.25"/>
    <row r="63865" hidden="1" x14ac:dyDescent="0.25"/>
    <row r="63866" hidden="1" x14ac:dyDescent="0.25"/>
    <row r="63867" hidden="1" x14ac:dyDescent="0.25"/>
    <row r="63868" hidden="1" x14ac:dyDescent="0.25"/>
    <row r="63869" hidden="1" x14ac:dyDescent="0.25"/>
    <row r="63870" hidden="1" x14ac:dyDescent="0.25"/>
    <row r="63871" hidden="1" x14ac:dyDescent="0.25"/>
    <row r="63872" hidden="1" x14ac:dyDescent="0.25"/>
    <row r="63873" hidden="1" x14ac:dyDescent="0.25"/>
    <row r="63874" hidden="1" x14ac:dyDescent="0.25"/>
    <row r="63875" hidden="1" x14ac:dyDescent="0.25"/>
    <row r="63876" hidden="1" x14ac:dyDescent="0.25"/>
    <row r="63877" hidden="1" x14ac:dyDescent="0.25"/>
    <row r="63878" hidden="1" x14ac:dyDescent="0.25"/>
    <row r="63879" hidden="1" x14ac:dyDescent="0.25"/>
    <row r="63880" hidden="1" x14ac:dyDescent="0.25"/>
    <row r="63881" hidden="1" x14ac:dyDescent="0.25"/>
    <row r="63882" hidden="1" x14ac:dyDescent="0.25"/>
    <row r="63883" hidden="1" x14ac:dyDescent="0.25"/>
    <row r="63884" hidden="1" x14ac:dyDescent="0.25"/>
    <row r="63885" hidden="1" x14ac:dyDescent="0.25"/>
    <row r="63886" hidden="1" x14ac:dyDescent="0.25"/>
    <row r="63887" hidden="1" x14ac:dyDescent="0.25"/>
    <row r="63888" hidden="1" x14ac:dyDescent="0.25"/>
    <row r="63889" hidden="1" x14ac:dyDescent="0.25"/>
    <row r="63890" hidden="1" x14ac:dyDescent="0.25"/>
    <row r="63891" hidden="1" x14ac:dyDescent="0.25"/>
    <row r="63892" hidden="1" x14ac:dyDescent="0.25"/>
    <row r="63893" hidden="1" x14ac:dyDescent="0.25"/>
    <row r="63894" hidden="1" x14ac:dyDescent="0.25"/>
    <row r="63895" hidden="1" x14ac:dyDescent="0.25"/>
    <row r="63896" hidden="1" x14ac:dyDescent="0.25"/>
    <row r="63897" hidden="1" x14ac:dyDescent="0.25"/>
    <row r="63898" hidden="1" x14ac:dyDescent="0.25"/>
    <row r="63899" hidden="1" x14ac:dyDescent="0.25"/>
    <row r="63900" hidden="1" x14ac:dyDescent="0.25"/>
    <row r="63901" hidden="1" x14ac:dyDescent="0.25"/>
    <row r="63902" hidden="1" x14ac:dyDescent="0.25"/>
    <row r="63903" hidden="1" x14ac:dyDescent="0.25"/>
    <row r="63904" hidden="1" x14ac:dyDescent="0.25"/>
    <row r="63905" hidden="1" x14ac:dyDescent="0.25"/>
    <row r="63906" hidden="1" x14ac:dyDescent="0.25"/>
    <row r="63907" hidden="1" x14ac:dyDescent="0.25"/>
    <row r="63908" hidden="1" x14ac:dyDescent="0.25"/>
    <row r="63909" hidden="1" x14ac:dyDescent="0.25"/>
    <row r="63910" hidden="1" x14ac:dyDescent="0.25"/>
    <row r="63911" hidden="1" x14ac:dyDescent="0.25"/>
    <row r="63912" hidden="1" x14ac:dyDescent="0.25"/>
    <row r="63913" hidden="1" x14ac:dyDescent="0.25"/>
    <row r="63914" hidden="1" x14ac:dyDescent="0.25"/>
    <row r="63915" hidden="1" x14ac:dyDescent="0.25"/>
    <row r="63916" hidden="1" x14ac:dyDescent="0.25"/>
    <row r="63917" hidden="1" x14ac:dyDescent="0.25"/>
    <row r="63918" hidden="1" x14ac:dyDescent="0.25"/>
    <row r="63919" hidden="1" x14ac:dyDescent="0.25"/>
    <row r="63920" hidden="1" x14ac:dyDescent="0.25"/>
    <row r="63921" hidden="1" x14ac:dyDescent="0.25"/>
    <row r="63922" hidden="1" x14ac:dyDescent="0.25"/>
    <row r="63923" hidden="1" x14ac:dyDescent="0.25"/>
    <row r="63924" hidden="1" x14ac:dyDescent="0.25"/>
    <row r="63925" hidden="1" x14ac:dyDescent="0.25"/>
    <row r="63926" hidden="1" x14ac:dyDescent="0.25"/>
    <row r="63927" hidden="1" x14ac:dyDescent="0.25"/>
    <row r="63928" hidden="1" x14ac:dyDescent="0.25"/>
    <row r="63929" hidden="1" x14ac:dyDescent="0.25"/>
    <row r="63930" hidden="1" x14ac:dyDescent="0.25"/>
    <row r="63931" hidden="1" x14ac:dyDescent="0.25"/>
    <row r="63932" hidden="1" x14ac:dyDescent="0.25"/>
    <row r="63933" hidden="1" x14ac:dyDescent="0.25"/>
    <row r="63934" hidden="1" x14ac:dyDescent="0.25"/>
    <row r="63935" hidden="1" x14ac:dyDescent="0.25"/>
    <row r="63936" hidden="1" x14ac:dyDescent="0.25"/>
    <row r="63937" hidden="1" x14ac:dyDescent="0.25"/>
    <row r="63938" hidden="1" x14ac:dyDescent="0.25"/>
    <row r="63939" hidden="1" x14ac:dyDescent="0.25"/>
    <row r="63940" hidden="1" x14ac:dyDescent="0.25"/>
    <row r="63941" hidden="1" x14ac:dyDescent="0.25"/>
    <row r="63942" hidden="1" x14ac:dyDescent="0.25"/>
    <row r="63943" hidden="1" x14ac:dyDescent="0.25"/>
    <row r="63944" hidden="1" x14ac:dyDescent="0.25"/>
    <row r="63945" hidden="1" x14ac:dyDescent="0.25"/>
    <row r="63946" hidden="1" x14ac:dyDescent="0.25"/>
    <row r="63947" hidden="1" x14ac:dyDescent="0.25"/>
    <row r="63948" hidden="1" x14ac:dyDescent="0.25"/>
    <row r="63949" hidden="1" x14ac:dyDescent="0.25"/>
    <row r="63950" hidden="1" x14ac:dyDescent="0.25"/>
    <row r="63951" hidden="1" x14ac:dyDescent="0.25"/>
    <row r="63952" hidden="1" x14ac:dyDescent="0.25"/>
    <row r="63953" hidden="1" x14ac:dyDescent="0.25"/>
    <row r="63954" hidden="1" x14ac:dyDescent="0.25"/>
    <row r="63955" hidden="1" x14ac:dyDescent="0.25"/>
    <row r="63956" hidden="1" x14ac:dyDescent="0.25"/>
    <row r="63957" hidden="1" x14ac:dyDescent="0.25"/>
    <row r="63958" hidden="1" x14ac:dyDescent="0.25"/>
    <row r="63959" hidden="1" x14ac:dyDescent="0.25"/>
    <row r="63960" hidden="1" x14ac:dyDescent="0.25"/>
    <row r="63961" hidden="1" x14ac:dyDescent="0.25"/>
    <row r="63962" hidden="1" x14ac:dyDescent="0.25"/>
    <row r="63963" hidden="1" x14ac:dyDescent="0.25"/>
    <row r="63964" hidden="1" x14ac:dyDescent="0.25"/>
    <row r="63965" hidden="1" x14ac:dyDescent="0.25"/>
    <row r="63966" hidden="1" x14ac:dyDescent="0.25"/>
    <row r="63967" hidden="1" x14ac:dyDescent="0.25"/>
    <row r="63968" hidden="1" x14ac:dyDescent="0.25"/>
    <row r="63969" hidden="1" x14ac:dyDescent="0.25"/>
    <row r="63970" hidden="1" x14ac:dyDescent="0.25"/>
    <row r="63971" hidden="1" x14ac:dyDescent="0.25"/>
    <row r="63972" hidden="1" x14ac:dyDescent="0.25"/>
    <row r="63973" hidden="1" x14ac:dyDescent="0.25"/>
    <row r="63974" hidden="1" x14ac:dyDescent="0.25"/>
    <row r="63975" hidden="1" x14ac:dyDescent="0.25"/>
    <row r="63976" hidden="1" x14ac:dyDescent="0.25"/>
    <row r="63977" hidden="1" x14ac:dyDescent="0.25"/>
    <row r="63978" hidden="1" x14ac:dyDescent="0.25"/>
    <row r="63979" hidden="1" x14ac:dyDescent="0.25"/>
    <row r="63980" hidden="1" x14ac:dyDescent="0.25"/>
    <row r="63981" hidden="1" x14ac:dyDescent="0.25"/>
    <row r="63982" hidden="1" x14ac:dyDescent="0.25"/>
    <row r="63983" hidden="1" x14ac:dyDescent="0.25"/>
    <row r="63984" hidden="1" x14ac:dyDescent="0.25"/>
    <row r="63985" hidden="1" x14ac:dyDescent="0.25"/>
    <row r="63986" hidden="1" x14ac:dyDescent="0.25"/>
    <row r="63987" hidden="1" x14ac:dyDescent="0.25"/>
    <row r="63988" hidden="1" x14ac:dyDescent="0.25"/>
    <row r="63989" hidden="1" x14ac:dyDescent="0.25"/>
    <row r="63990" hidden="1" x14ac:dyDescent="0.25"/>
    <row r="63991" hidden="1" x14ac:dyDescent="0.25"/>
    <row r="63992" hidden="1" x14ac:dyDescent="0.25"/>
    <row r="63993" hidden="1" x14ac:dyDescent="0.25"/>
    <row r="63994" hidden="1" x14ac:dyDescent="0.25"/>
    <row r="63995" hidden="1" x14ac:dyDescent="0.25"/>
    <row r="63996" hidden="1" x14ac:dyDescent="0.25"/>
    <row r="63997" hidden="1" x14ac:dyDescent="0.25"/>
    <row r="63998" hidden="1" x14ac:dyDescent="0.25"/>
    <row r="63999" hidden="1" x14ac:dyDescent="0.25"/>
    <row r="64000" hidden="1" x14ac:dyDescent="0.25"/>
    <row r="64001" hidden="1" x14ac:dyDescent="0.25"/>
    <row r="64002" hidden="1" x14ac:dyDescent="0.25"/>
    <row r="64003" hidden="1" x14ac:dyDescent="0.25"/>
    <row r="64004" hidden="1" x14ac:dyDescent="0.25"/>
    <row r="64005" hidden="1" x14ac:dyDescent="0.25"/>
    <row r="64006" hidden="1" x14ac:dyDescent="0.25"/>
    <row r="64007" hidden="1" x14ac:dyDescent="0.25"/>
    <row r="64008" hidden="1" x14ac:dyDescent="0.25"/>
    <row r="64009" hidden="1" x14ac:dyDescent="0.25"/>
    <row r="64010" hidden="1" x14ac:dyDescent="0.25"/>
    <row r="64011" hidden="1" x14ac:dyDescent="0.25"/>
    <row r="64012" hidden="1" x14ac:dyDescent="0.25"/>
    <row r="64013" hidden="1" x14ac:dyDescent="0.25"/>
    <row r="64014" hidden="1" x14ac:dyDescent="0.25"/>
    <row r="64015" hidden="1" x14ac:dyDescent="0.25"/>
    <row r="64016" hidden="1" x14ac:dyDescent="0.25"/>
    <row r="64017" hidden="1" x14ac:dyDescent="0.25"/>
    <row r="64018" hidden="1" x14ac:dyDescent="0.25"/>
    <row r="64019" hidden="1" x14ac:dyDescent="0.25"/>
    <row r="64020" hidden="1" x14ac:dyDescent="0.25"/>
    <row r="64021" hidden="1" x14ac:dyDescent="0.25"/>
    <row r="64022" hidden="1" x14ac:dyDescent="0.25"/>
    <row r="64023" hidden="1" x14ac:dyDescent="0.25"/>
    <row r="64024" hidden="1" x14ac:dyDescent="0.25"/>
    <row r="64025" hidden="1" x14ac:dyDescent="0.25"/>
    <row r="64026" hidden="1" x14ac:dyDescent="0.25"/>
    <row r="64027" hidden="1" x14ac:dyDescent="0.25"/>
    <row r="64028" hidden="1" x14ac:dyDescent="0.25"/>
    <row r="64029" hidden="1" x14ac:dyDescent="0.25"/>
    <row r="64030" hidden="1" x14ac:dyDescent="0.25"/>
    <row r="64031" hidden="1" x14ac:dyDescent="0.25"/>
    <row r="64032" hidden="1" x14ac:dyDescent="0.25"/>
    <row r="64033" hidden="1" x14ac:dyDescent="0.25"/>
    <row r="64034" hidden="1" x14ac:dyDescent="0.25"/>
    <row r="64035" hidden="1" x14ac:dyDescent="0.25"/>
    <row r="64036" hidden="1" x14ac:dyDescent="0.25"/>
    <row r="64037" hidden="1" x14ac:dyDescent="0.25"/>
    <row r="64038" hidden="1" x14ac:dyDescent="0.25"/>
    <row r="64039" hidden="1" x14ac:dyDescent="0.25"/>
    <row r="64040" hidden="1" x14ac:dyDescent="0.25"/>
    <row r="64041" hidden="1" x14ac:dyDescent="0.25"/>
    <row r="64042" hidden="1" x14ac:dyDescent="0.25"/>
    <row r="64043" hidden="1" x14ac:dyDescent="0.25"/>
    <row r="64044" hidden="1" x14ac:dyDescent="0.25"/>
    <row r="64045" hidden="1" x14ac:dyDescent="0.25"/>
    <row r="64046" hidden="1" x14ac:dyDescent="0.25"/>
    <row r="64047" hidden="1" x14ac:dyDescent="0.25"/>
    <row r="64048" hidden="1" x14ac:dyDescent="0.25"/>
    <row r="64049" hidden="1" x14ac:dyDescent="0.25"/>
    <row r="64050" hidden="1" x14ac:dyDescent="0.25"/>
    <row r="64051" hidden="1" x14ac:dyDescent="0.25"/>
    <row r="64052" hidden="1" x14ac:dyDescent="0.25"/>
    <row r="64053" hidden="1" x14ac:dyDescent="0.25"/>
    <row r="64054" hidden="1" x14ac:dyDescent="0.25"/>
    <row r="64055" hidden="1" x14ac:dyDescent="0.25"/>
    <row r="64056" hidden="1" x14ac:dyDescent="0.25"/>
    <row r="64057" hidden="1" x14ac:dyDescent="0.25"/>
    <row r="64058" hidden="1" x14ac:dyDescent="0.25"/>
    <row r="64059" hidden="1" x14ac:dyDescent="0.25"/>
    <row r="64060" hidden="1" x14ac:dyDescent="0.25"/>
    <row r="64061" hidden="1" x14ac:dyDescent="0.25"/>
    <row r="64062" hidden="1" x14ac:dyDescent="0.25"/>
    <row r="64063" hidden="1" x14ac:dyDescent="0.25"/>
    <row r="64064" hidden="1" x14ac:dyDescent="0.25"/>
    <row r="64065" hidden="1" x14ac:dyDescent="0.25"/>
    <row r="64066" hidden="1" x14ac:dyDescent="0.25"/>
    <row r="64067" hidden="1" x14ac:dyDescent="0.25"/>
    <row r="64068" hidden="1" x14ac:dyDescent="0.25"/>
    <row r="64069" hidden="1" x14ac:dyDescent="0.25"/>
    <row r="64070" hidden="1" x14ac:dyDescent="0.25"/>
    <row r="64071" hidden="1" x14ac:dyDescent="0.25"/>
    <row r="64072" hidden="1" x14ac:dyDescent="0.25"/>
    <row r="64073" hidden="1" x14ac:dyDescent="0.25"/>
    <row r="64074" hidden="1" x14ac:dyDescent="0.25"/>
    <row r="64075" hidden="1" x14ac:dyDescent="0.25"/>
    <row r="64076" hidden="1" x14ac:dyDescent="0.25"/>
    <row r="64077" hidden="1" x14ac:dyDescent="0.25"/>
    <row r="64078" hidden="1" x14ac:dyDescent="0.25"/>
    <row r="64079" hidden="1" x14ac:dyDescent="0.25"/>
    <row r="64080" hidden="1" x14ac:dyDescent="0.25"/>
    <row r="64081" hidden="1" x14ac:dyDescent="0.25"/>
    <row r="64082" hidden="1" x14ac:dyDescent="0.25"/>
    <row r="64083" hidden="1" x14ac:dyDescent="0.25"/>
    <row r="64084" hidden="1" x14ac:dyDescent="0.25"/>
    <row r="64085" hidden="1" x14ac:dyDescent="0.25"/>
    <row r="64086" hidden="1" x14ac:dyDescent="0.25"/>
    <row r="64087" hidden="1" x14ac:dyDescent="0.25"/>
    <row r="64088" hidden="1" x14ac:dyDescent="0.25"/>
    <row r="64089" hidden="1" x14ac:dyDescent="0.25"/>
    <row r="64090" hidden="1" x14ac:dyDescent="0.25"/>
    <row r="64091" hidden="1" x14ac:dyDescent="0.25"/>
    <row r="64092" hidden="1" x14ac:dyDescent="0.25"/>
    <row r="64093" hidden="1" x14ac:dyDescent="0.25"/>
    <row r="64094" hidden="1" x14ac:dyDescent="0.25"/>
    <row r="64095" hidden="1" x14ac:dyDescent="0.25"/>
    <row r="64096" hidden="1" x14ac:dyDescent="0.25"/>
    <row r="64097" hidden="1" x14ac:dyDescent="0.25"/>
    <row r="64098" hidden="1" x14ac:dyDescent="0.25"/>
    <row r="64099" hidden="1" x14ac:dyDescent="0.25"/>
    <row r="64100" hidden="1" x14ac:dyDescent="0.25"/>
    <row r="64101" hidden="1" x14ac:dyDescent="0.25"/>
    <row r="64102" hidden="1" x14ac:dyDescent="0.25"/>
    <row r="64103" hidden="1" x14ac:dyDescent="0.25"/>
    <row r="64104" hidden="1" x14ac:dyDescent="0.25"/>
    <row r="64105" hidden="1" x14ac:dyDescent="0.25"/>
    <row r="64106" hidden="1" x14ac:dyDescent="0.25"/>
    <row r="64107" hidden="1" x14ac:dyDescent="0.25"/>
    <row r="64108" hidden="1" x14ac:dyDescent="0.25"/>
    <row r="64109" hidden="1" x14ac:dyDescent="0.25"/>
    <row r="64110" hidden="1" x14ac:dyDescent="0.25"/>
    <row r="64111" hidden="1" x14ac:dyDescent="0.25"/>
    <row r="64112" hidden="1" x14ac:dyDescent="0.25"/>
    <row r="64113" hidden="1" x14ac:dyDescent="0.25"/>
    <row r="64114" hidden="1" x14ac:dyDescent="0.25"/>
    <row r="64115" hidden="1" x14ac:dyDescent="0.25"/>
    <row r="64116" hidden="1" x14ac:dyDescent="0.25"/>
    <row r="64117" hidden="1" x14ac:dyDescent="0.25"/>
    <row r="64118" hidden="1" x14ac:dyDescent="0.25"/>
    <row r="64119" hidden="1" x14ac:dyDescent="0.25"/>
    <row r="64120" hidden="1" x14ac:dyDescent="0.25"/>
    <row r="64121" hidden="1" x14ac:dyDescent="0.25"/>
    <row r="64122" hidden="1" x14ac:dyDescent="0.25"/>
    <row r="64123" hidden="1" x14ac:dyDescent="0.25"/>
    <row r="64124" hidden="1" x14ac:dyDescent="0.25"/>
    <row r="64125" hidden="1" x14ac:dyDescent="0.25"/>
    <row r="64126" hidden="1" x14ac:dyDescent="0.25"/>
    <row r="64127" hidden="1" x14ac:dyDescent="0.25"/>
    <row r="64128" hidden="1" x14ac:dyDescent="0.25"/>
    <row r="64129" hidden="1" x14ac:dyDescent="0.25"/>
    <row r="64130" hidden="1" x14ac:dyDescent="0.25"/>
    <row r="64131" hidden="1" x14ac:dyDescent="0.25"/>
    <row r="64132" hidden="1" x14ac:dyDescent="0.25"/>
    <row r="64133" hidden="1" x14ac:dyDescent="0.25"/>
    <row r="64134" hidden="1" x14ac:dyDescent="0.25"/>
    <row r="64135" hidden="1" x14ac:dyDescent="0.25"/>
    <row r="64136" hidden="1" x14ac:dyDescent="0.25"/>
    <row r="64137" hidden="1" x14ac:dyDescent="0.25"/>
    <row r="64138" hidden="1" x14ac:dyDescent="0.25"/>
    <row r="64139" hidden="1" x14ac:dyDescent="0.25"/>
    <row r="64140" hidden="1" x14ac:dyDescent="0.25"/>
    <row r="64141" hidden="1" x14ac:dyDescent="0.25"/>
    <row r="64142" hidden="1" x14ac:dyDescent="0.25"/>
    <row r="64143" hidden="1" x14ac:dyDescent="0.25"/>
    <row r="64144" hidden="1" x14ac:dyDescent="0.25"/>
    <row r="64145" hidden="1" x14ac:dyDescent="0.25"/>
    <row r="64146" hidden="1" x14ac:dyDescent="0.25"/>
    <row r="64147" hidden="1" x14ac:dyDescent="0.25"/>
    <row r="64148" hidden="1" x14ac:dyDescent="0.25"/>
    <row r="64149" hidden="1" x14ac:dyDescent="0.25"/>
    <row r="64150" hidden="1" x14ac:dyDescent="0.25"/>
    <row r="64151" hidden="1" x14ac:dyDescent="0.25"/>
    <row r="64152" hidden="1" x14ac:dyDescent="0.25"/>
    <row r="64153" hidden="1" x14ac:dyDescent="0.25"/>
    <row r="64154" hidden="1" x14ac:dyDescent="0.25"/>
    <row r="64155" hidden="1" x14ac:dyDescent="0.25"/>
    <row r="64156" hidden="1" x14ac:dyDescent="0.25"/>
    <row r="64157" hidden="1" x14ac:dyDescent="0.25"/>
    <row r="64158" hidden="1" x14ac:dyDescent="0.25"/>
    <row r="64159" hidden="1" x14ac:dyDescent="0.25"/>
    <row r="64160" hidden="1" x14ac:dyDescent="0.25"/>
    <row r="64161" hidden="1" x14ac:dyDescent="0.25"/>
    <row r="64162" hidden="1" x14ac:dyDescent="0.25"/>
    <row r="64163" hidden="1" x14ac:dyDescent="0.25"/>
    <row r="64164" hidden="1" x14ac:dyDescent="0.25"/>
    <row r="64165" hidden="1" x14ac:dyDescent="0.25"/>
    <row r="64166" hidden="1" x14ac:dyDescent="0.25"/>
    <row r="64167" hidden="1" x14ac:dyDescent="0.25"/>
    <row r="64168" hidden="1" x14ac:dyDescent="0.25"/>
    <row r="64169" hidden="1" x14ac:dyDescent="0.25"/>
    <row r="64170" hidden="1" x14ac:dyDescent="0.25"/>
    <row r="64171" hidden="1" x14ac:dyDescent="0.25"/>
    <row r="64172" hidden="1" x14ac:dyDescent="0.25"/>
    <row r="64173" hidden="1" x14ac:dyDescent="0.25"/>
    <row r="64174" hidden="1" x14ac:dyDescent="0.25"/>
    <row r="64175" hidden="1" x14ac:dyDescent="0.25"/>
    <row r="64176" hidden="1" x14ac:dyDescent="0.25"/>
    <row r="64177" hidden="1" x14ac:dyDescent="0.25"/>
    <row r="64178" hidden="1" x14ac:dyDescent="0.25"/>
    <row r="64179" hidden="1" x14ac:dyDescent="0.25"/>
    <row r="64180" hidden="1" x14ac:dyDescent="0.25"/>
    <row r="64181" hidden="1" x14ac:dyDescent="0.25"/>
    <row r="64182" hidden="1" x14ac:dyDescent="0.25"/>
    <row r="64183" hidden="1" x14ac:dyDescent="0.25"/>
    <row r="64184" hidden="1" x14ac:dyDescent="0.25"/>
    <row r="64185" hidden="1" x14ac:dyDescent="0.25"/>
    <row r="64186" hidden="1" x14ac:dyDescent="0.25"/>
    <row r="64187" hidden="1" x14ac:dyDescent="0.25"/>
    <row r="64188" hidden="1" x14ac:dyDescent="0.25"/>
    <row r="64189" hidden="1" x14ac:dyDescent="0.25"/>
    <row r="64190" hidden="1" x14ac:dyDescent="0.25"/>
    <row r="64191" hidden="1" x14ac:dyDescent="0.25"/>
    <row r="64192" hidden="1" x14ac:dyDescent="0.25"/>
    <row r="64193" hidden="1" x14ac:dyDescent="0.25"/>
    <row r="64194" hidden="1" x14ac:dyDescent="0.25"/>
    <row r="64195" hidden="1" x14ac:dyDescent="0.25"/>
    <row r="64196" hidden="1" x14ac:dyDescent="0.25"/>
    <row r="64197" hidden="1" x14ac:dyDescent="0.25"/>
    <row r="64198" hidden="1" x14ac:dyDescent="0.25"/>
    <row r="64199" hidden="1" x14ac:dyDescent="0.25"/>
    <row r="64200" hidden="1" x14ac:dyDescent="0.25"/>
    <row r="64201" hidden="1" x14ac:dyDescent="0.25"/>
    <row r="64202" hidden="1" x14ac:dyDescent="0.25"/>
    <row r="64203" hidden="1" x14ac:dyDescent="0.25"/>
    <row r="64204" hidden="1" x14ac:dyDescent="0.25"/>
    <row r="64205" hidden="1" x14ac:dyDescent="0.25"/>
    <row r="64206" hidden="1" x14ac:dyDescent="0.25"/>
    <row r="64207" hidden="1" x14ac:dyDescent="0.25"/>
    <row r="64208" hidden="1" x14ac:dyDescent="0.25"/>
    <row r="64209" hidden="1" x14ac:dyDescent="0.25"/>
    <row r="64210" hidden="1" x14ac:dyDescent="0.25"/>
    <row r="64211" hidden="1" x14ac:dyDescent="0.25"/>
    <row r="64212" hidden="1" x14ac:dyDescent="0.25"/>
    <row r="64213" hidden="1" x14ac:dyDescent="0.25"/>
    <row r="64214" hidden="1" x14ac:dyDescent="0.25"/>
    <row r="64215" hidden="1" x14ac:dyDescent="0.25"/>
    <row r="64216" hidden="1" x14ac:dyDescent="0.25"/>
    <row r="64217" hidden="1" x14ac:dyDescent="0.25"/>
    <row r="64218" hidden="1" x14ac:dyDescent="0.25"/>
    <row r="64219" hidden="1" x14ac:dyDescent="0.25"/>
    <row r="64220" hidden="1" x14ac:dyDescent="0.25"/>
    <row r="64221" hidden="1" x14ac:dyDescent="0.25"/>
    <row r="64222" hidden="1" x14ac:dyDescent="0.25"/>
    <row r="64223" hidden="1" x14ac:dyDescent="0.25"/>
    <row r="64224" hidden="1" x14ac:dyDescent="0.25"/>
    <row r="64225" hidden="1" x14ac:dyDescent="0.25"/>
    <row r="64226" hidden="1" x14ac:dyDescent="0.25"/>
    <row r="64227" hidden="1" x14ac:dyDescent="0.25"/>
    <row r="64228" hidden="1" x14ac:dyDescent="0.25"/>
    <row r="64229" hidden="1" x14ac:dyDescent="0.25"/>
    <row r="64230" hidden="1" x14ac:dyDescent="0.25"/>
    <row r="64231" hidden="1" x14ac:dyDescent="0.25"/>
    <row r="64232" hidden="1" x14ac:dyDescent="0.25"/>
    <row r="64233" hidden="1" x14ac:dyDescent="0.25"/>
    <row r="64234" hidden="1" x14ac:dyDescent="0.25"/>
    <row r="64235" hidden="1" x14ac:dyDescent="0.25"/>
    <row r="64236" hidden="1" x14ac:dyDescent="0.25"/>
    <row r="64237" hidden="1" x14ac:dyDescent="0.25"/>
    <row r="64238" hidden="1" x14ac:dyDescent="0.25"/>
    <row r="64239" hidden="1" x14ac:dyDescent="0.25"/>
    <row r="64240" hidden="1" x14ac:dyDescent="0.25"/>
    <row r="64241" hidden="1" x14ac:dyDescent="0.25"/>
    <row r="64242" hidden="1" x14ac:dyDescent="0.25"/>
    <row r="64243" hidden="1" x14ac:dyDescent="0.25"/>
    <row r="64244" hidden="1" x14ac:dyDescent="0.25"/>
    <row r="64245" hidden="1" x14ac:dyDescent="0.25"/>
    <row r="64246" hidden="1" x14ac:dyDescent="0.25"/>
    <row r="64247" hidden="1" x14ac:dyDescent="0.25"/>
    <row r="64248" hidden="1" x14ac:dyDescent="0.25"/>
    <row r="64249" hidden="1" x14ac:dyDescent="0.25"/>
    <row r="64250" hidden="1" x14ac:dyDescent="0.25"/>
    <row r="64251" hidden="1" x14ac:dyDescent="0.25"/>
    <row r="64252" hidden="1" x14ac:dyDescent="0.25"/>
    <row r="64253" hidden="1" x14ac:dyDescent="0.25"/>
    <row r="64254" hidden="1" x14ac:dyDescent="0.25"/>
    <row r="64255" hidden="1" x14ac:dyDescent="0.25"/>
    <row r="64256" hidden="1" x14ac:dyDescent="0.25"/>
    <row r="64257" hidden="1" x14ac:dyDescent="0.25"/>
    <row r="64258" hidden="1" x14ac:dyDescent="0.25"/>
    <row r="64259" hidden="1" x14ac:dyDescent="0.25"/>
    <row r="64260" hidden="1" x14ac:dyDescent="0.25"/>
    <row r="64261" hidden="1" x14ac:dyDescent="0.25"/>
    <row r="64262" hidden="1" x14ac:dyDescent="0.25"/>
    <row r="64263" hidden="1" x14ac:dyDescent="0.25"/>
    <row r="64264" hidden="1" x14ac:dyDescent="0.25"/>
    <row r="64265" hidden="1" x14ac:dyDescent="0.25"/>
    <row r="64266" hidden="1" x14ac:dyDescent="0.25"/>
    <row r="64267" hidden="1" x14ac:dyDescent="0.25"/>
    <row r="64268" hidden="1" x14ac:dyDescent="0.25"/>
    <row r="64269" hidden="1" x14ac:dyDescent="0.25"/>
    <row r="64270" hidden="1" x14ac:dyDescent="0.25"/>
    <row r="64271" hidden="1" x14ac:dyDescent="0.25"/>
    <row r="64272" hidden="1" x14ac:dyDescent="0.25"/>
    <row r="64273" hidden="1" x14ac:dyDescent="0.25"/>
    <row r="64274" hidden="1" x14ac:dyDescent="0.25"/>
    <row r="64275" hidden="1" x14ac:dyDescent="0.25"/>
    <row r="64276" hidden="1" x14ac:dyDescent="0.25"/>
    <row r="64277" hidden="1" x14ac:dyDescent="0.25"/>
    <row r="64278" hidden="1" x14ac:dyDescent="0.25"/>
    <row r="64279" hidden="1" x14ac:dyDescent="0.25"/>
    <row r="64280" hidden="1" x14ac:dyDescent="0.25"/>
    <row r="64281" hidden="1" x14ac:dyDescent="0.25"/>
    <row r="64282" hidden="1" x14ac:dyDescent="0.25"/>
    <row r="64283" hidden="1" x14ac:dyDescent="0.25"/>
    <row r="64284" hidden="1" x14ac:dyDescent="0.25"/>
    <row r="64285" hidden="1" x14ac:dyDescent="0.25"/>
    <row r="64286" hidden="1" x14ac:dyDescent="0.25"/>
    <row r="64287" hidden="1" x14ac:dyDescent="0.25"/>
    <row r="64288" hidden="1" x14ac:dyDescent="0.25"/>
    <row r="64289" hidden="1" x14ac:dyDescent="0.25"/>
    <row r="64290" hidden="1" x14ac:dyDescent="0.25"/>
    <row r="64291" hidden="1" x14ac:dyDescent="0.25"/>
    <row r="64292" hidden="1" x14ac:dyDescent="0.25"/>
    <row r="64293" hidden="1" x14ac:dyDescent="0.25"/>
    <row r="64294" hidden="1" x14ac:dyDescent="0.25"/>
    <row r="64295" hidden="1" x14ac:dyDescent="0.25"/>
    <row r="64296" hidden="1" x14ac:dyDescent="0.25"/>
    <row r="64297" hidden="1" x14ac:dyDescent="0.25"/>
    <row r="64298" hidden="1" x14ac:dyDescent="0.25"/>
    <row r="64299" hidden="1" x14ac:dyDescent="0.25"/>
    <row r="64300" hidden="1" x14ac:dyDescent="0.25"/>
    <row r="64301" hidden="1" x14ac:dyDescent="0.25"/>
    <row r="64302" hidden="1" x14ac:dyDescent="0.25"/>
    <row r="64303" hidden="1" x14ac:dyDescent="0.25"/>
    <row r="64304" hidden="1" x14ac:dyDescent="0.25"/>
    <row r="64305" hidden="1" x14ac:dyDescent="0.25"/>
    <row r="64306" hidden="1" x14ac:dyDescent="0.25"/>
    <row r="64307" hidden="1" x14ac:dyDescent="0.25"/>
    <row r="64308" hidden="1" x14ac:dyDescent="0.25"/>
    <row r="64309" hidden="1" x14ac:dyDescent="0.25"/>
    <row r="64310" hidden="1" x14ac:dyDescent="0.25"/>
    <row r="64311" hidden="1" x14ac:dyDescent="0.25"/>
    <row r="64312" hidden="1" x14ac:dyDescent="0.25"/>
    <row r="64313" hidden="1" x14ac:dyDescent="0.25"/>
    <row r="64314" hidden="1" x14ac:dyDescent="0.25"/>
    <row r="64315" hidden="1" x14ac:dyDescent="0.25"/>
    <row r="64316" hidden="1" x14ac:dyDescent="0.25"/>
    <row r="64317" hidden="1" x14ac:dyDescent="0.25"/>
    <row r="64318" hidden="1" x14ac:dyDescent="0.25"/>
    <row r="64319" hidden="1" x14ac:dyDescent="0.25"/>
    <row r="64320" hidden="1" x14ac:dyDescent="0.25"/>
    <row r="64321" hidden="1" x14ac:dyDescent="0.25"/>
    <row r="64322" hidden="1" x14ac:dyDescent="0.25"/>
    <row r="64323" hidden="1" x14ac:dyDescent="0.25"/>
    <row r="64324" hidden="1" x14ac:dyDescent="0.25"/>
    <row r="64325" hidden="1" x14ac:dyDescent="0.25"/>
    <row r="64326" hidden="1" x14ac:dyDescent="0.25"/>
    <row r="64327" hidden="1" x14ac:dyDescent="0.25"/>
    <row r="64328" hidden="1" x14ac:dyDescent="0.25"/>
    <row r="64329" hidden="1" x14ac:dyDescent="0.25"/>
    <row r="64330" hidden="1" x14ac:dyDescent="0.25"/>
    <row r="64331" hidden="1" x14ac:dyDescent="0.25"/>
    <row r="64332" hidden="1" x14ac:dyDescent="0.25"/>
    <row r="64333" hidden="1" x14ac:dyDescent="0.25"/>
    <row r="64334" hidden="1" x14ac:dyDescent="0.25"/>
    <row r="64335" hidden="1" x14ac:dyDescent="0.25"/>
    <row r="64336" hidden="1" x14ac:dyDescent="0.25"/>
    <row r="64337" hidden="1" x14ac:dyDescent="0.25"/>
    <row r="64338" hidden="1" x14ac:dyDescent="0.25"/>
    <row r="64339" hidden="1" x14ac:dyDescent="0.25"/>
    <row r="64340" hidden="1" x14ac:dyDescent="0.25"/>
    <row r="64341" hidden="1" x14ac:dyDescent="0.25"/>
    <row r="64342" hidden="1" x14ac:dyDescent="0.25"/>
    <row r="64343" hidden="1" x14ac:dyDescent="0.25"/>
    <row r="64344" hidden="1" x14ac:dyDescent="0.25"/>
    <row r="64345" hidden="1" x14ac:dyDescent="0.25"/>
    <row r="64346" hidden="1" x14ac:dyDescent="0.25"/>
    <row r="64347" hidden="1" x14ac:dyDescent="0.25"/>
    <row r="64348" hidden="1" x14ac:dyDescent="0.25"/>
    <row r="64349" hidden="1" x14ac:dyDescent="0.25"/>
    <row r="64350" hidden="1" x14ac:dyDescent="0.25"/>
    <row r="64351" hidden="1" x14ac:dyDescent="0.25"/>
    <row r="64352" hidden="1" x14ac:dyDescent="0.25"/>
    <row r="64353" hidden="1" x14ac:dyDescent="0.25"/>
    <row r="64354" hidden="1" x14ac:dyDescent="0.25"/>
    <row r="64355" hidden="1" x14ac:dyDescent="0.25"/>
    <row r="64356" hidden="1" x14ac:dyDescent="0.25"/>
    <row r="64357" hidden="1" x14ac:dyDescent="0.25"/>
    <row r="64358" hidden="1" x14ac:dyDescent="0.25"/>
    <row r="64359" hidden="1" x14ac:dyDescent="0.25"/>
    <row r="64360" hidden="1" x14ac:dyDescent="0.25"/>
    <row r="64361" hidden="1" x14ac:dyDescent="0.25"/>
    <row r="64362" hidden="1" x14ac:dyDescent="0.25"/>
    <row r="64363" hidden="1" x14ac:dyDescent="0.25"/>
    <row r="64364" hidden="1" x14ac:dyDescent="0.25"/>
    <row r="64365" hidden="1" x14ac:dyDescent="0.25"/>
    <row r="64366" hidden="1" x14ac:dyDescent="0.25"/>
    <row r="64367" hidden="1" x14ac:dyDescent="0.25"/>
    <row r="64368" hidden="1" x14ac:dyDescent="0.25"/>
    <row r="64369" hidden="1" x14ac:dyDescent="0.25"/>
    <row r="64370" hidden="1" x14ac:dyDescent="0.25"/>
    <row r="64371" hidden="1" x14ac:dyDescent="0.25"/>
    <row r="64372" hidden="1" x14ac:dyDescent="0.25"/>
    <row r="64373" hidden="1" x14ac:dyDescent="0.25"/>
    <row r="64374" hidden="1" x14ac:dyDescent="0.25"/>
    <row r="64375" hidden="1" x14ac:dyDescent="0.25"/>
    <row r="64376" hidden="1" x14ac:dyDescent="0.25"/>
    <row r="64377" hidden="1" x14ac:dyDescent="0.25"/>
    <row r="64378" hidden="1" x14ac:dyDescent="0.25"/>
    <row r="64379" hidden="1" x14ac:dyDescent="0.25"/>
    <row r="64380" hidden="1" x14ac:dyDescent="0.25"/>
    <row r="64381" hidden="1" x14ac:dyDescent="0.25"/>
    <row r="64382" hidden="1" x14ac:dyDescent="0.25"/>
    <row r="64383" hidden="1" x14ac:dyDescent="0.25"/>
    <row r="64384" hidden="1" x14ac:dyDescent="0.25"/>
    <row r="64385" hidden="1" x14ac:dyDescent="0.25"/>
    <row r="64386" hidden="1" x14ac:dyDescent="0.25"/>
    <row r="64387" hidden="1" x14ac:dyDescent="0.25"/>
    <row r="64388" hidden="1" x14ac:dyDescent="0.25"/>
    <row r="64389" hidden="1" x14ac:dyDescent="0.25"/>
    <row r="64390" hidden="1" x14ac:dyDescent="0.25"/>
    <row r="64391" hidden="1" x14ac:dyDescent="0.25"/>
    <row r="64392" hidden="1" x14ac:dyDescent="0.25"/>
    <row r="64393" hidden="1" x14ac:dyDescent="0.25"/>
    <row r="64394" hidden="1" x14ac:dyDescent="0.25"/>
    <row r="64395" hidden="1" x14ac:dyDescent="0.25"/>
    <row r="64396" hidden="1" x14ac:dyDescent="0.25"/>
    <row r="64397" hidden="1" x14ac:dyDescent="0.25"/>
    <row r="64398" hidden="1" x14ac:dyDescent="0.25"/>
    <row r="64399" hidden="1" x14ac:dyDescent="0.25"/>
    <row r="64400" hidden="1" x14ac:dyDescent="0.25"/>
    <row r="64401" hidden="1" x14ac:dyDescent="0.25"/>
    <row r="64402" hidden="1" x14ac:dyDescent="0.25"/>
    <row r="64403" hidden="1" x14ac:dyDescent="0.25"/>
    <row r="64404" hidden="1" x14ac:dyDescent="0.25"/>
    <row r="64405" hidden="1" x14ac:dyDescent="0.25"/>
    <row r="64406" hidden="1" x14ac:dyDescent="0.25"/>
    <row r="64407" hidden="1" x14ac:dyDescent="0.25"/>
    <row r="64408" hidden="1" x14ac:dyDescent="0.25"/>
    <row r="64409" hidden="1" x14ac:dyDescent="0.25"/>
    <row r="64410" hidden="1" x14ac:dyDescent="0.25"/>
    <row r="64411" hidden="1" x14ac:dyDescent="0.25"/>
    <row r="64412" hidden="1" x14ac:dyDescent="0.25"/>
    <row r="64413" hidden="1" x14ac:dyDescent="0.25"/>
    <row r="64414" hidden="1" x14ac:dyDescent="0.25"/>
    <row r="64415" hidden="1" x14ac:dyDescent="0.25"/>
    <row r="64416" hidden="1" x14ac:dyDescent="0.25"/>
    <row r="64417" hidden="1" x14ac:dyDescent="0.25"/>
    <row r="64418" hidden="1" x14ac:dyDescent="0.25"/>
    <row r="64419" hidden="1" x14ac:dyDescent="0.25"/>
    <row r="64420" hidden="1" x14ac:dyDescent="0.25"/>
    <row r="64421" hidden="1" x14ac:dyDescent="0.25"/>
    <row r="64422" hidden="1" x14ac:dyDescent="0.25"/>
    <row r="64423" hidden="1" x14ac:dyDescent="0.25"/>
    <row r="64424" hidden="1" x14ac:dyDescent="0.25"/>
    <row r="64425" hidden="1" x14ac:dyDescent="0.25"/>
    <row r="64426" hidden="1" x14ac:dyDescent="0.25"/>
    <row r="64427" hidden="1" x14ac:dyDescent="0.25"/>
    <row r="64428" hidden="1" x14ac:dyDescent="0.25"/>
    <row r="64429" hidden="1" x14ac:dyDescent="0.25"/>
    <row r="64430" hidden="1" x14ac:dyDescent="0.25"/>
    <row r="64431" hidden="1" x14ac:dyDescent="0.25"/>
    <row r="64432" hidden="1" x14ac:dyDescent="0.25"/>
    <row r="64433" hidden="1" x14ac:dyDescent="0.25"/>
    <row r="64434" hidden="1" x14ac:dyDescent="0.25"/>
    <row r="64435" hidden="1" x14ac:dyDescent="0.25"/>
    <row r="64436" hidden="1" x14ac:dyDescent="0.25"/>
    <row r="64437" hidden="1" x14ac:dyDescent="0.25"/>
    <row r="64438" hidden="1" x14ac:dyDescent="0.25"/>
    <row r="64439" hidden="1" x14ac:dyDescent="0.25"/>
    <row r="64440" hidden="1" x14ac:dyDescent="0.25"/>
    <row r="64441" hidden="1" x14ac:dyDescent="0.25"/>
    <row r="64442" hidden="1" x14ac:dyDescent="0.25"/>
    <row r="64443" hidden="1" x14ac:dyDescent="0.25"/>
    <row r="64444" hidden="1" x14ac:dyDescent="0.25"/>
    <row r="64445" hidden="1" x14ac:dyDescent="0.25"/>
    <row r="64446" hidden="1" x14ac:dyDescent="0.25"/>
    <row r="64447" hidden="1" x14ac:dyDescent="0.25"/>
    <row r="64448" hidden="1" x14ac:dyDescent="0.25"/>
    <row r="64449" hidden="1" x14ac:dyDescent="0.25"/>
    <row r="64450" hidden="1" x14ac:dyDescent="0.25"/>
    <row r="64451" hidden="1" x14ac:dyDescent="0.25"/>
    <row r="64452" hidden="1" x14ac:dyDescent="0.25"/>
    <row r="64453" hidden="1" x14ac:dyDescent="0.25"/>
    <row r="64454" hidden="1" x14ac:dyDescent="0.25"/>
    <row r="64455" hidden="1" x14ac:dyDescent="0.25"/>
    <row r="64456" hidden="1" x14ac:dyDescent="0.25"/>
    <row r="64457" hidden="1" x14ac:dyDescent="0.25"/>
    <row r="64458" hidden="1" x14ac:dyDescent="0.25"/>
    <row r="64459" hidden="1" x14ac:dyDescent="0.25"/>
    <row r="64460" hidden="1" x14ac:dyDescent="0.25"/>
    <row r="64461" hidden="1" x14ac:dyDescent="0.25"/>
    <row r="64462" hidden="1" x14ac:dyDescent="0.25"/>
    <row r="64463" hidden="1" x14ac:dyDescent="0.25"/>
    <row r="64464" hidden="1" x14ac:dyDescent="0.25"/>
    <row r="64465" hidden="1" x14ac:dyDescent="0.25"/>
    <row r="64466" hidden="1" x14ac:dyDescent="0.25"/>
    <row r="64467" hidden="1" x14ac:dyDescent="0.25"/>
    <row r="64468" hidden="1" x14ac:dyDescent="0.25"/>
    <row r="64469" hidden="1" x14ac:dyDescent="0.25"/>
    <row r="64470" hidden="1" x14ac:dyDescent="0.25"/>
    <row r="64471" hidden="1" x14ac:dyDescent="0.25"/>
    <row r="64472" hidden="1" x14ac:dyDescent="0.25"/>
    <row r="64473" hidden="1" x14ac:dyDescent="0.25"/>
    <row r="64474" hidden="1" x14ac:dyDescent="0.25"/>
    <row r="64475" hidden="1" x14ac:dyDescent="0.25"/>
    <row r="64476" hidden="1" x14ac:dyDescent="0.25"/>
    <row r="64477" hidden="1" x14ac:dyDescent="0.25"/>
    <row r="64478" hidden="1" x14ac:dyDescent="0.25"/>
    <row r="64479" hidden="1" x14ac:dyDescent="0.25"/>
    <row r="64480" hidden="1" x14ac:dyDescent="0.25"/>
    <row r="64481" hidden="1" x14ac:dyDescent="0.25"/>
    <row r="64482" hidden="1" x14ac:dyDescent="0.25"/>
    <row r="64483" hidden="1" x14ac:dyDescent="0.25"/>
    <row r="64484" hidden="1" x14ac:dyDescent="0.25"/>
    <row r="64485" hidden="1" x14ac:dyDescent="0.25"/>
    <row r="64486" hidden="1" x14ac:dyDescent="0.25"/>
    <row r="64487" hidden="1" x14ac:dyDescent="0.25"/>
    <row r="64488" hidden="1" x14ac:dyDescent="0.25"/>
    <row r="64489" hidden="1" x14ac:dyDescent="0.25"/>
    <row r="64490" hidden="1" x14ac:dyDescent="0.25"/>
    <row r="64491" hidden="1" x14ac:dyDescent="0.25"/>
    <row r="64492" hidden="1" x14ac:dyDescent="0.25"/>
    <row r="64493" hidden="1" x14ac:dyDescent="0.25"/>
    <row r="64494" hidden="1" x14ac:dyDescent="0.25"/>
    <row r="64495" hidden="1" x14ac:dyDescent="0.25"/>
    <row r="64496" hidden="1" x14ac:dyDescent="0.25"/>
    <row r="64497" hidden="1" x14ac:dyDescent="0.25"/>
    <row r="64498" hidden="1" x14ac:dyDescent="0.25"/>
    <row r="64499" hidden="1" x14ac:dyDescent="0.25"/>
    <row r="64500" hidden="1" x14ac:dyDescent="0.25"/>
    <row r="64501" hidden="1" x14ac:dyDescent="0.25"/>
    <row r="64502" hidden="1" x14ac:dyDescent="0.25"/>
    <row r="64503" hidden="1" x14ac:dyDescent="0.25"/>
    <row r="64504" hidden="1" x14ac:dyDescent="0.25"/>
    <row r="64505" hidden="1" x14ac:dyDescent="0.25"/>
    <row r="64506" hidden="1" x14ac:dyDescent="0.25"/>
    <row r="64507" hidden="1" x14ac:dyDescent="0.25"/>
    <row r="64508" hidden="1" x14ac:dyDescent="0.25"/>
    <row r="64509" hidden="1" x14ac:dyDescent="0.25"/>
    <row r="64510" hidden="1" x14ac:dyDescent="0.25"/>
    <row r="64511" hidden="1" x14ac:dyDescent="0.25"/>
    <row r="64512" hidden="1" x14ac:dyDescent="0.25"/>
    <row r="64513" hidden="1" x14ac:dyDescent="0.25"/>
    <row r="64514" hidden="1" x14ac:dyDescent="0.25"/>
    <row r="64515" hidden="1" x14ac:dyDescent="0.25"/>
    <row r="64516" hidden="1" x14ac:dyDescent="0.25"/>
    <row r="64517" hidden="1" x14ac:dyDescent="0.25"/>
    <row r="64518" hidden="1" x14ac:dyDescent="0.25"/>
    <row r="64519" hidden="1" x14ac:dyDescent="0.25"/>
    <row r="64520" hidden="1" x14ac:dyDescent="0.25"/>
    <row r="64521" hidden="1" x14ac:dyDescent="0.25"/>
    <row r="64522" hidden="1" x14ac:dyDescent="0.25"/>
    <row r="64523" hidden="1" x14ac:dyDescent="0.25"/>
    <row r="64524" hidden="1" x14ac:dyDescent="0.25"/>
    <row r="64525" hidden="1" x14ac:dyDescent="0.25"/>
    <row r="64526" hidden="1" x14ac:dyDescent="0.25"/>
    <row r="64527" hidden="1" x14ac:dyDescent="0.25"/>
    <row r="64528" hidden="1" x14ac:dyDescent="0.25"/>
    <row r="64529" hidden="1" x14ac:dyDescent="0.25"/>
    <row r="64530" hidden="1" x14ac:dyDescent="0.25"/>
    <row r="64531" hidden="1" x14ac:dyDescent="0.25"/>
    <row r="64532" hidden="1" x14ac:dyDescent="0.25"/>
    <row r="64533" hidden="1" x14ac:dyDescent="0.25"/>
    <row r="64534" hidden="1" x14ac:dyDescent="0.25"/>
    <row r="64535" hidden="1" x14ac:dyDescent="0.25"/>
    <row r="64536" hidden="1" x14ac:dyDescent="0.25"/>
    <row r="64537" hidden="1" x14ac:dyDescent="0.25"/>
    <row r="64538" hidden="1" x14ac:dyDescent="0.25"/>
    <row r="64539" hidden="1" x14ac:dyDescent="0.25"/>
    <row r="64540" hidden="1" x14ac:dyDescent="0.25"/>
    <row r="64541" hidden="1" x14ac:dyDescent="0.25"/>
    <row r="64542" hidden="1" x14ac:dyDescent="0.25"/>
    <row r="64543" hidden="1" x14ac:dyDescent="0.25"/>
    <row r="64544" hidden="1" x14ac:dyDescent="0.25"/>
    <row r="64545" hidden="1" x14ac:dyDescent="0.25"/>
    <row r="64546" hidden="1" x14ac:dyDescent="0.25"/>
    <row r="64547" hidden="1" x14ac:dyDescent="0.25"/>
    <row r="64548" hidden="1" x14ac:dyDescent="0.25"/>
    <row r="64549" hidden="1" x14ac:dyDescent="0.25"/>
    <row r="64550" hidden="1" x14ac:dyDescent="0.25"/>
    <row r="64551" hidden="1" x14ac:dyDescent="0.25"/>
    <row r="64552" hidden="1" x14ac:dyDescent="0.25"/>
    <row r="64553" hidden="1" x14ac:dyDescent="0.25"/>
    <row r="64554" hidden="1" x14ac:dyDescent="0.25"/>
    <row r="64555" hidden="1" x14ac:dyDescent="0.25"/>
    <row r="64556" hidden="1" x14ac:dyDescent="0.25"/>
    <row r="64557" hidden="1" x14ac:dyDescent="0.25"/>
    <row r="64558" hidden="1" x14ac:dyDescent="0.25"/>
    <row r="64559" hidden="1" x14ac:dyDescent="0.25"/>
    <row r="64560" hidden="1" x14ac:dyDescent="0.25"/>
    <row r="64561" hidden="1" x14ac:dyDescent="0.25"/>
    <row r="64562" hidden="1" x14ac:dyDescent="0.25"/>
    <row r="64563" hidden="1" x14ac:dyDescent="0.25"/>
    <row r="64564" hidden="1" x14ac:dyDescent="0.25"/>
    <row r="64565" hidden="1" x14ac:dyDescent="0.25"/>
    <row r="64566" hidden="1" x14ac:dyDescent="0.25"/>
    <row r="64567" hidden="1" x14ac:dyDescent="0.25"/>
    <row r="64568" hidden="1" x14ac:dyDescent="0.25"/>
    <row r="64569" hidden="1" x14ac:dyDescent="0.25"/>
    <row r="64570" hidden="1" x14ac:dyDescent="0.25"/>
    <row r="64571" hidden="1" x14ac:dyDescent="0.25"/>
    <row r="64572" hidden="1" x14ac:dyDescent="0.25"/>
    <row r="64573" hidden="1" x14ac:dyDescent="0.25"/>
    <row r="64574" hidden="1" x14ac:dyDescent="0.25"/>
    <row r="64575" hidden="1" x14ac:dyDescent="0.25"/>
    <row r="64576" hidden="1" x14ac:dyDescent="0.25"/>
    <row r="64577" hidden="1" x14ac:dyDescent="0.25"/>
    <row r="64578" hidden="1" x14ac:dyDescent="0.25"/>
    <row r="64579" hidden="1" x14ac:dyDescent="0.25"/>
    <row r="64580" hidden="1" x14ac:dyDescent="0.25"/>
    <row r="64581" hidden="1" x14ac:dyDescent="0.25"/>
    <row r="64582" hidden="1" x14ac:dyDescent="0.25"/>
    <row r="64583" hidden="1" x14ac:dyDescent="0.25"/>
    <row r="64584" hidden="1" x14ac:dyDescent="0.25"/>
    <row r="64585" hidden="1" x14ac:dyDescent="0.25"/>
    <row r="64586" hidden="1" x14ac:dyDescent="0.25"/>
    <row r="64587" hidden="1" x14ac:dyDescent="0.25"/>
    <row r="64588" hidden="1" x14ac:dyDescent="0.25"/>
    <row r="64589" hidden="1" x14ac:dyDescent="0.25"/>
    <row r="64590" hidden="1" x14ac:dyDescent="0.25"/>
    <row r="64591" hidden="1" x14ac:dyDescent="0.25"/>
    <row r="64592" hidden="1" x14ac:dyDescent="0.25"/>
    <row r="64593" hidden="1" x14ac:dyDescent="0.25"/>
    <row r="64594" hidden="1" x14ac:dyDescent="0.25"/>
    <row r="64595" hidden="1" x14ac:dyDescent="0.25"/>
    <row r="64596" hidden="1" x14ac:dyDescent="0.25"/>
    <row r="64597" hidden="1" x14ac:dyDescent="0.25"/>
    <row r="64598" hidden="1" x14ac:dyDescent="0.25"/>
    <row r="64599" hidden="1" x14ac:dyDescent="0.25"/>
    <row r="64600" hidden="1" x14ac:dyDescent="0.25"/>
    <row r="64601" hidden="1" x14ac:dyDescent="0.25"/>
    <row r="64602" hidden="1" x14ac:dyDescent="0.25"/>
    <row r="64603" hidden="1" x14ac:dyDescent="0.25"/>
    <row r="64604" hidden="1" x14ac:dyDescent="0.25"/>
    <row r="64605" hidden="1" x14ac:dyDescent="0.25"/>
    <row r="64606" hidden="1" x14ac:dyDescent="0.25"/>
    <row r="64607" hidden="1" x14ac:dyDescent="0.25"/>
    <row r="64608" hidden="1" x14ac:dyDescent="0.25"/>
    <row r="64609" hidden="1" x14ac:dyDescent="0.25"/>
    <row r="64610" hidden="1" x14ac:dyDescent="0.25"/>
    <row r="64611" hidden="1" x14ac:dyDescent="0.25"/>
    <row r="64612" hidden="1" x14ac:dyDescent="0.25"/>
    <row r="64613" hidden="1" x14ac:dyDescent="0.25"/>
    <row r="64614" hidden="1" x14ac:dyDescent="0.25"/>
    <row r="64615" hidden="1" x14ac:dyDescent="0.25"/>
    <row r="64616" hidden="1" x14ac:dyDescent="0.25"/>
    <row r="64617" hidden="1" x14ac:dyDescent="0.25"/>
    <row r="64618" hidden="1" x14ac:dyDescent="0.25"/>
    <row r="64619" hidden="1" x14ac:dyDescent="0.25"/>
    <row r="64620" hidden="1" x14ac:dyDescent="0.25"/>
    <row r="64621" hidden="1" x14ac:dyDescent="0.25"/>
    <row r="64622" hidden="1" x14ac:dyDescent="0.25"/>
    <row r="64623" hidden="1" x14ac:dyDescent="0.25"/>
    <row r="64624" hidden="1" x14ac:dyDescent="0.25"/>
    <row r="64625" hidden="1" x14ac:dyDescent="0.25"/>
    <row r="64626" hidden="1" x14ac:dyDescent="0.25"/>
    <row r="64627" hidden="1" x14ac:dyDescent="0.25"/>
    <row r="64628" hidden="1" x14ac:dyDescent="0.25"/>
    <row r="64629" hidden="1" x14ac:dyDescent="0.25"/>
    <row r="64630" hidden="1" x14ac:dyDescent="0.25"/>
    <row r="64631" hidden="1" x14ac:dyDescent="0.25"/>
    <row r="64632" hidden="1" x14ac:dyDescent="0.25"/>
    <row r="64633" hidden="1" x14ac:dyDescent="0.25"/>
    <row r="64634" hidden="1" x14ac:dyDescent="0.25"/>
    <row r="64635" hidden="1" x14ac:dyDescent="0.25"/>
    <row r="64636" hidden="1" x14ac:dyDescent="0.25"/>
    <row r="64637" hidden="1" x14ac:dyDescent="0.25"/>
    <row r="64638" hidden="1" x14ac:dyDescent="0.25"/>
    <row r="64639" hidden="1" x14ac:dyDescent="0.25"/>
    <row r="64640" hidden="1" x14ac:dyDescent="0.25"/>
    <row r="64641" hidden="1" x14ac:dyDescent="0.25"/>
    <row r="64642" hidden="1" x14ac:dyDescent="0.25"/>
    <row r="64643" hidden="1" x14ac:dyDescent="0.25"/>
    <row r="64644" hidden="1" x14ac:dyDescent="0.25"/>
    <row r="64645" hidden="1" x14ac:dyDescent="0.25"/>
    <row r="64646" hidden="1" x14ac:dyDescent="0.25"/>
    <row r="64647" hidden="1" x14ac:dyDescent="0.25"/>
    <row r="64648" hidden="1" x14ac:dyDescent="0.25"/>
    <row r="64649" hidden="1" x14ac:dyDescent="0.25"/>
    <row r="64650" hidden="1" x14ac:dyDescent="0.25"/>
    <row r="64651" hidden="1" x14ac:dyDescent="0.25"/>
    <row r="64652" hidden="1" x14ac:dyDescent="0.25"/>
    <row r="64653" hidden="1" x14ac:dyDescent="0.25"/>
    <row r="64654" hidden="1" x14ac:dyDescent="0.25"/>
    <row r="64655" hidden="1" x14ac:dyDescent="0.25"/>
    <row r="64656" hidden="1" x14ac:dyDescent="0.25"/>
    <row r="64657" hidden="1" x14ac:dyDescent="0.25"/>
    <row r="64658" hidden="1" x14ac:dyDescent="0.25"/>
    <row r="64659" hidden="1" x14ac:dyDescent="0.25"/>
    <row r="64660" hidden="1" x14ac:dyDescent="0.25"/>
    <row r="64661" hidden="1" x14ac:dyDescent="0.25"/>
    <row r="64662" hidden="1" x14ac:dyDescent="0.25"/>
    <row r="64663" hidden="1" x14ac:dyDescent="0.25"/>
    <row r="64664" hidden="1" x14ac:dyDescent="0.25"/>
    <row r="64665" hidden="1" x14ac:dyDescent="0.25"/>
    <row r="64666" hidden="1" x14ac:dyDescent="0.25"/>
    <row r="64667" hidden="1" x14ac:dyDescent="0.25"/>
    <row r="64668" hidden="1" x14ac:dyDescent="0.25"/>
    <row r="64669" hidden="1" x14ac:dyDescent="0.25"/>
    <row r="64670" hidden="1" x14ac:dyDescent="0.25"/>
    <row r="64671" hidden="1" x14ac:dyDescent="0.25"/>
    <row r="64672" hidden="1" x14ac:dyDescent="0.25"/>
    <row r="64673" hidden="1" x14ac:dyDescent="0.25"/>
    <row r="64674" hidden="1" x14ac:dyDescent="0.25"/>
    <row r="64675" hidden="1" x14ac:dyDescent="0.25"/>
    <row r="64676" hidden="1" x14ac:dyDescent="0.25"/>
    <row r="64677" hidden="1" x14ac:dyDescent="0.25"/>
    <row r="64678" hidden="1" x14ac:dyDescent="0.25"/>
    <row r="64679" hidden="1" x14ac:dyDescent="0.25"/>
    <row r="64680" hidden="1" x14ac:dyDescent="0.25"/>
    <row r="64681" hidden="1" x14ac:dyDescent="0.25"/>
    <row r="64682" hidden="1" x14ac:dyDescent="0.25"/>
    <row r="64683" hidden="1" x14ac:dyDescent="0.25"/>
    <row r="64684" hidden="1" x14ac:dyDescent="0.25"/>
    <row r="64685" hidden="1" x14ac:dyDescent="0.25"/>
    <row r="64686" hidden="1" x14ac:dyDescent="0.25"/>
    <row r="64687" hidden="1" x14ac:dyDescent="0.25"/>
    <row r="64688" hidden="1" x14ac:dyDescent="0.25"/>
    <row r="64689" hidden="1" x14ac:dyDescent="0.25"/>
    <row r="64690" hidden="1" x14ac:dyDescent="0.25"/>
    <row r="64691" hidden="1" x14ac:dyDescent="0.25"/>
    <row r="64692" hidden="1" x14ac:dyDescent="0.25"/>
    <row r="64693" hidden="1" x14ac:dyDescent="0.25"/>
    <row r="64694" hidden="1" x14ac:dyDescent="0.25"/>
    <row r="64695" hidden="1" x14ac:dyDescent="0.25"/>
    <row r="64696" hidden="1" x14ac:dyDescent="0.25"/>
    <row r="64697" hidden="1" x14ac:dyDescent="0.25"/>
    <row r="64698" hidden="1" x14ac:dyDescent="0.25"/>
    <row r="64699" hidden="1" x14ac:dyDescent="0.25"/>
    <row r="64700" hidden="1" x14ac:dyDescent="0.25"/>
    <row r="64701" hidden="1" x14ac:dyDescent="0.25"/>
    <row r="64702" hidden="1" x14ac:dyDescent="0.25"/>
    <row r="64703" hidden="1" x14ac:dyDescent="0.25"/>
    <row r="64704" hidden="1" x14ac:dyDescent="0.25"/>
    <row r="64705" hidden="1" x14ac:dyDescent="0.25"/>
    <row r="64706" hidden="1" x14ac:dyDescent="0.25"/>
    <row r="64707" hidden="1" x14ac:dyDescent="0.25"/>
    <row r="64708" hidden="1" x14ac:dyDescent="0.25"/>
    <row r="64709" hidden="1" x14ac:dyDescent="0.25"/>
    <row r="64710" hidden="1" x14ac:dyDescent="0.25"/>
    <row r="64711" hidden="1" x14ac:dyDescent="0.25"/>
    <row r="64712" hidden="1" x14ac:dyDescent="0.25"/>
    <row r="64713" hidden="1" x14ac:dyDescent="0.25"/>
    <row r="64714" hidden="1" x14ac:dyDescent="0.25"/>
    <row r="64715" hidden="1" x14ac:dyDescent="0.25"/>
    <row r="64716" hidden="1" x14ac:dyDescent="0.25"/>
    <row r="64717" hidden="1" x14ac:dyDescent="0.25"/>
    <row r="64718" hidden="1" x14ac:dyDescent="0.25"/>
    <row r="64719" hidden="1" x14ac:dyDescent="0.25"/>
    <row r="64720" hidden="1" x14ac:dyDescent="0.25"/>
    <row r="64721" hidden="1" x14ac:dyDescent="0.25"/>
    <row r="64722" hidden="1" x14ac:dyDescent="0.25"/>
    <row r="64723" hidden="1" x14ac:dyDescent="0.25"/>
    <row r="64724" hidden="1" x14ac:dyDescent="0.25"/>
    <row r="64725" hidden="1" x14ac:dyDescent="0.25"/>
    <row r="64726" hidden="1" x14ac:dyDescent="0.25"/>
    <row r="64727" hidden="1" x14ac:dyDescent="0.25"/>
    <row r="64728" hidden="1" x14ac:dyDescent="0.25"/>
    <row r="64729" hidden="1" x14ac:dyDescent="0.25"/>
    <row r="64730" hidden="1" x14ac:dyDescent="0.25"/>
    <row r="64731" hidden="1" x14ac:dyDescent="0.25"/>
    <row r="64732" hidden="1" x14ac:dyDescent="0.25"/>
    <row r="64733" hidden="1" x14ac:dyDescent="0.25"/>
    <row r="64734" hidden="1" x14ac:dyDescent="0.25"/>
    <row r="64735" hidden="1" x14ac:dyDescent="0.25"/>
    <row r="64736" hidden="1" x14ac:dyDescent="0.25"/>
    <row r="64737" hidden="1" x14ac:dyDescent="0.25"/>
    <row r="64738" hidden="1" x14ac:dyDescent="0.25"/>
    <row r="64739" hidden="1" x14ac:dyDescent="0.25"/>
    <row r="64740" hidden="1" x14ac:dyDescent="0.25"/>
    <row r="64741" hidden="1" x14ac:dyDescent="0.25"/>
    <row r="64742" hidden="1" x14ac:dyDescent="0.25"/>
    <row r="64743" hidden="1" x14ac:dyDescent="0.25"/>
    <row r="64744" hidden="1" x14ac:dyDescent="0.25"/>
    <row r="64745" hidden="1" x14ac:dyDescent="0.25"/>
    <row r="64746" hidden="1" x14ac:dyDescent="0.25"/>
    <row r="64747" hidden="1" x14ac:dyDescent="0.25"/>
    <row r="64748" hidden="1" x14ac:dyDescent="0.25"/>
    <row r="64749" hidden="1" x14ac:dyDescent="0.25"/>
    <row r="64750" hidden="1" x14ac:dyDescent="0.25"/>
    <row r="64751" hidden="1" x14ac:dyDescent="0.25"/>
    <row r="64752" hidden="1" x14ac:dyDescent="0.25"/>
    <row r="64753" hidden="1" x14ac:dyDescent="0.25"/>
    <row r="64754" hidden="1" x14ac:dyDescent="0.25"/>
    <row r="64755" hidden="1" x14ac:dyDescent="0.25"/>
    <row r="64756" hidden="1" x14ac:dyDescent="0.25"/>
    <row r="64757" hidden="1" x14ac:dyDescent="0.25"/>
    <row r="64758" hidden="1" x14ac:dyDescent="0.25"/>
    <row r="64759" hidden="1" x14ac:dyDescent="0.25"/>
    <row r="64760" hidden="1" x14ac:dyDescent="0.25"/>
    <row r="64761" hidden="1" x14ac:dyDescent="0.25"/>
    <row r="64762" hidden="1" x14ac:dyDescent="0.25"/>
    <row r="64763" hidden="1" x14ac:dyDescent="0.25"/>
    <row r="64764" hidden="1" x14ac:dyDescent="0.25"/>
    <row r="64765" hidden="1" x14ac:dyDescent="0.25"/>
    <row r="64766" hidden="1" x14ac:dyDescent="0.25"/>
    <row r="64767" hidden="1" x14ac:dyDescent="0.25"/>
    <row r="64768" hidden="1" x14ac:dyDescent="0.25"/>
    <row r="64769" hidden="1" x14ac:dyDescent="0.25"/>
    <row r="64770" hidden="1" x14ac:dyDescent="0.25"/>
    <row r="64771" hidden="1" x14ac:dyDescent="0.25"/>
    <row r="64772" hidden="1" x14ac:dyDescent="0.25"/>
    <row r="64773" hidden="1" x14ac:dyDescent="0.25"/>
    <row r="64774" hidden="1" x14ac:dyDescent="0.25"/>
    <row r="64775" hidden="1" x14ac:dyDescent="0.25"/>
    <row r="64776" hidden="1" x14ac:dyDescent="0.25"/>
    <row r="64777" hidden="1" x14ac:dyDescent="0.25"/>
    <row r="64778" hidden="1" x14ac:dyDescent="0.25"/>
    <row r="64779" hidden="1" x14ac:dyDescent="0.25"/>
    <row r="64780" hidden="1" x14ac:dyDescent="0.25"/>
    <row r="64781" hidden="1" x14ac:dyDescent="0.25"/>
    <row r="64782" hidden="1" x14ac:dyDescent="0.25"/>
    <row r="64783" hidden="1" x14ac:dyDescent="0.25"/>
    <row r="64784" hidden="1" x14ac:dyDescent="0.25"/>
    <row r="64785" hidden="1" x14ac:dyDescent="0.25"/>
    <row r="64786" hidden="1" x14ac:dyDescent="0.25"/>
    <row r="64787" hidden="1" x14ac:dyDescent="0.25"/>
    <row r="64788" hidden="1" x14ac:dyDescent="0.25"/>
    <row r="64789" hidden="1" x14ac:dyDescent="0.25"/>
    <row r="64790" hidden="1" x14ac:dyDescent="0.25"/>
    <row r="64791" hidden="1" x14ac:dyDescent="0.25"/>
    <row r="64792" hidden="1" x14ac:dyDescent="0.25"/>
    <row r="64793" hidden="1" x14ac:dyDescent="0.25"/>
    <row r="64794" hidden="1" x14ac:dyDescent="0.25"/>
    <row r="64795" hidden="1" x14ac:dyDescent="0.25"/>
    <row r="64796" hidden="1" x14ac:dyDescent="0.25"/>
    <row r="64797" hidden="1" x14ac:dyDescent="0.25"/>
    <row r="64798" hidden="1" x14ac:dyDescent="0.25"/>
    <row r="64799" hidden="1" x14ac:dyDescent="0.25"/>
    <row r="64800" hidden="1" x14ac:dyDescent="0.25"/>
    <row r="64801" hidden="1" x14ac:dyDescent="0.25"/>
    <row r="64802" hidden="1" x14ac:dyDescent="0.25"/>
    <row r="64803" hidden="1" x14ac:dyDescent="0.25"/>
    <row r="64804" hidden="1" x14ac:dyDescent="0.25"/>
    <row r="64805" hidden="1" x14ac:dyDescent="0.25"/>
    <row r="64806" hidden="1" x14ac:dyDescent="0.25"/>
    <row r="64807" hidden="1" x14ac:dyDescent="0.25"/>
    <row r="64808" hidden="1" x14ac:dyDescent="0.25"/>
    <row r="64809" hidden="1" x14ac:dyDescent="0.25"/>
    <row r="64810" hidden="1" x14ac:dyDescent="0.25"/>
    <row r="64811" hidden="1" x14ac:dyDescent="0.25"/>
    <row r="64812" hidden="1" x14ac:dyDescent="0.25"/>
    <row r="64813" hidden="1" x14ac:dyDescent="0.25"/>
    <row r="64814" hidden="1" x14ac:dyDescent="0.25"/>
    <row r="64815" hidden="1" x14ac:dyDescent="0.25"/>
    <row r="64816" hidden="1" x14ac:dyDescent="0.25"/>
    <row r="64817" hidden="1" x14ac:dyDescent="0.25"/>
    <row r="64818" hidden="1" x14ac:dyDescent="0.25"/>
    <row r="64819" hidden="1" x14ac:dyDescent="0.25"/>
    <row r="64820" hidden="1" x14ac:dyDescent="0.25"/>
    <row r="64821" hidden="1" x14ac:dyDescent="0.25"/>
    <row r="64822" hidden="1" x14ac:dyDescent="0.25"/>
    <row r="64823" hidden="1" x14ac:dyDescent="0.25"/>
    <row r="64824" hidden="1" x14ac:dyDescent="0.25"/>
    <row r="64825" hidden="1" x14ac:dyDescent="0.25"/>
    <row r="64826" hidden="1" x14ac:dyDescent="0.25"/>
    <row r="64827" hidden="1" x14ac:dyDescent="0.25"/>
    <row r="64828" hidden="1" x14ac:dyDescent="0.25"/>
    <row r="64829" hidden="1" x14ac:dyDescent="0.25"/>
    <row r="64830" hidden="1" x14ac:dyDescent="0.25"/>
    <row r="64831" hidden="1" x14ac:dyDescent="0.25"/>
    <row r="64832" hidden="1" x14ac:dyDescent="0.25"/>
    <row r="64833" hidden="1" x14ac:dyDescent="0.25"/>
    <row r="64834" hidden="1" x14ac:dyDescent="0.25"/>
    <row r="64835" hidden="1" x14ac:dyDescent="0.25"/>
    <row r="64836" hidden="1" x14ac:dyDescent="0.25"/>
    <row r="64837" hidden="1" x14ac:dyDescent="0.25"/>
    <row r="64838" hidden="1" x14ac:dyDescent="0.25"/>
    <row r="64839" hidden="1" x14ac:dyDescent="0.25"/>
    <row r="64840" hidden="1" x14ac:dyDescent="0.25"/>
    <row r="64841" hidden="1" x14ac:dyDescent="0.25"/>
    <row r="64842" hidden="1" x14ac:dyDescent="0.25"/>
    <row r="64843" hidden="1" x14ac:dyDescent="0.25"/>
    <row r="64844" hidden="1" x14ac:dyDescent="0.25"/>
    <row r="64845" hidden="1" x14ac:dyDescent="0.25"/>
    <row r="64846" hidden="1" x14ac:dyDescent="0.25"/>
    <row r="64847" hidden="1" x14ac:dyDescent="0.25"/>
    <row r="64848" hidden="1" x14ac:dyDescent="0.25"/>
    <row r="64849" hidden="1" x14ac:dyDescent="0.25"/>
    <row r="64850" hidden="1" x14ac:dyDescent="0.25"/>
    <row r="64851" hidden="1" x14ac:dyDescent="0.25"/>
    <row r="64852" hidden="1" x14ac:dyDescent="0.25"/>
    <row r="64853" hidden="1" x14ac:dyDescent="0.25"/>
    <row r="64854" hidden="1" x14ac:dyDescent="0.25"/>
    <row r="64855" hidden="1" x14ac:dyDescent="0.25"/>
    <row r="64856" hidden="1" x14ac:dyDescent="0.25"/>
    <row r="64857" hidden="1" x14ac:dyDescent="0.25"/>
    <row r="64858" hidden="1" x14ac:dyDescent="0.25"/>
    <row r="64859" hidden="1" x14ac:dyDescent="0.25"/>
    <row r="64860" hidden="1" x14ac:dyDescent="0.25"/>
    <row r="64861" hidden="1" x14ac:dyDescent="0.25"/>
    <row r="64862" hidden="1" x14ac:dyDescent="0.25"/>
    <row r="64863" hidden="1" x14ac:dyDescent="0.25"/>
    <row r="64864" hidden="1" x14ac:dyDescent="0.25"/>
    <row r="64865" hidden="1" x14ac:dyDescent="0.25"/>
    <row r="64866" hidden="1" x14ac:dyDescent="0.25"/>
    <row r="64867" hidden="1" x14ac:dyDescent="0.25"/>
    <row r="64868" hidden="1" x14ac:dyDescent="0.25"/>
    <row r="64869" hidden="1" x14ac:dyDescent="0.25"/>
    <row r="64870" hidden="1" x14ac:dyDescent="0.25"/>
    <row r="64871" hidden="1" x14ac:dyDescent="0.25"/>
    <row r="64872" hidden="1" x14ac:dyDescent="0.25"/>
    <row r="64873" hidden="1" x14ac:dyDescent="0.25"/>
    <row r="64874" hidden="1" x14ac:dyDescent="0.25"/>
    <row r="64875" hidden="1" x14ac:dyDescent="0.25"/>
    <row r="64876" hidden="1" x14ac:dyDescent="0.25"/>
    <row r="64877" hidden="1" x14ac:dyDescent="0.25"/>
    <row r="64878" hidden="1" x14ac:dyDescent="0.25"/>
    <row r="64879" hidden="1" x14ac:dyDescent="0.25"/>
    <row r="64880" hidden="1" x14ac:dyDescent="0.25"/>
    <row r="64881" hidden="1" x14ac:dyDescent="0.25"/>
    <row r="64882" hidden="1" x14ac:dyDescent="0.25"/>
    <row r="64883" hidden="1" x14ac:dyDescent="0.25"/>
    <row r="64884" hidden="1" x14ac:dyDescent="0.25"/>
    <row r="64885" hidden="1" x14ac:dyDescent="0.25"/>
    <row r="64886" hidden="1" x14ac:dyDescent="0.25"/>
    <row r="64887" hidden="1" x14ac:dyDescent="0.25"/>
    <row r="64888" hidden="1" x14ac:dyDescent="0.25"/>
    <row r="64889" hidden="1" x14ac:dyDescent="0.25"/>
    <row r="64890" hidden="1" x14ac:dyDescent="0.25"/>
    <row r="64891" hidden="1" x14ac:dyDescent="0.25"/>
    <row r="64892" hidden="1" x14ac:dyDescent="0.25"/>
    <row r="64893" hidden="1" x14ac:dyDescent="0.25"/>
    <row r="64894" hidden="1" x14ac:dyDescent="0.25"/>
    <row r="64895" hidden="1" x14ac:dyDescent="0.25"/>
    <row r="64896" hidden="1" x14ac:dyDescent="0.25"/>
    <row r="64897" hidden="1" x14ac:dyDescent="0.25"/>
    <row r="64898" hidden="1" x14ac:dyDescent="0.25"/>
    <row r="64899" hidden="1" x14ac:dyDescent="0.25"/>
    <row r="64900" hidden="1" x14ac:dyDescent="0.25"/>
    <row r="64901" hidden="1" x14ac:dyDescent="0.25"/>
    <row r="64902" hidden="1" x14ac:dyDescent="0.25"/>
    <row r="64903" hidden="1" x14ac:dyDescent="0.25"/>
    <row r="64904" hidden="1" x14ac:dyDescent="0.25"/>
    <row r="64905" hidden="1" x14ac:dyDescent="0.25"/>
    <row r="64906" hidden="1" x14ac:dyDescent="0.25"/>
    <row r="64907" hidden="1" x14ac:dyDescent="0.25"/>
    <row r="64908" hidden="1" x14ac:dyDescent="0.25"/>
    <row r="64909" hidden="1" x14ac:dyDescent="0.25"/>
    <row r="64910" hidden="1" x14ac:dyDescent="0.25"/>
    <row r="64911" hidden="1" x14ac:dyDescent="0.25"/>
    <row r="64912" hidden="1" x14ac:dyDescent="0.25"/>
    <row r="64913" hidden="1" x14ac:dyDescent="0.25"/>
    <row r="64914" hidden="1" x14ac:dyDescent="0.25"/>
    <row r="64915" hidden="1" x14ac:dyDescent="0.25"/>
    <row r="64916" hidden="1" x14ac:dyDescent="0.25"/>
    <row r="64917" hidden="1" x14ac:dyDescent="0.25"/>
    <row r="64918" hidden="1" x14ac:dyDescent="0.25"/>
    <row r="64919" hidden="1" x14ac:dyDescent="0.25"/>
    <row r="64920" hidden="1" x14ac:dyDescent="0.25"/>
    <row r="64921" hidden="1" x14ac:dyDescent="0.25"/>
    <row r="64922" hidden="1" x14ac:dyDescent="0.25"/>
    <row r="64923" hidden="1" x14ac:dyDescent="0.25"/>
    <row r="64924" hidden="1" x14ac:dyDescent="0.25"/>
    <row r="64925" hidden="1" x14ac:dyDescent="0.25"/>
    <row r="64926" hidden="1" x14ac:dyDescent="0.25"/>
    <row r="64927" hidden="1" x14ac:dyDescent="0.25"/>
    <row r="64928" hidden="1" x14ac:dyDescent="0.25"/>
    <row r="64929" hidden="1" x14ac:dyDescent="0.25"/>
    <row r="64930" hidden="1" x14ac:dyDescent="0.25"/>
    <row r="64931" hidden="1" x14ac:dyDescent="0.25"/>
    <row r="64932" hidden="1" x14ac:dyDescent="0.25"/>
    <row r="64933" hidden="1" x14ac:dyDescent="0.25"/>
    <row r="64934" hidden="1" x14ac:dyDescent="0.25"/>
    <row r="64935" hidden="1" x14ac:dyDescent="0.25"/>
    <row r="64936" hidden="1" x14ac:dyDescent="0.25"/>
    <row r="64937" hidden="1" x14ac:dyDescent="0.25"/>
    <row r="64938" hidden="1" x14ac:dyDescent="0.25"/>
    <row r="64939" hidden="1" x14ac:dyDescent="0.25"/>
    <row r="64940" hidden="1" x14ac:dyDescent="0.25"/>
    <row r="64941" hidden="1" x14ac:dyDescent="0.25"/>
    <row r="64942" hidden="1" x14ac:dyDescent="0.25"/>
    <row r="64943" hidden="1" x14ac:dyDescent="0.25"/>
    <row r="64944" hidden="1" x14ac:dyDescent="0.25"/>
    <row r="64945" hidden="1" x14ac:dyDescent="0.25"/>
    <row r="64946" hidden="1" x14ac:dyDescent="0.25"/>
    <row r="64947" hidden="1" x14ac:dyDescent="0.25"/>
    <row r="64948" hidden="1" x14ac:dyDescent="0.25"/>
    <row r="64949" hidden="1" x14ac:dyDescent="0.25"/>
    <row r="64950" hidden="1" x14ac:dyDescent="0.25"/>
    <row r="64951" hidden="1" x14ac:dyDescent="0.25"/>
    <row r="64952" hidden="1" x14ac:dyDescent="0.25"/>
    <row r="64953" hidden="1" x14ac:dyDescent="0.25"/>
    <row r="64954" hidden="1" x14ac:dyDescent="0.25"/>
    <row r="64955" hidden="1" x14ac:dyDescent="0.25"/>
    <row r="64956" hidden="1" x14ac:dyDescent="0.25"/>
    <row r="64957" hidden="1" x14ac:dyDescent="0.25"/>
    <row r="64958" hidden="1" x14ac:dyDescent="0.25"/>
    <row r="64959" hidden="1" x14ac:dyDescent="0.25"/>
    <row r="64960" hidden="1" x14ac:dyDescent="0.25"/>
    <row r="64961" hidden="1" x14ac:dyDescent="0.25"/>
    <row r="64962" hidden="1" x14ac:dyDescent="0.25"/>
    <row r="64963" hidden="1" x14ac:dyDescent="0.25"/>
    <row r="64964" hidden="1" x14ac:dyDescent="0.25"/>
    <row r="64965" hidden="1" x14ac:dyDescent="0.25"/>
    <row r="64966" hidden="1" x14ac:dyDescent="0.25"/>
    <row r="64967" hidden="1" x14ac:dyDescent="0.25"/>
    <row r="64968" hidden="1" x14ac:dyDescent="0.25"/>
    <row r="64969" hidden="1" x14ac:dyDescent="0.25"/>
    <row r="64970" hidden="1" x14ac:dyDescent="0.25"/>
    <row r="64971" hidden="1" x14ac:dyDescent="0.25"/>
    <row r="64972" hidden="1" x14ac:dyDescent="0.25"/>
    <row r="64973" hidden="1" x14ac:dyDescent="0.25"/>
    <row r="64974" hidden="1" x14ac:dyDescent="0.25"/>
    <row r="64975" hidden="1" x14ac:dyDescent="0.25"/>
    <row r="64976" hidden="1" x14ac:dyDescent="0.25"/>
    <row r="64977" hidden="1" x14ac:dyDescent="0.25"/>
    <row r="64978" hidden="1" x14ac:dyDescent="0.25"/>
    <row r="64979" hidden="1" x14ac:dyDescent="0.25"/>
    <row r="64980" hidden="1" x14ac:dyDescent="0.25"/>
    <row r="64981" hidden="1" x14ac:dyDescent="0.25"/>
    <row r="64982" hidden="1" x14ac:dyDescent="0.25"/>
    <row r="64983" hidden="1" x14ac:dyDescent="0.25"/>
    <row r="64984" hidden="1" x14ac:dyDescent="0.25"/>
    <row r="64985" hidden="1" x14ac:dyDescent="0.25"/>
    <row r="64986" hidden="1" x14ac:dyDescent="0.25"/>
    <row r="64987" hidden="1" x14ac:dyDescent="0.25"/>
    <row r="64988" hidden="1" x14ac:dyDescent="0.25"/>
    <row r="64989" hidden="1" x14ac:dyDescent="0.25"/>
    <row r="64990" hidden="1" x14ac:dyDescent="0.25"/>
    <row r="64991" hidden="1" x14ac:dyDescent="0.25"/>
    <row r="64992" hidden="1" x14ac:dyDescent="0.25"/>
    <row r="64993" hidden="1" x14ac:dyDescent="0.25"/>
    <row r="64994" hidden="1" x14ac:dyDescent="0.25"/>
    <row r="64995" hidden="1" x14ac:dyDescent="0.25"/>
    <row r="64996" hidden="1" x14ac:dyDescent="0.25"/>
    <row r="64997" hidden="1" x14ac:dyDescent="0.25"/>
    <row r="64998" hidden="1" x14ac:dyDescent="0.25"/>
    <row r="64999" hidden="1" x14ac:dyDescent="0.25"/>
    <row r="65000" hidden="1" x14ac:dyDescent="0.25"/>
    <row r="65001" hidden="1" x14ac:dyDescent="0.25"/>
    <row r="65002" hidden="1" x14ac:dyDescent="0.25"/>
    <row r="65003" hidden="1" x14ac:dyDescent="0.25"/>
    <row r="65004" hidden="1" x14ac:dyDescent="0.25"/>
    <row r="65005" hidden="1" x14ac:dyDescent="0.25"/>
    <row r="65006" hidden="1" x14ac:dyDescent="0.25"/>
    <row r="65007" hidden="1" x14ac:dyDescent="0.25"/>
    <row r="65008" hidden="1" x14ac:dyDescent="0.25"/>
    <row r="65009" hidden="1" x14ac:dyDescent="0.25"/>
    <row r="65010" hidden="1" x14ac:dyDescent="0.25"/>
    <row r="65011" hidden="1" x14ac:dyDescent="0.25"/>
    <row r="65012" hidden="1" x14ac:dyDescent="0.25"/>
    <row r="65013" hidden="1" x14ac:dyDescent="0.25"/>
    <row r="65014" hidden="1" x14ac:dyDescent="0.25"/>
    <row r="65015" hidden="1" x14ac:dyDescent="0.25"/>
    <row r="65016" hidden="1" x14ac:dyDescent="0.25"/>
    <row r="65017" hidden="1" x14ac:dyDescent="0.25"/>
    <row r="65018" hidden="1" x14ac:dyDescent="0.25"/>
    <row r="65019" hidden="1" x14ac:dyDescent="0.25"/>
    <row r="65020" hidden="1" x14ac:dyDescent="0.25"/>
    <row r="65021" hidden="1" x14ac:dyDescent="0.25"/>
    <row r="65022" hidden="1" x14ac:dyDescent="0.25"/>
    <row r="65023" hidden="1" x14ac:dyDescent="0.25"/>
    <row r="65024" hidden="1" x14ac:dyDescent="0.25"/>
    <row r="65025" hidden="1" x14ac:dyDescent="0.25"/>
    <row r="65026" hidden="1" x14ac:dyDescent="0.25"/>
    <row r="65027" hidden="1" x14ac:dyDescent="0.25"/>
    <row r="65028" hidden="1" x14ac:dyDescent="0.25"/>
    <row r="65029" hidden="1" x14ac:dyDescent="0.25"/>
    <row r="65030" hidden="1" x14ac:dyDescent="0.25"/>
    <row r="65031" hidden="1" x14ac:dyDescent="0.25"/>
    <row r="65032" hidden="1" x14ac:dyDescent="0.25"/>
    <row r="65033" hidden="1" x14ac:dyDescent="0.25"/>
    <row r="65034" hidden="1" x14ac:dyDescent="0.25"/>
    <row r="65035" hidden="1" x14ac:dyDescent="0.25"/>
    <row r="65036" hidden="1" x14ac:dyDescent="0.25"/>
    <row r="65037" hidden="1" x14ac:dyDescent="0.25"/>
    <row r="65038" hidden="1" x14ac:dyDescent="0.25"/>
    <row r="65039" hidden="1" x14ac:dyDescent="0.25"/>
    <row r="65040" hidden="1" x14ac:dyDescent="0.25"/>
    <row r="65041" hidden="1" x14ac:dyDescent="0.25"/>
    <row r="65042" hidden="1" x14ac:dyDescent="0.25"/>
    <row r="65043" hidden="1" x14ac:dyDescent="0.25"/>
    <row r="65044" hidden="1" x14ac:dyDescent="0.25"/>
    <row r="65045" hidden="1" x14ac:dyDescent="0.25"/>
    <row r="65046" hidden="1" x14ac:dyDescent="0.25"/>
    <row r="65047" hidden="1" x14ac:dyDescent="0.25"/>
    <row r="65048" hidden="1" x14ac:dyDescent="0.25"/>
    <row r="65049" hidden="1" x14ac:dyDescent="0.25"/>
    <row r="65050" hidden="1" x14ac:dyDescent="0.25"/>
    <row r="65051" hidden="1" x14ac:dyDescent="0.25"/>
    <row r="65052" hidden="1" x14ac:dyDescent="0.25"/>
    <row r="65053" hidden="1" x14ac:dyDescent="0.25"/>
    <row r="65054" hidden="1" x14ac:dyDescent="0.25"/>
    <row r="65055" hidden="1" x14ac:dyDescent="0.25"/>
    <row r="65056" hidden="1" x14ac:dyDescent="0.25"/>
    <row r="65057" hidden="1" x14ac:dyDescent="0.25"/>
    <row r="65058" hidden="1" x14ac:dyDescent="0.25"/>
    <row r="65059" hidden="1" x14ac:dyDescent="0.25"/>
    <row r="65060" hidden="1" x14ac:dyDescent="0.25"/>
    <row r="65061" hidden="1" x14ac:dyDescent="0.25"/>
    <row r="65062" hidden="1" x14ac:dyDescent="0.25"/>
    <row r="65063" hidden="1" x14ac:dyDescent="0.25"/>
    <row r="65064" hidden="1" x14ac:dyDescent="0.25"/>
    <row r="65065" hidden="1" x14ac:dyDescent="0.25"/>
    <row r="65066" hidden="1" x14ac:dyDescent="0.25"/>
    <row r="65067" hidden="1" x14ac:dyDescent="0.25"/>
    <row r="65068" hidden="1" x14ac:dyDescent="0.25"/>
    <row r="65069" hidden="1" x14ac:dyDescent="0.25"/>
    <row r="65070" hidden="1" x14ac:dyDescent="0.25"/>
    <row r="65071" hidden="1" x14ac:dyDescent="0.25"/>
    <row r="65072" hidden="1" x14ac:dyDescent="0.25"/>
    <row r="65073" hidden="1" x14ac:dyDescent="0.25"/>
    <row r="65074" hidden="1" x14ac:dyDescent="0.25"/>
    <row r="65075" hidden="1" x14ac:dyDescent="0.25"/>
    <row r="65076" hidden="1" x14ac:dyDescent="0.25"/>
    <row r="65077" hidden="1" x14ac:dyDescent="0.25"/>
    <row r="65078" hidden="1" x14ac:dyDescent="0.25"/>
    <row r="65079" hidden="1" x14ac:dyDescent="0.25"/>
    <row r="65080" hidden="1" x14ac:dyDescent="0.25"/>
    <row r="65081" hidden="1" x14ac:dyDescent="0.25"/>
    <row r="65082" hidden="1" x14ac:dyDescent="0.25"/>
    <row r="65083" hidden="1" x14ac:dyDescent="0.25"/>
    <row r="65084" hidden="1" x14ac:dyDescent="0.25"/>
    <row r="65085" hidden="1" x14ac:dyDescent="0.25"/>
    <row r="65086" hidden="1" x14ac:dyDescent="0.25"/>
    <row r="65087" hidden="1" x14ac:dyDescent="0.25"/>
    <row r="65088" hidden="1" x14ac:dyDescent="0.25"/>
    <row r="65089" hidden="1" x14ac:dyDescent="0.25"/>
    <row r="65090" hidden="1" x14ac:dyDescent="0.25"/>
    <row r="65091" hidden="1" x14ac:dyDescent="0.25"/>
    <row r="65092" hidden="1" x14ac:dyDescent="0.25"/>
    <row r="65093" hidden="1" x14ac:dyDescent="0.25"/>
    <row r="65094" hidden="1" x14ac:dyDescent="0.25"/>
    <row r="65095" hidden="1" x14ac:dyDescent="0.25"/>
    <row r="65096" hidden="1" x14ac:dyDescent="0.25"/>
    <row r="65097" hidden="1" x14ac:dyDescent="0.25"/>
    <row r="65098" hidden="1" x14ac:dyDescent="0.25"/>
    <row r="65099" hidden="1" x14ac:dyDescent="0.25"/>
    <row r="65100" hidden="1" x14ac:dyDescent="0.25"/>
    <row r="65101" hidden="1" x14ac:dyDescent="0.25"/>
    <row r="65102" hidden="1" x14ac:dyDescent="0.25"/>
    <row r="65103" hidden="1" x14ac:dyDescent="0.25"/>
    <row r="65104" hidden="1" x14ac:dyDescent="0.25"/>
    <row r="65105" hidden="1" x14ac:dyDescent="0.25"/>
    <row r="65106" hidden="1" x14ac:dyDescent="0.25"/>
    <row r="65107" hidden="1" x14ac:dyDescent="0.25"/>
    <row r="65108" hidden="1" x14ac:dyDescent="0.25"/>
    <row r="65109" hidden="1" x14ac:dyDescent="0.25"/>
    <row r="65110" hidden="1" x14ac:dyDescent="0.25"/>
    <row r="65111" hidden="1" x14ac:dyDescent="0.25"/>
    <row r="65112" hidden="1" x14ac:dyDescent="0.25"/>
    <row r="65113" hidden="1" x14ac:dyDescent="0.25"/>
    <row r="65114" hidden="1" x14ac:dyDescent="0.25"/>
    <row r="65115" hidden="1" x14ac:dyDescent="0.25"/>
    <row r="65116" hidden="1" x14ac:dyDescent="0.25"/>
    <row r="65117" hidden="1" x14ac:dyDescent="0.25"/>
    <row r="65118" hidden="1" x14ac:dyDescent="0.25"/>
    <row r="65119" hidden="1" x14ac:dyDescent="0.25"/>
    <row r="65120" hidden="1" x14ac:dyDescent="0.25"/>
    <row r="65121" hidden="1" x14ac:dyDescent="0.25"/>
    <row r="65122" hidden="1" x14ac:dyDescent="0.25"/>
    <row r="65123" hidden="1" x14ac:dyDescent="0.25"/>
    <row r="65124" hidden="1" x14ac:dyDescent="0.25"/>
    <row r="65125" hidden="1" x14ac:dyDescent="0.25"/>
    <row r="65126" hidden="1" x14ac:dyDescent="0.25"/>
    <row r="65127" hidden="1" x14ac:dyDescent="0.25"/>
    <row r="65128" hidden="1" x14ac:dyDescent="0.25"/>
    <row r="65129" hidden="1" x14ac:dyDescent="0.25"/>
    <row r="65130" hidden="1" x14ac:dyDescent="0.25"/>
    <row r="65131" hidden="1" x14ac:dyDescent="0.25"/>
    <row r="65132" hidden="1" x14ac:dyDescent="0.25"/>
    <row r="65133" hidden="1" x14ac:dyDescent="0.25"/>
    <row r="65134" hidden="1" x14ac:dyDescent="0.25"/>
    <row r="65135" hidden="1" x14ac:dyDescent="0.25"/>
    <row r="65136" hidden="1" x14ac:dyDescent="0.25"/>
    <row r="65137" hidden="1" x14ac:dyDescent="0.25"/>
    <row r="65138" hidden="1" x14ac:dyDescent="0.25"/>
    <row r="65139" hidden="1" x14ac:dyDescent="0.25"/>
    <row r="65140" hidden="1" x14ac:dyDescent="0.25"/>
    <row r="65141" hidden="1" x14ac:dyDescent="0.25"/>
    <row r="65142" hidden="1" x14ac:dyDescent="0.25"/>
    <row r="65143" hidden="1" x14ac:dyDescent="0.25"/>
    <row r="65144" hidden="1" x14ac:dyDescent="0.25"/>
    <row r="65145" hidden="1" x14ac:dyDescent="0.25"/>
    <row r="65146" hidden="1" x14ac:dyDescent="0.25"/>
    <row r="65147" hidden="1" x14ac:dyDescent="0.25"/>
    <row r="65148" hidden="1" x14ac:dyDescent="0.25"/>
    <row r="65149" hidden="1" x14ac:dyDescent="0.25"/>
    <row r="65150" hidden="1" x14ac:dyDescent="0.25"/>
    <row r="65151" hidden="1" x14ac:dyDescent="0.25"/>
    <row r="65152" hidden="1" x14ac:dyDescent="0.25"/>
    <row r="65153" hidden="1" x14ac:dyDescent="0.25"/>
    <row r="65154" hidden="1" x14ac:dyDescent="0.25"/>
    <row r="65155" hidden="1" x14ac:dyDescent="0.25"/>
    <row r="65156" hidden="1" x14ac:dyDescent="0.25"/>
    <row r="65157" hidden="1" x14ac:dyDescent="0.25"/>
    <row r="65158" hidden="1" x14ac:dyDescent="0.25"/>
    <row r="65159" hidden="1" x14ac:dyDescent="0.25"/>
    <row r="65160" hidden="1" x14ac:dyDescent="0.25"/>
    <row r="65161" hidden="1" x14ac:dyDescent="0.25"/>
    <row r="65162" hidden="1" x14ac:dyDescent="0.25"/>
    <row r="65163" hidden="1" x14ac:dyDescent="0.25"/>
    <row r="65164" hidden="1" x14ac:dyDescent="0.25"/>
    <row r="65165" hidden="1" x14ac:dyDescent="0.25"/>
    <row r="65166" hidden="1" x14ac:dyDescent="0.25"/>
    <row r="65167" hidden="1" x14ac:dyDescent="0.25"/>
    <row r="65168" hidden="1" x14ac:dyDescent="0.25"/>
    <row r="65169" hidden="1" x14ac:dyDescent="0.25"/>
    <row r="65170" hidden="1" x14ac:dyDescent="0.25"/>
    <row r="65171" hidden="1" x14ac:dyDescent="0.25"/>
    <row r="65172" hidden="1" x14ac:dyDescent="0.25"/>
    <row r="65173" hidden="1" x14ac:dyDescent="0.25"/>
    <row r="65174" hidden="1" x14ac:dyDescent="0.25"/>
    <row r="65175" hidden="1" x14ac:dyDescent="0.25"/>
    <row r="65176" hidden="1" x14ac:dyDescent="0.25"/>
    <row r="65177" hidden="1" x14ac:dyDescent="0.25"/>
    <row r="65178" hidden="1" x14ac:dyDescent="0.25"/>
    <row r="65179" hidden="1" x14ac:dyDescent="0.25"/>
    <row r="65180" hidden="1" x14ac:dyDescent="0.25"/>
    <row r="65181" hidden="1" x14ac:dyDescent="0.25"/>
    <row r="65182" hidden="1" x14ac:dyDescent="0.25"/>
    <row r="65183" hidden="1" x14ac:dyDescent="0.25"/>
    <row r="65184" hidden="1" x14ac:dyDescent="0.25"/>
    <row r="65185" hidden="1" x14ac:dyDescent="0.25"/>
    <row r="65186" hidden="1" x14ac:dyDescent="0.25"/>
    <row r="65187" hidden="1" x14ac:dyDescent="0.25"/>
    <row r="65188" hidden="1" x14ac:dyDescent="0.25"/>
    <row r="65189" hidden="1" x14ac:dyDescent="0.25"/>
    <row r="65190" hidden="1" x14ac:dyDescent="0.25"/>
    <row r="65191" hidden="1" x14ac:dyDescent="0.25"/>
    <row r="65192" hidden="1" x14ac:dyDescent="0.25"/>
    <row r="65193" hidden="1" x14ac:dyDescent="0.25"/>
    <row r="65194" hidden="1" x14ac:dyDescent="0.25"/>
    <row r="65195" hidden="1" x14ac:dyDescent="0.25"/>
    <row r="65196" hidden="1" x14ac:dyDescent="0.25"/>
    <row r="65197" hidden="1" x14ac:dyDescent="0.25"/>
    <row r="65198" hidden="1" x14ac:dyDescent="0.25"/>
    <row r="65199" hidden="1" x14ac:dyDescent="0.25"/>
    <row r="65200" hidden="1" x14ac:dyDescent="0.25"/>
    <row r="65201" hidden="1" x14ac:dyDescent="0.25"/>
    <row r="65202" hidden="1" x14ac:dyDescent="0.25"/>
    <row r="65203" hidden="1" x14ac:dyDescent="0.25"/>
    <row r="65204" hidden="1" x14ac:dyDescent="0.25"/>
    <row r="65205" hidden="1" x14ac:dyDescent="0.25"/>
    <row r="65206" hidden="1" x14ac:dyDescent="0.25"/>
    <row r="65207" hidden="1" x14ac:dyDescent="0.25"/>
    <row r="65208" hidden="1" x14ac:dyDescent="0.25"/>
    <row r="65209" hidden="1" x14ac:dyDescent="0.25"/>
    <row r="65210" hidden="1" x14ac:dyDescent="0.25"/>
    <row r="65211" hidden="1" x14ac:dyDescent="0.25"/>
    <row r="65212" hidden="1" x14ac:dyDescent="0.25"/>
    <row r="65213" hidden="1" x14ac:dyDescent="0.25"/>
    <row r="65214" hidden="1" x14ac:dyDescent="0.25"/>
    <row r="65215" hidden="1" x14ac:dyDescent="0.25"/>
    <row r="65216" hidden="1" x14ac:dyDescent="0.25"/>
    <row r="65217" hidden="1" x14ac:dyDescent="0.25"/>
    <row r="65218" hidden="1" x14ac:dyDescent="0.25"/>
    <row r="65219" hidden="1" x14ac:dyDescent="0.25"/>
    <row r="65220" hidden="1" x14ac:dyDescent="0.25"/>
    <row r="65221" hidden="1" x14ac:dyDescent="0.25"/>
    <row r="65222" hidden="1" x14ac:dyDescent="0.25"/>
    <row r="65223" hidden="1" x14ac:dyDescent="0.25"/>
    <row r="65224" hidden="1" x14ac:dyDescent="0.25"/>
    <row r="65225" hidden="1" x14ac:dyDescent="0.25"/>
    <row r="65226" hidden="1" x14ac:dyDescent="0.25"/>
    <row r="65227" hidden="1" x14ac:dyDescent="0.25"/>
    <row r="65228" hidden="1" x14ac:dyDescent="0.25"/>
    <row r="65229" hidden="1" x14ac:dyDescent="0.25"/>
    <row r="65230" hidden="1" x14ac:dyDescent="0.25"/>
    <row r="65231" hidden="1" x14ac:dyDescent="0.25"/>
    <row r="65232" hidden="1" x14ac:dyDescent="0.25"/>
    <row r="65233" hidden="1" x14ac:dyDescent="0.25"/>
    <row r="65234" hidden="1" x14ac:dyDescent="0.25"/>
    <row r="65235" hidden="1" x14ac:dyDescent="0.25"/>
    <row r="65236" hidden="1" x14ac:dyDescent="0.25"/>
    <row r="65237" hidden="1" x14ac:dyDescent="0.25"/>
    <row r="65238" hidden="1" x14ac:dyDescent="0.25"/>
    <row r="65239" hidden="1" x14ac:dyDescent="0.25"/>
    <row r="65240" hidden="1" x14ac:dyDescent="0.25"/>
    <row r="65241" hidden="1" x14ac:dyDescent="0.25"/>
    <row r="65242" hidden="1" x14ac:dyDescent="0.25"/>
    <row r="65243" hidden="1" x14ac:dyDescent="0.25"/>
    <row r="65244" hidden="1" x14ac:dyDescent="0.25"/>
    <row r="65245" hidden="1" x14ac:dyDescent="0.25"/>
    <row r="65246" hidden="1" x14ac:dyDescent="0.25"/>
    <row r="65247" hidden="1" x14ac:dyDescent="0.25"/>
    <row r="65248" hidden="1" x14ac:dyDescent="0.25"/>
    <row r="65249" hidden="1" x14ac:dyDescent="0.25"/>
    <row r="65250" hidden="1" x14ac:dyDescent="0.25"/>
    <row r="65251" hidden="1" x14ac:dyDescent="0.25"/>
    <row r="65252" hidden="1" x14ac:dyDescent="0.25"/>
    <row r="65253" hidden="1" x14ac:dyDescent="0.25"/>
    <row r="65254" hidden="1" x14ac:dyDescent="0.25"/>
    <row r="65255" hidden="1" x14ac:dyDescent="0.25"/>
    <row r="65256" hidden="1" x14ac:dyDescent="0.25"/>
    <row r="65257" hidden="1" x14ac:dyDescent="0.25"/>
    <row r="65258" hidden="1" x14ac:dyDescent="0.25"/>
    <row r="65259" hidden="1" x14ac:dyDescent="0.25"/>
    <row r="65260" hidden="1" x14ac:dyDescent="0.25"/>
    <row r="65261" hidden="1" x14ac:dyDescent="0.25"/>
    <row r="65262" hidden="1" x14ac:dyDescent="0.25"/>
    <row r="65263" hidden="1" x14ac:dyDescent="0.25"/>
    <row r="65264" hidden="1" x14ac:dyDescent="0.25"/>
    <row r="65265" hidden="1" x14ac:dyDescent="0.25"/>
    <row r="65266" hidden="1" x14ac:dyDescent="0.25"/>
    <row r="65267" hidden="1" x14ac:dyDescent="0.25"/>
    <row r="65268" hidden="1" x14ac:dyDescent="0.25"/>
    <row r="65269" hidden="1" x14ac:dyDescent="0.25"/>
    <row r="65270" hidden="1" x14ac:dyDescent="0.25"/>
    <row r="65271" hidden="1" x14ac:dyDescent="0.25"/>
    <row r="65272" hidden="1" x14ac:dyDescent="0.25"/>
    <row r="65273" hidden="1" x14ac:dyDescent="0.25"/>
    <row r="65274" hidden="1" x14ac:dyDescent="0.25"/>
    <row r="65275" hidden="1" x14ac:dyDescent="0.25"/>
    <row r="65276" hidden="1" x14ac:dyDescent="0.25"/>
    <row r="65277" hidden="1" x14ac:dyDescent="0.25"/>
    <row r="65278" hidden="1" x14ac:dyDescent="0.25"/>
    <row r="65279" hidden="1" x14ac:dyDescent="0.25"/>
    <row r="65280" hidden="1" x14ac:dyDescent="0.25"/>
    <row r="65281" hidden="1" x14ac:dyDescent="0.25"/>
    <row r="65282" hidden="1" x14ac:dyDescent="0.25"/>
    <row r="65283" hidden="1" x14ac:dyDescent="0.25"/>
    <row r="65284" hidden="1" x14ac:dyDescent="0.25"/>
    <row r="65285" hidden="1" x14ac:dyDescent="0.25"/>
    <row r="65286" hidden="1" x14ac:dyDescent="0.25"/>
    <row r="65287" hidden="1" x14ac:dyDescent="0.25"/>
    <row r="65288" hidden="1" x14ac:dyDescent="0.25"/>
    <row r="65289" hidden="1" x14ac:dyDescent="0.25"/>
    <row r="65290" hidden="1" x14ac:dyDescent="0.25"/>
    <row r="65291" hidden="1" x14ac:dyDescent="0.25"/>
    <row r="65292" hidden="1" x14ac:dyDescent="0.25"/>
    <row r="65293" hidden="1" x14ac:dyDescent="0.25"/>
    <row r="65294" hidden="1" x14ac:dyDescent="0.25"/>
    <row r="65295" hidden="1" x14ac:dyDescent="0.25"/>
    <row r="65296" hidden="1" x14ac:dyDescent="0.25"/>
    <row r="65297" hidden="1" x14ac:dyDescent="0.25"/>
    <row r="65298" hidden="1" x14ac:dyDescent="0.25"/>
    <row r="65299" hidden="1" x14ac:dyDescent="0.25"/>
    <row r="65300" hidden="1" x14ac:dyDescent="0.25"/>
    <row r="65301" hidden="1" x14ac:dyDescent="0.25"/>
    <row r="65302" hidden="1" x14ac:dyDescent="0.25"/>
    <row r="65303" hidden="1" x14ac:dyDescent="0.25"/>
    <row r="65304" hidden="1" x14ac:dyDescent="0.25"/>
    <row r="65305" hidden="1" x14ac:dyDescent="0.25"/>
    <row r="65306" hidden="1" x14ac:dyDescent="0.25"/>
    <row r="65307" hidden="1" x14ac:dyDescent="0.25"/>
    <row r="65308" hidden="1" x14ac:dyDescent="0.25"/>
    <row r="65309" hidden="1" x14ac:dyDescent="0.25"/>
    <row r="65310" hidden="1" x14ac:dyDescent="0.25"/>
    <row r="65311" hidden="1" x14ac:dyDescent="0.25"/>
    <row r="65312" hidden="1" x14ac:dyDescent="0.25"/>
    <row r="65313" hidden="1" x14ac:dyDescent="0.25"/>
    <row r="65314" hidden="1" x14ac:dyDescent="0.25"/>
    <row r="65315" hidden="1" x14ac:dyDescent="0.25"/>
    <row r="65316" hidden="1" x14ac:dyDescent="0.25"/>
    <row r="65317" hidden="1" x14ac:dyDescent="0.25"/>
    <row r="65318" hidden="1" x14ac:dyDescent="0.25"/>
    <row r="65319" hidden="1" x14ac:dyDescent="0.25"/>
    <row r="65320" hidden="1" x14ac:dyDescent="0.25"/>
    <row r="65321" hidden="1" x14ac:dyDescent="0.25"/>
    <row r="65322" hidden="1" x14ac:dyDescent="0.25"/>
    <row r="65323" hidden="1" x14ac:dyDescent="0.25"/>
    <row r="65324" hidden="1" x14ac:dyDescent="0.25"/>
    <row r="65325" hidden="1" x14ac:dyDescent="0.25"/>
    <row r="65326" hidden="1" x14ac:dyDescent="0.25"/>
    <row r="65327" hidden="1" x14ac:dyDescent="0.25"/>
    <row r="65328" hidden="1" x14ac:dyDescent="0.25"/>
    <row r="65329" hidden="1" x14ac:dyDescent="0.25"/>
    <row r="65330" hidden="1" x14ac:dyDescent="0.25"/>
    <row r="65331" hidden="1" x14ac:dyDescent="0.25"/>
    <row r="65332" hidden="1" x14ac:dyDescent="0.25"/>
    <row r="65333" hidden="1" x14ac:dyDescent="0.25"/>
    <row r="65334" hidden="1" x14ac:dyDescent="0.25"/>
    <row r="65335" hidden="1" x14ac:dyDescent="0.25"/>
    <row r="65336" hidden="1" x14ac:dyDescent="0.25"/>
    <row r="65337" hidden="1" x14ac:dyDescent="0.25"/>
    <row r="65338" hidden="1" x14ac:dyDescent="0.25"/>
    <row r="65339" hidden="1" x14ac:dyDescent="0.25"/>
    <row r="65340" hidden="1" x14ac:dyDescent="0.25"/>
    <row r="65341" hidden="1" x14ac:dyDescent="0.25"/>
    <row r="65342" hidden="1" x14ac:dyDescent="0.25"/>
    <row r="65343" hidden="1" x14ac:dyDescent="0.25"/>
    <row r="65344" hidden="1" x14ac:dyDescent="0.25"/>
    <row r="65345" hidden="1" x14ac:dyDescent="0.25"/>
    <row r="65346" hidden="1" x14ac:dyDescent="0.25"/>
    <row r="65347" hidden="1" x14ac:dyDescent="0.25"/>
    <row r="65348" hidden="1" x14ac:dyDescent="0.25"/>
    <row r="65349" hidden="1" x14ac:dyDescent="0.25"/>
    <row r="65350" hidden="1" x14ac:dyDescent="0.25"/>
    <row r="65351" hidden="1" x14ac:dyDescent="0.25"/>
    <row r="65352" hidden="1" x14ac:dyDescent="0.25"/>
    <row r="65353" hidden="1" x14ac:dyDescent="0.25"/>
    <row r="65354" hidden="1" x14ac:dyDescent="0.25"/>
    <row r="65355" hidden="1" x14ac:dyDescent="0.25"/>
    <row r="65356" hidden="1" x14ac:dyDescent="0.25"/>
    <row r="65357" hidden="1" x14ac:dyDescent="0.25"/>
    <row r="65358" hidden="1" x14ac:dyDescent="0.25"/>
    <row r="65359" hidden="1" x14ac:dyDescent="0.25"/>
    <row r="65360" hidden="1" x14ac:dyDescent="0.25"/>
    <row r="65361" hidden="1" x14ac:dyDescent="0.25"/>
    <row r="65362" hidden="1" x14ac:dyDescent="0.25"/>
    <row r="65363" hidden="1" x14ac:dyDescent="0.25"/>
    <row r="65364" hidden="1" x14ac:dyDescent="0.25"/>
    <row r="65365" hidden="1" x14ac:dyDescent="0.25"/>
    <row r="65366" hidden="1" x14ac:dyDescent="0.25"/>
    <row r="65367" hidden="1" x14ac:dyDescent="0.25"/>
    <row r="65368" hidden="1" x14ac:dyDescent="0.25"/>
    <row r="65369" hidden="1" x14ac:dyDescent="0.25"/>
    <row r="65370" hidden="1" x14ac:dyDescent="0.25"/>
    <row r="65371" hidden="1" x14ac:dyDescent="0.25"/>
    <row r="65372" hidden="1" x14ac:dyDescent="0.25"/>
    <row r="65373" hidden="1" x14ac:dyDescent="0.25"/>
    <row r="65374" hidden="1" x14ac:dyDescent="0.25"/>
    <row r="65375" hidden="1" x14ac:dyDescent="0.25"/>
    <row r="65376" hidden="1" x14ac:dyDescent="0.25"/>
    <row r="65377" hidden="1" x14ac:dyDescent="0.25"/>
    <row r="65378" hidden="1" x14ac:dyDescent="0.25"/>
    <row r="65379" hidden="1" x14ac:dyDescent="0.25"/>
    <row r="65380" hidden="1" x14ac:dyDescent="0.25"/>
    <row r="65381" hidden="1" x14ac:dyDescent="0.25"/>
    <row r="65382" hidden="1" x14ac:dyDescent="0.25"/>
    <row r="65383" hidden="1" x14ac:dyDescent="0.25"/>
    <row r="65384" hidden="1" x14ac:dyDescent="0.25"/>
    <row r="65385" hidden="1" x14ac:dyDescent="0.25"/>
    <row r="65386" hidden="1" x14ac:dyDescent="0.25"/>
    <row r="65387" hidden="1" x14ac:dyDescent="0.25"/>
    <row r="65388" hidden="1" x14ac:dyDescent="0.25"/>
    <row r="65389" hidden="1" x14ac:dyDescent="0.25"/>
    <row r="65390" hidden="1" x14ac:dyDescent="0.25"/>
    <row r="65391" hidden="1" x14ac:dyDescent="0.25"/>
    <row r="65392" hidden="1" x14ac:dyDescent="0.25"/>
    <row r="65393" hidden="1" x14ac:dyDescent="0.25"/>
    <row r="65394" hidden="1" x14ac:dyDescent="0.25"/>
    <row r="65395" hidden="1" x14ac:dyDescent="0.25"/>
    <row r="65396" hidden="1" x14ac:dyDescent="0.25"/>
    <row r="65397" hidden="1" x14ac:dyDescent="0.25"/>
    <row r="65398" hidden="1" x14ac:dyDescent="0.25"/>
    <row r="65399" hidden="1" x14ac:dyDescent="0.25"/>
    <row r="65400" hidden="1" x14ac:dyDescent="0.25"/>
    <row r="65401" hidden="1" x14ac:dyDescent="0.25"/>
    <row r="65402" hidden="1" x14ac:dyDescent="0.25"/>
    <row r="65403" hidden="1" x14ac:dyDescent="0.25"/>
    <row r="65404" hidden="1" x14ac:dyDescent="0.25"/>
    <row r="65405" hidden="1" x14ac:dyDescent="0.25"/>
    <row r="65406" hidden="1" x14ac:dyDescent="0.25"/>
    <row r="65407" hidden="1" x14ac:dyDescent="0.25"/>
    <row r="65408" hidden="1" x14ac:dyDescent="0.25"/>
    <row r="65409" hidden="1" x14ac:dyDescent="0.25"/>
    <row r="65410" hidden="1" x14ac:dyDescent="0.25"/>
    <row r="65411" hidden="1" x14ac:dyDescent="0.25"/>
    <row r="65412" hidden="1" x14ac:dyDescent="0.25"/>
    <row r="65413" hidden="1" x14ac:dyDescent="0.25"/>
    <row r="65414" hidden="1" x14ac:dyDescent="0.25"/>
    <row r="65415" hidden="1" x14ac:dyDescent="0.25"/>
    <row r="65416" hidden="1" x14ac:dyDescent="0.25"/>
    <row r="65417" hidden="1" x14ac:dyDescent="0.25"/>
    <row r="65418" hidden="1" x14ac:dyDescent="0.25"/>
    <row r="65419" hidden="1" x14ac:dyDescent="0.25"/>
    <row r="65420" hidden="1" x14ac:dyDescent="0.25"/>
    <row r="65421" hidden="1" x14ac:dyDescent="0.25"/>
    <row r="65422" hidden="1" x14ac:dyDescent="0.25"/>
    <row r="65423" hidden="1" x14ac:dyDescent="0.25"/>
    <row r="65424" hidden="1" x14ac:dyDescent="0.25"/>
    <row r="65425" hidden="1" x14ac:dyDescent="0.25"/>
    <row r="65426" hidden="1" x14ac:dyDescent="0.25"/>
    <row r="65427" hidden="1" x14ac:dyDescent="0.25"/>
    <row r="65428" hidden="1" x14ac:dyDescent="0.25"/>
    <row r="65429" hidden="1" x14ac:dyDescent="0.25"/>
    <row r="65430" hidden="1" x14ac:dyDescent="0.25"/>
    <row r="65431" hidden="1" x14ac:dyDescent="0.25"/>
    <row r="65432" hidden="1" x14ac:dyDescent="0.25"/>
    <row r="65433" hidden="1" x14ac:dyDescent="0.25"/>
    <row r="65434" hidden="1" x14ac:dyDescent="0.25"/>
    <row r="65435" hidden="1" x14ac:dyDescent="0.25"/>
    <row r="65436" hidden="1" x14ac:dyDescent="0.25"/>
    <row r="65437" hidden="1" x14ac:dyDescent="0.25"/>
    <row r="65438" hidden="1" x14ac:dyDescent="0.25"/>
    <row r="65439" hidden="1" x14ac:dyDescent="0.25"/>
    <row r="65440" hidden="1" x14ac:dyDescent="0.25"/>
    <row r="65441" hidden="1" x14ac:dyDescent="0.25"/>
    <row r="65442" hidden="1" x14ac:dyDescent="0.25"/>
    <row r="65443" hidden="1" x14ac:dyDescent="0.25"/>
    <row r="65444" hidden="1" x14ac:dyDescent="0.25"/>
    <row r="65445" hidden="1" x14ac:dyDescent="0.25"/>
    <row r="65446" hidden="1" x14ac:dyDescent="0.25"/>
    <row r="65447" hidden="1" x14ac:dyDescent="0.25"/>
    <row r="65448" hidden="1" x14ac:dyDescent="0.25"/>
    <row r="65449" hidden="1" x14ac:dyDescent="0.25"/>
    <row r="65450" hidden="1" x14ac:dyDescent="0.25"/>
    <row r="65451" hidden="1" x14ac:dyDescent="0.25"/>
    <row r="65452" hidden="1" x14ac:dyDescent="0.25"/>
    <row r="65453" hidden="1" x14ac:dyDescent="0.25"/>
    <row r="65454" hidden="1" x14ac:dyDescent="0.25"/>
    <row r="65455" hidden="1" x14ac:dyDescent="0.25"/>
    <row r="65456" hidden="1" x14ac:dyDescent="0.25"/>
    <row r="65457" hidden="1" x14ac:dyDescent="0.25"/>
    <row r="65458" hidden="1" x14ac:dyDescent="0.25"/>
    <row r="65459" hidden="1" x14ac:dyDescent="0.25"/>
    <row r="65460" hidden="1" x14ac:dyDescent="0.25"/>
    <row r="65461" hidden="1" x14ac:dyDescent="0.25"/>
    <row r="65462" hidden="1" x14ac:dyDescent="0.25"/>
    <row r="65463" hidden="1" x14ac:dyDescent="0.25"/>
    <row r="65464" hidden="1" x14ac:dyDescent="0.25"/>
    <row r="65465" hidden="1" x14ac:dyDescent="0.25"/>
    <row r="65466" hidden="1" x14ac:dyDescent="0.25"/>
    <row r="65467" hidden="1" x14ac:dyDescent="0.25"/>
    <row r="65468" hidden="1" x14ac:dyDescent="0.25"/>
    <row r="65469" hidden="1" x14ac:dyDescent="0.25"/>
    <row r="65470" hidden="1" x14ac:dyDescent="0.25"/>
    <row r="65471" hidden="1" x14ac:dyDescent="0.25"/>
    <row r="65472" hidden="1" x14ac:dyDescent="0.25"/>
    <row r="65473" hidden="1" x14ac:dyDescent="0.25"/>
    <row r="65474" hidden="1" x14ac:dyDescent="0.25"/>
    <row r="65475" hidden="1" x14ac:dyDescent="0.25"/>
    <row r="65476" hidden="1" x14ac:dyDescent="0.25"/>
    <row r="65477" hidden="1" x14ac:dyDescent="0.25"/>
    <row r="65478" hidden="1" x14ac:dyDescent="0.25"/>
    <row r="65479" hidden="1" x14ac:dyDescent="0.25"/>
    <row r="65480" hidden="1" x14ac:dyDescent="0.25"/>
    <row r="65481" hidden="1" x14ac:dyDescent="0.25"/>
    <row r="65482" hidden="1" x14ac:dyDescent="0.25"/>
    <row r="65483" hidden="1" x14ac:dyDescent="0.25"/>
    <row r="65484" hidden="1" x14ac:dyDescent="0.25"/>
    <row r="65485" hidden="1" x14ac:dyDescent="0.25"/>
    <row r="65486" hidden="1" x14ac:dyDescent="0.25"/>
    <row r="65487" hidden="1" x14ac:dyDescent="0.25"/>
    <row r="65488" hidden="1" x14ac:dyDescent="0.25"/>
    <row r="65489" hidden="1" x14ac:dyDescent="0.25"/>
    <row r="65490" hidden="1" x14ac:dyDescent="0.25"/>
    <row r="65491" hidden="1" x14ac:dyDescent="0.25"/>
    <row r="65492" hidden="1" x14ac:dyDescent="0.25"/>
    <row r="65493" hidden="1" x14ac:dyDescent="0.25"/>
    <row r="65494" hidden="1" x14ac:dyDescent="0.25"/>
    <row r="65495" hidden="1" x14ac:dyDescent="0.25"/>
    <row r="65496" hidden="1" x14ac:dyDescent="0.25"/>
    <row r="65497" hidden="1" x14ac:dyDescent="0.25"/>
    <row r="65498" hidden="1" x14ac:dyDescent="0.25"/>
    <row r="65499" hidden="1" x14ac:dyDescent="0.25"/>
    <row r="65500" hidden="1" x14ac:dyDescent="0.25"/>
    <row r="65501" hidden="1" x14ac:dyDescent="0.25"/>
    <row r="65502" hidden="1" x14ac:dyDescent="0.25"/>
    <row r="65503" hidden="1" x14ac:dyDescent="0.25"/>
    <row r="65504" hidden="1" x14ac:dyDescent="0.25"/>
    <row r="65505" hidden="1" x14ac:dyDescent="0.25"/>
    <row r="65506" hidden="1" x14ac:dyDescent="0.25"/>
    <row r="65507" hidden="1" x14ac:dyDescent="0.25"/>
    <row r="65508" hidden="1" x14ac:dyDescent="0.25"/>
    <row r="65509" hidden="1" x14ac:dyDescent="0.25"/>
    <row r="65510" hidden="1" x14ac:dyDescent="0.25"/>
    <row r="65511" hidden="1" x14ac:dyDescent="0.25"/>
    <row r="65512" hidden="1" x14ac:dyDescent="0.25"/>
    <row r="65513" hidden="1" x14ac:dyDescent="0.25"/>
    <row r="65514" hidden="1" x14ac:dyDescent="0.25"/>
    <row r="65515" hidden="1" x14ac:dyDescent="0.25"/>
    <row r="65516" hidden="1" x14ac:dyDescent="0.25"/>
    <row r="65517" hidden="1" x14ac:dyDescent="0.25"/>
    <row r="65518" hidden="1" x14ac:dyDescent="0.25"/>
    <row r="65519" hidden="1" x14ac:dyDescent="0.25"/>
    <row r="65520" hidden="1" x14ac:dyDescent="0.25"/>
    <row r="65521" hidden="1" x14ac:dyDescent="0.25"/>
    <row r="65522" hidden="1" x14ac:dyDescent="0.25"/>
    <row r="65523" hidden="1" x14ac:dyDescent="0.25"/>
    <row r="65524" hidden="1" x14ac:dyDescent="0.25"/>
    <row r="65525" hidden="1" x14ac:dyDescent="0.25"/>
    <row r="65526" hidden="1" x14ac:dyDescent="0.25"/>
    <row r="65527" hidden="1" x14ac:dyDescent="0.25"/>
    <row r="65528" hidden="1" x14ac:dyDescent="0.25"/>
    <row r="65529" hidden="1" x14ac:dyDescent="0.25"/>
    <row r="65530" hidden="1" x14ac:dyDescent="0.25"/>
    <row r="65531" hidden="1" x14ac:dyDescent="0.25"/>
    <row r="65532" hidden="1" x14ac:dyDescent="0.25"/>
    <row r="65533" hidden="1" x14ac:dyDescent="0.25"/>
    <row r="65534" hidden="1" x14ac:dyDescent="0.25"/>
    <row r="65535" hidden="1" x14ac:dyDescent="0.25"/>
    <row r="65536" hidden="1" x14ac:dyDescent="0.25"/>
  </sheetData>
  <sheetProtection algorithmName="SHA-512" hashValue="pKhF3dMLcKFuDuu14QtwBKljvlhWsF5nPOQziUyIA/TNGPGTdpLn6QJhEnRq2bIe9DdSpNcp9CXufhg/n+ffYQ==" saltValue="T2UIdsJLY06no2oZNOVuyg==" spinCount="100000" sheet="1" selectLockedCells="1"/>
  <mergeCells count="4">
    <mergeCell ref="C3:I3"/>
    <mergeCell ref="C9:I9"/>
    <mergeCell ref="D5:I5"/>
    <mergeCell ref="D7:I7"/>
  </mergeCells>
  <dataValidations count="1">
    <dataValidation type="list" allowBlank="1" showInputMessage="1" showErrorMessage="1" sqref="C11">
      <formula1>$C$33:$C$54</formula1>
    </dataValidation>
  </dataValidations>
  <pageMargins left="0.7" right="0.7" top="0.75" bottom="0.75" header="0.3" footer="0.3"/>
  <pageSetup paperSize="9" scale="54"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U90"/>
  <sheetViews>
    <sheetView showGridLines="0" topLeftCell="H29" zoomScaleNormal="100" workbookViewId="0">
      <selection activeCell="C35" sqref="C35"/>
    </sheetView>
  </sheetViews>
  <sheetFormatPr defaultColWidth="0" defaultRowHeight="15" zeroHeight="1" outlineLevelRow="1" x14ac:dyDescent="0.25"/>
  <cols>
    <col min="1" max="2" width="1.7109375" style="35" customWidth="1"/>
    <col min="3" max="8" width="20.7109375" style="35" customWidth="1"/>
    <col min="9" max="19" width="11.28515625" style="35" customWidth="1"/>
    <col min="20" max="21" width="11.7109375" style="35" customWidth="1"/>
    <col min="22" max="23" width="1.7109375" style="35" customWidth="1"/>
    <col min="24" max="253" width="9.140625" style="35" hidden="1" customWidth="1"/>
    <col min="254" max="254" width="6.28515625" style="35" hidden="1" customWidth="1"/>
    <col min="255" max="255" width="7.5703125" style="35" hidden="1" customWidth="1"/>
    <col min="256" max="16384" width="5.140625" style="35" hidden="1"/>
  </cols>
  <sheetData>
    <row r="1" spans="2:22" ht="8.1" customHeight="1" x14ac:dyDescent="0.25"/>
    <row r="2" spans="2:22" ht="8.1" customHeight="1" thickBot="1" x14ac:dyDescent="0.3">
      <c r="B2" s="36"/>
      <c r="C2" s="36"/>
      <c r="D2" s="36"/>
      <c r="E2" s="36"/>
      <c r="F2" s="36"/>
      <c r="G2" s="36"/>
      <c r="H2" s="36"/>
      <c r="I2" s="36"/>
      <c r="J2" s="36"/>
      <c r="K2" s="64"/>
      <c r="L2" s="64"/>
      <c r="M2" s="64"/>
      <c r="N2" s="64"/>
      <c r="O2" s="64"/>
      <c r="P2" s="64"/>
      <c r="Q2" s="64"/>
      <c r="R2" s="64"/>
      <c r="S2" s="64"/>
      <c r="T2" s="64"/>
      <c r="U2" s="258"/>
      <c r="V2" s="258"/>
    </row>
    <row r="3" spans="2:22" ht="15" customHeight="1" thickBot="1" x14ac:dyDescent="0.3">
      <c r="B3" s="36"/>
      <c r="C3" s="697" t="s">
        <v>60</v>
      </c>
      <c r="D3" s="698"/>
      <c r="E3" s="698"/>
      <c r="F3" s="698"/>
      <c r="G3" s="698"/>
      <c r="H3" s="698"/>
      <c r="I3" s="734"/>
      <c r="J3" s="101"/>
      <c r="K3" s="64"/>
      <c r="L3" s="64"/>
      <c r="M3" s="64"/>
      <c r="N3" s="64"/>
      <c r="O3" s="64"/>
      <c r="P3" s="64"/>
      <c r="Q3" s="64"/>
      <c r="R3" s="64"/>
      <c r="S3" s="64"/>
      <c r="T3" s="64"/>
      <c r="U3" s="258"/>
      <c r="V3" s="258"/>
    </row>
    <row r="4" spans="2:22" ht="8.1" customHeight="1" thickBot="1" x14ac:dyDescent="0.3">
      <c r="B4" s="36"/>
      <c r="C4" s="36"/>
      <c r="D4" s="36"/>
      <c r="E4" s="36"/>
      <c r="F4" s="36"/>
      <c r="G4" s="36"/>
      <c r="H4" s="36"/>
      <c r="I4" s="36"/>
      <c r="J4" s="37"/>
      <c r="K4" s="64"/>
      <c r="L4" s="64"/>
      <c r="M4" s="64"/>
      <c r="N4" s="64"/>
      <c r="O4" s="64"/>
      <c r="P4" s="64"/>
      <c r="Q4" s="64"/>
      <c r="R4" s="64"/>
      <c r="S4" s="64"/>
      <c r="T4" s="64"/>
      <c r="U4" s="258"/>
      <c r="V4" s="258"/>
    </row>
    <row r="5" spans="2:22" ht="15" customHeight="1" thickBot="1" x14ac:dyDescent="0.3">
      <c r="B5" s="36"/>
      <c r="C5" s="7" t="s">
        <v>107</v>
      </c>
      <c r="D5" s="728" t="str">
        <f>IF('START - AWARD DETAILS'!$D$13="","",'START - AWARD DETAILS'!$D$13)</f>
        <v>ENHANCE: Scaling-up Care for Perinatal Depression through Technological Enhancements to the 'Thinking Healthy Programme'</v>
      </c>
      <c r="E5" s="729"/>
      <c r="F5" s="729"/>
      <c r="G5" s="729"/>
      <c r="H5" s="729"/>
      <c r="I5" s="730"/>
      <c r="J5" s="37"/>
      <c r="K5" s="64"/>
      <c r="L5" s="64"/>
      <c r="M5" s="64"/>
      <c r="N5" s="64"/>
      <c r="O5" s="64"/>
      <c r="P5" s="64"/>
      <c r="Q5" s="64"/>
      <c r="R5" s="64"/>
      <c r="S5" s="64"/>
      <c r="T5" s="64"/>
      <c r="U5" s="258"/>
      <c r="V5" s="258"/>
    </row>
    <row r="6" spans="2:22" ht="8.1" customHeight="1" thickBot="1" x14ac:dyDescent="0.3">
      <c r="B6" s="36"/>
      <c r="C6" s="36"/>
      <c r="D6" s="36"/>
      <c r="E6" s="36"/>
      <c r="F6" s="36"/>
      <c r="G6" s="36"/>
      <c r="H6" s="36"/>
      <c r="I6" s="36"/>
      <c r="J6" s="37"/>
      <c r="K6" s="64"/>
      <c r="L6" s="64"/>
      <c r="M6" s="64"/>
      <c r="N6" s="64"/>
      <c r="O6" s="64"/>
      <c r="P6" s="64"/>
      <c r="Q6" s="64"/>
      <c r="R6" s="64"/>
      <c r="S6" s="64"/>
      <c r="T6" s="64"/>
      <c r="U6" s="258"/>
      <c r="V6" s="258"/>
    </row>
    <row r="7" spans="2:22" ht="15" customHeight="1" thickBot="1" x14ac:dyDescent="0.3">
      <c r="B7" s="36"/>
      <c r="C7" s="39" t="s">
        <v>0</v>
      </c>
      <c r="D7" s="739" t="str">
        <f>IF('START - AWARD DETAILS'!$D$14="","",'START - AWARD DETAILS'!$D$14)</f>
        <v>NIHR200817</v>
      </c>
      <c r="E7" s="740"/>
      <c r="F7" s="740"/>
      <c r="G7" s="740"/>
      <c r="H7" s="740"/>
      <c r="I7" s="741"/>
      <c r="J7" s="37"/>
      <c r="K7" s="64"/>
      <c r="L7" s="64"/>
      <c r="M7" s="64"/>
      <c r="N7" s="64"/>
      <c r="O7" s="64"/>
      <c r="P7" s="64"/>
      <c r="Q7" s="64"/>
      <c r="R7" s="64"/>
      <c r="S7" s="64"/>
      <c r="T7" s="64"/>
      <c r="U7" s="258"/>
      <c r="V7" s="258"/>
    </row>
    <row r="8" spans="2:22" ht="8.1" customHeight="1" thickBot="1" x14ac:dyDescent="0.3">
      <c r="B8" s="36"/>
      <c r="C8" s="36"/>
      <c r="D8" s="36"/>
      <c r="E8" s="36"/>
      <c r="F8" s="36"/>
      <c r="G8" s="36"/>
      <c r="H8" s="36"/>
      <c r="I8" s="36"/>
      <c r="J8" s="37"/>
      <c r="K8" s="64"/>
      <c r="L8" s="64"/>
      <c r="M8" s="64"/>
      <c r="N8" s="64"/>
      <c r="O8" s="64"/>
      <c r="P8" s="64"/>
      <c r="Q8" s="64"/>
      <c r="R8" s="64"/>
      <c r="S8" s="64"/>
      <c r="T8" s="64"/>
      <c r="U8" s="258"/>
      <c r="V8" s="258"/>
    </row>
    <row r="9" spans="2:22" ht="345" customHeight="1" thickBot="1" x14ac:dyDescent="0.3">
      <c r="B9" s="36"/>
      <c r="C9" s="725" t="s">
        <v>472</v>
      </c>
      <c r="D9" s="742"/>
      <c r="E9" s="742"/>
      <c r="F9" s="742"/>
      <c r="G9" s="742"/>
      <c r="H9" s="742"/>
      <c r="I9" s="743"/>
      <c r="J9" s="37"/>
      <c r="K9" s="64"/>
      <c r="L9" s="64"/>
      <c r="M9" s="64"/>
      <c r="N9" s="64"/>
      <c r="O9" s="64"/>
      <c r="P9" s="64"/>
      <c r="Q9" s="64"/>
      <c r="R9" s="64"/>
      <c r="S9" s="64"/>
      <c r="T9" s="64"/>
      <c r="U9" s="258"/>
      <c r="V9" s="258"/>
    </row>
    <row r="10" spans="2:22" ht="8.1" customHeight="1" thickBot="1" x14ac:dyDescent="0.3">
      <c r="B10" s="36"/>
      <c r="C10" s="36"/>
      <c r="D10" s="36"/>
      <c r="E10" s="36"/>
      <c r="F10" s="36"/>
      <c r="G10" s="36"/>
      <c r="H10" s="36"/>
      <c r="I10" s="36"/>
      <c r="J10" s="37"/>
      <c r="K10" s="64"/>
      <c r="L10" s="64"/>
      <c r="M10" s="64"/>
      <c r="N10" s="64"/>
      <c r="O10" s="64"/>
      <c r="P10" s="64"/>
      <c r="Q10" s="64"/>
      <c r="R10" s="64"/>
      <c r="S10" s="64"/>
      <c r="T10" s="64"/>
      <c r="U10" s="258"/>
      <c r="V10" s="258"/>
    </row>
    <row r="11" spans="2:22" s="99" customFormat="1" ht="50.1" customHeight="1" thickBot="1" x14ac:dyDescent="0.3">
      <c r="B11" s="109"/>
      <c r="C11" s="69" t="s">
        <v>52</v>
      </c>
      <c r="D11" s="9" t="s">
        <v>358</v>
      </c>
      <c r="E11" s="308" t="s">
        <v>404</v>
      </c>
      <c r="F11" s="308" t="s">
        <v>403</v>
      </c>
      <c r="G11" s="311" t="s">
        <v>409</v>
      </c>
      <c r="H11" s="312" t="s">
        <v>408</v>
      </c>
      <c r="I11" s="324" t="s">
        <v>316</v>
      </c>
      <c r="J11" s="40" t="s">
        <v>11</v>
      </c>
      <c r="K11" s="102" t="s">
        <v>317</v>
      </c>
      <c r="L11" s="40" t="s">
        <v>12</v>
      </c>
      <c r="M11" s="102" t="s">
        <v>318</v>
      </c>
      <c r="N11" s="40" t="s">
        <v>13</v>
      </c>
      <c r="O11" s="102" t="s">
        <v>319</v>
      </c>
      <c r="P11" s="40" t="s">
        <v>14</v>
      </c>
      <c r="Q11" s="102" t="s">
        <v>320</v>
      </c>
      <c r="R11" s="41" t="s">
        <v>15</v>
      </c>
      <c r="S11" s="134" t="s">
        <v>321</v>
      </c>
      <c r="T11" s="313" t="s">
        <v>16</v>
      </c>
      <c r="U11" s="133" t="s">
        <v>322</v>
      </c>
      <c r="V11" s="109"/>
    </row>
    <row r="12" spans="2:22" s="99" customFormat="1" ht="26.25" x14ac:dyDescent="0.25">
      <c r="B12" s="109"/>
      <c r="C12" s="249" t="s">
        <v>525</v>
      </c>
      <c r="D12" s="140" t="s">
        <v>518</v>
      </c>
      <c r="E12" s="510" t="str">
        <f>IFERROR(VLOOKUP($D12,'START - AWARD DETAILS'!$C$21:$G$40,2,0),"")</f>
        <v>HEI (UK)</v>
      </c>
      <c r="F12" s="424" t="str">
        <f>IFERROR(VLOOKUP($D12,'START - AWARD DETAILS'!$C$21:$G$40,3,0),"")</f>
        <v>United Kingdom</v>
      </c>
      <c r="G12" s="511" t="str">
        <f>IFERROR(VLOOKUP($D12,'START - AWARD DETAILS'!$C$21:$G$40,4,0),"")</f>
        <v>No</v>
      </c>
      <c r="H12" s="428" t="str">
        <f>IFERROR(VLOOKUP($D12,'START - AWARD DETAILS'!$C$21:$G$40,5,0),"")</f>
        <v>N/A</v>
      </c>
      <c r="I12" s="327">
        <f>IF(E12="HEI (UK)",0.8,1)</f>
        <v>0.8</v>
      </c>
      <c r="J12" s="333">
        <v>500</v>
      </c>
      <c r="K12" s="329">
        <f>J12*$I12</f>
        <v>400</v>
      </c>
      <c r="L12" s="333">
        <v>500</v>
      </c>
      <c r="M12" s="329">
        <f>L12*$I12</f>
        <v>400</v>
      </c>
      <c r="N12" s="581">
        <v>500</v>
      </c>
      <c r="O12" s="329">
        <f>N12*$I12</f>
        <v>400</v>
      </c>
      <c r="P12" s="333">
        <v>500</v>
      </c>
      <c r="Q12" s="329">
        <f>P12*$I12</f>
        <v>400</v>
      </c>
      <c r="R12" s="333">
        <v>0</v>
      </c>
      <c r="S12" s="329">
        <f>R12*$I12</f>
        <v>0</v>
      </c>
      <c r="T12" s="331">
        <f>J12+L12+N12+P12+R12</f>
        <v>2000</v>
      </c>
      <c r="U12" s="334">
        <f>K12+M12+O12+Q12+S12</f>
        <v>1600</v>
      </c>
      <c r="V12" s="109"/>
    </row>
    <row r="13" spans="2:22" s="99" customFormat="1" ht="39" x14ac:dyDescent="0.25">
      <c r="B13" s="109"/>
      <c r="C13" s="249" t="s">
        <v>582</v>
      </c>
      <c r="D13" s="140" t="s">
        <v>527</v>
      </c>
      <c r="E13" s="426" t="str">
        <f>IFERROR(VLOOKUP($D13,'START - AWARD DETAILS'!$C$21:$G$40,2,0),"")</f>
        <v>Research institute (ODA Eligible)</v>
      </c>
      <c r="F13" s="425" t="str">
        <f>IFERROR(VLOOKUP($D13,'START - AWARD DETAILS'!$C$21:$G$40,3,0),"")</f>
        <v>Pakistan</v>
      </c>
      <c r="G13" s="427" t="str">
        <f>IFERROR(VLOOKUP($D13,'START - AWARD DETAILS'!$C$21:$G$40,4,0),"")</f>
        <v>Yes</v>
      </c>
      <c r="H13" s="429" t="str">
        <f>IFERROR(VLOOKUP($D13,'START - AWARD DETAILS'!$C$21:$G$40,5,0),"")</f>
        <v>Lower Middle Income Countries and Territories</v>
      </c>
      <c r="I13" s="327">
        <f t="shared" ref="I13:I37" si="0">IF(E13="HEI (UK)",0.8,1)</f>
        <v>1</v>
      </c>
      <c r="J13" s="333"/>
      <c r="K13" s="329">
        <f t="shared" ref="K13:K61" si="1">J13*$I13</f>
        <v>0</v>
      </c>
      <c r="L13" s="333">
        <v>3360</v>
      </c>
      <c r="M13" s="329">
        <f t="shared" ref="M13:M61" si="2">L13*$I13</f>
        <v>3360</v>
      </c>
      <c r="N13" s="581">
        <v>3360</v>
      </c>
      <c r="O13" s="329">
        <f t="shared" ref="O13:O61" si="3">N13*$I13</f>
        <v>3360</v>
      </c>
      <c r="P13" s="333"/>
      <c r="Q13" s="329">
        <f t="shared" ref="Q13:Q61" si="4">P13*$I13</f>
        <v>0</v>
      </c>
      <c r="R13" s="333"/>
      <c r="S13" s="329">
        <f t="shared" ref="S13:S61" si="5">R13*$I13</f>
        <v>0</v>
      </c>
      <c r="T13" s="331">
        <f>J13+L13+N13+P13+R13</f>
        <v>6720</v>
      </c>
      <c r="U13" s="334">
        <f>K13+M13+O13+Q13+S13</f>
        <v>6720</v>
      </c>
      <c r="V13" s="109"/>
    </row>
    <row r="14" spans="2:22" s="99" customFormat="1" ht="39" x14ac:dyDescent="0.25">
      <c r="B14" s="109"/>
      <c r="C14" s="249" t="s">
        <v>583</v>
      </c>
      <c r="D14" s="140" t="s">
        <v>527</v>
      </c>
      <c r="E14" s="426" t="str">
        <f>IFERROR(VLOOKUP($D14,'START - AWARD DETAILS'!$C$21:$G$40,2,0),"")</f>
        <v>Research institute (ODA Eligible)</v>
      </c>
      <c r="F14" s="425" t="str">
        <f>IFERROR(VLOOKUP($D14,'START - AWARD DETAILS'!$C$21:$G$40,3,0),"")</f>
        <v>Pakistan</v>
      </c>
      <c r="G14" s="427" t="str">
        <f>IFERROR(VLOOKUP($D14,'START - AWARD DETAILS'!$C$21:$G$40,4,0),"")</f>
        <v>Yes</v>
      </c>
      <c r="H14" s="429" t="str">
        <f>IFERROR(VLOOKUP($D14,'START - AWARD DETAILS'!$C$21:$G$40,5,0),"")</f>
        <v>Lower Middle Income Countries and Territories</v>
      </c>
      <c r="I14" s="327">
        <f t="shared" si="0"/>
        <v>1</v>
      </c>
      <c r="J14" s="333"/>
      <c r="K14" s="329">
        <f t="shared" si="1"/>
        <v>0</v>
      </c>
      <c r="L14" s="333">
        <v>3360</v>
      </c>
      <c r="M14" s="329">
        <f t="shared" si="2"/>
        <v>3360</v>
      </c>
      <c r="N14" s="581">
        <v>3360</v>
      </c>
      <c r="O14" s="329">
        <f t="shared" si="3"/>
        <v>3360</v>
      </c>
      <c r="P14" s="333"/>
      <c r="Q14" s="329">
        <f t="shared" si="4"/>
        <v>0</v>
      </c>
      <c r="R14" s="333"/>
      <c r="S14" s="329">
        <f t="shared" si="5"/>
        <v>0</v>
      </c>
      <c r="T14" s="331">
        <f t="shared" ref="T14:T37" si="6">J14+L14+N14+P14+R14</f>
        <v>6720</v>
      </c>
      <c r="U14" s="334">
        <f t="shared" ref="U14:U61" si="7">K14+M14+O14+Q14+S14</f>
        <v>6720</v>
      </c>
      <c r="V14" s="109"/>
    </row>
    <row r="15" spans="2:22" s="99" customFormat="1" ht="77.25" x14ac:dyDescent="0.25">
      <c r="B15" s="109"/>
      <c r="C15" s="249" t="s">
        <v>584</v>
      </c>
      <c r="D15" s="140" t="s">
        <v>527</v>
      </c>
      <c r="E15" s="426" t="str">
        <f>IFERROR(VLOOKUP($D15,'START - AWARD DETAILS'!$C$21:$G$40,2,0),"")</f>
        <v>Research institute (ODA Eligible)</v>
      </c>
      <c r="F15" s="425" t="str">
        <f>IFERROR(VLOOKUP($D15,'START - AWARD DETAILS'!$C$21:$G$40,3,0),"")</f>
        <v>Pakistan</v>
      </c>
      <c r="G15" s="427" t="str">
        <f>IFERROR(VLOOKUP($D15,'START - AWARD DETAILS'!$C$21:$G$40,4,0),"")</f>
        <v>Yes</v>
      </c>
      <c r="H15" s="429" t="str">
        <f>IFERROR(VLOOKUP($D15,'START - AWARD DETAILS'!$C$21:$G$40,5,0),"")</f>
        <v>Lower Middle Income Countries and Territories</v>
      </c>
      <c r="I15" s="327">
        <f t="shared" si="0"/>
        <v>1</v>
      </c>
      <c r="J15" s="333">
        <v>36000</v>
      </c>
      <c r="K15" s="329">
        <f t="shared" si="1"/>
        <v>36000</v>
      </c>
      <c r="L15" s="333">
        <v>36000</v>
      </c>
      <c r="M15" s="329">
        <f t="shared" si="2"/>
        <v>36000</v>
      </c>
      <c r="N15" s="581">
        <v>36000</v>
      </c>
      <c r="O15" s="329">
        <f t="shared" si="3"/>
        <v>36000</v>
      </c>
      <c r="P15" s="333">
        <v>36000</v>
      </c>
      <c r="Q15" s="329">
        <f t="shared" si="4"/>
        <v>36000</v>
      </c>
      <c r="R15" s="333"/>
      <c r="S15" s="329">
        <f t="shared" si="5"/>
        <v>0</v>
      </c>
      <c r="T15" s="331">
        <f t="shared" si="6"/>
        <v>144000</v>
      </c>
      <c r="U15" s="334">
        <f t="shared" si="7"/>
        <v>144000</v>
      </c>
      <c r="V15" s="109"/>
    </row>
    <row r="16" spans="2:22" s="99" customFormat="1" ht="51.75" x14ac:dyDescent="0.25">
      <c r="B16" s="109"/>
      <c r="C16" s="249" t="s">
        <v>585</v>
      </c>
      <c r="D16" s="140" t="s">
        <v>527</v>
      </c>
      <c r="E16" s="426" t="str">
        <f>IFERROR(VLOOKUP($D16,'START - AWARD DETAILS'!$C$21:$G$40,2,0),"")</f>
        <v>Research institute (ODA Eligible)</v>
      </c>
      <c r="F16" s="425" t="str">
        <f>IFERROR(VLOOKUP($D16,'START - AWARD DETAILS'!$C$21:$G$40,3,0),"")</f>
        <v>Pakistan</v>
      </c>
      <c r="G16" s="427" t="str">
        <f>IFERROR(VLOOKUP($D16,'START - AWARD DETAILS'!$C$21:$G$40,4,0),"")</f>
        <v>Yes</v>
      </c>
      <c r="H16" s="429" t="str">
        <f>IFERROR(VLOOKUP($D16,'START - AWARD DETAILS'!$C$21:$G$40,5,0),"")</f>
        <v>Lower Middle Income Countries and Territories</v>
      </c>
      <c r="I16" s="327">
        <f t="shared" si="0"/>
        <v>1</v>
      </c>
      <c r="J16" s="333">
        <v>6000</v>
      </c>
      <c r="K16" s="329">
        <f t="shared" si="1"/>
        <v>6000</v>
      </c>
      <c r="L16" s="333">
        <v>6000</v>
      </c>
      <c r="M16" s="329">
        <f t="shared" si="2"/>
        <v>6000</v>
      </c>
      <c r="N16" s="581"/>
      <c r="O16" s="329">
        <f t="shared" si="3"/>
        <v>0</v>
      </c>
      <c r="P16" s="333"/>
      <c r="Q16" s="329">
        <f t="shared" si="4"/>
        <v>0</v>
      </c>
      <c r="R16" s="333"/>
      <c r="S16" s="329">
        <f t="shared" si="5"/>
        <v>0</v>
      </c>
      <c r="T16" s="331">
        <f t="shared" si="6"/>
        <v>12000</v>
      </c>
      <c r="U16" s="334">
        <f t="shared" si="7"/>
        <v>12000</v>
      </c>
      <c r="V16" s="109"/>
    </row>
    <row r="17" spans="2:22" s="99" customFormat="1" ht="102.75" x14ac:dyDescent="0.25">
      <c r="B17" s="109"/>
      <c r="C17" s="249" t="s">
        <v>586</v>
      </c>
      <c r="D17" s="140" t="s">
        <v>527</v>
      </c>
      <c r="E17" s="426" t="str">
        <f>IFERROR(VLOOKUP($D17,'START - AWARD DETAILS'!$C$21:$G$40,2,0),"")</f>
        <v>Research institute (ODA Eligible)</v>
      </c>
      <c r="F17" s="425" t="str">
        <f>IFERROR(VLOOKUP($D17,'START - AWARD DETAILS'!$C$21:$G$40,3,0),"")</f>
        <v>Pakistan</v>
      </c>
      <c r="G17" s="427" t="str">
        <f>IFERROR(VLOOKUP($D17,'START - AWARD DETAILS'!$C$21:$G$40,4,0),"")</f>
        <v>Yes</v>
      </c>
      <c r="H17" s="513" t="str">
        <f>IFERROR(VLOOKUP($D17,'START - AWARD DETAILS'!$C$21:$G$40,5,0),"")</f>
        <v>Lower Middle Income Countries and Territories</v>
      </c>
      <c r="I17" s="327">
        <f t="shared" si="0"/>
        <v>1</v>
      </c>
      <c r="J17" s="328">
        <v>15882</v>
      </c>
      <c r="K17" s="329">
        <f t="shared" si="1"/>
        <v>15882</v>
      </c>
      <c r="L17" s="328">
        <v>15882</v>
      </c>
      <c r="M17" s="329">
        <f t="shared" si="2"/>
        <v>15882</v>
      </c>
      <c r="N17" s="328"/>
      <c r="O17" s="329">
        <f t="shared" si="3"/>
        <v>0</v>
      </c>
      <c r="P17" s="328"/>
      <c r="Q17" s="329">
        <f t="shared" si="4"/>
        <v>0</v>
      </c>
      <c r="R17" s="328"/>
      <c r="S17" s="329">
        <f t="shared" si="5"/>
        <v>0</v>
      </c>
      <c r="T17" s="331">
        <f t="shared" si="6"/>
        <v>31764</v>
      </c>
      <c r="U17" s="334">
        <f t="shared" si="7"/>
        <v>31764</v>
      </c>
      <c r="V17" s="109"/>
    </row>
    <row r="18" spans="2:22" s="99" customFormat="1" ht="102.75" x14ac:dyDescent="0.25">
      <c r="B18" s="109"/>
      <c r="C18" s="249" t="s">
        <v>587</v>
      </c>
      <c r="D18" s="140" t="s">
        <v>527</v>
      </c>
      <c r="E18" s="426" t="str">
        <f>IFERROR(VLOOKUP($D18,'START - AWARD DETAILS'!$C$21:$G$40,2,0),"")</f>
        <v>Research institute (ODA Eligible)</v>
      </c>
      <c r="F18" s="425" t="str">
        <f>IFERROR(VLOOKUP($D18,'START - AWARD DETAILS'!$C$21:$G$40,3,0),"")</f>
        <v>Pakistan</v>
      </c>
      <c r="G18" s="427" t="str">
        <f>IFERROR(VLOOKUP($D18,'START - AWARD DETAILS'!$C$21:$G$40,4,0),"")</f>
        <v>Yes</v>
      </c>
      <c r="H18" s="513" t="str">
        <f>IFERROR(VLOOKUP($D18,'START - AWARD DETAILS'!$C$21:$G$40,5,0),"")</f>
        <v>Lower Middle Income Countries and Territories</v>
      </c>
      <c r="I18" s="327">
        <f t="shared" si="0"/>
        <v>1</v>
      </c>
      <c r="J18" s="328">
        <v>38500</v>
      </c>
      <c r="K18" s="329">
        <f t="shared" si="1"/>
        <v>38500</v>
      </c>
      <c r="L18" s="328">
        <v>77000</v>
      </c>
      <c r="M18" s="329">
        <f t="shared" si="2"/>
        <v>77000</v>
      </c>
      <c r="N18" s="328">
        <v>77000</v>
      </c>
      <c r="O18" s="329">
        <f t="shared" si="3"/>
        <v>77000</v>
      </c>
      <c r="P18" s="328">
        <f>231000-N18-L18-J18</f>
        <v>38500</v>
      </c>
      <c r="Q18" s="329">
        <f t="shared" si="4"/>
        <v>38500</v>
      </c>
      <c r="R18" s="328"/>
      <c r="S18" s="329">
        <f t="shared" si="5"/>
        <v>0</v>
      </c>
      <c r="T18" s="331">
        <f t="shared" si="6"/>
        <v>231000</v>
      </c>
      <c r="U18" s="334">
        <f t="shared" si="7"/>
        <v>231000</v>
      </c>
      <c r="V18" s="109"/>
    </row>
    <row r="19" spans="2:22" s="99" customFormat="1" ht="39" x14ac:dyDescent="0.25">
      <c r="B19" s="109"/>
      <c r="C19" s="249" t="s">
        <v>588</v>
      </c>
      <c r="D19" s="140" t="s">
        <v>527</v>
      </c>
      <c r="E19" s="426" t="str">
        <f>IFERROR(VLOOKUP($D19,'START - AWARD DETAILS'!$C$21:$G$40,2,0),"")</f>
        <v>Research institute (ODA Eligible)</v>
      </c>
      <c r="F19" s="425" t="str">
        <f>IFERROR(VLOOKUP($D19,'START - AWARD DETAILS'!$C$21:$G$40,3,0),"")</f>
        <v>Pakistan</v>
      </c>
      <c r="G19" s="427" t="str">
        <f>IFERROR(VLOOKUP($D19,'START - AWARD DETAILS'!$C$21:$G$40,4,0),"")</f>
        <v>Yes</v>
      </c>
      <c r="H19" s="694" t="str">
        <f>IFERROR(VLOOKUP($D19,'START - AWARD DETAILS'!$C$21:$G$40,5,0),"")</f>
        <v>Lower Middle Income Countries and Territories</v>
      </c>
      <c r="I19" s="327">
        <f t="shared" si="0"/>
        <v>1</v>
      </c>
      <c r="J19" s="328">
        <v>1200</v>
      </c>
      <c r="K19" s="329">
        <f t="shared" si="1"/>
        <v>1200</v>
      </c>
      <c r="L19" s="336">
        <v>3000</v>
      </c>
      <c r="M19" s="329">
        <f t="shared" si="2"/>
        <v>3000</v>
      </c>
      <c r="N19" s="337">
        <v>3000</v>
      </c>
      <c r="O19" s="329">
        <f t="shared" si="3"/>
        <v>3000</v>
      </c>
      <c r="P19" s="338">
        <v>1200</v>
      </c>
      <c r="Q19" s="329">
        <f t="shared" si="4"/>
        <v>1200</v>
      </c>
      <c r="R19" s="339"/>
      <c r="S19" s="329">
        <f t="shared" si="5"/>
        <v>0</v>
      </c>
      <c r="T19" s="331">
        <f t="shared" si="6"/>
        <v>8400</v>
      </c>
      <c r="U19" s="334">
        <f t="shared" si="7"/>
        <v>8400</v>
      </c>
      <c r="V19" s="109"/>
    </row>
    <row r="20" spans="2:22" s="99" customFormat="1" ht="115.5" x14ac:dyDescent="0.25">
      <c r="B20" s="109"/>
      <c r="C20" s="249" t="s">
        <v>589</v>
      </c>
      <c r="D20" s="140" t="s">
        <v>527</v>
      </c>
      <c r="E20" s="426" t="str">
        <f>IFERROR(VLOOKUP($D20,'START - AWARD DETAILS'!$C$21:$G$40,2,0),"")</f>
        <v>Research institute (ODA Eligible)</v>
      </c>
      <c r="F20" s="425" t="str">
        <f>IFERROR(VLOOKUP($D20,'START - AWARD DETAILS'!$C$21:$G$40,3,0),"")</f>
        <v>Pakistan</v>
      </c>
      <c r="G20" s="427" t="str">
        <f>IFERROR(VLOOKUP($D20,'START - AWARD DETAILS'!$C$21:$G$40,4,0),"")</f>
        <v>Yes</v>
      </c>
      <c r="H20" s="694" t="str">
        <f>IFERROR(VLOOKUP($D20,'START - AWARD DETAILS'!$C$21:$G$40,5,0),"")</f>
        <v>Lower Middle Income Countries and Territories</v>
      </c>
      <c r="I20" s="327">
        <f t="shared" si="0"/>
        <v>1</v>
      </c>
      <c r="J20" s="328">
        <v>21500</v>
      </c>
      <c r="K20" s="329">
        <f t="shared" si="1"/>
        <v>21500</v>
      </c>
      <c r="L20" s="336">
        <v>21500</v>
      </c>
      <c r="M20" s="329">
        <f t="shared" si="2"/>
        <v>21500</v>
      </c>
      <c r="N20" s="337">
        <v>21500</v>
      </c>
      <c r="O20" s="329">
        <f t="shared" si="3"/>
        <v>21500</v>
      </c>
      <c r="P20" s="338">
        <v>21500</v>
      </c>
      <c r="Q20" s="329">
        <f t="shared" si="4"/>
        <v>21500</v>
      </c>
      <c r="R20" s="339"/>
      <c r="S20" s="329">
        <f t="shared" si="5"/>
        <v>0</v>
      </c>
      <c r="T20" s="331">
        <f t="shared" si="6"/>
        <v>86000</v>
      </c>
      <c r="U20" s="334">
        <f t="shared" si="7"/>
        <v>86000</v>
      </c>
      <c r="V20" s="109"/>
    </row>
    <row r="21" spans="2:22" s="99" customFormat="1" ht="39" x14ac:dyDescent="0.25">
      <c r="B21" s="109"/>
      <c r="C21" s="194" t="s">
        <v>590</v>
      </c>
      <c r="D21" s="140" t="s">
        <v>564</v>
      </c>
      <c r="E21" s="426" t="str">
        <f>IFERROR(VLOOKUP($D21,'START - AWARD DETAILS'!$C$21:$G$40,2,0),"")</f>
        <v>Community - based organisation (ODA Eligible)</v>
      </c>
      <c r="F21" s="425" t="str">
        <f>IFERROR(VLOOKUP($D21,'START - AWARD DETAILS'!$C$21:$G$40,3,0),"")</f>
        <v>Nepal</v>
      </c>
      <c r="G21" s="427" t="str">
        <f>IFERROR(VLOOKUP($D21,'START - AWARD DETAILS'!$C$21:$G$40,4,0),"")</f>
        <v>Yes</v>
      </c>
      <c r="H21" s="694" t="str">
        <f>IFERROR(VLOOKUP($D21,'START - AWARD DETAILS'!$C$21:$G$40,5,0),"")</f>
        <v>Least Developed Countries</v>
      </c>
      <c r="I21" s="327">
        <f t="shared" si="0"/>
        <v>1</v>
      </c>
      <c r="J21" s="328">
        <v>500</v>
      </c>
      <c r="K21" s="329">
        <f t="shared" si="1"/>
        <v>500</v>
      </c>
      <c r="L21" s="336"/>
      <c r="M21" s="329">
        <f t="shared" si="2"/>
        <v>0</v>
      </c>
      <c r="N21" s="337"/>
      <c r="O21" s="329">
        <f t="shared" si="3"/>
        <v>0</v>
      </c>
      <c r="P21" s="338"/>
      <c r="Q21" s="329">
        <f t="shared" si="4"/>
        <v>0</v>
      </c>
      <c r="R21" s="339"/>
      <c r="S21" s="329">
        <f t="shared" si="5"/>
        <v>0</v>
      </c>
      <c r="T21" s="331">
        <f t="shared" si="6"/>
        <v>500</v>
      </c>
      <c r="U21" s="334">
        <f t="shared" si="7"/>
        <v>500</v>
      </c>
      <c r="V21" s="109"/>
    </row>
    <row r="22" spans="2:22" s="99" customFormat="1" ht="39" x14ac:dyDescent="0.25">
      <c r="B22" s="109"/>
      <c r="C22" s="194" t="s">
        <v>591</v>
      </c>
      <c r="D22" s="140" t="s">
        <v>564</v>
      </c>
      <c r="E22" s="426" t="str">
        <f>IFERROR(VLOOKUP($D22,'START - AWARD DETAILS'!$C$21:$G$40,2,0),"")</f>
        <v>Community - based organisation (ODA Eligible)</v>
      </c>
      <c r="F22" s="425" t="str">
        <f>IFERROR(VLOOKUP($D22,'START - AWARD DETAILS'!$C$21:$G$40,3,0),"")</f>
        <v>Nepal</v>
      </c>
      <c r="G22" s="427" t="str">
        <f>IFERROR(VLOOKUP($D22,'START - AWARD DETAILS'!$C$21:$G$40,4,0),"")</f>
        <v>Yes</v>
      </c>
      <c r="H22" s="694" t="str">
        <f>IFERROR(VLOOKUP($D22,'START - AWARD DETAILS'!$C$21:$G$40,5,0),"")</f>
        <v>Least Developed Countries</v>
      </c>
      <c r="I22" s="327">
        <f t="shared" si="0"/>
        <v>1</v>
      </c>
      <c r="J22" s="328"/>
      <c r="K22" s="329">
        <f t="shared" si="1"/>
        <v>0</v>
      </c>
      <c r="L22" s="336">
        <v>10000</v>
      </c>
      <c r="M22" s="329">
        <f t="shared" si="2"/>
        <v>10000</v>
      </c>
      <c r="N22" s="337">
        <v>10000</v>
      </c>
      <c r="O22" s="329">
        <f t="shared" si="3"/>
        <v>10000</v>
      </c>
      <c r="P22" s="338"/>
      <c r="Q22" s="329">
        <f t="shared" si="4"/>
        <v>0</v>
      </c>
      <c r="R22" s="339"/>
      <c r="S22" s="329">
        <f t="shared" si="5"/>
        <v>0</v>
      </c>
      <c r="T22" s="331">
        <f t="shared" si="6"/>
        <v>20000</v>
      </c>
      <c r="U22" s="334">
        <f t="shared" si="7"/>
        <v>20000</v>
      </c>
      <c r="V22" s="109"/>
    </row>
    <row r="23" spans="2:22" s="99" customFormat="1" ht="39" x14ac:dyDescent="0.25">
      <c r="B23" s="109"/>
      <c r="C23" s="249" t="s">
        <v>592</v>
      </c>
      <c r="D23" s="140" t="s">
        <v>564</v>
      </c>
      <c r="E23" s="426" t="str">
        <f>IFERROR(VLOOKUP($D23,'START - AWARD DETAILS'!$C$21:$G$40,2,0),"")</f>
        <v>Community - based organisation (ODA Eligible)</v>
      </c>
      <c r="F23" s="425" t="str">
        <f>IFERROR(VLOOKUP($D23,'START - AWARD DETAILS'!$C$21:$G$40,3,0),"")</f>
        <v>Nepal</v>
      </c>
      <c r="G23" s="427" t="str">
        <f>IFERROR(VLOOKUP($D23,'START - AWARD DETAILS'!$C$21:$G$40,4,0),"")</f>
        <v>Yes</v>
      </c>
      <c r="H23" s="694" t="str">
        <f>IFERROR(VLOOKUP($D23,'START - AWARD DETAILS'!$C$21:$G$40,5,0),"")</f>
        <v>Least Developed Countries</v>
      </c>
      <c r="I23" s="327">
        <f t="shared" si="0"/>
        <v>1</v>
      </c>
      <c r="J23" s="328">
        <v>900</v>
      </c>
      <c r="K23" s="329">
        <f t="shared" si="1"/>
        <v>900</v>
      </c>
      <c r="L23" s="336">
        <v>1800</v>
      </c>
      <c r="M23" s="329">
        <f t="shared" si="2"/>
        <v>1800</v>
      </c>
      <c r="N23" s="337">
        <v>1800</v>
      </c>
      <c r="O23" s="329">
        <f t="shared" si="3"/>
        <v>1800</v>
      </c>
      <c r="P23" s="338">
        <v>900</v>
      </c>
      <c r="Q23" s="329">
        <f t="shared" si="4"/>
        <v>900</v>
      </c>
      <c r="R23" s="339"/>
      <c r="S23" s="329">
        <f t="shared" si="5"/>
        <v>0</v>
      </c>
      <c r="T23" s="331">
        <f t="shared" si="6"/>
        <v>5400</v>
      </c>
      <c r="U23" s="334">
        <f t="shared" si="7"/>
        <v>5400</v>
      </c>
      <c r="V23" s="109"/>
    </row>
    <row r="24" spans="2:22" s="99" customFormat="1" ht="39" x14ac:dyDescent="0.25">
      <c r="B24" s="109"/>
      <c r="C24" s="194" t="s">
        <v>590</v>
      </c>
      <c r="D24" s="140" t="s">
        <v>565</v>
      </c>
      <c r="E24" s="426" t="str">
        <f>IFERROR(VLOOKUP($D24,'START - AWARD DETAILS'!$C$21:$G$40,2,0),"")</f>
        <v>Charity (ODA Eligible)</v>
      </c>
      <c r="F24" s="425" t="str">
        <f>IFERROR(VLOOKUP($D24,'START - AWARD DETAILS'!$C$21:$G$40,3,0),"")</f>
        <v>Bangladesh</v>
      </c>
      <c r="G24" s="427" t="str">
        <f>IFERROR(VLOOKUP($D24,'START - AWARD DETAILS'!$C$21:$G$40,4,0),"")</f>
        <v>Yes</v>
      </c>
      <c r="H24" s="694" t="str">
        <f>IFERROR(VLOOKUP($D24,'START - AWARD DETAILS'!$C$21:$G$40,5,0),"")</f>
        <v>Least Developed Countries</v>
      </c>
      <c r="I24" s="327">
        <f t="shared" si="0"/>
        <v>1</v>
      </c>
      <c r="J24" s="328">
        <v>500</v>
      </c>
      <c r="K24" s="329">
        <f t="shared" si="1"/>
        <v>500</v>
      </c>
      <c r="L24" s="336"/>
      <c r="M24" s="329">
        <f>L24*$I24</f>
        <v>0</v>
      </c>
      <c r="N24" s="337"/>
      <c r="O24" s="329">
        <f t="shared" si="3"/>
        <v>0</v>
      </c>
      <c r="P24" s="338"/>
      <c r="Q24" s="329">
        <f t="shared" si="4"/>
        <v>0</v>
      </c>
      <c r="R24" s="339"/>
      <c r="S24" s="329">
        <f t="shared" si="5"/>
        <v>0</v>
      </c>
      <c r="T24" s="331">
        <f>J24+L24+N24+P24+R24</f>
        <v>500</v>
      </c>
      <c r="U24" s="334">
        <f t="shared" si="7"/>
        <v>500</v>
      </c>
      <c r="V24" s="109"/>
    </row>
    <row r="25" spans="2:22" s="99" customFormat="1" ht="26.25" x14ac:dyDescent="0.25">
      <c r="B25" s="109"/>
      <c r="C25" s="194" t="s">
        <v>591</v>
      </c>
      <c r="D25" s="140" t="s">
        <v>565</v>
      </c>
      <c r="E25" s="426" t="str">
        <f>IFERROR(VLOOKUP($D25,'START - AWARD DETAILS'!$C$21:$G$40,2,0),"")</f>
        <v>Charity (ODA Eligible)</v>
      </c>
      <c r="F25" s="425" t="str">
        <f>IFERROR(VLOOKUP($D25,'START - AWARD DETAILS'!$C$21:$G$40,3,0),"")</f>
        <v>Bangladesh</v>
      </c>
      <c r="G25" s="427" t="str">
        <f>IFERROR(VLOOKUP($D25,'START - AWARD DETAILS'!$C$21:$G$40,4,0),"")</f>
        <v>Yes</v>
      </c>
      <c r="H25" s="695" t="str">
        <f>IFERROR(VLOOKUP($D25,'START - AWARD DETAILS'!$C$21:$G$40,5,0),"")</f>
        <v>Least Developed Countries</v>
      </c>
      <c r="I25" s="327">
        <f t="shared" si="0"/>
        <v>1</v>
      </c>
      <c r="J25" s="328"/>
      <c r="K25" s="329">
        <f t="shared" si="1"/>
        <v>0</v>
      </c>
      <c r="L25" s="336">
        <v>10000</v>
      </c>
      <c r="M25" s="329">
        <f>L25*$I25</f>
        <v>10000</v>
      </c>
      <c r="N25" s="328">
        <v>10000</v>
      </c>
      <c r="O25" s="329">
        <f t="shared" si="3"/>
        <v>10000</v>
      </c>
      <c r="P25" s="328"/>
      <c r="Q25" s="329">
        <f t="shared" si="4"/>
        <v>0</v>
      </c>
      <c r="R25" s="328"/>
      <c r="S25" s="329">
        <f t="shared" si="5"/>
        <v>0</v>
      </c>
      <c r="T25" s="331">
        <f>J25+L25+N25+P25+R25</f>
        <v>20000</v>
      </c>
      <c r="U25" s="334">
        <f t="shared" si="7"/>
        <v>20000</v>
      </c>
      <c r="V25" s="109"/>
    </row>
    <row r="26" spans="2:22" s="99" customFormat="1" ht="26.25" x14ac:dyDescent="0.25">
      <c r="B26" s="109"/>
      <c r="C26" s="249" t="s">
        <v>592</v>
      </c>
      <c r="D26" s="140" t="s">
        <v>565</v>
      </c>
      <c r="E26" s="426" t="str">
        <f>IFERROR(VLOOKUP($D26,'START - AWARD DETAILS'!$C$21:$G$40,2,0),"")</f>
        <v>Charity (ODA Eligible)</v>
      </c>
      <c r="F26" s="425" t="str">
        <f>IFERROR(VLOOKUP($D26,'START - AWARD DETAILS'!$C$21:$G$40,3,0),"")</f>
        <v>Bangladesh</v>
      </c>
      <c r="G26" s="427" t="str">
        <f>IFERROR(VLOOKUP($D26,'START - AWARD DETAILS'!$C$21:$G$40,4,0),"")</f>
        <v>Yes</v>
      </c>
      <c r="H26" s="695" t="str">
        <f>IFERROR(VLOOKUP($D26,'START - AWARD DETAILS'!$C$21:$G$40,5,0),"")</f>
        <v>Least Developed Countries</v>
      </c>
      <c r="I26" s="327">
        <f t="shared" si="0"/>
        <v>1</v>
      </c>
      <c r="J26" s="328">
        <v>900</v>
      </c>
      <c r="K26" s="329">
        <f t="shared" si="1"/>
        <v>900</v>
      </c>
      <c r="L26" s="328">
        <v>1800</v>
      </c>
      <c r="M26" s="329">
        <f>L26*$I26</f>
        <v>1800</v>
      </c>
      <c r="N26" s="328">
        <v>1800</v>
      </c>
      <c r="O26" s="329">
        <f t="shared" si="3"/>
        <v>1800</v>
      </c>
      <c r="P26" s="328">
        <v>900</v>
      </c>
      <c r="Q26" s="329">
        <f t="shared" si="4"/>
        <v>900</v>
      </c>
      <c r="R26" s="328"/>
      <c r="S26" s="329">
        <f t="shared" si="5"/>
        <v>0</v>
      </c>
      <c r="T26" s="331">
        <f>J26+L26+N26+P26+R26</f>
        <v>5400</v>
      </c>
      <c r="U26" s="334">
        <f t="shared" si="7"/>
        <v>5400</v>
      </c>
      <c r="V26" s="109"/>
    </row>
    <row r="27" spans="2:22" s="99" customFormat="1" ht="39" x14ac:dyDescent="0.25">
      <c r="B27" s="109"/>
      <c r="C27" s="194" t="s">
        <v>590</v>
      </c>
      <c r="D27" s="140" t="s">
        <v>566</v>
      </c>
      <c r="E27" s="426" t="str">
        <f>IFERROR(VLOOKUP($D27,'START - AWARD DETAILS'!$C$21:$G$40,2,0),"")</f>
        <v>Research institute (ODA Eligible)</v>
      </c>
      <c r="F27" s="425" t="str">
        <f>IFERROR(VLOOKUP($D27,'START - AWARD DETAILS'!$C$21:$G$40,3,0),"")</f>
        <v>Sri Lanka</v>
      </c>
      <c r="G27" s="427" t="str">
        <f>IFERROR(VLOOKUP($D27,'START - AWARD DETAILS'!$C$21:$G$40,4,0),"")</f>
        <v>Yes</v>
      </c>
      <c r="H27" s="513" t="str">
        <f>IFERROR(VLOOKUP($D27,'START - AWARD DETAILS'!$C$21:$G$40,5,0),"")</f>
        <v>Lower Middle Income Countries and Territories</v>
      </c>
      <c r="I27" s="327">
        <f t="shared" si="0"/>
        <v>1</v>
      </c>
      <c r="J27" s="328">
        <v>500</v>
      </c>
      <c r="K27" s="329">
        <f t="shared" si="1"/>
        <v>500</v>
      </c>
      <c r="L27" s="328"/>
      <c r="M27" s="329">
        <f t="shared" si="2"/>
        <v>0</v>
      </c>
      <c r="N27" s="328"/>
      <c r="O27" s="329">
        <f t="shared" si="3"/>
        <v>0</v>
      </c>
      <c r="P27" s="328"/>
      <c r="Q27" s="329">
        <f t="shared" si="4"/>
        <v>0</v>
      </c>
      <c r="R27" s="328"/>
      <c r="S27" s="329">
        <f t="shared" si="5"/>
        <v>0</v>
      </c>
      <c r="T27" s="331">
        <f t="shared" si="6"/>
        <v>500</v>
      </c>
      <c r="U27" s="334">
        <f t="shared" si="7"/>
        <v>500</v>
      </c>
      <c r="V27" s="109"/>
    </row>
    <row r="28" spans="2:22" s="99" customFormat="1" ht="39" x14ac:dyDescent="0.25">
      <c r="B28" s="109"/>
      <c r="C28" s="194" t="s">
        <v>591</v>
      </c>
      <c r="D28" s="140" t="s">
        <v>566</v>
      </c>
      <c r="E28" s="426" t="str">
        <f>IFERROR(VLOOKUP($D28,'START - AWARD DETAILS'!$C$21:$G$40,2,0),"")</f>
        <v>Research institute (ODA Eligible)</v>
      </c>
      <c r="F28" s="425" t="str">
        <f>IFERROR(VLOOKUP($D28,'START - AWARD DETAILS'!$C$21:$G$40,3,0),"")</f>
        <v>Sri Lanka</v>
      </c>
      <c r="G28" s="427" t="str">
        <f>IFERROR(VLOOKUP($D28,'START - AWARD DETAILS'!$C$21:$G$40,4,0),"")</f>
        <v>Yes</v>
      </c>
      <c r="H28" s="513" t="str">
        <f>IFERROR(VLOOKUP($D28,'START - AWARD DETAILS'!$C$21:$G$40,5,0),"")</f>
        <v>Lower Middle Income Countries and Territories</v>
      </c>
      <c r="I28" s="327">
        <f t="shared" si="0"/>
        <v>1</v>
      </c>
      <c r="J28" s="328"/>
      <c r="K28" s="329">
        <f t="shared" si="1"/>
        <v>0</v>
      </c>
      <c r="L28" s="336">
        <v>10000</v>
      </c>
      <c r="M28" s="329">
        <f t="shared" si="2"/>
        <v>10000</v>
      </c>
      <c r="N28" s="328">
        <v>10000</v>
      </c>
      <c r="O28" s="329">
        <f t="shared" si="3"/>
        <v>10000</v>
      </c>
      <c r="P28" s="328"/>
      <c r="Q28" s="329">
        <f t="shared" si="4"/>
        <v>0</v>
      </c>
      <c r="R28" s="328"/>
      <c r="S28" s="329">
        <f t="shared" si="5"/>
        <v>0</v>
      </c>
      <c r="T28" s="331">
        <f t="shared" si="6"/>
        <v>20000</v>
      </c>
      <c r="U28" s="334">
        <f t="shared" si="7"/>
        <v>20000</v>
      </c>
      <c r="V28" s="109"/>
    </row>
    <row r="29" spans="2:22" s="99" customFormat="1" ht="39" x14ac:dyDescent="0.25">
      <c r="B29" s="109"/>
      <c r="C29" s="249" t="s">
        <v>592</v>
      </c>
      <c r="D29" s="140" t="s">
        <v>566</v>
      </c>
      <c r="E29" s="426" t="str">
        <f>IFERROR(VLOOKUP($D29,'START - AWARD DETAILS'!$C$21:$G$40,2,0),"")</f>
        <v>Research institute (ODA Eligible)</v>
      </c>
      <c r="F29" s="425" t="str">
        <f>IFERROR(VLOOKUP($D29,'START - AWARD DETAILS'!$C$21:$G$40,3,0),"")</f>
        <v>Sri Lanka</v>
      </c>
      <c r="G29" s="427" t="str">
        <f>IFERROR(VLOOKUP($D29,'START - AWARD DETAILS'!$C$21:$G$40,4,0),"")</f>
        <v>Yes</v>
      </c>
      <c r="H29" s="513" t="str">
        <f>IFERROR(VLOOKUP($D29,'START - AWARD DETAILS'!$C$21:$G$40,5,0),"")</f>
        <v>Lower Middle Income Countries and Territories</v>
      </c>
      <c r="I29" s="327">
        <f t="shared" si="0"/>
        <v>1</v>
      </c>
      <c r="J29" s="328">
        <v>900</v>
      </c>
      <c r="K29" s="329">
        <f t="shared" si="1"/>
        <v>900</v>
      </c>
      <c r="L29" s="336">
        <v>1800</v>
      </c>
      <c r="M29" s="329">
        <f t="shared" si="2"/>
        <v>1800</v>
      </c>
      <c r="N29" s="328">
        <v>1800</v>
      </c>
      <c r="O29" s="329">
        <f t="shared" si="3"/>
        <v>1800</v>
      </c>
      <c r="P29" s="328">
        <v>900</v>
      </c>
      <c r="Q29" s="329">
        <f t="shared" si="4"/>
        <v>900</v>
      </c>
      <c r="R29" s="328"/>
      <c r="S29" s="329">
        <f t="shared" si="5"/>
        <v>0</v>
      </c>
      <c r="T29" s="331">
        <f t="shared" si="6"/>
        <v>5400</v>
      </c>
      <c r="U29" s="334">
        <f t="shared" si="7"/>
        <v>5400</v>
      </c>
      <c r="V29" s="109"/>
    </row>
    <row r="30" spans="2:22" s="99" customFormat="1" ht="39" x14ac:dyDescent="0.25">
      <c r="B30" s="109"/>
      <c r="C30" s="194" t="s">
        <v>591</v>
      </c>
      <c r="D30" s="140" t="s">
        <v>527</v>
      </c>
      <c r="E30" s="426" t="str">
        <f>IFERROR(VLOOKUP($D30,'START - AWARD DETAILS'!$C$21:$G$40,2,0),"")</f>
        <v>Research institute (ODA Eligible)</v>
      </c>
      <c r="F30" s="425" t="str">
        <f>IFERROR(VLOOKUP($D30,'START - AWARD DETAILS'!$C$21:$G$40,3,0),"")</f>
        <v>Pakistan</v>
      </c>
      <c r="G30" s="427" t="str">
        <f>IFERROR(VLOOKUP($D30,'START - AWARD DETAILS'!$C$21:$G$40,4,0),"")</f>
        <v>Yes</v>
      </c>
      <c r="H30" s="513" t="str">
        <f>IFERROR(VLOOKUP($D30,'START - AWARD DETAILS'!$C$21:$G$40,5,0),"")</f>
        <v>Lower Middle Income Countries and Territories</v>
      </c>
      <c r="I30" s="327">
        <f t="shared" si="0"/>
        <v>1</v>
      </c>
      <c r="J30" s="328"/>
      <c r="K30" s="329">
        <f t="shared" si="1"/>
        <v>0</v>
      </c>
      <c r="L30" s="328"/>
      <c r="M30" s="329">
        <f t="shared" si="2"/>
        <v>0</v>
      </c>
      <c r="N30" s="328">
        <v>18433</v>
      </c>
      <c r="O30" s="329">
        <f t="shared" si="3"/>
        <v>18433</v>
      </c>
      <c r="P30" s="328">
        <v>18433</v>
      </c>
      <c r="Q30" s="329">
        <f t="shared" si="4"/>
        <v>18433</v>
      </c>
      <c r="R30" s="328">
        <v>18434</v>
      </c>
      <c r="S30" s="329">
        <f t="shared" si="5"/>
        <v>18434</v>
      </c>
      <c r="T30" s="331">
        <f t="shared" si="6"/>
        <v>55300</v>
      </c>
      <c r="U30" s="334">
        <f t="shared" si="7"/>
        <v>55300</v>
      </c>
      <c r="V30" s="109"/>
    </row>
    <row r="31" spans="2:22" s="99" customFormat="1" ht="39" x14ac:dyDescent="0.25">
      <c r="B31" s="109"/>
      <c r="C31" s="194" t="s">
        <v>591</v>
      </c>
      <c r="D31" s="231" t="s">
        <v>527</v>
      </c>
      <c r="E31" s="426" t="str">
        <f>IFERROR(VLOOKUP($D31,'START - AWARD DETAILS'!$C$21:$G$40,2,0),"")</f>
        <v>Research institute (ODA Eligible)</v>
      </c>
      <c r="F31" s="425" t="str">
        <f>IFERROR(VLOOKUP($D31,'START - AWARD DETAILS'!$C$21:$G$40,3,0),"")</f>
        <v>Pakistan</v>
      </c>
      <c r="G31" s="427" t="str">
        <f>IFERROR(VLOOKUP($D31,'START - AWARD DETAILS'!$C$21:$G$40,4,0),"")</f>
        <v>Yes</v>
      </c>
      <c r="H31" s="513" t="str">
        <f>IFERROR(VLOOKUP($D31,'START - AWARD DETAILS'!$C$21:$G$40,5,0),"")</f>
        <v>Lower Middle Income Countries and Territories</v>
      </c>
      <c r="I31" s="327">
        <f t="shared" si="0"/>
        <v>1</v>
      </c>
      <c r="J31" s="328"/>
      <c r="K31" s="329">
        <f t="shared" si="1"/>
        <v>0</v>
      </c>
      <c r="L31" s="328"/>
      <c r="M31" s="329">
        <f t="shared" si="2"/>
        <v>0</v>
      </c>
      <c r="N31" s="328">
        <v>16700</v>
      </c>
      <c r="O31" s="329">
        <f t="shared" si="3"/>
        <v>16700</v>
      </c>
      <c r="P31" s="328">
        <v>16700</v>
      </c>
      <c r="Q31" s="329">
        <f t="shared" si="4"/>
        <v>16700</v>
      </c>
      <c r="R31" s="328">
        <v>16700</v>
      </c>
      <c r="S31" s="329">
        <f t="shared" si="5"/>
        <v>16700</v>
      </c>
      <c r="T31" s="331">
        <f t="shared" si="6"/>
        <v>50100</v>
      </c>
      <c r="U31" s="334">
        <f t="shared" si="7"/>
        <v>50100</v>
      </c>
      <c r="V31" s="109"/>
    </row>
    <row r="32" spans="2:22" s="99" customFormat="1" ht="39" x14ac:dyDescent="0.25">
      <c r="B32" s="109"/>
      <c r="C32" s="194" t="s">
        <v>591</v>
      </c>
      <c r="D32" s="140" t="s">
        <v>564</v>
      </c>
      <c r="E32" s="426" t="str">
        <f>IFERROR(VLOOKUP($D32,'START - AWARD DETAILS'!$C$21:$G$40,2,0),"")</f>
        <v>Community - based organisation (ODA Eligible)</v>
      </c>
      <c r="F32" s="425" t="str">
        <f>IFERROR(VLOOKUP($D32,'START - AWARD DETAILS'!$C$21:$G$40,3,0),"")</f>
        <v>Nepal</v>
      </c>
      <c r="G32" s="427" t="str">
        <f>IFERROR(VLOOKUP($D32,'START - AWARD DETAILS'!$C$21:$G$40,4,0),"")</f>
        <v>Yes</v>
      </c>
      <c r="H32" s="429" t="str">
        <f>IFERROR(VLOOKUP($D32,'START - AWARD DETAILS'!$C$21:$G$40,5,0),"")</f>
        <v>Least Developed Countries</v>
      </c>
      <c r="I32" s="327">
        <f t="shared" si="0"/>
        <v>1</v>
      </c>
      <c r="J32" s="328"/>
      <c r="K32" s="329">
        <f t="shared" si="1"/>
        <v>0</v>
      </c>
      <c r="L32" s="328"/>
      <c r="M32" s="329">
        <f t="shared" si="2"/>
        <v>0</v>
      </c>
      <c r="N32" s="328">
        <v>16700</v>
      </c>
      <c r="O32" s="329">
        <f t="shared" si="3"/>
        <v>16700</v>
      </c>
      <c r="P32" s="328">
        <v>16700</v>
      </c>
      <c r="Q32" s="329">
        <f t="shared" si="4"/>
        <v>16700</v>
      </c>
      <c r="R32" s="328">
        <v>16700</v>
      </c>
      <c r="S32" s="329">
        <f t="shared" si="5"/>
        <v>16700</v>
      </c>
      <c r="T32" s="331">
        <f t="shared" si="6"/>
        <v>50100</v>
      </c>
      <c r="U32" s="334">
        <f t="shared" si="7"/>
        <v>50100</v>
      </c>
      <c r="V32" s="109"/>
    </row>
    <row r="33" spans="2:22" s="99" customFormat="1" ht="26.25" x14ac:dyDescent="0.25">
      <c r="B33" s="109"/>
      <c r="C33" s="194" t="s">
        <v>591</v>
      </c>
      <c r="D33" s="140" t="s">
        <v>565</v>
      </c>
      <c r="E33" s="426" t="str">
        <f>IFERROR(VLOOKUP($D33,'START - AWARD DETAILS'!$C$21:$G$40,2,0),"")</f>
        <v>Charity (ODA Eligible)</v>
      </c>
      <c r="F33" s="425" t="str">
        <f>IFERROR(VLOOKUP($D33,'START - AWARD DETAILS'!$C$21:$G$40,3,0),"")</f>
        <v>Bangladesh</v>
      </c>
      <c r="G33" s="427" t="str">
        <f>IFERROR(VLOOKUP($D33,'START - AWARD DETAILS'!$C$21:$G$40,4,0),"")</f>
        <v>Yes</v>
      </c>
      <c r="H33" s="429" t="str">
        <f>IFERROR(VLOOKUP($D33,'START - AWARD DETAILS'!$C$21:$G$40,5,0),"")</f>
        <v>Least Developed Countries</v>
      </c>
      <c r="I33" s="327">
        <f t="shared" si="0"/>
        <v>1</v>
      </c>
      <c r="J33" s="328"/>
      <c r="K33" s="329">
        <f t="shared" si="1"/>
        <v>0</v>
      </c>
      <c r="L33" s="328"/>
      <c r="M33" s="329">
        <f t="shared" si="2"/>
        <v>0</v>
      </c>
      <c r="N33" s="328">
        <v>16700</v>
      </c>
      <c r="O33" s="329">
        <f t="shared" si="3"/>
        <v>16700</v>
      </c>
      <c r="P33" s="328">
        <v>16700</v>
      </c>
      <c r="Q33" s="329">
        <f t="shared" si="4"/>
        <v>16700</v>
      </c>
      <c r="R33" s="328">
        <v>16700</v>
      </c>
      <c r="S33" s="329">
        <f t="shared" si="5"/>
        <v>16700</v>
      </c>
      <c r="T33" s="331">
        <f t="shared" si="6"/>
        <v>50100</v>
      </c>
      <c r="U33" s="334">
        <f t="shared" si="7"/>
        <v>50100</v>
      </c>
      <c r="V33" s="109"/>
    </row>
    <row r="34" spans="2:22" s="99" customFormat="1" ht="39" x14ac:dyDescent="0.25">
      <c r="B34" s="109"/>
      <c r="C34" s="194" t="s">
        <v>591</v>
      </c>
      <c r="D34" s="140" t="s">
        <v>566</v>
      </c>
      <c r="E34" s="426" t="str">
        <f>IFERROR(VLOOKUP($D34,'START - AWARD DETAILS'!$C$21:$G$40,2,0),"")</f>
        <v>Research institute (ODA Eligible)</v>
      </c>
      <c r="F34" s="425" t="str">
        <f>IFERROR(VLOOKUP($D34,'START - AWARD DETAILS'!$C$21:$G$40,3,0),"")</f>
        <v>Sri Lanka</v>
      </c>
      <c r="G34" s="427" t="str">
        <f>IFERROR(VLOOKUP($D34,'START - AWARD DETAILS'!$C$21:$G$40,4,0),"")</f>
        <v>Yes</v>
      </c>
      <c r="H34" s="512" t="str">
        <f>IFERROR(VLOOKUP($D34,'START - AWARD DETAILS'!$C$21:$G$40,5,0),"")</f>
        <v>Lower Middle Income Countries and Territories</v>
      </c>
      <c r="I34" s="327">
        <f t="shared" si="0"/>
        <v>1</v>
      </c>
      <c r="J34" s="328"/>
      <c r="K34" s="329">
        <f t="shared" si="1"/>
        <v>0</v>
      </c>
      <c r="L34" s="328"/>
      <c r="M34" s="329">
        <f t="shared" si="2"/>
        <v>0</v>
      </c>
      <c r="N34" s="328">
        <v>16700</v>
      </c>
      <c r="O34" s="329">
        <f t="shared" si="3"/>
        <v>16700</v>
      </c>
      <c r="P34" s="328">
        <v>16700</v>
      </c>
      <c r="Q34" s="329">
        <f t="shared" si="4"/>
        <v>16700</v>
      </c>
      <c r="R34" s="328">
        <v>16700</v>
      </c>
      <c r="S34" s="329">
        <f t="shared" si="5"/>
        <v>16700</v>
      </c>
      <c r="T34" s="331">
        <f t="shared" si="6"/>
        <v>50100</v>
      </c>
      <c r="U34" s="334">
        <f t="shared" si="7"/>
        <v>50100</v>
      </c>
      <c r="V34" s="109"/>
    </row>
    <row r="35" spans="2:22" s="99" customFormat="1" x14ac:dyDescent="0.25">
      <c r="B35" s="109"/>
      <c r="C35" s="194" t="s">
        <v>51</v>
      </c>
      <c r="D35" s="140" t="s">
        <v>25</v>
      </c>
      <c r="E35" s="426" t="str">
        <f>IFERROR(VLOOKUP($D35,'START - AWARD DETAILS'!$C$21:$G$40,2,0),"")</f>
        <v/>
      </c>
      <c r="F35" s="425" t="str">
        <f>IFERROR(VLOOKUP($D35,'START - AWARD DETAILS'!$C$21:$G$40,3,0),"")</f>
        <v/>
      </c>
      <c r="G35" s="427" t="str">
        <f>IFERROR(VLOOKUP($D35,'START - AWARD DETAILS'!$C$21:$G$40,4,0),"")</f>
        <v/>
      </c>
      <c r="H35" s="429" t="str">
        <f>IFERROR(VLOOKUP($D35,'START - AWARD DETAILS'!$C$21:$G$40,5,0),"")</f>
        <v/>
      </c>
      <c r="I35" s="327">
        <f t="shared" si="0"/>
        <v>1</v>
      </c>
      <c r="J35" s="328"/>
      <c r="K35" s="329">
        <f t="shared" si="1"/>
        <v>0</v>
      </c>
      <c r="L35" s="328"/>
      <c r="M35" s="329">
        <f t="shared" si="2"/>
        <v>0</v>
      </c>
      <c r="N35" s="328"/>
      <c r="O35" s="329">
        <f t="shared" si="3"/>
        <v>0</v>
      </c>
      <c r="P35" s="328"/>
      <c r="Q35" s="329">
        <f t="shared" si="4"/>
        <v>0</v>
      </c>
      <c r="R35" s="328"/>
      <c r="S35" s="329">
        <f t="shared" si="5"/>
        <v>0</v>
      </c>
      <c r="T35" s="331">
        <f t="shared" si="6"/>
        <v>0</v>
      </c>
      <c r="U35" s="334">
        <f t="shared" si="7"/>
        <v>0</v>
      </c>
      <c r="V35" s="109"/>
    </row>
    <row r="36" spans="2:22" s="99" customFormat="1" x14ac:dyDescent="0.25">
      <c r="B36" s="109"/>
      <c r="C36" s="194" t="s">
        <v>51</v>
      </c>
      <c r="D36" s="140" t="s">
        <v>25</v>
      </c>
      <c r="E36" s="426" t="str">
        <f>IFERROR(VLOOKUP($D36,'START - AWARD DETAILS'!$C$21:$G$40,2,0),"")</f>
        <v/>
      </c>
      <c r="F36" s="425" t="str">
        <f>IFERROR(VLOOKUP($D36,'START - AWARD DETAILS'!$C$21:$G$40,3,0),"")</f>
        <v/>
      </c>
      <c r="G36" s="427" t="str">
        <f>IFERROR(VLOOKUP($D36,'START - AWARD DETAILS'!$C$21:$G$40,4,0),"")</f>
        <v/>
      </c>
      <c r="H36" s="429" t="str">
        <f>IFERROR(VLOOKUP($D36,'START - AWARD DETAILS'!$C$21:$G$40,5,0),"")</f>
        <v/>
      </c>
      <c r="I36" s="327">
        <f t="shared" si="0"/>
        <v>1</v>
      </c>
      <c r="J36" s="328"/>
      <c r="K36" s="329">
        <f t="shared" si="1"/>
        <v>0</v>
      </c>
      <c r="L36" s="328"/>
      <c r="M36" s="329">
        <f t="shared" si="2"/>
        <v>0</v>
      </c>
      <c r="N36" s="328"/>
      <c r="O36" s="329">
        <f t="shared" si="3"/>
        <v>0</v>
      </c>
      <c r="P36" s="328"/>
      <c r="Q36" s="329">
        <f t="shared" si="4"/>
        <v>0</v>
      </c>
      <c r="R36" s="328"/>
      <c r="S36" s="329">
        <f t="shared" si="5"/>
        <v>0</v>
      </c>
      <c r="T36" s="331">
        <f t="shared" si="6"/>
        <v>0</v>
      </c>
      <c r="U36" s="334">
        <f t="shared" si="7"/>
        <v>0</v>
      </c>
      <c r="V36" s="109"/>
    </row>
    <row r="37" spans="2:22" s="99" customFormat="1" x14ac:dyDescent="0.25">
      <c r="B37" s="109"/>
      <c r="C37" s="194" t="s">
        <v>51</v>
      </c>
      <c r="D37" s="140" t="s">
        <v>25</v>
      </c>
      <c r="E37" s="426" t="str">
        <f>IFERROR(VLOOKUP($D37,'START - AWARD DETAILS'!$C$21:$G$40,2,0),"")</f>
        <v/>
      </c>
      <c r="F37" s="425" t="str">
        <f>IFERROR(VLOOKUP($D37,'START - AWARD DETAILS'!$C$21:$G$40,3,0),"")</f>
        <v/>
      </c>
      <c r="G37" s="427" t="str">
        <f>IFERROR(VLOOKUP($D37,'START - AWARD DETAILS'!$C$21:$G$40,4,0),"")</f>
        <v/>
      </c>
      <c r="H37" s="429" t="str">
        <f>IFERROR(VLOOKUP($D37,'START - AWARD DETAILS'!$C$21:$G$40,5,0),"")</f>
        <v/>
      </c>
      <c r="I37" s="327">
        <f t="shared" si="0"/>
        <v>1</v>
      </c>
      <c r="J37" s="328"/>
      <c r="K37" s="329">
        <f t="shared" si="1"/>
        <v>0</v>
      </c>
      <c r="L37" s="328"/>
      <c r="M37" s="329">
        <f t="shared" si="2"/>
        <v>0</v>
      </c>
      <c r="N37" s="328"/>
      <c r="O37" s="329">
        <f t="shared" si="3"/>
        <v>0</v>
      </c>
      <c r="P37" s="328"/>
      <c r="Q37" s="329">
        <f t="shared" si="4"/>
        <v>0</v>
      </c>
      <c r="R37" s="328"/>
      <c r="S37" s="329">
        <f t="shared" si="5"/>
        <v>0</v>
      </c>
      <c r="T37" s="331">
        <f t="shared" si="6"/>
        <v>0</v>
      </c>
      <c r="U37" s="334">
        <f t="shared" si="7"/>
        <v>0</v>
      </c>
      <c r="V37" s="109"/>
    </row>
    <row r="38" spans="2:22" s="107" customFormat="1" outlineLevel="1" x14ac:dyDescent="0.25">
      <c r="B38" s="64"/>
      <c r="C38" s="194" t="s">
        <v>51</v>
      </c>
      <c r="D38" s="140" t="s">
        <v>25</v>
      </c>
      <c r="E38" s="426" t="str">
        <f>IFERROR(VLOOKUP($D38,'START - AWARD DETAILS'!$C$21:$G$40,2,0),"")</f>
        <v/>
      </c>
      <c r="F38" s="425" t="str">
        <f>IFERROR(VLOOKUP($D38,'START - AWARD DETAILS'!$C$21:$G$40,3,0),"")</f>
        <v/>
      </c>
      <c r="G38" s="427" t="str">
        <f>IFERROR(VLOOKUP($D38,'START - AWARD DETAILS'!$C$21:$G$40,4,0),"")</f>
        <v/>
      </c>
      <c r="H38" s="429" t="str">
        <f>IFERROR(VLOOKUP($D38,'START - AWARD DETAILS'!$C$21:$G$40,5,0),"")</f>
        <v/>
      </c>
      <c r="I38" s="358">
        <v>1</v>
      </c>
      <c r="J38" s="328"/>
      <c r="K38" s="329">
        <f t="shared" si="1"/>
        <v>0</v>
      </c>
      <c r="L38" s="328"/>
      <c r="M38" s="329">
        <f t="shared" si="2"/>
        <v>0</v>
      </c>
      <c r="N38" s="328"/>
      <c r="O38" s="329">
        <f t="shared" si="3"/>
        <v>0</v>
      </c>
      <c r="P38" s="328"/>
      <c r="Q38" s="329">
        <f t="shared" si="4"/>
        <v>0</v>
      </c>
      <c r="R38" s="328"/>
      <c r="S38" s="329">
        <f t="shared" si="5"/>
        <v>0</v>
      </c>
      <c r="T38" s="331">
        <f t="shared" ref="T38:T61" si="8">J38+L38+N38+P38+R38</f>
        <v>0</v>
      </c>
      <c r="U38" s="334">
        <f t="shared" si="7"/>
        <v>0</v>
      </c>
      <c r="V38" s="64"/>
    </row>
    <row r="39" spans="2:22" s="107" customFormat="1" outlineLevel="1" x14ac:dyDescent="0.25">
      <c r="B39" s="64"/>
      <c r="C39" s="194" t="s">
        <v>51</v>
      </c>
      <c r="D39" s="140" t="s">
        <v>25</v>
      </c>
      <c r="E39" s="426" t="str">
        <f>IFERROR(VLOOKUP($D39,'START - AWARD DETAILS'!$C$21:$G$40,2,0),"")</f>
        <v/>
      </c>
      <c r="F39" s="425" t="str">
        <f>IFERROR(VLOOKUP($D39,'START - AWARD DETAILS'!$C$21:$G$40,3,0),"")</f>
        <v/>
      </c>
      <c r="G39" s="427" t="str">
        <f>IFERROR(VLOOKUP($D39,'START - AWARD DETAILS'!$C$21:$G$40,4,0),"")</f>
        <v/>
      </c>
      <c r="H39" s="429" t="str">
        <f>IFERROR(VLOOKUP($D39,'START - AWARD DETAILS'!$C$21:$G$40,5,0),"")</f>
        <v/>
      </c>
      <c r="I39" s="358">
        <v>1</v>
      </c>
      <c r="J39" s="328"/>
      <c r="K39" s="329">
        <f t="shared" si="1"/>
        <v>0</v>
      </c>
      <c r="L39" s="328"/>
      <c r="M39" s="329">
        <f t="shared" si="2"/>
        <v>0</v>
      </c>
      <c r="N39" s="328"/>
      <c r="O39" s="329">
        <f t="shared" si="3"/>
        <v>0</v>
      </c>
      <c r="P39" s="328"/>
      <c r="Q39" s="329">
        <f t="shared" si="4"/>
        <v>0</v>
      </c>
      <c r="R39" s="328"/>
      <c r="S39" s="329">
        <f t="shared" si="5"/>
        <v>0</v>
      </c>
      <c r="T39" s="331">
        <f t="shared" si="8"/>
        <v>0</v>
      </c>
      <c r="U39" s="334">
        <f t="shared" si="7"/>
        <v>0</v>
      </c>
      <c r="V39" s="64"/>
    </row>
    <row r="40" spans="2:22" s="107" customFormat="1" outlineLevel="1" x14ac:dyDescent="0.25">
      <c r="B40" s="64"/>
      <c r="C40" s="194" t="s">
        <v>51</v>
      </c>
      <c r="D40" s="140" t="s">
        <v>25</v>
      </c>
      <c r="E40" s="426" t="str">
        <f>IFERROR(VLOOKUP($D40,'START - AWARD DETAILS'!$C$21:$G$40,2,0),"")</f>
        <v/>
      </c>
      <c r="F40" s="425" t="str">
        <f>IFERROR(VLOOKUP($D40,'START - AWARD DETAILS'!$C$21:$G$40,3,0),"")</f>
        <v/>
      </c>
      <c r="G40" s="427" t="str">
        <f>IFERROR(VLOOKUP($D40,'START - AWARD DETAILS'!$C$21:$G$40,4,0),"")</f>
        <v/>
      </c>
      <c r="H40" s="429" t="str">
        <f>IFERROR(VLOOKUP($D40,'START - AWARD DETAILS'!$C$21:$G$40,5,0),"")</f>
        <v/>
      </c>
      <c r="I40" s="358">
        <v>1</v>
      </c>
      <c r="J40" s="328"/>
      <c r="K40" s="329">
        <f t="shared" si="1"/>
        <v>0</v>
      </c>
      <c r="L40" s="328"/>
      <c r="M40" s="329">
        <f t="shared" si="2"/>
        <v>0</v>
      </c>
      <c r="N40" s="328"/>
      <c r="O40" s="329">
        <f t="shared" si="3"/>
        <v>0</v>
      </c>
      <c r="P40" s="328"/>
      <c r="Q40" s="329">
        <f t="shared" si="4"/>
        <v>0</v>
      </c>
      <c r="R40" s="328"/>
      <c r="S40" s="329">
        <f t="shared" si="5"/>
        <v>0</v>
      </c>
      <c r="T40" s="331">
        <f t="shared" si="8"/>
        <v>0</v>
      </c>
      <c r="U40" s="334">
        <f t="shared" si="7"/>
        <v>0</v>
      </c>
      <c r="V40" s="64"/>
    </row>
    <row r="41" spans="2:22" s="107" customFormat="1" outlineLevel="1" x14ac:dyDescent="0.25">
      <c r="B41" s="64"/>
      <c r="C41" s="194" t="s">
        <v>51</v>
      </c>
      <c r="D41" s="140" t="s">
        <v>25</v>
      </c>
      <c r="E41" s="426" t="str">
        <f>IFERROR(VLOOKUP($D41,'START - AWARD DETAILS'!$C$21:$G$40,2,0),"")</f>
        <v/>
      </c>
      <c r="F41" s="425" t="str">
        <f>IFERROR(VLOOKUP($D41,'START - AWARD DETAILS'!$C$21:$G$40,3,0),"")</f>
        <v/>
      </c>
      <c r="G41" s="427" t="str">
        <f>IFERROR(VLOOKUP($D41,'START - AWARD DETAILS'!$C$21:$G$40,4,0),"")</f>
        <v/>
      </c>
      <c r="H41" s="429" t="str">
        <f>IFERROR(VLOOKUP($D41,'START - AWARD DETAILS'!$C$21:$G$40,5,0),"")</f>
        <v/>
      </c>
      <c r="I41" s="358">
        <v>1</v>
      </c>
      <c r="J41" s="328"/>
      <c r="K41" s="329">
        <f t="shared" si="1"/>
        <v>0</v>
      </c>
      <c r="L41" s="328"/>
      <c r="M41" s="329">
        <f t="shared" si="2"/>
        <v>0</v>
      </c>
      <c r="N41" s="328"/>
      <c r="O41" s="329">
        <f t="shared" si="3"/>
        <v>0</v>
      </c>
      <c r="P41" s="328"/>
      <c r="Q41" s="329">
        <f t="shared" si="4"/>
        <v>0</v>
      </c>
      <c r="R41" s="328"/>
      <c r="S41" s="329">
        <f t="shared" si="5"/>
        <v>0</v>
      </c>
      <c r="T41" s="331">
        <f t="shared" si="8"/>
        <v>0</v>
      </c>
      <c r="U41" s="334">
        <f t="shared" si="7"/>
        <v>0</v>
      </c>
      <c r="V41" s="64"/>
    </row>
    <row r="42" spans="2:22" s="107" customFormat="1" outlineLevel="1" x14ac:dyDescent="0.25">
      <c r="B42" s="64"/>
      <c r="C42" s="194" t="s">
        <v>51</v>
      </c>
      <c r="D42" s="140" t="s">
        <v>25</v>
      </c>
      <c r="E42" s="426" t="str">
        <f>IFERROR(VLOOKUP($D42,'START - AWARD DETAILS'!$C$21:$G$40,2,0),"")</f>
        <v/>
      </c>
      <c r="F42" s="425" t="str">
        <f>IFERROR(VLOOKUP($D42,'START - AWARD DETAILS'!$C$21:$G$40,3,0),"")</f>
        <v/>
      </c>
      <c r="G42" s="427" t="str">
        <f>IFERROR(VLOOKUP($D42,'START - AWARD DETAILS'!$C$21:$G$40,4,0),"")</f>
        <v/>
      </c>
      <c r="H42" s="429" t="str">
        <f>IFERROR(VLOOKUP($D42,'START - AWARD DETAILS'!$C$21:$G$40,5,0),"")</f>
        <v/>
      </c>
      <c r="I42" s="358">
        <v>1</v>
      </c>
      <c r="J42" s="328"/>
      <c r="K42" s="329">
        <f t="shared" si="1"/>
        <v>0</v>
      </c>
      <c r="L42" s="328"/>
      <c r="M42" s="329">
        <f t="shared" si="2"/>
        <v>0</v>
      </c>
      <c r="N42" s="328"/>
      <c r="O42" s="329">
        <f t="shared" si="3"/>
        <v>0</v>
      </c>
      <c r="P42" s="328"/>
      <c r="Q42" s="329">
        <f t="shared" si="4"/>
        <v>0</v>
      </c>
      <c r="R42" s="328"/>
      <c r="S42" s="329">
        <f t="shared" si="5"/>
        <v>0</v>
      </c>
      <c r="T42" s="331">
        <f t="shared" si="8"/>
        <v>0</v>
      </c>
      <c r="U42" s="334">
        <f t="shared" si="7"/>
        <v>0</v>
      </c>
      <c r="V42" s="64"/>
    </row>
    <row r="43" spans="2:22" s="107" customFormat="1" outlineLevel="1" x14ac:dyDescent="0.25">
      <c r="B43" s="64"/>
      <c r="C43" s="194" t="s">
        <v>51</v>
      </c>
      <c r="D43" s="140" t="s">
        <v>25</v>
      </c>
      <c r="E43" s="426" t="str">
        <f>IFERROR(VLOOKUP($D43,'START - AWARD DETAILS'!$C$21:$G$40,2,0),"")</f>
        <v/>
      </c>
      <c r="F43" s="425" t="str">
        <f>IFERROR(VLOOKUP($D43,'START - AWARD DETAILS'!$C$21:$G$40,3,0),"")</f>
        <v/>
      </c>
      <c r="G43" s="427" t="str">
        <f>IFERROR(VLOOKUP($D43,'START - AWARD DETAILS'!$C$21:$G$40,4,0),"")</f>
        <v/>
      </c>
      <c r="H43" s="429" t="str">
        <f>IFERROR(VLOOKUP($D43,'START - AWARD DETAILS'!$C$21:$G$40,5,0),"")</f>
        <v/>
      </c>
      <c r="I43" s="358">
        <v>1</v>
      </c>
      <c r="J43" s="328"/>
      <c r="K43" s="329">
        <f t="shared" si="1"/>
        <v>0</v>
      </c>
      <c r="L43" s="328"/>
      <c r="M43" s="329">
        <f t="shared" si="2"/>
        <v>0</v>
      </c>
      <c r="N43" s="328"/>
      <c r="O43" s="329">
        <f t="shared" si="3"/>
        <v>0</v>
      </c>
      <c r="P43" s="328"/>
      <c r="Q43" s="329">
        <f t="shared" si="4"/>
        <v>0</v>
      </c>
      <c r="R43" s="328"/>
      <c r="S43" s="329">
        <f t="shared" si="5"/>
        <v>0</v>
      </c>
      <c r="T43" s="331">
        <f t="shared" si="8"/>
        <v>0</v>
      </c>
      <c r="U43" s="334">
        <f t="shared" si="7"/>
        <v>0</v>
      </c>
      <c r="V43" s="64"/>
    </row>
    <row r="44" spans="2:22" s="107" customFormat="1" outlineLevel="1" x14ac:dyDescent="0.25">
      <c r="B44" s="64"/>
      <c r="C44" s="194" t="s">
        <v>51</v>
      </c>
      <c r="D44" s="140" t="s">
        <v>25</v>
      </c>
      <c r="E44" s="426" t="str">
        <f>IFERROR(VLOOKUP($D44,'START - AWARD DETAILS'!$C$21:$G$40,2,0),"")</f>
        <v/>
      </c>
      <c r="F44" s="425" t="str">
        <f>IFERROR(VLOOKUP($D44,'START - AWARD DETAILS'!$C$21:$G$40,3,0),"")</f>
        <v/>
      </c>
      <c r="G44" s="427" t="str">
        <f>IFERROR(VLOOKUP($D44,'START - AWARD DETAILS'!$C$21:$G$40,4,0),"")</f>
        <v/>
      </c>
      <c r="H44" s="429" t="str">
        <f>IFERROR(VLOOKUP($D44,'START - AWARD DETAILS'!$C$21:$G$40,5,0),"")</f>
        <v/>
      </c>
      <c r="I44" s="358">
        <v>1</v>
      </c>
      <c r="J44" s="328"/>
      <c r="K44" s="329">
        <f t="shared" si="1"/>
        <v>0</v>
      </c>
      <c r="L44" s="328"/>
      <c r="M44" s="329">
        <f t="shared" si="2"/>
        <v>0</v>
      </c>
      <c r="N44" s="328"/>
      <c r="O44" s="329">
        <f t="shared" si="3"/>
        <v>0</v>
      </c>
      <c r="P44" s="328"/>
      <c r="Q44" s="329">
        <f t="shared" si="4"/>
        <v>0</v>
      </c>
      <c r="R44" s="328"/>
      <c r="S44" s="329">
        <f t="shared" si="5"/>
        <v>0</v>
      </c>
      <c r="T44" s="331">
        <f t="shared" si="8"/>
        <v>0</v>
      </c>
      <c r="U44" s="334">
        <f t="shared" si="7"/>
        <v>0</v>
      </c>
      <c r="V44" s="64"/>
    </row>
    <row r="45" spans="2:22" s="107" customFormat="1" outlineLevel="1" x14ac:dyDescent="0.25">
      <c r="B45" s="64"/>
      <c r="C45" s="194" t="s">
        <v>51</v>
      </c>
      <c r="D45" s="140" t="s">
        <v>25</v>
      </c>
      <c r="E45" s="426" t="str">
        <f>IFERROR(VLOOKUP($D45,'START - AWARD DETAILS'!$C$21:$G$40,2,0),"")</f>
        <v/>
      </c>
      <c r="F45" s="425" t="str">
        <f>IFERROR(VLOOKUP($D45,'START - AWARD DETAILS'!$C$21:$G$40,3,0),"")</f>
        <v/>
      </c>
      <c r="G45" s="427" t="str">
        <f>IFERROR(VLOOKUP($D45,'START - AWARD DETAILS'!$C$21:$G$40,4,0),"")</f>
        <v/>
      </c>
      <c r="H45" s="429" t="str">
        <f>IFERROR(VLOOKUP($D45,'START - AWARD DETAILS'!$C$21:$G$40,5,0),"")</f>
        <v/>
      </c>
      <c r="I45" s="358">
        <v>1</v>
      </c>
      <c r="J45" s="328"/>
      <c r="K45" s="329">
        <f t="shared" si="1"/>
        <v>0</v>
      </c>
      <c r="L45" s="328"/>
      <c r="M45" s="329">
        <f t="shared" si="2"/>
        <v>0</v>
      </c>
      <c r="N45" s="328"/>
      <c r="O45" s="329">
        <f t="shared" si="3"/>
        <v>0</v>
      </c>
      <c r="P45" s="328"/>
      <c r="Q45" s="329">
        <f t="shared" si="4"/>
        <v>0</v>
      </c>
      <c r="R45" s="328"/>
      <c r="S45" s="329">
        <f t="shared" si="5"/>
        <v>0</v>
      </c>
      <c r="T45" s="331">
        <f t="shared" si="8"/>
        <v>0</v>
      </c>
      <c r="U45" s="334">
        <f t="shared" si="7"/>
        <v>0</v>
      </c>
      <c r="V45" s="64"/>
    </row>
    <row r="46" spans="2:22" s="107" customFormat="1" outlineLevel="1" x14ac:dyDescent="0.25">
      <c r="B46" s="64"/>
      <c r="C46" s="194" t="s">
        <v>51</v>
      </c>
      <c r="D46" s="140" t="s">
        <v>25</v>
      </c>
      <c r="E46" s="426" t="str">
        <f>IFERROR(VLOOKUP($D46,'START - AWARD DETAILS'!$C$21:$G$40,2,0),"")</f>
        <v/>
      </c>
      <c r="F46" s="425" t="str">
        <f>IFERROR(VLOOKUP($D46,'START - AWARD DETAILS'!$C$21:$G$40,3,0),"")</f>
        <v/>
      </c>
      <c r="G46" s="427" t="str">
        <f>IFERROR(VLOOKUP($D46,'START - AWARD DETAILS'!$C$21:$G$40,4,0),"")</f>
        <v/>
      </c>
      <c r="H46" s="429" t="str">
        <f>IFERROR(VLOOKUP($D46,'START - AWARD DETAILS'!$C$21:$G$40,5,0),"")</f>
        <v/>
      </c>
      <c r="I46" s="358">
        <v>1</v>
      </c>
      <c r="J46" s="328"/>
      <c r="K46" s="329">
        <f t="shared" si="1"/>
        <v>0</v>
      </c>
      <c r="L46" s="328"/>
      <c r="M46" s="329">
        <f t="shared" si="2"/>
        <v>0</v>
      </c>
      <c r="N46" s="328"/>
      <c r="O46" s="329">
        <f t="shared" si="3"/>
        <v>0</v>
      </c>
      <c r="P46" s="328"/>
      <c r="Q46" s="329">
        <f t="shared" si="4"/>
        <v>0</v>
      </c>
      <c r="R46" s="328"/>
      <c r="S46" s="329">
        <f t="shared" si="5"/>
        <v>0</v>
      </c>
      <c r="T46" s="331">
        <f t="shared" si="8"/>
        <v>0</v>
      </c>
      <c r="U46" s="334">
        <f t="shared" si="7"/>
        <v>0</v>
      </c>
      <c r="V46" s="64"/>
    </row>
    <row r="47" spans="2:22" s="107" customFormat="1" outlineLevel="1" x14ac:dyDescent="0.25">
      <c r="B47" s="64"/>
      <c r="C47" s="194" t="s">
        <v>51</v>
      </c>
      <c r="D47" s="140" t="s">
        <v>25</v>
      </c>
      <c r="E47" s="426" t="str">
        <f>IFERROR(VLOOKUP($D47,'START - AWARD DETAILS'!$C$21:$G$40,2,0),"")</f>
        <v/>
      </c>
      <c r="F47" s="425" t="str">
        <f>IFERROR(VLOOKUP($D47,'START - AWARD DETAILS'!$C$21:$G$40,3,0),"")</f>
        <v/>
      </c>
      <c r="G47" s="427" t="str">
        <f>IFERROR(VLOOKUP($D47,'START - AWARD DETAILS'!$C$21:$G$40,4,0),"")</f>
        <v/>
      </c>
      <c r="H47" s="429" t="str">
        <f>IFERROR(VLOOKUP($D47,'START - AWARD DETAILS'!$C$21:$G$40,5,0),"")</f>
        <v/>
      </c>
      <c r="I47" s="358">
        <v>1</v>
      </c>
      <c r="J47" s="328"/>
      <c r="K47" s="329">
        <f t="shared" si="1"/>
        <v>0</v>
      </c>
      <c r="L47" s="328"/>
      <c r="M47" s="329">
        <f t="shared" si="2"/>
        <v>0</v>
      </c>
      <c r="N47" s="328"/>
      <c r="O47" s="329">
        <f t="shared" si="3"/>
        <v>0</v>
      </c>
      <c r="P47" s="328"/>
      <c r="Q47" s="329">
        <f t="shared" si="4"/>
        <v>0</v>
      </c>
      <c r="R47" s="328"/>
      <c r="S47" s="329">
        <f t="shared" si="5"/>
        <v>0</v>
      </c>
      <c r="T47" s="331">
        <f t="shared" si="8"/>
        <v>0</v>
      </c>
      <c r="U47" s="334">
        <f t="shared" si="7"/>
        <v>0</v>
      </c>
      <c r="V47" s="64"/>
    </row>
    <row r="48" spans="2:22" s="107" customFormat="1" outlineLevel="1" x14ac:dyDescent="0.25">
      <c r="B48" s="64"/>
      <c r="C48" s="194" t="s">
        <v>51</v>
      </c>
      <c r="D48" s="140" t="s">
        <v>25</v>
      </c>
      <c r="E48" s="426" t="str">
        <f>IFERROR(VLOOKUP($D48,'START - AWARD DETAILS'!$C$21:$G$40,2,0),"")</f>
        <v/>
      </c>
      <c r="F48" s="425" t="str">
        <f>IFERROR(VLOOKUP($D48,'START - AWARD DETAILS'!$C$21:$G$40,3,0),"")</f>
        <v/>
      </c>
      <c r="G48" s="427" t="str">
        <f>IFERROR(VLOOKUP($D48,'START - AWARD DETAILS'!$C$21:$G$40,4,0),"")</f>
        <v/>
      </c>
      <c r="H48" s="429" t="str">
        <f>IFERROR(VLOOKUP($D48,'START - AWARD DETAILS'!$C$21:$G$40,5,0),"")</f>
        <v/>
      </c>
      <c r="I48" s="358">
        <v>1</v>
      </c>
      <c r="J48" s="328"/>
      <c r="K48" s="329">
        <f t="shared" si="1"/>
        <v>0</v>
      </c>
      <c r="L48" s="328"/>
      <c r="M48" s="329">
        <f t="shared" si="2"/>
        <v>0</v>
      </c>
      <c r="N48" s="328"/>
      <c r="O48" s="329">
        <f t="shared" si="3"/>
        <v>0</v>
      </c>
      <c r="P48" s="328"/>
      <c r="Q48" s="329">
        <f t="shared" si="4"/>
        <v>0</v>
      </c>
      <c r="R48" s="328"/>
      <c r="S48" s="329">
        <f t="shared" si="5"/>
        <v>0</v>
      </c>
      <c r="T48" s="331">
        <f t="shared" si="8"/>
        <v>0</v>
      </c>
      <c r="U48" s="334">
        <f t="shared" si="7"/>
        <v>0</v>
      </c>
      <c r="V48" s="64"/>
    </row>
    <row r="49" spans="2:22" s="107" customFormat="1" outlineLevel="1" x14ac:dyDescent="0.25">
      <c r="B49" s="64"/>
      <c r="C49" s="194" t="s">
        <v>51</v>
      </c>
      <c r="D49" s="140" t="s">
        <v>25</v>
      </c>
      <c r="E49" s="426" t="str">
        <f>IFERROR(VLOOKUP($D49,'START - AWARD DETAILS'!$C$21:$G$40,2,0),"")</f>
        <v/>
      </c>
      <c r="F49" s="425" t="str">
        <f>IFERROR(VLOOKUP($D49,'START - AWARD DETAILS'!$C$21:$G$40,3,0),"")</f>
        <v/>
      </c>
      <c r="G49" s="427" t="str">
        <f>IFERROR(VLOOKUP($D49,'START - AWARD DETAILS'!$C$21:$G$40,4,0),"")</f>
        <v/>
      </c>
      <c r="H49" s="429" t="str">
        <f>IFERROR(VLOOKUP($D49,'START - AWARD DETAILS'!$C$21:$G$40,5,0),"")</f>
        <v/>
      </c>
      <c r="I49" s="358">
        <v>1</v>
      </c>
      <c r="J49" s="328"/>
      <c r="K49" s="329">
        <f t="shared" si="1"/>
        <v>0</v>
      </c>
      <c r="L49" s="328"/>
      <c r="M49" s="329">
        <f t="shared" si="2"/>
        <v>0</v>
      </c>
      <c r="N49" s="328"/>
      <c r="O49" s="329">
        <f t="shared" si="3"/>
        <v>0</v>
      </c>
      <c r="P49" s="328"/>
      <c r="Q49" s="329">
        <f t="shared" si="4"/>
        <v>0</v>
      </c>
      <c r="R49" s="328"/>
      <c r="S49" s="329">
        <f t="shared" si="5"/>
        <v>0</v>
      </c>
      <c r="T49" s="331">
        <f t="shared" si="8"/>
        <v>0</v>
      </c>
      <c r="U49" s="334">
        <f t="shared" si="7"/>
        <v>0</v>
      </c>
      <c r="V49" s="64"/>
    </row>
    <row r="50" spans="2:22" s="107" customFormat="1" outlineLevel="1" x14ac:dyDescent="0.25">
      <c r="B50" s="64"/>
      <c r="C50" s="194" t="s">
        <v>51</v>
      </c>
      <c r="D50" s="140" t="s">
        <v>25</v>
      </c>
      <c r="E50" s="426" t="str">
        <f>IFERROR(VLOOKUP($D50,'START - AWARD DETAILS'!$C$21:$G$40,2,0),"")</f>
        <v/>
      </c>
      <c r="F50" s="425" t="str">
        <f>IFERROR(VLOOKUP($D50,'START - AWARD DETAILS'!$C$21:$G$40,3,0),"")</f>
        <v/>
      </c>
      <c r="G50" s="427" t="str">
        <f>IFERROR(VLOOKUP($D50,'START - AWARD DETAILS'!$C$21:$G$40,4,0),"")</f>
        <v/>
      </c>
      <c r="H50" s="429" t="str">
        <f>IFERROR(VLOOKUP($D50,'START - AWARD DETAILS'!$C$21:$G$40,5,0),"")</f>
        <v/>
      </c>
      <c r="I50" s="358">
        <v>1</v>
      </c>
      <c r="J50" s="328"/>
      <c r="K50" s="329">
        <f t="shared" si="1"/>
        <v>0</v>
      </c>
      <c r="L50" s="328"/>
      <c r="M50" s="329">
        <f t="shared" si="2"/>
        <v>0</v>
      </c>
      <c r="N50" s="328"/>
      <c r="O50" s="329">
        <f t="shared" si="3"/>
        <v>0</v>
      </c>
      <c r="P50" s="328"/>
      <c r="Q50" s="329">
        <f t="shared" si="4"/>
        <v>0</v>
      </c>
      <c r="R50" s="328"/>
      <c r="S50" s="329">
        <f t="shared" si="5"/>
        <v>0</v>
      </c>
      <c r="T50" s="331">
        <f t="shared" si="8"/>
        <v>0</v>
      </c>
      <c r="U50" s="334">
        <f t="shared" si="7"/>
        <v>0</v>
      </c>
      <c r="V50" s="64"/>
    </row>
    <row r="51" spans="2:22" outlineLevel="1" x14ac:dyDescent="0.25">
      <c r="B51" s="36"/>
      <c r="C51" s="194" t="s">
        <v>51</v>
      </c>
      <c r="D51" s="140" t="s">
        <v>25</v>
      </c>
      <c r="E51" s="426" t="str">
        <f>IFERROR(VLOOKUP($D51,'START - AWARD DETAILS'!$C$21:$G$40,2,0),"")</f>
        <v/>
      </c>
      <c r="F51" s="425" t="str">
        <f>IFERROR(VLOOKUP($D51,'START - AWARD DETAILS'!$C$21:$G$40,3,0),"")</f>
        <v/>
      </c>
      <c r="G51" s="427" t="str">
        <f>IFERROR(VLOOKUP($D51,'START - AWARD DETAILS'!$C$21:$G$40,4,0),"")</f>
        <v/>
      </c>
      <c r="H51" s="429" t="str">
        <f>IFERROR(VLOOKUP($D51,'START - AWARD DETAILS'!$C$21:$G$40,5,0),"")</f>
        <v/>
      </c>
      <c r="I51" s="358">
        <v>1</v>
      </c>
      <c r="J51" s="328"/>
      <c r="K51" s="329">
        <f t="shared" si="1"/>
        <v>0</v>
      </c>
      <c r="L51" s="328"/>
      <c r="M51" s="329">
        <f t="shared" si="2"/>
        <v>0</v>
      </c>
      <c r="N51" s="328"/>
      <c r="O51" s="329">
        <f t="shared" si="3"/>
        <v>0</v>
      </c>
      <c r="P51" s="328"/>
      <c r="Q51" s="329">
        <f t="shared" si="4"/>
        <v>0</v>
      </c>
      <c r="R51" s="328"/>
      <c r="S51" s="329">
        <f t="shared" si="5"/>
        <v>0</v>
      </c>
      <c r="T51" s="331">
        <f t="shared" si="8"/>
        <v>0</v>
      </c>
      <c r="U51" s="334">
        <f t="shared" si="7"/>
        <v>0</v>
      </c>
      <c r="V51" s="64"/>
    </row>
    <row r="52" spans="2:22" outlineLevel="1" x14ac:dyDescent="0.25">
      <c r="B52" s="36"/>
      <c r="C52" s="194" t="s">
        <v>51</v>
      </c>
      <c r="D52" s="140" t="s">
        <v>25</v>
      </c>
      <c r="E52" s="426" t="str">
        <f>IFERROR(VLOOKUP($D52,'START - AWARD DETAILS'!$C$21:$G$40,2,0),"")</f>
        <v/>
      </c>
      <c r="F52" s="425" t="str">
        <f>IFERROR(VLOOKUP($D52,'START - AWARD DETAILS'!$C$21:$G$40,3,0),"")</f>
        <v/>
      </c>
      <c r="G52" s="427" t="str">
        <f>IFERROR(VLOOKUP($D52,'START - AWARD DETAILS'!$C$21:$G$40,4,0),"")</f>
        <v/>
      </c>
      <c r="H52" s="429" t="str">
        <f>IFERROR(VLOOKUP($D52,'START - AWARD DETAILS'!$C$21:$G$40,5,0),"")</f>
        <v/>
      </c>
      <c r="I52" s="358">
        <v>1</v>
      </c>
      <c r="J52" s="328"/>
      <c r="K52" s="329">
        <f t="shared" si="1"/>
        <v>0</v>
      </c>
      <c r="L52" s="328"/>
      <c r="M52" s="329">
        <f t="shared" si="2"/>
        <v>0</v>
      </c>
      <c r="N52" s="328"/>
      <c r="O52" s="329">
        <f t="shared" si="3"/>
        <v>0</v>
      </c>
      <c r="P52" s="328"/>
      <c r="Q52" s="329">
        <f t="shared" si="4"/>
        <v>0</v>
      </c>
      <c r="R52" s="328"/>
      <c r="S52" s="329">
        <f t="shared" si="5"/>
        <v>0</v>
      </c>
      <c r="T52" s="331">
        <f t="shared" si="8"/>
        <v>0</v>
      </c>
      <c r="U52" s="334">
        <f t="shared" si="7"/>
        <v>0</v>
      </c>
      <c r="V52" s="64"/>
    </row>
    <row r="53" spans="2:22" outlineLevel="1" x14ac:dyDescent="0.25">
      <c r="B53" s="36"/>
      <c r="C53" s="194" t="s">
        <v>51</v>
      </c>
      <c r="D53" s="140" t="s">
        <v>25</v>
      </c>
      <c r="E53" s="426" t="str">
        <f>IFERROR(VLOOKUP($D53,'START - AWARD DETAILS'!$C$21:$G$40,2,0),"")</f>
        <v/>
      </c>
      <c r="F53" s="425" t="str">
        <f>IFERROR(VLOOKUP($D53,'START - AWARD DETAILS'!$C$21:$G$40,3,0),"")</f>
        <v/>
      </c>
      <c r="G53" s="427" t="str">
        <f>IFERROR(VLOOKUP($D53,'START - AWARD DETAILS'!$C$21:$G$40,4,0),"")</f>
        <v/>
      </c>
      <c r="H53" s="429" t="str">
        <f>IFERROR(VLOOKUP($D53,'START - AWARD DETAILS'!$C$21:$G$40,5,0),"")</f>
        <v/>
      </c>
      <c r="I53" s="358">
        <v>1</v>
      </c>
      <c r="J53" s="328"/>
      <c r="K53" s="329">
        <f t="shared" si="1"/>
        <v>0</v>
      </c>
      <c r="L53" s="328"/>
      <c r="M53" s="329">
        <f t="shared" si="2"/>
        <v>0</v>
      </c>
      <c r="N53" s="328"/>
      <c r="O53" s="329">
        <f t="shared" si="3"/>
        <v>0</v>
      </c>
      <c r="P53" s="328"/>
      <c r="Q53" s="329">
        <f t="shared" si="4"/>
        <v>0</v>
      </c>
      <c r="R53" s="328"/>
      <c r="S53" s="329">
        <f t="shared" si="5"/>
        <v>0</v>
      </c>
      <c r="T53" s="331">
        <f t="shared" si="8"/>
        <v>0</v>
      </c>
      <c r="U53" s="334">
        <f t="shared" si="7"/>
        <v>0</v>
      </c>
      <c r="V53" s="64"/>
    </row>
    <row r="54" spans="2:22" outlineLevel="1" x14ac:dyDescent="0.25">
      <c r="B54" s="36"/>
      <c r="C54" s="194" t="s">
        <v>51</v>
      </c>
      <c r="D54" s="140" t="s">
        <v>25</v>
      </c>
      <c r="E54" s="426" t="str">
        <f>IFERROR(VLOOKUP($D54,'START - AWARD DETAILS'!$C$21:$G$40,2,0),"")</f>
        <v/>
      </c>
      <c r="F54" s="425" t="str">
        <f>IFERROR(VLOOKUP($D54,'START - AWARD DETAILS'!$C$21:$G$40,3,0),"")</f>
        <v/>
      </c>
      <c r="G54" s="427" t="str">
        <f>IFERROR(VLOOKUP($D54,'START - AWARD DETAILS'!$C$21:$G$40,4,0),"")</f>
        <v/>
      </c>
      <c r="H54" s="429" t="str">
        <f>IFERROR(VLOOKUP($D54,'START - AWARD DETAILS'!$C$21:$G$40,5,0),"")</f>
        <v/>
      </c>
      <c r="I54" s="358">
        <v>1</v>
      </c>
      <c r="J54" s="328"/>
      <c r="K54" s="329">
        <f t="shared" si="1"/>
        <v>0</v>
      </c>
      <c r="L54" s="328"/>
      <c r="M54" s="329">
        <f t="shared" si="2"/>
        <v>0</v>
      </c>
      <c r="N54" s="328"/>
      <c r="O54" s="329">
        <f t="shared" si="3"/>
        <v>0</v>
      </c>
      <c r="P54" s="328"/>
      <c r="Q54" s="329">
        <f t="shared" si="4"/>
        <v>0</v>
      </c>
      <c r="R54" s="328"/>
      <c r="S54" s="329">
        <f t="shared" si="5"/>
        <v>0</v>
      </c>
      <c r="T54" s="331">
        <f t="shared" si="8"/>
        <v>0</v>
      </c>
      <c r="U54" s="334">
        <f t="shared" si="7"/>
        <v>0</v>
      </c>
      <c r="V54" s="64"/>
    </row>
    <row r="55" spans="2:22" outlineLevel="1" x14ac:dyDescent="0.25">
      <c r="B55" s="36"/>
      <c r="C55" s="194" t="s">
        <v>51</v>
      </c>
      <c r="D55" s="140" t="s">
        <v>25</v>
      </c>
      <c r="E55" s="426" t="str">
        <f>IFERROR(VLOOKUP($D55,'START - AWARD DETAILS'!$C$21:$G$40,2,0),"")</f>
        <v/>
      </c>
      <c r="F55" s="425" t="str">
        <f>IFERROR(VLOOKUP($D55,'START - AWARD DETAILS'!$C$21:$G$40,3,0),"")</f>
        <v/>
      </c>
      <c r="G55" s="427" t="str">
        <f>IFERROR(VLOOKUP($D55,'START - AWARD DETAILS'!$C$21:$G$40,4,0),"")</f>
        <v/>
      </c>
      <c r="H55" s="429" t="str">
        <f>IFERROR(VLOOKUP($D55,'START - AWARD DETAILS'!$C$21:$G$40,5,0),"")</f>
        <v/>
      </c>
      <c r="I55" s="358">
        <v>1</v>
      </c>
      <c r="J55" s="328"/>
      <c r="K55" s="329">
        <f t="shared" si="1"/>
        <v>0</v>
      </c>
      <c r="L55" s="328"/>
      <c r="M55" s="329">
        <f t="shared" si="2"/>
        <v>0</v>
      </c>
      <c r="N55" s="328"/>
      <c r="O55" s="329">
        <f t="shared" si="3"/>
        <v>0</v>
      </c>
      <c r="P55" s="328"/>
      <c r="Q55" s="329">
        <f t="shared" si="4"/>
        <v>0</v>
      </c>
      <c r="R55" s="328"/>
      <c r="S55" s="329">
        <f t="shared" si="5"/>
        <v>0</v>
      </c>
      <c r="T55" s="331">
        <f t="shared" si="8"/>
        <v>0</v>
      </c>
      <c r="U55" s="334">
        <f t="shared" si="7"/>
        <v>0</v>
      </c>
      <c r="V55" s="64"/>
    </row>
    <row r="56" spans="2:22" outlineLevel="1" x14ac:dyDescent="0.25">
      <c r="B56" s="36"/>
      <c r="C56" s="194" t="s">
        <v>51</v>
      </c>
      <c r="D56" s="140" t="s">
        <v>25</v>
      </c>
      <c r="E56" s="426" t="str">
        <f>IFERROR(VLOOKUP($D56,'START - AWARD DETAILS'!$C$21:$G$40,2,0),"")</f>
        <v/>
      </c>
      <c r="F56" s="425" t="str">
        <f>IFERROR(VLOOKUP($D56,'START - AWARD DETAILS'!$C$21:$G$40,3,0),"")</f>
        <v/>
      </c>
      <c r="G56" s="427" t="str">
        <f>IFERROR(VLOOKUP($D56,'START - AWARD DETAILS'!$C$21:$G$40,4,0),"")</f>
        <v/>
      </c>
      <c r="H56" s="429" t="str">
        <f>IFERROR(VLOOKUP($D56,'START - AWARD DETAILS'!$C$21:$G$40,5,0),"")</f>
        <v/>
      </c>
      <c r="I56" s="358">
        <v>1</v>
      </c>
      <c r="J56" s="328"/>
      <c r="K56" s="329">
        <f t="shared" si="1"/>
        <v>0</v>
      </c>
      <c r="L56" s="328"/>
      <c r="M56" s="329">
        <f t="shared" si="2"/>
        <v>0</v>
      </c>
      <c r="N56" s="328"/>
      <c r="O56" s="329">
        <f t="shared" si="3"/>
        <v>0</v>
      </c>
      <c r="P56" s="328"/>
      <c r="Q56" s="329">
        <f t="shared" si="4"/>
        <v>0</v>
      </c>
      <c r="R56" s="328"/>
      <c r="S56" s="329">
        <f t="shared" si="5"/>
        <v>0</v>
      </c>
      <c r="T56" s="331">
        <f t="shared" si="8"/>
        <v>0</v>
      </c>
      <c r="U56" s="334">
        <f t="shared" si="7"/>
        <v>0</v>
      </c>
      <c r="V56" s="64"/>
    </row>
    <row r="57" spans="2:22" outlineLevel="1" x14ac:dyDescent="0.25">
      <c r="B57" s="36"/>
      <c r="C57" s="194" t="s">
        <v>51</v>
      </c>
      <c r="D57" s="140" t="s">
        <v>25</v>
      </c>
      <c r="E57" s="426" t="str">
        <f>IFERROR(VLOOKUP($D57,'START - AWARD DETAILS'!$C$21:$G$40,2,0),"")</f>
        <v/>
      </c>
      <c r="F57" s="425" t="str">
        <f>IFERROR(VLOOKUP($D57,'START - AWARD DETAILS'!$C$21:$G$40,3,0),"")</f>
        <v/>
      </c>
      <c r="G57" s="427" t="str">
        <f>IFERROR(VLOOKUP($D57,'START - AWARD DETAILS'!$C$21:$G$40,4,0),"")</f>
        <v/>
      </c>
      <c r="H57" s="429" t="str">
        <f>IFERROR(VLOOKUP($D57,'START - AWARD DETAILS'!$C$21:$G$40,5,0),"")</f>
        <v/>
      </c>
      <c r="I57" s="358">
        <v>1</v>
      </c>
      <c r="J57" s="328"/>
      <c r="K57" s="329">
        <f t="shared" si="1"/>
        <v>0</v>
      </c>
      <c r="L57" s="328"/>
      <c r="M57" s="329">
        <f t="shared" si="2"/>
        <v>0</v>
      </c>
      <c r="N57" s="328"/>
      <c r="O57" s="329">
        <f t="shared" si="3"/>
        <v>0</v>
      </c>
      <c r="P57" s="328"/>
      <c r="Q57" s="329">
        <f t="shared" si="4"/>
        <v>0</v>
      </c>
      <c r="R57" s="328"/>
      <c r="S57" s="329">
        <f t="shared" si="5"/>
        <v>0</v>
      </c>
      <c r="T57" s="331">
        <f t="shared" si="8"/>
        <v>0</v>
      </c>
      <c r="U57" s="334">
        <f t="shared" si="7"/>
        <v>0</v>
      </c>
      <c r="V57" s="64"/>
    </row>
    <row r="58" spans="2:22" outlineLevel="1" x14ac:dyDescent="0.25">
      <c r="B58" s="36"/>
      <c r="C58" s="194" t="s">
        <v>51</v>
      </c>
      <c r="D58" s="140" t="s">
        <v>25</v>
      </c>
      <c r="E58" s="426" t="str">
        <f>IFERROR(VLOOKUP($D58,'START - AWARD DETAILS'!$C$21:$G$40,2,0),"")</f>
        <v/>
      </c>
      <c r="F58" s="425" t="str">
        <f>IFERROR(VLOOKUP($D58,'START - AWARD DETAILS'!$C$21:$G$40,3,0),"")</f>
        <v/>
      </c>
      <c r="G58" s="427" t="str">
        <f>IFERROR(VLOOKUP($D58,'START - AWARD DETAILS'!$C$21:$G$40,4,0),"")</f>
        <v/>
      </c>
      <c r="H58" s="429" t="str">
        <f>IFERROR(VLOOKUP($D58,'START - AWARD DETAILS'!$C$21:$G$40,5,0),"")</f>
        <v/>
      </c>
      <c r="I58" s="358">
        <v>1</v>
      </c>
      <c r="J58" s="328"/>
      <c r="K58" s="329">
        <f t="shared" si="1"/>
        <v>0</v>
      </c>
      <c r="L58" s="328"/>
      <c r="M58" s="329">
        <f t="shared" si="2"/>
        <v>0</v>
      </c>
      <c r="N58" s="328"/>
      <c r="O58" s="329">
        <f t="shared" si="3"/>
        <v>0</v>
      </c>
      <c r="P58" s="328"/>
      <c r="Q58" s="329">
        <f t="shared" si="4"/>
        <v>0</v>
      </c>
      <c r="R58" s="328"/>
      <c r="S58" s="329">
        <f t="shared" si="5"/>
        <v>0</v>
      </c>
      <c r="T58" s="331">
        <f t="shared" si="8"/>
        <v>0</v>
      </c>
      <c r="U58" s="334">
        <f t="shared" si="7"/>
        <v>0</v>
      </c>
      <c r="V58" s="64"/>
    </row>
    <row r="59" spans="2:22" outlineLevel="1" x14ac:dyDescent="0.25">
      <c r="B59" s="36"/>
      <c r="C59" s="194" t="s">
        <v>51</v>
      </c>
      <c r="D59" s="140" t="s">
        <v>25</v>
      </c>
      <c r="E59" s="426" t="str">
        <f>IFERROR(VLOOKUP($D59,'START - AWARD DETAILS'!$C$21:$G$40,2,0),"")</f>
        <v/>
      </c>
      <c r="F59" s="425" t="str">
        <f>IFERROR(VLOOKUP($D59,'START - AWARD DETAILS'!$C$21:$G$40,3,0),"")</f>
        <v/>
      </c>
      <c r="G59" s="427" t="str">
        <f>IFERROR(VLOOKUP($D59,'START - AWARD DETAILS'!$C$21:$G$40,4,0),"")</f>
        <v/>
      </c>
      <c r="H59" s="429" t="str">
        <f>IFERROR(VLOOKUP($D59,'START - AWARD DETAILS'!$C$21:$G$40,5,0),"")</f>
        <v/>
      </c>
      <c r="I59" s="358">
        <v>1</v>
      </c>
      <c r="J59" s="328"/>
      <c r="K59" s="329">
        <f t="shared" si="1"/>
        <v>0</v>
      </c>
      <c r="L59" s="328"/>
      <c r="M59" s="329">
        <f t="shared" si="2"/>
        <v>0</v>
      </c>
      <c r="N59" s="328"/>
      <c r="O59" s="329">
        <f t="shared" si="3"/>
        <v>0</v>
      </c>
      <c r="P59" s="328"/>
      <c r="Q59" s="329">
        <f t="shared" si="4"/>
        <v>0</v>
      </c>
      <c r="R59" s="328"/>
      <c r="S59" s="329">
        <f t="shared" si="5"/>
        <v>0</v>
      </c>
      <c r="T59" s="331">
        <f t="shared" si="8"/>
        <v>0</v>
      </c>
      <c r="U59" s="334">
        <f t="shared" si="7"/>
        <v>0</v>
      </c>
      <c r="V59" s="64"/>
    </row>
    <row r="60" spans="2:22" outlineLevel="1" x14ac:dyDescent="0.25">
      <c r="B60" s="36"/>
      <c r="C60" s="194" t="s">
        <v>51</v>
      </c>
      <c r="D60" s="140" t="s">
        <v>25</v>
      </c>
      <c r="E60" s="426" t="str">
        <f>IFERROR(VLOOKUP($D60,'START - AWARD DETAILS'!$C$21:$G$40,2,0),"")</f>
        <v/>
      </c>
      <c r="F60" s="425" t="str">
        <f>IFERROR(VLOOKUP($D60,'START - AWARD DETAILS'!$C$21:$G$40,3,0),"")</f>
        <v/>
      </c>
      <c r="G60" s="427" t="str">
        <f>IFERROR(VLOOKUP($D60,'START - AWARD DETAILS'!$C$21:$G$40,4,0),"")</f>
        <v/>
      </c>
      <c r="H60" s="429" t="str">
        <f>IFERROR(VLOOKUP($D60,'START - AWARD DETAILS'!$C$21:$G$40,5,0),"")</f>
        <v/>
      </c>
      <c r="I60" s="358">
        <v>1</v>
      </c>
      <c r="J60" s="328"/>
      <c r="K60" s="329">
        <f t="shared" si="1"/>
        <v>0</v>
      </c>
      <c r="L60" s="328"/>
      <c r="M60" s="329">
        <f t="shared" si="2"/>
        <v>0</v>
      </c>
      <c r="N60" s="328"/>
      <c r="O60" s="329">
        <f t="shared" si="3"/>
        <v>0</v>
      </c>
      <c r="P60" s="328"/>
      <c r="Q60" s="329">
        <f t="shared" si="4"/>
        <v>0</v>
      </c>
      <c r="R60" s="328"/>
      <c r="S60" s="329">
        <f t="shared" si="5"/>
        <v>0</v>
      </c>
      <c r="T60" s="331">
        <f t="shared" si="8"/>
        <v>0</v>
      </c>
      <c r="U60" s="334">
        <f t="shared" si="7"/>
        <v>0</v>
      </c>
      <c r="V60" s="64"/>
    </row>
    <row r="61" spans="2:22" ht="15.75" outlineLevel="1" thickBot="1" x14ac:dyDescent="0.3">
      <c r="B61" s="36"/>
      <c r="C61" s="249" t="s">
        <v>51</v>
      </c>
      <c r="D61" s="140" t="s">
        <v>25</v>
      </c>
      <c r="E61" s="426" t="str">
        <f>IFERROR(VLOOKUP($D61,'START - AWARD DETAILS'!$C$21:$G$40,2,0),"")</f>
        <v/>
      </c>
      <c r="F61" s="425" t="str">
        <f>IFERROR(VLOOKUP($D61,'START - AWARD DETAILS'!$C$21:$G$40,3,0),"")</f>
        <v/>
      </c>
      <c r="G61" s="427" t="str">
        <f>IFERROR(VLOOKUP($D61,'START - AWARD DETAILS'!$C$21:$G$40,4,0),"")</f>
        <v/>
      </c>
      <c r="H61" s="429" t="str">
        <f>IFERROR(VLOOKUP($D61,'START - AWARD DETAILS'!$C$21:$G$40,5,0),"")</f>
        <v/>
      </c>
      <c r="I61" s="358">
        <v>1</v>
      </c>
      <c r="J61" s="328"/>
      <c r="K61" s="329">
        <f t="shared" si="1"/>
        <v>0</v>
      </c>
      <c r="L61" s="328"/>
      <c r="M61" s="329">
        <f t="shared" si="2"/>
        <v>0</v>
      </c>
      <c r="N61" s="328"/>
      <c r="O61" s="329">
        <f t="shared" si="3"/>
        <v>0</v>
      </c>
      <c r="P61" s="328"/>
      <c r="Q61" s="329">
        <f t="shared" si="4"/>
        <v>0</v>
      </c>
      <c r="R61" s="328"/>
      <c r="S61" s="329">
        <f t="shared" si="5"/>
        <v>0</v>
      </c>
      <c r="T61" s="331">
        <f t="shared" si="8"/>
        <v>0</v>
      </c>
      <c r="U61" s="334">
        <f t="shared" si="7"/>
        <v>0</v>
      </c>
      <c r="V61" s="64"/>
    </row>
    <row r="62" spans="2:22" ht="15.75" thickBot="1" x14ac:dyDescent="0.3">
      <c r="B62" s="36"/>
      <c r="C62" s="236"/>
      <c r="D62" s="237"/>
      <c r="E62" s="239"/>
      <c r="F62" s="239"/>
      <c r="G62" s="239"/>
      <c r="H62" s="590">
        <f>SUM(H12:H61)</f>
        <v>0</v>
      </c>
      <c r="I62" s="590"/>
      <c r="J62" s="590">
        <f>SUM(J12:J61)</f>
        <v>123782</v>
      </c>
      <c r="K62" s="590">
        <f t="shared" ref="K62:S62" si="9">SUM(K12:K61)</f>
        <v>123682</v>
      </c>
      <c r="L62" s="590">
        <f t="shared" si="9"/>
        <v>202002</v>
      </c>
      <c r="M62" s="590">
        <f t="shared" si="9"/>
        <v>201902</v>
      </c>
      <c r="N62" s="590">
        <f t="shared" si="9"/>
        <v>265353</v>
      </c>
      <c r="O62" s="590">
        <f t="shared" si="9"/>
        <v>265253</v>
      </c>
      <c r="P62" s="590">
        <f t="shared" si="9"/>
        <v>185633</v>
      </c>
      <c r="Q62" s="590">
        <f t="shared" si="9"/>
        <v>185533</v>
      </c>
      <c r="R62" s="590">
        <f t="shared" si="9"/>
        <v>85234</v>
      </c>
      <c r="S62" s="590">
        <f t="shared" si="9"/>
        <v>85234</v>
      </c>
      <c r="T62" s="590">
        <f t="shared" ref="T62" si="10">SUM(T12:T61)</f>
        <v>862004</v>
      </c>
      <c r="U62" s="590">
        <f t="shared" ref="U62" si="11">SUM(U12:U61)</f>
        <v>861604</v>
      </c>
      <c r="V62" s="64"/>
    </row>
    <row r="63" spans="2:22" ht="8.1" customHeight="1" x14ac:dyDescent="0.25">
      <c r="B63" s="36"/>
      <c r="C63" s="36"/>
      <c r="D63" s="36"/>
      <c r="E63" s="36"/>
      <c r="F63" s="36"/>
      <c r="G63" s="36"/>
      <c r="H63" s="36"/>
      <c r="I63" s="36"/>
      <c r="J63" s="36"/>
      <c r="K63" s="64"/>
      <c r="L63" s="64"/>
      <c r="M63" s="64"/>
      <c r="N63" s="64"/>
      <c r="O63" s="64"/>
      <c r="P63" s="64"/>
      <c r="Q63" s="64"/>
      <c r="R63" s="64"/>
      <c r="S63" s="64"/>
      <c r="T63" s="64"/>
      <c r="U63" s="258"/>
      <c r="V63" s="258"/>
    </row>
    <row r="64" spans="2:22" ht="8.1" customHeight="1" thickBot="1" x14ac:dyDescent="0.3">
      <c r="B64" s="36"/>
      <c r="C64" s="36"/>
      <c r="D64" s="36"/>
      <c r="E64" s="36"/>
      <c r="F64" s="36"/>
      <c r="G64" s="36"/>
      <c r="H64" s="36"/>
      <c r="I64" s="36"/>
      <c r="J64" s="36"/>
      <c r="K64" s="64"/>
      <c r="L64" s="64"/>
      <c r="M64" s="64"/>
      <c r="N64" s="64"/>
      <c r="O64" s="64"/>
      <c r="P64" s="64"/>
      <c r="Q64" s="64"/>
      <c r="R64" s="64"/>
      <c r="S64" s="64"/>
      <c r="T64" s="64"/>
      <c r="U64" s="258"/>
      <c r="V64" s="258"/>
    </row>
    <row r="65" spans="2:22" ht="15.75" thickBot="1" x14ac:dyDescent="0.3">
      <c r="B65" s="36"/>
      <c r="C65" s="30" t="s">
        <v>50</v>
      </c>
      <c r="D65" s="1"/>
      <c r="E65" s="1"/>
      <c r="F65" s="1"/>
      <c r="G65" s="1"/>
      <c r="H65" s="1"/>
      <c r="I65" s="2"/>
      <c r="J65" s="36"/>
      <c r="K65" s="64"/>
      <c r="L65" s="64"/>
      <c r="M65" s="64"/>
      <c r="N65" s="64"/>
      <c r="O65" s="64"/>
      <c r="P65" s="64"/>
      <c r="Q65" s="64"/>
      <c r="R65" s="64"/>
      <c r="S65" s="64"/>
      <c r="T65" s="64"/>
      <c r="U65" s="258"/>
      <c r="V65" s="258"/>
    </row>
    <row r="66" spans="2:22" ht="99.95" customHeight="1" thickBot="1" x14ac:dyDescent="0.3">
      <c r="B66" s="36"/>
      <c r="C66" s="731" t="s">
        <v>610</v>
      </c>
      <c r="D66" s="732"/>
      <c r="E66" s="732"/>
      <c r="F66" s="732"/>
      <c r="G66" s="732"/>
      <c r="H66" s="732"/>
      <c r="I66" s="733"/>
      <c r="J66" s="36"/>
      <c r="K66" s="64"/>
      <c r="L66" s="64"/>
      <c r="M66" s="64"/>
      <c r="N66" s="64"/>
      <c r="O66" s="64"/>
      <c r="P66" s="64"/>
      <c r="Q66" s="64"/>
      <c r="R66" s="64"/>
      <c r="S66" s="64"/>
      <c r="T66" s="64"/>
      <c r="U66" s="258"/>
      <c r="V66" s="258"/>
    </row>
    <row r="67" spans="2:22" ht="8.1" customHeight="1" x14ac:dyDescent="0.25">
      <c r="B67" s="36"/>
      <c r="C67" s="36"/>
      <c r="D67" s="36"/>
      <c r="E67" s="36"/>
      <c r="F67" s="36"/>
      <c r="G67" s="36"/>
      <c r="H67" s="36"/>
      <c r="I67" s="36"/>
      <c r="J67" s="36"/>
      <c r="K67" s="64"/>
      <c r="L67" s="64"/>
      <c r="M67" s="64"/>
      <c r="N67" s="64"/>
      <c r="O67" s="64"/>
      <c r="P67" s="64"/>
      <c r="Q67" s="64"/>
      <c r="R67" s="64"/>
      <c r="S67" s="64"/>
      <c r="T67" s="64"/>
      <c r="U67" s="258"/>
      <c r="V67" s="258"/>
    </row>
    <row r="68" spans="2:22" ht="8.1" customHeight="1" x14ac:dyDescent="0.25"/>
    <row r="69" spans="2:22" ht="15.75" hidden="1" thickBot="1" x14ac:dyDescent="0.3">
      <c r="C69" s="32" t="s">
        <v>53</v>
      </c>
      <c r="D69" s="38" t="s">
        <v>17</v>
      </c>
      <c r="E69" s="118" t="s">
        <v>297</v>
      </c>
    </row>
    <row r="70" spans="2:22" ht="15.75" hidden="1" thickBot="1" x14ac:dyDescent="0.3">
      <c r="C70" s="3" t="s">
        <v>25</v>
      </c>
      <c r="D70" s="3" t="s">
        <v>25</v>
      </c>
      <c r="E70" s="16" t="s">
        <v>25</v>
      </c>
    </row>
    <row r="71" spans="2:22" ht="15.75" hidden="1" thickBot="1" x14ac:dyDescent="0.3">
      <c r="B71" s="35">
        <v>1</v>
      </c>
      <c r="C71" s="3" t="s">
        <v>55</v>
      </c>
      <c r="D71" s="3" t="str">
        <f>IF('START - AWARD DETAILS'!C21=0,"",'START - AWARD DETAILS'!C21)</f>
        <v>University of Liverpool</v>
      </c>
      <c r="E71" s="119" t="e">
        <f>IF('START - AWARD DETAILS'!#REF!=0,"",'START - AWARD DETAILS'!#REF!)</f>
        <v>#REF!</v>
      </c>
    </row>
    <row r="72" spans="2:22" ht="15.75" hidden="1" thickBot="1" x14ac:dyDescent="0.3">
      <c r="B72" s="35">
        <v>2</v>
      </c>
      <c r="C72" s="3" t="s">
        <v>57</v>
      </c>
      <c r="D72" s="3" t="str">
        <f>IF('START - AWARD DETAILS'!C22=0,"",'START - AWARD DETAILS'!C22)</f>
        <v>Liverpool School of Tropical Medicine</v>
      </c>
      <c r="E72" s="119" t="e">
        <f>IF('START - AWARD DETAILS'!#REF!=0,"",'START - AWARD DETAILS'!#REF!)</f>
        <v>#REF!</v>
      </c>
    </row>
    <row r="73" spans="2:22" ht="15.75" hidden="1" thickBot="1" x14ac:dyDescent="0.3">
      <c r="B73" s="63">
        <v>3</v>
      </c>
      <c r="C73" s="3" t="s">
        <v>56</v>
      </c>
      <c r="D73" s="3" t="str">
        <f>IF('START - AWARD DETAILS'!C23=0,"",'START - AWARD DETAILS'!C23)</f>
        <v>Human Development Research Foundation</v>
      </c>
      <c r="E73" s="119" t="e">
        <f>IF('START - AWARD DETAILS'!#REF!=0,"",'START - AWARD DETAILS'!#REF!)</f>
        <v>#REF!</v>
      </c>
    </row>
    <row r="74" spans="2:22" ht="15.75" hidden="1" thickBot="1" x14ac:dyDescent="0.3">
      <c r="B74" s="63">
        <v>4</v>
      </c>
      <c r="C74" s="3" t="s">
        <v>58</v>
      </c>
      <c r="D74" s="3" t="str">
        <f>IF('START - AWARD DETAILS'!C24=0,"",'START - AWARD DETAILS'!C24)</f>
        <v/>
      </c>
      <c r="E74" s="119" t="e">
        <f>IF('START - AWARD DETAILS'!#REF!=0,"",'START - AWARD DETAILS'!#REF!)</f>
        <v>#REF!</v>
      </c>
    </row>
    <row r="75" spans="2:22" ht="15.75" hidden="1" thickBot="1" x14ac:dyDescent="0.3">
      <c r="B75" s="63">
        <v>5</v>
      </c>
      <c r="D75" s="3" t="str">
        <f>IF('START - AWARD DETAILS'!C25=0,"",'START - AWARD DETAILS'!C25)</f>
        <v>Transcultural Pschyological Organization (TPO)</v>
      </c>
      <c r="E75" s="119" t="e">
        <f>IF('START - AWARD DETAILS'!#REF!=0,"",'START - AWARD DETAILS'!#REF!)</f>
        <v>#REF!</v>
      </c>
    </row>
    <row r="76" spans="2:22" ht="15.75" hidden="1" thickBot="1" x14ac:dyDescent="0.3">
      <c r="B76" s="63">
        <v>6</v>
      </c>
      <c r="D76" s="3" t="str">
        <f>IF('START - AWARD DETAILS'!C26=0,"",'START - AWARD DETAILS'!C26)</f>
        <v>University of Liberal Arts (ULAB)</v>
      </c>
      <c r="E76" s="119" t="e">
        <f>IF('START - AWARD DETAILS'!#REF!=0,"",'START - AWARD DETAILS'!#REF!)</f>
        <v>#REF!</v>
      </c>
    </row>
    <row r="77" spans="2:22" ht="15.75" hidden="1" thickBot="1" x14ac:dyDescent="0.3">
      <c r="B77" s="63">
        <v>7</v>
      </c>
      <c r="D77" s="3" t="str">
        <f>IF('START - AWARD DETAILS'!C27=0,"",'START - AWARD DETAILS'!C27)</f>
        <v>Institute of Reseach and Development (IRD)</v>
      </c>
      <c r="E77" s="119" t="e">
        <f>IF('START - AWARD DETAILS'!#REF!=0,"",'START - AWARD DETAILS'!#REF!)</f>
        <v>#REF!</v>
      </c>
    </row>
    <row r="78" spans="2:22" ht="15.75" hidden="1" thickBot="1" x14ac:dyDescent="0.3">
      <c r="B78" s="63">
        <v>8</v>
      </c>
      <c r="D78" s="3" t="str">
        <f>IF('START - AWARD DETAILS'!C28=0,"",'START - AWARD DETAILS'!C28)</f>
        <v/>
      </c>
      <c r="E78" s="119" t="e">
        <f>IF('START - AWARD DETAILS'!#REF!=0,"",'START - AWARD DETAILS'!#REF!)</f>
        <v>#REF!</v>
      </c>
    </row>
    <row r="79" spans="2:22" ht="15.75" hidden="1" thickBot="1" x14ac:dyDescent="0.3">
      <c r="B79" s="63">
        <v>9</v>
      </c>
      <c r="D79" s="3" t="str">
        <f>IF('START - AWARD DETAILS'!C29=0,"",'START - AWARD DETAILS'!C29)</f>
        <v/>
      </c>
      <c r="E79" s="119" t="e">
        <f>IF('START - AWARD DETAILS'!#REF!=0,"",'START - AWARD DETAILS'!#REF!)</f>
        <v>#REF!</v>
      </c>
    </row>
    <row r="80" spans="2:22" ht="15.75" hidden="1" thickBot="1" x14ac:dyDescent="0.3">
      <c r="B80" s="63">
        <v>10</v>
      </c>
      <c r="D80" s="3" t="str">
        <f>IF('START - AWARD DETAILS'!C30=0,"",'START - AWARD DETAILS'!C30)</f>
        <v/>
      </c>
      <c r="E80" s="119" t="e">
        <f>IF('START - AWARD DETAILS'!#REF!=0,"",'START - AWARD DETAILS'!#REF!)</f>
        <v>#REF!</v>
      </c>
    </row>
    <row r="81" spans="2:5" ht="15.75" hidden="1" thickBot="1" x14ac:dyDescent="0.3">
      <c r="B81" s="63">
        <v>11</v>
      </c>
      <c r="D81" s="3" t="str">
        <f>IF('START - AWARD DETAILS'!C31=0,"",'START - AWARD DETAILS'!C31)</f>
        <v/>
      </c>
      <c r="E81" s="119" t="e">
        <f>IF('START - AWARD DETAILS'!#REF!=0,"",'START - AWARD DETAILS'!#REF!)</f>
        <v>#REF!</v>
      </c>
    </row>
    <row r="82" spans="2:5" ht="15.75" hidden="1" thickBot="1" x14ac:dyDescent="0.3">
      <c r="B82" s="63">
        <v>12</v>
      </c>
      <c r="D82" s="3" t="str">
        <f>IF('START - AWARD DETAILS'!C32=0,"",'START - AWARD DETAILS'!C32)</f>
        <v/>
      </c>
      <c r="E82" s="119" t="e">
        <f>IF('START - AWARD DETAILS'!#REF!=0,"",'START - AWARD DETAILS'!#REF!)</f>
        <v>#REF!</v>
      </c>
    </row>
    <row r="83" spans="2:5" ht="15.75" hidden="1" thickBot="1" x14ac:dyDescent="0.3">
      <c r="B83" s="63">
        <v>13</v>
      </c>
      <c r="D83" s="3" t="str">
        <f>IF('START - AWARD DETAILS'!C33=0,"",'START - AWARD DETAILS'!C33)</f>
        <v/>
      </c>
      <c r="E83" s="119" t="e">
        <f>IF('START - AWARD DETAILS'!#REF!=0,"",'START - AWARD DETAILS'!#REF!)</f>
        <v>#REF!</v>
      </c>
    </row>
    <row r="84" spans="2:5" ht="15.75" hidden="1" thickBot="1" x14ac:dyDescent="0.3">
      <c r="B84" s="63">
        <v>14</v>
      </c>
      <c r="D84" s="3" t="str">
        <f>IF('START - AWARD DETAILS'!C34=0,"",'START - AWARD DETAILS'!C34)</f>
        <v/>
      </c>
      <c r="E84" s="119" t="e">
        <f>IF('START - AWARD DETAILS'!#REF!=0,"",'START - AWARD DETAILS'!#REF!)</f>
        <v>#REF!</v>
      </c>
    </row>
    <row r="85" spans="2:5" ht="15.75" hidden="1" thickBot="1" x14ac:dyDescent="0.3">
      <c r="B85" s="63">
        <v>15</v>
      </c>
      <c r="D85" s="3" t="str">
        <f>IF('START - AWARD DETAILS'!C35=0,"",'START - AWARD DETAILS'!C35)</f>
        <v/>
      </c>
      <c r="E85" s="119" t="e">
        <f>IF('START - AWARD DETAILS'!#REF!=0,"",'START - AWARD DETAILS'!#REF!)</f>
        <v>#REF!</v>
      </c>
    </row>
    <row r="86" spans="2:5" ht="15.75" hidden="1" thickBot="1" x14ac:dyDescent="0.3">
      <c r="B86" s="63">
        <v>16</v>
      </c>
      <c r="D86" s="3" t="str">
        <f>IF('START - AWARD DETAILS'!C36=0,"",'START - AWARD DETAILS'!C36)</f>
        <v/>
      </c>
      <c r="E86" s="119" t="e">
        <f>IF('START - AWARD DETAILS'!#REF!=0,"",'START - AWARD DETAILS'!#REF!)</f>
        <v>#REF!</v>
      </c>
    </row>
    <row r="87" spans="2:5" ht="15.75" hidden="1" thickBot="1" x14ac:dyDescent="0.3">
      <c r="B87" s="63">
        <v>17</v>
      </c>
      <c r="D87" s="3" t="str">
        <f>IF('START - AWARD DETAILS'!C37=0,"",'START - AWARD DETAILS'!C37)</f>
        <v/>
      </c>
      <c r="E87" s="119" t="e">
        <f>IF('START - AWARD DETAILS'!#REF!=0,"",'START - AWARD DETAILS'!#REF!)</f>
        <v>#REF!</v>
      </c>
    </row>
    <row r="88" spans="2:5" ht="15.75" hidden="1" thickBot="1" x14ac:dyDescent="0.3">
      <c r="B88" s="63">
        <v>18</v>
      </c>
      <c r="D88" s="3" t="str">
        <f>IF('START - AWARD DETAILS'!C38=0,"",'START - AWARD DETAILS'!C38)</f>
        <v/>
      </c>
      <c r="E88" s="119" t="e">
        <f>IF('START - AWARD DETAILS'!#REF!=0,"",'START - AWARD DETAILS'!#REF!)</f>
        <v>#REF!</v>
      </c>
    </row>
    <row r="89" spans="2:5" ht="15.75" hidden="1" thickBot="1" x14ac:dyDescent="0.3">
      <c r="B89" s="63">
        <v>19</v>
      </c>
      <c r="D89" s="3" t="str">
        <f>IF('START - AWARD DETAILS'!C39=0,"",'START - AWARD DETAILS'!C39)</f>
        <v/>
      </c>
      <c r="E89" s="119" t="e">
        <f>IF('START - AWARD DETAILS'!#REF!=0,"",'START - AWARD DETAILS'!#REF!)</f>
        <v>#REF!</v>
      </c>
    </row>
    <row r="90" spans="2:5" hidden="1" x14ac:dyDescent="0.25">
      <c r="B90" s="63">
        <v>20</v>
      </c>
      <c r="D90" s="3" t="str">
        <f>IF('START - AWARD DETAILS'!C40=0,"",'START - AWARD DETAILS'!C40)</f>
        <v/>
      </c>
      <c r="E90" s="119" t="e">
        <f>IF('START - AWARD DETAILS'!#REF!=0,"",'START - AWARD DETAILS'!#REF!)</f>
        <v>#REF!</v>
      </c>
    </row>
  </sheetData>
  <sheetProtection algorithmName="SHA-512" hashValue="1oSNduN0dNHvUdSEjMbbxY0pG1e4uB2nOjd618DBcFzqsLm+0sLFlj0AIwCw5eToPjubVKhuwUleyUBxg19tFA==" saltValue="RW9BV4JaokMu3yiQmn0WZA==" spinCount="100000" sheet="1" selectLockedCells="1" autoFilter="0"/>
  <autoFilter ref="C11:H11"/>
  <mergeCells count="5">
    <mergeCell ref="C3:I3"/>
    <mergeCell ref="C9:I9"/>
    <mergeCell ref="C66:I66"/>
    <mergeCell ref="D7:I7"/>
    <mergeCell ref="D5:I5"/>
  </mergeCells>
  <conditionalFormatting sqref="C12:H37">
    <cfRule type="expression" dxfId="3" priority="4" stopIfTrue="1">
      <formula>AND(OR(C12="",C12="(Select)",C12="[INSERT TEXT]"),$T12&lt;&gt;0)</formula>
    </cfRule>
  </conditionalFormatting>
  <conditionalFormatting sqref="G12:G61">
    <cfRule type="expression" dxfId="2" priority="3" stopIfTrue="1">
      <formula>G12&gt;IF($E12="HEI",INDIRECT("'AWARD DETAILS - RULES'!$G$12"),INDIRECT("'AWARD DETAILS - RULES'!$G$13"))</formula>
    </cfRule>
  </conditionalFormatting>
  <conditionalFormatting sqref="I12:I37">
    <cfRule type="expression" dxfId="1" priority="1" stopIfTrue="1">
      <formula>I12&gt;IF($E12="HEI",INDIRECT("'AWARD DETAILS - RULES'!$G$12"),INDIRECT("'AWARD DETAILS - RULES'!$G$13"))</formula>
    </cfRule>
  </conditionalFormatting>
  <dataValidations count="3">
    <dataValidation type="decimal" operator="greaterThanOrEqual" allowBlank="1" showInputMessage="1" showErrorMessage="1" errorTitle="Travel, Subsistence and Conference Fees" error="Please enter a full numeric value in £'s only." sqref="O13:O61 I13:I37 K13:K61 M13:M61 Q13:Q61 S13:S61 J13:J16 P13:P16 L13:L16 I12:S12 R13:R16">
      <formula1>0</formula1>
    </dataValidation>
    <dataValidation type="list" allowBlank="1" showInputMessage="1" showErrorMessage="1" sqref="D13:D61">
      <formula1>$D$68:$D$88</formula1>
    </dataValidation>
    <dataValidation type="list" allowBlank="1" showInputMessage="1" showErrorMessage="1" sqref="D12">
      <formula1>$D$70:$D$90</formula1>
    </dataValidation>
  </dataValidations>
  <pageMargins left="0.7" right="0.7" top="0.75" bottom="0.75" header="0.3" footer="0.3"/>
  <pageSetup paperSize="9" scale="42" orientation="portrait" r:id="rId1"/>
  <ignoredErrors>
    <ignoredError sqref="L35:L60 U14:U15 U16:U17 U18 U19:U24 U25 U26 L31 L32:L34 U32:U34 U31 U13 U27:U30 N35:N60 P35:P60 R35:R61 U39:U61 U35:U37 U38"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U94"/>
  <sheetViews>
    <sheetView showGridLines="0" topLeftCell="A10" workbookViewId="0">
      <selection activeCell="Z13" sqref="Z13"/>
    </sheetView>
  </sheetViews>
  <sheetFormatPr defaultColWidth="0" defaultRowHeight="15" zeroHeight="1" outlineLevelRow="1" x14ac:dyDescent="0.25"/>
  <cols>
    <col min="1" max="2" width="1.7109375" customWidth="1"/>
    <col min="3" max="3" width="20.7109375" style="99" customWidth="1"/>
    <col min="4" max="7" width="20.7109375" customWidth="1"/>
    <col min="8" max="30" width="11.28515625" customWidth="1"/>
    <col min="31" max="33" width="11.7109375" customWidth="1"/>
    <col min="34" max="35" width="1.7109375" customWidth="1"/>
    <col min="36" max="255" width="9.140625" hidden="1" customWidth="1"/>
    <col min="256" max="16384" width="7.42578125" hidden="1"/>
  </cols>
  <sheetData>
    <row r="1" spans="2:34" ht="8.1" customHeight="1" x14ac:dyDescent="0.25"/>
    <row r="2" spans="2:34" ht="8.1" customHeight="1" thickBot="1" x14ac:dyDescent="0.3">
      <c r="B2" s="52"/>
      <c r="C2" s="109"/>
      <c r="D2" s="52"/>
      <c r="E2" s="52"/>
      <c r="F2" s="52"/>
      <c r="G2" s="52"/>
      <c r="H2" s="52"/>
      <c r="I2" s="52"/>
      <c r="J2" s="52"/>
      <c r="K2" s="52"/>
      <c r="L2" s="52"/>
      <c r="M2" s="52"/>
      <c r="N2" s="52"/>
      <c r="O2" s="52"/>
      <c r="P2" s="52"/>
      <c r="Q2" s="52"/>
      <c r="R2" s="52"/>
      <c r="S2" s="64"/>
      <c r="T2" s="64"/>
      <c r="U2" s="64"/>
      <c r="V2" s="64"/>
      <c r="W2" s="64"/>
      <c r="X2" s="64"/>
      <c r="Y2" s="64"/>
      <c r="Z2" s="64"/>
      <c r="AA2" s="64"/>
      <c r="AB2" s="64"/>
      <c r="AC2" s="64"/>
      <c r="AD2" s="64"/>
      <c r="AE2" s="64"/>
      <c r="AF2" s="64"/>
      <c r="AG2" s="258"/>
      <c r="AH2" s="258"/>
    </row>
    <row r="3" spans="2:34" ht="16.5" thickBot="1" x14ac:dyDescent="0.3">
      <c r="B3" s="52"/>
      <c r="C3" s="697" t="s">
        <v>355</v>
      </c>
      <c r="D3" s="698"/>
      <c r="E3" s="698"/>
      <c r="F3" s="698"/>
      <c r="G3" s="698"/>
      <c r="H3" s="698"/>
      <c r="I3" s="698"/>
      <c r="J3" s="734"/>
      <c r="K3" s="734"/>
      <c r="L3" s="707"/>
      <c r="M3" s="707"/>
      <c r="N3" s="707"/>
      <c r="O3" s="707"/>
      <c r="P3" s="707"/>
      <c r="Q3" s="707"/>
      <c r="R3" s="708"/>
      <c r="S3" s="64"/>
      <c r="T3" s="64"/>
      <c r="U3" s="64"/>
      <c r="V3" s="64"/>
      <c r="W3" s="64"/>
      <c r="X3" s="64"/>
      <c r="Y3" s="64"/>
      <c r="Z3" s="64"/>
      <c r="AA3" s="64"/>
      <c r="AB3" s="64"/>
      <c r="AC3" s="64"/>
      <c r="AD3" s="64"/>
      <c r="AE3" s="64"/>
      <c r="AF3" s="64"/>
      <c r="AG3" s="258"/>
      <c r="AH3" s="258"/>
    </row>
    <row r="4" spans="2:34" ht="8.1" customHeight="1" thickBot="1" x14ac:dyDescent="0.3">
      <c r="B4" s="52"/>
      <c r="C4" s="109"/>
      <c r="D4" s="52"/>
      <c r="E4" s="52"/>
      <c r="F4" s="52"/>
      <c r="G4" s="52"/>
      <c r="H4" s="52"/>
      <c r="I4" s="52"/>
      <c r="J4" s="52"/>
      <c r="K4" s="52"/>
      <c r="L4" s="52"/>
      <c r="M4" s="52"/>
      <c r="N4" s="52"/>
      <c r="O4" s="52"/>
      <c r="P4" s="52"/>
      <c r="Q4" s="52"/>
      <c r="R4" s="52"/>
      <c r="S4" s="64"/>
      <c r="T4" s="64"/>
      <c r="U4" s="64"/>
      <c r="V4" s="64"/>
      <c r="W4" s="64"/>
      <c r="X4" s="64"/>
      <c r="Y4" s="64"/>
      <c r="Z4" s="64"/>
      <c r="AA4" s="64"/>
      <c r="AB4" s="64"/>
      <c r="AC4" s="64"/>
      <c r="AD4" s="64"/>
      <c r="AE4" s="64"/>
      <c r="AF4" s="64"/>
      <c r="AG4" s="258"/>
      <c r="AH4" s="258"/>
    </row>
    <row r="5" spans="2:34" ht="15.75" thickBot="1" x14ac:dyDescent="0.3">
      <c r="B5" s="52"/>
      <c r="C5" s="141" t="s">
        <v>107</v>
      </c>
      <c r="D5" s="728" t="str">
        <f>IF('START - AWARD DETAILS'!$D$13="","",'START - AWARD DETAILS'!$D$13)</f>
        <v>ENHANCE: Scaling-up Care for Perinatal Depression through Technological Enhancements to the 'Thinking Healthy Programme'</v>
      </c>
      <c r="E5" s="729"/>
      <c r="F5" s="729"/>
      <c r="G5" s="729"/>
      <c r="H5" s="729"/>
      <c r="I5" s="729"/>
      <c r="J5" s="729"/>
      <c r="K5" s="729"/>
      <c r="L5" s="729"/>
      <c r="M5" s="729"/>
      <c r="N5" s="729"/>
      <c r="O5" s="729"/>
      <c r="P5" s="729"/>
      <c r="Q5" s="729"/>
      <c r="R5" s="730"/>
      <c r="S5" s="64"/>
      <c r="T5" s="64"/>
      <c r="U5" s="64"/>
      <c r="V5" s="64"/>
      <c r="W5" s="64"/>
      <c r="X5" s="64"/>
      <c r="Y5" s="64"/>
      <c r="Z5" s="64"/>
      <c r="AA5" s="64"/>
      <c r="AB5" s="64"/>
      <c r="AC5" s="64"/>
      <c r="AD5" s="64"/>
      <c r="AE5" s="64"/>
      <c r="AF5" s="64"/>
      <c r="AG5" s="258"/>
      <c r="AH5" s="258"/>
    </row>
    <row r="6" spans="2:34" ht="8.1" customHeight="1" thickBot="1" x14ac:dyDescent="0.3">
      <c r="B6" s="52"/>
      <c r="C6" s="109"/>
      <c r="D6" s="36"/>
      <c r="E6" s="36"/>
      <c r="F6" s="36"/>
      <c r="G6" s="36"/>
      <c r="H6" s="36"/>
      <c r="I6" s="52"/>
      <c r="J6" s="52"/>
      <c r="K6" s="52"/>
      <c r="L6" s="52"/>
      <c r="M6" s="52"/>
      <c r="N6" s="52"/>
      <c r="O6" s="52"/>
      <c r="P6" s="52"/>
      <c r="Q6" s="52"/>
      <c r="R6" s="52"/>
      <c r="S6" s="64"/>
      <c r="T6" s="64"/>
      <c r="U6" s="64"/>
      <c r="V6" s="64"/>
      <c r="W6" s="64"/>
      <c r="X6" s="64"/>
      <c r="Y6" s="64"/>
      <c r="Z6" s="64"/>
      <c r="AA6" s="64"/>
      <c r="AB6" s="64"/>
      <c r="AC6" s="64"/>
      <c r="AD6" s="64"/>
      <c r="AE6" s="64"/>
      <c r="AF6" s="64"/>
      <c r="AG6" s="258"/>
      <c r="AH6" s="258"/>
    </row>
    <row r="7" spans="2:34" ht="27" thickBot="1" x14ac:dyDescent="0.3">
      <c r="B7" s="52"/>
      <c r="C7" s="141" t="s">
        <v>0</v>
      </c>
      <c r="D7" s="739" t="str">
        <f>IF('START - AWARD DETAILS'!$D$14="","",'START - AWARD DETAILS'!$D$14)</f>
        <v>NIHR200817</v>
      </c>
      <c r="E7" s="740"/>
      <c r="F7" s="740"/>
      <c r="G7" s="740"/>
      <c r="H7" s="740"/>
      <c r="I7" s="740"/>
      <c r="J7" s="740"/>
      <c r="K7" s="740"/>
      <c r="L7" s="740"/>
      <c r="M7" s="740"/>
      <c r="N7" s="740"/>
      <c r="O7" s="740"/>
      <c r="P7" s="740"/>
      <c r="Q7" s="740"/>
      <c r="R7" s="741"/>
      <c r="S7" s="64"/>
      <c r="T7" s="64"/>
      <c r="U7" s="64"/>
      <c r="V7" s="64"/>
      <c r="W7" s="64"/>
      <c r="X7" s="64"/>
      <c r="Y7" s="64"/>
      <c r="Z7" s="64"/>
      <c r="AA7" s="64"/>
      <c r="AB7" s="64"/>
      <c r="AC7" s="64"/>
      <c r="AD7" s="64"/>
      <c r="AE7" s="64"/>
      <c r="AF7" s="64"/>
      <c r="AG7" s="258"/>
      <c r="AH7" s="258"/>
    </row>
    <row r="8" spans="2:34" ht="8.1" customHeight="1" thickBot="1" x14ac:dyDescent="0.3">
      <c r="B8" s="52"/>
      <c r="C8" s="109"/>
      <c r="D8" s="36"/>
      <c r="E8" s="36"/>
      <c r="F8" s="36"/>
      <c r="G8" s="36"/>
      <c r="H8" s="36"/>
      <c r="I8" s="36"/>
      <c r="J8" s="36"/>
      <c r="K8" s="36"/>
      <c r="L8" s="52"/>
      <c r="M8" s="52"/>
      <c r="N8" s="52"/>
      <c r="O8" s="52"/>
      <c r="P8" s="52"/>
      <c r="Q8" s="52"/>
      <c r="R8" s="52"/>
      <c r="S8" s="64"/>
      <c r="T8" s="64"/>
      <c r="U8" s="64"/>
      <c r="V8" s="64"/>
      <c r="W8" s="64"/>
      <c r="X8" s="64"/>
      <c r="Y8" s="64"/>
      <c r="Z8" s="64"/>
      <c r="AA8" s="64"/>
      <c r="AB8" s="64"/>
      <c r="AC8" s="64"/>
      <c r="AD8" s="64"/>
      <c r="AE8" s="64"/>
      <c r="AF8" s="64"/>
      <c r="AG8" s="258"/>
      <c r="AH8" s="258"/>
    </row>
    <row r="9" spans="2:34" ht="409.5" customHeight="1" thickBot="1" x14ac:dyDescent="0.3">
      <c r="B9" s="52"/>
      <c r="C9" s="725" t="s">
        <v>516</v>
      </c>
      <c r="D9" s="726"/>
      <c r="E9" s="726"/>
      <c r="F9" s="726"/>
      <c r="G9" s="726"/>
      <c r="H9" s="726"/>
      <c r="I9" s="726"/>
      <c r="J9" s="726"/>
      <c r="K9" s="726"/>
      <c r="L9" s="783"/>
      <c r="M9" s="783"/>
      <c r="N9" s="783"/>
      <c r="O9" s="783"/>
      <c r="P9" s="783"/>
      <c r="Q9" s="783"/>
      <c r="R9" s="784"/>
      <c r="S9" s="64"/>
      <c r="T9" s="64"/>
      <c r="U9" s="64"/>
      <c r="V9" s="64"/>
      <c r="W9" s="64"/>
      <c r="X9" s="64"/>
      <c r="Y9" s="64"/>
      <c r="Z9" s="64"/>
      <c r="AA9" s="64"/>
      <c r="AB9" s="64"/>
      <c r="AC9" s="64"/>
      <c r="AD9" s="64"/>
      <c r="AE9" s="64"/>
      <c r="AF9" s="64"/>
      <c r="AG9" s="258"/>
      <c r="AH9" s="258"/>
    </row>
    <row r="10" spans="2:34" ht="8.1" customHeight="1" x14ac:dyDescent="0.25">
      <c r="B10" s="52"/>
      <c r="C10" s="109"/>
      <c r="D10" s="52"/>
      <c r="E10" s="52"/>
      <c r="F10" s="52"/>
      <c r="G10" s="52"/>
      <c r="H10" s="52"/>
      <c r="I10" s="52"/>
      <c r="J10" s="52"/>
      <c r="K10" s="52"/>
      <c r="L10" s="52"/>
      <c r="M10" s="52"/>
      <c r="N10" s="52"/>
      <c r="O10" s="52"/>
      <c r="P10" s="52"/>
      <c r="Q10" s="52"/>
      <c r="R10" s="52"/>
      <c r="S10" s="64"/>
      <c r="T10" s="64"/>
      <c r="U10" s="64"/>
      <c r="V10" s="64"/>
      <c r="W10" s="64"/>
      <c r="X10" s="64"/>
      <c r="Y10" s="64"/>
      <c r="Z10" s="64"/>
      <c r="AA10" s="64"/>
      <c r="AB10" s="64"/>
      <c r="AC10" s="64"/>
      <c r="AD10" s="64"/>
      <c r="AE10" s="64"/>
      <c r="AF10" s="64"/>
      <c r="AG10" s="258"/>
      <c r="AH10" s="258"/>
    </row>
    <row r="11" spans="2:34" s="51" customFormat="1" ht="8.1" customHeight="1" thickBot="1" x14ac:dyDescent="0.3">
      <c r="B11" s="52"/>
      <c r="C11" s="109"/>
      <c r="D11" s="52"/>
      <c r="E11" s="52"/>
      <c r="F11" s="52"/>
      <c r="G11" s="52"/>
      <c r="H11" s="52"/>
      <c r="I11" s="52"/>
      <c r="J11" s="52"/>
      <c r="K11" s="52"/>
      <c r="L11" s="52"/>
      <c r="M11" s="52"/>
      <c r="N11" s="52"/>
      <c r="O11" s="52"/>
      <c r="P11" s="52"/>
      <c r="Q11" s="52"/>
      <c r="R11" s="52"/>
      <c r="S11" s="64"/>
      <c r="T11" s="64"/>
      <c r="U11" s="64"/>
      <c r="V11" s="64"/>
      <c r="W11" s="64"/>
      <c r="X11" s="64"/>
      <c r="Y11" s="64"/>
      <c r="Z11" s="64"/>
      <c r="AA11" s="64"/>
      <c r="AB11" s="64"/>
      <c r="AC11" s="64"/>
      <c r="AD11" s="64"/>
      <c r="AE11" s="64"/>
      <c r="AF11" s="64"/>
      <c r="AG11" s="258"/>
      <c r="AH11" s="258"/>
    </row>
    <row r="12" spans="2:34" s="99" customFormat="1" ht="59.25" customHeight="1" thickBot="1" x14ac:dyDescent="0.3">
      <c r="B12" s="109"/>
      <c r="C12" s="117" t="s">
        <v>358</v>
      </c>
      <c r="D12" s="308" t="s">
        <v>404</v>
      </c>
      <c r="E12" s="308" t="s">
        <v>403</v>
      </c>
      <c r="F12" s="311" t="s">
        <v>409</v>
      </c>
      <c r="G12" s="312" t="s">
        <v>408</v>
      </c>
      <c r="H12" s="340" t="s">
        <v>311</v>
      </c>
      <c r="I12" s="341" t="s">
        <v>323</v>
      </c>
      <c r="J12" s="145" t="s">
        <v>33</v>
      </c>
      <c r="K12" s="146" t="s">
        <v>72</v>
      </c>
      <c r="L12" s="146" t="s">
        <v>62</v>
      </c>
      <c r="M12" s="102" t="s">
        <v>317</v>
      </c>
      <c r="N12" s="145" t="s">
        <v>63</v>
      </c>
      <c r="O12" s="135" t="s">
        <v>73</v>
      </c>
      <c r="P12" s="136" t="s">
        <v>64</v>
      </c>
      <c r="Q12" s="102" t="s">
        <v>318</v>
      </c>
      <c r="R12" s="147" t="s">
        <v>13</v>
      </c>
      <c r="S12" s="146" t="s">
        <v>74</v>
      </c>
      <c r="T12" s="146" t="s">
        <v>65</v>
      </c>
      <c r="U12" s="102" t="s">
        <v>318</v>
      </c>
      <c r="V12" s="148" t="s">
        <v>14</v>
      </c>
      <c r="W12" s="102" t="s">
        <v>75</v>
      </c>
      <c r="X12" s="102" t="s">
        <v>66</v>
      </c>
      <c r="Y12" s="102" t="s">
        <v>320</v>
      </c>
      <c r="Z12" s="147" t="s">
        <v>67</v>
      </c>
      <c r="AA12" s="146" t="s">
        <v>148</v>
      </c>
      <c r="AB12" s="149" t="s">
        <v>68</v>
      </c>
      <c r="AC12" s="102" t="s">
        <v>321</v>
      </c>
      <c r="AD12" s="103" t="s">
        <v>49</v>
      </c>
      <c r="AE12" s="103" t="s">
        <v>149</v>
      </c>
      <c r="AF12" s="103" t="s">
        <v>16</v>
      </c>
      <c r="AG12" s="103" t="s">
        <v>325</v>
      </c>
      <c r="AH12" s="109"/>
    </row>
    <row r="13" spans="2:34" s="99" customFormat="1" ht="30" x14ac:dyDescent="0.25">
      <c r="B13" s="109"/>
      <c r="C13" s="151" t="s">
        <v>518</v>
      </c>
      <c r="D13" s="430" t="str">
        <f>IFERROR(VLOOKUP($C13,'START - AWARD DETAILS'!$C$21:$G$40,2,0),"")</f>
        <v>HEI (UK)</v>
      </c>
      <c r="E13" s="431" t="str">
        <f>IFERROR(VLOOKUP($C13,'START - AWARD DETAILS'!$C$21:$G$40,3,0),"")</f>
        <v>United Kingdom</v>
      </c>
      <c r="F13" s="431" t="str">
        <f>IFERROR(VLOOKUP($C13,'START - AWARD DETAILS'!$C$21:$G$40,4,0),"")</f>
        <v>No</v>
      </c>
      <c r="G13" s="431" t="str">
        <f>IFERROR(VLOOKUP($C13,'START - AWARD DETAILS'!$C$21:$G$40,5,0),"")</f>
        <v>N/A</v>
      </c>
      <c r="H13" s="261" t="s">
        <v>70</v>
      </c>
      <c r="I13" s="342">
        <f>IF(D13="HEI (UK)",0.8,1)</f>
        <v>0.8</v>
      </c>
      <c r="J13" s="521">
        <v>3190.25</v>
      </c>
      <c r="K13" s="343">
        <f>SUMIF('2. Annual Costs of Staff Posts'!$D$13:$D$311,'11. Indirect Costs'!$C13,'2. Annual Costs of Staff Posts'!$N$13:$N$311)</f>
        <v>0.30000000000000004</v>
      </c>
      <c r="L13" s="344">
        <f t="shared" ref="L13:L22" si="0">IFERROR((J13/K13)*I13,"£0")</f>
        <v>8507.3333333333321</v>
      </c>
      <c r="M13" s="344">
        <f>J13*$I13</f>
        <v>2552.2000000000003</v>
      </c>
      <c r="N13" s="521">
        <v>3190.25</v>
      </c>
      <c r="O13" s="343">
        <f>SUMIF('2. Annual Costs of Staff Posts'!$D$13:$D$311,'11. Indirect Costs'!$C13,'2. Annual Costs of Staff Posts'!$S$13:$S$311)</f>
        <v>0.30000000000000004</v>
      </c>
      <c r="P13" s="344">
        <f>IFERROR((N13/O13)*I13,"£0")</f>
        <v>8507.3333333333321</v>
      </c>
      <c r="Q13" s="344">
        <f>N13*$I13</f>
        <v>2552.2000000000003</v>
      </c>
      <c r="R13" s="521">
        <v>3190.25</v>
      </c>
      <c r="S13" s="343">
        <f>SUMIF('2. Annual Costs of Staff Posts'!$D$13:$D$311,'11. Indirect Costs'!$C13,'2. Annual Costs of Staff Posts'!$X$13:$X$311)</f>
        <v>0.30000000000000004</v>
      </c>
      <c r="T13" s="344">
        <f>IFERROR((R13/S13)*I13,"£0")</f>
        <v>8507.3333333333321</v>
      </c>
      <c r="U13" s="344">
        <f>R13*$I13</f>
        <v>2552.2000000000003</v>
      </c>
      <c r="V13" s="521">
        <v>3190.25</v>
      </c>
      <c r="W13" s="343">
        <f>SUMIF('2. Annual Costs of Staff Posts'!$D$13:$D$311,'11. Indirect Costs'!$C13,'2. Annual Costs of Staff Posts'!$AC$13:$AC$311)</f>
        <v>0.30000000000000004</v>
      </c>
      <c r="X13" s="344">
        <f>IFERROR((V13/W13)*I13,"£0")</f>
        <v>8507.3333333333321</v>
      </c>
      <c r="Y13" s="344">
        <f>V13*$I13</f>
        <v>2552.2000000000003</v>
      </c>
      <c r="Z13" s="521">
        <v>0</v>
      </c>
      <c r="AA13" s="343">
        <f>SUMIF('2. Annual Costs of Staff Posts'!$D$13:$D$311,'11. Indirect Costs'!$C13,'2. Annual Costs of Staff Posts'!$AH$13:$AH$311)</f>
        <v>0</v>
      </c>
      <c r="AB13" s="344" t="str">
        <f>IFERROR((Z13/AA13)*I13,"£0")</f>
        <v>£0</v>
      </c>
      <c r="AC13" s="344">
        <f>Z13*$I13</f>
        <v>0</v>
      </c>
      <c r="AD13" s="345">
        <f t="shared" ref="AD13:AD44" si="1">K13+O13+S13+W13+AA13</f>
        <v>1.2000000000000002</v>
      </c>
      <c r="AE13" s="346">
        <f>IFERROR(AVERAGE(L13,P13,T13,X13,AB13),"")</f>
        <v>8507.3333333333321</v>
      </c>
      <c r="AF13" s="346">
        <f t="shared" ref="AF13:AF44" si="2">J13+N13+R13+V13+Z13</f>
        <v>12761</v>
      </c>
      <c r="AG13" s="346">
        <f>AC13+Y13+U13+Q13+M13</f>
        <v>10208.800000000001</v>
      </c>
      <c r="AH13" s="109"/>
    </row>
    <row r="14" spans="2:34" s="99" customFormat="1" ht="45" x14ac:dyDescent="0.25">
      <c r="B14" s="109"/>
      <c r="C14" s="151" t="s">
        <v>518</v>
      </c>
      <c r="D14" s="432" t="str">
        <f>IFERROR(VLOOKUP($C14,'START - AWARD DETAILS'!$C$21:$G$40,2,0),"")</f>
        <v>HEI (UK)</v>
      </c>
      <c r="E14" s="431" t="str">
        <f>IFERROR(VLOOKUP($C14,'START - AWARD DETAILS'!$C$21:$G$40,3,0),"")</f>
        <v>United Kingdom</v>
      </c>
      <c r="F14" s="431" t="str">
        <f>IFERROR(VLOOKUP($C14,'START - AWARD DETAILS'!$C$21:$G$40,4,0),"")</f>
        <v>No</v>
      </c>
      <c r="G14" s="431" t="str">
        <f>IFERROR(VLOOKUP($C14,'START - AWARD DETAILS'!$C$21:$G$40,5,0),"")</f>
        <v>N/A</v>
      </c>
      <c r="H14" s="261" t="s">
        <v>71</v>
      </c>
      <c r="I14" s="342">
        <f t="shared" ref="I14:I37" si="3">IF(D14="HEI (UK)",0.8,1)</f>
        <v>0.8</v>
      </c>
      <c r="J14" s="521">
        <v>14522.5</v>
      </c>
      <c r="K14" s="343">
        <f>SUMIF('2. Annual Costs of Staff Posts'!$D$13:$D$311,'11. Indirect Costs'!$C14,'2. Annual Costs of Staff Posts'!$N$13:$N$311)</f>
        <v>0.30000000000000004</v>
      </c>
      <c r="L14" s="344">
        <f t="shared" si="0"/>
        <v>38726.666666666664</v>
      </c>
      <c r="M14" s="344">
        <f>J14*$I14</f>
        <v>11618</v>
      </c>
      <c r="N14" s="521">
        <v>14522.5</v>
      </c>
      <c r="O14" s="343">
        <f>SUMIF('2. Annual Costs of Staff Posts'!$D$13:$D$311,'11. Indirect Costs'!$C14,'2. Annual Costs of Staff Posts'!$S$13:$S$311)</f>
        <v>0.30000000000000004</v>
      </c>
      <c r="P14" s="344">
        <f>IFERROR((N14/O14)*I14,"£0")</f>
        <v>38726.666666666664</v>
      </c>
      <c r="Q14" s="344">
        <f>N14*$I14</f>
        <v>11618</v>
      </c>
      <c r="R14" s="521">
        <v>14522.5</v>
      </c>
      <c r="S14" s="343">
        <f>SUMIF('2. Annual Costs of Staff Posts'!$D$13:$D$311,'11. Indirect Costs'!$C14,'2. Annual Costs of Staff Posts'!$X$13:$X$311)</f>
        <v>0.30000000000000004</v>
      </c>
      <c r="T14" s="344">
        <f>IFERROR((R14/S14)*I14,"£0")</f>
        <v>38726.666666666664</v>
      </c>
      <c r="U14" s="344">
        <f>R14*$I14</f>
        <v>11618</v>
      </c>
      <c r="V14" s="521">
        <v>14522.5</v>
      </c>
      <c r="W14" s="343">
        <f>SUMIF('2. Annual Costs of Staff Posts'!$D$13:$D$311,'11. Indirect Costs'!$C14,'2. Annual Costs of Staff Posts'!$AC$13:$AC$311)</f>
        <v>0.30000000000000004</v>
      </c>
      <c r="X14" s="344">
        <f>IFERROR((V14/W14)*I14,"£0")</f>
        <v>38726.666666666664</v>
      </c>
      <c r="Y14" s="344">
        <f>V14*$I14</f>
        <v>11618</v>
      </c>
      <c r="Z14" s="521">
        <v>0</v>
      </c>
      <c r="AA14" s="343">
        <f>SUMIF('2. Annual Costs of Staff Posts'!$D$13:$D$311,'11. Indirect Costs'!$C14,'2. Annual Costs of Staff Posts'!$AH$13:$AH$311)</f>
        <v>0</v>
      </c>
      <c r="AB14" s="344" t="str">
        <f t="shared" ref="AB14:AB37" si="4">IFERROR((Z14/AA14)*I14,"£0")</f>
        <v>£0</v>
      </c>
      <c r="AC14" s="344">
        <f>Z14*$I14</f>
        <v>0</v>
      </c>
      <c r="AD14" s="348">
        <f t="shared" si="1"/>
        <v>1.2000000000000002</v>
      </c>
      <c r="AE14" s="346">
        <f t="shared" ref="AE14:AE62" si="5">IFERROR(AVERAGE(L14,P14,T14,X14,AB14),"")</f>
        <v>38726.666666666664</v>
      </c>
      <c r="AF14" s="349">
        <f t="shared" si="2"/>
        <v>58090</v>
      </c>
      <c r="AG14" s="346">
        <f t="shared" ref="AG14:AG62" si="6">AC14+Y14+U14+Q14+M14</f>
        <v>46472</v>
      </c>
      <c r="AH14" s="109"/>
    </row>
    <row r="15" spans="2:34" s="99" customFormat="1" ht="45" x14ac:dyDescent="0.25">
      <c r="B15" s="109"/>
      <c r="C15" s="151" t="s">
        <v>527</v>
      </c>
      <c r="D15" s="432" t="str">
        <f>IFERROR(VLOOKUP($C15,'START - AWARD DETAILS'!$C$21:$G$40,2,0),"")</f>
        <v>Research institute (ODA Eligible)</v>
      </c>
      <c r="E15" s="431" t="str">
        <f>IFERROR(VLOOKUP($C15,'START - AWARD DETAILS'!$C$21:$G$40,3,0),"")</f>
        <v>Pakistan</v>
      </c>
      <c r="F15" s="431" t="str">
        <f>IFERROR(VLOOKUP($C15,'START - AWARD DETAILS'!$C$21:$G$40,4,0),"")</f>
        <v>Yes</v>
      </c>
      <c r="G15" s="431" t="str">
        <f>IFERROR(VLOOKUP($C15,'START - AWARD DETAILS'!$C$21:$G$40,5,0),"")</f>
        <v>Lower Middle Income Countries and Territories</v>
      </c>
      <c r="H15" s="261" t="s">
        <v>71</v>
      </c>
      <c r="I15" s="342">
        <f t="shared" si="3"/>
        <v>1</v>
      </c>
      <c r="J15" s="521">
        <v>13860</v>
      </c>
      <c r="K15" s="343">
        <f>SUMIF('2. Annual Costs of Staff Posts'!$D$13:$D$311,'11. Indirect Costs'!$C15,'2. Annual Costs of Staff Posts'!$N$13:$N$311)</f>
        <v>15.1</v>
      </c>
      <c r="L15" s="344">
        <f t="shared" si="0"/>
        <v>917.88079470198682</v>
      </c>
      <c r="M15" s="344">
        <f>J15*$I15</f>
        <v>13860</v>
      </c>
      <c r="N15" s="521">
        <v>22500</v>
      </c>
      <c r="O15" s="343">
        <f>SUMIF('2. Annual Costs of Staff Posts'!$D$13:$D$311,'11. Indirect Costs'!$C15,'2. Annual Costs of Staff Posts'!$S$13:$S$311)</f>
        <v>27.1</v>
      </c>
      <c r="P15" s="344">
        <f>IFERROR((N15/O15)*I15,"£0")</f>
        <v>830.25830258302574</v>
      </c>
      <c r="Q15" s="344">
        <f>N15*$I15</f>
        <v>22500</v>
      </c>
      <c r="R15" s="521">
        <v>15300</v>
      </c>
      <c r="S15" s="343">
        <f>SUMIF('2. Annual Costs of Staff Posts'!$D$13:$D$311,'11. Indirect Costs'!$C15,'2. Annual Costs of Staff Posts'!$X$13:$X$311)</f>
        <v>17.100000000000001</v>
      </c>
      <c r="T15" s="344">
        <f>IFERROR((R15/S15)*I15,"£0")</f>
        <v>894.73684210526312</v>
      </c>
      <c r="U15" s="344">
        <f>R15*$I15</f>
        <v>15300</v>
      </c>
      <c r="V15" s="521">
        <v>15300</v>
      </c>
      <c r="W15" s="343">
        <f>SUMIF('2. Annual Costs of Staff Posts'!$D$13:$D$311,'11. Indirect Costs'!$C15,'2. Annual Costs of Staff Posts'!$AC$13:$AC$311)</f>
        <v>17.100000000000001</v>
      </c>
      <c r="X15" s="344">
        <f>IFERROR((V15/W15)*I15,"£0")</f>
        <v>894.73684210526312</v>
      </c>
      <c r="Y15" s="344">
        <f>V15*$I15</f>
        <v>15300</v>
      </c>
      <c r="Z15" s="521">
        <v>0</v>
      </c>
      <c r="AA15" s="343">
        <f>SUMIF('2. Annual Costs of Staff Posts'!$D$13:$D$311,'11. Indirect Costs'!$C15,'2. Annual Costs of Staff Posts'!$AH$13:$AH$311)</f>
        <v>0</v>
      </c>
      <c r="AB15" s="344" t="str">
        <f t="shared" si="4"/>
        <v>£0</v>
      </c>
      <c r="AC15" s="344">
        <f>Z15*$I15</f>
        <v>0</v>
      </c>
      <c r="AD15" s="348">
        <f t="shared" si="1"/>
        <v>76.400000000000006</v>
      </c>
      <c r="AE15" s="346">
        <f t="shared" si="5"/>
        <v>884.40319537388473</v>
      </c>
      <c r="AF15" s="349">
        <f t="shared" si="2"/>
        <v>66960</v>
      </c>
      <c r="AG15" s="346">
        <f t="shared" si="6"/>
        <v>66960</v>
      </c>
      <c r="AH15" s="109"/>
    </row>
    <row r="16" spans="2:34" s="99" customFormat="1" ht="45" x14ac:dyDescent="0.25">
      <c r="B16" s="109"/>
      <c r="C16" s="151" t="s">
        <v>564</v>
      </c>
      <c r="D16" s="432" t="str">
        <f>IFERROR(VLOOKUP($C16,'START - AWARD DETAILS'!$C$21:$G$40,2,0),"")</f>
        <v>Community - based organisation (ODA Eligible)</v>
      </c>
      <c r="E16" s="431" t="str">
        <f>IFERROR(VLOOKUP($C16,'START - AWARD DETAILS'!$C$21:$G$40,3,0),"")</f>
        <v>Nepal</v>
      </c>
      <c r="F16" s="431" t="str">
        <f>IFERROR(VLOOKUP($C16,'START - AWARD DETAILS'!$C$21:$G$40,4,0),"")</f>
        <v>Yes</v>
      </c>
      <c r="G16" s="431" t="str">
        <f>IFERROR(VLOOKUP($C16,'START - AWARD DETAILS'!$C$21:$G$40,5,0),"")</f>
        <v>Least Developed Countries</v>
      </c>
      <c r="H16" s="261" t="s">
        <v>71</v>
      </c>
      <c r="I16" s="342">
        <f t="shared" si="3"/>
        <v>1</v>
      </c>
      <c r="J16" s="521">
        <v>840</v>
      </c>
      <c r="K16" s="343">
        <f>SUMIF('2. Annual Costs of Staff Posts'!$D$13:$D$311,'11. Indirect Costs'!$C16,'2. Annual Costs of Staff Posts'!$N$13:$N$311)</f>
        <v>1</v>
      </c>
      <c r="L16" s="344">
        <f t="shared" si="0"/>
        <v>840</v>
      </c>
      <c r="M16" s="344">
        <f>J16*$I16</f>
        <v>840</v>
      </c>
      <c r="N16" s="521">
        <v>1680</v>
      </c>
      <c r="O16" s="343">
        <f>SUMIF('2. Annual Costs of Staff Posts'!$D$13:$D$311,'11. Indirect Costs'!$C16,'2. Annual Costs of Staff Posts'!$S$13:$S$311)</f>
        <v>2</v>
      </c>
      <c r="P16" s="344">
        <f>IFERROR((N16/O16)*I16,"£0")</f>
        <v>840</v>
      </c>
      <c r="Q16" s="344">
        <f>N16*$I16</f>
        <v>1680</v>
      </c>
      <c r="R16" s="521">
        <v>1680</v>
      </c>
      <c r="S16" s="343">
        <f>SUMIF('2. Annual Costs of Staff Posts'!$D$13:$D$311,'11. Indirect Costs'!$C16,'2. Annual Costs of Staff Posts'!$X$13:$X$311)</f>
        <v>2</v>
      </c>
      <c r="T16" s="344">
        <f t="shared" ref="T16:T37" si="7">IFERROR((R16/S16)*I16,"£0")</f>
        <v>840</v>
      </c>
      <c r="U16" s="344">
        <f t="shared" ref="U16:U62" si="8">R16*$I16</f>
        <v>1680</v>
      </c>
      <c r="V16" s="521">
        <v>840</v>
      </c>
      <c r="W16" s="343">
        <f>SUMIF('2. Annual Costs of Staff Posts'!$D$13:$D$311,'11. Indirect Costs'!$C16,'2. Annual Costs of Staff Posts'!$AC$13:$AC$311)</f>
        <v>1</v>
      </c>
      <c r="X16" s="344">
        <f t="shared" ref="X16:X37" si="9">IFERROR((V16/W16)*I16,"£0")</f>
        <v>840</v>
      </c>
      <c r="Y16" s="344">
        <f>V16*$I16</f>
        <v>840</v>
      </c>
      <c r="Z16" s="521">
        <v>0</v>
      </c>
      <c r="AA16" s="343">
        <f>SUMIF('2. Annual Costs of Staff Posts'!$D$13:$D$311,'11. Indirect Costs'!$C16,'2. Annual Costs of Staff Posts'!$AH$13:$AH$311)</f>
        <v>0</v>
      </c>
      <c r="AB16" s="344" t="str">
        <f t="shared" si="4"/>
        <v>£0</v>
      </c>
      <c r="AC16" s="344">
        <f>Z16*$I16</f>
        <v>0</v>
      </c>
      <c r="AD16" s="348">
        <f t="shared" si="1"/>
        <v>6</v>
      </c>
      <c r="AE16" s="346">
        <f t="shared" si="5"/>
        <v>840</v>
      </c>
      <c r="AF16" s="349">
        <f t="shared" si="2"/>
        <v>5040</v>
      </c>
      <c r="AG16" s="346">
        <f t="shared" si="6"/>
        <v>5040</v>
      </c>
      <c r="AH16" s="109"/>
    </row>
    <row r="17" spans="2:34" s="99" customFormat="1" ht="45" x14ac:dyDescent="0.25">
      <c r="B17" s="109"/>
      <c r="C17" s="151" t="s">
        <v>565</v>
      </c>
      <c r="D17" s="432" t="str">
        <f>IFERROR(VLOOKUP($C17,'START - AWARD DETAILS'!$C$21:$G$40,2,0),"")</f>
        <v>Charity (ODA Eligible)</v>
      </c>
      <c r="E17" s="431" t="str">
        <f>IFERROR(VLOOKUP($C17,'START - AWARD DETAILS'!$C$21:$G$40,3,0),"")</f>
        <v>Bangladesh</v>
      </c>
      <c r="F17" s="431" t="str">
        <f>IFERROR(VLOOKUP($C17,'START - AWARD DETAILS'!$C$21:$G$40,4,0),"")</f>
        <v>Yes</v>
      </c>
      <c r="G17" s="431" t="str">
        <f>IFERROR(VLOOKUP($C17,'START - AWARD DETAILS'!$C$21:$G$40,5,0),"")</f>
        <v>Least Developed Countries</v>
      </c>
      <c r="H17" s="261" t="s">
        <v>71</v>
      </c>
      <c r="I17" s="342">
        <f t="shared" si="3"/>
        <v>1</v>
      </c>
      <c r="J17" s="521">
        <v>840</v>
      </c>
      <c r="K17" s="343">
        <f>SUMIF('2. Annual Costs of Staff Posts'!$D$13:$D$311,'11. Indirect Costs'!$C17,'2. Annual Costs of Staff Posts'!$N$13:$N$311)</f>
        <v>1</v>
      </c>
      <c r="L17" s="344">
        <f t="shared" si="0"/>
        <v>840</v>
      </c>
      <c r="M17" s="344">
        <f>J17*$I17</f>
        <v>840</v>
      </c>
      <c r="N17" s="521">
        <v>1680</v>
      </c>
      <c r="O17" s="343">
        <f>SUMIF('2. Annual Costs of Staff Posts'!$D$13:$D$311,'11. Indirect Costs'!$C17,'2. Annual Costs of Staff Posts'!$S$13:$S$311)</f>
        <v>2</v>
      </c>
      <c r="P17" s="344">
        <f t="shared" ref="P17:P37" si="10">IFERROR((N17/O17)*I17,"£0")</f>
        <v>840</v>
      </c>
      <c r="Q17" s="344">
        <f>N17*$I17</f>
        <v>1680</v>
      </c>
      <c r="R17" s="521">
        <v>1680</v>
      </c>
      <c r="S17" s="343">
        <f>SUMIF('2. Annual Costs of Staff Posts'!$D$13:$D$311,'11. Indirect Costs'!$C17,'2. Annual Costs of Staff Posts'!$X$13:$X$311)</f>
        <v>2</v>
      </c>
      <c r="T17" s="344">
        <f t="shared" si="7"/>
        <v>840</v>
      </c>
      <c r="U17" s="344">
        <f t="shared" si="8"/>
        <v>1680</v>
      </c>
      <c r="V17" s="521">
        <v>840</v>
      </c>
      <c r="W17" s="343">
        <f>SUMIF('2. Annual Costs of Staff Posts'!$D$13:$D$311,'11. Indirect Costs'!$C17,'2. Annual Costs of Staff Posts'!$AC$13:$AC$311)</f>
        <v>1</v>
      </c>
      <c r="X17" s="344">
        <f t="shared" si="9"/>
        <v>840</v>
      </c>
      <c r="Y17" s="344">
        <f t="shared" ref="Y17:Y62" si="11">V17*$I17</f>
        <v>840</v>
      </c>
      <c r="Z17" s="521">
        <v>0</v>
      </c>
      <c r="AA17" s="343">
        <f>SUMIF('2. Annual Costs of Staff Posts'!$D$13:$D$311,'11. Indirect Costs'!$C17,'2. Annual Costs of Staff Posts'!$AH$13:$AH$311)</f>
        <v>0</v>
      </c>
      <c r="AB17" s="344" t="str">
        <f t="shared" si="4"/>
        <v>£0</v>
      </c>
      <c r="AC17" s="344">
        <f>Z17*$I17</f>
        <v>0</v>
      </c>
      <c r="AD17" s="348">
        <f t="shared" si="1"/>
        <v>6</v>
      </c>
      <c r="AE17" s="346">
        <f t="shared" si="5"/>
        <v>840</v>
      </c>
      <c r="AF17" s="349">
        <f t="shared" si="2"/>
        <v>5040</v>
      </c>
      <c r="AG17" s="346">
        <f t="shared" si="6"/>
        <v>5040</v>
      </c>
      <c r="AH17" s="109"/>
    </row>
    <row r="18" spans="2:34" s="99" customFormat="1" ht="45" x14ac:dyDescent="0.25">
      <c r="B18" s="109"/>
      <c r="C18" s="151" t="s">
        <v>566</v>
      </c>
      <c r="D18" s="432" t="str">
        <f>IFERROR(VLOOKUP($C18,'START - AWARD DETAILS'!$C$21:$G$40,2,0),"")</f>
        <v>Research institute (ODA Eligible)</v>
      </c>
      <c r="E18" s="431" t="str">
        <f>IFERROR(VLOOKUP($C18,'START - AWARD DETAILS'!$C$21:$G$40,3,0),"")</f>
        <v>Sri Lanka</v>
      </c>
      <c r="F18" s="431" t="str">
        <f>IFERROR(VLOOKUP($C18,'START - AWARD DETAILS'!$C$21:$G$40,4,0),"")</f>
        <v>Yes</v>
      </c>
      <c r="G18" s="431" t="str">
        <f>IFERROR(VLOOKUP($C18,'START - AWARD DETAILS'!$C$21:$G$40,5,0),"")</f>
        <v>Lower Middle Income Countries and Territories</v>
      </c>
      <c r="H18" s="261" t="s">
        <v>71</v>
      </c>
      <c r="I18" s="342">
        <f t="shared" si="3"/>
        <v>1</v>
      </c>
      <c r="J18" s="347">
        <v>840</v>
      </c>
      <c r="K18" s="343">
        <f>SUMIF('2. Annual Costs of Staff Posts'!$D$13:$D$311,'11. Indirect Costs'!$C18,'2. Annual Costs of Staff Posts'!$N$13:$N$311)</f>
        <v>1</v>
      </c>
      <c r="L18" s="344">
        <f t="shared" si="0"/>
        <v>840</v>
      </c>
      <c r="M18" s="344">
        <f t="shared" ref="M18:M62" si="12">J18*$I18</f>
        <v>840</v>
      </c>
      <c r="N18" s="347">
        <v>1680</v>
      </c>
      <c r="O18" s="343">
        <f>SUMIF('2. Annual Costs of Staff Posts'!$D$13:$D$311,'11. Indirect Costs'!$C18,'2. Annual Costs of Staff Posts'!$S$13:$S$311)</f>
        <v>2</v>
      </c>
      <c r="P18" s="344">
        <f t="shared" si="10"/>
        <v>840</v>
      </c>
      <c r="Q18" s="344">
        <f t="shared" ref="Q18:Q62" si="13">N18*$I18</f>
        <v>1680</v>
      </c>
      <c r="R18" s="347">
        <v>1680</v>
      </c>
      <c r="S18" s="343">
        <f>SUMIF('2. Annual Costs of Staff Posts'!$D$13:$D$311,'11. Indirect Costs'!$C18,'2. Annual Costs of Staff Posts'!$X$13:$X$311)</f>
        <v>2</v>
      </c>
      <c r="T18" s="344">
        <f t="shared" si="7"/>
        <v>840</v>
      </c>
      <c r="U18" s="344">
        <f t="shared" si="8"/>
        <v>1680</v>
      </c>
      <c r="V18" s="347">
        <v>840</v>
      </c>
      <c r="W18" s="343">
        <f>SUMIF('2. Annual Costs of Staff Posts'!$D$13:$D$311,'11. Indirect Costs'!$C18,'2. Annual Costs of Staff Posts'!$AC$13:$AC$311)</f>
        <v>1</v>
      </c>
      <c r="X18" s="344">
        <f t="shared" si="9"/>
        <v>840</v>
      </c>
      <c r="Y18" s="344">
        <f t="shared" si="11"/>
        <v>840</v>
      </c>
      <c r="Z18" s="347">
        <v>0</v>
      </c>
      <c r="AA18" s="343">
        <f>SUMIF('2. Annual Costs of Staff Posts'!$D$13:$D$311,'11. Indirect Costs'!$C18,'2. Annual Costs of Staff Posts'!$AH$13:$AH$311)</f>
        <v>0</v>
      </c>
      <c r="AB18" s="344" t="str">
        <f t="shared" si="4"/>
        <v>£0</v>
      </c>
      <c r="AC18" s="344">
        <f t="shared" ref="AC18:AC62" si="14">Z18*$I18</f>
        <v>0</v>
      </c>
      <c r="AD18" s="348">
        <f t="shared" si="1"/>
        <v>6</v>
      </c>
      <c r="AE18" s="346">
        <f t="shared" si="5"/>
        <v>840</v>
      </c>
      <c r="AF18" s="349">
        <f t="shared" si="2"/>
        <v>5040</v>
      </c>
      <c r="AG18" s="346">
        <f t="shared" si="6"/>
        <v>5040</v>
      </c>
      <c r="AH18" s="109"/>
    </row>
    <row r="19" spans="2:34" s="99" customFormat="1" ht="30" x14ac:dyDescent="0.25">
      <c r="B19" s="109"/>
      <c r="C19" s="151" t="s">
        <v>528</v>
      </c>
      <c r="D19" s="432" t="str">
        <f>IFERROR(VLOOKUP($C19,'START - AWARD DETAILS'!$C$21:$G$40,2,0),"")</f>
        <v>HEI (UK)</v>
      </c>
      <c r="E19" s="431" t="str">
        <f>IFERROR(VLOOKUP($C19,'START - AWARD DETAILS'!$C$21:$G$40,3,0),"")</f>
        <v>United Kingdom</v>
      </c>
      <c r="F19" s="431" t="str">
        <f>IFERROR(VLOOKUP($C19,'START - AWARD DETAILS'!$C$21:$G$40,4,0),"")</f>
        <v>No</v>
      </c>
      <c r="G19" s="431" t="str">
        <f>IFERROR(VLOOKUP($C19,'START - AWARD DETAILS'!$C$21:$G$40,5,0),"")</f>
        <v>N/A</v>
      </c>
      <c r="H19" s="261" t="s">
        <v>70</v>
      </c>
      <c r="I19" s="342">
        <f t="shared" si="3"/>
        <v>0.8</v>
      </c>
      <c r="J19" s="347">
        <v>13480.8</v>
      </c>
      <c r="K19" s="343">
        <f>SUMIF('2. Annual Costs of Staff Posts'!$D$13:$D$311,'11. Indirect Costs'!$C19,'2. Annual Costs of Staff Posts'!$N$13:$N$311)</f>
        <v>2.4</v>
      </c>
      <c r="L19" s="344">
        <f t="shared" si="0"/>
        <v>4493.6000000000004</v>
      </c>
      <c r="M19" s="344">
        <f t="shared" si="12"/>
        <v>10784.64</v>
      </c>
      <c r="N19" s="347">
        <v>13480.8</v>
      </c>
      <c r="O19" s="343">
        <f>SUMIF('2. Annual Costs of Staff Posts'!$D$13:$D$311,'11. Indirect Costs'!$C19,'2. Annual Costs of Staff Posts'!$S$13:$S$311)</f>
        <v>2.4</v>
      </c>
      <c r="P19" s="344">
        <f t="shared" si="10"/>
        <v>4493.6000000000004</v>
      </c>
      <c r="Q19" s="344">
        <f t="shared" si="13"/>
        <v>10784.64</v>
      </c>
      <c r="R19" s="347">
        <v>13480.8</v>
      </c>
      <c r="S19" s="343">
        <f>SUMIF('2. Annual Costs of Staff Posts'!$D$13:$D$311,'11. Indirect Costs'!$C19,'2. Annual Costs of Staff Posts'!$X$13:$X$311)</f>
        <v>2.4</v>
      </c>
      <c r="T19" s="344">
        <f t="shared" si="7"/>
        <v>4493.6000000000004</v>
      </c>
      <c r="U19" s="344">
        <f t="shared" si="8"/>
        <v>10784.64</v>
      </c>
      <c r="V19" s="347">
        <v>13480.8</v>
      </c>
      <c r="W19" s="343">
        <f>SUMIF('2. Annual Costs of Staff Posts'!$D$13:$D$311,'11. Indirect Costs'!$C19,'2. Annual Costs of Staff Posts'!$AC$13:$AC$311)</f>
        <v>2.4</v>
      </c>
      <c r="X19" s="344">
        <f t="shared" si="9"/>
        <v>4493.6000000000004</v>
      </c>
      <c r="Y19" s="344">
        <f t="shared" si="11"/>
        <v>10784.64</v>
      </c>
      <c r="Z19" s="347">
        <v>0</v>
      </c>
      <c r="AA19" s="343">
        <f>SUMIF('2. Annual Costs of Staff Posts'!$D$13:$D$311,'11. Indirect Costs'!$C19,'2. Annual Costs of Staff Posts'!$AH$13:$AH$311)</f>
        <v>0</v>
      </c>
      <c r="AB19" s="344" t="str">
        <f t="shared" si="4"/>
        <v>£0</v>
      </c>
      <c r="AC19" s="344">
        <f t="shared" si="14"/>
        <v>0</v>
      </c>
      <c r="AD19" s="348">
        <f t="shared" si="1"/>
        <v>9.6</v>
      </c>
      <c r="AE19" s="346">
        <f t="shared" si="5"/>
        <v>4493.6000000000004</v>
      </c>
      <c r="AF19" s="349">
        <f t="shared" si="2"/>
        <v>53923.199999999997</v>
      </c>
      <c r="AG19" s="346">
        <f t="shared" si="6"/>
        <v>43138.559999999998</v>
      </c>
      <c r="AH19" s="109"/>
    </row>
    <row r="20" spans="2:34" s="99" customFormat="1" ht="45" x14ac:dyDescent="0.25">
      <c r="B20" s="109"/>
      <c r="C20" s="151" t="s">
        <v>528</v>
      </c>
      <c r="D20" s="432" t="str">
        <f>IFERROR(VLOOKUP($C20,'START - AWARD DETAILS'!$C$21:$G$40,2,0),"")</f>
        <v>HEI (UK)</v>
      </c>
      <c r="E20" s="431" t="str">
        <f>IFERROR(VLOOKUP($C20,'START - AWARD DETAILS'!$C$21:$G$40,3,0),"")</f>
        <v>United Kingdom</v>
      </c>
      <c r="F20" s="431" t="str">
        <f>IFERROR(VLOOKUP($C20,'START - AWARD DETAILS'!$C$21:$G$40,4,0),"")</f>
        <v>No</v>
      </c>
      <c r="G20" s="431" t="str">
        <f>IFERROR(VLOOKUP($C20,'START - AWARD DETAILS'!$C$21:$G$40,5,0),"")</f>
        <v>N/A</v>
      </c>
      <c r="H20" s="261" t="s">
        <v>71</v>
      </c>
      <c r="I20" s="342">
        <f t="shared" si="3"/>
        <v>0.8</v>
      </c>
      <c r="J20" s="347">
        <v>124768.8</v>
      </c>
      <c r="K20" s="343">
        <f>SUMIF('2. Annual Costs of Staff Posts'!$D$13:$D$311,'11. Indirect Costs'!$C20,'2. Annual Costs of Staff Posts'!$N$13:$N$311)</f>
        <v>2.4</v>
      </c>
      <c r="L20" s="344">
        <f t="shared" si="0"/>
        <v>41589.600000000006</v>
      </c>
      <c r="M20" s="344">
        <f t="shared" si="12"/>
        <v>99815.040000000008</v>
      </c>
      <c r="N20" s="347">
        <v>124768.8</v>
      </c>
      <c r="O20" s="343">
        <f>SUMIF('2. Annual Costs of Staff Posts'!$D$13:$D$311,'11. Indirect Costs'!$C20,'2. Annual Costs of Staff Posts'!$S$13:$S$311)</f>
        <v>2.4</v>
      </c>
      <c r="P20" s="344">
        <f t="shared" si="10"/>
        <v>41589.600000000006</v>
      </c>
      <c r="Q20" s="344">
        <f t="shared" si="13"/>
        <v>99815.040000000008</v>
      </c>
      <c r="R20" s="347">
        <v>124768.8</v>
      </c>
      <c r="S20" s="343">
        <f>SUMIF('2. Annual Costs of Staff Posts'!$D$13:$D$311,'11. Indirect Costs'!$C20,'2. Annual Costs of Staff Posts'!$X$13:$X$311)</f>
        <v>2.4</v>
      </c>
      <c r="T20" s="344">
        <f t="shared" si="7"/>
        <v>41589.600000000006</v>
      </c>
      <c r="U20" s="344">
        <f t="shared" si="8"/>
        <v>99815.040000000008</v>
      </c>
      <c r="V20" s="347">
        <v>124768.8</v>
      </c>
      <c r="W20" s="343">
        <f>SUMIF('2. Annual Costs of Staff Posts'!$D$13:$D$311,'11. Indirect Costs'!$C20,'2. Annual Costs of Staff Posts'!$AC$13:$AC$311)</f>
        <v>2.4</v>
      </c>
      <c r="X20" s="344">
        <f t="shared" si="9"/>
        <v>41589.600000000006</v>
      </c>
      <c r="Y20" s="344">
        <f t="shared" si="11"/>
        <v>99815.040000000008</v>
      </c>
      <c r="Z20" s="347">
        <v>0</v>
      </c>
      <c r="AA20" s="343">
        <f>SUMIF('2. Annual Costs of Staff Posts'!$D$13:$D$311,'11. Indirect Costs'!$C20,'2. Annual Costs of Staff Posts'!$AH$13:$AH$311)</f>
        <v>0</v>
      </c>
      <c r="AB20" s="344" t="str">
        <f t="shared" si="4"/>
        <v>£0</v>
      </c>
      <c r="AC20" s="344">
        <f t="shared" si="14"/>
        <v>0</v>
      </c>
      <c r="AD20" s="348">
        <f t="shared" si="1"/>
        <v>9.6</v>
      </c>
      <c r="AE20" s="346">
        <f t="shared" si="5"/>
        <v>41589.600000000006</v>
      </c>
      <c r="AF20" s="349">
        <f t="shared" si="2"/>
        <v>499075.2</v>
      </c>
      <c r="AG20" s="346">
        <f t="shared" si="6"/>
        <v>399260.16000000003</v>
      </c>
      <c r="AH20" s="109"/>
    </row>
    <row r="21" spans="2:34" s="99" customFormat="1" x14ac:dyDescent="0.25">
      <c r="B21" s="109"/>
      <c r="C21" s="151" t="s">
        <v>25</v>
      </c>
      <c r="D21" s="432" t="str">
        <f>IFERROR(VLOOKUP($C21,'START - AWARD DETAILS'!$C$21:$G$40,2,0),"")</f>
        <v/>
      </c>
      <c r="E21" s="431" t="str">
        <f>IFERROR(VLOOKUP($C21,'START - AWARD DETAILS'!$C$21:$G$40,3,0),"")</f>
        <v/>
      </c>
      <c r="F21" s="431" t="str">
        <f>IFERROR(VLOOKUP($C21,'START - AWARD DETAILS'!$C$21:$G$40,4,0),"")</f>
        <v/>
      </c>
      <c r="G21" s="431" t="str">
        <f>IFERROR(VLOOKUP($C21,'START - AWARD DETAILS'!$C$21:$G$40,5,0),"")</f>
        <v/>
      </c>
      <c r="H21" s="261" t="s">
        <v>25</v>
      </c>
      <c r="I21" s="342">
        <f t="shared" si="3"/>
        <v>1</v>
      </c>
      <c r="J21" s="347"/>
      <c r="K21" s="343">
        <f>SUMIF('2. Annual Costs of Staff Posts'!$D$13:$D$311,'11. Indirect Costs'!$C21,'2. Annual Costs of Staff Posts'!$N$13:$N$311)</f>
        <v>0</v>
      </c>
      <c r="L21" s="344" t="str">
        <f t="shared" si="0"/>
        <v>£0</v>
      </c>
      <c r="M21" s="344">
        <f t="shared" si="12"/>
        <v>0</v>
      </c>
      <c r="N21" s="347"/>
      <c r="O21" s="343">
        <f>SUMIF('2. Annual Costs of Staff Posts'!$D$13:$D$311,'11. Indirect Costs'!$C21,'2. Annual Costs of Staff Posts'!$S$13:$S$311)</f>
        <v>0</v>
      </c>
      <c r="P21" s="344" t="str">
        <f t="shared" si="10"/>
        <v>£0</v>
      </c>
      <c r="Q21" s="344">
        <f t="shared" si="13"/>
        <v>0</v>
      </c>
      <c r="R21" s="347"/>
      <c r="S21" s="343">
        <f>SUMIF('2. Annual Costs of Staff Posts'!$D$13:$D$311,'11. Indirect Costs'!$C21,'2. Annual Costs of Staff Posts'!$X$13:$X$311)</f>
        <v>0</v>
      </c>
      <c r="T21" s="344" t="str">
        <f t="shared" si="7"/>
        <v>£0</v>
      </c>
      <c r="U21" s="344">
        <f t="shared" si="8"/>
        <v>0</v>
      </c>
      <c r="V21" s="347"/>
      <c r="W21" s="343">
        <f>SUMIF('2. Annual Costs of Staff Posts'!$D$13:$D$311,'11. Indirect Costs'!$C21,'2. Annual Costs of Staff Posts'!$AC$13:$AC$311)</f>
        <v>0</v>
      </c>
      <c r="X21" s="344" t="str">
        <f t="shared" si="9"/>
        <v>£0</v>
      </c>
      <c r="Y21" s="344">
        <f t="shared" si="11"/>
        <v>0</v>
      </c>
      <c r="Z21" s="347"/>
      <c r="AA21" s="343">
        <f>SUMIF('2. Annual Costs of Staff Posts'!$D$13:$D$311,'11. Indirect Costs'!$C21,'2. Annual Costs of Staff Posts'!$AH$13:$AH$311)</f>
        <v>0</v>
      </c>
      <c r="AB21" s="344" t="str">
        <f t="shared" si="4"/>
        <v>£0</v>
      </c>
      <c r="AC21" s="344">
        <f t="shared" si="14"/>
        <v>0</v>
      </c>
      <c r="AD21" s="348">
        <f t="shared" si="1"/>
        <v>0</v>
      </c>
      <c r="AE21" s="346" t="str">
        <f t="shared" si="5"/>
        <v/>
      </c>
      <c r="AF21" s="349">
        <f t="shared" si="2"/>
        <v>0</v>
      </c>
      <c r="AG21" s="346">
        <f t="shared" si="6"/>
        <v>0</v>
      </c>
      <c r="AH21" s="109"/>
    </row>
    <row r="22" spans="2:34" s="99" customFormat="1" x14ac:dyDescent="0.25">
      <c r="B22" s="109"/>
      <c r="C22" s="151" t="s">
        <v>25</v>
      </c>
      <c r="D22" s="432" t="str">
        <f>IFERROR(VLOOKUP($C22,'START - AWARD DETAILS'!$C$21:$G$40,2,0),"")</f>
        <v/>
      </c>
      <c r="E22" s="431" t="str">
        <f>IFERROR(VLOOKUP($C22,'START - AWARD DETAILS'!$C$21:$G$40,3,0),"")</f>
        <v/>
      </c>
      <c r="F22" s="431" t="str">
        <f>IFERROR(VLOOKUP($C22,'START - AWARD DETAILS'!$C$21:$G$40,4,0),"")</f>
        <v/>
      </c>
      <c r="G22" s="431" t="str">
        <f>IFERROR(VLOOKUP($C22,'START - AWARD DETAILS'!$C$21:$G$40,5,0),"")</f>
        <v/>
      </c>
      <c r="H22" s="261" t="s">
        <v>25</v>
      </c>
      <c r="I22" s="342">
        <f t="shared" si="3"/>
        <v>1</v>
      </c>
      <c r="J22" s="347"/>
      <c r="K22" s="343">
        <f>SUMIF('2. Annual Costs of Staff Posts'!$D$13:$D$311,'11. Indirect Costs'!$C22,'2. Annual Costs of Staff Posts'!$N$13:$N$311)</f>
        <v>0</v>
      </c>
      <c r="L22" s="344" t="str">
        <f t="shared" si="0"/>
        <v>£0</v>
      </c>
      <c r="M22" s="344">
        <f t="shared" si="12"/>
        <v>0</v>
      </c>
      <c r="N22" s="347"/>
      <c r="O22" s="343">
        <f>SUMIF('2. Annual Costs of Staff Posts'!$D$13:$D$311,'11. Indirect Costs'!$C22,'2. Annual Costs of Staff Posts'!$S$13:$S$311)</f>
        <v>0</v>
      </c>
      <c r="P22" s="344" t="str">
        <f t="shared" si="10"/>
        <v>£0</v>
      </c>
      <c r="Q22" s="344">
        <f t="shared" si="13"/>
        <v>0</v>
      </c>
      <c r="R22" s="347"/>
      <c r="S22" s="343">
        <f>SUMIF('2. Annual Costs of Staff Posts'!$D$13:$D$311,'11. Indirect Costs'!$C22,'2. Annual Costs of Staff Posts'!$X$13:$X$311)</f>
        <v>0</v>
      </c>
      <c r="T22" s="344" t="str">
        <f t="shared" si="7"/>
        <v>£0</v>
      </c>
      <c r="U22" s="344">
        <f t="shared" si="8"/>
        <v>0</v>
      </c>
      <c r="V22" s="347"/>
      <c r="W22" s="343">
        <f>SUMIF('2. Annual Costs of Staff Posts'!$D$13:$D$311,'11. Indirect Costs'!$C22,'2. Annual Costs of Staff Posts'!$AC$13:$AC$311)</f>
        <v>0</v>
      </c>
      <c r="X22" s="344" t="str">
        <f t="shared" si="9"/>
        <v>£0</v>
      </c>
      <c r="Y22" s="344">
        <f t="shared" si="11"/>
        <v>0</v>
      </c>
      <c r="Z22" s="347"/>
      <c r="AA22" s="343">
        <f>SUMIF('2. Annual Costs of Staff Posts'!$D$13:$D$311,'11. Indirect Costs'!$C22,'2. Annual Costs of Staff Posts'!$AH$13:$AH$311)</f>
        <v>0</v>
      </c>
      <c r="AB22" s="344" t="str">
        <f t="shared" si="4"/>
        <v>£0</v>
      </c>
      <c r="AC22" s="344">
        <f t="shared" si="14"/>
        <v>0</v>
      </c>
      <c r="AD22" s="348">
        <f t="shared" si="1"/>
        <v>0</v>
      </c>
      <c r="AE22" s="346" t="str">
        <f t="shared" si="5"/>
        <v/>
      </c>
      <c r="AF22" s="349">
        <f t="shared" si="2"/>
        <v>0</v>
      </c>
      <c r="AG22" s="346">
        <f t="shared" si="6"/>
        <v>0</v>
      </c>
      <c r="AH22" s="109"/>
    </row>
    <row r="23" spans="2:34" s="99" customFormat="1" x14ac:dyDescent="0.25">
      <c r="B23" s="109"/>
      <c r="C23" s="151" t="s">
        <v>25</v>
      </c>
      <c r="D23" s="432" t="str">
        <f>IFERROR(VLOOKUP($C23,'START - AWARD DETAILS'!$C$21:$G$40,2,0),"")</f>
        <v/>
      </c>
      <c r="E23" s="431" t="str">
        <f>IFERROR(VLOOKUP($C23,'START - AWARD DETAILS'!$C$21:$G$40,3,0),"")</f>
        <v/>
      </c>
      <c r="F23" s="431" t="str">
        <f>IFERROR(VLOOKUP($C23,'START - AWARD DETAILS'!$C$21:$G$40,4,0),"")</f>
        <v/>
      </c>
      <c r="G23" s="431" t="str">
        <f>IFERROR(VLOOKUP($C23,'START - AWARD DETAILS'!$C$21:$G$40,5,0),"")</f>
        <v/>
      </c>
      <c r="H23" s="261" t="s">
        <v>25</v>
      </c>
      <c r="I23" s="342">
        <f t="shared" si="3"/>
        <v>1</v>
      </c>
      <c r="J23" s="347"/>
      <c r="K23" s="343">
        <f>SUMIF('2. Annual Costs of Staff Posts'!$D$13:$D$311,'11. Indirect Costs'!$C23,'2. Annual Costs of Staff Posts'!$N$13:$N$311)</f>
        <v>0</v>
      </c>
      <c r="L23" s="344" t="str">
        <f t="shared" ref="L23:L37" si="15">IFERROR((J23/K23)*I23,"£0")</f>
        <v>£0</v>
      </c>
      <c r="M23" s="344">
        <f t="shared" si="12"/>
        <v>0</v>
      </c>
      <c r="N23" s="347"/>
      <c r="O23" s="343">
        <f>SUMIF('2. Annual Costs of Staff Posts'!$D$13:$D$311,'11. Indirect Costs'!$C23,'2. Annual Costs of Staff Posts'!$S$13:$S$311)</f>
        <v>0</v>
      </c>
      <c r="P23" s="344" t="str">
        <f t="shared" si="10"/>
        <v>£0</v>
      </c>
      <c r="Q23" s="344">
        <f t="shared" si="13"/>
        <v>0</v>
      </c>
      <c r="R23" s="347"/>
      <c r="S23" s="343">
        <f>SUMIF('2. Annual Costs of Staff Posts'!$D$13:$D$311,'11. Indirect Costs'!$C23,'2. Annual Costs of Staff Posts'!$X$13:$X$311)</f>
        <v>0</v>
      </c>
      <c r="T23" s="344" t="str">
        <f t="shared" si="7"/>
        <v>£0</v>
      </c>
      <c r="U23" s="344">
        <f t="shared" si="8"/>
        <v>0</v>
      </c>
      <c r="V23" s="347"/>
      <c r="W23" s="343">
        <f>SUMIF('2. Annual Costs of Staff Posts'!$D$13:$D$311,'11. Indirect Costs'!$C23,'2. Annual Costs of Staff Posts'!$AC$13:$AC$311)</f>
        <v>0</v>
      </c>
      <c r="X23" s="344" t="str">
        <f t="shared" si="9"/>
        <v>£0</v>
      </c>
      <c r="Y23" s="344">
        <f t="shared" si="11"/>
        <v>0</v>
      </c>
      <c r="Z23" s="347"/>
      <c r="AA23" s="343">
        <f>SUMIF('2. Annual Costs of Staff Posts'!$D$13:$D$311,'11. Indirect Costs'!$C23,'2. Annual Costs of Staff Posts'!$AH$13:$AH$311)</f>
        <v>0</v>
      </c>
      <c r="AB23" s="344" t="str">
        <f t="shared" si="4"/>
        <v>£0</v>
      </c>
      <c r="AC23" s="344">
        <f t="shared" si="14"/>
        <v>0</v>
      </c>
      <c r="AD23" s="348">
        <f t="shared" si="1"/>
        <v>0</v>
      </c>
      <c r="AE23" s="346" t="str">
        <f t="shared" si="5"/>
        <v/>
      </c>
      <c r="AF23" s="349">
        <f t="shared" si="2"/>
        <v>0</v>
      </c>
      <c r="AG23" s="346">
        <f t="shared" si="6"/>
        <v>0</v>
      </c>
      <c r="AH23" s="109"/>
    </row>
    <row r="24" spans="2:34" s="99" customFormat="1" x14ac:dyDescent="0.25">
      <c r="B24" s="109"/>
      <c r="C24" s="151" t="s">
        <v>25</v>
      </c>
      <c r="D24" s="432" t="str">
        <f>IFERROR(VLOOKUP($C24,'START - AWARD DETAILS'!$C$21:$G$40,2,0),"")</f>
        <v/>
      </c>
      <c r="E24" s="431" t="str">
        <f>IFERROR(VLOOKUP($C24,'START - AWARD DETAILS'!$C$21:$G$40,3,0),"")</f>
        <v/>
      </c>
      <c r="F24" s="431" t="str">
        <f>IFERROR(VLOOKUP($C24,'START - AWARD DETAILS'!$C$21:$G$40,4,0),"")</f>
        <v/>
      </c>
      <c r="G24" s="431" t="str">
        <f>IFERROR(VLOOKUP($C24,'START - AWARD DETAILS'!$C$21:$G$40,5,0),"")</f>
        <v/>
      </c>
      <c r="H24" s="261" t="s">
        <v>25</v>
      </c>
      <c r="I24" s="342">
        <f t="shared" si="3"/>
        <v>1</v>
      </c>
      <c r="J24" s="347"/>
      <c r="K24" s="343">
        <f>SUMIF('2. Annual Costs of Staff Posts'!$D$13:$D$311,'11. Indirect Costs'!$C24,'2. Annual Costs of Staff Posts'!$N$13:$N$311)</f>
        <v>0</v>
      </c>
      <c r="L24" s="344" t="str">
        <f t="shared" si="15"/>
        <v>£0</v>
      </c>
      <c r="M24" s="344">
        <f t="shared" si="12"/>
        <v>0</v>
      </c>
      <c r="N24" s="347"/>
      <c r="O24" s="343">
        <f>SUMIF('2. Annual Costs of Staff Posts'!$D$13:$D$311,'11. Indirect Costs'!$C24,'2. Annual Costs of Staff Posts'!$S$13:$S$311)</f>
        <v>0</v>
      </c>
      <c r="P24" s="344" t="str">
        <f t="shared" si="10"/>
        <v>£0</v>
      </c>
      <c r="Q24" s="344">
        <f t="shared" si="13"/>
        <v>0</v>
      </c>
      <c r="R24" s="347"/>
      <c r="S24" s="343">
        <f>SUMIF('2. Annual Costs of Staff Posts'!$D$13:$D$311,'11. Indirect Costs'!$C24,'2. Annual Costs of Staff Posts'!$X$13:$X$311)</f>
        <v>0</v>
      </c>
      <c r="T24" s="344" t="str">
        <f t="shared" si="7"/>
        <v>£0</v>
      </c>
      <c r="U24" s="344">
        <f t="shared" si="8"/>
        <v>0</v>
      </c>
      <c r="V24" s="347"/>
      <c r="W24" s="343">
        <f>SUMIF('2. Annual Costs of Staff Posts'!$D$13:$D$311,'11. Indirect Costs'!$C24,'2. Annual Costs of Staff Posts'!$AC$13:$AC$311)</f>
        <v>0</v>
      </c>
      <c r="X24" s="344" t="str">
        <f t="shared" si="9"/>
        <v>£0</v>
      </c>
      <c r="Y24" s="344">
        <f t="shared" si="11"/>
        <v>0</v>
      </c>
      <c r="Z24" s="347"/>
      <c r="AA24" s="343">
        <f>SUMIF('2. Annual Costs of Staff Posts'!$D$13:$D$311,'11. Indirect Costs'!$C24,'2. Annual Costs of Staff Posts'!$AH$13:$AH$311)</f>
        <v>0</v>
      </c>
      <c r="AB24" s="344" t="str">
        <f t="shared" si="4"/>
        <v>£0</v>
      </c>
      <c r="AC24" s="344">
        <f t="shared" si="14"/>
        <v>0</v>
      </c>
      <c r="AD24" s="348">
        <f t="shared" si="1"/>
        <v>0</v>
      </c>
      <c r="AE24" s="346" t="str">
        <f t="shared" si="5"/>
        <v/>
      </c>
      <c r="AF24" s="349">
        <f t="shared" si="2"/>
        <v>0</v>
      </c>
      <c r="AG24" s="346">
        <f t="shared" si="6"/>
        <v>0</v>
      </c>
      <c r="AH24" s="109"/>
    </row>
    <row r="25" spans="2:34" s="99" customFormat="1" x14ac:dyDescent="0.25">
      <c r="B25" s="109"/>
      <c r="C25" s="151" t="s">
        <v>25</v>
      </c>
      <c r="D25" s="432" t="str">
        <f>IFERROR(VLOOKUP($C25,'START - AWARD DETAILS'!$C$21:$G$40,2,0),"")</f>
        <v/>
      </c>
      <c r="E25" s="431" t="str">
        <f>IFERROR(VLOOKUP($C25,'START - AWARD DETAILS'!$C$21:$G$40,3,0),"")</f>
        <v/>
      </c>
      <c r="F25" s="431" t="str">
        <f>IFERROR(VLOOKUP($C25,'START - AWARD DETAILS'!$C$21:$G$40,4,0),"")</f>
        <v/>
      </c>
      <c r="G25" s="431" t="str">
        <f>IFERROR(VLOOKUP($C25,'START - AWARD DETAILS'!$C$21:$G$40,5,0),"")</f>
        <v/>
      </c>
      <c r="H25" s="261" t="s">
        <v>25</v>
      </c>
      <c r="I25" s="342">
        <f t="shared" si="3"/>
        <v>1</v>
      </c>
      <c r="J25" s="347"/>
      <c r="K25" s="343">
        <f>SUMIF('2. Annual Costs of Staff Posts'!$D$13:$D$311,'11. Indirect Costs'!$C25,'2. Annual Costs of Staff Posts'!$N$13:$N$311)</f>
        <v>0</v>
      </c>
      <c r="L25" s="344" t="str">
        <f t="shared" si="15"/>
        <v>£0</v>
      </c>
      <c r="M25" s="344">
        <f t="shared" si="12"/>
        <v>0</v>
      </c>
      <c r="N25" s="347"/>
      <c r="O25" s="343">
        <f>SUMIF('2. Annual Costs of Staff Posts'!$D$13:$D$311,'11. Indirect Costs'!$C25,'2. Annual Costs of Staff Posts'!$S$13:$S$311)</f>
        <v>0</v>
      </c>
      <c r="P25" s="344" t="str">
        <f t="shared" si="10"/>
        <v>£0</v>
      </c>
      <c r="Q25" s="344">
        <f t="shared" si="13"/>
        <v>0</v>
      </c>
      <c r="R25" s="347"/>
      <c r="S25" s="343">
        <f>SUMIF('2. Annual Costs of Staff Posts'!$D$13:$D$311,'11. Indirect Costs'!$C25,'2. Annual Costs of Staff Posts'!$X$13:$X$311)</f>
        <v>0</v>
      </c>
      <c r="T25" s="344" t="str">
        <f t="shared" si="7"/>
        <v>£0</v>
      </c>
      <c r="U25" s="344">
        <f t="shared" si="8"/>
        <v>0</v>
      </c>
      <c r="V25" s="347"/>
      <c r="W25" s="343">
        <f>SUMIF('2. Annual Costs of Staff Posts'!$D$13:$D$311,'11. Indirect Costs'!$C25,'2. Annual Costs of Staff Posts'!$AC$13:$AC$311)</f>
        <v>0</v>
      </c>
      <c r="X25" s="344" t="str">
        <f t="shared" si="9"/>
        <v>£0</v>
      </c>
      <c r="Y25" s="344">
        <f t="shared" si="11"/>
        <v>0</v>
      </c>
      <c r="Z25" s="347"/>
      <c r="AA25" s="343">
        <f>SUMIF('2. Annual Costs of Staff Posts'!$D$13:$D$311,'11. Indirect Costs'!$C25,'2. Annual Costs of Staff Posts'!$AH$13:$AH$311)</f>
        <v>0</v>
      </c>
      <c r="AB25" s="344" t="str">
        <f t="shared" si="4"/>
        <v>£0</v>
      </c>
      <c r="AC25" s="344">
        <f t="shared" si="14"/>
        <v>0</v>
      </c>
      <c r="AD25" s="348">
        <f t="shared" si="1"/>
        <v>0</v>
      </c>
      <c r="AE25" s="346" t="str">
        <f t="shared" si="5"/>
        <v/>
      </c>
      <c r="AF25" s="349">
        <f t="shared" si="2"/>
        <v>0</v>
      </c>
      <c r="AG25" s="346">
        <f t="shared" si="6"/>
        <v>0</v>
      </c>
      <c r="AH25" s="109"/>
    </row>
    <row r="26" spans="2:34" s="99" customFormat="1" x14ac:dyDescent="0.25">
      <c r="B26" s="109"/>
      <c r="C26" s="151" t="s">
        <v>25</v>
      </c>
      <c r="D26" s="432" t="str">
        <f>IFERROR(VLOOKUP($C26,'START - AWARD DETAILS'!$C$21:$G$40,2,0),"")</f>
        <v/>
      </c>
      <c r="E26" s="431" t="str">
        <f>IFERROR(VLOOKUP($C26,'START - AWARD DETAILS'!$C$21:$G$40,3,0),"")</f>
        <v/>
      </c>
      <c r="F26" s="431" t="str">
        <f>IFERROR(VLOOKUP($C26,'START - AWARD DETAILS'!$C$21:$G$40,4,0),"")</f>
        <v/>
      </c>
      <c r="G26" s="431" t="str">
        <f>IFERROR(VLOOKUP($C26,'START - AWARD DETAILS'!$C$21:$G$40,5,0),"")</f>
        <v/>
      </c>
      <c r="H26" s="261" t="s">
        <v>25</v>
      </c>
      <c r="I26" s="342">
        <f t="shared" si="3"/>
        <v>1</v>
      </c>
      <c r="J26" s="347"/>
      <c r="K26" s="343">
        <f>SUMIF('2. Annual Costs of Staff Posts'!$D$13:$D$311,'11. Indirect Costs'!$C26,'2. Annual Costs of Staff Posts'!$N$13:$N$311)</f>
        <v>0</v>
      </c>
      <c r="L26" s="344" t="str">
        <f t="shared" si="15"/>
        <v>£0</v>
      </c>
      <c r="M26" s="344">
        <f t="shared" si="12"/>
        <v>0</v>
      </c>
      <c r="N26" s="347"/>
      <c r="O26" s="343">
        <f>SUMIF('2. Annual Costs of Staff Posts'!$D$13:$D$311,'11. Indirect Costs'!$C26,'2. Annual Costs of Staff Posts'!$S$13:$S$311)</f>
        <v>0</v>
      </c>
      <c r="P26" s="344" t="str">
        <f t="shared" si="10"/>
        <v>£0</v>
      </c>
      <c r="Q26" s="344">
        <f t="shared" si="13"/>
        <v>0</v>
      </c>
      <c r="R26" s="347"/>
      <c r="S26" s="343">
        <f>SUMIF('2. Annual Costs of Staff Posts'!$D$13:$D$311,'11. Indirect Costs'!$C26,'2. Annual Costs of Staff Posts'!$X$13:$X$311)</f>
        <v>0</v>
      </c>
      <c r="T26" s="344" t="str">
        <f t="shared" si="7"/>
        <v>£0</v>
      </c>
      <c r="U26" s="344">
        <f t="shared" si="8"/>
        <v>0</v>
      </c>
      <c r="V26" s="347"/>
      <c r="W26" s="343">
        <f>SUMIF('2. Annual Costs of Staff Posts'!$D$13:$D$311,'11. Indirect Costs'!$C26,'2. Annual Costs of Staff Posts'!$AC$13:$AC$311)</f>
        <v>0</v>
      </c>
      <c r="X26" s="344" t="str">
        <f t="shared" si="9"/>
        <v>£0</v>
      </c>
      <c r="Y26" s="344">
        <f t="shared" si="11"/>
        <v>0</v>
      </c>
      <c r="Z26" s="347"/>
      <c r="AA26" s="343">
        <f>SUMIF('2. Annual Costs of Staff Posts'!$D$13:$D$311,'11. Indirect Costs'!$C26,'2. Annual Costs of Staff Posts'!$AH$13:$AH$311)</f>
        <v>0</v>
      </c>
      <c r="AB26" s="344" t="str">
        <f t="shared" si="4"/>
        <v>£0</v>
      </c>
      <c r="AC26" s="344">
        <f t="shared" si="14"/>
        <v>0</v>
      </c>
      <c r="AD26" s="348">
        <f t="shared" si="1"/>
        <v>0</v>
      </c>
      <c r="AE26" s="346" t="str">
        <f t="shared" si="5"/>
        <v/>
      </c>
      <c r="AF26" s="349">
        <f t="shared" si="2"/>
        <v>0</v>
      </c>
      <c r="AG26" s="346">
        <f t="shared" si="6"/>
        <v>0</v>
      </c>
      <c r="AH26" s="109"/>
    </row>
    <row r="27" spans="2:34" s="99" customFormat="1" x14ac:dyDescent="0.25">
      <c r="B27" s="109"/>
      <c r="C27" s="151" t="s">
        <v>25</v>
      </c>
      <c r="D27" s="432" t="str">
        <f>IFERROR(VLOOKUP($C27,'START - AWARD DETAILS'!$C$21:$G$40,2,0),"")</f>
        <v/>
      </c>
      <c r="E27" s="431" t="str">
        <f>IFERROR(VLOOKUP($C27,'START - AWARD DETAILS'!$C$21:$G$40,3,0),"")</f>
        <v/>
      </c>
      <c r="F27" s="431" t="str">
        <f>IFERROR(VLOOKUP($C27,'START - AWARD DETAILS'!$C$21:$G$40,4,0),"")</f>
        <v/>
      </c>
      <c r="G27" s="431" t="str">
        <f>IFERROR(VLOOKUP($C27,'START - AWARD DETAILS'!$C$21:$G$40,5,0),"")</f>
        <v/>
      </c>
      <c r="H27" s="261" t="s">
        <v>25</v>
      </c>
      <c r="I27" s="342">
        <f t="shared" si="3"/>
        <v>1</v>
      </c>
      <c r="J27" s="347"/>
      <c r="K27" s="343">
        <f>SUMIF('2. Annual Costs of Staff Posts'!$D$13:$D$311,'11. Indirect Costs'!$C27,'2. Annual Costs of Staff Posts'!$N$13:$N$311)</f>
        <v>0</v>
      </c>
      <c r="L27" s="344" t="str">
        <f t="shared" si="15"/>
        <v>£0</v>
      </c>
      <c r="M27" s="344">
        <f t="shared" si="12"/>
        <v>0</v>
      </c>
      <c r="N27" s="347"/>
      <c r="O27" s="343">
        <f>SUMIF('2. Annual Costs of Staff Posts'!$D$13:$D$311,'11. Indirect Costs'!$C27,'2. Annual Costs of Staff Posts'!$S$13:$S$311)</f>
        <v>0</v>
      </c>
      <c r="P27" s="344" t="str">
        <f t="shared" si="10"/>
        <v>£0</v>
      </c>
      <c r="Q27" s="344">
        <f t="shared" si="13"/>
        <v>0</v>
      </c>
      <c r="R27" s="347"/>
      <c r="S27" s="343">
        <f>SUMIF('2. Annual Costs of Staff Posts'!$D$13:$D$311,'11. Indirect Costs'!$C27,'2. Annual Costs of Staff Posts'!$X$13:$X$311)</f>
        <v>0</v>
      </c>
      <c r="T27" s="344" t="str">
        <f t="shared" si="7"/>
        <v>£0</v>
      </c>
      <c r="U27" s="344">
        <f t="shared" si="8"/>
        <v>0</v>
      </c>
      <c r="V27" s="347"/>
      <c r="W27" s="343">
        <f>SUMIF('2. Annual Costs of Staff Posts'!$D$13:$D$311,'11. Indirect Costs'!$C27,'2. Annual Costs of Staff Posts'!$AC$13:$AC$311)</f>
        <v>0</v>
      </c>
      <c r="X27" s="344" t="str">
        <f t="shared" si="9"/>
        <v>£0</v>
      </c>
      <c r="Y27" s="344">
        <f t="shared" si="11"/>
        <v>0</v>
      </c>
      <c r="Z27" s="347"/>
      <c r="AA27" s="343">
        <f>SUMIF('2. Annual Costs of Staff Posts'!$D$13:$D$311,'11. Indirect Costs'!$C27,'2. Annual Costs of Staff Posts'!$AH$13:$AH$311)</f>
        <v>0</v>
      </c>
      <c r="AB27" s="344" t="str">
        <f t="shared" si="4"/>
        <v>£0</v>
      </c>
      <c r="AC27" s="344">
        <f t="shared" si="14"/>
        <v>0</v>
      </c>
      <c r="AD27" s="348">
        <f t="shared" si="1"/>
        <v>0</v>
      </c>
      <c r="AE27" s="346" t="str">
        <f t="shared" si="5"/>
        <v/>
      </c>
      <c r="AF27" s="349">
        <f t="shared" si="2"/>
        <v>0</v>
      </c>
      <c r="AG27" s="346">
        <f t="shared" si="6"/>
        <v>0</v>
      </c>
      <c r="AH27" s="109"/>
    </row>
    <row r="28" spans="2:34" s="99" customFormat="1" x14ac:dyDescent="0.25">
      <c r="B28" s="109"/>
      <c r="C28" s="151" t="s">
        <v>25</v>
      </c>
      <c r="D28" s="432" t="str">
        <f>IFERROR(VLOOKUP($C28,'START - AWARD DETAILS'!$C$21:$G$40,2,0),"")</f>
        <v/>
      </c>
      <c r="E28" s="431" t="str">
        <f>IFERROR(VLOOKUP($C28,'START - AWARD DETAILS'!$C$21:$G$40,3,0),"")</f>
        <v/>
      </c>
      <c r="F28" s="431" t="str">
        <f>IFERROR(VLOOKUP($C28,'START - AWARD DETAILS'!$C$21:$G$40,4,0),"")</f>
        <v/>
      </c>
      <c r="G28" s="431" t="str">
        <f>IFERROR(VLOOKUP($C28,'START - AWARD DETAILS'!$C$21:$G$40,5,0),"")</f>
        <v/>
      </c>
      <c r="H28" s="261" t="s">
        <v>25</v>
      </c>
      <c r="I28" s="342">
        <f t="shared" si="3"/>
        <v>1</v>
      </c>
      <c r="J28" s="347"/>
      <c r="K28" s="343">
        <f>SUMIF('2. Annual Costs of Staff Posts'!$D$13:$D$311,'11. Indirect Costs'!$C28,'2. Annual Costs of Staff Posts'!$N$13:$N$311)</f>
        <v>0</v>
      </c>
      <c r="L28" s="344" t="str">
        <f t="shared" si="15"/>
        <v>£0</v>
      </c>
      <c r="M28" s="344">
        <f t="shared" si="12"/>
        <v>0</v>
      </c>
      <c r="N28" s="347"/>
      <c r="O28" s="343">
        <f>SUMIF('2. Annual Costs of Staff Posts'!$D$13:$D$311,'11. Indirect Costs'!$C28,'2. Annual Costs of Staff Posts'!$S$13:$S$311)</f>
        <v>0</v>
      </c>
      <c r="P28" s="344" t="str">
        <f t="shared" si="10"/>
        <v>£0</v>
      </c>
      <c r="Q28" s="344">
        <f t="shared" si="13"/>
        <v>0</v>
      </c>
      <c r="R28" s="347"/>
      <c r="S28" s="343">
        <f>SUMIF('2. Annual Costs of Staff Posts'!$D$13:$D$311,'11. Indirect Costs'!$C28,'2. Annual Costs of Staff Posts'!$X$13:$X$311)</f>
        <v>0</v>
      </c>
      <c r="T28" s="344" t="str">
        <f t="shared" si="7"/>
        <v>£0</v>
      </c>
      <c r="U28" s="344">
        <f t="shared" si="8"/>
        <v>0</v>
      </c>
      <c r="V28" s="347"/>
      <c r="W28" s="343">
        <f>SUMIF('2. Annual Costs of Staff Posts'!$D$13:$D$311,'11. Indirect Costs'!$C28,'2. Annual Costs of Staff Posts'!$AC$13:$AC$311)</f>
        <v>0</v>
      </c>
      <c r="X28" s="344" t="str">
        <f t="shared" si="9"/>
        <v>£0</v>
      </c>
      <c r="Y28" s="344">
        <f t="shared" si="11"/>
        <v>0</v>
      </c>
      <c r="Z28" s="347"/>
      <c r="AA28" s="343">
        <f>SUMIF('2. Annual Costs of Staff Posts'!$D$13:$D$311,'11. Indirect Costs'!$C28,'2. Annual Costs of Staff Posts'!$AH$13:$AH$311)</f>
        <v>0</v>
      </c>
      <c r="AB28" s="344" t="str">
        <f t="shared" si="4"/>
        <v>£0</v>
      </c>
      <c r="AC28" s="344">
        <f t="shared" si="14"/>
        <v>0</v>
      </c>
      <c r="AD28" s="348">
        <f t="shared" si="1"/>
        <v>0</v>
      </c>
      <c r="AE28" s="346" t="str">
        <f t="shared" si="5"/>
        <v/>
      </c>
      <c r="AF28" s="349">
        <f t="shared" si="2"/>
        <v>0</v>
      </c>
      <c r="AG28" s="346">
        <f t="shared" si="6"/>
        <v>0</v>
      </c>
      <c r="AH28" s="109"/>
    </row>
    <row r="29" spans="2:34" s="99" customFormat="1" x14ac:dyDescent="0.25">
      <c r="B29" s="109"/>
      <c r="C29" s="151" t="s">
        <v>25</v>
      </c>
      <c r="D29" s="432" t="str">
        <f>IFERROR(VLOOKUP($C29,'START - AWARD DETAILS'!$C$21:$G$40,2,0),"")</f>
        <v/>
      </c>
      <c r="E29" s="431" t="str">
        <f>IFERROR(VLOOKUP($C29,'START - AWARD DETAILS'!$C$21:$G$40,3,0),"")</f>
        <v/>
      </c>
      <c r="F29" s="431" t="str">
        <f>IFERROR(VLOOKUP($C29,'START - AWARD DETAILS'!$C$21:$G$40,4,0),"")</f>
        <v/>
      </c>
      <c r="G29" s="431" t="str">
        <f>IFERROR(VLOOKUP($C29,'START - AWARD DETAILS'!$C$21:$G$40,5,0),"")</f>
        <v/>
      </c>
      <c r="H29" s="261" t="s">
        <v>25</v>
      </c>
      <c r="I29" s="342">
        <f t="shared" si="3"/>
        <v>1</v>
      </c>
      <c r="J29" s="347"/>
      <c r="K29" s="343">
        <f>SUMIF('2. Annual Costs of Staff Posts'!$D$13:$D$311,'11. Indirect Costs'!$C29,'2. Annual Costs of Staff Posts'!$N$13:$N$311)</f>
        <v>0</v>
      </c>
      <c r="L29" s="344" t="str">
        <f t="shared" si="15"/>
        <v>£0</v>
      </c>
      <c r="M29" s="344">
        <f t="shared" si="12"/>
        <v>0</v>
      </c>
      <c r="N29" s="347"/>
      <c r="O29" s="343">
        <f>SUMIF('2. Annual Costs of Staff Posts'!$D$13:$D$311,'11. Indirect Costs'!$C29,'2. Annual Costs of Staff Posts'!$S$13:$S$311)</f>
        <v>0</v>
      </c>
      <c r="P29" s="344" t="str">
        <f t="shared" si="10"/>
        <v>£0</v>
      </c>
      <c r="Q29" s="344">
        <f t="shared" si="13"/>
        <v>0</v>
      </c>
      <c r="R29" s="347"/>
      <c r="S29" s="343">
        <f>SUMIF('2. Annual Costs of Staff Posts'!$D$13:$D$311,'11. Indirect Costs'!$C29,'2. Annual Costs of Staff Posts'!$X$13:$X$311)</f>
        <v>0</v>
      </c>
      <c r="T29" s="344" t="str">
        <f t="shared" si="7"/>
        <v>£0</v>
      </c>
      <c r="U29" s="344">
        <f t="shared" si="8"/>
        <v>0</v>
      </c>
      <c r="V29" s="347"/>
      <c r="W29" s="343">
        <f>SUMIF('2. Annual Costs of Staff Posts'!$D$13:$D$311,'11. Indirect Costs'!$C29,'2. Annual Costs of Staff Posts'!$AC$13:$AC$311)</f>
        <v>0</v>
      </c>
      <c r="X29" s="344" t="str">
        <f t="shared" si="9"/>
        <v>£0</v>
      </c>
      <c r="Y29" s="344">
        <f t="shared" si="11"/>
        <v>0</v>
      </c>
      <c r="Z29" s="347"/>
      <c r="AA29" s="343">
        <f>SUMIF('2. Annual Costs of Staff Posts'!$D$13:$D$311,'11. Indirect Costs'!$C29,'2. Annual Costs of Staff Posts'!$AH$13:$AH$311)</f>
        <v>0</v>
      </c>
      <c r="AB29" s="344" t="str">
        <f t="shared" si="4"/>
        <v>£0</v>
      </c>
      <c r="AC29" s="344">
        <f t="shared" si="14"/>
        <v>0</v>
      </c>
      <c r="AD29" s="348">
        <f t="shared" si="1"/>
        <v>0</v>
      </c>
      <c r="AE29" s="346" t="str">
        <f t="shared" si="5"/>
        <v/>
      </c>
      <c r="AF29" s="349">
        <f t="shared" si="2"/>
        <v>0</v>
      </c>
      <c r="AG29" s="346">
        <f t="shared" si="6"/>
        <v>0</v>
      </c>
      <c r="AH29" s="109"/>
    </row>
    <row r="30" spans="2:34" s="99" customFormat="1" x14ac:dyDescent="0.25">
      <c r="B30" s="109"/>
      <c r="C30" s="151" t="s">
        <v>25</v>
      </c>
      <c r="D30" s="432" t="str">
        <f>IFERROR(VLOOKUP($C30,'START - AWARD DETAILS'!$C$21:$G$40,2,0),"")</f>
        <v/>
      </c>
      <c r="E30" s="431" t="str">
        <f>IFERROR(VLOOKUP($C30,'START - AWARD DETAILS'!$C$21:$G$40,3,0),"")</f>
        <v/>
      </c>
      <c r="F30" s="431" t="str">
        <f>IFERROR(VLOOKUP($C30,'START - AWARD DETAILS'!$C$21:$G$40,4,0),"")</f>
        <v/>
      </c>
      <c r="G30" s="431" t="str">
        <f>IFERROR(VLOOKUP($C30,'START - AWARD DETAILS'!$C$21:$G$40,5,0),"")</f>
        <v/>
      </c>
      <c r="H30" s="261" t="s">
        <v>25</v>
      </c>
      <c r="I30" s="342">
        <f t="shared" si="3"/>
        <v>1</v>
      </c>
      <c r="J30" s="347"/>
      <c r="K30" s="343">
        <f>SUMIF('2. Annual Costs of Staff Posts'!$D$13:$D$311,'11. Indirect Costs'!$C30,'2. Annual Costs of Staff Posts'!$N$13:$N$311)</f>
        <v>0</v>
      </c>
      <c r="L30" s="344" t="str">
        <f t="shared" si="15"/>
        <v>£0</v>
      </c>
      <c r="M30" s="344">
        <f t="shared" si="12"/>
        <v>0</v>
      </c>
      <c r="N30" s="347"/>
      <c r="O30" s="343">
        <f>SUMIF('2. Annual Costs of Staff Posts'!$D$13:$D$311,'11. Indirect Costs'!$C30,'2. Annual Costs of Staff Posts'!$S$13:$S$311)</f>
        <v>0</v>
      </c>
      <c r="P30" s="344" t="str">
        <f t="shared" si="10"/>
        <v>£0</v>
      </c>
      <c r="Q30" s="344">
        <f t="shared" si="13"/>
        <v>0</v>
      </c>
      <c r="R30" s="347"/>
      <c r="S30" s="343">
        <f>SUMIF('2. Annual Costs of Staff Posts'!$D$13:$D$311,'11. Indirect Costs'!$C30,'2. Annual Costs of Staff Posts'!$X$13:$X$311)</f>
        <v>0</v>
      </c>
      <c r="T30" s="344" t="str">
        <f t="shared" si="7"/>
        <v>£0</v>
      </c>
      <c r="U30" s="344">
        <f t="shared" si="8"/>
        <v>0</v>
      </c>
      <c r="V30" s="347"/>
      <c r="W30" s="343">
        <f>SUMIF('2. Annual Costs of Staff Posts'!$D$13:$D$311,'11. Indirect Costs'!$C30,'2. Annual Costs of Staff Posts'!$AC$13:$AC$311)</f>
        <v>0</v>
      </c>
      <c r="X30" s="344" t="str">
        <f t="shared" si="9"/>
        <v>£0</v>
      </c>
      <c r="Y30" s="344">
        <f t="shared" si="11"/>
        <v>0</v>
      </c>
      <c r="Z30" s="347"/>
      <c r="AA30" s="343">
        <f>SUMIF('2. Annual Costs of Staff Posts'!$D$13:$D$311,'11. Indirect Costs'!$C30,'2. Annual Costs of Staff Posts'!$AH$13:$AH$311)</f>
        <v>0</v>
      </c>
      <c r="AB30" s="344" t="str">
        <f t="shared" si="4"/>
        <v>£0</v>
      </c>
      <c r="AC30" s="344">
        <f t="shared" si="14"/>
        <v>0</v>
      </c>
      <c r="AD30" s="348">
        <f t="shared" si="1"/>
        <v>0</v>
      </c>
      <c r="AE30" s="346" t="str">
        <f t="shared" si="5"/>
        <v/>
      </c>
      <c r="AF30" s="349">
        <f t="shared" si="2"/>
        <v>0</v>
      </c>
      <c r="AG30" s="346">
        <f t="shared" si="6"/>
        <v>0</v>
      </c>
      <c r="AH30" s="109"/>
    </row>
    <row r="31" spans="2:34" s="99" customFormat="1" x14ac:dyDescent="0.25">
      <c r="B31" s="109"/>
      <c r="C31" s="151" t="s">
        <v>25</v>
      </c>
      <c r="D31" s="432" t="str">
        <f>IFERROR(VLOOKUP($C31,'START - AWARD DETAILS'!$C$21:$G$40,2,0),"")</f>
        <v/>
      </c>
      <c r="E31" s="431" t="str">
        <f>IFERROR(VLOOKUP($C31,'START - AWARD DETAILS'!$C$21:$G$40,3,0),"")</f>
        <v/>
      </c>
      <c r="F31" s="431" t="str">
        <f>IFERROR(VLOOKUP($C31,'START - AWARD DETAILS'!$C$21:$G$40,4,0),"")</f>
        <v/>
      </c>
      <c r="G31" s="431" t="str">
        <f>IFERROR(VLOOKUP($C31,'START - AWARD DETAILS'!$C$21:$G$40,5,0),"")</f>
        <v/>
      </c>
      <c r="H31" s="261" t="s">
        <v>25</v>
      </c>
      <c r="I31" s="342">
        <f t="shared" si="3"/>
        <v>1</v>
      </c>
      <c r="J31" s="347"/>
      <c r="K31" s="343">
        <f>SUMIF('2. Annual Costs of Staff Posts'!$D$13:$D$311,'11. Indirect Costs'!$C31,'2. Annual Costs of Staff Posts'!$N$13:$N$311)</f>
        <v>0</v>
      </c>
      <c r="L31" s="344" t="str">
        <f t="shared" si="15"/>
        <v>£0</v>
      </c>
      <c r="M31" s="344">
        <f t="shared" si="12"/>
        <v>0</v>
      </c>
      <c r="N31" s="347"/>
      <c r="O31" s="343">
        <f>SUMIF('2. Annual Costs of Staff Posts'!$D$13:$D$311,'11. Indirect Costs'!$C31,'2. Annual Costs of Staff Posts'!$S$13:$S$311)</f>
        <v>0</v>
      </c>
      <c r="P31" s="344" t="str">
        <f t="shared" si="10"/>
        <v>£0</v>
      </c>
      <c r="Q31" s="344">
        <f t="shared" si="13"/>
        <v>0</v>
      </c>
      <c r="R31" s="347"/>
      <c r="S31" s="343">
        <f>SUMIF('2. Annual Costs of Staff Posts'!$D$13:$D$311,'11. Indirect Costs'!$C31,'2. Annual Costs of Staff Posts'!$X$13:$X$311)</f>
        <v>0</v>
      </c>
      <c r="T31" s="344" t="str">
        <f t="shared" si="7"/>
        <v>£0</v>
      </c>
      <c r="U31" s="344">
        <f t="shared" si="8"/>
        <v>0</v>
      </c>
      <c r="V31" s="347"/>
      <c r="W31" s="343">
        <f>SUMIF('2. Annual Costs of Staff Posts'!$D$13:$D$311,'11. Indirect Costs'!$C31,'2. Annual Costs of Staff Posts'!$AC$13:$AC$311)</f>
        <v>0</v>
      </c>
      <c r="X31" s="344" t="str">
        <f t="shared" si="9"/>
        <v>£0</v>
      </c>
      <c r="Y31" s="344">
        <f t="shared" si="11"/>
        <v>0</v>
      </c>
      <c r="Z31" s="347"/>
      <c r="AA31" s="343">
        <f>SUMIF('2. Annual Costs of Staff Posts'!$D$13:$D$311,'11. Indirect Costs'!$C31,'2. Annual Costs of Staff Posts'!$AH$13:$AH$311)</f>
        <v>0</v>
      </c>
      <c r="AB31" s="344" t="str">
        <f t="shared" si="4"/>
        <v>£0</v>
      </c>
      <c r="AC31" s="344">
        <f t="shared" si="14"/>
        <v>0</v>
      </c>
      <c r="AD31" s="348">
        <f t="shared" si="1"/>
        <v>0</v>
      </c>
      <c r="AE31" s="346" t="str">
        <f t="shared" si="5"/>
        <v/>
      </c>
      <c r="AF31" s="349">
        <f t="shared" si="2"/>
        <v>0</v>
      </c>
      <c r="AG31" s="346">
        <f t="shared" si="6"/>
        <v>0</v>
      </c>
      <c r="AH31" s="109"/>
    </row>
    <row r="32" spans="2:34" s="99" customFormat="1" x14ac:dyDescent="0.25">
      <c r="B32" s="109"/>
      <c r="C32" s="151" t="s">
        <v>25</v>
      </c>
      <c r="D32" s="432" t="str">
        <f>IFERROR(VLOOKUP($C32,'START - AWARD DETAILS'!$C$21:$G$40,2,0),"")</f>
        <v/>
      </c>
      <c r="E32" s="431" t="str">
        <f>IFERROR(VLOOKUP($C32,'START - AWARD DETAILS'!$C$21:$G$40,3,0),"")</f>
        <v/>
      </c>
      <c r="F32" s="431" t="str">
        <f>IFERROR(VLOOKUP($C32,'START - AWARD DETAILS'!$C$21:$G$40,4,0),"")</f>
        <v/>
      </c>
      <c r="G32" s="431" t="str">
        <f>IFERROR(VLOOKUP($C32,'START - AWARD DETAILS'!$C$21:$G$40,5,0),"")</f>
        <v/>
      </c>
      <c r="H32" s="261" t="s">
        <v>25</v>
      </c>
      <c r="I32" s="342">
        <f t="shared" si="3"/>
        <v>1</v>
      </c>
      <c r="J32" s="347"/>
      <c r="K32" s="343">
        <f>SUMIF('2. Annual Costs of Staff Posts'!$D$13:$D$311,'11. Indirect Costs'!$C32,'2. Annual Costs of Staff Posts'!$N$13:$N$311)</f>
        <v>0</v>
      </c>
      <c r="L32" s="344" t="str">
        <f t="shared" si="15"/>
        <v>£0</v>
      </c>
      <c r="M32" s="344">
        <f t="shared" si="12"/>
        <v>0</v>
      </c>
      <c r="N32" s="347"/>
      <c r="O32" s="343">
        <f>SUMIF('2. Annual Costs of Staff Posts'!$D$13:$D$311,'11. Indirect Costs'!$C32,'2. Annual Costs of Staff Posts'!$S$13:$S$311)</f>
        <v>0</v>
      </c>
      <c r="P32" s="344" t="str">
        <f t="shared" si="10"/>
        <v>£0</v>
      </c>
      <c r="Q32" s="344">
        <f t="shared" si="13"/>
        <v>0</v>
      </c>
      <c r="R32" s="347"/>
      <c r="S32" s="343">
        <f>SUMIF('2. Annual Costs of Staff Posts'!$D$13:$D$311,'11. Indirect Costs'!$C32,'2. Annual Costs of Staff Posts'!$X$13:$X$311)</f>
        <v>0</v>
      </c>
      <c r="T32" s="344" t="str">
        <f t="shared" si="7"/>
        <v>£0</v>
      </c>
      <c r="U32" s="344">
        <f t="shared" si="8"/>
        <v>0</v>
      </c>
      <c r="V32" s="347"/>
      <c r="W32" s="343">
        <f>SUMIF('2. Annual Costs of Staff Posts'!$D$13:$D$311,'11. Indirect Costs'!$C32,'2. Annual Costs of Staff Posts'!$AC$13:$AC$311)</f>
        <v>0</v>
      </c>
      <c r="X32" s="344" t="str">
        <f t="shared" si="9"/>
        <v>£0</v>
      </c>
      <c r="Y32" s="344">
        <f t="shared" si="11"/>
        <v>0</v>
      </c>
      <c r="Z32" s="347"/>
      <c r="AA32" s="343">
        <f>SUMIF('2. Annual Costs of Staff Posts'!$D$13:$D$311,'11. Indirect Costs'!$C32,'2. Annual Costs of Staff Posts'!$AH$13:$AH$311)</f>
        <v>0</v>
      </c>
      <c r="AB32" s="344" t="str">
        <f t="shared" si="4"/>
        <v>£0</v>
      </c>
      <c r="AC32" s="344">
        <f t="shared" si="14"/>
        <v>0</v>
      </c>
      <c r="AD32" s="348">
        <f t="shared" si="1"/>
        <v>0</v>
      </c>
      <c r="AE32" s="346" t="str">
        <f t="shared" si="5"/>
        <v/>
      </c>
      <c r="AF32" s="349">
        <f t="shared" si="2"/>
        <v>0</v>
      </c>
      <c r="AG32" s="346">
        <f t="shared" si="6"/>
        <v>0</v>
      </c>
      <c r="AH32" s="109"/>
    </row>
    <row r="33" spans="2:34" s="99" customFormat="1" x14ac:dyDescent="0.25">
      <c r="B33" s="109"/>
      <c r="C33" s="151" t="s">
        <v>25</v>
      </c>
      <c r="D33" s="432" t="str">
        <f>IFERROR(VLOOKUP($C33,'START - AWARD DETAILS'!$C$21:$G$40,2,0),"")</f>
        <v/>
      </c>
      <c r="E33" s="431" t="str">
        <f>IFERROR(VLOOKUP($C33,'START - AWARD DETAILS'!$C$21:$G$40,3,0),"")</f>
        <v/>
      </c>
      <c r="F33" s="431" t="str">
        <f>IFERROR(VLOOKUP($C33,'START - AWARD DETAILS'!$C$21:$G$40,4,0),"")</f>
        <v/>
      </c>
      <c r="G33" s="431" t="str">
        <f>IFERROR(VLOOKUP($C33,'START - AWARD DETAILS'!$C$21:$G$40,5,0),"")</f>
        <v/>
      </c>
      <c r="H33" s="261" t="s">
        <v>25</v>
      </c>
      <c r="I33" s="342">
        <f t="shared" si="3"/>
        <v>1</v>
      </c>
      <c r="J33" s="347"/>
      <c r="K33" s="343">
        <f>SUMIF('2. Annual Costs of Staff Posts'!$D$13:$D$311,'11. Indirect Costs'!$C33,'2. Annual Costs of Staff Posts'!$N$13:$N$311)</f>
        <v>0</v>
      </c>
      <c r="L33" s="344" t="str">
        <f t="shared" si="15"/>
        <v>£0</v>
      </c>
      <c r="M33" s="344">
        <f t="shared" si="12"/>
        <v>0</v>
      </c>
      <c r="N33" s="347"/>
      <c r="O33" s="343">
        <f>SUMIF('2. Annual Costs of Staff Posts'!$D$13:$D$311,'11. Indirect Costs'!$C33,'2. Annual Costs of Staff Posts'!$S$13:$S$311)</f>
        <v>0</v>
      </c>
      <c r="P33" s="344" t="str">
        <f t="shared" si="10"/>
        <v>£0</v>
      </c>
      <c r="Q33" s="344">
        <f t="shared" si="13"/>
        <v>0</v>
      </c>
      <c r="R33" s="347"/>
      <c r="S33" s="343">
        <f>SUMIF('2. Annual Costs of Staff Posts'!$D$13:$D$311,'11. Indirect Costs'!$C33,'2. Annual Costs of Staff Posts'!$X$13:$X$311)</f>
        <v>0</v>
      </c>
      <c r="T33" s="344" t="str">
        <f t="shared" si="7"/>
        <v>£0</v>
      </c>
      <c r="U33" s="344">
        <f t="shared" si="8"/>
        <v>0</v>
      </c>
      <c r="V33" s="347"/>
      <c r="W33" s="343">
        <f>SUMIF('2. Annual Costs of Staff Posts'!$D$13:$D$311,'11. Indirect Costs'!$C33,'2. Annual Costs of Staff Posts'!$AC$13:$AC$311)</f>
        <v>0</v>
      </c>
      <c r="X33" s="344" t="str">
        <f t="shared" si="9"/>
        <v>£0</v>
      </c>
      <c r="Y33" s="344">
        <f t="shared" si="11"/>
        <v>0</v>
      </c>
      <c r="Z33" s="347"/>
      <c r="AA33" s="343">
        <f>SUMIF('2. Annual Costs of Staff Posts'!$D$13:$D$311,'11. Indirect Costs'!$C33,'2. Annual Costs of Staff Posts'!$AH$13:$AH$311)</f>
        <v>0</v>
      </c>
      <c r="AB33" s="344" t="str">
        <f t="shared" si="4"/>
        <v>£0</v>
      </c>
      <c r="AC33" s="344">
        <f t="shared" si="14"/>
        <v>0</v>
      </c>
      <c r="AD33" s="348">
        <f t="shared" si="1"/>
        <v>0</v>
      </c>
      <c r="AE33" s="346" t="str">
        <f t="shared" si="5"/>
        <v/>
      </c>
      <c r="AF33" s="349">
        <f t="shared" si="2"/>
        <v>0</v>
      </c>
      <c r="AG33" s="346">
        <f t="shared" si="6"/>
        <v>0</v>
      </c>
      <c r="AH33" s="109"/>
    </row>
    <row r="34" spans="2:34" s="99" customFormat="1" x14ac:dyDescent="0.25">
      <c r="B34" s="109"/>
      <c r="C34" s="151" t="s">
        <v>25</v>
      </c>
      <c r="D34" s="432" t="str">
        <f>IFERROR(VLOOKUP($C34,'START - AWARD DETAILS'!$C$21:$G$40,2,0),"")</f>
        <v/>
      </c>
      <c r="E34" s="431" t="str">
        <f>IFERROR(VLOOKUP($C34,'START - AWARD DETAILS'!$C$21:$G$40,3,0),"")</f>
        <v/>
      </c>
      <c r="F34" s="431" t="str">
        <f>IFERROR(VLOOKUP($C34,'START - AWARD DETAILS'!$C$21:$G$40,4,0),"")</f>
        <v/>
      </c>
      <c r="G34" s="431" t="str">
        <f>IFERROR(VLOOKUP($C34,'START - AWARD DETAILS'!$C$21:$G$40,5,0),"")</f>
        <v/>
      </c>
      <c r="H34" s="261" t="s">
        <v>25</v>
      </c>
      <c r="I34" s="342">
        <f t="shared" si="3"/>
        <v>1</v>
      </c>
      <c r="J34" s="347"/>
      <c r="K34" s="343">
        <f>SUMIF('2. Annual Costs of Staff Posts'!$D$13:$D$311,'11. Indirect Costs'!$C34,'2. Annual Costs of Staff Posts'!$N$13:$N$311)</f>
        <v>0</v>
      </c>
      <c r="L34" s="344" t="str">
        <f t="shared" si="15"/>
        <v>£0</v>
      </c>
      <c r="M34" s="344">
        <f t="shared" si="12"/>
        <v>0</v>
      </c>
      <c r="N34" s="347"/>
      <c r="O34" s="343">
        <f>SUMIF('2. Annual Costs of Staff Posts'!$D$13:$D$311,'11. Indirect Costs'!$C34,'2. Annual Costs of Staff Posts'!$S$13:$S$311)</f>
        <v>0</v>
      </c>
      <c r="P34" s="344" t="str">
        <f t="shared" si="10"/>
        <v>£0</v>
      </c>
      <c r="Q34" s="344">
        <f t="shared" si="13"/>
        <v>0</v>
      </c>
      <c r="R34" s="347"/>
      <c r="S34" s="343">
        <f>SUMIF('2. Annual Costs of Staff Posts'!$D$13:$D$311,'11. Indirect Costs'!$C34,'2. Annual Costs of Staff Posts'!$X$13:$X$311)</f>
        <v>0</v>
      </c>
      <c r="T34" s="344" t="str">
        <f t="shared" si="7"/>
        <v>£0</v>
      </c>
      <c r="U34" s="344">
        <f t="shared" si="8"/>
        <v>0</v>
      </c>
      <c r="V34" s="347"/>
      <c r="W34" s="343">
        <f>SUMIF('2. Annual Costs of Staff Posts'!$D$13:$D$311,'11. Indirect Costs'!$C34,'2. Annual Costs of Staff Posts'!$AC$13:$AC$311)</f>
        <v>0</v>
      </c>
      <c r="X34" s="344" t="str">
        <f t="shared" si="9"/>
        <v>£0</v>
      </c>
      <c r="Y34" s="344">
        <f t="shared" si="11"/>
        <v>0</v>
      </c>
      <c r="Z34" s="347"/>
      <c r="AA34" s="343">
        <f>SUMIF('2. Annual Costs of Staff Posts'!$D$13:$D$311,'11. Indirect Costs'!$C34,'2. Annual Costs of Staff Posts'!$AH$13:$AH$311)</f>
        <v>0</v>
      </c>
      <c r="AB34" s="344" t="str">
        <f t="shared" si="4"/>
        <v>£0</v>
      </c>
      <c r="AC34" s="344">
        <f t="shared" si="14"/>
        <v>0</v>
      </c>
      <c r="AD34" s="348">
        <f t="shared" si="1"/>
        <v>0</v>
      </c>
      <c r="AE34" s="346" t="str">
        <f t="shared" si="5"/>
        <v/>
      </c>
      <c r="AF34" s="349">
        <f t="shared" si="2"/>
        <v>0</v>
      </c>
      <c r="AG34" s="346">
        <f t="shared" si="6"/>
        <v>0</v>
      </c>
      <c r="AH34" s="109"/>
    </row>
    <row r="35" spans="2:34" s="99" customFormat="1" x14ac:dyDescent="0.25">
      <c r="B35" s="109"/>
      <c r="C35" s="151" t="s">
        <v>25</v>
      </c>
      <c r="D35" s="432" t="str">
        <f>IFERROR(VLOOKUP($C35,'START - AWARD DETAILS'!$C$21:$G$40,2,0),"")</f>
        <v/>
      </c>
      <c r="E35" s="431" t="str">
        <f>IFERROR(VLOOKUP($C35,'START - AWARD DETAILS'!$C$21:$G$40,3,0),"")</f>
        <v/>
      </c>
      <c r="F35" s="431" t="str">
        <f>IFERROR(VLOOKUP($C35,'START - AWARD DETAILS'!$C$21:$G$40,4,0),"")</f>
        <v/>
      </c>
      <c r="G35" s="431" t="str">
        <f>IFERROR(VLOOKUP($C35,'START - AWARD DETAILS'!$C$21:$G$40,5,0),"")</f>
        <v/>
      </c>
      <c r="H35" s="261" t="s">
        <v>25</v>
      </c>
      <c r="I35" s="342">
        <f t="shared" si="3"/>
        <v>1</v>
      </c>
      <c r="J35" s="347"/>
      <c r="K35" s="343">
        <f>SUMIF('2. Annual Costs of Staff Posts'!$D$13:$D$311,'11. Indirect Costs'!$C35,'2. Annual Costs of Staff Posts'!$N$13:$N$311)</f>
        <v>0</v>
      </c>
      <c r="L35" s="344" t="str">
        <f t="shared" si="15"/>
        <v>£0</v>
      </c>
      <c r="M35" s="344">
        <f t="shared" si="12"/>
        <v>0</v>
      </c>
      <c r="N35" s="347"/>
      <c r="O35" s="343">
        <f>SUMIF('2. Annual Costs of Staff Posts'!$D$13:$D$311,'11. Indirect Costs'!$C35,'2. Annual Costs of Staff Posts'!$S$13:$S$311)</f>
        <v>0</v>
      </c>
      <c r="P35" s="344" t="str">
        <f t="shared" si="10"/>
        <v>£0</v>
      </c>
      <c r="Q35" s="344">
        <f t="shared" si="13"/>
        <v>0</v>
      </c>
      <c r="R35" s="347"/>
      <c r="S35" s="343">
        <f>SUMIF('2. Annual Costs of Staff Posts'!$D$13:$D$311,'11. Indirect Costs'!$C35,'2. Annual Costs of Staff Posts'!$X$13:$X$311)</f>
        <v>0</v>
      </c>
      <c r="T35" s="344" t="str">
        <f t="shared" si="7"/>
        <v>£0</v>
      </c>
      <c r="U35" s="344">
        <f t="shared" si="8"/>
        <v>0</v>
      </c>
      <c r="V35" s="347"/>
      <c r="W35" s="343">
        <f>SUMIF('2. Annual Costs of Staff Posts'!$D$13:$D$311,'11. Indirect Costs'!$C35,'2. Annual Costs of Staff Posts'!$AC$13:$AC$311)</f>
        <v>0</v>
      </c>
      <c r="X35" s="344" t="str">
        <f t="shared" si="9"/>
        <v>£0</v>
      </c>
      <c r="Y35" s="344">
        <f t="shared" si="11"/>
        <v>0</v>
      </c>
      <c r="Z35" s="347"/>
      <c r="AA35" s="343">
        <f>SUMIF('2. Annual Costs of Staff Posts'!$D$13:$D$311,'11. Indirect Costs'!$C35,'2. Annual Costs of Staff Posts'!$AH$13:$AH$311)</f>
        <v>0</v>
      </c>
      <c r="AB35" s="344" t="str">
        <f t="shared" si="4"/>
        <v>£0</v>
      </c>
      <c r="AC35" s="344">
        <f t="shared" si="14"/>
        <v>0</v>
      </c>
      <c r="AD35" s="348">
        <f t="shared" si="1"/>
        <v>0</v>
      </c>
      <c r="AE35" s="346" t="str">
        <f t="shared" si="5"/>
        <v/>
      </c>
      <c r="AF35" s="349">
        <f t="shared" si="2"/>
        <v>0</v>
      </c>
      <c r="AG35" s="346">
        <f t="shared" si="6"/>
        <v>0</v>
      </c>
      <c r="AH35" s="109"/>
    </row>
    <row r="36" spans="2:34" s="99" customFormat="1" x14ac:dyDescent="0.25">
      <c r="B36" s="109"/>
      <c r="C36" s="151" t="s">
        <v>25</v>
      </c>
      <c r="D36" s="432" t="str">
        <f>IFERROR(VLOOKUP($C36,'START - AWARD DETAILS'!$C$21:$G$40,2,0),"")</f>
        <v/>
      </c>
      <c r="E36" s="431" t="str">
        <f>IFERROR(VLOOKUP($C36,'START - AWARD DETAILS'!$C$21:$G$40,3,0),"")</f>
        <v/>
      </c>
      <c r="F36" s="431" t="str">
        <f>IFERROR(VLOOKUP($C36,'START - AWARD DETAILS'!$C$21:$G$40,4,0),"")</f>
        <v/>
      </c>
      <c r="G36" s="431" t="str">
        <f>IFERROR(VLOOKUP($C36,'START - AWARD DETAILS'!$C$21:$G$40,5,0),"")</f>
        <v/>
      </c>
      <c r="H36" s="261" t="s">
        <v>25</v>
      </c>
      <c r="I36" s="342">
        <f t="shared" si="3"/>
        <v>1</v>
      </c>
      <c r="J36" s="347"/>
      <c r="K36" s="343">
        <f>SUMIF('2. Annual Costs of Staff Posts'!$D$13:$D$311,'11. Indirect Costs'!$C36,'2. Annual Costs of Staff Posts'!$N$13:$N$311)</f>
        <v>0</v>
      </c>
      <c r="L36" s="344" t="str">
        <f t="shared" si="15"/>
        <v>£0</v>
      </c>
      <c r="M36" s="344">
        <f t="shared" si="12"/>
        <v>0</v>
      </c>
      <c r="N36" s="347"/>
      <c r="O36" s="343">
        <f>SUMIF('2. Annual Costs of Staff Posts'!$D$13:$D$311,'11. Indirect Costs'!$C36,'2. Annual Costs of Staff Posts'!$S$13:$S$311)</f>
        <v>0</v>
      </c>
      <c r="P36" s="344" t="str">
        <f t="shared" si="10"/>
        <v>£0</v>
      </c>
      <c r="Q36" s="344">
        <f t="shared" si="13"/>
        <v>0</v>
      </c>
      <c r="R36" s="347"/>
      <c r="S36" s="343">
        <f>SUMIF('2. Annual Costs of Staff Posts'!$D$13:$D$311,'11. Indirect Costs'!$C36,'2. Annual Costs of Staff Posts'!$X$13:$X$311)</f>
        <v>0</v>
      </c>
      <c r="T36" s="344" t="str">
        <f t="shared" si="7"/>
        <v>£0</v>
      </c>
      <c r="U36" s="344">
        <f t="shared" si="8"/>
        <v>0</v>
      </c>
      <c r="V36" s="347"/>
      <c r="W36" s="343">
        <f>SUMIF('2. Annual Costs of Staff Posts'!$D$13:$D$311,'11. Indirect Costs'!$C36,'2. Annual Costs of Staff Posts'!$AC$13:$AC$311)</f>
        <v>0</v>
      </c>
      <c r="X36" s="344" t="str">
        <f t="shared" si="9"/>
        <v>£0</v>
      </c>
      <c r="Y36" s="344">
        <f t="shared" si="11"/>
        <v>0</v>
      </c>
      <c r="Z36" s="347"/>
      <c r="AA36" s="343">
        <f>SUMIF('2. Annual Costs of Staff Posts'!$D$13:$D$311,'11. Indirect Costs'!$C36,'2. Annual Costs of Staff Posts'!$AH$13:$AH$311)</f>
        <v>0</v>
      </c>
      <c r="AB36" s="344" t="str">
        <f t="shared" si="4"/>
        <v>£0</v>
      </c>
      <c r="AC36" s="344">
        <f t="shared" si="14"/>
        <v>0</v>
      </c>
      <c r="AD36" s="348">
        <f t="shared" si="1"/>
        <v>0</v>
      </c>
      <c r="AE36" s="346" t="str">
        <f t="shared" si="5"/>
        <v/>
      </c>
      <c r="AF36" s="349">
        <f t="shared" si="2"/>
        <v>0</v>
      </c>
      <c r="AG36" s="346">
        <f t="shared" si="6"/>
        <v>0</v>
      </c>
      <c r="AH36" s="109"/>
    </row>
    <row r="37" spans="2:34" s="99" customFormat="1" x14ac:dyDescent="0.25">
      <c r="B37" s="109"/>
      <c r="C37" s="151" t="s">
        <v>25</v>
      </c>
      <c r="D37" s="432" t="str">
        <f>IFERROR(VLOOKUP($C37,'START - AWARD DETAILS'!$C$21:$G$40,2,0),"")</f>
        <v/>
      </c>
      <c r="E37" s="431" t="str">
        <f>IFERROR(VLOOKUP($C37,'START - AWARD DETAILS'!$C$21:$G$40,3,0),"")</f>
        <v/>
      </c>
      <c r="F37" s="431" t="str">
        <f>IFERROR(VLOOKUP($C37,'START - AWARD DETAILS'!$C$21:$G$40,4,0),"")</f>
        <v/>
      </c>
      <c r="G37" s="431" t="str">
        <f>IFERROR(VLOOKUP($C37,'START - AWARD DETAILS'!$C$21:$G$40,5,0),"")</f>
        <v/>
      </c>
      <c r="H37" s="261" t="s">
        <v>25</v>
      </c>
      <c r="I37" s="342">
        <f t="shared" si="3"/>
        <v>1</v>
      </c>
      <c r="J37" s="347"/>
      <c r="K37" s="343">
        <f>SUMIF('2. Annual Costs of Staff Posts'!$D$13:$D$311,'11. Indirect Costs'!$C37,'2. Annual Costs of Staff Posts'!$N$13:$N$311)</f>
        <v>0</v>
      </c>
      <c r="L37" s="344" t="str">
        <f t="shared" si="15"/>
        <v>£0</v>
      </c>
      <c r="M37" s="344">
        <f t="shared" si="12"/>
        <v>0</v>
      </c>
      <c r="N37" s="347"/>
      <c r="O37" s="343">
        <f>SUMIF('2. Annual Costs of Staff Posts'!$D$13:$D$311,'11. Indirect Costs'!$C37,'2. Annual Costs of Staff Posts'!$S$13:$S$311)</f>
        <v>0</v>
      </c>
      <c r="P37" s="344" t="str">
        <f t="shared" si="10"/>
        <v>£0</v>
      </c>
      <c r="Q37" s="344">
        <f t="shared" si="13"/>
        <v>0</v>
      </c>
      <c r="R37" s="347"/>
      <c r="S37" s="343">
        <f>SUMIF('2. Annual Costs of Staff Posts'!$D$13:$D$311,'11. Indirect Costs'!$C37,'2. Annual Costs of Staff Posts'!$X$13:$X$311)</f>
        <v>0</v>
      </c>
      <c r="T37" s="344" t="str">
        <f t="shared" si="7"/>
        <v>£0</v>
      </c>
      <c r="U37" s="344">
        <f t="shared" si="8"/>
        <v>0</v>
      </c>
      <c r="V37" s="347"/>
      <c r="W37" s="343">
        <f>SUMIF('2. Annual Costs of Staff Posts'!$D$13:$D$311,'11. Indirect Costs'!$C37,'2. Annual Costs of Staff Posts'!$AC$13:$AC$311)</f>
        <v>0</v>
      </c>
      <c r="X37" s="344" t="str">
        <f t="shared" si="9"/>
        <v>£0</v>
      </c>
      <c r="Y37" s="344">
        <f t="shared" si="11"/>
        <v>0</v>
      </c>
      <c r="Z37" s="347"/>
      <c r="AA37" s="343">
        <f>SUMIF('2. Annual Costs of Staff Posts'!$D$13:$D$311,'11. Indirect Costs'!$C37,'2. Annual Costs of Staff Posts'!$AH$13:$AH$311)</f>
        <v>0</v>
      </c>
      <c r="AB37" s="344" t="str">
        <f t="shared" si="4"/>
        <v>£0</v>
      </c>
      <c r="AC37" s="344">
        <f t="shared" si="14"/>
        <v>0</v>
      </c>
      <c r="AD37" s="348">
        <f t="shared" si="1"/>
        <v>0</v>
      </c>
      <c r="AE37" s="346" t="str">
        <f t="shared" si="5"/>
        <v/>
      </c>
      <c r="AF37" s="349">
        <f t="shared" si="2"/>
        <v>0</v>
      </c>
      <c r="AG37" s="346">
        <f t="shared" si="6"/>
        <v>0</v>
      </c>
      <c r="AH37" s="109"/>
    </row>
    <row r="38" spans="2:34" s="107" customFormat="1" outlineLevel="1" x14ac:dyDescent="0.25">
      <c r="B38" s="64"/>
      <c r="C38" s="151" t="s">
        <v>25</v>
      </c>
      <c r="D38" s="432" t="str">
        <f>IFERROR(VLOOKUP($C38,'START - AWARD DETAILS'!$C$21:$G$40,2,0),"")</f>
        <v/>
      </c>
      <c r="E38" s="431" t="str">
        <f>IFERROR(VLOOKUP($C38,'START - AWARD DETAILS'!$C$21:$G$40,3,0),"")</f>
        <v/>
      </c>
      <c r="F38" s="431" t="str">
        <f>IFERROR(VLOOKUP($C38,'START - AWARD DETAILS'!$C$21:$G$40,4,0),"")</f>
        <v/>
      </c>
      <c r="G38" s="431" t="str">
        <f>IFERROR(VLOOKUP($C38,'START - AWARD DETAILS'!$C$21:$G$40,5,0),"")</f>
        <v/>
      </c>
      <c r="H38" s="261" t="s">
        <v>25</v>
      </c>
      <c r="I38" s="612">
        <f>IF(D38="HEI",'START - AWARD DETAILS'!$G$12,'START - AWARD DETAILS'!$G$13)</f>
        <v>1</v>
      </c>
      <c r="J38" s="347"/>
      <c r="K38" s="343">
        <f>SUMIF('2. Annual Costs of Staff Posts'!$D$13:$D$311,'11. Indirect Costs'!$C38,'2. Annual Costs of Staff Posts'!$N$13:$N$311)</f>
        <v>0</v>
      </c>
      <c r="L38" s="613" t="str">
        <f t="shared" ref="L38:L62" si="16">IFERROR(J38/K38,"£0")</f>
        <v>£0</v>
      </c>
      <c r="M38" s="344">
        <f t="shared" si="12"/>
        <v>0</v>
      </c>
      <c r="N38" s="347"/>
      <c r="O38" s="343">
        <f>SUMIF('2. Annual Costs of Staff Posts'!$D$13:$D$311,'11. Indirect Costs'!$C38,'2. Annual Costs of Staff Posts'!$S$13:$S$311)</f>
        <v>0</v>
      </c>
      <c r="P38" s="613" t="str">
        <f t="shared" ref="P38:P62" si="17">IFERROR(N38/O38,"£0")</f>
        <v>£0</v>
      </c>
      <c r="Q38" s="344">
        <f t="shared" si="13"/>
        <v>0</v>
      </c>
      <c r="R38" s="347"/>
      <c r="S38" s="343">
        <f>SUMIF('2. Annual Costs of Staff Posts'!$D$13:$D$311,'11. Indirect Costs'!$C38,'2. Annual Costs of Staff Posts'!$X$13:$X$311)</f>
        <v>0</v>
      </c>
      <c r="T38" s="613" t="str">
        <f t="shared" ref="T38:T62" si="18">IFERROR(R38/S38,"£0")</f>
        <v>£0</v>
      </c>
      <c r="U38" s="344">
        <f t="shared" si="8"/>
        <v>0</v>
      </c>
      <c r="V38" s="347"/>
      <c r="W38" s="343">
        <f>SUMIF('2. Annual Costs of Staff Posts'!$D$13:$D$311,'11. Indirect Costs'!$C38,'2. Annual Costs of Staff Posts'!$AC$13:$AC$311)</f>
        <v>0</v>
      </c>
      <c r="X38" s="613" t="str">
        <f t="shared" ref="X38:X62" si="19">IFERROR(V38/W38,"£0")</f>
        <v>£0</v>
      </c>
      <c r="Y38" s="344">
        <f t="shared" si="11"/>
        <v>0</v>
      </c>
      <c r="Z38" s="347"/>
      <c r="AA38" s="343">
        <f>SUMIF('2. Annual Costs of Staff Posts'!$D$13:$D$311,'11. Indirect Costs'!$C38,'2. Annual Costs of Staff Posts'!$AH$13:$AH$311)</f>
        <v>0</v>
      </c>
      <c r="AB38" s="613" t="str">
        <f t="shared" ref="AB38:AB62" si="20">IFERROR(Z38/AA38,"£0")</f>
        <v>£0</v>
      </c>
      <c r="AC38" s="344">
        <f t="shared" si="14"/>
        <v>0</v>
      </c>
      <c r="AD38" s="348">
        <f t="shared" si="1"/>
        <v>0</v>
      </c>
      <c r="AE38" s="346" t="str">
        <f t="shared" si="5"/>
        <v/>
      </c>
      <c r="AF38" s="349">
        <f t="shared" si="2"/>
        <v>0</v>
      </c>
      <c r="AG38" s="346">
        <f t="shared" si="6"/>
        <v>0</v>
      </c>
      <c r="AH38" s="64"/>
    </row>
    <row r="39" spans="2:34" s="107" customFormat="1" outlineLevel="1" x14ac:dyDescent="0.25">
      <c r="B39" s="64"/>
      <c r="C39" s="151" t="s">
        <v>25</v>
      </c>
      <c r="D39" s="432" t="str">
        <f>IFERROR(VLOOKUP($C39,'START - AWARD DETAILS'!$C$21:$G$40,2,0),"")</f>
        <v/>
      </c>
      <c r="E39" s="431" t="str">
        <f>IFERROR(VLOOKUP($C39,'START - AWARD DETAILS'!$C$21:$G$40,3,0),"")</f>
        <v/>
      </c>
      <c r="F39" s="431" t="str">
        <f>IFERROR(VLOOKUP($C39,'START - AWARD DETAILS'!$C$21:$G$40,4,0),"")</f>
        <v/>
      </c>
      <c r="G39" s="431" t="str">
        <f>IFERROR(VLOOKUP($C39,'START - AWARD DETAILS'!$C$21:$G$40,5,0),"")</f>
        <v/>
      </c>
      <c r="H39" s="261" t="s">
        <v>25</v>
      </c>
      <c r="I39" s="612">
        <f>IF(D39="HEI",'START - AWARD DETAILS'!$G$12,'START - AWARD DETAILS'!$G$13)</f>
        <v>1</v>
      </c>
      <c r="J39" s="347"/>
      <c r="K39" s="343">
        <f>SUMIF('2. Annual Costs of Staff Posts'!$D$13:$D$311,'11. Indirect Costs'!$C39,'2. Annual Costs of Staff Posts'!$N$13:$N$311)</f>
        <v>0</v>
      </c>
      <c r="L39" s="613" t="str">
        <f t="shared" si="16"/>
        <v>£0</v>
      </c>
      <c r="M39" s="344">
        <f t="shared" si="12"/>
        <v>0</v>
      </c>
      <c r="N39" s="347"/>
      <c r="O39" s="343">
        <f>SUMIF('2. Annual Costs of Staff Posts'!$D$13:$D$311,'11. Indirect Costs'!$C39,'2. Annual Costs of Staff Posts'!$S$13:$S$311)</f>
        <v>0</v>
      </c>
      <c r="P39" s="613" t="str">
        <f t="shared" si="17"/>
        <v>£0</v>
      </c>
      <c r="Q39" s="344">
        <f t="shared" si="13"/>
        <v>0</v>
      </c>
      <c r="R39" s="347"/>
      <c r="S39" s="343">
        <f>SUMIF('2. Annual Costs of Staff Posts'!$D$13:$D$311,'11. Indirect Costs'!$C39,'2. Annual Costs of Staff Posts'!$X$13:$X$311)</f>
        <v>0</v>
      </c>
      <c r="T39" s="613" t="str">
        <f t="shared" si="18"/>
        <v>£0</v>
      </c>
      <c r="U39" s="344">
        <f t="shared" si="8"/>
        <v>0</v>
      </c>
      <c r="V39" s="347"/>
      <c r="W39" s="343">
        <f>SUMIF('2. Annual Costs of Staff Posts'!$D$13:$D$311,'11. Indirect Costs'!$C39,'2. Annual Costs of Staff Posts'!$AC$13:$AC$311)</f>
        <v>0</v>
      </c>
      <c r="X39" s="613" t="str">
        <f t="shared" si="19"/>
        <v>£0</v>
      </c>
      <c r="Y39" s="344">
        <f t="shared" si="11"/>
        <v>0</v>
      </c>
      <c r="Z39" s="347"/>
      <c r="AA39" s="343">
        <f>SUMIF('2. Annual Costs of Staff Posts'!$D$13:$D$311,'11. Indirect Costs'!$C39,'2. Annual Costs of Staff Posts'!$AH$13:$AH$311)</f>
        <v>0</v>
      </c>
      <c r="AB39" s="613" t="str">
        <f t="shared" si="20"/>
        <v>£0</v>
      </c>
      <c r="AC39" s="344">
        <f t="shared" si="14"/>
        <v>0</v>
      </c>
      <c r="AD39" s="348">
        <f t="shared" si="1"/>
        <v>0</v>
      </c>
      <c r="AE39" s="346" t="str">
        <f t="shared" si="5"/>
        <v/>
      </c>
      <c r="AF39" s="349">
        <f t="shared" si="2"/>
        <v>0</v>
      </c>
      <c r="AG39" s="346">
        <f t="shared" si="6"/>
        <v>0</v>
      </c>
      <c r="AH39" s="64"/>
    </row>
    <row r="40" spans="2:34" s="107" customFormat="1" outlineLevel="1" x14ac:dyDescent="0.25">
      <c r="B40" s="64"/>
      <c r="C40" s="151" t="s">
        <v>25</v>
      </c>
      <c r="D40" s="432" t="str">
        <f>IFERROR(VLOOKUP($C40,'START - AWARD DETAILS'!$C$21:$G$40,2,0),"")</f>
        <v/>
      </c>
      <c r="E40" s="431" t="str">
        <f>IFERROR(VLOOKUP($C40,'START - AWARD DETAILS'!$C$21:$G$40,3,0),"")</f>
        <v/>
      </c>
      <c r="F40" s="431" t="str">
        <f>IFERROR(VLOOKUP($C40,'START - AWARD DETAILS'!$C$21:$G$40,4,0),"")</f>
        <v/>
      </c>
      <c r="G40" s="431" t="str">
        <f>IFERROR(VLOOKUP($C40,'START - AWARD DETAILS'!$C$21:$G$40,5,0),"")</f>
        <v/>
      </c>
      <c r="H40" s="261" t="s">
        <v>25</v>
      </c>
      <c r="I40" s="612">
        <f>IF(D40="HEI",'START - AWARD DETAILS'!$G$12,'START - AWARD DETAILS'!$G$13)</f>
        <v>1</v>
      </c>
      <c r="J40" s="347"/>
      <c r="K40" s="343">
        <f>SUMIF('2. Annual Costs of Staff Posts'!$D$13:$D$311,'11. Indirect Costs'!$C40,'2. Annual Costs of Staff Posts'!$N$13:$N$311)</f>
        <v>0</v>
      </c>
      <c r="L40" s="613" t="str">
        <f t="shared" si="16"/>
        <v>£0</v>
      </c>
      <c r="M40" s="344">
        <f t="shared" si="12"/>
        <v>0</v>
      </c>
      <c r="N40" s="347"/>
      <c r="O40" s="343">
        <f>SUMIF('2. Annual Costs of Staff Posts'!$D$13:$D$311,'11. Indirect Costs'!$C40,'2. Annual Costs of Staff Posts'!$S$13:$S$311)</f>
        <v>0</v>
      </c>
      <c r="P40" s="613" t="str">
        <f t="shared" si="17"/>
        <v>£0</v>
      </c>
      <c r="Q40" s="344">
        <f t="shared" si="13"/>
        <v>0</v>
      </c>
      <c r="R40" s="347"/>
      <c r="S40" s="343">
        <f>SUMIF('2. Annual Costs of Staff Posts'!$D$13:$D$311,'11. Indirect Costs'!$C40,'2. Annual Costs of Staff Posts'!$X$13:$X$311)</f>
        <v>0</v>
      </c>
      <c r="T40" s="613" t="str">
        <f t="shared" si="18"/>
        <v>£0</v>
      </c>
      <c r="U40" s="344">
        <f t="shared" si="8"/>
        <v>0</v>
      </c>
      <c r="V40" s="347"/>
      <c r="W40" s="343">
        <f>SUMIF('2. Annual Costs of Staff Posts'!$D$13:$D$311,'11. Indirect Costs'!$C40,'2. Annual Costs of Staff Posts'!$AC$13:$AC$311)</f>
        <v>0</v>
      </c>
      <c r="X40" s="613" t="str">
        <f t="shared" si="19"/>
        <v>£0</v>
      </c>
      <c r="Y40" s="344">
        <f t="shared" si="11"/>
        <v>0</v>
      </c>
      <c r="Z40" s="347"/>
      <c r="AA40" s="343">
        <f>SUMIF('2. Annual Costs of Staff Posts'!$D$13:$D$311,'11. Indirect Costs'!$C40,'2. Annual Costs of Staff Posts'!$AH$13:$AH$311)</f>
        <v>0</v>
      </c>
      <c r="AB40" s="613" t="str">
        <f t="shared" si="20"/>
        <v>£0</v>
      </c>
      <c r="AC40" s="344">
        <f t="shared" si="14"/>
        <v>0</v>
      </c>
      <c r="AD40" s="348">
        <f t="shared" si="1"/>
        <v>0</v>
      </c>
      <c r="AE40" s="346" t="str">
        <f t="shared" si="5"/>
        <v/>
      </c>
      <c r="AF40" s="349">
        <f t="shared" si="2"/>
        <v>0</v>
      </c>
      <c r="AG40" s="346">
        <f t="shared" si="6"/>
        <v>0</v>
      </c>
      <c r="AH40" s="64"/>
    </row>
    <row r="41" spans="2:34" s="107" customFormat="1" outlineLevel="1" x14ac:dyDescent="0.25">
      <c r="B41" s="64"/>
      <c r="C41" s="151" t="s">
        <v>25</v>
      </c>
      <c r="D41" s="432" t="str">
        <f>IFERROR(VLOOKUP($C41,'START - AWARD DETAILS'!$C$21:$G$40,2,0),"")</f>
        <v/>
      </c>
      <c r="E41" s="431" t="str">
        <f>IFERROR(VLOOKUP($C41,'START - AWARD DETAILS'!$C$21:$G$40,3,0),"")</f>
        <v/>
      </c>
      <c r="F41" s="431" t="str">
        <f>IFERROR(VLOOKUP($C41,'START - AWARD DETAILS'!$C$21:$G$40,4,0),"")</f>
        <v/>
      </c>
      <c r="G41" s="431" t="str">
        <f>IFERROR(VLOOKUP($C41,'START - AWARD DETAILS'!$C$21:$G$40,5,0),"")</f>
        <v/>
      </c>
      <c r="H41" s="261" t="s">
        <v>25</v>
      </c>
      <c r="I41" s="612">
        <f>IF(D41="HEI",'START - AWARD DETAILS'!$G$12,'START - AWARD DETAILS'!$G$13)</f>
        <v>1</v>
      </c>
      <c r="J41" s="347"/>
      <c r="K41" s="343">
        <f>SUMIF('2. Annual Costs of Staff Posts'!$D$13:$D$311,'11. Indirect Costs'!$C41,'2. Annual Costs of Staff Posts'!$N$13:$N$311)</f>
        <v>0</v>
      </c>
      <c r="L41" s="613" t="str">
        <f t="shared" si="16"/>
        <v>£0</v>
      </c>
      <c r="M41" s="344">
        <f t="shared" si="12"/>
        <v>0</v>
      </c>
      <c r="N41" s="347"/>
      <c r="O41" s="343">
        <f>SUMIF('2. Annual Costs of Staff Posts'!$D$13:$D$311,'11. Indirect Costs'!$C41,'2. Annual Costs of Staff Posts'!$S$13:$S$311)</f>
        <v>0</v>
      </c>
      <c r="P41" s="613" t="str">
        <f t="shared" si="17"/>
        <v>£0</v>
      </c>
      <c r="Q41" s="344">
        <f t="shared" si="13"/>
        <v>0</v>
      </c>
      <c r="R41" s="347"/>
      <c r="S41" s="343">
        <f>SUMIF('2. Annual Costs of Staff Posts'!$D$13:$D$311,'11. Indirect Costs'!$C41,'2. Annual Costs of Staff Posts'!$X$13:$X$311)</f>
        <v>0</v>
      </c>
      <c r="T41" s="613" t="str">
        <f t="shared" si="18"/>
        <v>£0</v>
      </c>
      <c r="U41" s="344">
        <f t="shared" si="8"/>
        <v>0</v>
      </c>
      <c r="V41" s="347"/>
      <c r="W41" s="343">
        <f>SUMIF('2. Annual Costs of Staff Posts'!$D$13:$D$311,'11. Indirect Costs'!$C41,'2. Annual Costs of Staff Posts'!$AC$13:$AC$311)</f>
        <v>0</v>
      </c>
      <c r="X41" s="613" t="str">
        <f t="shared" si="19"/>
        <v>£0</v>
      </c>
      <c r="Y41" s="344">
        <f t="shared" si="11"/>
        <v>0</v>
      </c>
      <c r="Z41" s="347"/>
      <c r="AA41" s="343">
        <f>SUMIF('2. Annual Costs of Staff Posts'!$D$13:$D$311,'11. Indirect Costs'!$C41,'2. Annual Costs of Staff Posts'!$AH$13:$AH$311)</f>
        <v>0</v>
      </c>
      <c r="AB41" s="613" t="str">
        <f t="shared" si="20"/>
        <v>£0</v>
      </c>
      <c r="AC41" s="344">
        <f t="shared" si="14"/>
        <v>0</v>
      </c>
      <c r="AD41" s="348">
        <f t="shared" si="1"/>
        <v>0</v>
      </c>
      <c r="AE41" s="346" t="str">
        <f t="shared" si="5"/>
        <v/>
      </c>
      <c r="AF41" s="349">
        <f t="shared" si="2"/>
        <v>0</v>
      </c>
      <c r="AG41" s="346">
        <f t="shared" si="6"/>
        <v>0</v>
      </c>
      <c r="AH41" s="64"/>
    </row>
    <row r="42" spans="2:34" s="107" customFormat="1" outlineLevel="1" x14ac:dyDescent="0.25">
      <c r="B42" s="64"/>
      <c r="C42" s="151" t="s">
        <v>25</v>
      </c>
      <c r="D42" s="432" t="str">
        <f>IFERROR(VLOOKUP($C42,'START - AWARD DETAILS'!$C$21:$G$40,2,0),"")</f>
        <v/>
      </c>
      <c r="E42" s="431" t="str">
        <f>IFERROR(VLOOKUP($C42,'START - AWARD DETAILS'!$C$21:$G$40,3,0),"")</f>
        <v/>
      </c>
      <c r="F42" s="431" t="str">
        <f>IFERROR(VLOOKUP($C42,'START - AWARD DETAILS'!$C$21:$G$40,4,0),"")</f>
        <v/>
      </c>
      <c r="G42" s="431" t="str">
        <f>IFERROR(VLOOKUP($C42,'START - AWARD DETAILS'!$C$21:$G$40,5,0),"")</f>
        <v/>
      </c>
      <c r="H42" s="261" t="s">
        <v>25</v>
      </c>
      <c r="I42" s="612">
        <f>IF(D42="HEI",'START - AWARD DETAILS'!$G$12,'START - AWARD DETAILS'!$G$13)</f>
        <v>1</v>
      </c>
      <c r="J42" s="347"/>
      <c r="K42" s="343">
        <f>SUMIF('2. Annual Costs of Staff Posts'!$D$13:$D$311,'11. Indirect Costs'!$C42,'2. Annual Costs of Staff Posts'!$N$13:$N$311)</f>
        <v>0</v>
      </c>
      <c r="L42" s="613" t="str">
        <f t="shared" si="16"/>
        <v>£0</v>
      </c>
      <c r="M42" s="344">
        <f t="shared" si="12"/>
        <v>0</v>
      </c>
      <c r="N42" s="347"/>
      <c r="O42" s="343">
        <f>SUMIF('2. Annual Costs of Staff Posts'!$D$13:$D$311,'11. Indirect Costs'!$C42,'2. Annual Costs of Staff Posts'!$S$13:$S$311)</f>
        <v>0</v>
      </c>
      <c r="P42" s="613" t="str">
        <f t="shared" si="17"/>
        <v>£0</v>
      </c>
      <c r="Q42" s="344">
        <f t="shared" si="13"/>
        <v>0</v>
      </c>
      <c r="R42" s="347"/>
      <c r="S42" s="343">
        <f>SUMIF('2. Annual Costs of Staff Posts'!$D$13:$D$311,'11. Indirect Costs'!$C42,'2. Annual Costs of Staff Posts'!$X$13:$X$311)</f>
        <v>0</v>
      </c>
      <c r="T42" s="613" t="str">
        <f t="shared" si="18"/>
        <v>£0</v>
      </c>
      <c r="U42" s="344">
        <f t="shared" si="8"/>
        <v>0</v>
      </c>
      <c r="V42" s="347"/>
      <c r="W42" s="343">
        <f>SUMIF('2. Annual Costs of Staff Posts'!$D$13:$D$311,'11. Indirect Costs'!$C42,'2. Annual Costs of Staff Posts'!$AC$13:$AC$311)</f>
        <v>0</v>
      </c>
      <c r="X42" s="613" t="str">
        <f t="shared" si="19"/>
        <v>£0</v>
      </c>
      <c r="Y42" s="344">
        <f t="shared" si="11"/>
        <v>0</v>
      </c>
      <c r="Z42" s="347"/>
      <c r="AA42" s="343">
        <f>SUMIF('2. Annual Costs of Staff Posts'!$D$13:$D$311,'11. Indirect Costs'!$C42,'2. Annual Costs of Staff Posts'!$AH$13:$AH$311)</f>
        <v>0</v>
      </c>
      <c r="AB42" s="613" t="str">
        <f t="shared" si="20"/>
        <v>£0</v>
      </c>
      <c r="AC42" s="344">
        <f t="shared" si="14"/>
        <v>0</v>
      </c>
      <c r="AD42" s="348">
        <f t="shared" si="1"/>
        <v>0</v>
      </c>
      <c r="AE42" s="346" t="str">
        <f t="shared" si="5"/>
        <v/>
      </c>
      <c r="AF42" s="349">
        <f t="shared" si="2"/>
        <v>0</v>
      </c>
      <c r="AG42" s="346">
        <f t="shared" si="6"/>
        <v>0</v>
      </c>
      <c r="AH42" s="64"/>
    </row>
    <row r="43" spans="2:34" s="107" customFormat="1" outlineLevel="1" x14ac:dyDescent="0.25">
      <c r="B43" s="64"/>
      <c r="C43" s="151" t="s">
        <v>25</v>
      </c>
      <c r="D43" s="432" t="str">
        <f>IFERROR(VLOOKUP($C43,'START - AWARD DETAILS'!$C$21:$G$40,2,0),"")</f>
        <v/>
      </c>
      <c r="E43" s="431" t="str">
        <f>IFERROR(VLOOKUP($C43,'START - AWARD DETAILS'!$C$21:$G$40,3,0),"")</f>
        <v/>
      </c>
      <c r="F43" s="431" t="str">
        <f>IFERROR(VLOOKUP($C43,'START - AWARD DETAILS'!$C$21:$G$40,4,0),"")</f>
        <v/>
      </c>
      <c r="G43" s="431" t="str">
        <f>IFERROR(VLOOKUP($C43,'START - AWARD DETAILS'!$C$21:$G$40,5,0),"")</f>
        <v/>
      </c>
      <c r="H43" s="261" t="s">
        <v>25</v>
      </c>
      <c r="I43" s="612">
        <f>IF(D43="HEI",'START - AWARD DETAILS'!$G$12,'START - AWARD DETAILS'!$G$13)</f>
        <v>1</v>
      </c>
      <c r="J43" s="347"/>
      <c r="K43" s="343">
        <f>SUMIF('2. Annual Costs of Staff Posts'!$D$13:$D$311,'11. Indirect Costs'!$C43,'2. Annual Costs of Staff Posts'!$N$13:$N$311)</f>
        <v>0</v>
      </c>
      <c r="L43" s="613" t="str">
        <f t="shared" si="16"/>
        <v>£0</v>
      </c>
      <c r="M43" s="344">
        <f t="shared" si="12"/>
        <v>0</v>
      </c>
      <c r="N43" s="347"/>
      <c r="O43" s="343">
        <f>SUMIF('2. Annual Costs of Staff Posts'!$D$13:$D$311,'11. Indirect Costs'!$C43,'2. Annual Costs of Staff Posts'!$S$13:$S$311)</f>
        <v>0</v>
      </c>
      <c r="P43" s="613" t="str">
        <f t="shared" si="17"/>
        <v>£0</v>
      </c>
      <c r="Q43" s="344">
        <f t="shared" si="13"/>
        <v>0</v>
      </c>
      <c r="R43" s="347"/>
      <c r="S43" s="343">
        <f>SUMIF('2. Annual Costs of Staff Posts'!$D$13:$D$311,'11. Indirect Costs'!$C43,'2. Annual Costs of Staff Posts'!$X$13:$X$311)</f>
        <v>0</v>
      </c>
      <c r="T43" s="613" t="str">
        <f t="shared" si="18"/>
        <v>£0</v>
      </c>
      <c r="U43" s="344">
        <f t="shared" si="8"/>
        <v>0</v>
      </c>
      <c r="V43" s="347"/>
      <c r="W43" s="343">
        <f>SUMIF('2. Annual Costs of Staff Posts'!$D$13:$D$311,'11. Indirect Costs'!$C43,'2. Annual Costs of Staff Posts'!$AC$13:$AC$311)</f>
        <v>0</v>
      </c>
      <c r="X43" s="613" t="str">
        <f t="shared" si="19"/>
        <v>£0</v>
      </c>
      <c r="Y43" s="344">
        <f t="shared" si="11"/>
        <v>0</v>
      </c>
      <c r="Z43" s="347"/>
      <c r="AA43" s="343">
        <f>SUMIF('2. Annual Costs of Staff Posts'!$D$13:$D$311,'11. Indirect Costs'!$C43,'2. Annual Costs of Staff Posts'!$AH$13:$AH$311)</f>
        <v>0</v>
      </c>
      <c r="AB43" s="613" t="str">
        <f t="shared" si="20"/>
        <v>£0</v>
      </c>
      <c r="AC43" s="344">
        <f t="shared" si="14"/>
        <v>0</v>
      </c>
      <c r="AD43" s="348">
        <f t="shared" si="1"/>
        <v>0</v>
      </c>
      <c r="AE43" s="346" t="str">
        <f t="shared" si="5"/>
        <v/>
      </c>
      <c r="AF43" s="349">
        <f t="shared" si="2"/>
        <v>0</v>
      </c>
      <c r="AG43" s="346">
        <f t="shared" si="6"/>
        <v>0</v>
      </c>
      <c r="AH43" s="64"/>
    </row>
    <row r="44" spans="2:34" s="107" customFormat="1" ht="15" customHeight="1" outlineLevel="1" x14ac:dyDescent="0.25">
      <c r="B44" s="64"/>
      <c r="C44" s="151" t="s">
        <v>25</v>
      </c>
      <c r="D44" s="432" t="str">
        <f>IFERROR(VLOOKUP($C44,'START - AWARD DETAILS'!$C$21:$G$40,2,0),"")</f>
        <v/>
      </c>
      <c r="E44" s="431" t="str">
        <f>IFERROR(VLOOKUP($C44,'START - AWARD DETAILS'!$C$21:$G$40,3,0),"")</f>
        <v/>
      </c>
      <c r="F44" s="431" t="str">
        <f>IFERROR(VLOOKUP($C44,'START - AWARD DETAILS'!$C$21:$G$40,4,0),"")</f>
        <v/>
      </c>
      <c r="G44" s="431" t="str">
        <f>IFERROR(VLOOKUP($C44,'START - AWARD DETAILS'!$C$21:$G$40,5,0),"")</f>
        <v/>
      </c>
      <c r="H44" s="261" t="s">
        <v>25</v>
      </c>
      <c r="I44" s="612">
        <f>IF(D44="HEI",'START - AWARD DETAILS'!$G$12,'START - AWARD DETAILS'!$G$13)</f>
        <v>1</v>
      </c>
      <c r="J44" s="347"/>
      <c r="K44" s="343">
        <f>SUMIF('2. Annual Costs of Staff Posts'!$D$13:$D$311,'11. Indirect Costs'!$C44,'2. Annual Costs of Staff Posts'!$N$13:$N$311)</f>
        <v>0</v>
      </c>
      <c r="L44" s="613" t="str">
        <f t="shared" si="16"/>
        <v>£0</v>
      </c>
      <c r="M44" s="344">
        <f t="shared" si="12"/>
        <v>0</v>
      </c>
      <c r="N44" s="347"/>
      <c r="O44" s="343">
        <f>SUMIF('2. Annual Costs of Staff Posts'!$D$13:$D$311,'11. Indirect Costs'!$C44,'2. Annual Costs of Staff Posts'!$S$13:$S$311)</f>
        <v>0</v>
      </c>
      <c r="P44" s="613" t="str">
        <f t="shared" si="17"/>
        <v>£0</v>
      </c>
      <c r="Q44" s="344">
        <f t="shared" si="13"/>
        <v>0</v>
      </c>
      <c r="R44" s="347"/>
      <c r="S44" s="343">
        <f>SUMIF('2. Annual Costs of Staff Posts'!$D$13:$D$311,'11. Indirect Costs'!$C44,'2. Annual Costs of Staff Posts'!$X$13:$X$311)</f>
        <v>0</v>
      </c>
      <c r="T44" s="613" t="str">
        <f t="shared" si="18"/>
        <v>£0</v>
      </c>
      <c r="U44" s="344">
        <f t="shared" si="8"/>
        <v>0</v>
      </c>
      <c r="V44" s="347"/>
      <c r="W44" s="343">
        <f>SUMIF('2. Annual Costs of Staff Posts'!$D$13:$D$311,'11. Indirect Costs'!$C44,'2. Annual Costs of Staff Posts'!$AC$13:$AC$311)</f>
        <v>0</v>
      </c>
      <c r="X44" s="613" t="str">
        <f t="shared" si="19"/>
        <v>£0</v>
      </c>
      <c r="Y44" s="344">
        <f t="shared" si="11"/>
        <v>0</v>
      </c>
      <c r="Z44" s="347"/>
      <c r="AA44" s="343">
        <f>SUMIF('2. Annual Costs of Staff Posts'!$D$13:$D$311,'11. Indirect Costs'!$C44,'2. Annual Costs of Staff Posts'!$AH$13:$AH$311)</f>
        <v>0</v>
      </c>
      <c r="AB44" s="613" t="str">
        <f t="shared" si="20"/>
        <v>£0</v>
      </c>
      <c r="AC44" s="344">
        <f t="shared" si="14"/>
        <v>0</v>
      </c>
      <c r="AD44" s="348">
        <f t="shared" si="1"/>
        <v>0</v>
      </c>
      <c r="AE44" s="346" t="str">
        <f t="shared" si="5"/>
        <v/>
      </c>
      <c r="AF44" s="349">
        <f t="shared" si="2"/>
        <v>0</v>
      </c>
      <c r="AG44" s="346">
        <f t="shared" si="6"/>
        <v>0</v>
      </c>
      <c r="AH44" s="64"/>
    </row>
    <row r="45" spans="2:34" s="107" customFormat="1" outlineLevel="1" x14ac:dyDescent="0.25">
      <c r="B45" s="64"/>
      <c r="C45" s="151" t="s">
        <v>25</v>
      </c>
      <c r="D45" s="432" t="str">
        <f>IFERROR(VLOOKUP($C45,'START - AWARD DETAILS'!$C$21:$G$40,2,0),"")</f>
        <v/>
      </c>
      <c r="E45" s="431" t="str">
        <f>IFERROR(VLOOKUP($C45,'START - AWARD DETAILS'!$C$21:$G$40,3,0),"")</f>
        <v/>
      </c>
      <c r="F45" s="431" t="str">
        <f>IFERROR(VLOOKUP($C45,'START - AWARD DETAILS'!$C$21:$G$40,4,0),"")</f>
        <v/>
      </c>
      <c r="G45" s="431" t="str">
        <f>IFERROR(VLOOKUP($C45,'START - AWARD DETAILS'!$C$21:$G$40,5,0),"")</f>
        <v/>
      </c>
      <c r="H45" s="261" t="s">
        <v>25</v>
      </c>
      <c r="I45" s="612">
        <f>IF(D45="HEI",'START - AWARD DETAILS'!$G$12,'START - AWARD DETAILS'!$G$13)</f>
        <v>1</v>
      </c>
      <c r="J45" s="347"/>
      <c r="K45" s="343">
        <f>SUMIF('2. Annual Costs of Staff Posts'!$D$13:$D$311,'11. Indirect Costs'!$C45,'2. Annual Costs of Staff Posts'!$N$13:$N$311)</f>
        <v>0</v>
      </c>
      <c r="L45" s="613" t="str">
        <f t="shared" si="16"/>
        <v>£0</v>
      </c>
      <c r="M45" s="344">
        <f t="shared" si="12"/>
        <v>0</v>
      </c>
      <c r="N45" s="347"/>
      <c r="O45" s="343">
        <f>SUMIF('2. Annual Costs of Staff Posts'!$D$13:$D$311,'11. Indirect Costs'!$C45,'2. Annual Costs of Staff Posts'!$S$13:$S$311)</f>
        <v>0</v>
      </c>
      <c r="P45" s="613" t="str">
        <f t="shared" si="17"/>
        <v>£0</v>
      </c>
      <c r="Q45" s="344">
        <f t="shared" si="13"/>
        <v>0</v>
      </c>
      <c r="R45" s="347"/>
      <c r="S45" s="343">
        <f>SUMIF('2. Annual Costs of Staff Posts'!$D$13:$D$311,'11. Indirect Costs'!$C45,'2. Annual Costs of Staff Posts'!$X$13:$X$311)</f>
        <v>0</v>
      </c>
      <c r="T45" s="613" t="str">
        <f t="shared" si="18"/>
        <v>£0</v>
      </c>
      <c r="U45" s="344">
        <f t="shared" si="8"/>
        <v>0</v>
      </c>
      <c r="V45" s="347"/>
      <c r="W45" s="343">
        <f>SUMIF('2. Annual Costs of Staff Posts'!$D$13:$D$311,'11. Indirect Costs'!$C45,'2. Annual Costs of Staff Posts'!$AC$13:$AC$311)</f>
        <v>0</v>
      </c>
      <c r="X45" s="613" t="str">
        <f t="shared" si="19"/>
        <v>£0</v>
      </c>
      <c r="Y45" s="344">
        <f t="shared" si="11"/>
        <v>0</v>
      </c>
      <c r="Z45" s="347"/>
      <c r="AA45" s="343">
        <f>SUMIF('2. Annual Costs of Staff Posts'!$D$13:$D$311,'11. Indirect Costs'!$C45,'2. Annual Costs of Staff Posts'!$AH$13:$AH$311)</f>
        <v>0</v>
      </c>
      <c r="AB45" s="613" t="str">
        <f t="shared" si="20"/>
        <v>£0</v>
      </c>
      <c r="AC45" s="344">
        <f t="shared" si="14"/>
        <v>0</v>
      </c>
      <c r="AD45" s="348">
        <f t="shared" ref="AD45:AD62" si="21">K45+O45+S45+W45+AA45</f>
        <v>0</v>
      </c>
      <c r="AE45" s="346" t="str">
        <f t="shared" si="5"/>
        <v/>
      </c>
      <c r="AF45" s="349">
        <f t="shared" ref="AF45:AF62" si="22">J45+N45+R45+V45+Z45</f>
        <v>0</v>
      </c>
      <c r="AG45" s="346">
        <f t="shared" si="6"/>
        <v>0</v>
      </c>
      <c r="AH45" s="64"/>
    </row>
    <row r="46" spans="2:34" s="107" customFormat="1" outlineLevel="1" x14ac:dyDescent="0.25">
      <c r="B46" s="64"/>
      <c r="C46" s="151" t="s">
        <v>25</v>
      </c>
      <c r="D46" s="432" t="str">
        <f>IFERROR(VLOOKUP($C46,'START - AWARD DETAILS'!$C$21:$G$40,2,0),"")</f>
        <v/>
      </c>
      <c r="E46" s="431" t="str">
        <f>IFERROR(VLOOKUP($C46,'START - AWARD DETAILS'!$C$21:$G$40,3,0),"")</f>
        <v/>
      </c>
      <c r="F46" s="431" t="str">
        <f>IFERROR(VLOOKUP($C46,'START - AWARD DETAILS'!$C$21:$G$40,4,0),"")</f>
        <v/>
      </c>
      <c r="G46" s="431" t="str">
        <f>IFERROR(VLOOKUP($C46,'START - AWARD DETAILS'!$C$21:$G$40,5,0),"")</f>
        <v/>
      </c>
      <c r="H46" s="261" t="s">
        <v>25</v>
      </c>
      <c r="I46" s="612">
        <f>IF(D46="HEI",'START - AWARD DETAILS'!$G$12,'START - AWARD DETAILS'!$G$13)</f>
        <v>1</v>
      </c>
      <c r="J46" s="347"/>
      <c r="K46" s="343">
        <f>SUMIF('2. Annual Costs of Staff Posts'!$D$13:$D$311,'11. Indirect Costs'!$C46,'2. Annual Costs of Staff Posts'!$N$13:$N$311)</f>
        <v>0</v>
      </c>
      <c r="L46" s="613" t="str">
        <f t="shared" si="16"/>
        <v>£0</v>
      </c>
      <c r="M46" s="344">
        <f t="shared" si="12"/>
        <v>0</v>
      </c>
      <c r="N46" s="347"/>
      <c r="O46" s="343">
        <f>SUMIF('2. Annual Costs of Staff Posts'!$D$13:$D$311,'11. Indirect Costs'!$C46,'2. Annual Costs of Staff Posts'!$S$13:$S$311)</f>
        <v>0</v>
      </c>
      <c r="P46" s="613" t="str">
        <f t="shared" si="17"/>
        <v>£0</v>
      </c>
      <c r="Q46" s="344">
        <f t="shared" si="13"/>
        <v>0</v>
      </c>
      <c r="R46" s="347"/>
      <c r="S46" s="343">
        <f>SUMIF('2. Annual Costs of Staff Posts'!$D$13:$D$311,'11. Indirect Costs'!$C46,'2. Annual Costs of Staff Posts'!$X$13:$X$311)</f>
        <v>0</v>
      </c>
      <c r="T46" s="613" t="str">
        <f t="shared" si="18"/>
        <v>£0</v>
      </c>
      <c r="U46" s="344">
        <f t="shared" si="8"/>
        <v>0</v>
      </c>
      <c r="V46" s="347"/>
      <c r="W46" s="343">
        <f>SUMIF('2. Annual Costs of Staff Posts'!$D$13:$D$311,'11. Indirect Costs'!$C46,'2. Annual Costs of Staff Posts'!$AC$13:$AC$311)</f>
        <v>0</v>
      </c>
      <c r="X46" s="613" t="str">
        <f t="shared" si="19"/>
        <v>£0</v>
      </c>
      <c r="Y46" s="344">
        <f t="shared" si="11"/>
        <v>0</v>
      </c>
      <c r="Z46" s="347"/>
      <c r="AA46" s="343">
        <f>SUMIF('2. Annual Costs of Staff Posts'!$D$13:$D$311,'11. Indirect Costs'!$C46,'2. Annual Costs of Staff Posts'!$AH$13:$AH$311)</f>
        <v>0</v>
      </c>
      <c r="AB46" s="613" t="str">
        <f t="shared" si="20"/>
        <v>£0</v>
      </c>
      <c r="AC46" s="344">
        <f t="shared" si="14"/>
        <v>0</v>
      </c>
      <c r="AD46" s="348">
        <f t="shared" si="21"/>
        <v>0</v>
      </c>
      <c r="AE46" s="346" t="str">
        <f t="shared" si="5"/>
        <v/>
      </c>
      <c r="AF46" s="349">
        <f t="shared" si="22"/>
        <v>0</v>
      </c>
      <c r="AG46" s="346">
        <f t="shared" si="6"/>
        <v>0</v>
      </c>
      <c r="AH46" s="64"/>
    </row>
    <row r="47" spans="2:34" s="107" customFormat="1" outlineLevel="1" x14ac:dyDescent="0.25">
      <c r="B47" s="64"/>
      <c r="C47" s="151" t="s">
        <v>25</v>
      </c>
      <c r="D47" s="432" t="str">
        <f>IFERROR(VLOOKUP($C47,'START - AWARD DETAILS'!$C$21:$G$40,2,0),"")</f>
        <v/>
      </c>
      <c r="E47" s="431" t="str">
        <f>IFERROR(VLOOKUP($C47,'START - AWARD DETAILS'!$C$21:$G$40,3,0),"")</f>
        <v/>
      </c>
      <c r="F47" s="431" t="str">
        <f>IFERROR(VLOOKUP($C47,'START - AWARD DETAILS'!$C$21:$G$40,4,0),"")</f>
        <v/>
      </c>
      <c r="G47" s="431" t="str">
        <f>IFERROR(VLOOKUP($C47,'START - AWARD DETAILS'!$C$21:$G$40,5,0),"")</f>
        <v/>
      </c>
      <c r="H47" s="261" t="s">
        <v>25</v>
      </c>
      <c r="I47" s="612">
        <f>IF(D47="HEI",'START - AWARD DETAILS'!$G$12,'START - AWARD DETAILS'!$G$13)</f>
        <v>1</v>
      </c>
      <c r="J47" s="347"/>
      <c r="K47" s="343">
        <f>SUMIF('2. Annual Costs of Staff Posts'!$D$13:$D$311,'11. Indirect Costs'!$C47,'2. Annual Costs of Staff Posts'!$N$13:$N$311)</f>
        <v>0</v>
      </c>
      <c r="L47" s="613" t="str">
        <f t="shared" si="16"/>
        <v>£0</v>
      </c>
      <c r="M47" s="344">
        <f t="shared" si="12"/>
        <v>0</v>
      </c>
      <c r="N47" s="347"/>
      <c r="O47" s="343">
        <f>SUMIF('2. Annual Costs of Staff Posts'!$D$13:$D$311,'11. Indirect Costs'!$C47,'2. Annual Costs of Staff Posts'!$S$13:$S$311)</f>
        <v>0</v>
      </c>
      <c r="P47" s="613" t="str">
        <f t="shared" si="17"/>
        <v>£0</v>
      </c>
      <c r="Q47" s="344">
        <f t="shared" si="13"/>
        <v>0</v>
      </c>
      <c r="R47" s="347"/>
      <c r="S47" s="343">
        <f>SUMIF('2. Annual Costs of Staff Posts'!$D$13:$D$311,'11. Indirect Costs'!$C47,'2. Annual Costs of Staff Posts'!$X$13:$X$311)</f>
        <v>0</v>
      </c>
      <c r="T47" s="613" t="str">
        <f t="shared" si="18"/>
        <v>£0</v>
      </c>
      <c r="U47" s="344">
        <f t="shared" si="8"/>
        <v>0</v>
      </c>
      <c r="V47" s="347"/>
      <c r="W47" s="343">
        <f>SUMIF('2. Annual Costs of Staff Posts'!$D$13:$D$311,'11. Indirect Costs'!$C47,'2. Annual Costs of Staff Posts'!$AC$13:$AC$311)</f>
        <v>0</v>
      </c>
      <c r="X47" s="613" t="str">
        <f t="shared" si="19"/>
        <v>£0</v>
      </c>
      <c r="Y47" s="344">
        <f t="shared" si="11"/>
        <v>0</v>
      </c>
      <c r="Z47" s="347"/>
      <c r="AA47" s="343">
        <f>SUMIF('2. Annual Costs of Staff Posts'!$D$13:$D$311,'11. Indirect Costs'!$C47,'2. Annual Costs of Staff Posts'!$AH$13:$AH$311)</f>
        <v>0</v>
      </c>
      <c r="AB47" s="613" t="str">
        <f t="shared" si="20"/>
        <v>£0</v>
      </c>
      <c r="AC47" s="344">
        <f t="shared" si="14"/>
        <v>0</v>
      </c>
      <c r="AD47" s="348">
        <f t="shared" si="21"/>
        <v>0</v>
      </c>
      <c r="AE47" s="346" t="str">
        <f t="shared" si="5"/>
        <v/>
      </c>
      <c r="AF47" s="349">
        <f t="shared" si="22"/>
        <v>0</v>
      </c>
      <c r="AG47" s="346">
        <f t="shared" si="6"/>
        <v>0</v>
      </c>
      <c r="AH47" s="64"/>
    </row>
    <row r="48" spans="2:34" s="107" customFormat="1" outlineLevel="1" x14ac:dyDescent="0.25">
      <c r="B48" s="64"/>
      <c r="C48" s="151" t="s">
        <v>25</v>
      </c>
      <c r="D48" s="432" t="str">
        <f>IFERROR(VLOOKUP($C48,'START - AWARD DETAILS'!$C$21:$G$40,2,0),"")</f>
        <v/>
      </c>
      <c r="E48" s="431" t="str">
        <f>IFERROR(VLOOKUP($C48,'START - AWARD DETAILS'!$C$21:$G$40,3,0),"")</f>
        <v/>
      </c>
      <c r="F48" s="431" t="str">
        <f>IFERROR(VLOOKUP($C48,'START - AWARD DETAILS'!$C$21:$G$40,4,0),"")</f>
        <v/>
      </c>
      <c r="G48" s="431" t="str">
        <f>IFERROR(VLOOKUP($C48,'START - AWARD DETAILS'!$C$21:$G$40,5,0),"")</f>
        <v/>
      </c>
      <c r="H48" s="261" t="s">
        <v>25</v>
      </c>
      <c r="I48" s="612">
        <f>IF(D48="HEI",'START - AWARD DETAILS'!$G$12,'START - AWARD DETAILS'!$G$13)</f>
        <v>1</v>
      </c>
      <c r="J48" s="347"/>
      <c r="K48" s="343">
        <f>SUMIF('2. Annual Costs of Staff Posts'!$D$13:$D$311,'11. Indirect Costs'!$C48,'2. Annual Costs of Staff Posts'!$N$13:$N$311)</f>
        <v>0</v>
      </c>
      <c r="L48" s="613" t="str">
        <f t="shared" si="16"/>
        <v>£0</v>
      </c>
      <c r="M48" s="344">
        <f t="shared" si="12"/>
        <v>0</v>
      </c>
      <c r="N48" s="347"/>
      <c r="O48" s="343">
        <f>SUMIF('2. Annual Costs of Staff Posts'!$D$13:$D$311,'11. Indirect Costs'!$C48,'2. Annual Costs of Staff Posts'!$S$13:$S$311)</f>
        <v>0</v>
      </c>
      <c r="P48" s="613" t="str">
        <f t="shared" si="17"/>
        <v>£0</v>
      </c>
      <c r="Q48" s="344">
        <f t="shared" si="13"/>
        <v>0</v>
      </c>
      <c r="R48" s="347"/>
      <c r="S48" s="343">
        <f>SUMIF('2. Annual Costs of Staff Posts'!$D$13:$D$311,'11. Indirect Costs'!$C48,'2. Annual Costs of Staff Posts'!$X$13:$X$311)</f>
        <v>0</v>
      </c>
      <c r="T48" s="613" t="str">
        <f t="shared" si="18"/>
        <v>£0</v>
      </c>
      <c r="U48" s="344">
        <f t="shared" si="8"/>
        <v>0</v>
      </c>
      <c r="V48" s="347"/>
      <c r="W48" s="343">
        <f>SUMIF('2. Annual Costs of Staff Posts'!$D$13:$D$311,'11. Indirect Costs'!$C48,'2. Annual Costs of Staff Posts'!$AC$13:$AC$311)</f>
        <v>0</v>
      </c>
      <c r="X48" s="613" t="str">
        <f t="shared" si="19"/>
        <v>£0</v>
      </c>
      <c r="Y48" s="344">
        <f t="shared" si="11"/>
        <v>0</v>
      </c>
      <c r="Z48" s="347"/>
      <c r="AA48" s="343">
        <f>SUMIF('2. Annual Costs of Staff Posts'!$D$13:$D$311,'11. Indirect Costs'!$C48,'2. Annual Costs of Staff Posts'!$AH$13:$AH$311)</f>
        <v>0</v>
      </c>
      <c r="AB48" s="613" t="str">
        <f t="shared" si="20"/>
        <v>£0</v>
      </c>
      <c r="AC48" s="344">
        <f t="shared" si="14"/>
        <v>0</v>
      </c>
      <c r="AD48" s="348">
        <f t="shared" si="21"/>
        <v>0</v>
      </c>
      <c r="AE48" s="346" t="str">
        <f t="shared" si="5"/>
        <v/>
      </c>
      <c r="AF48" s="349">
        <f t="shared" si="22"/>
        <v>0</v>
      </c>
      <c r="AG48" s="346">
        <f t="shared" si="6"/>
        <v>0</v>
      </c>
      <c r="AH48" s="64"/>
    </row>
    <row r="49" spans="2:34" s="107" customFormat="1" outlineLevel="1" x14ac:dyDescent="0.25">
      <c r="B49" s="64"/>
      <c r="C49" s="151" t="s">
        <v>25</v>
      </c>
      <c r="D49" s="432" t="str">
        <f>IFERROR(VLOOKUP($C49,'START - AWARD DETAILS'!$C$21:$G$40,2,0),"")</f>
        <v/>
      </c>
      <c r="E49" s="431" t="str">
        <f>IFERROR(VLOOKUP($C49,'START - AWARD DETAILS'!$C$21:$G$40,3,0),"")</f>
        <v/>
      </c>
      <c r="F49" s="431" t="str">
        <f>IFERROR(VLOOKUP($C49,'START - AWARD DETAILS'!$C$21:$G$40,4,0),"")</f>
        <v/>
      </c>
      <c r="G49" s="431" t="str">
        <f>IFERROR(VLOOKUP($C49,'START - AWARD DETAILS'!$C$21:$G$40,5,0),"")</f>
        <v/>
      </c>
      <c r="H49" s="261" t="s">
        <v>25</v>
      </c>
      <c r="I49" s="612">
        <f>IF(D49="HEI",'START - AWARD DETAILS'!$G$12,'START - AWARD DETAILS'!$G$13)</f>
        <v>1</v>
      </c>
      <c r="J49" s="347"/>
      <c r="K49" s="343">
        <f>SUMIF('2. Annual Costs of Staff Posts'!$D$13:$D$311,'11. Indirect Costs'!$C49,'2. Annual Costs of Staff Posts'!$N$13:$N$311)</f>
        <v>0</v>
      </c>
      <c r="L49" s="613" t="str">
        <f t="shared" si="16"/>
        <v>£0</v>
      </c>
      <c r="M49" s="344">
        <f t="shared" si="12"/>
        <v>0</v>
      </c>
      <c r="N49" s="347"/>
      <c r="O49" s="343">
        <f>SUMIF('2. Annual Costs of Staff Posts'!$D$13:$D$311,'11. Indirect Costs'!$C49,'2. Annual Costs of Staff Posts'!$S$13:$S$311)</f>
        <v>0</v>
      </c>
      <c r="P49" s="613" t="str">
        <f t="shared" si="17"/>
        <v>£0</v>
      </c>
      <c r="Q49" s="344">
        <f t="shared" si="13"/>
        <v>0</v>
      </c>
      <c r="R49" s="347"/>
      <c r="S49" s="343">
        <f>SUMIF('2. Annual Costs of Staff Posts'!$D$13:$D$311,'11. Indirect Costs'!$C49,'2. Annual Costs of Staff Posts'!$X$13:$X$311)</f>
        <v>0</v>
      </c>
      <c r="T49" s="613" t="str">
        <f t="shared" si="18"/>
        <v>£0</v>
      </c>
      <c r="U49" s="344">
        <f t="shared" si="8"/>
        <v>0</v>
      </c>
      <c r="V49" s="347"/>
      <c r="W49" s="343">
        <f>SUMIF('2. Annual Costs of Staff Posts'!$D$13:$D$311,'11. Indirect Costs'!$C49,'2. Annual Costs of Staff Posts'!$AC$13:$AC$311)</f>
        <v>0</v>
      </c>
      <c r="X49" s="613" t="str">
        <f t="shared" si="19"/>
        <v>£0</v>
      </c>
      <c r="Y49" s="344">
        <f t="shared" si="11"/>
        <v>0</v>
      </c>
      <c r="Z49" s="347"/>
      <c r="AA49" s="343">
        <f>SUMIF('2. Annual Costs of Staff Posts'!$D$13:$D$311,'11. Indirect Costs'!$C49,'2. Annual Costs of Staff Posts'!$AH$13:$AH$311)</f>
        <v>0</v>
      </c>
      <c r="AB49" s="613" t="str">
        <f t="shared" si="20"/>
        <v>£0</v>
      </c>
      <c r="AC49" s="344">
        <f t="shared" si="14"/>
        <v>0</v>
      </c>
      <c r="AD49" s="348">
        <f t="shared" si="21"/>
        <v>0</v>
      </c>
      <c r="AE49" s="346" t="str">
        <f t="shared" si="5"/>
        <v/>
      </c>
      <c r="AF49" s="349">
        <f t="shared" si="22"/>
        <v>0</v>
      </c>
      <c r="AG49" s="346">
        <f t="shared" si="6"/>
        <v>0</v>
      </c>
      <c r="AH49" s="64"/>
    </row>
    <row r="50" spans="2:34" outlineLevel="1" x14ac:dyDescent="0.25">
      <c r="B50" s="52"/>
      <c r="C50" s="151" t="s">
        <v>25</v>
      </c>
      <c r="D50" s="432" t="str">
        <f>IFERROR(VLOOKUP($C50,'START - AWARD DETAILS'!$C$21:$G$40,2,0),"")</f>
        <v/>
      </c>
      <c r="E50" s="431" t="str">
        <f>IFERROR(VLOOKUP($C50,'START - AWARD DETAILS'!$C$21:$G$40,3,0),"")</f>
        <v/>
      </c>
      <c r="F50" s="431" t="str">
        <f>IFERROR(VLOOKUP($C50,'START - AWARD DETAILS'!$C$21:$G$40,4,0),"")</f>
        <v/>
      </c>
      <c r="G50" s="431" t="str">
        <f>IFERROR(VLOOKUP($C50,'START - AWARD DETAILS'!$C$21:$G$40,5,0),"")</f>
        <v/>
      </c>
      <c r="H50" s="261" t="s">
        <v>25</v>
      </c>
      <c r="I50" s="612">
        <f>IF(D50="HEI",'START - AWARD DETAILS'!$G$12,'START - AWARD DETAILS'!$G$13)</f>
        <v>1</v>
      </c>
      <c r="J50" s="347"/>
      <c r="K50" s="343">
        <f>SUMIF('2. Annual Costs of Staff Posts'!$D$13:$D$311,'11. Indirect Costs'!$C50,'2. Annual Costs of Staff Posts'!$N$13:$N$311)</f>
        <v>0</v>
      </c>
      <c r="L50" s="613" t="str">
        <f t="shared" si="16"/>
        <v>£0</v>
      </c>
      <c r="M50" s="344">
        <f t="shared" si="12"/>
        <v>0</v>
      </c>
      <c r="N50" s="347"/>
      <c r="O50" s="343">
        <f>SUMIF('2. Annual Costs of Staff Posts'!$D$13:$D$311,'11. Indirect Costs'!$C50,'2. Annual Costs of Staff Posts'!$S$13:$S$311)</f>
        <v>0</v>
      </c>
      <c r="P50" s="613" t="str">
        <f t="shared" si="17"/>
        <v>£0</v>
      </c>
      <c r="Q50" s="344">
        <f t="shared" si="13"/>
        <v>0</v>
      </c>
      <c r="R50" s="347"/>
      <c r="S50" s="343">
        <f>SUMIF('2. Annual Costs of Staff Posts'!$D$13:$D$311,'11. Indirect Costs'!$C50,'2. Annual Costs of Staff Posts'!$X$13:$X$311)</f>
        <v>0</v>
      </c>
      <c r="T50" s="613" t="str">
        <f t="shared" si="18"/>
        <v>£0</v>
      </c>
      <c r="U50" s="344">
        <f t="shared" si="8"/>
        <v>0</v>
      </c>
      <c r="V50" s="347"/>
      <c r="W50" s="343">
        <f>SUMIF('2. Annual Costs of Staff Posts'!$D$13:$D$311,'11. Indirect Costs'!$C50,'2. Annual Costs of Staff Posts'!$AC$13:$AC$311)</f>
        <v>0</v>
      </c>
      <c r="X50" s="613" t="str">
        <f t="shared" si="19"/>
        <v>£0</v>
      </c>
      <c r="Y50" s="344">
        <f t="shared" si="11"/>
        <v>0</v>
      </c>
      <c r="Z50" s="347"/>
      <c r="AA50" s="343">
        <f>SUMIF('2. Annual Costs of Staff Posts'!$D$13:$D$311,'11. Indirect Costs'!$C50,'2. Annual Costs of Staff Posts'!$AH$13:$AH$311)</f>
        <v>0</v>
      </c>
      <c r="AB50" s="613" t="str">
        <f t="shared" si="20"/>
        <v>£0</v>
      </c>
      <c r="AC50" s="344">
        <f t="shared" si="14"/>
        <v>0</v>
      </c>
      <c r="AD50" s="348">
        <f t="shared" si="21"/>
        <v>0</v>
      </c>
      <c r="AE50" s="346" t="str">
        <f t="shared" si="5"/>
        <v/>
      </c>
      <c r="AF50" s="349">
        <f t="shared" si="22"/>
        <v>0</v>
      </c>
      <c r="AG50" s="346">
        <f t="shared" si="6"/>
        <v>0</v>
      </c>
      <c r="AH50" s="64"/>
    </row>
    <row r="51" spans="2:34" outlineLevel="1" x14ac:dyDescent="0.25">
      <c r="B51" s="52"/>
      <c r="C51" s="151" t="s">
        <v>25</v>
      </c>
      <c r="D51" s="432" t="str">
        <f>IFERROR(VLOOKUP($C51,'START - AWARD DETAILS'!$C$21:$G$40,2,0),"")</f>
        <v/>
      </c>
      <c r="E51" s="431" t="str">
        <f>IFERROR(VLOOKUP($C51,'START - AWARD DETAILS'!$C$21:$G$40,3,0),"")</f>
        <v/>
      </c>
      <c r="F51" s="431" t="str">
        <f>IFERROR(VLOOKUP($C51,'START - AWARD DETAILS'!$C$21:$G$40,4,0),"")</f>
        <v/>
      </c>
      <c r="G51" s="431" t="str">
        <f>IFERROR(VLOOKUP($C51,'START - AWARD DETAILS'!$C$21:$G$40,5,0),"")</f>
        <v/>
      </c>
      <c r="H51" s="261" t="s">
        <v>25</v>
      </c>
      <c r="I51" s="612">
        <f>IF(D51="HEI",'START - AWARD DETAILS'!$G$12,'START - AWARD DETAILS'!$G$13)</f>
        <v>1</v>
      </c>
      <c r="J51" s="347"/>
      <c r="K51" s="343">
        <f>SUMIF('2. Annual Costs of Staff Posts'!$D$13:$D$311,'11. Indirect Costs'!$C51,'2. Annual Costs of Staff Posts'!$N$13:$N$311)</f>
        <v>0</v>
      </c>
      <c r="L51" s="613" t="str">
        <f t="shared" si="16"/>
        <v>£0</v>
      </c>
      <c r="M51" s="344">
        <f t="shared" si="12"/>
        <v>0</v>
      </c>
      <c r="N51" s="347"/>
      <c r="O51" s="343">
        <f>SUMIF('2. Annual Costs of Staff Posts'!$D$13:$D$311,'11. Indirect Costs'!$C51,'2. Annual Costs of Staff Posts'!$S$13:$S$311)</f>
        <v>0</v>
      </c>
      <c r="P51" s="613" t="str">
        <f t="shared" si="17"/>
        <v>£0</v>
      </c>
      <c r="Q51" s="344">
        <f t="shared" si="13"/>
        <v>0</v>
      </c>
      <c r="R51" s="347"/>
      <c r="S51" s="343">
        <f>SUMIF('2. Annual Costs of Staff Posts'!$D$13:$D$311,'11. Indirect Costs'!$C51,'2. Annual Costs of Staff Posts'!$X$13:$X$311)</f>
        <v>0</v>
      </c>
      <c r="T51" s="613" t="str">
        <f t="shared" si="18"/>
        <v>£0</v>
      </c>
      <c r="U51" s="344">
        <f t="shared" si="8"/>
        <v>0</v>
      </c>
      <c r="V51" s="347"/>
      <c r="W51" s="343">
        <f>SUMIF('2. Annual Costs of Staff Posts'!$D$13:$D$311,'11. Indirect Costs'!$C51,'2. Annual Costs of Staff Posts'!$AC$13:$AC$311)</f>
        <v>0</v>
      </c>
      <c r="X51" s="613" t="str">
        <f t="shared" si="19"/>
        <v>£0</v>
      </c>
      <c r="Y51" s="344">
        <f t="shared" si="11"/>
        <v>0</v>
      </c>
      <c r="Z51" s="347"/>
      <c r="AA51" s="343">
        <f>SUMIF('2. Annual Costs of Staff Posts'!$D$13:$D$311,'11. Indirect Costs'!$C51,'2. Annual Costs of Staff Posts'!$AH$13:$AH$311)</f>
        <v>0</v>
      </c>
      <c r="AB51" s="613" t="str">
        <f t="shared" si="20"/>
        <v>£0</v>
      </c>
      <c r="AC51" s="344">
        <f t="shared" si="14"/>
        <v>0</v>
      </c>
      <c r="AD51" s="348">
        <f t="shared" si="21"/>
        <v>0</v>
      </c>
      <c r="AE51" s="346" t="str">
        <f t="shared" si="5"/>
        <v/>
      </c>
      <c r="AF51" s="349">
        <f t="shared" si="22"/>
        <v>0</v>
      </c>
      <c r="AG51" s="346">
        <f t="shared" si="6"/>
        <v>0</v>
      </c>
      <c r="AH51" s="64"/>
    </row>
    <row r="52" spans="2:34" outlineLevel="1" x14ac:dyDescent="0.25">
      <c r="B52" s="52"/>
      <c r="C52" s="151" t="s">
        <v>25</v>
      </c>
      <c r="D52" s="432" t="str">
        <f>IFERROR(VLOOKUP($C52,'START - AWARD DETAILS'!$C$21:$G$40,2,0),"")</f>
        <v/>
      </c>
      <c r="E52" s="431" t="str">
        <f>IFERROR(VLOOKUP($C52,'START - AWARD DETAILS'!$C$21:$G$40,3,0),"")</f>
        <v/>
      </c>
      <c r="F52" s="431" t="str">
        <f>IFERROR(VLOOKUP($C52,'START - AWARD DETAILS'!$C$21:$G$40,4,0),"")</f>
        <v/>
      </c>
      <c r="G52" s="431" t="str">
        <f>IFERROR(VLOOKUP($C52,'START - AWARD DETAILS'!$C$21:$G$40,5,0),"")</f>
        <v/>
      </c>
      <c r="H52" s="261" t="s">
        <v>25</v>
      </c>
      <c r="I52" s="612">
        <f>IF(D52="HEI",'START - AWARD DETAILS'!$G$12,'START - AWARD DETAILS'!$G$13)</f>
        <v>1</v>
      </c>
      <c r="J52" s="347"/>
      <c r="K52" s="343">
        <f>SUMIF('2. Annual Costs of Staff Posts'!$D$13:$D$311,'11. Indirect Costs'!$C52,'2. Annual Costs of Staff Posts'!$N$13:$N$311)</f>
        <v>0</v>
      </c>
      <c r="L52" s="613" t="str">
        <f t="shared" si="16"/>
        <v>£0</v>
      </c>
      <c r="M52" s="344">
        <f t="shared" si="12"/>
        <v>0</v>
      </c>
      <c r="N52" s="347"/>
      <c r="O52" s="343">
        <f>SUMIF('2. Annual Costs of Staff Posts'!$D$13:$D$311,'11. Indirect Costs'!$C52,'2. Annual Costs of Staff Posts'!$S$13:$S$311)</f>
        <v>0</v>
      </c>
      <c r="P52" s="613" t="str">
        <f t="shared" si="17"/>
        <v>£0</v>
      </c>
      <c r="Q52" s="344">
        <f t="shared" si="13"/>
        <v>0</v>
      </c>
      <c r="R52" s="347"/>
      <c r="S52" s="343">
        <f>SUMIF('2. Annual Costs of Staff Posts'!$D$13:$D$311,'11. Indirect Costs'!$C52,'2. Annual Costs of Staff Posts'!$X$13:$X$311)</f>
        <v>0</v>
      </c>
      <c r="T52" s="613" t="str">
        <f t="shared" si="18"/>
        <v>£0</v>
      </c>
      <c r="U52" s="344">
        <f t="shared" si="8"/>
        <v>0</v>
      </c>
      <c r="V52" s="347"/>
      <c r="W52" s="343">
        <f>SUMIF('2. Annual Costs of Staff Posts'!$D$13:$D$311,'11. Indirect Costs'!$C52,'2. Annual Costs of Staff Posts'!$AC$13:$AC$311)</f>
        <v>0</v>
      </c>
      <c r="X52" s="613" t="str">
        <f t="shared" si="19"/>
        <v>£0</v>
      </c>
      <c r="Y52" s="344">
        <f t="shared" si="11"/>
        <v>0</v>
      </c>
      <c r="Z52" s="347"/>
      <c r="AA52" s="343">
        <f>SUMIF('2. Annual Costs of Staff Posts'!$D$13:$D$311,'11. Indirect Costs'!$C52,'2. Annual Costs of Staff Posts'!$AH$13:$AH$311)</f>
        <v>0</v>
      </c>
      <c r="AB52" s="613" t="str">
        <f t="shared" si="20"/>
        <v>£0</v>
      </c>
      <c r="AC52" s="344">
        <f t="shared" si="14"/>
        <v>0</v>
      </c>
      <c r="AD52" s="348">
        <f t="shared" si="21"/>
        <v>0</v>
      </c>
      <c r="AE52" s="346" t="str">
        <f t="shared" si="5"/>
        <v/>
      </c>
      <c r="AF52" s="349">
        <f t="shared" si="22"/>
        <v>0</v>
      </c>
      <c r="AG52" s="346">
        <f t="shared" si="6"/>
        <v>0</v>
      </c>
      <c r="AH52" s="64"/>
    </row>
    <row r="53" spans="2:34" outlineLevel="1" x14ac:dyDescent="0.25">
      <c r="B53" s="52"/>
      <c r="C53" s="151" t="s">
        <v>25</v>
      </c>
      <c r="D53" s="432" t="str">
        <f>IFERROR(VLOOKUP($C53,'START - AWARD DETAILS'!$C$21:$G$40,2,0),"")</f>
        <v/>
      </c>
      <c r="E53" s="431" t="str">
        <f>IFERROR(VLOOKUP($C53,'START - AWARD DETAILS'!$C$21:$G$40,3,0),"")</f>
        <v/>
      </c>
      <c r="F53" s="431" t="str">
        <f>IFERROR(VLOOKUP($C53,'START - AWARD DETAILS'!$C$21:$G$40,4,0),"")</f>
        <v/>
      </c>
      <c r="G53" s="431" t="str">
        <f>IFERROR(VLOOKUP($C53,'START - AWARD DETAILS'!$C$21:$G$40,5,0),"")</f>
        <v/>
      </c>
      <c r="H53" s="261" t="s">
        <v>25</v>
      </c>
      <c r="I53" s="612">
        <f>IF(D53="HEI",'START - AWARD DETAILS'!$G$12,'START - AWARD DETAILS'!$G$13)</f>
        <v>1</v>
      </c>
      <c r="J53" s="347"/>
      <c r="K53" s="343">
        <f>SUMIF('2. Annual Costs of Staff Posts'!$D$13:$D$311,'11. Indirect Costs'!$C53,'2. Annual Costs of Staff Posts'!$N$13:$N$311)</f>
        <v>0</v>
      </c>
      <c r="L53" s="613" t="str">
        <f t="shared" si="16"/>
        <v>£0</v>
      </c>
      <c r="M53" s="344">
        <f t="shared" si="12"/>
        <v>0</v>
      </c>
      <c r="N53" s="347"/>
      <c r="O53" s="343">
        <f>SUMIF('2. Annual Costs of Staff Posts'!$D$13:$D$311,'11. Indirect Costs'!$C53,'2. Annual Costs of Staff Posts'!$S$13:$S$311)</f>
        <v>0</v>
      </c>
      <c r="P53" s="613" t="str">
        <f t="shared" si="17"/>
        <v>£0</v>
      </c>
      <c r="Q53" s="344">
        <f t="shared" si="13"/>
        <v>0</v>
      </c>
      <c r="R53" s="347"/>
      <c r="S53" s="343">
        <f>SUMIF('2. Annual Costs of Staff Posts'!$D$13:$D$311,'11. Indirect Costs'!$C53,'2. Annual Costs of Staff Posts'!$X$13:$X$311)</f>
        <v>0</v>
      </c>
      <c r="T53" s="613" t="str">
        <f t="shared" si="18"/>
        <v>£0</v>
      </c>
      <c r="U53" s="344">
        <f t="shared" si="8"/>
        <v>0</v>
      </c>
      <c r="V53" s="347"/>
      <c r="W53" s="343">
        <f>SUMIF('2. Annual Costs of Staff Posts'!$D$13:$D$311,'11. Indirect Costs'!$C53,'2. Annual Costs of Staff Posts'!$AC$13:$AC$311)</f>
        <v>0</v>
      </c>
      <c r="X53" s="613" t="str">
        <f t="shared" si="19"/>
        <v>£0</v>
      </c>
      <c r="Y53" s="344">
        <f t="shared" si="11"/>
        <v>0</v>
      </c>
      <c r="Z53" s="347"/>
      <c r="AA53" s="343">
        <f>SUMIF('2. Annual Costs of Staff Posts'!$D$13:$D$311,'11. Indirect Costs'!$C53,'2. Annual Costs of Staff Posts'!$AH$13:$AH$311)</f>
        <v>0</v>
      </c>
      <c r="AB53" s="613" t="str">
        <f t="shared" si="20"/>
        <v>£0</v>
      </c>
      <c r="AC53" s="344">
        <f t="shared" si="14"/>
        <v>0</v>
      </c>
      <c r="AD53" s="348">
        <f t="shared" si="21"/>
        <v>0</v>
      </c>
      <c r="AE53" s="346" t="str">
        <f t="shared" si="5"/>
        <v/>
      </c>
      <c r="AF53" s="349">
        <f t="shared" si="22"/>
        <v>0</v>
      </c>
      <c r="AG53" s="346">
        <f t="shared" si="6"/>
        <v>0</v>
      </c>
      <c r="AH53" s="64"/>
    </row>
    <row r="54" spans="2:34" outlineLevel="1" x14ac:dyDescent="0.25">
      <c r="B54" s="52"/>
      <c r="C54" s="151" t="s">
        <v>25</v>
      </c>
      <c r="D54" s="432" t="str">
        <f>IFERROR(VLOOKUP($C54,'START - AWARD DETAILS'!$C$21:$G$40,2,0),"")</f>
        <v/>
      </c>
      <c r="E54" s="431" t="str">
        <f>IFERROR(VLOOKUP($C54,'START - AWARD DETAILS'!$C$21:$G$40,3,0),"")</f>
        <v/>
      </c>
      <c r="F54" s="431" t="str">
        <f>IFERROR(VLOOKUP($C54,'START - AWARD DETAILS'!$C$21:$G$40,4,0),"")</f>
        <v/>
      </c>
      <c r="G54" s="431" t="str">
        <f>IFERROR(VLOOKUP($C54,'START - AWARD DETAILS'!$C$21:$G$40,5,0),"")</f>
        <v/>
      </c>
      <c r="H54" s="261" t="s">
        <v>25</v>
      </c>
      <c r="I54" s="612">
        <f>IF(D54="HEI",'START - AWARD DETAILS'!$G$12,'START - AWARD DETAILS'!$G$13)</f>
        <v>1</v>
      </c>
      <c r="J54" s="347"/>
      <c r="K54" s="343">
        <f>SUMIF('2. Annual Costs of Staff Posts'!$D$13:$D$311,'11. Indirect Costs'!$C54,'2. Annual Costs of Staff Posts'!$N$13:$N$311)</f>
        <v>0</v>
      </c>
      <c r="L54" s="613" t="str">
        <f t="shared" si="16"/>
        <v>£0</v>
      </c>
      <c r="M54" s="344">
        <f t="shared" si="12"/>
        <v>0</v>
      </c>
      <c r="N54" s="347"/>
      <c r="O54" s="343">
        <f>SUMIF('2. Annual Costs of Staff Posts'!$D$13:$D$311,'11. Indirect Costs'!$C54,'2. Annual Costs of Staff Posts'!$S$13:$S$311)</f>
        <v>0</v>
      </c>
      <c r="P54" s="613" t="str">
        <f t="shared" si="17"/>
        <v>£0</v>
      </c>
      <c r="Q54" s="344">
        <f t="shared" si="13"/>
        <v>0</v>
      </c>
      <c r="R54" s="347"/>
      <c r="S54" s="343">
        <f>SUMIF('2. Annual Costs of Staff Posts'!$D$13:$D$311,'11. Indirect Costs'!$C54,'2. Annual Costs of Staff Posts'!$X$13:$X$311)</f>
        <v>0</v>
      </c>
      <c r="T54" s="613" t="str">
        <f t="shared" si="18"/>
        <v>£0</v>
      </c>
      <c r="U54" s="344">
        <f t="shared" si="8"/>
        <v>0</v>
      </c>
      <c r="V54" s="347"/>
      <c r="W54" s="343">
        <f>SUMIF('2. Annual Costs of Staff Posts'!$D$13:$D$311,'11. Indirect Costs'!$C54,'2. Annual Costs of Staff Posts'!$AC$13:$AC$311)</f>
        <v>0</v>
      </c>
      <c r="X54" s="613" t="str">
        <f t="shared" si="19"/>
        <v>£0</v>
      </c>
      <c r="Y54" s="344">
        <f t="shared" si="11"/>
        <v>0</v>
      </c>
      <c r="Z54" s="347"/>
      <c r="AA54" s="343">
        <f>SUMIF('2. Annual Costs of Staff Posts'!$D$13:$D$311,'11. Indirect Costs'!$C54,'2. Annual Costs of Staff Posts'!$AH$13:$AH$311)</f>
        <v>0</v>
      </c>
      <c r="AB54" s="613" t="str">
        <f t="shared" si="20"/>
        <v>£0</v>
      </c>
      <c r="AC54" s="344">
        <f t="shared" si="14"/>
        <v>0</v>
      </c>
      <c r="AD54" s="348">
        <f t="shared" si="21"/>
        <v>0</v>
      </c>
      <c r="AE54" s="346" t="str">
        <f t="shared" si="5"/>
        <v/>
      </c>
      <c r="AF54" s="349">
        <f t="shared" si="22"/>
        <v>0</v>
      </c>
      <c r="AG54" s="346">
        <f t="shared" si="6"/>
        <v>0</v>
      </c>
      <c r="AH54" s="64"/>
    </row>
    <row r="55" spans="2:34" ht="15" customHeight="1" outlineLevel="1" x14ac:dyDescent="0.25">
      <c r="B55" s="52"/>
      <c r="C55" s="151" t="s">
        <v>25</v>
      </c>
      <c r="D55" s="432" t="str">
        <f>IFERROR(VLOOKUP($C55,'START - AWARD DETAILS'!$C$21:$G$40,2,0),"")</f>
        <v/>
      </c>
      <c r="E55" s="431" t="str">
        <f>IFERROR(VLOOKUP($C55,'START - AWARD DETAILS'!$C$21:$G$40,3,0),"")</f>
        <v/>
      </c>
      <c r="F55" s="431" t="str">
        <f>IFERROR(VLOOKUP($C55,'START - AWARD DETAILS'!$C$21:$G$40,4,0),"")</f>
        <v/>
      </c>
      <c r="G55" s="431" t="str">
        <f>IFERROR(VLOOKUP($C55,'START - AWARD DETAILS'!$C$21:$G$40,5,0),"")</f>
        <v/>
      </c>
      <c r="H55" s="261" t="s">
        <v>25</v>
      </c>
      <c r="I55" s="612">
        <f>IF(D55="HEI",'START - AWARD DETAILS'!$G$12,'START - AWARD DETAILS'!$G$13)</f>
        <v>1</v>
      </c>
      <c r="J55" s="347"/>
      <c r="K55" s="343">
        <f>SUMIF('2. Annual Costs of Staff Posts'!$D$13:$D$311,'11. Indirect Costs'!$C55,'2. Annual Costs of Staff Posts'!$N$13:$N$311)</f>
        <v>0</v>
      </c>
      <c r="L55" s="613" t="str">
        <f t="shared" si="16"/>
        <v>£0</v>
      </c>
      <c r="M55" s="344">
        <f t="shared" si="12"/>
        <v>0</v>
      </c>
      <c r="N55" s="347"/>
      <c r="O55" s="343">
        <f>SUMIF('2. Annual Costs of Staff Posts'!$D$13:$D$311,'11. Indirect Costs'!$C55,'2. Annual Costs of Staff Posts'!$S$13:$S$311)</f>
        <v>0</v>
      </c>
      <c r="P55" s="613" t="str">
        <f t="shared" si="17"/>
        <v>£0</v>
      </c>
      <c r="Q55" s="344">
        <f t="shared" si="13"/>
        <v>0</v>
      </c>
      <c r="R55" s="347"/>
      <c r="S55" s="343">
        <f>SUMIF('2. Annual Costs of Staff Posts'!$D$13:$D$311,'11. Indirect Costs'!$C55,'2. Annual Costs of Staff Posts'!$X$13:$X$311)</f>
        <v>0</v>
      </c>
      <c r="T55" s="613" t="str">
        <f t="shared" si="18"/>
        <v>£0</v>
      </c>
      <c r="U55" s="344">
        <f t="shared" si="8"/>
        <v>0</v>
      </c>
      <c r="V55" s="347"/>
      <c r="W55" s="343">
        <f>SUMIF('2. Annual Costs of Staff Posts'!$D$13:$D$311,'11. Indirect Costs'!$C55,'2. Annual Costs of Staff Posts'!$AC$13:$AC$311)</f>
        <v>0</v>
      </c>
      <c r="X55" s="613" t="str">
        <f t="shared" si="19"/>
        <v>£0</v>
      </c>
      <c r="Y55" s="344">
        <f t="shared" si="11"/>
        <v>0</v>
      </c>
      <c r="Z55" s="347"/>
      <c r="AA55" s="343">
        <f>SUMIF('2. Annual Costs of Staff Posts'!$D$13:$D$311,'11. Indirect Costs'!$C55,'2. Annual Costs of Staff Posts'!$AH$13:$AH$311)</f>
        <v>0</v>
      </c>
      <c r="AB55" s="613" t="str">
        <f t="shared" si="20"/>
        <v>£0</v>
      </c>
      <c r="AC55" s="344">
        <f t="shared" si="14"/>
        <v>0</v>
      </c>
      <c r="AD55" s="348">
        <f t="shared" si="21"/>
        <v>0</v>
      </c>
      <c r="AE55" s="346" t="str">
        <f t="shared" si="5"/>
        <v/>
      </c>
      <c r="AF55" s="349">
        <f t="shared" si="22"/>
        <v>0</v>
      </c>
      <c r="AG55" s="346">
        <f t="shared" si="6"/>
        <v>0</v>
      </c>
      <c r="AH55" s="64"/>
    </row>
    <row r="56" spans="2:34" outlineLevel="1" x14ac:dyDescent="0.25">
      <c r="B56" s="52"/>
      <c r="C56" s="151" t="s">
        <v>25</v>
      </c>
      <c r="D56" s="432" t="str">
        <f>IFERROR(VLOOKUP($C56,'START - AWARD DETAILS'!$C$21:$G$40,2,0),"")</f>
        <v/>
      </c>
      <c r="E56" s="431" t="str">
        <f>IFERROR(VLOOKUP($C56,'START - AWARD DETAILS'!$C$21:$G$40,3,0),"")</f>
        <v/>
      </c>
      <c r="F56" s="431" t="str">
        <f>IFERROR(VLOOKUP($C56,'START - AWARD DETAILS'!$C$21:$G$40,4,0),"")</f>
        <v/>
      </c>
      <c r="G56" s="431" t="str">
        <f>IFERROR(VLOOKUP($C56,'START - AWARD DETAILS'!$C$21:$G$40,5,0),"")</f>
        <v/>
      </c>
      <c r="H56" s="261" t="s">
        <v>25</v>
      </c>
      <c r="I56" s="612">
        <f>IF(D56="HEI",'START - AWARD DETAILS'!$G$12,'START - AWARD DETAILS'!$G$13)</f>
        <v>1</v>
      </c>
      <c r="J56" s="347"/>
      <c r="K56" s="343">
        <f>SUMIF('2. Annual Costs of Staff Posts'!$D$13:$D$311,'11. Indirect Costs'!$C56,'2. Annual Costs of Staff Posts'!$N$13:$N$311)</f>
        <v>0</v>
      </c>
      <c r="L56" s="613" t="str">
        <f t="shared" si="16"/>
        <v>£0</v>
      </c>
      <c r="M56" s="344">
        <f t="shared" si="12"/>
        <v>0</v>
      </c>
      <c r="N56" s="347"/>
      <c r="O56" s="343">
        <f>SUMIF('2. Annual Costs of Staff Posts'!$D$13:$D$311,'11. Indirect Costs'!$C56,'2. Annual Costs of Staff Posts'!$S$13:$S$311)</f>
        <v>0</v>
      </c>
      <c r="P56" s="613" t="str">
        <f t="shared" si="17"/>
        <v>£0</v>
      </c>
      <c r="Q56" s="344">
        <f t="shared" si="13"/>
        <v>0</v>
      </c>
      <c r="R56" s="347"/>
      <c r="S56" s="343">
        <f>SUMIF('2. Annual Costs of Staff Posts'!$D$13:$D$311,'11. Indirect Costs'!$C56,'2. Annual Costs of Staff Posts'!$X$13:$X$311)</f>
        <v>0</v>
      </c>
      <c r="T56" s="613" t="str">
        <f t="shared" si="18"/>
        <v>£0</v>
      </c>
      <c r="U56" s="344">
        <f t="shared" si="8"/>
        <v>0</v>
      </c>
      <c r="V56" s="347"/>
      <c r="W56" s="343">
        <f>SUMIF('2. Annual Costs of Staff Posts'!$D$13:$D$311,'11. Indirect Costs'!$C56,'2. Annual Costs of Staff Posts'!$AC$13:$AC$311)</f>
        <v>0</v>
      </c>
      <c r="X56" s="613" t="str">
        <f t="shared" si="19"/>
        <v>£0</v>
      </c>
      <c r="Y56" s="344">
        <f t="shared" si="11"/>
        <v>0</v>
      </c>
      <c r="Z56" s="347"/>
      <c r="AA56" s="343">
        <f>SUMIF('2. Annual Costs of Staff Posts'!$D$13:$D$311,'11. Indirect Costs'!$C56,'2. Annual Costs of Staff Posts'!$AH$13:$AH$311)</f>
        <v>0</v>
      </c>
      <c r="AB56" s="613" t="str">
        <f t="shared" si="20"/>
        <v>£0</v>
      </c>
      <c r="AC56" s="344">
        <f t="shared" si="14"/>
        <v>0</v>
      </c>
      <c r="AD56" s="348">
        <f t="shared" si="21"/>
        <v>0</v>
      </c>
      <c r="AE56" s="346" t="str">
        <f t="shared" si="5"/>
        <v/>
      </c>
      <c r="AF56" s="349">
        <f t="shared" si="22"/>
        <v>0</v>
      </c>
      <c r="AG56" s="346">
        <f t="shared" si="6"/>
        <v>0</v>
      </c>
      <c r="AH56" s="64"/>
    </row>
    <row r="57" spans="2:34" outlineLevel="1" x14ac:dyDescent="0.25">
      <c r="B57" s="52"/>
      <c r="C57" s="151" t="s">
        <v>25</v>
      </c>
      <c r="D57" s="432" t="str">
        <f>IFERROR(VLOOKUP($C57,'START - AWARD DETAILS'!$C$21:$G$40,2,0),"")</f>
        <v/>
      </c>
      <c r="E57" s="431" t="str">
        <f>IFERROR(VLOOKUP($C57,'START - AWARD DETAILS'!$C$21:$G$40,3,0),"")</f>
        <v/>
      </c>
      <c r="F57" s="431" t="str">
        <f>IFERROR(VLOOKUP($C57,'START - AWARD DETAILS'!$C$21:$G$40,4,0),"")</f>
        <v/>
      </c>
      <c r="G57" s="431" t="str">
        <f>IFERROR(VLOOKUP($C57,'START - AWARD DETAILS'!$C$21:$G$40,5,0),"")</f>
        <v/>
      </c>
      <c r="H57" s="261" t="s">
        <v>25</v>
      </c>
      <c r="I57" s="612">
        <f>IF(D57="HEI",'START - AWARD DETAILS'!$G$12,'START - AWARD DETAILS'!$G$13)</f>
        <v>1</v>
      </c>
      <c r="J57" s="347"/>
      <c r="K57" s="343">
        <f>SUMIF('2. Annual Costs of Staff Posts'!$D$13:$D$311,'11. Indirect Costs'!$C57,'2. Annual Costs of Staff Posts'!$N$13:$N$311)</f>
        <v>0</v>
      </c>
      <c r="L57" s="613" t="str">
        <f t="shared" si="16"/>
        <v>£0</v>
      </c>
      <c r="M57" s="344">
        <f t="shared" si="12"/>
        <v>0</v>
      </c>
      <c r="N57" s="347"/>
      <c r="O57" s="343">
        <f>SUMIF('2. Annual Costs of Staff Posts'!$D$13:$D$311,'11. Indirect Costs'!$C57,'2. Annual Costs of Staff Posts'!$S$13:$S$311)</f>
        <v>0</v>
      </c>
      <c r="P57" s="613" t="str">
        <f t="shared" si="17"/>
        <v>£0</v>
      </c>
      <c r="Q57" s="344">
        <f t="shared" si="13"/>
        <v>0</v>
      </c>
      <c r="R57" s="347"/>
      <c r="S57" s="343">
        <f>SUMIF('2. Annual Costs of Staff Posts'!$D$13:$D$311,'11. Indirect Costs'!$C57,'2. Annual Costs of Staff Posts'!$X$13:$X$311)</f>
        <v>0</v>
      </c>
      <c r="T57" s="613" t="str">
        <f t="shared" si="18"/>
        <v>£0</v>
      </c>
      <c r="U57" s="344">
        <f t="shared" si="8"/>
        <v>0</v>
      </c>
      <c r="V57" s="347"/>
      <c r="W57" s="343">
        <f>SUMIF('2. Annual Costs of Staff Posts'!$D$13:$D$311,'11. Indirect Costs'!$C57,'2. Annual Costs of Staff Posts'!$AC$13:$AC$311)</f>
        <v>0</v>
      </c>
      <c r="X57" s="613" t="str">
        <f t="shared" si="19"/>
        <v>£0</v>
      </c>
      <c r="Y57" s="344">
        <f t="shared" si="11"/>
        <v>0</v>
      </c>
      <c r="Z57" s="347"/>
      <c r="AA57" s="343">
        <f>SUMIF('2. Annual Costs of Staff Posts'!$D$13:$D$311,'11. Indirect Costs'!$C57,'2. Annual Costs of Staff Posts'!$AH$13:$AH$311)</f>
        <v>0</v>
      </c>
      <c r="AB57" s="613" t="str">
        <f t="shared" si="20"/>
        <v>£0</v>
      </c>
      <c r="AC57" s="344">
        <f t="shared" si="14"/>
        <v>0</v>
      </c>
      <c r="AD57" s="348">
        <f t="shared" si="21"/>
        <v>0</v>
      </c>
      <c r="AE57" s="346" t="str">
        <f t="shared" si="5"/>
        <v/>
      </c>
      <c r="AF57" s="349">
        <f t="shared" si="22"/>
        <v>0</v>
      </c>
      <c r="AG57" s="346">
        <f t="shared" si="6"/>
        <v>0</v>
      </c>
      <c r="AH57" s="64"/>
    </row>
    <row r="58" spans="2:34" outlineLevel="1" x14ac:dyDescent="0.25">
      <c r="B58" s="52"/>
      <c r="C58" s="151" t="s">
        <v>25</v>
      </c>
      <c r="D58" s="432" t="str">
        <f>IFERROR(VLOOKUP($C58,'START - AWARD DETAILS'!$C$21:$G$40,2,0),"")</f>
        <v/>
      </c>
      <c r="E58" s="431" t="str">
        <f>IFERROR(VLOOKUP($C58,'START - AWARD DETAILS'!$C$21:$G$40,3,0),"")</f>
        <v/>
      </c>
      <c r="F58" s="431" t="str">
        <f>IFERROR(VLOOKUP($C58,'START - AWARD DETAILS'!$C$21:$G$40,4,0),"")</f>
        <v/>
      </c>
      <c r="G58" s="431" t="str">
        <f>IFERROR(VLOOKUP($C58,'START - AWARD DETAILS'!$C$21:$G$40,5,0),"")</f>
        <v/>
      </c>
      <c r="H58" s="261" t="s">
        <v>25</v>
      </c>
      <c r="I58" s="612">
        <f>IF(D58="HEI",'START - AWARD DETAILS'!$G$12,'START - AWARD DETAILS'!$G$13)</f>
        <v>1</v>
      </c>
      <c r="J58" s="347"/>
      <c r="K58" s="343">
        <f>SUMIF('2. Annual Costs of Staff Posts'!$D$13:$D$311,'11. Indirect Costs'!$C58,'2. Annual Costs of Staff Posts'!$N$13:$N$311)</f>
        <v>0</v>
      </c>
      <c r="L58" s="613" t="str">
        <f t="shared" si="16"/>
        <v>£0</v>
      </c>
      <c r="M58" s="344">
        <f t="shared" si="12"/>
        <v>0</v>
      </c>
      <c r="N58" s="347"/>
      <c r="O58" s="343">
        <f>SUMIF('2. Annual Costs of Staff Posts'!$D$13:$D$311,'11. Indirect Costs'!$C58,'2. Annual Costs of Staff Posts'!$S$13:$S$311)</f>
        <v>0</v>
      </c>
      <c r="P58" s="613" t="str">
        <f t="shared" si="17"/>
        <v>£0</v>
      </c>
      <c r="Q58" s="344">
        <f t="shared" si="13"/>
        <v>0</v>
      </c>
      <c r="R58" s="347"/>
      <c r="S58" s="343">
        <f>SUMIF('2. Annual Costs of Staff Posts'!$D$13:$D$311,'11. Indirect Costs'!$C58,'2. Annual Costs of Staff Posts'!$X$13:$X$311)</f>
        <v>0</v>
      </c>
      <c r="T58" s="613" t="str">
        <f t="shared" si="18"/>
        <v>£0</v>
      </c>
      <c r="U58" s="344">
        <f t="shared" si="8"/>
        <v>0</v>
      </c>
      <c r="V58" s="347"/>
      <c r="W58" s="343">
        <f>SUMIF('2. Annual Costs of Staff Posts'!$D$13:$D$311,'11. Indirect Costs'!$C58,'2. Annual Costs of Staff Posts'!$AC$13:$AC$311)</f>
        <v>0</v>
      </c>
      <c r="X58" s="613" t="str">
        <f t="shared" si="19"/>
        <v>£0</v>
      </c>
      <c r="Y58" s="344">
        <f t="shared" si="11"/>
        <v>0</v>
      </c>
      <c r="Z58" s="347"/>
      <c r="AA58" s="343">
        <f>SUMIF('2. Annual Costs of Staff Posts'!$D$13:$D$311,'11. Indirect Costs'!$C58,'2. Annual Costs of Staff Posts'!$AH$13:$AH$311)</f>
        <v>0</v>
      </c>
      <c r="AB58" s="613" t="str">
        <f t="shared" si="20"/>
        <v>£0</v>
      </c>
      <c r="AC58" s="344">
        <f t="shared" si="14"/>
        <v>0</v>
      </c>
      <c r="AD58" s="348">
        <f t="shared" si="21"/>
        <v>0</v>
      </c>
      <c r="AE58" s="346" t="str">
        <f t="shared" si="5"/>
        <v/>
      </c>
      <c r="AF58" s="349">
        <f t="shared" si="22"/>
        <v>0</v>
      </c>
      <c r="AG58" s="346">
        <f t="shared" si="6"/>
        <v>0</v>
      </c>
      <c r="AH58" s="64"/>
    </row>
    <row r="59" spans="2:34" outlineLevel="1" x14ac:dyDescent="0.25">
      <c r="B59" s="52"/>
      <c r="C59" s="151" t="s">
        <v>25</v>
      </c>
      <c r="D59" s="432" t="str">
        <f>IFERROR(VLOOKUP($C59,'START - AWARD DETAILS'!$C$21:$G$40,2,0),"")</f>
        <v/>
      </c>
      <c r="E59" s="431" t="str">
        <f>IFERROR(VLOOKUP($C59,'START - AWARD DETAILS'!$C$21:$G$40,3,0),"")</f>
        <v/>
      </c>
      <c r="F59" s="431" t="str">
        <f>IFERROR(VLOOKUP($C59,'START - AWARD DETAILS'!$C$21:$G$40,4,0),"")</f>
        <v/>
      </c>
      <c r="G59" s="431" t="str">
        <f>IFERROR(VLOOKUP($C59,'START - AWARD DETAILS'!$C$21:$G$40,5,0),"")</f>
        <v/>
      </c>
      <c r="H59" s="261" t="s">
        <v>25</v>
      </c>
      <c r="I59" s="612">
        <f>IF(D59="HEI",'START - AWARD DETAILS'!$G$12,'START - AWARD DETAILS'!$G$13)</f>
        <v>1</v>
      </c>
      <c r="J59" s="347"/>
      <c r="K59" s="343">
        <f>SUMIF('2. Annual Costs of Staff Posts'!$D$13:$D$311,'11. Indirect Costs'!$C59,'2. Annual Costs of Staff Posts'!$N$13:$N$311)</f>
        <v>0</v>
      </c>
      <c r="L59" s="613" t="str">
        <f t="shared" si="16"/>
        <v>£0</v>
      </c>
      <c r="M59" s="344">
        <f t="shared" si="12"/>
        <v>0</v>
      </c>
      <c r="N59" s="347"/>
      <c r="O59" s="343">
        <f>SUMIF('2. Annual Costs of Staff Posts'!$D$13:$D$311,'11. Indirect Costs'!$C59,'2. Annual Costs of Staff Posts'!$S$13:$S$311)</f>
        <v>0</v>
      </c>
      <c r="P59" s="613" t="str">
        <f t="shared" si="17"/>
        <v>£0</v>
      </c>
      <c r="Q59" s="344">
        <f t="shared" si="13"/>
        <v>0</v>
      </c>
      <c r="R59" s="347"/>
      <c r="S59" s="343">
        <f>SUMIF('2. Annual Costs of Staff Posts'!$D$13:$D$311,'11. Indirect Costs'!$C59,'2. Annual Costs of Staff Posts'!$X$13:$X$311)</f>
        <v>0</v>
      </c>
      <c r="T59" s="613" t="str">
        <f t="shared" si="18"/>
        <v>£0</v>
      </c>
      <c r="U59" s="344">
        <f t="shared" si="8"/>
        <v>0</v>
      </c>
      <c r="V59" s="347"/>
      <c r="W59" s="343">
        <f>SUMIF('2. Annual Costs of Staff Posts'!$D$13:$D$311,'11. Indirect Costs'!$C59,'2. Annual Costs of Staff Posts'!$AC$13:$AC$311)</f>
        <v>0</v>
      </c>
      <c r="X59" s="613" t="str">
        <f t="shared" si="19"/>
        <v>£0</v>
      </c>
      <c r="Y59" s="344">
        <f t="shared" si="11"/>
        <v>0</v>
      </c>
      <c r="Z59" s="347"/>
      <c r="AA59" s="343">
        <f>SUMIF('2. Annual Costs of Staff Posts'!$D$13:$D$311,'11. Indirect Costs'!$C59,'2. Annual Costs of Staff Posts'!$AH$13:$AH$311)</f>
        <v>0</v>
      </c>
      <c r="AB59" s="613" t="str">
        <f t="shared" si="20"/>
        <v>£0</v>
      </c>
      <c r="AC59" s="344">
        <f t="shared" si="14"/>
        <v>0</v>
      </c>
      <c r="AD59" s="348">
        <f t="shared" si="21"/>
        <v>0</v>
      </c>
      <c r="AE59" s="346" t="str">
        <f t="shared" si="5"/>
        <v/>
      </c>
      <c r="AF59" s="349">
        <f t="shared" si="22"/>
        <v>0</v>
      </c>
      <c r="AG59" s="346">
        <f t="shared" si="6"/>
        <v>0</v>
      </c>
      <c r="AH59" s="64"/>
    </row>
    <row r="60" spans="2:34" outlineLevel="1" x14ac:dyDescent="0.25">
      <c r="B60" s="52"/>
      <c r="C60" s="151" t="s">
        <v>25</v>
      </c>
      <c r="D60" s="432" t="str">
        <f>IFERROR(VLOOKUP($C60,'START - AWARD DETAILS'!$C$21:$G$40,2,0),"")</f>
        <v/>
      </c>
      <c r="E60" s="431" t="str">
        <f>IFERROR(VLOOKUP($C60,'START - AWARD DETAILS'!$C$21:$G$40,3,0),"")</f>
        <v/>
      </c>
      <c r="F60" s="431" t="str">
        <f>IFERROR(VLOOKUP($C60,'START - AWARD DETAILS'!$C$21:$G$40,4,0),"")</f>
        <v/>
      </c>
      <c r="G60" s="431" t="str">
        <f>IFERROR(VLOOKUP($C60,'START - AWARD DETAILS'!$C$21:$G$40,5,0),"")</f>
        <v/>
      </c>
      <c r="H60" s="261" t="s">
        <v>25</v>
      </c>
      <c r="I60" s="612">
        <f>IF(D60="HEI",'START - AWARD DETAILS'!$G$12,'START - AWARD DETAILS'!$G$13)</f>
        <v>1</v>
      </c>
      <c r="J60" s="347"/>
      <c r="K60" s="343">
        <f>SUMIF('2. Annual Costs of Staff Posts'!$D$13:$D$311,'11. Indirect Costs'!$C60,'2. Annual Costs of Staff Posts'!$N$13:$N$311)</f>
        <v>0</v>
      </c>
      <c r="L60" s="613" t="str">
        <f t="shared" si="16"/>
        <v>£0</v>
      </c>
      <c r="M60" s="344">
        <f t="shared" si="12"/>
        <v>0</v>
      </c>
      <c r="N60" s="347"/>
      <c r="O60" s="343">
        <f>SUMIF('2. Annual Costs of Staff Posts'!$D$13:$D$311,'11. Indirect Costs'!$C60,'2. Annual Costs of Staff Posts'!$S$13:$S$311)</f>
        <v>0</v>
      </c>
      <c r="P60" s="613" t="str">
        <f t="shared" si="17"/>
        <v>£0</v>
      </c>
      <c r="Q60" s="344">
        <f t="shared" si="13"/>
        <v>0</v>
      </c>
      <c r="R60" s="347"/>
      <c r="S60" s="343">
        <f>SUMIF('2. Annual Costs of Staff Posts'!$D$13:$D$311,'11. Indirect Costs'!$C60,'2. Annual Costs of Staff Posts'!$X$13:$X$311)</f>
        <v>0</v>
      </c>
      <c r="T60" s="613" t="str">
        <f t="shared" si="18"/>
        <v>£0</v>
      </c>
      <c r="U60" s="344">
        <f t="shared" si="8"/>
        <v>0</v>
      </c>
      <c r="V60" s="347"/>
      <c r="W60" s="343">
        <f>SUMIF('2. Annual Costs of Staff Posts'!$D$13:$D$311,'11. Indirect Costs'!$C60,'2. Annual Costs of Staff Posts'!$AC$13:$AC$311)</f>
        <v>0</v>
      </c>
      <c r="X60" s="613" t="str">
        <f t="shared" si="19"/>
        <v>£0</v>
      </c>
      <c r="Y60" s="344">
        <f t="shared" si="11"/>
        <v>0</v>
      </c>
      <c r="Z60" s="347"/>
      <c r="AA60" s="343">
        <f>SUMIF('2. Annual Costs of Staff Posts'!$D$13:$D$311,'11. Indirect Costs'!$C60,'2. Annual Costs of Staff Posts'!$AH$13:$AH$311)</f>
        <v>0</v>
      </c>
      <c r="AB60" s="613" t="str">
        <f t="shared" si="20"/>
        <v>£0</v>
      </c>
      <c r="AC60" s="344">
        <f t="shared" si="14"/>
        <v>0</v>
      </c>
      <c r="AD60" s="348">
        <f t="shared" si="21"/>
        <v>0</v>
      </c>
      <c r="AE60" s="346" t="str">
        <f t="shared" si="5"/>
        <v/>
      </c>
      <c r="AF60" s="349">
        <f t="shared" si="22"/>
        <v>0</v>
      </c>
      <c r="AG60" s="346">
        <f t="shared" si="6"/>
        <v>0</v>
      </c>
      <c r="AH60" s="64"/>
    </row>
    <row r="61" spans="2:34" ht="15" customHeight="1" outlineLevel="1" x14ac:dyDescent="0.25">
      <c r="B61" s="52"/>
      <c r="C61" s="151" t="s">
        <v>25</v>
      </c>
      <c r="D61" s="432" t="str">
        <f>IFERROR(VLOOKUP($C61,'START - AWARD DETAILS'!$C$21:$G$40,2,0),"")</f>
        <v/>
      </c>
      <c r="E61" s="431" t="str">
        <f>IFERROR(VLOOKUP($C61,'START - AWARD DETAILS'!$C$21:$G$40,3,0),"")</f>
        <v/>
      </c>
      <c r="F61" s="431" t="str">
        <f>IFERROR(VLOOKUP($C61,'START - AWARD DETAILS'!$C$21:$G$40,4,0),"")</f>
        <v/>
      </c>
      <c r="G61" s="431" t="str">
        <f>IFERROR(VLOOKUP($C61,'START - AWARD DETAILS'!$C$21:$G$40,5,0),"")</f>
        <v/>
      </c>
      <c r="H61" s="261" t="s">
        <v>25</v>
      </c>
      <c r="I61" s="612">
        <f>IF(D61="HEI",'START - AWARD DETAILS'!$G$12,'START - AWARD DETAILS'!$G$13)</f>
        <v>1</v>
      </c>
      <c r="J61" s="347"/>
      <c r="K61" s="343">
        <f>SUMIF('2. Annual Costs of Staff Posts'!$D$13:$D$311,'11. Indirect Costs'!$C61,'2. Annual Costs of Staff Posts'!$N$13:$N$311)</f>
        <v>0</v>
      </c>
      <c r="L61" s="613" t="str">
        <f t="shared" si="16"/>
        <v>£0</v>
      </c>
      <c r="M61" s="344">
        <f t="shared" si="12"/>
        <v>0</v>
      </c>
      <c r="N61" s="347"/>
      <c r="O61" s="343">
        <f>SUMIF('2. Annual Costs of Staff Posts'!$D$13:$D$311,'11. Indirect Costs'!$C61,'2. Annual Costs of Staff Posts'!$S$13:$S$311)</f>
        <v>0</v>
      </c>
      <c r="P61" s="613" t="str">
        <f t="shared" si="17"/>
        <v>£0</v>
      </c>
      <c r="Q61" s="344">
        <f t="shared" si="13"/>
        <v>0</v>
      </c>
      <c r="R61" s="347"/>
      <c r="S61" s="343">
        <f>SUMIF('2. Annual Costs of Staff Posts'!$D$13:$D$311,'11. Indirect Costs'!$C61,'2. Annual Costs of Staff Posts'!$X$13:$X$311)</f>
        <v>0</v>
      </c>
      <c r="T61" s="613" t="str">
        <f t="shared" si="18"/>
        <v>£0</v>
      </c>
      <c r="U61" s="344">
        <f t="shared" si="8"/>
        <v>0</v>
      </c>
      <c r="V61" s="347"/>
      <c r="W61" s="343">
        <f>SUMIF('2. Annual Costs of Staff Posts'!$D$13:$D$311,'11. Indirect Costs'!$C61,'2. Annual Costs of Staff Posts'!$AC$13:$AC$311)</f>
        <v>0</v>
      </c>
      <c r="X61" s="613" t="str">
        <f t="shared" si="19"/>
        <v>£0</v>
      </c>
      <c r="Y61" s="344">
        <f t="shared" si="11"/>
        <v>0</v>
      </c>
      <c r="Z61" s="347"/>
      <c r="AA61" s="343">
        <f>SUMIF('2. Annual Costs of Staff Posts'!$D$13:$D$311,'11. Indirect Costs'!$C61,'2. Annual Costs of Staff Posts'!$AH$13:$AH$311)</f>
        <v>0</v>
      </c>
      <c r="AB61" s="613" t="str">
        <f t="shared" si="20"/>
        <v>£0</v>
      </c>
      <c r="AC61" s="344">
        <f t="shared" si="14"/>
        <v>0</v>
      </c>
      <c r="AD61" s="348">
        <f t="shared" si="21"/>
        <v>0</v>
      </c>
      <c r="AE61" s="346" t="str">
        <f t="shared" si="5"/>
        <v/>
      </c>
      <c r="AF61" s="349">
        <f t="shared" si="22"/>
        <v>0</v>
      </c>
      <c r="AG61" s="346">
        <f t="shared" si="6"/>
        <v>0</v>
      </c>
      <c r="AH61" s="64"/>
    </row>
    <row r="62" spans="2:34" ht="15" customHeight="1" outlineLevel="1" thickBot="1" x14ac:dyDescent="0.3">
      <c r="B62" s="52"/>
      <c r="C62" s="151" t="s">
        <v>25</v>
      </c>
      <c r="D62" s="432" t="str">
        <f>IFERROR(VLOOKUP($C62,'START - AWARD DETAILS'!$C$21:$G$40,2,0),"")</f>
        <v/>
      </c>
      <c r="E62" s="431" t="str">
        <f>IFERROR(VLOOKUP($C62,'START - AWARD DETAILS'!$C$21:$G$40,3,0),"")</f>
        <v/>
      </c>
      <c r="F62" s="431" t="str">
        <f>IFERROR(VLOOKUP($C62,'START - AWARD DETAILS'!$C$21:$G$40,4,0),"")</f>
        <v/>
      </c>
      <c r="G62" s="431" t="str">
        <f>IFERROR(VLOOKUP($C62,'START - AWARD DETAILS'!$C$21:$G$40,5,0),"")</f>
        <v/>
      </c>
      <c r="H62" s="261" t="s">
        <v>25</v>
      </c>
      <c r="I62" s="612">
        <f>IF(D62="HEI",'START - AWARD DETAILS'!$G$12,'START - AWARD DETAILS'!$G$13)</f>
        <v>1</v>
      </c>
      <c r="J62" s="614"/>
      <c r="K62" s="343">
        <f>SUMIF('2. Annual Costs of Staff Posts'!$D$13:$D$311,'11. Indirect Costs'!$C62,'2. Annual Costs of Staff Posts'!$N$13:$N$311)</f>
        <v>0</v>
      </c>
      <c r="L62" s="613" t="str">
        <f t="shared" si="16"/>
        <v>£0</v>
      </c>
      <c r="M62" s="344">
        <f t="shared" si="12"/>
        <v>0</v>
      </c>
      <c r="N62" s="614"/>
      <c r="O62" s="343">
        <f>SUMIF('2. Annual Costs of Staff Posts'!$D$13:$D$311,'11. Indirect Costs'!$C62,'2. Annual Costs of Staff Posts'!$S$13:$S$311)</f>
        <v>0</v>
      </c>
      <c r="P62" s="613" t="str">
        <f t="shared" si="17"/>
        <v>£0</v>
      </c>
      <c r="Q62" s="344">
        <f t="shared" si="13"/>
        <v>0</v>
      </c>
      <c r="R62" s="614"/>
      <c r="S62" s="343">
        <f>SUMIF('2. Annual Costs of Staff Posts'!$D$13:$D$311,'11. Indirect Costs'!$C62,'2. Annual Costs of Staff Posts'!$X$13:$X$311)</f>
        <v>0</v>
      </c>
      <c r="T62" s="613" t="str">
        <f t="shared" si="18"/>
        <v>£0</v>
      </c>
      <c r="U62" s="344">
        <f t="shared" si="8"/>
        <v>0</v>
      </c>
      <c r="V62" s="614"/>
      <c r="W62" s="343">
        <f>SUMIF('2. Annual Costs of Staff Posts'!$D$13:$D$311,'11. Indirect Costs'!$C62,'2. Annual Costs of Staff Posts'!$AC$13:$AC$311)</f>
        <v>0</v>
      </c>
      <c r="X62" s="613" t="str">
        <f t="shared" si="19"/>
        <v>£0</v>
      </c>
      <c r="Y62" s="344">
        <f t="shared" si="11"/>
        <v>0</v>
      </c>
      <c r="Z62" s="614"/>
      <c r="AA62" s="343">
        <f>SUMIF('2. Annual Costs of Staff Posts'!$D$13:$D$311,'11. Indirect Costs'!$C62,'2. Annual Costs of Staff Posts'!$AH$13:$AH$311)</f>
        <v>0</v>
      </c>
      <c r="AB62" s="613" t="str">
        <f t="shared" si="20"/>
        <v>£0</v>
      </c>
      <c r="AC62" s="344">
        <f t="shared" si="14"/>
        <v>0</v>
      </c>
      <c r="AD62" s="348">
        <f t="shared" si="21"/>
        <v>0</v>
      </c>
      <c r="AE62" s="346" t="str">
        <f t="shared" si="5"/>
        <v/>
      </c>
      <c r="AF62" s="349">
        <f t="shared" si="22"/>
        <v>0</v>
      </c>
      <c r="AG62" s="346">
        <f t="shared" si="6"/>
        <v>0</v>
      </c>
      <c r="AH62" s="64"/>
    </row>
    <row r="63" spans="2:34" ht="15.75" thickBot="1" x14ac:dyDescent="0.3">
      <c r="B63" s="52"/>
      <c r="C63" s="442" t="s">
        <v>441</v>
      </c>
      <c r="D63" s="615" t="s">
        <v>441</v>
      </c>
      <c r="E63" s="615" t="s">
        <v>441</v>
      </c>
      <c r="F63" s="616"/>
      <c r="G63" s="616"/>
      <c r="H63" s="616"/>
      <c r="I63" s="616"/>
      <c r="J63" s="617">
        <f t="shared" ref="J63:AD63" si="23">SUM(J13:J62)</f>
        <v>172342.35</v>
      </c>
      <c r="K63" s="618">
        <f t="shared" si="23"/>
        <v>23.499999999999996</v>
      </c>
      <c r="L63" s="617">
        <f t="shared" si="23"/>
        <v>96755.080794701993</v>
      </c>
      <c r="M63" s="617">
        <f t="shared" si="23"/>
        <v>141149.88</v>
      </c>
      <c r="N63" s="617">
        <f t="shared" si="23"/>
        <v>183502.35</v>
      </c>
      <c r="O63" s="618">
        <f t="shared" si="23"/>
        <v>38.5</v>
      </c>
      <c r="P63" s="617">
        <f t="shared" si="23"/>
        <v>96667.458302583022</v>
      </c>
      <c r="Q63" s="617">
        <f t="shared" si="23"/>
        <v>152309.88</v>
      </c>
      <c r="R63" s="617">
        <f t="shared" si="23"/>
        <v>176302.35</v>
      </c>
      <c r="S63" s="618">
        <f t="shared" si="23"/>
        <v>28.5</v>
      </c>
      <c r="T63" s="617">
        <f t="shared" si="23"/>
        <v>96731.936842105264</v>
      </c>
      <c r="U63" s="617">
        <f t="shared" si="23"/>
        <v>145109.88</v>
      </c>
      <c r="V63" s="617">
        <f t="shared" si="23"/>
        <v>173782.35</v>
      </c>
      <c r="W63" s="618">
        <f t="shared" si="23"/>
        <v>25.5</v>
      </c>
      <c r="X63" s="617">
        <f t="shared" si="23"/>
        <v>96731.936842105264</v>
      </c>
      <c r="Y63" s="617">
        <f t="shared" si="23"/>
        <v>142589.88</v>
      </c>
      <c r="Z63" s="617">
        <f t="shared" si="23"/>
        <v>0</v>
      </c>
      <c r="AA63" s="618">
        <f t="shared" si="23"/>
        <v>0</v>
      </c>
      <c r="AB63" s="617">
        <f t="shared" si="23"/>
        <v>0</v>
      </c>
      <c r="AC63" s="619">
        <f t="shared" si="23"/>
        <v>0</v>
      </c>
      <c r="AD63" s="620">
        <f t="shared" si="23"/>
        <v>116</v>
      </c>
      <c r="AE63" s="621">
        <f>AVERAGE(AE13:AE62)</f>
        <v>12090.200399421736</v>
      </c>
      <c r="AF63" s="621">
        <f>SUM(AF13:AF62)</f>
        <v>705929.4</v>
      </c>
      <c r="AG63" s="621">
        <f>SUM(AG13:AG62)</f>
        <v>581159.52</v>
      </c>
      <c r="AH63" s="64"/>
    </row>
    <row r="64" spans="2:34" ht="8.1" customHeight="1" thickBot="1" x14ac:dyDescent="0.3">
      <c r="B64" s="52"/>
      <c r="C64" s="109"/>
      <c r="D64" s="52"/>
      <c r="E64" s="52"/>
      <c r="F64" s="52"/>
      <c r="G64" s="52"/>
      <c r="H64" s="52"/>
      <c r="I64" s="52"/>
      <c r="J64" s="52"/>
      <c r="K64" s="52"/>
      <c r="L64" s="52"/>
      <c r="M64" s="52"/>
      <c r="N64" s="52"/>
      <c r="O64" s="52"/>
      <c r="P64" s="52"/>
      <c r="Q64" s="52"/>
      <c r="R64" s="52"/>
      <c r="S64" s="64"/>
      <c r="T64" s="64"/>
      <c r="U64" s="64"/>
      <c r="V64" s="64"/>
      <c r="W64" s="64"/>
      <c r="X64" s="64"/>
      <c r="Y64" s="64"/>
      <c r="Z64" s="64"/>
      <c r="AA64" s="64"/>
      <c r="AB64" s="64"/>
      <c r="AC64" s="64"/>
      <c r="AD64" s="64"/>
      <c r="AE64" s="64"/>
      <c r="AF64" s="64"/>
      <c r="AG64" s="258"/>
      <c r="AH64" s="258"/>
    </row>
    <row r="65" spans="2:34" s="53" customFormat="1" ht="15" customHeight="1" thickBot="1" x14ac:dyDescent="0.3">
      <c r="B65" s="52"/>
      <c r="C65" s="142" t="s">
        <v>50</v>
      </c>
      <c r="D65" s="54"/>
      <c r="E65" s="54"/>
      <c r="F65" s="54"/>
      <c r="G65" s="54"/>
      <c r="H65" s="54"/>
      <c r="I65" s="54"/>
      <c r="J65" s="54"/>
      <c r="K65" s="54"/>
      <c r="L65" s="54"/>
      <c r="M65" s="54"/>
      <c r="N65" s="54"/>
      <c r="O65" s="54"/>
      <c r="P65" s="54"/>
      <c r="Q65" s="54"/>
      <c r="R65" s="55"/>
      <c r="S65" s="64"/>
      <c r="T65" s="64"/>
      <c r="U65" s="64"/>
      <c r="V65" s="64"/>
      <c r="W65" s="64"/>
      <c r="X65" s="64"/>
      <c r="Y65" s="64"/>
      <c r="Z65" s="64"/>
      <c r="AA65" s="64"/>
      <c r="AB65" s="64"/>
      <c r="AC65" s="64"/>
      <c r="AD65" s="64"/>
      <c r="AE65" s="64"/>
      <c r="AF65" s="64"/>
      <c r="AG65" s="258"/>
      <c r="AH65" s="258"/>
    </row>
    <row r="66" spans="2:34" s="53" customFormat="1" ht="99.95" customHeight="1" thickBot="1" x14ac:dyDescent="0.3">
      <c r="B66" s="52"/>
      <c r="C66" s="785" t="s">
        <v>611</v>
      </c>
      <c r="D66" s="786"/>
      <c r="E66" s="786"/>
      <c r="F66" s="786"/>
      <c r="G66" s="786"/>
      <c r="H66" s="786"/>
      <c r="I66" s="786"/>
      <c r="J66" s="786"/>
      <c r="K66" s="786"/>
      <c r="L66" s="786"/>
      <c r="M66" s="786"/>
      <c r="N66" s="786"/>
      <c r="O66" s="786"/>
      <c r="P66" s="786"/>
      <c r="Q66" s="786"/>
      <c r="R66" s="787"/>
      <c r="S66" s="64"/>
      <c r="T66" s="64"/>
      <c r="U66" s="64"/>
      <c r="V66" s="64"/>
      <c r="W66" s="64"/>
      <c r="X66" s="64"/>
      <c r="Y66" s="64"/>
      <c r="Z66" s="64"/>
      <c r="AA66" s="64"/>
      <c r="AB66" s="64"/>
      <c r="AC66" s="64"/>
      <c r="AD66" s="64"/>
      <c r="AE66" s="64"/>
      <c r="AF66" s="64"/>
      <c r="AG66" s="258"/>
      <c r="AH66" s="258"/>
    </row>
    <row r="67" spans="2:34" s="53" customFormat="1" ht="8.1" customHeight="1" x14ac:dyDescent="0.25">
      <c r="B67" s="52"/>
      <c r="C67" s="109"/>
      <c r="D67" s="52"/>
      <c r="E67" s="52"/>
      <c r="F67" s="52"/>
      <c r="G67" s="52"/>
      <c r="H67" s="52"/>
      <c r="I67" s="52"/>
      <c r="J67" s="52"/>
      <c r="K67" s="52"/>
      <c r="L67" s="52"/>
      <c r="M67" s="52"/>
      <c r="N67" s="52"/>
      <c r="O67" s="52"/>
      <c r="P67" s="52"/>
      <c r="Q67" s="52"/>
      <c r="R67" s="52"/>
      <c r="S67" s="64"/>
      <c r="T67" s="64"/>
      <c r="U67" s="64"/>
      <c r="V67" s="64"/>
      <c r="W67" s="64"/>
      <c r="X67" s="64"/>
      <c r="Y67" s="64"/>
      <c r="Z67" s="64"/>
      <c r="AA67" s="64"/>
      <c r="AB67" s="64"/>
      <c r="AC67" s="64"/>
      <c r="AD67" s="64"/>
      <c r="AE67" s="64"/>
      <c r="AF67" s="64"/>
      <c r="AG67" s="258"/>
      <c r="AH67" s="258"/>
    </row>
    <row r="68" spans="2:34" s="53" customFormat="1" ht="8.1" customHeight="1" x14ac:dyDescent="0.25">
      <c r="C68" s="143"/>
    </row>
    <row r="69" spans="2:34" s="53" customFormat="1" ht="8.1" hidden="1" customHeight="1" x14ac:dyDescent="0.25">
      <c r="C69" s="143"/>
    </row>
    <row r="70" spans="2:34" ht="8.1" hidden="1" customHeight="1" x14ac:dyDescent="0.25"/>
    <row r="71" spans="2:34" s="51" customFormat="1" ht="8.1" hidden="1" customHeight="1" x14ac:dyDescent="0.25">
      <c r="C71" s="99"/>
    </row>
    <row r="72" spans="2:34" ht="15.75" hidden="1" thickBot="1" x14ac:dyDescent="0.3"/>
    <row r="73" spans="2:34" ht="15.75" hidden="1" thickBot="1" x14ac:dyDescent="0.3">
      <c r="C73" s="99" t="s">
        <v>17</v>
      </c>
      <c r="D73" t="s">
        <v>69</v>
      </c>
      <c r="E73" s="118" t="s">
        <v>297</v>
      </c>
    </row>
    <row r="74" spans="2:34" ht="15.75" hidden="1" thickBot="1" x14ac:dyDescent="0.3">
      <c r="C74" s="106" t="s">
        <v>25</v>
      </c>
      <c r="D74" s="3" t="s">
        <v>25</v>
      </c>
      <c r="E74" s="16" t="s">
        <v>25</v>
      </c>
    </row>
    <row r="75" spans="2:34" ht="15.75" hidden="1" thickBot="1" x14ac:dyDescent="0.3">
      <c r="B75">
        <v>1</v>
      </c>
      <c r="C75" s="106" t="str">
        <f>IF('START - AWARD DETAILS'!C21=0,"",'START - AWARD DETAILS'!C21)</f>
        <v>University of Liverpool</v>
      </c>
      <c r="D75" s="3" t="s">
        <v>70</v>
      </c>
      <c r="E75" s="119" t="e">
        <f>IF('START - AWARD DETAILS'!#REF!=0,"",'START - AWARD DETAILS'!#REF!)</f>
        <v>#REF!</v>
      </c>
    </row>
    <row r="76" spans="2:34" ht="30.75" hidden="1" thickBot="1" x14ac:dyDescent="0.3">
      <c r="B76">
        <v>2</v>
      </c>
      <c r="C76" s="106" t="str">
        <f>IF('START - AWARD DETAILS'!C22=0,"",'START - AWARD DETAILS'!C22)</f>
        <v>Liverpool School of Tropical Medicine</v>
      </c>
      <c r="D76" s="3" t="s">
        <v>71</v>
      </c>
      <c r="E76" s="119" t="e">
        <f>IF('START - AWARD DETAILS'!#REF!=0,"",'START - AWARD DETAILS'!#REF!)</f>
        <v>#REF!</v>
      </c>
    </row>
    <row r="77" spans="2:34" ht="30.75" hidden="1" thickBot="1" x14ac:dyDescent="0.3">
      <c r="B77" s="63">
        <v>3</v>
      </c>
      <c r="C77" s="106" t="str">
        <f>IF('START - AWARD DETAILS'!C23=0,"",'START - AWARD DETAILS'!C23)</f>
        <v>Human Development Research Foundation</v>
      </c>
      <c r="E77" s="119" t="e">
        <f>IF('START - AWARD DETAILS'!#REF!=0,"",'START - AWARD DETAILS'!#REF!)</f>
        <v>#REF!</v>
      </c>
    </row>
    <row r="78" spans="2:34" ht="30.75" hidden="1" thickBot="1" x14ac:dyDescent="0.3">
      <c r="B78" s="63">
        <v>4</v>
      </c>
      <c r="C78" s="106" t="str">
        <f>IF('START - AWARD DETAILS'!C24=0,"",'START - AWARD DETAILS'!C24)</f>
        <v/>
      </c>
      <c r="E78" s="119" t="e">
        <f>IF('START - AWARD DETAILS'!#REF!=0,"",'START - AWARD DETAILS'!#REF!)</f>
        <v>#REF!</v>
      </c>
    </row>
    <row r="79" spans="2:34" ht="45.75" hidden="1" thickBot="1" x14ac:dyDescent="0.3">
      <c r="B79" s="63">
        <v>5</v>
      </c>
      <c r="C79" s="106" t="str">
        <f>IF('START - AWARD DETAILS'!C25=0,"",'START - AWARD DETAILS'!C25)</f>
        <v>Transcultural Pschyological Organization (TPO)</v>
      </c>
      <c r="E79" s="119" t="e">
        <f>IF('START - AWARD DETAILS'!#REF!=0,"",'START - AWARD DETAILS'!#REF!)</f>
        <v>#REF!</v>
      </c>
    </row>
    <row r="80" spans="2:34" ht="30.75" hidden="1" thickBot="1" x14ac:dyDescent="0.3">
      <c r="B80" s="63">
        <v>6</v>
      </c>
      <c r="C80" s="106" t="str">
        <f>IF('START - AWARD DETAILS'!C26=0,"",'START - AWARD DETAILS'!C26)</f>
        <v>University of Liberal Arts (ULAB)</v>
      </c>
      <c r="E80" s="119" t="e">
        <f>IF('START - AWARD DETAILS'!#REF!=0,"",'START - AWARD DETAILS'!#REF!)</f>
        <v>#REF!</v>
      </c>
    </row>
    <row r="81" spans="2:5" ht="45.75" hidden="1" thickBot="1" x14ac:dyDescent="0.3">
      <c r="B81" s="63">
        <v>7</v>
      </c>
      <c r="C81" s="106" t="str">
        <f>IF('START - AWARD DETAILS'!C27=0,"",'START - AWARD DETAILS'!C27)</f>
        <v>Institute of Reseach and Development (IRD)</v>
      </c>
      <c r="E81" s="119" t="e">
        <f>IF('START - AWARD DETAILS'!#REF!=0,"",'START - AWARD DETAILS'!#REF!)</f>
        <v>#REF!</v>
      </c>
    </row>
    <row r="82" spans="2:5" ht="15.75" hidden="1" thickBot="1" x14ac:dyDescent="0.3">
      <c r="B82" s="63">
        <v>8</v>
      </c>
      <c r="C82" s="106" t="str">
        <f>IF('START - AWARD DETAILS'!C28=0,"",'START - AWARD DETAILS'!C28)</f>
        <v/>
      </c>
      <c r="E82" s="119" t="e">
        <f>IF('START - AWARD DETAILS'!#REF!=0,"",'START - AWARD DETAILS'!#REF!)</f>
        <v>#REF!</v>
      </c>
    </row>
    <row r="83" spans="2:5" ht="15.75" hidden="1" thickBot="1" x14ac:dyDescent="0.3">
      <c r="B83" s="63">
        <v>9</v>
      </c>
      <c r="C83" s="106" t="str">
        <f>IF('START - AWARD DETAILS'!C29=0,"",'START - AWARD DETAILS'!C29)</f>
        <v/>
      </c>
      <c r="E83" s="119" t="e">
        <f>IF('START - AWARD DETAILS'!#REF!=0,"",'START - AWARD DETAILS'!#REF!)</f>
        <v>#REF!</v>
      </c>
    </row>
    <row r="84" spans="2:5" ht="15.75" hidden="1" thickBot="1" x14ac:dyDescent="0.3">
      <c r="B84" s="63">
        <v>10</v>
      </c>
      <c r="C84" s="106" t="str">
        <f>IF('START - AWARD DETAILS'!C30=0,"",'START - AWARD DETAILS'!C30)</f>
        <v/>
      </c>
      <c r="E84" s="119" t="e">
        <f>IF('START - AWARD DETAILS'!#REF!=0,"",'START - AWARD DETAILS'!#REF!)</f>
        <v>#REF!</v>
      </c>
    </row>
    <row r="85" spans="2:5" ht="15.75" hidden="1" thickBot="1" x14ac:dyDescent="0.3">
      <c r="B85" s="63">
        <v>11</v>
      </c>
      <c r="C85" s="106" t="str">
        <f>IF('START - AWARD DETAILS'!C31=0,"",'START - AWARD DETAILS'!C31)</f>
        <v/>
      </c>
      <c r="E85" s="119" t="e">
        <f>IF('START - AWARD DETAILS'!#REF!=0,"",'START - AWARD DETAILS'!#REF!)</f>
        <v>#REF!</v>
      </c>
    </row>
    <row r="86" spans="2:5" ht="15.75" hidden="1" thickBot="1" x14ac:dyDescent="0.3">
      <c r="B86" s="63">
        <v>12</v>
      </c>
      <c r="C86" s="106" t="str">
        <f>IF('START - AWARD DETAILS'!C32=0,"",'START - AWARD DETAILS'!C32)</f>
        <v/>
      </c>
      <c r="E86" s="119" t="e">
        <f>IF('START - AWARD DETAILS'!#REF!=0,"",'START - AWARD DETAILS'!#REF!)</f>
        <v>#REF!</v>
      </c>
    </row>
    <row r="87" spans="2:5" ht="15.75" hidden="1" thickBot="1" x14ac:dyDescent="0.3">
      <c r="B87" s="63">
        <v>13</v>
      </c>
      <c r="C87" s="106" t="str">
        <f>IF('START - AWARD DETAILS'!C33=0,"",'START - AWARD DETAILS'!C33)</f>
        <v/>
      </c>
      <c r="E87" s="119" t="e">
        <f>IF('START - AWARD DETAILS'!#REF!=0,"",'START - AWARD DETAILS'!#REF!)</f>
        <v>#REF!</v>
      </c>
    </row>
    <row r="88" spans="2:5" ht="15.75" hidden="1" thickBot="1" x14ac:dyDescent="0.3">
      <c r="B88" s="63">
        <v>14</v>
      </c>
      <c r="C88" s="106" t="str">
        <f>IF('START - AWARD DETAILS'!C34=0,"",'START - AWARD DETAILS'!C34)</f>
        <v/>
      </c>
      <c r="E88" s="119" t="e">
        <f>IF('START - AWARD DETAILS'!#REF!=0,"",'START - AWARD DETAILS'!#REF!)</f>
        <v>#REF!</v>
      </c>
    </row>
    <row r="89" spans="2:5" ht="15.75" hidden="1" thickBot="1" x14ac:dyDescent="0.3">
      <c r="B89" s="63">
        <v>15</v>
      </c>
      <c r="C89" s="106" t="str">
        <f>IF('START - AWARD DETAILS'!C35=0,"",'START - AWARD DETAILS'!C35)</f>
        <v/>
      </c>
      <c r="E89" s="119" t="e">
        <f>IF('START - AWARD DETAILS'!#REF!=0,"",'START - AWARD DETAILS'!#REF!)</f>
        <v>#REF!</v>
      </c>
    </row>
    <row r="90" spans="2:5" ht="15.75" hidden="1" thickBot="1" x14ac:dyDescent="0.3">
      <c r="B90" s="63">
        <v>16</v>
      </c>
      <c r="C90" s="106" t="str">
        <f>IF('START - AWARD DETAILS'!C36=0,"",'START - AWARD DETAILS'!C36)</f>
        <v/>
      </c>
      <c r="E90" s="119" t="e">
        <f>IF('START - AWARD DETAILS'!#REF!=0,"",'START - AWARD DETAILS'!#REF!)</f>
        <v>#REF!</v>
      </c>
    </row>
    <row r="91" spans="2:5" ht="15.75" hidden="1" thickBot="1" x14ac:dyDescent="0.3">
      <c r="B91" s="63">
        <v>17</v>
      </c>
      <c r="C91" s="106" t="str">
        <f>IF('START - AWARD DETAILS'!C37=0,"",'START - AWARD DETAILS'!C37)</f>
        <v/>
      </c>
      <c r="E91" s="119" t="e">
        <f>IF('START - AWARD DETAILS'!#REF!=0,"",'START - AWARD DETAILS'!#REF!)</f>
        <v>#REF!</v>
      </c>
    </row>
    <row r="92" spans="2:5" ht="15.75" hidden="1" thickBot="1" x14ac:dyDescent="0.3">
      <c r="B92" s="63">
        <v>18</v>
      </c>
      <c r="C92" s="106" t="str">
        <f>IF('START - AWARD DETAILS'!C38=0,"",'START - AWARD DETAILS'!C38)</f>
        <v/>
      </c>
      <c r="E92" s="119" t="e">
        <f>IF('START - AWARD DETAILS'!#REF!=0,"",'START - AWARD DETAILS'!#REF!)</f>
        <v>#REF!</v>
      </c>
    </row>
    <row r="93" spans="2:5" ht="15.75" hidden="1" thickBot="1" x14ac:dyDescent="0.3">
      <c r="B93" s="63">
        <v>19</v>
      </c>
      <c r="C93" s="106" t="str">
        <f>IF('START - AWARD DETAILS'!C39=0,"",'START - AWARD DETAILS'!C39)</f>
        <v/>
      </c>
      <c r="E93" s="119" t="e">
        <f>IF('START - AWARD DETAILS'!#REF!=0,"",'START - AWARD DETAILS'!#REF!)</f>
        <v>#REF!</v>
      </c>
    </row>
    <row r="94" spans="2:5" hidden="1" x14ac:dyDescent="0.25">
      <c r="B94" s="63">
        <v>20</v>
      </c>
      <c r="C94" s="106" t="str">
        <f>IF('START - AWARD DETAILS'!C40=0,"",'START - AWARD DETAILS'!C40)</f>
        <v/>
      </c>
      <c r="E94" s="119" t="e">
        <f>IF('START - AWARD DETAILS'!#REF!=0,"",'START - AWARD DETAILS'!#REF!)</f>
        <v>#REF!</v>
      </c>
    </row>
  </sheetData>
  <sheetProtection algorithmName="SHA-512" hashValue="zXgbkdK43LAK6jjOF0kGnZ/HAXQ+LOeMvJwzNLVzX++3EvProBeflaf5UbpveS5wzdaus+U44qDvZQ/Au747kw==" saltValue="P7EnC8sxAkknAy+Vt1nzGw==" spinCount="100000" sheet="1" selectLockedCells="1" autoFilter="0"/>
  <autoFilter ref="C12:H12"/>
  <mergeCells count="5">
    <mergeCell ref="C3:R3"/>
    <mergeCell ref="C9:R9"/>
    <mergeCell ref="C66:R66"/>
    <mergeCell ref="D7:R7"/>
    <mergeCell ref="D5:R5"/>
  </mergeCells>
  <conditionalFormatting sqref="C13:H37 D38:H62">
    <cfRule type="expression" dxfId="0" priority="1" stopIfTrue="1">
      <formula>AND(OR(C13="",C13="(Select)",C13="[INSERT TEXT]"),$AF13&lt;&gt;0)</formula>
    </cfRule>
  </conditionalFormatting>
  <dataValidations count="4">
    <dataValidation type="list" allowBlank="1" showInputMessage="1" showErrorMessage="1" sqref="H13:H62">
      <formula1>$D$74:$D$76</formula1>
    </dataValidation>
    <dataValidation type="list" allowBlank="1" showInputMessage="1" showErrorMessage="1" sqref="C13:C62">
      <formula1>$C$74:$C$94</formula1>
    </dataValidation>
    <dataValidation type="decimal" allowBlank="1" showErrorMessage="1" error="Entered value exceeds funding limit. Please re-enter." sqref="I13:I62">
      <formula1>0</formula1>
      <formula2>100</formula2>
    </dataValidation>
    <dataValidation type="decimal" operator="greaterThanOrEqual" allowBlank="1" showInputMessage="1" showErrorMessage="1" errorTitle="Travel, Subsistence and Conference Fees" error="Please enter a full numeric value in £'s only." sqref="J13:J17 R13:R17 N13:N17 V13:V17 Z13:Z17">
      <formula1>0</formula1>
    </dataValidation>
  </dataValidations>
  <pageMargins left="0.7" right="0.7" top="0.75" bottom="0.75" header="0.3" footer="0.3"/>
  <pageSetup paperSize="9" scale="26" orientation="portrait" r:id="rId1"/>
  <ignoredErrors>
    <ignoredError sqref="I13:I3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sheetPr>
  <dimension ref="B1:IU65536"/>
  <sheetViews>
    <sheetView showGridLines="0" workbookViewId="0">
      <selection activeCell="T46" sqref="T46"/>
    </sheetView>
  </sheetViews>
  <sheetFormatPr defaultColWidth="0" defaultRowHeight="15" zeroHeight="1" x14ac:dyDescent="0.25"/>
  <cols>
    <col min="1" max="2" width="1.7109375" style="107" customWidth="1"/>
    <col min="3" max="3" width="31.5703125" style="107" customWidth="1"/>
    <col min="4" max="9" width="20.7109375" style="107" customWidth="1"/>
    <col min="10" max="11" width="1.7109375" style="107" customWidth="1"/>
    <col min="12" max="12" width="33.140625" style="195" customWidth="1"/>
    <col min="13" max="13" width="5.5703125" style="195" customWidth="1"/>
    <col min="14" max="14" width="10.7109375" style="195" customWidth="1"/>
    <col min="15" max="22" width="10.7109375" style="182" customWidth="1"/>
    <col min="23" max="23" width="1.7109375" style="182" customWidth="1"/>
    <col min="24" max="255" width="9.140625" style="107" hidden="1" customWidth="1"/>
    <col min="256" max="16384" width="0" style="107" hidden="1"/>
  </cols>
  <sheetData>
    <row r="1" spans="2:23" ht="8.1" customHeight="1" x14ac:dyDescent="0.25">
      <c r="L1" s="182"/>
      <c r="M1" s="182"/>
      <c r="N1" s="182"/>
    </row>
    <row r="2" spans="2:23" ht="8.1" customHeight="1" thickBot="1" x14ac:dyDescent="0.3">
      <c r="B2" s="64"/>
      <c r="C2" s="64"/>
      <c r="D2" s="64"/>
      <c r="E2" s="64"/>
      <c r="F2" s="64"/>
      <c r="G2" s="64"/>
      <c r="H2" s="64"/>
      <c r="I2" s="64"/>
      <c r="J2" s="64"/>
      <c r="L2" s="182"/>
      <c r="M2" s="182"/>
      <c r="N2" s="182"/>
    </row>
    <row r="3" spans="2:23" ht="20.100000000000001" customHeight="1" thickBot="1" x14ac:dyDescent="0.3">
      <c r="B3" s="64"/>
      <c r="C3" s="697" t="s">
        <v>484</v>
      </c>
      <c r="D3" s="698"/>
      <c r="E3" s="698"/>
      <c r="F3" s="698"/>
      <c r="G3" s="698"/>
      <c r="H3" s="698"/>
      <c r="I3" s="698"/>
      <c r="J3" s="64"/>
      <c r="L3" s="182"/>
      <c r="M3" s="182"/>
      <c r="N3" s="182"/>
    </row>
    <row r="4" spans="2:23" ht="8.1" customHeight="1" thickBot="1" x14ac:dyDescent="0.3">
      <c r="B4" s="64"/>
      <c r="C4" s="64"/>
      <c r="D4" s="64"/>
      <c r="E4" s="64"/>
      <c r="F4" s="64"/>
      <c r="G4" s="64"/>
      <c r="H4" s="64"/>
      <c r="I4" s="64"/>
      <c r="J4" s="64"/>
      <c r="L4" s="182"/>
      <c r="M4" s="182"/>
      <c r="N4" s="182"/>
    </row>
    <row r="5" spans="2:23" s="44" customFormat="1" ht="20.100000000000001" customHeight="1" thickBot="1" x14ac:dyDescent="0.25">
      <c r="B5" s="43"/>
      <c r="C5" s="7" t="s">
        <v>107</v>
      </c>
      <c r="D5" s="702" t="str">
        <f>IF('START - AWARD DETAILS'!$D$13="","",'START - AWARD DETAILS'!$D$13)</f>
        <v>ENHANCE: Scaling-up Care for Perinatal Depression through Technological Enhancements to the 'Thinking Healthy Programme'</v>
      </c>
      <c r="E5" s="703"/>
      <c r="F5" s="703"/>
      <c r="G5" s="703"/>
      <c r="H5" s="703"/>
      <c r="I5" s="704"/>
      <c r="J5" s="43"/>
      <c r="L5" s="183"/>
      <c r="M5" s="183"/>
      <c r="N5" s="183"/>
      <c r="O5" s="183"/>
      <c r="P5" s="183"/>
      <c r="Q5" s="183"/>
      <c r="R5" s="183"/>
      <c r="S5" s="183"/>
      <c r="T5" s="183"/>
      <c r="U5" s="183"/>
      <c r="V5" s="183"/>
      <c r="W5" s="183"/>
    </row>
    <row r="6" spans="2:23" s="44" customFormat="1" ht="8.1" customHeight="1" thickBot="1" x14ac:dyDescent="0.25">
      <c r="B6" s="43"/>
      <c r="C6" s="43"/>
      <c r="D6" s="43"/>
      <c r="E6" s="43"/>
      <c r="F6" s="43"/>
      <c r="G6" s="43"/>
      <c r="H6" s="43"/>
      <c r="I6" s="43"/>
      <c r="J6" s="43"/>
      <c r="L6" s="183"/>
      <c r="M6" s="183"/>
      <c r="N6" s="183"/>
      <c r="O6" s="183"/>
      <c r="P6" s="183"/>
      <c r="Q6" s="183"/>
      <c r="R6" s="183"/>
      <c r="S6" s="183"/>
      <c r="T6" s="183"/>
      <c r="U6" s="183"/>
      <c r="V6" s="183"/>
      <c r="W6" s="183"/>
    </row>
    <row r="7" spans="2:23" s="44" customFormat="1" ht="20.100000000000001" customHeight="1" thickBot="1" x14ac:dyDescent="0.3">
      <c r="B7" s="43"/>
      <c r="C7" s="56" t="s">
        <v>0</v>
      </c>
      <c r="D7" s="702" t="str">
        <f>IF('START - AWARD DETAILS'!$D$14="","",'START - AWARD DETAILS'!$D$14)</f>
        <v>NIHR200817</v>
      </c>
      <c r="E7" s="703"/>
      <c r="F7" s="703"/>
      <c r="G7" s="703"/>
      <c r="H7" s="703"/>
      <c r="I7" s="704"/>
      <c r="J7" s="43"/>
      <c r="L7" s="184"/>
      <c r="M7" s="183"/>
      <c r="N7" s="183"/>
      <c r="O7" s="183"/>
      <c r="P7" s="183"/>
      <c r="Q7" s="183"/>
      <c r="R7" s="183"/>
      <c r="S7" s="183"/>
      <c r="T7" s="183"/>
      <c r="U7" s="183"/>
      <c r="V7" s="183"/>
      <c r="W7" s="183"/>
    </row>
    <row r="8" spans="2:23" ht="8.1" customHeight="1" thickBot="1" x14ac:dyDescent="0.3">
      <c r="B8" s="64"/>
      <c r="C8" s="64"/>
      <c r="D8" s="64"/>
      <c r="E8" s="64"/>
      <c r="F8" s="64"/>
      <c r="G8" s="64"/>
      <c r="H8" s="64"/>
      <c r="I8" s="64"/>
      <c r="J8" s="64"/>
      <c r="L8" s="182"/>
      <c r="M8" s="182"/>
      <c r="N8" s="182"/>
    </row>
    <row r="9" spans="2:23" ht="20.100000000000001" customHeight="1" thickBot="1" x14ac:dyDescent="0.3">
      <c r="B9" s="64"/>
      <c r="C9" s="699" t="s">
        <v>1</v>
      </c>
      <c r="D9" s="700"/>
      <c r="E9" s="700"/>
      <c r="F9" s="700"/>
      <c r="G9" s="700"/>
      <c r="H9" s="700"/>
      <c r="I9" s="701"/>
      <c r="J9" s="64"/>
      <c r="L9" s="182"/>
      <c r="M9" s="182"/>
      <c r="N9" s="182"/>
    </row>
    <row r="10" spans="2:23" ht="18" customHeight="1" x14ac:dyDescent="0.25">
      <c r="B10" s="64"/>
      <c r="C10" s="354" t="s">
        <v>328</v>
      </c>
      <c r="D10" s="64"/>
      <c r="E10" s="64"/>
      <c r="F10" s="64"/>
      <c r="G10" s="64"/>
      <c r="H10" s="64"/>
      <c r="I10" s="64"/>
      <c r="J10" s="64"/>
      <c r="L10" s="182"/>
      <c r="M10" s="182"/>
      <c r="N10" s="182"/>
    </row>
    <row r="11" spans="2:23" ht="27" customHeight="1" x14ac:dyDescent="0.25">
      <c r="B11" s="64"/>
      <c r="C11" s="355" t="s">
        <v>314</v>
      </c>
      <c r="D11" s="64"/>
      <c r="E11" s="64"/>
      <c r="F11" s="64"/>
      <c r="G11" s="64"/>
      <c r="H11" s="64"/>
      <c r="I11" s="64"/>
      <c r="J11" s="64"/>
    </row>
    <row r="12" spans="2:23" ht="8.1" customHeight="1" x14ac:dyDescent="0.25">
      <c r="B12" s="64"/>
      <c r="C12" s="64"/>
      <c r="D12" s="64"/>
      <c r="E12" s="64"/>
      <c r="F12" s="64"/>
      <c r="G12" s="64"/>
      <c r="H12" s="64"/>
      <c r="I12" s="64"/>
      <c r="J12" s="64"/>
    </row>
    <row r="13" spans="2:23" ht="8.1" customHeight="1" thickBot="1" x14ac:dyDescent="0.3">
      <c r="B13" s="64"/>
      <c r="C13" s="64"/>
      <c r="D13" s="64"/>
      <c r="E13" s="64"/>
      <c r="F13" s="64"/>
      <c r="G13" s="64"/>
      <c r="H13" s="64"/>
      <c r="I13" s="64"/>
      <c r="J13" s="64"/>
    </row>
    <row r="14" spans="2:23" ht="30" customHeight="1" thickBot="1" x14ac:dyDescent="0.3">
      <c r="B14" s="64"/>
      <c r="C14" s="77" t="s">
        <v>105</v>
      </c>
      <c r="D14" s="57" t="s">
        <v>11</v>
      </c>
      <c r="E14" s="57" t="s">
        <v>12</v>
      </c>
      <c r="F14" s="57" t="s">
        <v>13</v>
      </c>
      <c r="G14" s="57" t="s">
        <v>14</v>
      </c>
      <c r="H14" s="58" t="s">
        <v>15</v>
      </c>
      <c r="I14" s="46" t="s">
        <v>16</v>
      </c>
      <c r="J14" s="64"/>
    </row>
    <row r="15" spans="2:23" ht="30" customHeight="1" thickBot="1" x14ac:dyDescent="0.3">
      <c r="B15" s="64"/>
      <c r="C15" s="79" t="s">
        <v>2</v>
      </c>
      <c r="D15" s="74">
        <f>SUM(D16:D24)</f>
        <v>536826.88</v>
      </c>
      <c r="E15" s="74">
        <f>SUM(E16:E24)</f>
        <v>744510.26198766974</v>
      </c>
      <c r="F15" s="74">
        <f>SUM(F16:F24)</f>
        <v>707676.46756799205</v>
      </c>
      <c r="G15" s="74">
        <f>SUM(G16:G24)</f>
        <v>601070.87332331913</v>
      </c>
      <c r="H15" s="74">
        <f>SUM(H16:H24)</f>
        <v>85234</v>
      </c>
      <c r="I15" s="49">
        <f>SUM(D15:H15)</f>
        <v>2675318.4828789807</v>
      </c>
      <c r="J15" s="64"/>
    </row>
    <row r="16" spans="2:23" ht="30" customHeight="1" x14ac:dyDescent="0.25">
      <c r="B16" s="64"/>
      <c r="C16" s="409" t="s">
        <v>439</v>
      </c>
      <c r="D16" s="153">
        <f>SUM('2. Annual Costs of Staff Posts'!O313)</f>
        <v>295044.88</v>
      </c>
      <c r="E16" s="153">
        <f>SUM('2. Annual Costs of Staff Posts'!T313)</f>
        <v>410808.26198766974</v>
      </c>
      <c r="F16" s="153">
        <f>SUM('2. Annual Costs of Staff Posts'!Y313)</f>
        <v>341623.46756799205</v>
      </c>
      <c r="G16" s="153">
        <f>SUM('2. Annual Costs of Staff Posts'!AD313)</f>
        <v>319637.87332331913</v>
      </c>
      <c r="H16" s="153">
        <f>SUM('2. Annual Costs of Staff Posts'!AI313)</f>
        <v>0</v>
      </c>
      <c r="I16" s="70">
        <f t="shared" ref="I16:I24" si="0">SUM(D16:H16)</f>
        <v>1367114.4828789809</v>
      </c>
      <c r="J16" s="64"/>
      <c r="M16" s="196"/>
    </row>
    <row r="17" spans="2:13" ht="30" customHeight="1" x14ac:dyDescent="0.25">
      <c r="B17" s="64"/>
      <c r="C17" s="59" t="s">
        <v>4</v>
      </c>
      <c r="D17" s="42">
        <f>'3.Travel,Subsistence&amp;Conference'!L71</f>
        <v>71100</v>
      </c>
      <c r="E17" s="42">
        <f>'3.Travel,Subsistence&amp;Conference'!N71</f>
        <v>86100</v>
      </c>
      <c r="F17" s="42">
        <f>'3.Travel,Subsistence&amp;Conference'!P71</f>
        <v>71100</v>
      </c>
      <c r="G17" s="42">
        <f>'3.Travel,Subsistence&amp;Conference'!R71</f>
        <v>71100</v>
      </c>
      <c r="H17" s="45">
        <f>'3.Travel,Subsistence&amp;Conference'!T71</f>
        <v>0</v>
      </c>
      <c r="I17" s="47">
        <f t="shared" si="0"/>
        <v>299400</v>
      </c>
      <c r="J17" s="64"/>
      <c r="M17" s="196"/>
    </row>
    <row r="18" spans="2:13" ht="30" customHeight="1" x14ac:dyDescent="0.25">
      <c r="B18" s="64"/>
      <c r="C18" s="59" t="s">
        <v>5</v>
      </c>
      <c r="D18" s="42">
        <f>'4. Equipment'!L83</f>
        <v>19400</v>
      </c>
      <c r="E18" s="42">
        <f>'4. Equipment'!N83</f>
        <v>16600</v>
      </c>
      <c r="F18" s="42">
        <f>'4. Equipment'!P83</f>
        <v>3600</v>
      </c>
      <c r="G18" s="42">
        <f>'4. Equipment'!R83</f>
        <v>1200</v>
      </c>
      <c r="H18" s="42">
        <f>'4. Equipment'!T83</f>
        <v>0</v>
      </c>
      <c r="I18" s="47">
        <f t="shared" si="0"/>
        <v>40800</v>
      </c>
      <c r="J18" s="64"/>
      <c r="M18" s="196"/>
    </row>
    <row r="19" spans="2:13" ht="30" customHeight="1" x14ac:dyDescent="0.25">
      <c r="B19" s="64"/>
      <c r="C19" s="59" t="s">
        <v>6</v>
      </c>
      <c r="D19" s="42">
        <f>'5. Consumables'!K62</f>
        <v>8700</v>
      </c>
      <c r="E19" s="42">
        <f>'5. Consumables'!M62</f>
        <v>10200</v>
      </c>
      <c r="F19" s="42">
        <f>'5. Consumables'!O62</f>
        <v>10200</v>
      </c>
      <c r="G19" s="42">
        <f>'5. Consumables'!Q62</f>
        <v>7700</v>
      </c>
      <c r="H19" s="42">
        <f>'5. Consumables'!S62</f>
        <v>0</v>
      </c>
      <c r="I19" s="47">
        <f t="shared" si="0"/>
        <v>36800</v>
      </c>
      <c r="J19" s="64"/>
      <c r="M19" s="196"/>
    </row>
    <row r="20" spans="2:13" ht="30" customHeight="1" x14ac:dyDescent="0.25">
      <c r="B20" s="64"/>
      <c r="C20" s="595" t="s">
        <v>469</v>
      </c>
      <c r="D20" s="42">
        <f>'6. CPI'!K62</f>
        <v>13000</v>
      </c>
      <c r="E20" s="42">
        <f>'6. CPI'!M62</f>
        <v>13000</v>
      </c>
      <c r="F20" s="42">
        <f>'6. CPI'!O62</f>
        <v>10000</v>
      </c>
      <c r="G20" s="42">
        <f>'6. CPI'!Q62</f>
        <v>10000</v>
      </c>
      <c r="H20" s="42">
        <f>'6. CPI'!S62</f>
        <v>0</v>
      </c>
      <c r="I20" s="47">
        <f t="shared" si="0"/>
        <v>46000</v>
      </c>
      <c r="J20" s="64"/>
    </row>
    <row r="21" spans="2:13" ht="30" customHeight="1" x14ac:dyDescent="0.25">
      <c r="B21" s="64"/>
      <c r="C21" s="59" t="s">
        <v>7</v>
      </c>
      <c r="D21" s="42">
        <f>'7. Dissemination'!K62</f>
        <v>4500</v>
      </c>
      <c r="E21" s="42">
        <f>'7. Dissemination'!M62</f>
        <v>4500</v>
      </c>
      <c r="F21" s="42">
        <f>'7. Dissemination'!O62</f>
        <v>4500</v>
      </c>
      <c r="G21" s="42">
        <f>'7. Dissemination'!Q62</f>
        <v>4500</v>
      </c>
      <c r="H21" s="42">
        <f>'7. Dissemination'!S62</f>
        <v>0</v>
      </c>
      <c r="I21" s="47">
        <f t="shared" si="0"/>
        <v>18000</v>
      </c>
      <c r="J21" s="64"/>
    </row>
    <row r="22" spans="2:13" ht="30" customHeight="1" x14ac:dyDescent="0.25">
      <c r="B22" s="64"/>
      <c r="C22" s="208" t="s">
        <v>443</v>
      </c>
      <c r="D22" s="42">
        <f>'8. Risk Management &amp; Assurance'!K62</f>
        <v>1400</v>
      </c>
      <c r="E22" s="42">
        <f>'8. Risk Management &amp; Assurance'!M62</f>
        <v>1400</v>
      </c>
      <c r="F22" s="42">
        <f>'8. Risk Management &amp; Assurance'!O62</f>
        <v>1400</v>
      </c>
      <c r="G22" s="42">
        <f>'8. Risk Management &amp; Assurance'!Q62</f>
        <v>1400</v>
      </c>
      <c r="H22" s="42">
        <f>'8. Risk Management &amp; Assurance'!S62</f>
        <v>0</v>
      </c>
      <c r="I22" s="47">
        <f t="shared" si="0"/>
        <v>5600</v>
      </c>
      <c r="J22" s="64"/>
    </row>
    <row r="23" spans="2:13" ht="30" customHeight="1" x14ac:dyDescent="0.25">
      <c r="B23" s="64"/>
      <c r="C23" s="208" t="s">
        <v>420</v>
      </c>
      <c r="D23" s="42">
        <f>'9. External Intervention Costs'!I85</f>
        <v>0</v>
      </c>
      <c r="E23" s="42">
        <f>'9. External Intervention Costs'!J85</f>
        <v>0</v>
      </c>
      <c r="F23" s="42">
        <f>'9. External Intervention Costs'!K85</f>
        <v>0</v>
      </c>
      <c r="G23" s="42">
        <f>'9. External Intervention Costs'!L85</f>
        <v>0</v>
      </c>
      <c r="H23" s="42">
        <f>'9. External Intervention Costs'!M85</f>
        <v>0</v>
      </c>
      <c r="I23" s="48">
        <f>SUM(D23:H23)</f>
        <v>0</v>
      </c>
      <c r="J23" s="64"/>
    </row>
    <row r="24" spans="2:13" ht="30" customHeight="1" thickBot="1" x14ac:dyDescent="0.3">
      <c r="B24" s="64"/>
      <c r="C24" s="80" t="s">
        <v>8</v>
      </c>
      <c r="D24" s="42">
        <f>'10. Other Direct Costs '!K62</f>
        <v>123682</v>
      </c>
      <c r="E24" s="42">
        <f>'10. Other Direct Costs '!M62</f>
        <v>201902</v>
      </c>
      <c r="F24" s="42">
        <f>'10. Other Direct Costs '!O62</f>
        <v>265253</v>
      </c>
      <c r="G24" s="42">
        <f>'10. Other Direct Costs '!Q62</f>
        <v>185533</v>
      </c>
      <c r="H24" s="42">
        <f>'10. Other Direct Costs '!S62</f>
        <v>85234</v>
      </c>
      <c r="I24" s="48">
        <f t="shared" si="0"/>
        <v>861604</v>
      </c>
      <c r="J24" s="64"/>
    </row>
    <row r="25" spans="2:13" ht="30" customHeight="1" thickBot="1" x14ac:dyDescent="0.3">
      <c r="B25" s="64"/>
      <c r="C25" s="79" t="s">
        <v>9</v>
      </c>
      <c r="D25" s="74">
        <f t="shared" ref="D25:I25" si="1">SUM(D26:D27)</f>
        <v>141149.88</v>
      </c>
      <c r="E25" s="74">
        <f t="shared" si="1"/>
        <v>152309.88</v>
      </c>
      <c r="F25" s="74">
        <f t="shared" si="1"/>
        <v>145109.88</v>
      </c>
      <c r="G25" s="74">
        <f t="shared" si="1"/>
        <v>142589.88</v>
      </c>
      <c r="H25" s="75">
        <f t="shared" si="1"/>
        <v>0</v>
      </c>
      <c r="I25" s="76">
        <f t="shared" si="1"/>
        <v>581159.52</v>
      </c>
      <c r="J25" s="64"/>
      <c r="M25" s="197"/>
    </row>
    <row r="26" spans="2:13" ht="30" customHeight="1" x14ac:dyDescent="0.25">
      <c r="B26" s="64"/>
      <c r="C26" s="156" t="s">
        <v>326</v>
      </c>
      <c r="D26" s="675">
        <f>SUMIF('11. Indirect Costs'!$H$13:$H$62,"Estate Costs",'11. Indirect Costs'!$M$13:$M$62)</f>
        <v>13336.84</v>
      </c>
      <c r="E26" s="675">
        <f>SUMIF('11. Indirect Costs'!$H$13:$H$62,"Estate Costs",'11. Indirect Costs'!$Q$13:$Q$62)</f>
        <v>13336.84</v>
      </c>
      <c r="F26" s="675">
        <f>SUMIF('11. Indirect Costs'!$H$13:$H$62,"Estate Costs",'11. Indirect Costs'!$U$13:$U$62)</f>
        <v>13336.84</v>
      </c>
      <c r="G26" s="675">
        <f>SUMIF('11. Indirect Costs'!$H$13:$H$62,"Estate Costs",'11. Indirect Costs'!$Y$13:$Y$62)</f>
        <v>13336.84</v>
      </c>
      <c r="H26" s="680">
        <f>SUMIF('11. Indirect Costs'!$H$13:$H$62,"Estate Costs",'11. Indirect Costs'!$AC$13:$AC$62)</f>
        <v>0</v>
      </c>
      <c r="I26" s="157">
        <f>SUM(D26:H26)</f>
        <v>53347.360000000001</v>
      </c>
      <c r="J26" s="64"/>
      <c r="M26" s="197"/>
    </row>
    <row r="27" spans="2:13" ht="30" customHeight="1" thickBot="1" x14ac:dyDescent="0.3">
      <c r="B27" s="64"/>
      <c r="C27" s="154" t="s">
        <v>71</v>
      </c>
      <c r="D27" s="681">
        <f>SUMIF('11. Indirect Costs'!$H$13:$H$62,"Other Indirect Costs",'11. Indirect Costs'!$M$13:$M$62)</f>
        <v>127813.04000000001</v>
      </c>
      <c r="E27" s="681">
        <f>SUMIF('11. Indirect Costs'!$H$13:$H$62,"Other Indirect Costs",'11. Indirect Costs'!$Q$13:$Q$62)</f>
        <v>138973.04</v>
      </c>
      <c r="F27" s="681">
        <f>SUMIF('11. Indirect Costs'!$H$13:$H$62,"Other Indirect Costs",'11. Indirect Costs'!$U$13:$U$62)</f>
        <v>131773.04</v>
      </c>
      <c r="G27" s="681">
        <f>SUMIF('11. Indirect Costs'!$H$13:$H$62,"Other Indirect Costs",'11. Indirect Costs'!$Y$13:$Y$62)</f>
        <v>129253.04000000001</v>
      </c>
      <c r="H27" s="682">
        <f>SUMIF('11. Indirect Costs'!$H$13:$H$37,"Other Indirect Costs",'11. Indirect Costs'!$AC$13:$AC$37)</f>
        <v>0</v>
      </c>
      <c r="I27" s="155">
        <f>SUM(D27:H27)</f>
        <v>527812.16</v>
      </c>
      <c r="J27" s="64"/>
      <c r="M27" s="197"/>
    </row>
    <row r="28" spans="2:13" ht="30" customHeight="1" thickBot="1" x14ac:dyDescent="0.3">
      <c r="B28" s="64"/>
      <c r="C28" s="50" t="s">
        <v>10</v>
      </c>
      <c r="D28" s="33">
        <f t="shared" ref="D28:I28" si="2">D25+D15</f>
        <v>677976.76</v>
      </c>
      <c r="E28" s="33">
        <f t="shared" si="2"/>
        <v>896820.14198766975</v>
      </c>
      <c r="F28" s="33">
        <f t="shared" si="2"/>
        <v>852786.34756799205</v>
      </c>
      <c r="G28" s="33">
        <f t="shared" si="2"/>
        <v>743660.75332331914</v>
      </c>
      <c r="H28" s="33">
        <f t="shared" si="2"/>
        <v>85234</v>
      </c>
      <c r="I28" s="49">
        <f t="shared" si="2"/>
        <v>3256478.0028789807</v>
      </c>
      <c r="J28" s="64"/>
      <c r="M28" s="197"/>
    </row>
    <row r="29" spans="2:13" ht="8.1" customHeight="1" x14ac:dyDescent="0.25">
      <c r="B29" s="64"/>
      <c r="C29" s="64"/>
      <c r="D29" s="64"/>
      <c r="E29" s="64"/>
      <c r="F29" s="64"/>
      <c r="G29" s="64"/>
      <c r="H29" s="64"/>
      <c r="I29" s="64"/>
      <c r="J29" s="64"/>
      <c r="M29" s="197"/>
    </row>
    <row r="30" spans="2:13" ht="8.1" customHeight="1" x14ac:dyDescent="0.25">
      <c r="B30" s="64"/>
      <c r="C30" s="64"/>
      <c r="D30" s="64"/>
      <c r="E30" s="64"/>
      <c r="F30" s="64"/>
      <c r="G30" s="64"/>
      <c r="H30" s="64"/>
      <c r="I30" s="64"/>
      <c r="J30" s="64"/>
      <c r="M30" s="197"/>
    </row>
    <row r="31" spans="2:13" ht="30" customHeight="1" thickBot="1" x14ac:dyDescent="0.3">
      <c r="B31" s="64"/>
      <c r="C31" s="90"/>
      <c r="D31" s="91"/>
      <c r="E31" s="91"/>
      <c r="F31" s="91"/>
      <c r="G31" s="91"/>
      <c r="H31" s="91"/>
      <c r="I31" s="91"/>
      <c r="J31" s="64"/>
    </row>
    <row r="32" spans="2:13" ht="30" customHeight="1" thickBot="1" x14ac:dyDescent="0.3">
      <c r="B32" s="64"/>
      <c r="C32" s="77" t="s">
        <v>105</v>
      </c>
      <c r="D32" s="57" t="s">
        <v>11</v>
      </c>
      <c r="E32" s="57" t="s">
        <v>12</v>
      </c>
      <c r="F32" s="57" t="s">
        <v>13</v>
      </c>
      <c r="G32" s="57" t="s">
        <v>14</v>
      </c>
      <c r="H32" s="58" t="s">
        <v>15</v>
      </c>
      <c r="I32" s="46" t="s">
        <v>16</v>
      </c>
      <c r="J32" s="64"/>
    </row>
    <row r="33" spans="2:13" ht="30" customHeight="1" thickBot="1" x14ac:dyDescent="0.3">
      <c r="B33" s="64"/>
      <c r="C33" s="79" t="s">
        <v>2</v>
      </c>
      <c r="D33" s="96">
        <f>IFERROR(D15/$D$28,0)</f>
        <v>0.79180719999900884</v>
      </c>
      <c r="E33" s="96">
        <f>IFERROR(E15/$E$28,0)</f>
        <v>0.83016674930780698</v>
      </c>
      <c r="F33" s="96">
        <f>IFERROR(F15/$F$28,0)</f>
        <v>0.8298402871788112</v>
      </c>
      <c r="G33" s="96">
        <f>IFERROR(G15/$G$28,0)</f>
        <v>0.80825950628322774</v>
      </c>
      <c r="H33" s="96">
        <f>IFERROR(H15/$H$28,0)</f>
        <v>1</v>
      </c>
      <c r="I33" s="95">
        <f>IFERROR(I15/$I$28,0)</f>
        <v>0.82153740345053472</v>
      </c>
      <c r="J33" s="64"/>
    </row>
    <row r="34" spans="2:13" ht="30" customHeight="1" x14ac:dyDescent="0.25">
      <c r="B34" s="64"/>
      <c r="C34" s="78" t="s">
        <v>3</v>
      </c>
      <c r="D34" s="158">
        <f t="shared" ref="D34:H42" si="3">IFERROR(D16/$D$28,0)</f>
        <v>0.43518435646673198</v>
      </c>
      <c r="E34" s="158">
        <f t="shared" si="3"/>
        <v>0.60593266056445616</v>
      </c>
      <c r="F34" s="158">
        <f t="shared" si="3"/>
        <v>0.50388669306008671</v>
      </c>
      <c r="G34" s="158">
        <f t="shared" si="3"/>
        <v>0.471458451353582</v>
      </c>
      <c r="H34" s="158">
        <f t="shared" si="3"/>
        <v>0</v>
      </c>
      <c r="I34" s="98">
        <f t="shared" ref="I34:I41" si="4">IFERROR(I16/$I$28,0)</f>
        <v>0.41981382391354866</v>
      </c>
      <c r="J34" s="64"/>
      <c r="M34" s="198"/>
    </row>
    <row r="35" spans="2:13" ht="30" customHeight="1" x14ac:dyDescent="0.25">
      <c r="B35" s="64"/>
      <c r="C35" s="59" t="s">
        <v>4</v>
      </c>
      <c r="D35" s="158">
        <f>IFERROR(D17/$D$28,0)</f>
        <v>0.10487085132534631</v>
      </c>
      <c r="E35" s="158">
        <f t="shared" si="3"/>
        <v>0.12699550350368941</v>
      </c>
      <c r="F35" s="158">
        <f t="shared" si="3"/>
        <v>0.10487085132534631</v>
      </c>
      <c r="G35" s="158">
        <f t="shared" si="3"/>
        <v>0.10487085132534631</v>
      </c>
      <c r="H35" s="158">
        <f t="shared" si="3"/>
        <v>0</v>
      </c>
      <c r="I35" s="159">
        <f t="shared" si="4"/>
        <v>9.1939819564359732E-2</v>
      </c>
      <c r="J35" s="64"/>
      <c r="M35" s="198"/>
    </row>
    <row r="36" spans="2:13" ht="30" customHeight="1" x14ac:dyDescent="0.25">
      <c r="B36" s="64"/>
      <c r="C36" s="59" t="s">
        <v>5</v>
      </c>
      <c r="D36" s="158">
        <f t="shared" si="3"/>
        <v>2.861455015065708E-2</v>
      </c>
      <c r="E36" s="158">
        <f t="shared" si="3"/>
        <v>2.4484615077366368E-2</v>
      </c>
      <c r="F36" s="158">
        <f t="shared" si="3"/>
        <v>5.3099165228023453E-3</v>
      </c>
      <c r="G36" s="158">
        <f t="shared" si="3"/>
        <v>1.7699721742674482E-3</v>
      </c>
      <c r="H36" s="158">
        <f t="shared" si="3"/>
        <v>0</v>
      </c>
      <c r="I36" s="159">
        <f t="shared" si="4"/>
        <v>1.2528873207167257E-2</v>
      </c>
      <c r="J36" s="64"/>
      <c r="M36" s="198"/>
    </row>
    <row r="37" spans="2:13" ht="30" customHeight="1" x14ac:dyDescent="0.25">
      <c r="B37" s="64"/>
      <c r="C37" s="59" t="s">
        <v>6</v>
      </c>
      <c r="D37" s="158">
        <f t="shared" si="3"/>
        <v>1.2832298263439E-2</v>
      </c>
      <c r="E37" s="158">
        <f t="shared" si="3"/>
        <v>1.504476348127331E-2</v>
      </c>
      <c r="F37" s="158">
        <f t="shared" si="3"/>
        <v>1.504476348127331E-2</v>
      </c>
      <c r="G37" s="158">
        <f t="shared" si="3"/>
        <v>1.1357321451549459E-2</v>
      </c>
      <c r="H37" s="158">
        <f t="shared" si="3"/>
        <v>0</v>
      </c>
      <c r="I37" s="159">
        <f t="shared" si="4"/>
        <v>1.1300552304503801E-2</v>
      </c>
      <c r="J37" s="64"/>
      <c r="M37" s="198"/>
    </row>
    <row r="38" spans="2:13" ht="30" customHeight="1" x14ac:dyDescent="0.25">
      <c r="B38" s="64"/>
      <c r="C38" s="595" t="s">
        <v>469</v>
      </c>
      <c r="D38" s="158">
        <f t="shared" si="3"/>
        <v>1.9174698554564024E-2</v>
      </c>
      <c r="E38" s="158">
        <f t="shared" si="3"/>
        <v>1.9174698554564024E-2</v>
      </c>
      <c r="F38" s="158">
        <f t="shared" si="3"/>
        <v>1.4749768118895402E-2</v>
      </c>
      <c r="G38" s="158">
        <f t="shared" si="3"/>
        <v>1.4749768118895402E-2</v>
      </c>
      <c r="H38" s="158">
        <f t="shared" si="3"/>
        <v>0</v>
      </c>
      <c r="I38" s="159">
        <f t="shared" si="4"/>
        <v>1.4125690380629751E-2</v>
      </c>
      <c r="J38" s="64"/>
      <c r="M38" s="198"/>
    </row>
    <row r="39" spans="2:13" ht="30" customHeight="1" x14ac:dyDescent="0.25">
      <c r="B39" s="64"/>
      <c r="C39" s="59" t="s">
        <v>7</v>
      </c>
      <c r="D39" s="158">
        <f t="shared" si="3"/>
        <v>6.6373956535029314E-3</v>
      </c>
      <c r="E39" s="158">
        <f t="shared" si="3"/>
        <v>6.6373956535029314E-3</v>
      </c>
      <c r="F39" s="158">
        <f t="shared" si="3"/>
        <v>6.6373956535029314E-3</v>
      </c>
      <c r="G39" s="158">
        <f t="shared" si="3"/>
        <v>6.6373956535029314E-3</v>
      </c>
      <c r="H39" s="158">
        <f t="shared" si="3"/>
        <v>0</v>
      </c>
      <c r="I39" s="159">
        <f t="shared" si="4"/>
        <v>5.527444061985555E-3</v>
      </c>
      <c r="J39" s="64"/>
      <c r="M39" s="198"/>
    </row>
    <row r="40" spans="2:13" ht="30" customHeight="1" x14ac:dyDescent="0.25">
      <c r="B40" s="64"/>
      <c r="C40" s="208" t="s">
        <v>416</v>
      </c>
      <c r="D40" s="158">
        <f t="shared" si="3"/>
        <v>2.0649675366453562E-3</v>
      </c>
      <c r="E40" s="158">
        <f t="shared" si="3"/>
        <v>2.0649675366453562E-3</v>
      </c>
      <c r="F40" s="158">
        <f t="shared" si="3"/>
        <v>2.0649675366453562E-3</v>
      </c>
      <c r="G40" s="158">
        <f t="shared" si="3"/>
        <v>2.0649675366453562E-3</v>
      </c>
      <c r="H40" s="158">
        <f t="shared" si="3"/>
        <v>0</v>
      </c>
      <c r="I40" s="159">
        <f t="shared" si="4"/>
        <v>1.7196492637288393E-3</v>
      </c>
      <c r="J40" s="64"/>
      <c r="M40" s="198"/>
    </row>
    <row r="41" spans="2:13" ht="30" customHeight="1" x14ac:dyDescent="0.25">
      <c r="B41" s="64"/>
      <c r="C41" s="208" t="s">
        <v>420</v>
      </c>
      <c r="D41" s="158">
        <f>IFERROR(D23/$D$28,0)</f>
        <v>0</v>
      </c>
      <c r="E41" s="158">
        <f>IFERROR(E23/$D$28,0)</f>
        <v>0</v>
      </c>
      <c r="F41" s="158">
        <f>IFERROR(F23/$D$28,0)</f>
        <v>0</v>
      </c>
      <c r="G41" s="158">
        <f>IFERROR(G23/$D$28,0)</f>
        <v>0</v>
      </c>
      <c r="H41" s="158">
        <f>IFERROR(H23/$D$28,0)</f>
        <v>0</v>
      </c>
      <c r="I41" s="159">
        <f t="shared" si="4"/>
        <v>0</v>
      </c>
      <c r="J41" s="64"/>
      <c r="M41" s="198"/>
    </row>
    <row r="42" spans="2:13" ht="30" customHeight="1" thickBot="1" x14ac:dyDescent="0.3">
      <c r="B42" s="64"/>
      <c r="C42" s="80" t="s">
        <v>8</v>
      </c>
      <c r="D42" s="158">
        <f t="shared" si="3"/>
        <v>0.18242808204812211</v>
      </c>
      <c r="E42" s="158">
        <f t="shared" si="3"/>
        <v>0.29780076827412194</v>
      </c>
      <c r="F42" s="158">
        <f t="shared" si="3"/>
        <v>0.39124202428413624</v>
      </c>
      <c r="G42" s="158">
        <f t="shared" si="3"/>
        <v>0.2736568728403021</v>
      </c>
      <c r="H42" s="158">
        <f t="shared" si="3"/>
        <v>0.12571817358459308</v>
      </c>
      <c r="I42" s="160">
        <f>IFERROR(I24/$I$28,0)</f>
        <v>0.26458155075461121</v>
      </c>
      <c r="J42" s="64"/>
      <c r="M42" s="198"/>
    </row>
    <row r="43" spans="2:13" ht="30" customHeight="1" thickBot="1" x14ac:dyDescent="0.3">
      <c r="B43" s="64"/>
      <c r="C43" s="79" t="s">
        <v>9</v>
      </c>
      <c r="D43" s="96">
        <f>IFERROR(D25/$D$28,0)</f>
        <v>0.20819280000099119</v>
      </c>
      <c r="E43" s="96">
        <f>IFERROR(E25/$E$28,0)</f>
        <v>0.16983325069219296</v>
      </c>
      <c r="F43" s="96">
        <f>IFERROR(F25/$F$28,0)</f>
        <v>0.17015971282118877</v>
      </c>
      <c r="G43" s="96">
        <f>IFERROR(G25/$G$28,0)</f>
        <v>0.19174049371677226</v>
      </c>
      <c r="H43" s="161">
        <f>IFERROR(H25/$H$28,0)</f>
        <v>0</v>
      </c>
      <c r="I43" s="162">
        <f>IFERROR(I25/$I$28,0)</f>
        <v>0.17846259654946531</v>
      </c>
      <c r="J43" s="64"/>
      <c r="M43" s="198"/>
    </row>
    <row r="44" spans="2:13" ht="30" customHeight="1" x14ac:dyDescent="0.25">
      <c r="B44" s="64"/>
      <c r="C44" s="156" t="s">
        <v>326</v>
      </c>
      <c r="D44" s="163">
        <f>IFERROR(D26/$D$28,0)</f>
        <v>1.9671529743880898E-2</v>
      </c>
      <c r="E44" s="163">
        <f>IFERROR(E26/$E$28,0)</f>
        <v>1.487125386194032E-2</v>
      </c>
      <c r="F44" s="163">
        <f>IFERROR(F26/$F$28,0)</f>
        <v>1.5639134043403131E-2</v>
      </c>
      <c r="G44" s="163">
        <f>IFERROR(G26/$G$28,0)</f>
        <v>1.7934037718676788E-2</v>
      </c>
      <c r="H44" s="164">
        <f>IFERROR(H26/$H$28,0)</f>
        <v>0</v>
      </c>
      <c r="I44" s="165">
        <f>IFERROR(I26/$I$28,0)</f>
        <v>1.6381919347478093E-2</v>
      </c>
      <c r="J44" s="64"/>
      <c r="M44" s="198"/>
    </row>
    <row r="45" spans="2:13" ht="30" customHeight="1" thickBot="1" x14ac:dyDescent="0.3">
      <c r="B45" s="64"/>
      <c r="C45" s="154" t="s">
        <v>71</v>
      </c>
      <c r="D45" s="97">
        <f>IFERROR(D27/$D$28,0)</f>
        <v>0.1885212702571103</v>
      </c>
      <c r="E45" s="97">
        <f>IFERROR(E27/$E$28,0)</f>
        <v>0.15496199683025264</v>
      </c>
      <c r="F45" s="97">
        <f>IFERROR(F27/$F$28,0)</f>
        <v>0.15452057877778566</v>
      </c>
      <c r="G45" s="97">
        <f>IFERROR(G27/$G$28,0)</f>
        <v>0.17380645599809549</v>
      </c>
      <c r="H45" s="166">
        <f>IFERROR(H27/$H$28,0)</f>
        <v>0</v>
      </c>
      <c r="I45" s="167">
        <f>IFERROR(I27/$I$28,0)</f>
        <v>0.16208067720198721</v>
      </c>
      <c r="J45" s="64"/>
    </row>
    <row r="46" spans="2:13" ht="30" customHeight="1" thickBot="1" x14ac:dyDescent="0.3">
      <c r="B46" s="258"/>
      <c r="C46" s="50" t="s">
        <v>10</v>
      </c>
      <c r="D46" s="92">
        <f t="shared" ref="D46:I46" si="5">D43+D33</f>
        <v>1</v>
      </c>
      <c r="E46" s="92">
        <f t="shared" si="5"/>
        <v>1</v>
      </c>
      <c r="F46" s="92">
        <f t="shared" si="5"/>
        <v>1</v>
      </c>
      <c r="G46" s="92">
        <f t="shared" si="5"/>
        <v>1</v>
      </c>
      <c r="H46" s="92">
        <f t="shared" si="5"/>
        <v>1</v>
      </c>
      <c r="I46" s="95">
        <f t="shared" si="5"/>
        <v>1</v>
      </c>
      <c r="J46" s="258"/>
    </row>
    <row r="47" spans="2:13" ht="8.1" customHeight="1" x14ac:dyDescent="0.25">
      <c r="B47" s="258"/>
      <c r="C47" s="64"/>
      <c r="D47" s="64"/>
      <c r="E47" s="64"/>
      <c r="F47" s="64"/>
      <c r="G47" s="64"/>
      <c r="H47" s="64"/>
      <c r="I47" s="64"/>
      <c r="J47" s="258"/>
    </row>
    <row r="48" spans="2:13" ht="8.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spans="2:3" hidden="1" x14ac:dyDescent="0.25"/>
    <row r="66" spans="2:3" hidden="1" x14ac:dyDescent="0.25"/>
    <row r="67" spans="2:3" hidden="1" x14ac:dyDescent="0.25"/>
    <row r="68" spans="2:3" hidden="1" x14ac:dyDescent="0.25"/>
    <row r="69" spans="2:3" hidden="1" x14ac:dyDescent="0.25"/>
    <row r="70" spans="2:3" hidden="1" x14ac:dyDescent="0.25"/>
    <row r="71" spans="2:3" hidden="1" x14ac:dyDescent="0.25">
      <c r="B71" s="107">
        <v>1</v>
      </c>
    </row>
    <row r="72" spans="2:3" hidden="1" x14ac:dyDescent="0.25">
      <c r="B72" s="107">
        <f>B71+1</f>
        <v>2</v>
      </c>
      <c r="C72" s="107" t="s">
        <v>80</v>
      </c>
    </row>
    <row r="73" spans="2:3" ht="15.75" hidden="1" thickBot="1" x14ac:dyDescent="0.3">
      <c r="B73" s="107">
        <f t="shared" ref="B73:B91" si="6">B72+1</f>
        <v>3</v>
      </c>
      <c r="C73" s="107" t="s">
        <v>314</v>
      </c>
    </row>
    <row r="74" spans="2:3" ht="15.75" hidden="1" thickBot="1" x14ac:dyDescent="0.3">
      <c r="B74" s="107">
        <f t="shared" si="6"/>
        <v>4</v>
      </c>
      <c r="C74" s="119" t="e">
        <f>IF('START - AWARD DETAILS'!#REF!=0,"",'START - AWARD DETAILS'!#REF!)</f>
        <v>#REF!</v>
      </c>
    </row>
    <row r="75" spans="2:3" ht="15.75" hidden="1" thickBot="1" x14ac:dyDescent="0.3">
      <c r="B75" s="107">
        <f t="shared" si="6"/>
        <v>5</v>
      </c>
      <c r="C75" s="119" t="e">
        <f>IF('START - AWARD DETAILS'!#REF!=0,"",'START - AWARD DETAILS'!#REF!)</f>
        <v>#REF!</v>
      </c>
    </row>
    <row r="76" spans="2:3" ht="15.75" hidden="1" thickBot="1" x14ac:dyDescent="0.3">
      <c r="B76" s="107">
        <f t="shared" si="6"/>
        <v>6</v>
      </c>
      <c r="C76" s="119" t="e">
        <f>IF('START - AWARD DETAILS'!#REF!=0,"",'START - AWARD DETAILS'!#REF!)</f>
        <v>#REF!</v>
      </c>
    </row>
    <row r="77" spans="2:3" ht="15.75" hidden="1" thickBot="1" x14ac:dyDescent="0.3">
      <c r="B77" s="107">
        <f t="shared" si="6"/>
        <v>7</v>
      </c>
      <c r="C77" s="119" t="e">
        <f>IF('START - AWARD DETAILS'!#REF!=0,"",'START - AWARD DETAILS'!#REF!)</f>
        <v>#REF!</v>
      </c>
    </row>
    <row r="78" spans="2:3" ht="15.75" hidden="1" thickBot="1" x14ac:dyDescent="0.3">
      <c r="B78" s="107">
        <f t="shared" si="6"/>
        <v>8</v>
      </c>
      <c r="C78" s="119" t="e">
        <f>IF('START - AWARD DETAILS'!#REF!=0,"",'START - AWARD DETAILS'!#REF!)</f>
        <v>#REF!</v>
      </c>
    </row>
    <row r="79" spans="2:3" ht="15.75" hidden="1" thickBot="1" x14ac:dyDescent="0.3">
      <c r="B79" s="107">
        <f t="shared" si="6"/>
        <v>9</v>
      </c>
      <c r="C79" s="119" t="e">
        <f>IF('START - AWARD DETAILS'!#REF!=0,"",'START - AWARD DETAILS'!#REF!)</f>
        <v>#REF!</v>
      </c>
    </row>
    <row r="80" spans="2:3" ht="15.75" hidden="1" thickBot="1" x14ac:dyDescent="0.3">
      <c r="B80" s="107">
        <f t="shared" si="6"/>
        <v>10</v>
      </c>
      <c r="C80" s="119" t="e">
        <f>IF('START - AWARD DETAILS'!#REF!=0,"",'START - AWARD DETAILS'!#REF!)</f>
        <v>#REF!</v>
      </c>
    </row>
    <row r="81" spans="2:3" ht="15.75" hidden="1" thickBot="1" x14ac:dyDescent="0.3">
      <c r="B81" s="107">
        <f t="shared" si="6"/>
        <v>11</v>
      </c>
      <c r="C81" s="119" t="e">
        <f>IF('START - AWARD DETAILS'!#REF!=0,"",'START - AWARD DETAILS'!#REF!)</f>
        <v>#REF!</v>
      </c>
    </row>
    <row r="82" spans="2:3" ht="15.75" hidden="1" thickBot="1" x14ac:dyDescent="0.3">
      <c r="B82" s="107">
        <f t="shared" si="6"/>
        <v>12</v>
      </c>
      <c r="C82" s="119" t="e">
        <f>IF('START - AWARD DETAILS'!#REF!=0,"",'START - AWARD DETAILS'!#REF!)</f>
        <v>#REF!</v>
      </c>
    </row>
    <row r="83" spans="2:3" ht="15.75" hidden="1" thickBot="1" x14ac:dyDescent="0.3">
      <c r="B83" s="107">
        <f t="shared" si="6"/>
        <v>13</v>
      </c>
      <c r="C83" s="119" t="e">
        <f>IF('START - AWARD DETAILS'!#REF!=0,"",'START - AWARD DETAILS'!#REF!)</f>
        <v>#REF!</v>
      </c>
    </row>
    <row r="84" spans="2:3" ht="15.75" hidden="1" thickBot="1" x14ac:dyDescent="0.3">
      <c r="B84" s="107">
        <f t="shared" si="6"/>
        <v>14</v>
      </c>
      <c r="C84" s="119" t="e">
        <f>IF('START - AWARD DETAILS'!#REF!=0,"",'START - AWARD DETAILS'!#REF!)</f>
        <v>#REF!</v>
      </c>
    </row>
    <row r="85" spans="2:3" ht="15.75" hidden="1" thickBot="1" x14ac:dyDescent="0.3">
      <c r="B85" s="107">
        <f t="shared" si="6"/>
        <v>15</v>
      </c>
      <c r="C85" s="119" t="e">
        <f>IF('START - AWARD DETAILS'!#REF!=0,"",'START - AWARD DETAILS'!#REF!)</f>
        <v>#REF!</v>
      </c>
    </row>
    <row r="86" spans="2:3" ht="15.75" hidden="1" thickBot="1" x14ac:dyDescent="0.3">
      <c r="B86" s="107">
        <f t="shared" si="6"/>
        <v>16</v>
      </c>
      <c r="C86" s="119" t="e">
        <f>IF('START - AWARD DETAILS'!#REF!=0,"",'START - AWARD DETAILS'!#REF!)</f>
        <v>#REF!</v>
      </c>
    </row>
    <row r="87" spans="2:3" ht="15.75" hidden="1" thickBot="1" x14ac:dyDescent="0.3">
      <c r="B87" s="107">
        <f t="shared" si="6"/>
        <v>17</v>
      </c>
      <c r="C87" s="119" t="e">
        <f>IF('START - AWARD DETAILS'!#REF!=0,"",'START - AWARD DETAILS'!#REF!)</f>
        <v>#REF!</v>
      </c>
    </row>
    <row r="88" spans="2:3" ht="15.75" hidden="1" thickBot="1" x14ac:dyDescent="0.3">
      <c r="B88" s="107">
        <f t="shared" si="6"/>
        <v>18</v>
      </c>
      <c r="C88" s="119" t="e">
        <f>IF('START - AWARD DETAILS'!#REF!=0,"",'START - AWARD DETAILS'!#REF!)</f>
        <v>#REF!</v>
      </c>
    </row>
    <row r="89" spans="2:3" ht="15.75" hidden="1" thickBot="1" x14ac:dyDescent="0.3">
      <c r="B89" s="107">
        <f t="shared" si="6"/>
        <v>19</v>
      </c>
      <c r="C89" s="119" t="e">
        <f>IF('START - AWARD DETAILS'!#REF!=0,"",'START - AWARD DETAILS'!#REF!)</f>
        <v>#REF!</v>
      </c>
    </row>
    <row r="90" spans="2:3" ht="15.75" hidden="1" thickBot="1" x14ac:dyDescent="0.3">
      <c r="B90" s="107">
        <f t="shared" si="6"/>
        <v>20</v>
      </c>
      <c r="C90" s="119" t="e">
        <f>IF('START - AWARD DETAILS'!#REF!=0,"",'START - AWARD DETAILS'!#REF!)</f>
        <v>#REF!</v>
      </c>
    </row>
    <row r="91" spans="2:3" ht="15.75" hidden="1" thickBot="1" x14ac:dyDescent="0.3">
      <c r="B91" s="107">
        <f t="shared" si="6"/>
        <v>21</v>
      </c>
      <c r="C91" s="119" t="e">
        <f>IF('START - AWARD DETAILS'!#REF!=0,"",'START - AWARD DETAILS'!#REF!)</f>
        <v>#REF!</v>
      </c>
    </row>
    <row r="92" spans="2:3" ht="15.75" hidden="1" thickBot="1" x14ac:dyDescent="0.3">
      <c r="C92" s="119" t="e">
        <f>IF('START - AWARD DETAILS'!#REF!=0,"",'START - AWARD DETAILS'!#REF!)</f>
        <v>#REF!</v>
      </c>
    </row>
    <row r="93" spans="2:3" hidden="1" x14ac:dyDescent="0.25">
      <c r="C93" s="119" t="e">
        <f>IF('START - AWARD DETAILS'!#REF!=0,"",'START - AWARD DETAILS'!#REF!)</f>
        <v>#REF!</v>
      </c>
    </row>
    <row r="94" spans="2:3" hidden="1" x14ac:dyDescent="0.25"/>
    <row r="95" spans="2:3" hidden="1" x14ac:dyDescent="0.25"/>
    <row r="96" spans="2:3"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row r="30053" hidden="1" x14ac:dyDescent="0.25"/>
    <row r="30054" hidden="1" x14ac:dyDescent="0.25"/>
    <row r="30055" hidden="1" x14ac:dyDescent="0.25"/>
    <row r="30056" hidden="1" x14ac:dyDescent="0.25"/>
    <row r="30057" hidden="1" x14ac:dyDescent="0.25"/>
    <row r="30058" hidden="1" x14ac:dyDescent="0.25"/>
    <row r="30059" hidden="1" x14ac:dyDescent="0.25"/>
    <row r="30060" hidden="1" x14ac:dyDescent="0.25"/>
    <row r="30061" hidden="1" x14ac:dyDescent="0.25"/>
    <row r="30062" hidden="1" x14ac:dyDescent="0.25"/>
    <row r="30063" hidden="1" x14ac:dyDescent="0.25"/>
    <row r="30064" hidden="1" x14ac:dyDescent="0.25"/>
    <row r="30065" hidden="1" x14ac:dyDescent="0.25"/>
    <row r="30066" hidden="1" x14ac:dyDescent="0.25"/>
    <row r="30067" hidden="1" x14ac:dyDescent="0.25"/>
    <row r="30068" hidden="1" x14ac:dyDescent="0.25"/>
    <row r="30069" hidden="1" x14ac:dyDescent="0.25"/>
    <row r="30070" hidden="1" x14ac:dyDescent="0.25"/>
    <row r="30071" hidden="1" x14ac:dyDescent="0.25"/>
    <row r="30072" hidden="1" x14ac:dyDescent="0.25"/>
    <row r="30073" hidden="1" x14ac:dyDescent="0.25"/>
    <row r="30074" hidden="1" x14ac:dyDescent="0.25"/>
    <row r="30075" hidden="1" x14ac:dyDescent="0.25"/>
    <row r="30076" hidden="1" x14ac:dyDescent="0.25"/>
    <row r="30077" hidden="1" x14ac:dyDescent="0.25"/>
    <row r="30078" hidden="1" x14ac:dyDescent="0.25"/>
    <row r="30079" hidden="1" x14ac:dyDescent="0.25"/>
    <row r="30080" hidden="1" x14ac:dyDescent="0.25"/>
    <row r="30081" hidden="1" x14ac:dyDescent="0.25"/>
    <row r="30082" hidden="1" x14ac:dyDescent="0.25"/>
    <row r="30083" hidden="1" x14ac:dyDescent="0.25"/>
    <row r="30084" hidden="1" x14ac:dyDescent="0.25"/>
    <row r="30085" hidden="1" x14ac:dyDescent="0.25"/>
    <row r="30086" hidden="1" x14ac:dyDescent="0.25"/>
    <row r="30087" hidden="1" x14ac:dyDescent="0.25"/>
    <row r="30088" hidden="1" x14ac:dyDescent="0.25"/>
    <row r="30089" hidden="1" x14ac:dyDescent="0.25"/>
    <row r="30090" hidden="1" x14ac:dyDescent="0.25"/>
    <row r="30091" hidden="1" x14ac:dyDescent="0.25"/>
    <row r="30092" hidden="1" x14ac:dyDescent="0.25"/>
    <row r="30093" hidden="1" x14ac:dyDescent="0.25"/>
    <row r="30094" hidden="1" x14ac:dyDescent="0.25"/>
    <row r="30095" hidden="1" x14ac:dyDescent="0.25"/>
    <row r="30096" hidden="1" x14ac:dyDescent="0.25"/>
    <row r="30097" hidden="1" x14ac:dyDescent="0.25"/>
    <row r="30098" hidden="1" x14ac:dyDescent="0.25"/>
    <row r="30099" hidden="1" x14ac:dyDescent="0.25"/>
    <row r="30100" hidden="1" x14ac:dyDescent="0.25"/>
    <row r="30101" hidden="1" x14ac:dyDescent="0.25"/>
    <row r="30102" hidden="1" x14ac:dyDescent="0.25"/>
    <row r="30103" hidden="1" x14ac:dyDescent="0.25"/>
    <row r="30104" hidden="1" x14ac:dyDescent="0.25"/>
    <row r="30105" hidden="1" x14ac:dyDescent="0.25"/>
    <row r="30106" hidden="1" x14ac:dyDescent="0.25"/>
    <row r="30107" hidden="1" x14ac:dyDescent="0.25"/>
    <row r="30108" hidden="1" x14ac:dyDescent="0.25"/>
    <row r="30109" hidden="1" x14ac:dyDescent="0.25"/>
    <row r="30110" hidden="1" x14ac:dyDescent="0.25"/>
    <row r="30111" hidden="1" x14ac:dyDescent="0.25"/>
    <row r="30112" hidden="1" x14ac:dyDescent="0.25"/>
    <row r="30113" hidden="1" x14ac:dyDescent="0.25"/>
    <row r="30114" hidden="1" x14ac:dyDescent="0.25"/>
    <row r="30115" hidden="1" x14ac:dyDescent="0.25"/>
    <row r="30116" hidden="1" x14ac:dyDescent="0.25"/>
    <row r="30117" hidden="1" x14ac:dyDescent="0.25"/>
    <row r="30118" hidden="1" x14ac:dyDescent="0.25"/>
    <row r="30119" hidden="1" x14ac:dyDescent="0.25"/>
    <row r="30120" hidden="1" x14ac:dyDescent="0.25"/>
    <row r="30121" hidden="1" x14ac:dyDescent="0.25"/>
    <row r="30122" hidden="1" x14ac:dyDescent="0.25"/>
    <row r="30123" hidden="1" x14ac:dyDescent="0.25"/>
    <row r="30124" hidden="1" x14ac:dyDescent="0.25"/>
    <row r="30125" hidden="1" x14ac:dyDescent="0.25"/>
    <row r="30126" hidden="1" x14ac:dyDescent="0.25"/>
    <row r="30127" hidden="1" x14ac:dyDescent="0.25"/>
    <row r="30128" hidden="1" x14ac:dyDescent="0.25"/>
    <row r="30129" hidden="1" x14ac:dyDescent="0.25"/>
    <row r="30130" hidden="1" x14ac:dyDescent="0.25"/>
    <row r="30131" hidden="1" x14ac:dyDescent="0.25"/>
    <row r="30132" hidden="1" x14ac:dyDescent="0.25"/>
    <row r="30133" hidden="1" x14ac:dyDescent="0.25"/>
    <row r="30134" hidden="1" x14ac:dyDescent="0.25"/>
    <row r="30135" hidden="1" x14ac:dyDescent="0.25"/>
    <row r="30136" hidden="1" x14ac:dyDescent="0.25"/>
    <row r="30137" hidden="1" x14ac:dyDescent="0.25"/>
    <row r="30138" hidden="1" x14ac:dyDescent="0.25"/>
    <row r="30139" hidden="1" x14ac:dyDescent="0.25"/>
    <row r="30140" hidden="1" x14ac:dyDescent="0.25"/>
    <row r="30141" hidden="1" x14ac:dyDescent="0.25"/>
    <row r="30142" hidden="1" x14ac:dyDescent="0.25"/>
    <row r="30143" hidden="1" x14ac:dyDescent="0.25"/>
    <row r="30144" hidden="1" x14ac:dyDescent="0.25"/>
    <row r="30145" hidden="1" x14ac:dyDescent="0.25"/>
    <row r="30146" hidden="1" x14ac:dyDescent="0.25"/>
    <row r="30147" hidden="1" x14ac:dyDescent="0.25"/>
    <row r="30148" hidden="1" x14ac:dyDescent="0.25"/>
    <row r="30149" hidden="1" x14ac:dyDescent="0.25"/>
    <row r="30150" hidden="1" x14ac:dyDescent="0.25"/>
    <row r="30151" hidden="1" x14ac:dyDescent="0.25"/>
    <row r="30152" hidden="1" x14ac:dyDescent="0.25"/>
    <row r="30153" hidden="1" x14ac:dyDescent="0.25"/>
    <row r="30154" hidden="1" x14ac:dyDescent="0.25"/>
    <row r="30155" hidden="1" x14ac:dyDescent="0.25"/>
    <row r="30156" hidden="1" x14ac:dyDescent="0.25"/>
    <row r="30157" hidden="1" x14ac:dyDescent="0.25"/>
    <row r="30158" hidden="1" x14ac:dyDescent="0.25"/>
    <row r="30159" hidden="1" x14ac:dyDescent="0.25"/>
    <row r="30160" hidden="1" x14ac:dyDescent="0.25"/>
    <row r="30161" hidden="1" x14ac:dyDescent="0.25"/>
    <row r="30162" hidden="1" x14ac:dyDescent="0.25"/>
    <row r="30163" hidden="1" x14ac:dyDescent="0.25"/>
    <row r="30164" hidden="1" x14ac:dyDescent="0.25"/>
    <row r="30165" hidden="1" x14ac:dyDescent="0.25"/>
    <row r="30166" hidden="1" x14ac:dyDescent="0.25"/>
    <row r="30167" hidden="1" x14ac:dyDescent="0.25"/>
    <row r="30168" hidden="1" x14ac:dyDescent="0.25"/>
    <row r="30169" hidden="1" x14ac:dyDescent="0.25"/>
    <row r="30170" hidden="1" x14ac:dyDescent="0.25"/>
    <row r="30171" hidden="1" x14ac:dyDescent="0.25"/>
    <row r="30172" hidden="1" x14ac:dyDescent="0.25"/>
    <row r="30173" hidden="1" x14ac:dyDescent="0.25"/>
    <row r="30174" hidden="1" x14ac:dyDescent="0.25"/>
    <row r="30175" hidden="1" x14ac:dyDescent="0.25"/>
    <row r="30176" hidden="1" x14ac:dyDescent="0.25"/>
    <row r="30177" hidden="1" x14ac:dyDescent="0.25"/>
    <row r="30178" hidden="1" x14ac:dyDescent="0.25"/>
    <row r="30179" hidden="1" x14ac:dyDescent="0.25"/>
    <row r="30180" hidden="1" x14ac:dyDescent="0.25"/>
    <row r="30181" hidden="1" x14ac:dyDescent="0.25"/>
    <row r="30182" hidden="1" x14ac:dyDescent="0.25"/>
    <row r="30183" hidden="1" x14ac:dyDescent="0.25"/>
    <row r="30184" hidden="1" x14ac:dyDescent="0.25"/>
    <row r="30185" hidden="1" x14ac:dyDescent="0.25"/>
    <row r="30186" hidden="1" x14ac:dyDescent="0.25"/>
    <row r="30187" hidden="1" x14ac:dyDescent="0.25"/>
    <row r="30188" hidden="1" x14ac:dyDescent="0.25"/>
    <row r="30189" hidden="1" x14ac:dyDescent="0.25"/>
    <row r="30190" hidden="1" x14ac:dyDescent="0.25"/>
    <row r="30191" hidden="1" x14ac:dyDescent="0.25"/>
    <row r="30192" hidden="1" x14ac:dyDescent="0.25"/>
    <row r="30193" hidden="1" x14ac:dyDescent="0.25"/>
    <row r="30194" hidden="1" x14ac:dyDescent="0.25"/>
    <row r="30195" hidden="1" x14ac:dyDescent="0.25"/>
    <row r="30196" hidden="1" x14ac:dyDescent="0.25"/>
    <row r="30197" hidden="1" x14ac:dyDescent="0.25"/>
    <row r="30198" hidden="1" x14ac:dyDescent="0.25"/>
    <row r="30199" hidden="1" x14ac:dyDescent="0.25"/>
    <row r="30200" hidden="1" x14ac:dyDescent="0.25"/>
    <row r="30201" hidden="1" x14ac:dyDescent="0.25"/>
    <row r="30202" hidden="1" x14ac:dyDescent="0.25"/>
    <row r="30203" hidden="1" x14ac:dyDescent="0.25"/>
    <row r="30204" hidden="1" x14ac:dyDescent="0.25"/>
    <row r="30205" hidden="1" x14ac:dyDescent="0.25"/>
    <row r="30206" hidden="1" x14ac:dyDescent="0.25"/>
    <row r="30207" hidden="1" x14ac:dyDescent="0.25"/>
    <row r="30208" hidden="1" x14ac:dyDescent="0.25"/>
    <row r="30209" hidden="1" x14ac:dyDescent="0.25"/>
    <row r="30210" hidden="1" x14ac:dyDescent="0.25"/>
    <row r="30211" hidden="1" x14ac:dyDescent="0.25"/>
    <row r="30212" hidden="1" x14ac:dyDescent="0.25"/>
    <row r="30213" hidden="1" x14ac:dyDescent="0.25"/>
    <row r="30214" hidden="1" x14ac:dyDescent="0.25"/>
    <row r="30215" hidden="1" x14ac:dyDescent="0.25"/>
    <row r="30216" hidden="1" x14ac:dyDescent="0.25"/>
    <row r="30217" hidden="1" x14ac:dyDescent="0.25"/>
    <row r="30218" hidden="1" x14ac:dyDescent="0.25"/>
    <row r="30219" hidden="1" x14ac:dyDescent="0.25"/>
    <row r="30220" hidden="1" x14ac:dyDescent="0.25"/>
    <row r="30221" hidden="1" x14ac:dyDescent="0.25"/>
    <row r="30222" hidden="1" x14ac:dyDescent="0.25"/>
    <row r="30223" hidden="1" x14ac:dyDescent="0.25"/>
    <row r="30224" hidden="1" x14ac:dyDescent="0.25"/>
    <row r="30225" hidden="1" x14ac:dyDescent="0.25"/>
    <row r="30226" hidden="1" x14ac:dyDescent="0.25"/>
    <row r="30227" hidden="1" x14ac:dyDescent="0.25"/>
    <row r="30228" hidden="1" x14ac:dyDescent="0.25"/>
    <row r="30229" hidden="1" x14ac:dyDescent="0.25"/>
    <row r="30230" hidden="1" x14ac:dyDescent="0.25"/>
    <row r="30231" hidden="1" x14ac:dyDescent="0.25"/>
    <row r="30232" hidden="1" x14ac:dyDescent="0.25"/>
    <row r="30233" hidden="1" x14ac:dyDescent="0.25"/>
    <row r="30234" hidden="1" x14ac:dyDescent="0.25"/>
    <row r="30235" hidden="1" x14ac:dyDescent="0.25"/>
    <row r="30236" hidden="1" x14ac:dyDescent="0.25"/>
    <row r="30237" hidden="1" x14ac:dyDescent="0.25"/>
    <row r="30238" hidden="1" x14ac:dyDescent="0.25"/>
    <row r="30239" hidden="1" x14ac:dyDescent="0.25"/>
    <row r="30240" hidden="1" x14ac:dyDescent="0.25"/>
    <row r="30241" hidden="1" x14ac:dyDescent="0.25"/>
    <row r="30242" hidden="1" x14ac:dyDescent="0.25"/>
    <row r="30243" hidden="1" x14ac:dyDescent="0.25"/>
    <row r="30244" hidden="1" x14ac:dyDescent="0.25"/>
    <row r="30245" hidden="1" x14ac:dyDescent="0.25"/>
    <row r="30246" hidden="1" x14ac:dyDescent="0.25"/>
    <row r="30247" hidden="1" x14ac:dyDescent="0.25"/>
    <row r="30248" hidden="1" x14ac:dyDescent="0.25"/>
    <row r="30249" hidden="1" x14ac:dyDescent="0.25"/>
    <row r="30250" hidden="1" x14ac:dyDescent="0.25"/>
    <row r="30251" hidden="1" x14ac:dyDescent="0.25"/>
    <row r="30252" hidden="1" x14ac:dyDescent="0.25"/>
    <row r="30253" hidden="1" x14ac:dyDescent="0.25"/>
    <row r="30254" hidden="1" x14ac:dyDescent="0.25"/>
    <row r="30255" hidden="1" x14ac:dyDescent="0.25"/>
    <row r="30256" hidden="1" x14ac:dyDescent="0.25"/>
    <row r="30257" hidden="1" x14ac:dyDescent="0.25"/>
    <row r="30258" hidden="1" x14ac:dyDescent="0.25"/>
    <row r="30259" hidden="1" x14ac:dyDescent="0.25"/>
    <row r="30260" hidden="1" x14ac:dyDescent="0.25"/>
    <row r="30261" hidden="1" x14ac:dyDescent="0.25"/>
    <row r="30262" hidden="1" x14ac:dyDescent="0.25"/>
    <row r="30263" hidden="1" x14ac:dyDescent="0.25"/>
    <row r="30264" hidden="1" x14ac:dyDescent="0.25"/>
    <row r="30265" hidden="1" x14ac:dyDescent="0.25"/>
    <row r="30266" hidden="1" x14ac:dyDescent="0.25"/>
    <row r="30267" hidden="1" x14ac:dyDescent="0.25"/>
    <row r="30268" hidden="1" x14ac:dyDescent="0.25"/>
    <row r="30269" hidden="1" x14ac:dyDescent="0.25"/>
    <row r="30270" hidden="1" x14ac:dyDescent="0.25"/>
    <row r="30271" hidden="1" x14ac:dyDescent="0.25"/>
    <row r="30272" hidden="1" x14ac:dyDescent="0.25"/>
    <row r="30273" hidden="1" x14ac:dyDescent="0.25"/>
    <row r="30274" hidden="1" x14ac:dyDescent="0.25"/>
    <row r="30275" hidden="1" x14ac:dyDescent="0.25"/>
    <row r="30276" hidden="1" x14ac:dyDescent="0.25"/>
    <row r="30277" hidden="1" x14ac:dyDescent="0.25"/>
    <row r="30278" hidden="1" x14ac:dyDescent="0.25"/>
    <row r="30279" hidden="1" x14ac:dyDescent="0.25"/>
    <row r="30280" hidden="1" x14ac:dyDescent="0.25"/>
    <row r="30281" hidden="1" x14ac:dyDescent="0.25"/>
    <row r="30282" hidden="1" x14ac:dyDescent="0.25"/>
    <row r="30283" hidden="1" x14ac:dyDescent="0.25"/>
    <row r="30284" hidden="1" x14ac:dyDescent="0.25"/>
    <row r="30285" hidden="1" x14ac:dyDescent="0.25"/>
    <row r="30286" hidden="1" x14ac:dyDescent="0.25"/>
    <row r="30287" hidden="1" x14ac:dyDescent="0.25"/>
    <row r="30288" hidden="1" x14ac:dyDescent="0.25"/>
    <row r="30289" hidden="1" x14ac:dyDescent="0.25"/>
    <row r="30290" hidden="1" x14ac:dyDescent="0.25"/>
    <row r="30291" hidden="1" x14ac:dyDescent="0.25"/>
    <row r="30292" hidden="1" x14ac:dyDescent="0.25"/>
    <row r="30293" hidden="1" x14ac:dyDescent="0.25"/>
    <row r="30294" hidden="1" x14ac:dyDescent="0.25"/>
    <row r="30295" hidden="1" x14ac:dyDescent="0.25"/>
    <row r="30296" hidden="1" x14ac:dyDescent="0.25"/>
    <row r="30297" hidden="1" x14ac:dyDescent="0.25"/>
    <row r="30298" hidden="1" x14ac:dyDescent="0.25"/>
    <row r="30299" hidden="1" x14ac:dyDescent="0.25"/>
    <row r="30300" hidden="1" x14ac:dyDescent="0.25"/>
    <row r="30301" hidden="1" x14ac:dyDescent="0.25"/>
    <row r="30302" hidden="1" x14ac:dyDescent="0.25"/>
    <row r="30303" hidden="1" x14ac:dyDescent="0.25"/>
    <row r="30304" hidden="1" x14ac:dyDescent="0.25"/>
    <row r="30305" hidden="1" x14ac:dyDescent="0.25"/>
    <row r="30306" hidden="1" x14ac:dyDescent="0.25"/>
    <row r="30307" hidden="1" x14ac:dyDescent="0.25"/>
    <row r="30308" hidden="1" x14ac:dyDescent="0.25"/>
    <row r="30309" hidden="1" x14ac:dyDescent="0.25"/>
    <row r="30310" hidden="1" x14ac:dyDescent="0.25"/>
    <row r="30311" hidden="1" x14ac:dyDescent="0.25"/>
    <row r="30312" hidden="1" x14ac:dyDescent="0.25"/>
    <row r="30313" hidden="1" x14ac:dyDescent="0.25"/>
    <row r="30314" hidden="1" x14ac:dyDescent="0.25"/>
    <row r="30315" hidden="1" x14ac:dyDescent="0.25"/>
    <row r="30316" hidden="1" x14ac:dyDescent="0.25"/>
    <row r="30317" hidden="1" x14ac:dyDescent="0.25"/>
    <row r="30318" hidden="1" x14ac:dyDescent="0.25"/>
    <row r="30319" hidden="1" x14ac:dyDescent="0.25"/>
    <row r="30320" hidden="1" x14ac:dyDescent="0.25"/>
    <row r="30321" hidden="1" x14ac:dyDescent="0.25"/>
    <row r="30322" hidden="1" x14ac:dyDescent="0.25"/>
    <row r="30323" hidden="1" x14ac:dyDescent="0.25"/>
    <row r="30324" hidden="1" x14ac:dyDescent="0.25"/>
    <row r="30325" hidden="1" x14ac:dyDescent="0.25"/>
    <row r="30326" hidden="1" x14ac:dyDescent="0.25"/>
    <row r="30327" hidden="1" x14ac:dyDescent="0.25"/>
    <row r="30328" hidden="1" x14ac:dyDescent="0.25"/>
    <row r="30329" hidden="1" x14ac:dyDescent="0.25"/>
    <row r="30330" hidden="1" x14ac:dyDescent="0.25"/>
    <row r="30331" hidden="1" x14ac:dyDescent="0.25"/>
    <row r="30332" hidden="1" x14ac:dyDescent="0.25"/>
    <row r="30333" hidden="1" x14ac:dyDescent="0.25"/>
    <row r="30334" hidden="1" x14ac:dyDescent="0.25"/>
    <row r="30335" hidden="1" x14ac:dyDescent="0.25"/>
    <row r="30336" hidden="1" x14ac:dyDescent="0.25"/>
    <row r="30337" hidden="1" x14ac:dyDescent="0.25"/>
    <row r="30338" hidden="1" x14ac:dyDescent="0.25"/>
    <row r="30339" hidden="1" x14ac:dyDescent="0.25"/>
    <row r="30340" hidden="1" x14ac:dyDescent="0.25"/>
    <row r="30341" hidden="1" x14ac:dyDescent="0.25"/>
    <row r="30342" hidden="1" x14ac:dyDescent="0.25"/>
    <row r="30343" hidden="1" x14ac:dyDescent="0.25"/>
    <row r="30344" hidden="1" x14ac:dyDescent="0.25"/>
    <row r="30345" hidden="1" x14ac:dyDescent="0.25"/>
    <row r="30346" hidden="1" x14ac:dyDescent="0.25"/>
    <row r="30347" hidden="1" x14ac:dyDescent="0.25"/>
    <row r="30348" hidden="1" x14ac:dyDescent="0.25"/>
    <row r="30349" hidden="1" x14ac:dyDescent="0.25"/>
    <row r="30350" hidden="1" x14ac:dyDescent="0.25"/>
    <row r="30351" hidden="1" x14ac:dyDescent="0.25"/>
    <row r="30352" hidden="1" x14ac:dyDescent="0.25"/>
    <row r="30353" hidden="1" x14ac:dyDescent="0.25"/>
    <row r="30354" hidden="1" x14ac:dyDescent="0.25"/>
    <row r="30355" hidden="1" x14ac:dyDescent="0.25"/>
    <row r="30356" hidden="1" x14ac:dyDescent="0.25"/>
    <row r="30357" hidden="1" x14ac:dyDescent="0.25"/>
    <row r="30358" hidden="1" x14ac:dyDescent="0.25"/>
    <row r="30359" hidden="1" x14ac:dyDescent="0.25"/>
    <row r="30360" hidden="1" x14ac:dyDescent="0.25"/>
    <row r="30361" hidden="1" x14ac:dyDescent="0.25"/>
    <row r="30362" hidden="1" x14ac:dyDescent="0.25"/>
    <row r="30363" hidden="1" x14ac:dyDescent="0.25"/>
    <row r="30364" hidden="1" x14ac:dyDescent="0.25"/>
    <row r="30365" hidden="1" x14ac:dyDescent="0.25"/>
    <row r="30366" hidden="1" x14ac:dyDescent="0.25"/>
    <row r="30367" hidden="1" x14ac:dyDescent="0.25"/>
    <row r="30368" hidden="1" x14ac:dyDescent="0.25"/>
    <row r="30369" hidden="1" x14ac:dyDescent="0.25"/>
    <row r="30370" hidden="1" x14ac:dyDescent="0.25"/>
    <row r="30371" hidden="1" x14ac:dyDescent="0.25"/>
    <row r="30372" hidden="1" x14ac:dyDescent="0.25"/>
    <row r="30373" hidden="1" x14ac:dyDescent="0.25"/>
    <row r="30374" hidden="1" x14ac:dyDescent="0.25"/>
    <row r="30375" hidden="1" x14ac:dyDescent="0.25"/>
    <row r="30376" hidden="1" x14ac:dyDescent="0.25"/>
    <row r="30377" hidden="1" x14ac:dyDescent="0.25"/>
    <row r="30378" hidden="1" x14ac:dyDescent="0.25"/>
    <row r="30379" hidden="1" x14ac:dyDescent="0.25"/>
    <row r="30380" hidden="1" x14ac:dyDescent="0.25"/>
    <row r="30381" hidden="1" x14ac:dyDescent="0.25"/>
    <row r="30382" hidden="1" x14ac:dyDescent="0.25"/>
    <row r="30383" hidden="1" x14ac:dyDescent="0.25"/>
    <row r="30384" hidden="1" x14ac:dyDescent="0.25"/>
    <row r="30385" hidden="1" x14ac:dyDescent="0.25"/>
    <row r="30386" hidden="1" x14ac:dyDescent="0.25"/>
    <row r="30387" hidden="1" x14ac:dyDescent="0.25"/>
    <row r="30388" hidden="1" x14ac:dyDescent="0.25"/>
    <row r="30389" hidden="1" x14ac:dyDescent="0.25"/>
    <row r="30390" hidden="1" x14ac:dyDescent="0.25"/>
    <row r="30391" hidden="1" x14ac:dyDescent="0.25"/>
    <row r="30392" hidden="1" x14ac:dyDescent="0.25"/>
    <row r="30393" hidden="1" x14ac:dyDescent="0.25"/>
    <row r="30394" hidden="1" x14ac:dyDescent="0.25"/>
    <row r="30395" hidden="1" x14ac:dyDescent="0.25"/>
    <row r="30396" hidden="1" x14ac:dyDescent="0.25"/>
    <row r="30397" hidden="1" x14ac:dyDescent="0.25"/>
    <row r="30398" hidden="1" x14ac:dyDescent="0.25"/>
    <row r="30399" hidden="1" x14ac:dyDescent="0.25"/>
    <row r="30400" hidden="1" x14ac:dyDescent="0.25"/>
    <row r="30401" hidden="1" x14ac:dyDescent="0.25"/>
    <row r="30402" hidden="1" x14ac:dyDescent="0.25"/>
    <row r="30403" hidden="1" x14ac:dyDescent="0.25"/>
    <row r="30404" hidden="1" x14ac:dyDescent="0.25"/>
    <row r="30405" hidden="1" x14ac:dyDescent="0.25"/>
    <row r="30406" hidden="1" x14ac:dyDescent="0.25"/>
    <row r="30407" hidden="1" x14ac:dyDescent="0.25"/>
    <row r="30408" hidden="1" x14ac:dyDescent="0.25"/>
    <row r="30409" hidden="1" x14ac:dyDescent="0.25"/>
    <row r="30410" hidden="1" x14ac:dyDescent="0.25"/>
    <row r="30411" hidden="1" x14ac:dyDescent="0.25"/>
    <row r="30412" hidden="1" x14ac:dyDescent="0.25"/>
    <row r="30413" hidden="1" x14ac:dyDescent="0.25"/>
    <row r="30414" hidden="1" x14ac:dyDescent="0.25"/>
    <row r="30415" hidden="1" x14ac:dyDescent="0.25"/>
    <row r="30416" hidden="1" x14ac:dyDescent="0.25"/>
    <row r="30417" hidden="1" x14ac:dyDescent="0.25"/>
    <row r="30418" hidden="1" x14ac:dyDescent="0.25"/>
    <row r="30419" hidden="1" x14ac:dyDescent="0.25"/>
    <row r="30420" hidden="1" x14ac:dyDescent="0.25"/>
    <row r="30421" hidden="1" x14ac:dyDescent="0.25"/>
    <row r="30422" hidden="1" x14ac:dyDescent="0.25"/>
    <row r="30423" hidden="1" x14ac:dyDescent="0.25"/>
    <row r="30424" hidden="1" x14ac:dyDescent="0.25"/>
    <row r="30425" hidden="1" x14ac:dyDescent="0.25"/>
    <row r="30426" hidden="1" x14ac:dyDescent="0.25"/>
    <row r="30427" hidden="1" x14ac:dyDescent="0.25"/>
    <row r="30428" hidden="1" x14ac:dyDescent="0.25"/>
    <row r="30429" hidden="1" x14ac:dyDescent="0.25"/>
    <row r="30430" hidden="1" x14ac:dyDescent="0.25"/>
    <row r="30431" hidden="1" x14ac:dyDescent="0.25"/>
    <row r="30432" hidden="1" x14ac:dyDescent="0.25"/>
    <row r="30433" hidden="1" x14ac:dyDescent="0.25"/>
    <row r="30434" hidden="1" x14ac:dyDescent="0.25"/>
    <row r="30435" hidden="1" x14ac:dyDescent="0.25"/>
    <row r="30436" hidden="1" x14ac:dyDescent="0.25"/>
    <row r="30437" hidden="1" x14ac:dyDescent="0.25"/>
    <row r="30438" hidden="1" x14ac:dyDescent="0.25"/>
    <row r="30439" hidden="1" x14ac:dyDescent="0.25"/>
    <row r="30440" hidden="1" x14ac:dyDescent="0.25"/>
    <row r="30441" hidden="1" x14ac:dyDescent="0.25"/>
    <row r="30442" hidden="1" x14ac:dyDescent="0.25"/>
    <row r="30443" hidden="1" x14ac:dyDescent="0.25"/>
    <row r="30444" hidden="1" x14ac:dyDescent="0.25"/>
    <row r="30445" hidden="1" x14ac:dyDescent="0.25"/>
    <row r="30446" hidden="1" x14ac:dyDescent="0.25"/>
    <row r="30447" hidden="1" x14ac:dyDescent="0.25"/>
    <row r="30448" hidden="1" x14ac:dyDescent="0.25"/>
    <row r="30449" hidden="1" x14ac:dyDescent="0.25"/>
    <row r="30450" hidden="1" x14ac:dyDescent="0.25"/>
    <row r="30451" hidden="1" x14ac:dyDescent="0.25"/>
    <row r="30452" hidden="1" x14ac:dyDescent="0.25"/>
    <row r="30453" hidden="1" x14ac:dyDescent="0.25"/>
    <row r="30454" hidden="1" x14ac:dyDescent="0.25"/>
    <row r="30455" hidden="1" x14ac:dyDescent="0.25"/>
    <row r="30456" hidden="1" x14ac:dyDescent="0.25"/>
    <row r="30457" hidden="1" x14ac:dyDescent="0.25"/>
    <row r="30458" hidden="1" x14ac:dyDescent="0.25"/>
    <row r="30459" hidden="1" x14ac:dyDescent="0.25"/>
    <row r="30460" hidden="1" x14ac:dyDescent="0.25"/>
    <row r="30461" hidden="1" x14ac:dyDescent="0.25"/>
    <row r="30462" hidden="1" x14ac:dyDescent="0.25"/>
    <row r="30463" hidden="1" x14ac:dyDescent="0.25"/>
    <row r="30464" hidden="1" x14ac:dyDescent="0.25"/>
    <row r="30465" hidden="1" x14ac:dyDescent="0.25"/>
    <row r="30466" hidden="1" x14ac:dyDescent="0.25"/>
    <row r="30467" hidden="1" x14ac:dyDescent="0.25"/>
    <row r="30468" hidden="1" x14ac:dyDescent="0.25"/>
    <row r="30469" hidden="1" x14ac:dyDescent="0.25"/>
    <row r="30470" hidden="1" x14ac:dyDescent="0.25"/>
    <row r="30471" hidden="1" x14ac:dyDescent="0.25"/>
    <row r="30472" hidden="1" x14ac:dyDescent="0.25"/>
    <row r="30473" hidden="1" x14ac:dyDescent="0.25"/>
    <row r="30474" hidden="1" x14ac:dyDescent="0.25"/>
    <row r="30475" hidden="1" x14ac:dyDescent="0.25"/>
    <row r="30476" hidden="1" x14ac:dyDescent="0.25"/>
    <row r="30477" hidden="1" x14ac:dyDescent="0.25"/>
    <row r="30478" hidden="1" x14ac:dyDescent="0.25"/>
    <row r="30479" hidden="1" x14ac:dyDescent="0.25"/>
    <row r="30480" hidden="1" x14ac:dyDescent="0.25"/>
    <row r="30481" hidden="1" x14ac:dyDescent="0.25"/>
    <row r="30482" hidden="1" x14ac:dyDescent="0.25"/>
    <row r="30483" hidden="1" x14ac:dyDescent="0.25"/>
    <row r="30484" hidden="1" x14ac:dyDescent="0.25"/>
    <row r="30485" hidden="1" x14ac:dyDescent="0.25"/>
    <row r="30486" hidden="1" x14ac:dyDescent="0.25"/>
    <row r="30487" hidden="1" x14ac:dyDescent="0.25"/>
    <row r="30488" hidden="1" x14ac:dyDescent="0.25"/>
    <row r="30489" hidden="1" x14ac:dyDescent="0.25"/>
    <row r="30490" hidden="1" x14ac:dyDescent="0.25"/>
    <row r="30491" hidden="1" x14ac:dyDescent="0.25"/>
    <row r="30492" hidden="1" x14ac:dyDescent="0.25"/>
    <row r="30493" hidden="1" x14ac:dyDescent="0.25"/>
    <row r="30494" hidden="1" x14ac:dyDescent="0.25"/>
    <row r="30495" hidden="1" x14ac:dyDescent="0.25"/>
    <row r="30496" hidden="1" x14ac:dyDescent="0.25"/>
    <row r="30497" hidden="1" x14ac:dyDescent="0.25"/>
    <row r="30498" hidden="1" x14ac:dyDescent="0.25"/>
    <row r="30499" hidden="1" x14ac:dyDescent="0.25"/>
    <row r="30500" hidden="1" x14ac:dyDescent="0.25"/>
    <row r="30501" hidden="1" x14ac:dyDescent="0.25"/>
    <row r="30502" hidden="1" x14ac:dyDescent="0.25"/>
    <row r="30503" hidden="1" x14ac:dyDescent="0.25"/>
    <row r="30504" hidden="1" x14ac:dyDescent="0.25"/>
    <row r="30505" hidden="1" x14ac:dyDescent="0.25"/>
    <row r="30506" hidden="1" x14ac:dyDescent="0.25"/>
    <row r="30507" hidden="1" x14ac:dyDescent="0.25"/>
    <row r="30508" hidden="1" x14ac:dyDescent="0.25"/>
    <row r="30509" hidden="1" x14ac:dyDescent="0.25"/>
    <row r="30510" hidden="1" x14ac:dyDescent="0.25"/>
    <row r="30511" hidden="1" x14ac:dyDescent="0.25"/>
    <row r="30512" hidden="1" x14ac:dyDescent="0.25"/>
    <row r="30513" hidden="1" x14ac:dyDescent="0.25"/>
    <row r="30514" hidden="1" x14ac:dyDescent="0.25"/>
    <row r="30515" hidden="1" x14ac:dyDescent="0.25"/>
    <row r="30516" hidden="1" x14ac:dyDescent="0.25"/>
    <row r="30517" hidden="1" x14ac:dyDescent="0.25"/>
    <row r="30518" hidden="1" x14ac:dyDescent="0.25"/>
    <row r="30519" hidden="1" x14ac:dyDescent="0.25"/>
    <row r="30520" hidden="1" x14ac:dyDescent="0.25"/>
    <row r="30521" hidden="1" x14ac:dyDescent="0.25"/>
    <row r="30522" hidden="1" x14ac:dyDescent="0.25"/>
    <row r="30523" hidden="1" x14ac:dyDescent="0.25"/>
    <row r="30524" hidden="1" x14ac:dyDescent="0.25"/>
    <row r="30525" hidden="1" x14ac:dyDescent="0.25"/>
    <row r="30526" hidden="1" x14ac:dyDescent="0.25"/>
    <row r="30527" hidden="1" x14ac:dyDescent="0.25"/>
    <row r="30528" hidden="1" x14ac:dyDescent="0.25"/>
    <row r="30529" hidden="1" x14ac:dyDescent="0.25"/>
    <row r="30530" hidden="1" x14ac:dyDescent="0.25"/>
    <row r="30531" hidden="1" x14ac:dyDescent="0.25"/>
    <row r="30532" hidden="1" x14ac:dyDescent="0.25"/>
    <row r="30533" hidden="1" x14ac:dyDescent="0.25"/>
    <row r="30534" hidden="1" x14ac:dyDescent="0.25"/>
    <row r="30535" hidden="1" x14ac:dyDescent="0.25"/>
    <row r="30536" hidden="1" x14ac:dyDescent="0.25"/>
    <row r="30537" hidden="1" x14ac:dyDescent="0.25"/>
    <row r="30538" hidden="1" x14ac:dyDescent="0.25"/>
    <row r="30539" hidden="1" x14ac:dyDescent="0.25"/>
    <row r="30540" hidden="1" x14ac:dyDescent="0.25"/>
    <row r="30541" hidden="1" x14ac:dyDescent="0.25"/>
    <row r="30542" hidden="1" x14ac:dyDescent="0.25"/>
    <row r="30543" hidden="1" x14ac:dyDescent="0.25"/>
    <row r="30544" hidden="1" x14ac:dyDescent="0.25"/>
    <row r="30545" hidden="1" x14ac:dyDescent="0.25"/>
    <row r="30546" hidden="1" x14ac:dyDescent="0.25"/>
    <row r="30547" hidden="1" x14ac:dyDescent="0.25"/>
    <row r="30548" hidden="1" x14ac:dyDescent="0.25"/>
    <row r="30549" hidden="1" x14ac:dyDescent="0.25"/>
    <row r="30550" hidden="1" x14ac:dyDescent="0.25"/>
    <row r="30551" hidden="1" x14ac:dyDescent="0.25"/>
    <row r="30552" hidden="1" x14ac:dyDescent="0.25"/>
    <row r="30553" hidden="1" x14ac:dyDescent="0.25"/>
    <row r="30554" hidden="1" x14ac:dyDescent="0.25"/>
    <row r="30555" hidden="1" x14ac:dyDescent="0.25"/>
    <row r="30556" hidden="1" x14ac:dyDescent="0.25"/>
    <row r="30557" hidden="1" x14ac:dyDescent="0.25"/>
    <row r="30558" hidden="1" x14ac:dyDescent="0.25"/>
    <row r="30559" hidden="1" x14ac:dyDescent="0.25"/>
    <row r="30560" hidden="1" x14ac:dyDescent="0.25"/>
    <row r="30561" hidden="1" x14ac:dyDescent="0.25"/>
    <row r="30562" hidden="1" x14ac:dyDescent="0.25"/>
    <row r="30563" hidden="1" x14ac:dyDescent="0.25"/>
    <row r="30564" hidden="1" x14ac:dyDescent="0.25"/>
    <row r="30565" hidden="1" x14ac:dyDescent="0.25"/>
    <row r="30566" hidden="1" x14ac:dyDescent="0.25"/>
    <row r="30567" hidden="1" x14ac:dyDescent="0.25"/>
    <row r="30568" hidden="1" x14ac:dyDescent="0.25"/>
    <row r="30569" hidden="1" x14ac:dyDescent="0.25"/>
    <row r="30570" hidden="1" x14ac:dyDescent="0.25"/>
    <row r="30571" hidden="1" x14ac:dyDescent="0.25"/>
    <row r="30572" hidden="1" x14ac:dyDescent="0.25"/>
    <row r="30573" hidden="1" x14ac:dyDescent="0.25"/>
    <row r="30574" hidden="1" x14ac:dyDescent="0.25"/>
    <row r="30575" hidden="1" x14ac:dyDescent="0.25"/>
    <row r="30576" hidden="1" x14ac:dyDescent="0.25"/>
    <row r="30577" hidden="1" x14ac:dyDescent="0.25"/>
    <row r="30578" hidden="1" x14ac:dyDescent="0.25"/>
    <row r="30579" hidden="1" x14ac:dyDescent="0.25"/>
    <row r="30580" hidden="1" x14ac:dyDescent="0.25"/>
    <row r="30581" hidden="1" x14ac:dyDescent="0.25"/>
    <row r="30582" hidden="1" x14ac:dyDescent="0.25"/>
    <row r="30583" hidden="1" x14ac:dyDescent="0.25"/>
    <row r="30584" hidden="1" x14ac:dyDescent="0.25"/>
    <row r="30585" hidden="1" x14ac:dyDescent="0.25"/>
    <row r="30586" hidden="1" x14ac:dyDescent="0.25"/>
    <row r="30587" hidden="1" x14ac:dyDescent="0.25"/>
    <row r="30588" hidden="1" x14ac:dyDescent="0.25"/>
    <row r="30589" hidden="1" x14ac:dyDescent="0.25"/>
    <row r="30590" hidden="1" x14ac:dyDescent="0.25"/>
    <row r="30591" hidden="1" x14ac:dyDescent="0.25"/>
    <row r="30592" hidden="1" x14ac:dyDescent="0.25"/>
    <row r="30593" hidden="1" x14ac:dyDescent="0.25"/>
    <row r="30594" hidden="1" x14ac:dyDescent="0.25"/>
    <row r="30595" hidden="1" x14ac:dyDescent="0.25"/>
    <row r="30596" hidden="1" x14ac:dyDescent="0.25"/>
    <row r="30597" hidden="1" x14ac:dyDescent="0.25"/>
    <row r="30598" hidden="1" x14ac:dyDescent="0.25"/>
    <row r="30599" hidden="1" x14ac:dyDescent="0.25"/>
    <row r="30600" hidden="1" x14ac:dyDescent="0.25"/>
    <row r="30601" hidden="1" x14ac:dyDescent="0.25"/>
    <row r="30602" hidden="1" x14ac:dyDescent="0.25"/>
    <row r="30603" hidden="1" x14ac:dyDescent="0.25"/>
    <row r="30604" hidden="1" x14ac:dyDescent="0.25"/>
    <row r="30605" hidden="1" x14ac:dyDescent="0.25"/>
    <row r="30606" hidden="1" x14ac:dyDescent="0.25"/>
    <row r="30607" hidden="1" x14ac:dyDescent="0.25"/>
    <row r="30608" hidden="1" x14ac:dyDescent="0.25"/>
    <row r="30609" hidden="1" x14ac:dyDescent="0.25"/>
    <row r="30610" hidden="1" x14ac:dyDescent="0.25"/>
    <row r="30611" hidden="1" x14ac:dyDescent="0.25"/>
    <row r="30612" hidden="1" x14ac:dyDescent="0.25"/>
    <row r="30613" hidden="1" x14ac:dyDescent="0.25"/>
    <row r="30614" hidden="1" x14ac:dyDescent="0.25"/>
    <row r="30615" hidden="1" x14ac:dyDescent="0.25"/>
    <row r="30616" hidden="1" x14ac:dyDescent="0.25"/>
    <row r="30617" hidden="1" x14ac:dyDescent="0.25"/>
    <row r="30618" hidden="1" x14ac:dyDescent="0.25"/>
    <row r="30619" hidden="1" x14ac:dyDescent="0.25"/>
    <row r="30620" hidden="1" x14ac:dyDescent="0.25"/>
    <row r="30621" hidden="1" x14ac:dyDescent="0.25"/>
    <row r="30622" hidden="1" x14ac:dyDescent="0.25"/>
    <row r="30623" hidden="1" x14ac:dyDescent="0.25"/>
    <row r="30624" hidden="1" x14ac:dyDescent="0.25"/>
    <row r="30625" hidden="1" x14ac:dyDescent="0.25"/>
    <row r="30626" hidden="1" x14ac:dyDescent="0.25"/>
    <row r="30627" hidden="1" x14ac:dyDescent="0.25"/>
    <row r="30628" hidden="1" x14ac:dyDescent="0.25"/>
    <row r="30629" hidden="1" x14ac:dyDescent="0.25"/>
    <row r="30630" hidden="1" x14ac:dyDescent="0.25"/>
    <row r="30631" hidden="1" x14ac:dyDescent="0.25"/>
    <row r="30632" hidden="1" x14ac:dyDescent="0.25"/>
    <row r="30633" hidden="1" x14ac:dyDescent="0.25"/>
    <row r="30634" hidden="1" x14ac:dyDescent="0.25"/>
    <row r="30635" hidden="1" x14ac:dyDescent="0.25"/>
    <row r="30636" hidden="1" x14ac:dyDescent="0.25"/>
    <row r="30637" hidden="1" x14ac:dyDescent="0.25"/>
    <row r="30638" hidden="1" x14ac:dyDescent="0.25"/>
    <row r="30639" hidden="1" x14ac:dyDescent="0.25"/>
    <row r="30640" hidden="1" x14ac:dyDescent="0.25"/>
    <row r="30641" hidden="1" x14ac:dyDescent="0.25"/>
    <row r="30642" hidden="1" x14ac:dyDescent="0.25"/>
    <row r="30643" hidden="1" x14ac:dyDescent="0.25"/>
    <row r="30644" hidden="1" x14ac:dyDescent="0.25"/>
    <row r="30645" hidden="1" x14ac:dyDescent="0.25"/>
    <row r="30646" hidden="1" x14ac:dyDescent="0.25"/>
    <row r="30647" hidden="1" x14ac:dyDescent="0.25"/>
    <row r="30648" hidden="1" x14ac:dyDescent="0.25"/>
    <row r="30649" hidden="1" x14ac:dyDescent="0.25"/>
    <row r="30650" hidden="1" x14ac:dyDescent="0.25"/>
    <row r="30651" hidden="1" x14ac:dyDescent="0.25"/>
    <row r="30652" hidden="1" x14ac:dyDescent="0.25"/>
    <row r="30653" hidden="1" x14ac:dyDescent="0.25"/>
    <row r="30654" hidden="1" x14ac:dyDescent="0.25"/>
    <row r="30655" hidden="1" x14ac:dyDescent="0.25"/>
    <row r="30656" hidden="1" x14ac:dyDescent="0.25"/>
    <row r="30657" hidden="1" x14ac:dyDescent="0.25"/>
    <row r="30658" hidden="1" x14ac:dyDescent="0.25"/>
    <row r="30659" hidden="1" x14ac:dyDescent="0.25"/>
    <row r="30660" hidden="1" x14ac:dyDescent="0.25"/>
    <row r="30661" hidden="1" x14ac:dyDescent="0.25"/>
    <row r="30662" hidden="1" x14ac:dyDescent="0.25"/>
    <row r="30663" hidden="1" x14ac:dyDescent="0.25"/>
    <row r="30664" hidden="1" x14ac:dyDescent="0.25"/>
    <row r="30665" hidden="1" x14ac:dyDescent="0.25"/>
    <row r="30666" hidden="1" x14ac:dyDescent="0.25"/>
    <row r="30667" hidden="1" x14ac:dyDescent="0.25"/>
    <row r="30668" hidden="1" x14ac:dyDescent="0.25"/>
    <row r="30669" hidden="1" x14ac:dyDescent="0.25"/>
    <row r="30670" hidden="1" x14ac:dyDescent="0.25"/>
    <row r="30671" hidden="1" x14ac:dyDescent="0.25"/>
    <row r="30672" hidden="1" x14ac:dyDescent="0.25"/>
    <row r="30673" hidden="1" x14ac:dyDescent="0.25"/>
    <row r="30674" hidden="1" x14ac:dyDescent="0.25"/>
    <row r="30675" hidden="1" x14ac:dyDescent="0.25"/>
    <row r="30676" hidden="1" x14ac:dyDescent="0.25"/>
    <row r="30677" hidden="1" x14ac:dyDescent="0.25"/>
    <row r="30678" hidden="1" x14ac:dyDescent="0.25"/>
    <row r="30679" hidden="1" x14ac:dyDescent="0.25"/>
    <row r="30680" hidden="1" x14ac:dyDescent="0.25"/>
    <row r="30681" hidden="1" x14ac:dyDescent="0.25"/>
    <row r="30682" hidden="1" x14ac:dyDescent="0.25"/>
    <row r="30683" hidden="1" x14ac:dyDescent="0.25"/>
    <row r="30684" hidden="1" x14ac:dyDescent="0.25"/>
    <row r="30685" hidden="1" x14ac:dyDescent="0.25"/>
    <row r="30686" hidden="1" x14ac:dyDescent="0.25"/>
    <row r="30687" hidden="1" x14ac:dyDescent="0.25"/>
    <row r="30688" hidden="1" x14ac:dyDescent="0.25"/>
    <row r="30689" hidden="1" x14ac:dyDescent="0.25"/>
    <row r="30690" hidden="1" x14ac:dyDescent="0.25"/>
    <row r="30691" hidden="1" x14ac:dyDescent="0.25"/>
    <row r="30692" hidden="1" x14ac:dyDescent="0.25"/>
    <row r="30693" hidden="1" x14ac:dyDescent="0.25"/>
    <row r="30694" hidden="1" x14ac:dyDescent="0.25"/>
    <row r="30695" hidden="1" x14ac:dyDescent="0.25"/>
    <row r="30696" hidden="1" x14ac:dyDescent="0.25"/>
    <row r="30697" hidden="1" x14ac:dyDescent="0.25"/>
    <row r="30698" hidden="1" x14ac:dyDescent="0.25"/>
    <row r="30699" hidden="1" x14ac:dyDescent="0.25"/>
    <row r="30700" hidden="1" x14ac:dyDescent="0.25"/>
    <row r="30701" hidden="1" x14ac:dyDescent="0.25"/>
    <row r="30702" hidden="1" x14ac:dyDescent="0.25"/>
    <row r="30703" hidden="1" x14ac:dyDescent="0.25"/>
    <row r="30704" hidden="1" x14ac:dyDescent="0.25"/>
    <row r="30705" hidden="1" x14ac:dyDescent="0.25"/>
    <row r="30706" hidden="1" x14ac:dyDescent="0.25"/>
    <row r="30707" hidden="1" x14ac:dyDescent="0.25"/>
    <row r="30708" hidden="1" x14ac:dyDescent="0.25"/>
    <row r="30709" hidden="1" x14ac:dyDescent="0.25"/>
    <row r="30710" hidden="1" x14ac:dyDescent="0.25"/>
    <row r="30711" hidden="1" x14ac:dyDescent="0.25"/>
    <row r="30712" hidden="1" x14ac:dyDescent="0.25"/>
    <row r="30713" hidden="1" x14ac:dyDescent="0.25"/>
    <row r="30714" hidden="1" x14ac:dyDescent="0.25"/>
    <row r="30715" hidden="1" x14ac:dyDescent="0.25"/>
    <row r="30716" hidden="1" x14ac:dyDescent="0.25"/>
    <row r="30717" hidden="1" x14ac:dyDescent="0.25"/>
    <row r="30718" hidden="1" x14ac:dyDescent="0.25"/>
    <row r="30719" hidden="1" x14ac:dyDescent="0.25"/>
    <row r="30720" hidden="1" x14ac:dyDescent="0.25"/>
    <row r="30721" hidden="1" x14ac:dyDescent="0.25"/>
    <row r="30722" hidden="1" x14ac:dyDescent="0.25"/>
    <row r="30723" hidden="1" x14ac:dyDescent="0.25"/>
    <row r="30724" hidden="1" x14ac:dyDescent="0.25"/>
    <row r="30725" hidden="1" x14ac:dyDescent="0.25"/>
    <row r="30726" hidden="1" x14ac:dyDescent="0.25"/>
    <row r="30727" hidden="1" x14ac:dyDescent="0.25"/>
    <row r="30728" hidden="1" x14ac:dyDescent="0.25"/>
    <row r="30729" hidden="1" x14ac:dyDescent="0.25"/>
    <row r="30730" hidden="1" x14ac:dyDescent="0.25"/>
    <row r="30731" hidden="1" x14ac:dyDescent="0.25"/>
    <row r="30732" hidden="1" x14ac:dyDescent="0.25"/>
    <row r="30733" hidden="1" x14ac:dyDescent="0.25"/>
    <row r="30734" hidden="1" x14ac:dyDescent="0.25"/>
    <row r="30735" hidden="1" x14ac:dyDescent="0.25"/>
    <row r="30736" hidden="1" x14ac:dyDescent="0.25"/>
    <row r="30737" hidden="1" x14ac:dyDescent="0.25"/>
    <row r="30738" hidden="1" x14ac:dyDescent="0.25"/>
    <row r="30739" hidden="1" x14ac:dyDescent="0.25"/>
    <row r="30740" hidden="1" x14ac:dyDescent="0.25"/>
    <row r="30741" hidden="1" x14ac:dyDescent="0.25"/>
    <row r="30742" hidden="1" x14ac:dyDescent="0.25"/>
    <row r="30743" hidden="1" x14ac:dyDescent="0.25"/>
    <row r="30744" hidden="1" x14ac:dyDescent="0.25"/>
    <row r="30745" hidden="1" x14ac:dyDescent="0.25"/>
    <row r="30746" hidden="1" x14ac:dyDescent="0.25"/>
    <row r="30747" hidden="1" x14ac:dyDescent="0.25"/>
    <row r="30748" hidden="1" x14ac:dyDescent="0.25"/>
    <row r="30749" hidden="1" x14ac:dyDescent="0.25"/>
    <row r="30750" hidden="1" x14ac:dyDescent="0.25"/>
    <row r="30751" hidden="1" x14ac:dyDescent="0.25"/>
    <row r="30752" hidden="1" x14ac:dyDescent="0.25"/>
    <row r="30753" hidden="1" x14ac:dyDescent="0.25"/>
    <row r="30754" hidden="1" x14ac:dyDescent="0.25"/>
    <row r="30755" hidden="1" x14ac:dyDescent="0.25"/>
    <row r="30756" hidden="1" x14ac:dyDescent="0.25"/>
    <row r="30757" hidden="1" x14ac:dyDescent="0.25"/>
    <row r="30758" hidden="1" x14ac:dyDescent="0.25"/>
    <row r="30759" hidden="1" x14ac:dyDescent="0.25"/>
    <row r="30760" hidden="1" x14ac:dyDescent="0.25"/>
    <row r="30761" hidden="1" x14ac:dyDescent="0.25"/>
    <row r="30762" hidden="1" x14ac:dyDescent="0.25"/>
    <row r="30763" hidden="1" x14ac:dyDescent="0.25"/>
    <row r="30764" hidden="1" x14ac:dyDescent="0.25"/>
    <row r="30765" hidden="1" x14ac:dyDescent="0.25"/>
    <row r="30766" hidden="1" x14ac:dyDescent="0.25"/>
    <row r="30767" hidden="1" x14ac:dyDescent="0.25"/>
    <row r="30768" hidden="1" x14ac:dyDescent="0.25"/>
    <row r="30769" hidden="1" x14ac:dyDescent="0.25"/>
    <row r="30770" hidden="1" x14ac:dyDescent="0.25"/>
    <row r="30771" hidden="1" x14ac:dyDescent="0.25"/>
    <row r="30772" hidden="1" x14ac:dyDescent="0.25"/>
    <row r="30773" hidden="1" x14ac:dyDescent="0.25"/>
    <row r="30774" hidden="1" x14ac:dyDescent="0.25"/>
    <row r="30775" hidden="1" x14ac:dyDescent="0.25"/>
    <row r="30776" hidden="1" x14ac:dyDescent="0.25"/>
    <row r="30777" hidden="1" x14ac:dyDescent="0.25"/>
    <row r="30778" hidden="1" x14ac:dyDescent="0.25"/>
    <row r="30779" hidden="1" x14ac:dyDescent="0.25"/>
    <row r="30780" hidden="1" x14ac:dyDescent="0.25"/>
    <row r="30781" hidden="1" x14ac:dyDescent="0.25"/>
    <row r="30782" hidden="1" x14ac:dyDescent="0.25"/>
    <row r="30783" hidden="1" x14ac:dyDescent="0.25"/>
    <row r="30784" hidden="1" x14ac:dyDescent="0.25"/>
    <row r="30785" hidden="1" x14ac:dyDescent="0.25"/>
    <row r="30786" hidden="1" x14ac:dyDescent="0.25"/>
    <row r="30787" hidden="1" x14ac:dyDescent="0.25"/>
    <row r="30788" hidden="1" x14ac:dyDescent="0.25"/>
    <row r="30789" hidden="1" x14ac:dyDescent="0.25"/>
    <row r="30790" hidden="1" x14ac:dyDescent="0.25"/>
    <row r="30791" hidden="1" x14ac:dyDescent="0.25"/>
    <row r="30792" hidden="1" x14ac:dyDescent="0.25"/>
    <row r="30793" hidden="1" x14ac:dyDescent="0.25"/>
    <row r="30794" hidden="1" x14ac:dyDescent="0.25"/>
    <row r="30795" hidden="1" x14ac:dyDescent="0.25"/>
    <row r="30796" hidden="1" x14ac:dyDescent="0.25"/>
    <row r="30797" hidden="1" x14ac:dyDescent="0.25"/>
    <row r="30798" hidden="1" x14ac:dyDescent="0.25"/>
    <row r="30799" hidden="1" x14ac:dyDescent="0.25"/>
    <row r="30800" hidden="1" x14ac:dyDescent="0.25"/>
    <row r="30801" hidden="1" x14ac:dyDescent="0.25"/>
    <row r="30802" hidden="1" x14ac:dyDescent="0.25"/>
    <row r="30803" hidden="1" x14ac:dyDescent="0.25"/>
    <row r="30804" hidden="1" x14ac:dyDescent="0.25"/>
    <row r="30805" hidden="1" x14ac:dyDescent="0.25"/>
    <row r="30806" hidden="1" x14ac:dyDescent="0.25"/>
    <row r="30807" hidden="1" x14ac:dyDescent="0.25"/>
    <row r="30808" hidden="1" x14ac:dyDescent="0.25"/>
    <row r="30809" hidden="1" x14ac:dyDescent="0.25"/>
    <row r="30810" hidden="1" x14ac:dyDescent="0.25"/>
    <row r="30811" hidden="1" x14ac:dyDescent="0.25"/>
    <row r="30812" hidden="1" x14ac:dyDescent="0.25"/>
    <row r="30813" hidden="1" x14ac:dyDescent="0.25"/>
    <row r="30814" hidden="1" x14ac:dyDescent="0.25"/>
    <row r="30815" hidden="1" x14ac:dyDescent="0.25"/>
    <row r="30816" hidden="1" x14ac:dyDescent="0.25"/>
    <row r="30817" hidden="1" x14ac:dyDescent="0.25"/>
    <row r="30818" hidden="1" x14ac:dyDescent="0.25"/>
    <row r="30819" hidden="1" x14ac:dyDescent="0.25"/>
    <row r="30820" hidden="1" x14ac:dyDescent="0.25"/>
    <row r="30821" hidden="1" x14ac:dyDescent="0.25"/>
    <row r="30822" hidden="1" x14ac:dyDescent="0.25"/>
    <row r="30823" hidden="1" x14ac:dyDescent="0.25"/>
    <row r="30824" hidden="1" x14ac:dyDescent="0.25"/>
    <row r="30825" hidden="1" x14ac:dyDescent="0.25"/>
    <row r="30826" hidden="1" x14ac:dyDescent="0.25"/>
    <row r="30827" hidden="1" x14ac:dyDescent="0.25"/>
    <row r="30828" hidden="1" x14ac:dyDescent="0.25"/>
    <row r="30829" hidden="1" x14ac:dyDescent="0.25"/>
    <row r="30830" hidden="1" x14ac:dyDescent="0.25"/>
    <row r="30831" hidden="1" x14ac:dyDescent="0.25"/>
    <row r="30832" hidden="1" x14ac:dyDescent="0.25"/>
    <row r="30833" hidden="1" x14ac:dyDescent="0.25"/>
    <row r="30834" hidden="1" x14ac:dyDescent="0.25"/>
    <row r="30835" hidden="1" x14ac:dyDescent="0.25"/>
    <row r="30836" hidden="1" x14ac:dyDescent="0.25"/>
    <row r="30837" hidden="1" x14ac:dyDescent="0.25"/>
    <row r="30838" hidden="1" x14ac:dyDescent="0.25"/>
    <row r="30839" hidden="1" x14ac:dyDescent="0.25"/>
    <row r="30840" hidden="1" x14ac:dyDescent="0.25"/>
    <row r="30841" hidden="1" x14ac:dyDescent="0.25"/>
    <row r="30842" hidden="1" x14ac:dyDescent="0.25"/>
    <row r="30843" hidden="1" x14ac:dyDescent="0.25"/>
    <row r="30844" hidden="1" x14ac:dyDescent="0.25"/>
    <row r="30845" hidden="1" x14ac:dyDescent="0.25"/>
    <row r="30846" hidden="1" x14ac:dyDescent="0.25"/>
    <row r="30847" hidden="1" x14ac:dyDescent="0.25"/>
    <row r="30848" hidden="1" x14ac:dyDescent="0.25"/>
    <row r="30849" hidden="1" x14ac:dyDescent="0.25"/>
    <row r="30850" hidden="1" x14ac:dyDescent="0.25"/>
    <row r="30851" hidden="1" x14ac:dyDescent="0.25"/>
    <row r="30852" hidden="1" x14ac:dyDescent="0.25"/>
    <row r="30853" hidden="1" x14ac:dyDescent="0.25"/>
    <row r="30854" hidden="1" x14ac:dyDescent="0.25"/>
    <row r="30855" hidden="1" x14ac:dyDescent="0.25"/>
    <row r="30856" hidden="1" x14ac:dyDescent="0.25"/>
    <row r="30857" hidden="1" x14ac:dyDescent="0.25"/>
    <row r="30858" hidden="1" x14ac:dyDescent="0.25"/>
    <row r="30859" hidden="1" x14ac:dyDescent="0.25"/>
    <row r="30860" hidden="1" x14ac:dyDescent="0.25"/>
    <row r="30861" hidden="1" x14ac:dyDescent="0.25"/>
    <row r="30862" hidden="1" x14ac:dyDescent="0.25"/>
    <row r="30863" hidden="1" x14ac:dyDescent="0.25"/>
    <row r="30864" hidden="1" x14ac:dyDescent="0.25"/>
    <row r="30865" hidden="1" x14ac:dyDescent="0.25"/>
    <row r="30866" hidden="1" x14ac:dyDescent="0.25"/>
    <row r="30867" hidden="1" x14ac:dyDescent="0.25"/>
    <row r="30868" hidden="1" x14ac:dyDescent="0.25"/>
    <row r="30869" hidden="1" x14ac:dyDescent="0.25"/>
    <row r="30870" hidden="1" x14ac:dyDescent="0.25"/>
    <row r="30871" hidden="1" x14ac:dyDescent="0.25"/>
    <row r="30872" hidden="1" x14ac:dyDescent="0.25"/>
    <row r="30873" hidden="1" x14ac:dyDescent="0.25"/>
    <row r="30874" hidden="1" x14ac:dyDescent="0.25"/>
    <row r="30875" hidden="1" x14ac:dyDescent="0.25"/>
    <row r="30876" hidden="1" x14ac:dyDescent="0.25"/>
    <row r="30877" hidden="1" x14ac:dyDescent="0.25"/>
    <row r="30878" hidden="1" x14ac:dyDescent="0.25"/>
    <row r="30879" hidden="1" x14ac:dyDescent="0.25"/>
    <row r="30880" hidden="1" x14ac:dyDescent="0.25"/>
    <row r="30881" hidden="1" x14ac:dyDescent="0.25"/>
    <row r="30882" hidden="1" x14ac:dyDescent="0.25"/>
    <row r="30883" hidden="1" x14ac:dyDescent="0.25"/>
    <row r="30884" hidden="1" x14ac:dyDescent="0.25"/>
    <row r="30885" hidden="1" x14ac:dyDescent="0.25"/>
    <row r="30886" hidden="1" x14ac:dyDescent="0.25"/>
    <row r="30887" hidden="1" x14ac:dyDescent="0.25"/>
    <row r="30888" hidden="1" x14ac:dyDescent="0.25"/>
    <row r="30889" hidden="1" x14ac:dyDescent="0.25"/>
    <row r="30890" hidden="1" x14ac:dyDescent="0.25"/>
    <row r="30891" hidden="1" x14ac:dyDescent="0.25"/>
    <row r="30892" hidden="1" x14ac:dyDescent="0.25"/>
    <row r="30893" hidden="1" x14ac:dyDescent="0.25"/>
    <row r="30894" hidden="1" x14ac:dyDescent="0.25"/>
    <row r="30895" hidden="1" x14ac:dyDescent="0.25"/>
    <row r="30896" hidden="1" x14ac:dyDescent="0.25"/>
    <row r="30897" hidden="1" x14ac:dyDescent="0.25"/>
    <row r="30898" hidden="1" x14ac:dyDescent="0.25"/>
    <row r="30899" hidden="1" x14ac:dyDescent="0.25"/>
    <row r="30900" hidden="1" x14ac:dyDescent="0.25"/>
    <row r="30901" hidden="1" x14ac:dyDescent="0.25"/>
    <row r="30902" hidden="1" x14ac:dyDescent="0.25"/>
    <row r="30903" hidden="1" x14ac:dyDescent="0.25"/>
    <row r="30904" hidden="1" x14ac:dyDescent="0.25"/>
    <row r="30905" hidden="1" x14ac:dyDescent="0.25"/>
    <row r="30906" hidden="1" x14ac:dyDescent="0.25"/>
    <row r="30907" hidden="1" x14ac:dyDescent="0.25"/>
    <row r="30908" hidden="1" x14ac:dyDescent="0.25"/>
    <row r="30909" hidden="1" x14ac:dyDescent="0.25"/>
    <row r="30910" hidden="1" x14ac:dyDescent="0.25"/>
    <row r="30911" hidden="1" x14ac:dyDescent="0.25"/>
    <row r="30912" hidden="1" x14ac:dyDescent="0.25"/>
    <row r="30913" hidden="1" x14ac:dyDescent="0.25"/>
    <row r="30914" hidden="1" x14ac:dyDescent="0.25"/>
    <row r="30915" hidden="1" x14ac:dyDescent="0.25"/>
    <row r="30916" hidden="1" x14ac:dyDescent="0.25"/>
    <row r="30917" hidden="1" x14ac:dyDescent="0.25"/>
    <row r="30918" hidden="1" x14ac:dyDescent="0.25"/>
    <row r="30919" hidden="1" x14ac:dyDescent="0.25"/>
    <row r="30920" hidden="1" x14ac:dyDescent="0.25"/>
    <row r="30921" hidden="1" x14ac:dyDescent="0.25"/>
    <row r="30922" hidden="1" x14ac:dyDescent="0.25"/>
    <row r="30923" hidden="1" x14ac:dyDescent="0.25"/>
    <row r="30924" hidden="1" x14ac:dyDescent="0.25"/>
    <row r="30925" hidden="1" x14ac:dyDescent="0.25"/>
    <row r="30926" hidden="1" x14ac:dyDescent="0.25"/>
    <row r="30927" hidden="1" x14ac:dyDescent="0.25"/>
    <row r="30928" hidden="1" x14ac:dyDescent="0.25"/>
    <row r="30929" hidden="1" x14ac:dyDescent="0.25"/>
    <row r="30930" hidden="1" x14ac:dyDescent="0.25"/>
    <row r="30931" hidden="1" x14ac:dyDescent="0.25"/>
    <row r="30932" hidden="1" x14ac:dyDescent="0.25"/>
    <row r="30933" hidden="1" x14ac:dyDescent="0.25"/>
    <row r="30934" hidden="1" x14ac:dyDescent="0.25"/>
    <row r="30935" hidden="1" x14ac:dyDescent="0.25"/>
    <row r="30936" hidden="1" x14ac:dyDescent="0.25"/>
    <row r="30937" hidden="1" x14ac:dyDescent="0.25"/>
    <row r="30938" hidden="1" x14ac:dyDescent="0.25"/>
    <row r="30939" hidden="1" x14ac:dyDescent="0.25"/>
    <row r="30940" hidden="1" x14ac:dyDescent="0.25"/>
    <row r="30941" hidden="1" x14ac:dyDescent="0.25"/>
    <row r="30942" hidden="1" x14ac:dyDescent="0.25"/>
    <row r="30943" hidden="1" x14ac:dyDescent="0.25"/>
    <row r="30944" hidden="1" x14ac:dyDescent="0.25"/>
    <row r="30945" hidden="1" x14ac:dyDescent="0.25"/>
    <row r="30946" hidden="1" x14ac:dyDescent="0.25"/>
    <row r="30947" hidden="1" x14ac:dyDescent="0.25"/>
    <row r="30948" hidden="1" x14ac:dyDescent="0.25"/>
    <row r="30949" hidden="1" x14ac:dyDescent="0.25"/>
    <row r="30950" hidden="1" x14ac:dyDescent="0.25"/>
    <row r="30951" hidden="1" x14ac:dyDescent="0.25"/>
    <row r="30952" hidden="1" x14ac:dyDescent="0.25"/>
    <row r="30953" hidden="1" x14ac:dyDescent="0.25"/>
    <row r="30954" hidden="1" x14ac:dyDescent="0.25"/>
    <row r="30955" hidden="1" x14ac:dyDescent="0.25"/>
    <row r="30956" hidden="1" x14ac:dyDescent="0.25"/>
    <row r="30957" hidden="1" x14ac:dyDescent="0.25"/>
    <row r="30958" hidden="1" x14ac:dyDescent="0.25"/>
    <row r="30959" hidden="1" x14ac:dyDescent="0.25"/>
    <row r="30960" hidden="1" x14ac:dyDescent="0.25"/>
    <row r="30961" hidden="1" x14ac:dyDescent="0.25"/>
    <row r="30962" hidden="1" x14ac:dyDescent="0.25"/>
    <row r="30963" hidden="1" x14ac:dyDescent="0.25"/>
    <row r="30964" hidden="1" x14ac:dyDescent="0.25"/>
    <row r="30965" hidden="1" x14ac:dyDescent="0.25"/>
    <row r="30966" hidden="1" x14ac:dyDescent="0.25"/>
    <row r="30967" hidden="1" x14ac:dyDescent="0.25"/>
    <row r="30968" hidden="1" x14ac:dyDescent="0.25"/>
    <row r="30969" hidden="1" x14ac:dyDescent="0.25"/>
    <row r="30970" hidden="1" x14ac:dyDescent="0.25"/>
    <row r="30971" hidden="1" x14ac:dyDescent="0.25"/>
    <row r="30972" hidden="1" x14ac:dyDescent="0.25"/>
    <row r="30973" hidden="1" x14ac:dyDescent="0.25"/>
    <row r="30974" hidden="1" x14ac:dyDescent="0.25"/>
    <row r="30975" hidden="1" x14ac:dyDescent="0.25"/>
    <row r="30976" hidden="1" x14ac:dyDescent="0.25"/>
    <row r="30977" hidden="1" x14ac:dyDescent="0.25"/>
    <row r="30978" hidden="1" x14ac:dyDescent="0.25"/>
    <row r="30979" hidden="1" x14ac:dyDescent="0.25"/>
    <row r="30980" hidden="1" x14ac:dyDescent="0.25"/>
    <row r="30981" hidden="1" x14ac:dyDescent="0.25"/>
    <row r="30982" hidden="1" x14ac:dyDescent="0.25"/>
    <row r="30983" hidden="1" x14ac:dyDescent="0.25"/>
    <row r="30984" hidden="1" x14ac:dyDescent="0.25"/>
    <row r="30985" hidden="1" x14ac:dyDescent="0.25"/>
    <row r="30986" hidden="1" x14ac:dyDescent="0.25"/>
    <row r="30987" hidden="1" x14ac:dyDescent="0.25"/>
    <row r="30988" hidden="1" x14ac:dyDescent="0.25"/>
    <row r="30989" hidden="1" x14ac:dyDescent="0.25"/>
    <row r="30990" hidden="1" x14ac:dyDescent="0.25"/>
    <row r="30991" hidden="1" x14ac:dyDescent="0.25"/>
    <row r="30992" hidden="1" x14ac:dyDescent="0.25"/>
    <row r="30993" hidden="1" x14ac:dyDescent="0.25"/>
    <row r="30994" hidden="1" x14ac:dyDescent="0.25"/>
    <row r="30995" hidden="1" x14ac:dyDescent="0.25"/>
    <row r="30996" hidden="1" x14ac:dyDescent="0.25"/>
    <row r="30997" hidden="1" x14ac:dyDescent="0.25"/>
    <row r="30998" hidden="1" x14ac:dyDescent="0.25"/>
    <row r="30999" hidden="1" x14ac:dyDescent="0.25"/>
    <row r="31000" hidden="1" x14ac:dyDescent="0.25"/>
    <row r="31001" hidden="1" x14ac:dyDescent="0.25"/>
    <row r="31002" hidden="1" x14ac:dyDescent="0.25"/>
    <row r="31003" hidden="1" x14ac:dyDescent="0.25"/>
    <row r="31004" hidden="1" x14ac:dyDescent="0.25"/>
    <row r="31005" hidden="1" x14ac:dyDescent="0.25"/>
    <row r="31006" hidden="1" x14ac:dyDescent="0.25"/>
    <row r="31007" hidden="1" x14ac:dyDescent="0.25"/>
    <row r="31008" hidden="1" x14ac:dyDescent="0.25"/>
    <row r="31009" hidden="1" x14ac:dyDescent="0.25"/>
    <row r="31010" hidden="1" x14ac:dyDescent="0.25"/>
    <row r="31011" hidden="1" x14ac:dyDescent="0.25"/>
    <row r="31012" hidden="1" x14ac:dyDescent="0.25"/>
    <row r="31013" hidden="1" x14ac:dyDescent="0.25"/>
    <row r="31014" hidden="1" x14ac:dyDescent="0.25"/>
    <row r="31015" hidden="1" x14ac:dyDescent="0.25"/>
    <row r="31016" hidden="1" x14ac:dyDescent="0.25"/>
    <row r="31017" hidden="1" x14ac:dyDescent="0.25"/>
    <row r="31018" hidden="1" x14ac:dyDescent="0.25"/>
    <row r="31019" hidden="1" x14ac:dyDescent="0.25"/>
    <row r="31020" hidden="1" x14ac:dyDescent="0.25"/>
    <row r="31021" hidden="1" x14ac:dyDescent="0.25"/>
    <row r="31022" hidden="1" x14ac:dyDescent="0.25"/>
    <row r="31023" hidden="1" x14ac:dyDescent="0.25"/>
    <row r="31024" hidden="1" x14ac:dyDescent="0.25"/>
    <row r="31025" hidden="1" x14ac:dyDescent="0.25"/>
    <row r="31026" hidden="1" x14ac:dyDescent="0.25"/>
    <row r="31027" hidden="1" x14ac:dyDescent="0.25"/>
    <row r="31028" hidden="1" x14ac:dyDescent="0.25"/>
    <row r="31029" hidden="1" x14ac:dyDescent="0.25"/>
    <row r="31030" hidden="1" x14ac:dyDescent="0.25"/>
    <row r="31031" hidden="1" x14ac:dyDescent="0.25"/>
    <row r="31032" hidden="1" x14ac:dyDescent="0.25"/>
    <row r="31033" hidden="1" x14ac:dyDescent="0.25"/>
    <row r="31034" hidden="1" x14ac:dyDescent="0.25"/>
    <row r="31035" hidden="1" x14ac:dyDescent="0.25"/>
    <row r="31036" hidden="1" x14ac:dyDescent="0.25"/>
    <row r="31037" hidden="1" x14ac:dyDescent="0.25"/>
    <row r="31038" hidden="1" x14ac:dyDescent="0.25"/>
    <row r="31039" hidden="1" x14ac:dyDescent="0.25"/>
    <row r="31040" hidden="1" x14ac:dyDescent="0.25"/>
    <row r="31041" hidden="1" x14ac:dyDescent="0.25"/>
    <row r="31042" hidden="1" x14ac:dyDescent="0.25"/>
    <row r="31043" hidden="1" x14ac:dyDescent="0.25"/>
    <row r="31044" hidden="1" x14ac:dyDescent="0.25"/>
    <row r="31045" hidden="1" x14ac:dyDescent="0.25"/>
    <row r="31046" hidden="1" x14ac:dyDescent="0.25"/>
    <row r="31047" hidden="1" x14ac:dyDescent="0.25"/>
    <row r="31048" hidden="1" x14ac:dyDescent="0.25"/>
    <row r="31049" hidden="1" x14ac:dyDescent="0.25"/>
    <row r="31050" hidden="1" x14ac:dyDescent="0.25"/>
    <row r="31051" hidden="1" x14ac:dyDescent="0.25"/>
    <row r="31052" hidden="1" x14ac:dyDescent="0.25"/>
    <row r="31053" hidden="1" x14ac:dyDescent="0.25"/>
    <row r="31054" hidden="1" x14ac:dyDescent="0.25"/>
    <row r="31055" hidden="1" x14ac:dyDescent="0.25"/>
    <row r="31056" hidden="1" x14ac:dyDescent="0.25"/>
    <row r="31057" hidden="1" x14ac:dyDescent="0.25"/>
    <row r="31058" hidden="1" x14ac:dyDescent="0.25"/>
    <row r="31059" hidden="1" x14ac:dyDescent="0.25"/>
    <row r="31060" hidden="1" x14ac:dyDescent="0.25"/>
    <row r="31061" hidden="1" x14ac:dyDescent="0.25"/>
    <row r="31062" hidden="1" x14ac:dyDescent="0.25"/>
    <row r="31063" hidden="1" x14ac:dyDescent="0.25"/>
    <row r="31064" hidden="1" x14ac:dyDescent="0.25"/>
    <row r="31065" hidden="1" x14ac:dyDescent="0.25"/>
    <row r="31066" hidden="1" x14ac:dyDescent="0.25"/>
    <row r="31067" hidden="1" x14ac:dyDescent="0.25"/>
    <row r="31068" hidden="1" x14ac:dyDescent="0.25"/>
    <row r="31069" hidden="1" x14ac:dyDescent="0.25"/>
    <row r="31070" hidden="1" x14ac:dyDescent="0.25"/>
    <row r="31071" hidden="1" x14ac:dyDescent="0.25"/>
    <row r="31072" hidden="1" x14ac:dyDescent="0.25"/>
    <row r="31073" hidden="1" x14ac:dyDescent="0.25"/>
    <row r="31074" hidden="1" x14ac:dyDescent="0.25"/>
    <row r="31075" hidden="1" x14ac:dyDescent="0.25"/>
    <row r="31076" hidden="1" x14ac:dyDescent="0.25"/>
    <row r="31077" hidden="1" x14ac:dyDescent="0.25"/>
    <row r="31078" hidden="1" x14ac:dyDescent="0.25"/>
    <row r="31079" hidden="1" x14ac:dyDescent="0.25"/>
    <row r="31080" hidden="1" x14ac:dyDescent="0.25"/>
    <row r="31081" hidden="1" x14ac:dyDescent="0.25"/>
    <row r="31082" hidden="1" x14ac:dyDescent="0.25"/>
    <row r="31083" hidden="1" x14ac:dyDescent="0.25"/>
    <row r="31084" hidden="1" x14ac:dyDescent="0.25"/>
    <row r="31085" hidden="1" x14ac:dyDescent="0.25"/>
    <row r="31086" hidden="1" x14ac:dyDescent="0.25"/>
    <row r="31087" hidden="1" x14ac:dyDescent="0.25"/>
    <row r="31088" hidden="1" x14ac:dyDescent="0.25"/>
    <row r="31089" hidden="1" x14ac:dyDescent="0.25"/>
    <row r="31090" hidden="1" x14ac:dyDescent="0.25"/>
    <row r="31091" hidden="1" x14ac:dyDescent="0.25"/>
    <row r="31092" hidden="1" x14ac:dyDescent="0.25"/>
    <row r="31093" hidden="1" x14ac:dyDescent="0.25"/>
    <row r="31094" hidden="1" x14ac:dyDescent="0.25"/>
    <row r="31095" hidden="1" x14ac:dyDescent="0.25"/>
    <row r="31096" hidden="1" x14ac:dyDescent="0.25"/>
    <row r="31097" hidden="1" x14ac:dyDescent="0.25"/>
    <row r="31098" hidden="1" x14ac:dyDescent="0.25"/>
    <row r="31099" hidden="1" x14ac:dyDescent="0.25"/>
    <row r="31100" hidden="1" x14ac:dyDescent="0.25"/>
    <row r="31101" hidden="1" x14ac:dyDescent="0.25"/>
    <row r="31102" hidden="1" x14ac:dyDescent="0.25"/>
    <row r="31103" hidden="1" x14ac:dyDescent="0.25"/>
    <row r="31104" hidden="1" x14ac:dyDescent="0.25"/>
    <row r="31105" hidden="1" x14ac:dyDescent="0.25"/>
    <row r="31106" hidden="1" x14ac:dyDescent="0.25"/>
    <row r="31107" hidden="1" x14ac:dyDescent="0.25"/>
    <row r="31108" hidden="1" x14ac:dyDescent="0.25"/>
    <row r="31109" hidden="1" x14ac:dyDescent="0.25"/>
    <row r="31110" hidden="1" x14ac:dyDescent="0.25"/>
    <row r="31111" hidden="1" x14ac:dyDescent="0.25"/>
    <row r="31112" hidden="1" x14ac:dyDescent="0.25"/>
    <row r="31113" hidden="1" x14ac:dyDescent="0.25"/>
    <row r="31114" hidden="1" x14ac:dyDescent="0.25"/>
    <row r="31115" hidden="1" x14ac:dyDescent="0.25"/>
    <row r="31116" hidden="1" x14ac:dyDescent="0.25"/>
    <row r="31117" hidden="1" x14ac:dyDescent="0.25"/>
    <row r="31118" hidden="1" x14ac:dyDescent="0.25"/>
    <row r="31119" hidden="1" x14ac:dyDescent="0.25"/>
    <row r="31120" hidden="1" x14ac:dyDescent="0.25"/>
    <row r="31121" hidden="1" x14ac:dyDescent="0.25"/>
    <row r="31122" hidden="1" x14ac:dyDescent="0.25"/>
    <row r="31123" hidden="1" x14ac:dyDescent="0.25"/>
    <row r="31124" hidden="1" x14ac:dyDescent="0.25"/>
    <row r="31125" hidden="1" x14ac:dyDescent="0.25"/>
    <row r="31126" hidden="1" x14ac:dyDescent="0.25"/>
    <row r="31127" hidden="1" x14ac:dyDescent="0.25"/>
    <row r="31128" hidden="1" x14ac:dyDescent="0.25"/>
    <row r="31129" hidden="1" x14ac:dyDescent="0.25"/>
    <row r="31130" hidden="1" x14ac:dyDescent="0.25"/>
    <row r="31131" hidden="1" x14ac:dyDescent="0.25"/>
    <row r="31132" hidden="1" x14ac:dyDescent="0.25"/>
    <row r="31133" hidden="1" x14ac:dyDescent="0.25"/>
    <row r="31134" hidden="1" x14ac:dyDescent="0.25"/>
    <row r="31135" hidden="1" x14ac:dyDescent="0.25"/>
    <row r="31136" hidden="1" x14ac:dyDescent="0.25"/>
    <row r="31137" hidden="1" x14ac:dyDescent="0.25"/>
    <row r="31138" hidden="1" x14ac:dyDescent="0.25"/>
    <row r="31139" hidden="1" x14ac:dyDescent="0.25"/>
    <row r="31140" hidden="1" x14ac:dyDescent="0.25"/>
    <row r="31141" hidden="1" x14ac:dyDescent="0.25"/>
    <row r="31142" hidden="1" x14ac:dyDescent="0.25"/>
    <row r="31143" hidden="1" x14ac:dyDescent="0.25"/>
    <row r="31144" hidden="1" x14ac:dyDescent="0.25"/>
    <row r="31145" hidden="1" x14ac:dyDescent="0.25"/>
    <row r="31146" hidden="1" x14ac:dyDescent="0.25"/>
    <row r="31147" hidden="1" x14ac:dyDescent="0.25"/>
    <row r="31148" hidden="1" x14ac:dyDescent="0.25"/>
    <row r="31149" hidden="1" x14ac:dyDescent="0.25"/>
    <row r="31150" hidden="1" x14ac:dyDescent="0.25"/>
    <row r="31151" hidden="1" x14ac:dyDescent="0.25"/>
    <row r="31152" hidden="1" x14ac:dyDescent="0.25"/>
    <row r="31153" hidden="1" x14ac:dyDescent="0.25"/>
    <row r="31154" hidden="1" x14ac:dyDescent="0.25"/>
    <row r="31155" hidden="1" x14ac:dyDescent="0.25"/>
    <row r="31156" hidden="1" x14ac:dyDescent="0.25"/>
    <row r="31157" hidden="1" x14ac:dyDescent="0.25"/>
    <row r="31158" hidden="1" x14ac:dyDescent="0.25"/>
    <row r="31159" hidden="1" x14ac:dyDescent="0.25"/>
    <row r="31160" hidden="1" x14ac:dyDescent="0.25"/>
    <row r="31161" hidden="1" x14ac:dyDescent="0.25"/>
    <row r="31162" hidden="1" x14ac:dyDescent="0.25"/>
    <row r="31163" hidden="1" x14ac:dyDescent="0.25"/>
    <row r="31164" hidden="1" x14ac:dyDescent="0.25"/>
    <row r="31165" hidden="1" x14ac:dyDescent="0.25"/>
    <row r="31166" hidden="1" x14ac:dyDescent="0.25"/>
    <row r="31167" hidden="1" x14ac:dyDescent="0.25"/>
    <row r="31168" hidden="1" x14ac:dyDescent="0.25"/>
    <row r="31169" hidden="1" x14ac:dyDescent="0.25"/>
    <row r="31170" hidden="1" x14ac:dyDescent="0.25"/>
    <row r="31171" hidden="1" x14ac:dyDescent="0.25"/>
    <row r="31172" hidden="1" x14ac:dyDescent="0.25"/>
    <row r="31173" hidden="1" x14ac:dyDescent="0.25"/>
    <row r="31174" hidden="1" x14ac:dyDescent="0.25"/>
    <row r="31175" hidden="1" x14ac:dyDescent="0.25"/>
    <row r="31176" hidden="1" x14ac:dyDescent="0.25"/>
    <row r="31177" hidden="1" x14ac:dyDescent="0.25"/>
    <row r="31178" hidden="1" x14ac:dyDescent="0.25"/>
    <row r="31179" hidden="1" x14ac:dyDescent="0.25"/>
    <row r="31180" hidden="1" x14ac:dyDescent="0.25"/>
    <row r="31181" hidden="1" x14ac:dyDescent="0.25"/>
    <row r="31182" hidden="1" x14ac:dyDescent="0.25"/>
    <row r="31183" hidden="1" x14ac:dyDescent="0.25"/>
    <row r="31184" hidden="1" x14ac:dyDescent="0.25"/>
    <row r="31185" hidden="1" x14ac:dyDescent="0.25"/>
    <row r="31186" hidden="1" x14ac:dyDescent="0.25"/>
    <row r="31187" hidden="1" x14ac:dyDescent="0.25"/>
    <row r="31188" hidden="1" x14ac:dyDescent="0.25"/>
    <row r="31189" hidden="1" x14ac:dyDescent="0.25"/>
    <row r="31190" hidden="1" x14ac:dyDescent="0.25"/>
    <row r="31191" hidden="1" x14ac:dyDescent="0.25"/>
    <row r="31192" hidden="1" x14ac:dyDescent="0.25"/>
    <row r="31193" hidden="1" x14ac:dyDescent="0.25"/>
    <row r="31194" hidden="1" x14ac:dyDescent="0.25"/>
    <row r="31195" hidden="1" x14ac:dyDescent="0.25"/>
    <row r="31196" hidden="1" x14ac:dyDescent="0.25"/>
    <row r="31197" hidden="1" x14ac:dyDescent="0.25"/>
    <row r="31198" hidden="1" x14ac:dyDescent="0.25"/>
    <row r="31199" hidden="1" x14ac:dyDescent="0.25"/>
    <row r="31200" hidden="1" x14ac:dyDescent="0.25"/>
    <row r="31201" hidden="1" x14ac:dyDescent="0.25"/>
    <row r="31202" hidden="1" x14ac:dyDescent="0.25"/>
    <row r="31203" hidden="1" x14ac:dyDescent="0.25"/>
    <row r="31204" hidden="1" x14ac:dyDescent="0.25"/>
    <row r="31205" hidden="1" x14ac:dyDescent="0.25"/>
    <row r="31206" hidden="1" x14ac:dyDescent="0.25"/>
    <row r="31207" hidden="1" x14ac:dyDescent="0.25"/>
    <row r="31208" hidden="1" x14ac:dyDescent="0.25"/>
    <row r="31209" hidden="1" x14ac:dyDescent="0.25"/>
    <row r="31210" hidden="1" x14ac:dyDescent="0.25"/>
    <row r="31211" hidden="1" x14ac:dyDescent="0.25"/>
    <row r="31212" hidden="1" x14ac:dyDescent="0.25"/>
    <row r="31213" hidden="1" x14ac:dyDescent="0.25"/>
    <row r="31214" hidden="1" x14ac:dyDescent="0.25"/>
    <row r="31215" hidden="1" x14ac:dyDescent="0.25"/>
    <row r="31216" hidden="1" x14ac:dyDescent="0.25"/>
    <row r="31217" hidden="1" x14ac:dyDescent="0.25"/>
    <row r="31218" hidden="1" x14ac:dyDescent="0.25"/>
    <row r="31219" hidden="1" x14ac:dyDescent="0.25"/>
    <row r="31220" hidden="1" x14ac:dyDescent="0.25"/>
    <row r="31221" hidden="1" x14ac:dyDescent="0.25"/>
    <row r="31222" hidden="1" x14ac:dyDescent="0.25"/>
    <row r="31223" hidden="1" x14ac:dyDescent="0.25"/>
    <row r="31224" hidden="1" x14ac:dyDescent="0.25"/>
    <row r="31225" hidden="1" x14ac:dyDescent="0.25"/>
    <row r="31226" hidden="1" x14ac:dyDescent="0.25"/>
    <row r="31227" hidden="1" x14ac:dyDescent="0.25"/>
    <row r="31228" hidden="1" x14ac:dyDescent="0.25"/>
    <row r="31229" hidden="1" x14ac:dyDescent="0.25"/>
    <row r="31230" hidden="1" x14ac:dyDescent="0.25"/>
    <row r="31231" hidden="1" x14ac:dyDescent="0.25"/>
    <row r="31232" hidden="1" x14ac:dyDescent="0.25"/>
    <row r="31233" hidden="1" x14ac:dyDescent="0.25"/>
    <row r="31234" hidden="1" x14ac:dyDescent="0.25"/>
    <row r="31235" hidden="1" x14ac:dyDescent="0.25"/>
    <row r="31236" hidden="1" x14ac:dyDescent="0.25"/>
    <row r="31237" hidden="1" x14ac:dyDescent="0.25"/>
    <row r="31238" hidden="1" x14ac:dyDescent="0.25"/>
    <row r="31239" hidden="1" x14ac:dyDescent="0.25"/>
    <row r="31240" hidden="1" x14ac:dyDescent="0.25"/>
    <row r="31241" hidden="1" x14ac:dyDescent="0.25"/>
    <row r="31242" hidden="1" x14ac:dyDescent="0.25"/>
    <row r="31243" hidden="1" x14ac:dyDescent="0.25"/>
    <row r="31244" hidden="1" x14ac:dyDescent="0.25"/>
    <row r="31245" hidden="1" x14ac:dyDescent="0.25"/>
    <row r="31246" hidden="1" x14ac:dyDescent="0.25"/>
    <row r="31247" hidden="1" x14ac:dyDescent="0.25"/>
    <row r="31248" hidden="1" x14ac:dyDescent="0.25"/>
    <row r="31249" hidden="1" x14ac:dyDescent="0.25"/>
    <row r="31250" hidden="1" x14ac:dyDescent="0.25"/>
    <row r="31251" hidden="1" x14ac:dyDescent="0.25"/>
    <row r="31252" hidden="1" x14ac:dyDescent="0.25"/>
    <row r="31253" hidden="1" x14ac:dyDescent="0.25"/>
    <row r="31254" hidden="1" x14ac:dyDescent="0.25"/>
    <row r="31255" hidden="1" x14ac:dyDescent="0.25"/>
    <row r="31256" hidden="1" x14ac:dyDescent="0.25"/>
    <row r="31257" hidden="1" x14ac:dyDescent="0.25"/>
    <row r="31258" hidden="1" x14ac:dyDescent="0.25"/>
    <row r="31259" hidden="1" x14ac:dyDescent="0.25"/>
    <row r="31260" hidden="1" x14ac:dyDescent="0.25"/>
    <row r="31261" hidden="1" x14ac:dyDescent="0.25"/>
    <row r="31262" hidden="1" x14ac:dyDescent="0.25"/>
    <row r="31263" hidden="1" x14ac:dyDescent="0.25"/>
    <row r="31264" hidden="1" x14ac:dyDescent="0.25"/>
    <row r="31265" hidden="1" x14ac:dyDescent="0.25"/>
    <row r="31266" hidden="1" x14ac:dyDescent="0.25"/>
    <row r="31267" hidden="1" x14ac:dyDescent="0.25"/>
    <row r="31268" hidden="1" x14ac:dyDescent="0.25"/>
    <row r="31269" hidden="1" x14ac:dyDescent="0.25"/>
    <row r="31270" hidden="1" x14ac:dyDescent="0.25"/>
    <row r="31271" hidden="1" x14ac:dyDescent="0.25"/>
    <row r="31272" hidden="1" x14ac:dyDescent="0.25"/>
    <row r="31273" hidden="1" x14ac:dyDescent="0.25"/>
    <row r="31274" hidden="1" x14ac:dyDescent="0.25"/>
    <row r="31275" hidden="1" x14ac:dyDescent="0.25"/>
    <row r="31276" hidden="1" x14ac:dyDescent="0.25"/>
    <row r="31277" hidden="1" x14ac:dyDescent="0.25"/>
    <row r="31278" hidden="1" x14ac:dyDescent="0.25"/>
    <row r="31279" hidden="1" x14ac:dyDescent="0.25"/>
    <row r="31280" hidden="1" x14ac:dyDescent="0.25"/>
    <row r="31281" hidden="1" x14ac:dyDescent="0.25"/>
    <row r="31282" hidden="1" x14ac:dyDescent="0.25"/>
    <row r="31283" hidden="1" x14ac:dyDescent="0.25"/>
    <row r="31284" hidden="1" x14ac:dyDescent="0.25"/>
    <row r="31285" hidden="1" x14ac:dyDescent="0.25"/>
    <row r="31286" hidden="1" x14ac:dyDescent="0.25"/>
    <row r="31287" hidden="1" x14ac:dyDescent="0.25"/>
    <row r="31288" hidden="1" x14ac:dyDescent="0.25"/>
    <row r="31289" hidden="1" x14ac:dyDescent="0.25"/>
    <row r="31290" hidden="1" x14ac:dyDescent="0.25"/>
    <row r="31291" hidden="1" x14ac:dyDescent="0.25"/>
    <row r="31292" hidden="1" x14ac:dyDescent="0.25"/>
    <row r="31293" hidden="1" x14ac:dyDescent="0.25"/>
    <row r="31294" hidden="1" x14ac:dyDescent="0.25"/>
    <row r="31295" hidden="1" x14ac:dyDescent="0.25"/>
    <row r="31296" hidden="1" x14ac:dyDescent="0.25"/>
    <row r="31297" hidden="1" x14ac:dyDescent="0.25"/>
    <row r="31298" hidden="1" x14ac:dyDescent="0.25"/>
    <row r="31299" hidden="1" x14ac:dyDescent="0.25"/>
    <row r="31300" hidden="1" x14ac:dyDescent="0.25"/>
    <row r="31301" hidden="1" x14ac:dyDescent="0.25"/>
    <row r="31302" hidden="1" x14ac:dyDescent="0.25"/>
    <row r="31303" hidden="1" x14ac:dyDescent="0.25"/>
    <row r="31304" hidden="1" x14ac:dyDescent="0.25"/>
    <row r="31305" hidden="1" x14ac:dyDescent="0.25"/>
    <row r="31306" hidden="1" x14ac:dyDescent="0.25"/>
    <row r="31307" hidden="1" x14ac:dyDescent="0.25"/>
    <row r="31308" hidden="1" x14ac:dyDescent="0.25"/>
    <row r="31309" hidden="1" x14ac:dyDescent="0.25"/>
    <row r="31310" hidden="1" x14ac:dyDescent="0.25"/>
    <row r="31311" hidden="1" x14ac:dyDescent="0.25"/>
    <row r="31312" hidden="1" x14ac:dyDescent="0.25"/>
    <row r="31313" hidden="1" x14ac:dyDescent="0.25"/>
    <row r="31314" hidden="1" x14ac:dyDescent="0.25"/>
    <row r="31315" hidden="1" x14ac:dyDescent="0.25"/>
    <row r="31316" hidden="1" x14ac:dyDescent="0.25"/>
    <row r="31317" hidden="1" x14ac:dyDescent="0.25"/>
    <row r="31318" hidden="1" x14ac:dyDescent="0.25"/>
    <row r="31319" hidden="1" x14ac:dyDescent="0.25"/>
    <row r="31320" hidden="1" x14ac:dyDescent="0.25"/>
    <row r="31321" hidden="1" x14ac:dyDescent="0.25"/>
    <row r="31322" hidden="1" x14ac:dyDescent="0.25"/>
    <row r="31323" hidden="1" x14ac:dyDescent="0.25"/>
    <row r="31324" hidden="1" x14ac:dyDescent="0.25"/>
    <row r="31325" hidden="1" x14ac:dyDescent="0.25"/>
    <row r="31326" hidden="1" x14ac:dyDescent="0.25"/>
    <row r="31327" hidden="1" x14ac:dyDescent="0.25"/>
    <row r="31328" hidden="1" x14ac:dyDescent="0.25"/>
    <row r="31329" hidden="1" x14ac:dyDescent="0.25"/>
    <row r="31330" hidden="1" x14ac:dyDescent="0.25"/>
    <row r="31331" hidden="1" x14ac:dyDescent="0.25"/>
    <row r="31332" hidden="1" x14ac:dyDescent="0.25"/>
    <row r="31333" hidden="1" x14ac:dyDescent="0.25"/>
    <row r="31334" hidden="1" x14ac:dyDescent="0.25"/>
    <row r="31335" hidden="1" x14ac:dyDescent="0.25"/>
    <row r="31336" hidden="1" x14ac:dyDescent="0.25"/>
    <row r="31337" hidden="1" x14ac:dyDescent="0.25"/>
    <row r="31338" hidden="1" x14ac:dyDescent="0.25"/>
    <row r="31339" hidden="1" x14ac:dyDescent="0.25"/>
    <row r="31340" hidden="1" x14ac:dyDescent="0.25"/>
    <row r="31341" hidden="1" x14ac:dyDescent="0.25"/>
    <row r="31342" hidden="1" x14ac:dyDescent="0.25"/>
    <row r="31343" hidden="1" x14ac:dyDescent="0.25"/>
    <row r="31344" hidden="1" x14ac:dyDescent="0.25"/>
    <row r="31345" hidden="1" x14ac:dyDescent="0.25"/>
    <row r="31346" hidden="1" x14ac:dyDescent="0.25"/>
    <row r="31347" hidden="1" x14ac:dyDescent="0.25"/>
    <row r="31348" hidden="1" x14ac:dyDescent="0.25"/>
    <row r="31349" hidden="1" x14ac:dyDescent="0.25"/>
    <row r="31350" hidden="1" x14ac:dyDescent="0.25"/>
    <row r="31351" hidden="1" x14ac:dyDescent="0.25"/>
    <row r="31352" hidden="1" x14ac:dyDescent="0.25"/>
    <row r="31353" hidden="1" x14ac:dyDescent="0.25"/>
    <row r="31354" hidden="1" x14ac:dyDescent="0.25"/>
    <row r="31355" hidden="1" x14ac:dyDescent="0.25"/>
    <row r="31356" hidden="1" x14ac:dyDescent="0.25"/>
    <row r="31357" hidden="1" x14ac:dyDescent="0.25"/>
    <row r="31358" hidden="1" x14ac:dyDescent="0.25"/>
    <row r="31359" hidden="1" x14ac:dyDescent="0.25"/>
    <row r="31360" hidden="1" x14ac:dyDescent="0.25"/>
    <row r="31361" hidden="1" x14ac:dyDescent="0.25"/>
    <row r="31362" hidden="1" x14ac:dyDescent="0.25"/>
    <row r="31363" hidden="1" x14ac:dyDescent="0.25"/>
    <row r="31364" hidden="1" x14ac:dyDescent="0.25"/>
    <row r="31365" hidden="1" x14ac:dyDescent="0.25"/>
    <row r="31366" hidden="1" x14ac:dyDescent="0.25"/>
    <row r="31367" hidden="1" x14ac:dyDescent="0.25"/>
    <row r="31368" hidden="1" x14ac:dyDescent="0.25"/>
    <row r="31369" hidden="1" x14ac:dyDescent="0.25"/>
    <row r="31370" hidden="1" x14ac:dyDescent="0.25"/>
    <row r="31371" hidden="1" x14ac:dyDescent="0.25"/>
    <row r="31372" hidden="1" x14ac:dyDescent="0.25"/>
    <row r="31373" hidden="1" x14ac:dyDescent="0.25"/>
    <row r="31374" hidden="1" x14ac:dyDescent="0.25"/>
    <row r="31375" hidden="1" x14ac:dyDescent="0.25"/>
    <row r="31376" hidden="1" x14ac:dyDescent="0.25"/>
    <row r="31377" hidden="1" x14ac:dyDescent="0.25"/>
    <row r="31378" hidden="1" x14ac:dyDescent="0.25"/>
    <row r="31379" hidden="1" x14ac:dyDescent="0.25"/>
    <row r="31380" hidden="1" x14ac:dyDescent="0.25"/>
    <row r="31381" hidden="1" x14ac:dyDescent="0.25"/>
    <row r="31382" hidden="1" x14ac:dyDescent="0.25"/>
    <row r="31383" hidden="1" x14ac:dyDescent="0.25"/>
    <row r="31384" hidden="1" x14ac:dyDescent="0.25"/>
    <row r="31385" hidden="1" x14ac:dyDescent="0.25"/>
    <row r="31386" hidden="1" x14ac:dyDescent="0.25"/>
    <row r="31387" hidden="1" x14ac:dyDescent="0.25"/>
    <row r="31388" hidden="1" x14ac:dyDescent="0.25"/>
    <row r="31389" hidden="1" x14ac:dyDescent="0.25"/>
    <row r="31390" hidden="1" x14ac:dyDescent="0.25"/>
    <row r="31391" hidden="1" x14ac:dyDescent="0.25"/>
    <row r="31392" hidden="1" x14ac:dyDescent="0.25"/>
    <row r="31393" hidden="1" x14ac:dyDescent="0.25"/>
    <row r="31394" hidden="1" x14ac:dyDescent="0.25"/>
    <row r="31395" hidden="1" x14ac:dyDescent="0.25"/>
    <row r="31396" hidden="1" x14ac:dyDescent="0.25"/>
    <row r="31397" hidden="1" x14ac:dyDescent="0.25"/>
    <row r="31398" hidden="1" x14ac:dyDescent="0.25"/>
    <row r="31399" hidden="1" x14ac:dyDescent="0.25"/>
    <row r="31400" hidden="1" x14ac:dyDescent="0.25"/>
    <row r="31401" hidden="1" x14ac:dyDescent="0.25"/>
    <row r="31402" hidden="1" x14ac:dyDescent="0.25"/>
    <row r="31403" hidden="1" x14ac:dyDescent="0.25"/>
    <row r="31404" hidden="1" x14ac:dyDescent="0.25"/>
    <row r="31405" hidden="1" x14ac:dyDescent="0.25"/>
    <row r="31406" hidden="1" x14ac:dyDescent="0.25"/>
    <row r="31407" hidden="1" x14ac:dyDescent="0.25"/>
    <row r="31408" hidden="1" x14ac:dyDescent="0.25"/>
    <row r="31409" hidden="1" x14ac:dyDescent="0.25"/>
    <row r="31410" hidden="1" x14ac:dyDescent="0.25"/>
    <row r="31411" hidden="1" x14ac:dyDescent="0.25"/>
    <row r="31412" hidden="1" x14ac:dyDescent="0.25"/>
    <row r="31413" hidden="1" x14ac:dyDescent="0.25"/>
    <row r="31414" hidden="1" x14ac:dyDescent="0.25"/>
    <row r="31415" hidden="1" x14ac:dyDescent="0.25"/>
    <row r="31416" hidden="1" x14ac:dyDescent="0.25"/>
    <row r="31417" hidden="1" x14ac:dyDescent="0.25"/>
    <row r="31418" hidden="1" x14ac:dyDescent="0.25"/>
    <row r="31419" hidden="1" x14ac:dyDescent="0.25"/>
    <row r="31420" hidden="1" x14ac:dyDescent="0.25"/>
    <row r="31421" hidden="1" x14ac:dyDescent="0.25"/>
    <row r="31422" hidden="1" x14ac:dyDescent="0.25"/>
    <row r="31423" hidden="1" x14ac:dyDescent="0.25"/>
    <row r="31424" hidden="1" x14ac:dyDescent="0.25"/>
    <row r="31425" hidden="1" x14ac:dyDescent="0.25"/>
    <row r="31426" hidden="1" x14ac:dyDescent="0.25"/>
    <row r="31427" hidden="1" x14ac:dyDescent="0.25"/>
    <row r="31428" hidden="1" x14ac:dyDescent="0.25"/>
    <row r="31429" hidden="1" x14ac:dyDescent="0.25"/>
    <row r="31430" hidden="1" x14ac:dyDescent="0.25"/>
    <row r="31431" hidden="1" x14ac:dyDescent="0.25"/>
    <row r="31432" hidden="1" x14ac:dyDescent="0.25"/>
    <row r="31433" hidden="1" x14ac:dyDescent="0.25"/>
    <row r="31434" hidden="1" x14ac:dyDescent="0.25"/>
    <row r="31435" hidden="1" x14ac:dyDescent="0.25"/>
    <row r="31436" hidden="1" x14ac:dyDescent="0.25"/>
    <row r="31437" hidden="1" x14ac:dyDescent="0.25"/>
    <row r="31438" hidden="1" x14ac:dyDescent="0.25"/>
    <row r="31439" hidden="1" x14ac:dyDescent="0.25"/>
    <row r="31440" hidden="1" x14ac:dyDescent="0.25"/>
    <row r="31441" hidden="1" x14ac:dyDescent="0.25"/>
    <row r="31442" hidden="1" x14ac:dyDescent="0.25"/>
    <row r="31443" hidden="1" x14ac:dyDescent="0.25"/>
    <row r="31444" hidden="1" x14ac:dyDescent="0.25"/>
    <row r="31445" hidden="1" x14ac:dyDescent="0.25"/>
    <row r="31446" hidden="1" x14ac:dyDescent="0.25"/>
    <row r="31447" hidden="1" x14ac:dyDescent="0.25"/>
    <row r="31448" hidden="1" x14ac:dyDescent="0.25"/>
    <row r="31449" hidden="1" x14ac:dyDescent="0.25"/>
    <row r="31450" hidden="1" x14ac:dyDescent="0.25"/>
    <row r="31451" hidden="1" x14ac:dyDescent="0.25"/>
    <row r="31452" hidden="1" x14ac:dyDescent="0.25"/>
    <row r="31453" hidden="1" x14ac:dyDescent="0.25"/>
    <row r="31454" hidden="1" x14ac:dyDescent="0.25"/>
    <row r="31455" hidden="1" x14ac:dyDescent="0.25"/>
    <row r="31456" hidden="1" x14ac:dyDescent="0.25"/>
    <row r="31457" hidden="1" x14ac:dyDescent="0.25"/>
    <row r="31458" hidden="1" x14ac:dyDescent="0.25"/>
    <row r="31459" hidden="1" x14ac:dyDescent="0.25"/>
    <row r="31460" hidden="1" x14ac:dyDescent="0.25"/>
    <row r="31461" hidden="1" x14ac:dyDescent="0.25"/>
    <row r="31462" hidden="1" x14ac:dyDescent="0.25"/>
    <row r="31463" hidden="1" x14ac:dyDescent="0.25"/>
    <row r="31464" hidden="1" x14ac:dyDescent="0.25"/>
    <row r="31465" hidden="1" x14ac:dyDescent="0.25"/>
    <row r="31466" hidden="1" x14ac:dyDescent="0.25"/>
    <row r="31467" hidden="1" x14ac:dyDescent="0.25"/>
    <row r="31468" hidden="1" x14ac:dyDescent="0.25"/>
    <row r="31469" hidden="1" x14ac:dyDescent="0.25"/>
    <row r="31470" hidden="1" x14ac:dyDescent="0.25"/>
    <row r="31471" hidden="1" x14ac:dyDescent="0.25"/>
    <row r="31472" hidden="1" x14ac:dyDescent="0.25"/>
    <row r="31473" hidden="1" x14ac:dyDescent="0.25"/>
    <row r="31474" hidden="1" x14ac:dyDescent="0.25"/>
    <row r="31475" hidden="1" x14ac:dyDescent="0.25"/>
    <row r="31476" hidden="1" x14ac:dyDescent="0.25"/>
    <row r="31477" hidden="1" x14ac:dyDescent="0.25"/>
    <row r="31478" hidden="1" x14ac:dyDescent="0.25"/>
    <row r="31479" hidden="1" x14ac:dyDescent="0.25"/>
    <row r="31480" hidden="1" x14ac:dyDescent="0.25"/>
    <row r="31481" hidden="1" x14ac:dyDescent="0.25"/>
    <row r="31482" hidden="1" x14ac:dyDescent="0.25"/>
    <row r="31483" hidden="1" x14ac:dyDescent="0.25"/>
    <row r="31484" hidden="1" x14ac:dyDescent="0.25"/>
    <row r="31485" hidden="1" x14ac:dyDescent="0.25"/>
    <row r="31486" hidden="1" x14ac:dyDescent="0.25"/>
    <row r="31487" hidden="1" x14ac:dyDescent="0.25"/>
    <row r="31488" hidden="1" x14ac:dyDescent="0.25"/>
    <row r="31489" hidden="1" x14ac:dyDescent="0.25"/>
    <row r="31490" hidden="1" x14ac:dyDescent="0.25"/>
    <row r="31491" hidden="1" x14ac:dyDescent="0.25"/>
    <row r="31492" hidden="1" x14ac:dyDescent="0.25"/>
    <row r="31493" hidden="1" x14ac:dyDescent="0.25"/>
    <row r="31494" hidden="1" x14ac:dyDescent="0.25"/>
    <row r="31495" hidden="1" x14ac:dyDescent="0.25"/>
    <row r="31496" hidden="1" x14ac:dyDescent="0.25"/>
    <row r="31497" hidden="1" x14ac:dyDescent="0.25"/>
    <row r="31498" hidden="1" x14ac:dyDescent="0.25"/>
    <row r="31499" hidden="1" x14ac:dyDescent="0.25"/>
    <row r="31500" hidden="1" x14ac:dyDescent="0.25"/>
    <row r="31501" hidden="1" x14ac:dyDescent="0.25"/>
    <row r="31502" hidden="1" x14ac:dyDescent="0.25"/>
    <row r="31503" hidden="1" x14ac:dyDescent="0.25"/>
    <row r="31504" hidden="1" x14ac:dyDescent="0.25"/>
    <row r="31505" hidden="1" x14ac:dyDescent="0.25"/>
    <row r="31506" hidden="1" x14ac:dyDescent="0.25"/>
    <row r="31507" hidden="1" x14ac:dyDescent="0.25"/>
    <row r="31508" hidden="1" x14ac:dyDescent="0.25"/>
    <row r="31509" hidden="1" x14ac:dyDescent="0.25"/>
    <row r="31510" hidden="1" x14ac:dyDescent="0.25"/>
    <row r="31511" hidden="1" x14ac:dyDescent="0.25"/>
    <row r="31512" hidden="1" x14ac:dyDescent="0.25"/>
    <row r="31513" hidden="1" x14ac:dyDescent="0.25"/>
    <row r="31514" hidden="1" x14ac:dyDescent="0.25"/>
    <row r="31515" hidden="1" x14ac:dyDescent="0.25"/>
    <row r="31516" hidden="1" x14ac:dyDescent="0.25"/>
    <row r="31517" hidden="1" x14ac:dyDescent="0.25"/>
    <row r="31518" hidden="1" x14ac:dyDescent="0.25"/>
    <row r="31519" hidden="1" x14ac:dyDescent="0.25"/>
    <row r="31520" hidden="1" x14ac:dyDescent="0.25"/>
    <row r="31521" hidden="1" x14ac:dyDescent="0.25"/>
    <row r="31522" hidden="1" x14ac:dyDescent="0.25"/>
    <row r="31523" hidden="1" x14ac:dyDescent="0.25"/>
    <row r="31524" hidden="1" x14ac:dyDescent="0.25"/>
    <row r="31525" hidden="1" x14ac:dyDescent="0.25"/>
    <row r="31526" hidden="1" x14ac:dyDescent="0.25"/>
    <row r="31527" hidden="1" x14ac:dyDescent="0.25"/>
    <row r="31528" hidden="1" x14ac:dyDescent="0.25"/>
    <row r="31529" hidden="1" x14ac:dyDescent="0.25"/>
    <row r="31530" hidden="1" x14ac:dyDescent="0.25"/>
    <row r="31531" hidden="1" x14ac:dyDescent="0.25"/>
    <row r="31532" hidden="1" x14ac:dyDescent="0.25"/>
    <row r="31533" hidden="1" x14ac:dyDescent="0.25"/>
    <row r="31534" hidden="1" x14ac:dyDescent="0.25"/>
    <row r="31535" hidden="1" x14ac:dyDescent="0.25"/>
    <row r="31536" hidden="1" x14ac:dyDescent="0.25"/>
    <row r="31537" hidden="1" x14ac:dyDescent="0.25"/>
    <row r="31538" hidden="1" x14ac:dyDescent="0.25"/>
    <row r="31539" hidden="1" x14ac:dyDescent="0.25"/>
    <row r="31540" hidden="1" x14ac:dyDescent="0.25"/>
    <row r="31541" hidden="1" x14ac:dyDescent="0.25"/>
    <row r="31542" hidden="1" x14ac:dyDescent="0.25"/>
    <row r="31543" hidden="1" x14ac:dyDescent="0.25"/>
    <row r="31544" hidden="1" x14ac:dyDescent="0.25"/>
    <row r="31545" hidden="1" x14ac:dyDescent="0.25"/>
    <row r="31546" hidden="1" x14ac:dyDescent="0.25"/>
    <row r="31547" hidden="1" x14ac:dyDescent="0.25"/>
    <row r="31548" hidden="1" x14ac:dyDescent="0.25"/>
    <row r="31549" hidden="1" x14ac:dyDescent="0.25"/>
    <row r="31550" hidden="1" x14ac:dyDescent="0.25"/>
    <row r="31551" hidden="1" x14ac:dyDescent="0.25"/>
    <row r="31552" hidden="1" x14ac:dyDescent="0.25"/>
    <row r="31553" hidden="1" x14ac:dyDescent="0.25"/>
    <row r="31554" hidden="1" x14ac:dyDescent="0.25"/>
    <row r="31555" hidden="1" x14ac:dyDescent="0.25"/>
    <row r="31556" hidden="1" x14ac:dyDescent="0.25"/>
    <row r="31557" hidden="1" x14ac:dyDescent="0.25"/>
    <row r="31558" hidden="1" x14ac:dyDescent="0.25"/>
    <row r="31559" hidden="1" x14ac:dyDescent="0.25"/>
    <row r="31560" hidden="1" x14ac:dyDescent="0.25"/>
    <row r="31561" hidden="1" x14ac:dyDescent="0.25"/>
    <row r="31562" hidden="1" x14ac:dyDescent="0.25"/>
    <row r="31563" hidden="1" x14ac:dyDescent="0.25"/>
    <row r="31564" hidden="1" x14ac:dyDescent="0.25"/>
    <row r="31565" hidden="1" x14ac:dyDescent="0.25"/>
    <row r="31566" hidden="1" x14ac:dyDescent="0.25"/>
    <row r="31567" hidden="1" x14ac:dyDescent="0.25"/>
    <row r="31568" hidden="1" x14ac:dyDescent="0.25"/>
    <row r="31569" hidden="1" x14ac:dyDescent="0.25"/>
    <row r="31570" hidden="1" x14ac:dyDescent="0.25"/>
    <row r="31571" hidden="1" x14ac:dyDescent="0.25"/>
    <row r="31572" hidden="1" x14ac:dyDescent="0.25"/>
    <row r="31573" hidden="1" x14ac:dyDescent="0.25"/>
    <row r="31574" hidden="1" x14ac:dyDescent="0.25"/>
    <row r="31575" hidden="1" x14ac:dyDescent="0.25"/>
    <row r="31576" hidden="1" x14ac:dyDescent="0.25"/>
    <row r="31577" hidden="1" x14ac:dyDescent="0.25"/>
    <row r="31578" hidden="1" x14ac:dyDescent="0.25"/>
    <row r="31579" hidden="1" x14ac:dyDescent="0.25"/>
    <row r="31580" hidden="1" x14ac:dyDescent="0.25"/>
    <row r="31581" hidden="1" x14ac:dyDescent="0.25"/>
    <row r="31582" hidden="1" x14ac:dyDescent="0.25"/>
    <row r="31583" hidden="1" x14ac:dyDescent="0.25"/>
    <row r="31584" hidden="1" x14ac:dyDescent="0.25"/>
    <row r="31585" hidden="1" x14ac:dyDescent="0.25"/>
    <row r="31586" hidden="1" x14ac:dyDescent="0.25"/>
    <row r="31587" hidden="1" x14ac:dyDescent="0.25"/>
    <row r="31588" hidden="1" x14ac:dyDescent="0.25"/>
    <row r="31589" hidden="1" x14ac:dyDescent="0.25"/>
    <row r="31590" hidden="1" x14ac:dyDescent="0.25"/>
    <row r="31591" hidden="1" x14ac:dyDescent="0.25"/>
    <row r="31592" hidden="1" x14ac:dyDescent="0.25"/>
    <row r="31593" hidden="1" x14ac:dyDescent="0.25"/>
    <row r="31594" hidden="1" x14ac:dyDescent="0.25"/>
    <row r="31595" hidden="1" x14ac:dyDescent="0.25"/>
    <row r="31596" hidden="1" x14ac:dyDescent="0.25"/>
    <row r="31597" hidden="1" x14ac:dyDescent="0.25"/>
    <row r="31598" hidden="1" x14ac:dyDescent="0.25"/>
    <row r="31599" hidden="1" x14ac:dyDescent="0.25"/>
    <row r="31600" hidden="1" x14ac:dyDescent="0.25"/>
    <row r="31601" hidden="1" x14ac:dyDescent="0.25"/>
    <row r="31602" hidden="1" x14ac:dyDescent="0.25"/>
    <row r="31603" hidden="1" x14ac:dyDescent="0.25"/>
    <row r="31604" hidden="1" x14ac:dyDescent="0.25"/>
    <row r="31605" hidden="1" x14ac:dyDescent="0.25"/>
    <row r="31606" hidden="1" x14ac:dyDescent="0.25"/>
    <row r="31607" hidden="1" x14ac:dyDescent="0.25"/>
    <row r="31608" hidden="1" x14ac:dyDescent="0.25"/>
    <row r="31609" hidden="1" x14ac:dyDescent="0.25"/>
    <row r="31610" hidden="1" x14ac:dyDescent="0.25"/>
    <row r="31611" hidden="1" x14ac:dyDescent="0.25"/>
    <row r="31612" hidden="1" x14ac:dyDescent="0.25"/>
    <row r="31613" hidden="1" x14ac:dyDescent="0.25"/>
    <row r="31614" hidden="1" x14ac:dyDescent="0.25"/>
    <row r="31615" hidden="1" x14ac:dyDescent="0.25"/>
    <row r="31616" hidden="1" x14ac:dyDescent="0.25"/>
    <row r="31617" hidden="1" x14ac:dyDescent="0.25"/>
    <row r="31618" hidden="1" x14ac:dyDescent="0.25"/>
    <row r="31619" hidden="1" x14ac:dyDescent="0.25"/>
    <row r="31620" hidden="1" x14ac:dyDescent="0.25"/>
    <row r="31621" hidden="1" x14ac:dyDescent="0.25"/>
    <row r="31622" hidden="1" x14ac:dyDescent="0.25"/>
    <row r="31623" hidden="1" x14ac:dyDescent="0.25"/>
    <row r="31624" hidden="1" x14ac:dyDescent="0.25"/>
    <row r="31625" hidden="1" x14ac:dyDescent="0.25"/>
    <row r="31626" hidden="1" x14ac:dyDescent="0.25"/>
    <row r="31627" hidden="1" x14ac:dyDescent="0.25"/>
    <row r="31628" hidden="1" x14ac:dyDescent="0.25"/>
    <row r="31629" hidden="1" x14ac:dyDescent="0.25"/>
    <row r="31630" hidden="1" x14ac:dyDescent="0.25"/>
    <row r="31631" hidden="1" x14ac:dyDescent="0.25"/>
    <row r="31632" hidden="1" x14ac:dyDescent="0.25"/>
    <row r="31633" hidden="1" x14ac:dyDescent="0.25"/>
    <row r="31634" hidden="1" x14ac:dyDescent="0.25"/>
    <row r="31635" hidden="1" x14ac:dyDescent="0.25"/>
    <row r="31636" hidden="1" x14ac:dyDescent="0.25"/>
    <row r="31637" hidden="1" x14ac:dyDescent="0.25"/>
    <row r="31638" hidden="1" x14ac:dyDescent="0.25"/>
    <row r="31639" hidden="1" x14ac:dyDescent="0.25"/>
    <row r="31640" hidden="1" x14ac:dyDescent="0.25"/>
    <row r="31641" hidden="1" x14ac:dyDescent="0.25"/>
    <row r="31642" hidden="1" x14ac:dyDescent="0.25"/>
    <row r="31643" hidden="1" x14ac:dyDescent="0.25"/>
    <row r="31644" hidden="1" x14ac:dyDescent="0.25"/>
    <row r="31645" hidden="1" x14ac:dyDescent="0.25"/>
    <row r="31646" hidden="1" x14ac:dyDescent="0.25"/>
    <row r="31647" hidden="1" x14ac:dyDescent="0.25"/>
    <row r="31648" hidden="1" x14ac:dyDescent="0.25"/>
    <row r="31649" hidden="1" x14ac:dyDescent="0.25"/>
    <row r="31650" hidden="1" x14ac:dyDescent="0.25"/>
    <row r="31651" hidden="1" x14ac:dyDescent="0.25"/>
    <row r="31652" hidden="1" x14ac:dyDescent="0.25"/>
    <row r="31653" hidden="1" x14ac:dyDescent="0.25"/>
    <row r="31654" hidden="1" x14ac:dyDescent="0.25"/>
    <row r="31655" hidden="1" x14ac:dyDescent="0.25"/>
    <row r="31656" hidden="1" x14ac:dyDescent="0.25"/>
    <row r="31657" hidden="1" x14ac:dyDescent="0.25"/>
    <row r="31658" hidden="1" x14ac:dyDescent="0.25"/>
    <row r="31659" hidden="1" x14ac:dyDescent="0.25"/>
    <row r="31660" hidden="1" x14ac:dyDescent="0.25"/>
    <row r="31661" hidden="1" x14ac:dyDescent="0.25"/>
    <row r="31662" hidden="1" x14ac:dyDescent="0.25"/>
    <row r="31663" hidden="1" x14ac:dyDescent="0.25"/>
    <row r="31664" hidden="1" x14ac:dyDescent="0.25"/>
    <row r="31665" hidden="1" x14ac:dyDescent="0.25"/>
    <row r="31666" hidden="1" x14ac:dyDescent="0.25"/>
    <row r="31667" hidden="1" x14ac:dyDescent="0.25"/>
    <row r="31668" hidden="1" x14ac:dyDescent="0.25"/>
    <row r="31669" hidden="1" x14ac:dyDescent="0.25"/>
    <row r="31670" hidden="1" x14ac:dyDescent="0.25"/>
    <row r="31671" hidden="1" x14ac:dyDescent="0.25"/>
    <row r="31672" hidden="1" x14ac:dyDescent="0.25"/>
    <row r="31673" hidden="1" x14ac:dyDescent="0.25"/>
    <row r="31674" hidden="1" x14ac:dyDescent="0.25"/>
    <row r="31675" hidden="1" x14ac:dyDescent="0.25"/>
    <row r="31676" hidden="1" x14ac:dyDescent="0.25"/>
    <row r="31677" hidden="1" x14ac:dyDescent="0.25"/>
    <row r="31678" hidden="1" x14ac:dyDescent="0.25"/>
    <row r="31679" hidden="1" x14ac:dyDescent="0.25"/>
    <row r="31680" hidden="1" x14ac:dyDescent="0.25"/>
    <row r="31681" hidden="1" x14ac:dyDescent="0.25"/>
    <row r="31682" hidden="1" x14ac:dyDescent="0.25"/>
    <row r="31683" hidden="1" x14ac:dyDescent="0.25"/>
    <row r="31684" hidden="1" x14ac:dyDescent="0.25"/>
    <row r="31685" hidden="1" x14ac:dyDescent="0.25"/>
    <row r="31686" hidden="1" x14ac:dyDescent="0.25"/>
    <row r="31687" hidden="1" x14ac:dyDescent="0.25"/>
    <row r="31688" hidden="1" x14ac:dyDescent="0.25"/>
    <row r="31689" hidden="1" x14ac:dyDescent="0.25"/>
    <row r="31690" hidden="1" x14ac:dyDescent="0.25"/>
    <row r="31691" hidden="1" x14ac:dyDescent="0.25"/>
    <row r="31692" hidden="1" x14ac:dyDescent="0.25"/>
    <row r="31693" hidden="1" x14ac:dyDescent="0.25"/>
    <row r="31694" hidden="1" x14ac:dyDescent="0.25"/>
    <row r="31695" hidden="1" x14ac:dyDescent="0.25"/>
    <row r="31696" hidden="1" x14ac:dyDescent="0.25"/>
    <row r="31697" hidden="1" x14ac:dyDescent="0.25"/>
    <row r="31698" hidden="1" x14ac:dyDescent="0.25"/>
    <row r="31699" hidden="1" x14ac:dyDescent="0.25"/>
    <row r="31700" hidden="1" x14ac:dyDescent="0.25"/>
    <row r="31701" hidden="1" x14ac:dyDescent="0.25"/>
    <row r="31702" hidden="1" x14ac:dyDescent="0.25"/>
    <row r="31703" hidden="1" x14ac:dyDescent="0.25"/>
    <row r="31704" hidden="1" x14ac:dyDescent="0.25"/>
    <row r="31705" hidden="1" x14ac:dyDescent="0.25"/>
    <row r="31706" hidden="1" x14ac:dyDescent="0.25"/>
    <row r="31707" hidden="1" x14ac:dyDescent="0.25"/>
    <row r="31708" hidden="1" x14ac:dyDescent="0.25"/>
    <row r="31709" hidden="1" x14ac:dyDescent="0.25"/>
    <row r="31710" hidden="1" x14ac:dyDescent="0.25"/>
    <row r="31711" hidden="1" x14ac:dyDescent="0.25"/>
    <row r="31712" hidden="1" x14ac:dyDescent="0.25"/>
    <row r="31713" hidden="1" x14ac:dyDescent="0.25"/>
    <row r="31714" hidden="1" x14ac:dyDescent="0.25"/>
    <row r="31715" hidden="1" x14ac:dyDescent="0.25"/>
    <row r="31716" hidden="1" x14ac:dyDescent="0.25"/>
    <row r="31717" hidden="1" x14ac:dyDescent="0.25"/>
    <row r="31718" hidden="1" x14ac:dyDescent="0.25"/>
    <row r="31719" hidden="1" x14ac:dyDescent="0.25"/>
    <row r="31720" hidden="1" x14ac:dyDescent="0.25"/>
    <row r="31721" hidden="1" x14ac:dyDescent="0.25"/>
    <row r="31722" hidden="1" x14ac:dyDescent="0.25"/>
    <row r="31723" hidden="1" x14ac:dyDescent="0.25"/>
    <row r="31724" hidden="1" x14ac:dyDescent="0.25"/>
    <row r="31725" hidden="1" x14ac:dyDescent="0.25"/>
    <row r="31726" hidden="1" x14ac:dyDescent="0.25"/>
    <row r="31727" hidden="1" x14ac:dyDescent="0.25"/>
    <row r="31728" hidden="1" x14ac:dyDescent="0.25"/>
    <row r="31729" hidden="1" x14ac:dyDescent="0.25"/>
    <row r="31730" hidden="1" x14ac:dyDescent="0.25"/>
    <row r="31731" hidden="1" x14ac:dyDescent="0.25"/>
    <row r="31732" hidden="1" x14ac:dyDescent="0.25"/>
    <row r="31733" hidden="1" x14ac:dyDescent="0.25"/>
    <row r="31734" hidden="1" x14ac:dyDescent="0.25"/>
    <row r="31735" hidden="1" x14ac:dyDescent="0.25"/>
    <row r="31736" hidden="1" x14ac:dyDescent="0.25"/>
    <row r="31737" hidden="1" x14ac:dyDescent="0.25"/>
    <row r="31738" hidden="1" x14ac:dyDescent="0.25"/>
    <row r="31739" hidden="1" x14ac:dyDescent="0.25"/>
    <row r="31740" hidden="1" x14ac:dyDescent="0.25"/>
    <row r="31741" hidden="1" x14ac:dyDescent="0.25"/>
    <row r="31742" hidden="1" x14ac:dyDescent="0.25"/>
    <row r="31743" hidden="1" x14ac:dyDescent="0.25"/>
    <row r="31744" hidden="1" x14ac:dyDescent="0.25"/>
    <row r="31745" hidden="1" x14ac:dyDescent="0.25"/>
    <row r="31746" hidden="1" x14ac:dyDescent="0.25"/>
    <row r="31747" hidden="1" x14ac:dyDescent="0.25"/>
    <row r="31748" hidden="1" x14ac:dyDescent="0.25"/>
    <row r="31749" hidden="1" x14ac:dyDescent="0.25"/>
    <row r="31750" hidden="1" x14ac:dyDescent="0.25"/>
    <row r="31751" hidden="1" x14ac:dyDescent="0.25"/>
    <row r="31752" hidden="1" x14ac:dyDescent="0.25"/>
    <row r="31753" hidden="1" x14ac:dyDescent="0.25"/>
    <row r="31754" hidden="1" x14ac:dyDescent="0.25"/>
    <row r="31755" hidden="1" x14ac:dyDescent="0.25"/>
    <row r="31756" hidden="1" x14ac:dyDescent="0.25"/>
    <row r="31757" hidden="1" x14ac:dyDescent="0.25"/>
    <row r="31758" hidden="1" x14ac:dyDescent="0.25"/>
    <row r="31759" hidden="1" x14ac:dyDescent="0.25"/>
    <row r="31760" hidden="1" x14ac:dyDescent="0.25"/>
    <row r="31761" hidden="1" x14ac:dyDescent="0.25"/>
    <row r="31762" hidden="1" x14ac:dyDescent="0.25"/>
    <row r="31763" hidden="1" x14ac:dyDescent="0.25"/>
    <row r="31764" hidden="1" x14ac:dyDescent="0.25"/>
    <row r="31765" hidden="1" x14ac:dyDescent="0.25"/>
    <row r="31766" hidden="1" x14ac:dyDescent="0.25"/>
    <row r="31767" hidden="1" x14ac:dyDescent="0.25"/>
    <row r="31768" hidden="1" x14ac:dyDescent="0.25"/>
    <row r="31769" hidden="1" x14ac:dyDescent="0.25"/>
    <row r="31770" hidden="1" x14ac:dyDescent="0.25"/>
    <row r="31771" hidden="1" x14ac:dyDescent="0.25"/>
    <row r="31772" hidden="1" x14ac:dyDescent="0.25"/>
    <row r="31773" hidden="1" x14ac:dyDescent="0.25"/>
    <row r="31774" hidden="1" x14ac:dyDescent="0.25"/>
    <row r="31775" hidden="1" x14ac:dyDescent="0.25"/>
    <row r="31776" hidden="1" x14ac:dyDescent="0.25"/>
    <row r="31777" hidden="1" x14ac:dyDescent="0.25"/>
    <row r="31778" hidden="1" x14ac:dyDescent="0.25"/>
    <row r="31779" hidden="1" x14ac:dyDescent="0.25"/>
    <row r="31780" hidden="1" x14ac:dyDescent="0.25"/>
    <row r="31781" hidden="1" x14ac:dyDescent="0.25"/>
    <row r="31782" hidden="1" x14ac:dyDescent="0.25"/>
    <row r="31783" hidden="1" x14ac:dyDescent="0.25"/>
    <row r="31784" hidden="1" x14ac:dyDescent="0.25"/>
    <row r="31785" hidden="1" x14ac:dyDescent="0.25"/>
    <row r="31786" hidden="1" x14ac:dyDescent="0.25"/>
    <row r="31787" hidden="1" x14ac:dyDescent="0.25"/>
    <row r="31788" hidden="1" x14ac:dyDescent="0.25"/>
    <row r="31789" hidden="1" x14ac:dyDescent="0.25"/>
    <row r="31790" hidden="1" x14ac:dyDescent="0.25"/>
    <row r="31791" hidden="1" x14ac:dyDescent="0.25"/>
    <row r="31792" hidden="1" x14ac:dyDescent="0.25"/>
    <row r="31793" hidden="1" x14ac:dyDescent="0.25"/>
    <row r="31794" hidden="1" x14ac:dyDescent="0.25"/>
    <row r="31795" hidden="1" x14ac:dyDescent="0.25"/>
    <row r="31796" hidden="1" x14ac:dyDescent="0.25"/>
    <row r="31797" hidden="1" x14ac:dyDescent="0.25"/>
    <row r="31798" hidden="1" x14ac:dyDescent="0.25"/>
    <row r="31799" hidden="1" x14ac:dyDescent="0.25"/>
    <row r="31800" hidden="1" x14ac:dyDescent="0.25"/>
    <row r="31801" hidden="1" x14ac:dyDescent="0.25"/>
    <row r="31802" hidden="1" x14ac:dyDescent="0.25"/>
    <row r="31803" hidden="1" x14ac:dyDescent="0.25"/>
    <row r="31804" hidden="1" x14ac:dyDescent="0.25"/>
    <row r="31805" hidden="1" x14ac:dyDescent="0.25"/>
    <row r="31806" hidden="1" x14ac:dyDescent="0.25"/>
    <row r="31807" hidden="1" x14ac:dyDescent="0.25"/>
    <row r="31808" hidden="1" x14ac:dyDescent="0.25"/>
    <row r="31809" hidden="1" x14ac:dyDescent="0.25"/>
    <row r="31810" hidden="1" x14ac:dyDescent="0.25"/>
    <row r="31811" hidden="1" x14ac:dyDescent="0.25"/>
    <row r="31812" hidden="1" x14ac:dyDescent="0.25"/>
    <row r="31813" hidden="1" x14ac:dyDescent="0.25"/>
    <row r="31814" hidden="1" x14ac:dyDescent="0.25"/>
    <row r="31815" hidden="1" x14ac:dyDescent="0.25"/>
    <row r="31816" hidden="1" x14ac:dyDescent="0.25"/>
    <row r="31817" hidden="1" x14ac:dyDescent="0.25"/>
    <row r="31818" hidden="1" x14ac:dyDescent="0.25"/>
    <row r="31819" hidden="1" x14ac:dyDescent="0.25"/>
    <row r="31820" hidden="1" x14ac:dyDescent="0.25"/>
    <row r="31821" hidden="1" x14ac:dyDescent="0.25"/>
    <row r="31822" hidden="1" x14ac:dyDescent="0.25"/>
    <row r="31823" hidden="1" x14ac:dyDescent="0.25"/>
    <row r="31824" hidden="1" x14ac:dyDescent="0.25"/>
    <row r="31825" hidden="1" x14ac:dyDescent="0.25"/>
    <row r="31826" hidden="1" x14ac:dyDescent="0.25"/>
    <row r="31827" hidden="1" x14ac:dyDescent="0.25"/>
    <row r="31828" hidden="1" x14ac:dyDescent="0.25"/>
    <row r="31829" hidden="1" x14ac:dyDescent="0.25"/>
    <row r="31830" hidden="1" x14ac:dyDescent="0.25"/>
    <row r="31831" hidden="1" x14ac:dyDescent="0.25"/>
    <row r="31832" hidden="1" x14ac:dyDescent="0.25"/>
    <row r="31833" hidden="1" x14ac:dyDescent="0.25"/>
    <row r="31834" hidden="1" x14ac:dyDescent="0.25"/>
    <row r="31835" hidden="1" x14ac:dyDescent="0.25"/>
    <row r="31836" hidden="1" x14ac:dyDescent="0.25"/>
    <row r="31837" hidden="1" x14ac:dyDescent="0.25"/>
    <row r="31838" hidden="1" x14ac:dyDescent="0.25"/>
    <row r="31839" hidden="1" x14ac:dyDescent="0.25"/>
    <row r="31840" hidden="1" x14ac:dyDescent="0.25"/>
    <row r="31841" hidden="1" x14ac:dyDescent="0.25"/>
    <row r="31842" hidden="1" x14ac:dyDescent="0.25"/>
    <row r="31843" hidden="1" x14ac:dyDescent="0.25"/>
    <row r="31844" hidden="1" x14ac:dyDescent="0.25"/>
    <row r="31845" hidden="1" x14ac:dyDescent="0.25"/>
    <row r="31846" hidden="1" x14ac:dyDescent="0.25"/>
    <row r="31847" hidden="1" x14ac:dyDescent="0.25"/>
    <row r="31848" hidden="1" x14ac:dyDescent="0.25"/>
    <row r="31849" hidden="1" x14ac:dyDescent="0.25"/>
    <row r="31850" hidden="1" x14ac:dyDescent="0.25"/>
    <row r="31851" hidden="1" x14ac:dyDescent="0.25"/>
    <row r="31852" hidden="1" x14ac:dyDescent="0.25"/>
    <row r="31853" hidden="1" x14ac:dyDescent="0.25"/>
    <row r="31854" hidden="1" x14ac:dyDescent="0.25"/>
    <row r="31855" hidden="1" x14ac:dyDescent="0.25"/>
    <row r="31856" hidden="1" x14ac:dyDescent="0.25"/>
    <row r="31857" hidden="1" x14ac:dyDescent="0.25"/>
    <row r="31858" hidden="1" x14ac:dyDescent="0.25"/>
    <row r="31859" hidden="1" x14ac:dyDescent="0.25"/>
    <row r="31860" hidden="1" x14ac:dyDescent="0.25"/>
    <row r="31861" hidden="1" x14ac:dyDescent="0.25"/>
    <row r="31862" hidden="1" x14ac:dyDescent="0.25"/>
    <row r="31863" hidden="1" x14ac:dyDescent="0.25"/>
    <row r="31864" hidden="1" x14ac:dyDescent="0.25"/>
    <row r="31865" hidden="1" x14ac:dyDescent="0.25"/>
    <row r="31866" hidden="1" x14ac:dyDescent="0.25"/>
    <row r="31867" hidden="1" x14ac:dyDescent="0.25"/>
    <row r="31868" hidden="1" x14ac:dyDescent="0.25"/>
    <row r="31869" hidden="1" x14ac:dyDescent="0.25"/>
    <row r="31870" hidden="1" x14ac:dyDescent="0.25"/>
    <row r="31871" hidden="1" x14ac:dyDescent="0.25"/>
    <row r="31872" hidden="1" x14ac:dyDescent="0.25"/>
    <row r="31873" hidden="1" x14ac:dyDescent="0.25"/>
    <row r="31874" hidden="1" x14ac:dyDescent="0.25"/>
    <row r="31875" hidden="1" x14ac:dyDescent="0.25"/>
    <row r="31876" hidden="1" x14ac:dyDescent="0.25"/>
    <row r="31877" hidden="1" x14ac:dyDescent="0.25"/>
    <row r="31878" hidden="1" x14ac:dyDescent="0.25"/>
    <row r="31879" hidden="1" x14ac:dyDescent="0.25"/>
    <row r="31880" hidden="1" x14ac:dyDescent="0.25"/>
    <row r="31881" hidden="1" x14ac:dyDescent="0.25"/>
    <row r="31882" hidden="1" x14ac:dyDescent="0.25"/>
    <row r="31883" hidden="1" x14ac:dyDescent="0.25"/>
    <row r="31884" hidden="1" x14ac:dyDescent="0.25"/>
    <row r="31885" hidden="1" x14ac:dyDescent="0.25"/>
    <row r="31886" hidden="1" x14ac:dyDescent="0.25"/>
    <row r="31887" hidden="1" x14ac:dyDescent="0.25"/>
    <row r="31888" hidden="1" x14ac:dyDescent="0.25"/>
    <row r="31889" hidden="1" x14ac:dyDescent="0.25"/>
    <row r="31890" hidden="1" x14ac:dyDescent="0.25"/>
    <row r="31891" hidden="1" x14ac:dyDescent="0.25"/>
    <row r="31892" hidden="1" x14ac:dyDescent="0.25"/>
    <row r="31893" hidden="1" x14ac:dyDescent="0.25"/>
    <row r="31894" hidden="1" x14ac:dyDescent="0.25"/>
    <row r="31895" hidden="1" x14ac:dyDescent="0.25"/>
    <row r="31896" hidden="1" x14ac:dyDescent="0.25"/>
    <row r="31897" hidden="1" x14ac:dyDescent="0.25"/>
    <row r="31898" hidden="1" x14ac:dyDescent="0.25"/>
    <row r="31899" hidden="1" x14ac:dyDescent="0.25"/>
    <row r="31900" hidden="1" x14ac:dyDescent="0.25"/>
    <row r="31901" hidden="1" x14ac:dyDescent="0.25"/>
    <row r="31902" hidden="1" x14ac:dyDescent="0.25"/>
    <row r="31903" hidden="1" x14ac:dyDescent="0.25"/>
    <row r="31904" hidden="1" x14ac:dyDescent="0.25"/>
    <row r="31905" hidden="1" x14ac:dyDescent="0.25"/>
    <row r="31906" hidden="1" x14ac:dyDescent="0.25"/>
    <row r="31907" hidden="1" x14ac:dyDescent="0.25"/>
    <row r="31908" hidden="1" x14ac:dyDescent="0.25"/>
    <row r="31909" hidden="1" x14ac:dyDescent="0.25"/>
    <row r="31910" hidden="1" x14ac:dyDescent="0.25"/>
    <row r="31911" hidden="1" x14ac:dyDescent="0.25"/>
    <row r="31912" hidden="1" x14ac:dyDescent="0.25"/>
    <row r="31913" hidden="1" x14ac:dyDescent="0.25"/>
    <row r="31914" hidden="1" x14ac:dyDescent="0.25"/>
    <row r="31915" hidden="1" x14ac:dyDescent="0.25"/>
    <row r="31916" hidden="1" x14ac:dyDescent="0.25"/>
    <row r="31917" hidden="1" x14ac:dyDescent="0.25"/>
    <row r="31918" hidden="1" x14ac:dyDescent="0.25"/>
    <row r="31919" hidden="1" x14ac:dyDescent="0.25"/>
    <row r="31920" hidden="1" x14ac:dyDescent="0.25"/>
    <row r="31921" hidden="1" x14ac:dyDescent="0.25"/>
    <row r="31922" hidden="1" x14ac:dyDescent="0.25"/>
    <row r="31923" hidden="1" x14ac:dyDescent="0.25"/>
    <row r="31924" hidden="1" x14ac:dyDescent="0.25"/>
    <row r="31925" hidden="1" x14ac:dyDescent="0.25"/>
    <row r="31926" hidden="1" x14ac:dyDescent="0.25"/>
    <row r="31927" hidden="1" x14ac:dyDescent="0.25"/>
    <row r="31928" hidden="1" x14ac:dyDescent="0.25"/>
    <row r="31929" hidden="1" x14ac:dyDescent="0.25"/>
    <row r="31930" hidden="1" x14ac:dyDescent="0.25"/>
    <row r="31931" hidden="1" x14ac:dyDescent="0.25"/>
    <row r="31932" hidden="1" x14ac:dyDescent="0.25"/>
    <row r="31933" hidden="1" x14ac:dyDescent="0.25"/>
    <row r="31934" hidden="1" x14ac:dyDescent="0.25"/>
    <row r="31935" hidden="1" x14ac:dyDescent="0.25"/>
    <row r="31936" hidden="1" x14ac:dyDescent="0.25"/>
    <row r="31937" hidden="1" x14ac:dyDescent="0.25"/>
    <row r="31938" hidden="1" x14ac:dyDescent="0.25"/>
    <row r="31939" hidden="1" x14ac:dyDescent="0.25"/>
    <row r="31940" hidden="1" x14ac:dyDescent="0.25"/>
    <row r="31941" hidden="1" x14ac:dyDescent="0.25"/>
    <row r="31942" hidden="1" x14ac:dyDescent="0.25"/>
    <row r="31943" hidden="1" x14ac:dyDescent="0.25"/>
    <row r="31944" hidden="1" x14ac:dyDescent="0.25"/>
    <row r="31945" hidden="1" x14ac:dyDescent="0.25"/>
    <row r="31946" hidden="1" x14ac:dyDescent="0.25"/>
    <row r="31947" hidden="1" x14ac:dyDescent="0.25"/>
    <row r="31948" hidden="1" x14ac:dyDescent="0.25"/>
    <row r="31949" hidden="1" x14ac:dyDescent="0.25"/>
    <row r="31950" hidden="1" x14ac:dyDescent="0.25"/>
    <row r="31951" hidden="1" x14ac:dyDescent="0.25"/>
    <row r="31952" hidden="1" x14ac:dyDescent="0.25"/>
    <row r="31953" hidden="1" x14ac:dyDescent="0.25"/>
    <row r="31954" hidden="1" x14ac:dyDescent="0.25"/>
    <row r="31955" hidden="1" x14ac:dyDescent="0.25"/>
    <row r="31956" hidden="1" x14ac:dyDescent="0.25"/>
    <row r="31957" hidden="1" x14ac:dyDescent="0.25"/>
    <row r="31958" hidden="1" x14ac:dyDescent="0.25"/>
    <row r="31959" hidden="1" x14ac:dyDescent="0.25"/>
    <row r="31960" hidden="1" x14ac:dyDescent="0.25"/>
    <row r="31961" hidden="1" x14ac:dyDescent="0.25"/>
    <row r="31962" hidden="1" x14ac:dyDescent="0.25"/>
    <row r="31963" hidden="1" x14ac:dyDescent="0.25"/>
    <row r="31964" hidden="1" x14ac:dyDescent="0.25"/>
    <row r="31965" hidden="1" x14ac:dyDescent="0.25"/>
    <row r="31966" hidden="1" x14ac:dyDescent="0.25"/>
    <row r="31967" hidden="1" x14ac:dyDescent="0.25"/>
    <row r="31968" hidden="1" x14ac:dyDescent="0.25"/>
    <row r="31969" hidden="1" x14ac:dyDescent="0.25"/>
    <row r="31970" hidden="1" x14ac:dyDescent="0.25"/>
    <row r="31971" hidden="1" x14ac:dyDescent="0.25"/>
    <row r="31972" hidden="1" x14ac:dyDescent="0.25"/>
    <row r="31973" hidden="1" x14ac:dyDescent="0.25"/>
    <row r="31974" hidden="1" x14ac:dyDescent="0.25"/>
    <row r="31975" hidden="1" x14ac:dyDescent="0.25"/>
    <row r="31976" hidden="1" x14ac:dyDescent="0.25"/>
    <row r="31977" hidden="1" x14ac:dyDescent="0.25"/>
    <row r="31978" hidden="1" x14ac:dyDescent="0.25"/>
    <row r="31979" hidden="1" x14ac:dyDescent="0.25"/>
    <row r="31980" hidden="1" x14ac:dyDescent="0.25"/>
    <row r="31981" hidden="1" x14ac:dyDescent="0.25"/>
    <row r="31982" hidden="1" x14ac:dyDescent="0.25"/>
    <row r="31983" hidden="1" x14ac:dyDescent="0.25"/>
    <row r="31984" hidden="1" x14ac:dyDescent="0.25"/>
    <row r="31985" hidden="1" x14ac:dyDescent="0.25"/>
    <row r="31986" hidden="1" x14ac:dyDescent="0.25"/>
    <row r="31987" hidden="1" x14ac:dyDescent="0.25"/>
    <row r="31988" hidden="1" x14ac:dyDescent="0.25"/>
    <row r="31989" hidden="1" x14ac:dyDescent="0.25"/>
    <row r="31990" hidden="1" x14ac:dyDescent="0.25"/>
    <row r="31991" hidden="1" x14ac:dyDescent="0.25"/>
    <row r="31992" hidden="1" x14ac:dyDescent="0.25"/>
    <row r="31993" hidden="1" x14ac:dyDescent="0.25"/>
    <row r="31994" hidden="1" x14ac:dyDescent="0.25"/>
    <row r="31995" hidden="1" x14ac:dyDescent="0.25"/>
    <row r="31996" hidden="1" x14ac:dyDescent="0.25"/>
    <row r="31997" hidden="1" x14ac:dyDescent="0.25"/>
    <row r="31998" hidden="1" x14ac:dyDescent="0.25"/>
    <row r="31999" hidden="1" x14ac:dyDescent="0.25"/>
    <row r="32000" hidden="1" x14ac:dyDescent="0.25"/>
    <row r="32001" hidden="1" x14ac:dyDescent="0.25"/>
    <row r="32002" hidden="1" x14ac:dyDescent="0.25"/>
    <row r="32003" hidden="1" x14ac:dyDescent="0.25"/>
    <row r="32004" hidden="1" x14ac:dyDescent="0.25"/>
    <row r="32005" hidden="1" x14ac:dyDescent="0.25"/>
    <row r="32006" hidden="1" x14ac:dyDescent="0.25"/>
    <row r="32007" hidden="1" x14ac:dyDescent="0.25"/>
    <row r="32008" hidden="1" x14ac:dyDescent="0.25"/>
    <row r="32009" hidden="1" x14ac:dyDescent="0.25"/>
    <row r="32010" hidden="1" x14ac:dyDescent="0.25"/>
    <row r="32011" hidden="1" x14ac:dyDescent="0.25"/>
    <row r="32012" hidden="1" x14ac:dyDescent="0.25"/>
    <row r="32013" hidden="1" x14ac:dyDescent="0.25"/>
    <row r="32014" hidden="1" x14ac:dyDescent="0.25"/>
    <row r="32015" hidden="1" x14ac:dyDescent="0.25"/>
    <row r="32016" hidden="1" x14ac:dyDescent="0.25"/>
    <row r="32017" hidden="1" x14ac:dyDescent="0.25"/>
    <row r="32018" hidden="1" x14ac:dyDescent="0.25"/>
    <row r="32019" hidden="1" x14ac:dyDescent="0.25"/>
    <row r="32020" hidden="1" x14ac:dyDescent="0.25"/>
    <row r="32021" hidden="1" x14ac:dyDescent="0.25"/>
    <row r="32022" hidden="1" x14ac:dyDescent="0.25"/>
    <row r="32023" hidden="1" x14ac:dyDescent="0.25"/>
    <row r="32024" hidden="1" x14ac:dyDescent="0.25"/>
    <row r="32025" hidden="1" x14ac:dyDescent="0.25"/>
    <row r="32026" hidden="1" x14ac:dyDescent="0.25"/>
    <row r="32027" hidden="1" x14ac:dyDescent="0.25"/>
    <row r="32028" hidden="1" x14ac:dyDescent="0.25"/>
    <row r="32029" hidden="1" x14ac:dyDescent="0.25"/>
    <row r="32030" hidden="1" x14ac:dyDescent="0.25"/>
    <row r="32031" hidden="1" x14ac:dyDescent="0.25"/>
    <row r="32032" hidden="1" x14ac:dyDescent="0.25"/>
    <row r="32033" hidden="1" x14ac:dyDescent="0.25"/>
    <row r="32034" hidden="1" x14ac:dyDescent="0.25"/>
    <row r="32035" hidden="1" x14ac:dyDescent="0.25"/>
    <row r="32036" hidden="1" x14ac:dyDescent="0.25"/>
    <row r="32037" hidden="1" x14ac:dyDescent="0.25"/>
    <row r="32038" hidden="1" x14ac:dyDescent="0.25"/>
    <row r="32039" hidden="1" x14ac:dyDescent="0.25"/>
    <row r="32040" hidden="1" x14ac:dyDescent="0.25"/>
    <row r="32041" hidden="1" x14ac:dyDescent="0.25"/>
    <row r="32042" hidden="1" x14ac:dyDescent="0.25"/>
    <row r="32043" hidden="1" x14ac:dyDescent="0.25"/>
    <row r="32044" hidden="1" x14ac:dyDescent="0.25"/>
    <row r="32045" hidden="1" x14ac:dyDescent="0.25"/>
    <row r="32046" hidden="1" x14ac:dyDescent="0.25"/>
    <row r="32047" hidden="1" x14ac:dyDescent="0.25"/>
    <row r="32048" hidden="1" x14ac:dyDescent="0.25"/>
    <row r="32049" hidden="1" x14ac:dyDescent="0.25"/>
    <row r="32050" hidden="1" x14ac:dyDescent="0.25"/>
    <row r="32051" hidden="1" x14ac:dyDescent="0.25"/>
    <row r="32052" hidden="1" x14ac:dyDescent="0.25"/>
    <row r="32053" hidden="1" x14ac:dyDescent="0.25"/>
    <row r="32054" hidden="1" x14ac:dyDescent="0.25"/>
    <row r="32055" hidden="1" x14ac:dyDescent="0.25"/>
    <row r="32056" hidden="1" x14ac:dyDescent="0.25"/>
    <row r="32057" hidden="1" x14ac:dyDescent="0.25"/>
    <row r="32058" hidden="1" x14ac:dyDescent="0.25"/>
    <row r="32059" hidden="1" x14ac:dyDescent="0.25"/>
    <row r="32060" hidden="1" x14ac:dyDescent="0.25"/>
    <row r="32061" hidden="1" x14ac:dyDescent="0.25"/>
    <row r="32062" hidden="1" x14ac:dyDescent="0.25"/>
    <row r="32063" hidden="1" x14ac:dyDescent="0.25"/>
    <row r="32064" hidden="1" x14ac:dyDescent="0.25"/>
    <row r="32065" hidden="1" x14ac:dyDescent="0.25"/>
    <row r="32066" hidden="1" x14ac:dyDescent="0.25"/>
    <row r="32067" hidden="1" x14ac:dyDescent="0.25"/>
    <row r="32068" hidden="1" x14ac:dyDescent="0.25"/>
    <row r="32069" hidden="1" x14ac:dyDescent="0.25"/>
    <row r="32070" hidden="1" x14ac:dyDescent="0.25"/>
    <row r="32071" hidden="1" x14ac:dyDescent="0.25"/>
    <row r="32072" hidden="1" x14ac:dyDescent="0.25"/>
    <row r="32073" hidden="1" x14ac:dyDescent="0.25"/>
    <row r="32074" hidden="1" x14ac:dyDescent="0.25"/>
    <row r="32075" hidden="1" x14ac:dyDescent="0.25"/>
    <row r="32076" hidden="1" x14ac:dyDescent="0.25"/>
    <row r="32077" hidden="1" x14ac:dyDescent="0.25"/>
    <row r="32078" hidden="1" x14ac:dyDescent="0.25"/>
    <row r="32079" hidden="1" x14ac:dyDescent="0.25"/>
    <row r="32080" hidden="1" x14ac:dyDescent="0.25"/>
    <row r="32081" hidden="1" x14ac:dyDescent="0.25"/>
    <row r="32082" hidden="1" x14ac:dyDescent="0.25"/>
    <row r="32083" hidden="1" x14ac:dyDescent="0.25"/>
    <row r="32084" hidden="1" x14ac:dyDescent="0.25"/>
    <row r="32085" hidden="1" x14ac:dyDescent="0.25"/>
    <row r="32086" hidden="1" x14ac:dyDescent="0.25"/>
    <row r="32087" hidden="1" x14ac:dyDescent="0.25"/>
    <row r="32088" hidden="1" x14ac:dyDescent="0.25"/>
    <row r="32089" hidden="1" x14ac:dyDescent="0.25"/>
    <row r="32090" hidden="1" x14ac:dyDescent="0.25"/>
    <row r="32091" hidden="1" x14ac:dyDescent="0.25"/>
    <row r="32092" hidden="1" x14ac:dyDescent="0.25"/>
    <row r="32093" hidden="1" x14ac:dyDescent="0.25"/>
    <row r="32094" hidden="1" x14ac:dyDescent="0.25"/>
    <row r="32095" hidden="1" x14ac:dyDescent="0.25"/>
    <row r="32096" hidden="1" x14ac:dyDescent="0.25"/>
    <row r="32097" hidden="1" x14ac:dyDescent="0.25"/>
    <row r="32098" hidden="1" x14ac:dyDescent="0.25"/>
    <row r="32099" hidden="1" x14ac:dyDescent="0.25"/>
    <row r="32100" hidden="1" x14ac:dyDescent="0.25"/>
    <row r="32101" hidden="1" x14ac:dyDescent="0.25"/>
    <row r="32102" hidden="1" x14ac:dyDescent="0.25"/>
    <row r="32103" hidden="1" x14ac:dyDescent="0.25"/>
    <row r="32104" hidden="1" x14ac:dyDescent="0.25"/>
    <row r="32105" hidden="1" x14ac:dyDescent="0.25"/>
    <row r="32106" hidden="1" x14ac:dyDescent="0.25"/>
    <row r="32107" hidden="1" x14ac:dyDescent="0.25"/>
    <row r="32108" hidden="1" x14ac:dyDescent="0.25"/>
    <row r="32109" hidden="1" x14ac:dyDescent="0.25"/>
    <row r="32110" hidden="1" x14ac:dyDescent="0.25"/>
    <row r="32111" hidden="1" x14ac:dyDescent="0.25"/>
    <row r="32112" hidden="1" x14ac:dyDescent="0.25"/>
    <row r="32113" hidden="1" x14ac:dyDescent="0.25"/>
    <row r="32114" hidden="1" x14ac:dyDescent="0.25"/>
    <row r="32115" hidden="1" x14ac:dyDescent="0.25"/>
    <row r="32116" hidden="1" x14ac:dyDescent="0.25"/>
    <row r="32117" hidden="1" x14ac:dyDescent="0.25"/>
    <row r="32118" hidden="1" x14ac:dyDescent="0.25"/>
    <row r="32119" hidden="1" x14ac:dyDescent="0.25"/>
    <row r="32120" hidden="1" x14ac:dyDescent="0.25"/>
    <row r="32121" hidden="1" x14ac:dyDescent="0.25"/>
    <row r="32122" hidden="1" x14ac:dyDescent="0.25"/>
    <row r="32123" hidden="1" x14ac:dyDescent="0.25"/>
    <row r="32124" hidden="1" x14ac:dyDescent="0.25"/>
    <row r="32125" hidden="1" x14ac:dyDescent="0.25"/>
    <row r="32126" hidden="1" x14ac:dyDescent="0.25"/>
    <row r="32127" hidden="1" x14ac:dyDescent="0.25"/>
    <row r="32128" hidden="1" x14ac:dyDescent="0.25"/>
    <row r="32129" hidden="1" x14ac:dyDescent="0.25"/>
    <row r="32130" hidden="1" x14ac:dyDescent="0.25"/>
    <row r="32131" hidden="1" x14ac:dyDescent="0.25"/>
    <row r="32132" hidden="1" x14ac:dyDescent="0.25"/>
    <row r="32133" hidden="1" x14ac:dyDescent="0.25"/>
    <row r="32134" hidden="1" x14ac:dyDescent="0.25"/>
    <row r="32135" hidden="1" x14ac:dyDescent="0.25"/>
    <row r="32136" hidden="1" x14ac:dyDescent="0.25"/>
    <row r="32137" hidden="1" x14ac:dyDescent="0.25"/>
    <row r="32138" hidden="1" x14ac:dyDescent="0.25"/>
    <row r="32139" hidden="1" x14ac:dyDescent="0.25"/>
    <row r="32140" hidden="1" x14ac:dyDescent="0.25"/>
    <row r="32141" hidden="1" x14ac:dyDescent="0.25"/>
    <row r="32142" hidden="1" x14ac:dyDescent="0.25"/>
    <row r="32143" hidden="1" x14ac:dyDescent="0.25"/>
    <row r="32144" hidden="1" x14ac:dyDescent="0.25"/>
    <row r="32145" hidden="1" x14ac:dyDescent="0.25"/>
    <row r="32146" hidden="1" x14ac:dyDescent="0.25"/>
    <row r="32147" hidden="1" x14ac:dyDescent="0.25"/>
    <row r="32148" hidden="1" x14ac:dyDescent="0.25"/>
    <row r="32149" hidden="1" x14ac:dyDescent="0.25"/>
    <row r="32150" hidden="1" x14ac:dyDescent="0.25"/>
    <row r="32151" hidden="1" x14ac:dyDescent="0.25"/>
    <row r="32152" hidden="1" x14ac:dyDescent="0.25"/>
    <row r="32153" hidden="1" x14ac:dyDescent="0.25"/>
    <row r="32154" hidden="1" x14ac:dyDescent="0.25"/>
    <row r="32155" hidden="1" x14ac:dyDescent="0.25"/>
    <row r="32156" hidden="1" x14ac:dyDescent="0.25"/>
    <row r="32157" hidden="1" x14ac:dyDescent="0.25"/>
    <row r="32158" hidden="1" x14ac:dyDescent="0.25"/>
    <row r="32159" hidden="1" x14ac:dyDescent="0.25"/>
    <row r="32160" hidden="1" x14ac:dyDescent="0.25"/>
    <row r="32161" hidden="1" x14ac:dyDescent="0.25"/>
    <row r="32162" hidden="1" x14ac:dyDescent="0.25"/>
    <row r="32163" hidden="1" x14ac:dyDescent="0.25"/>
    <row r="32164" hidden="1" x14ac:dyDescent="0.25"/>
    <row r="32165" hidden="1" x14ac:dyDescent="0.25"/>
    <row r="32166" hidden="1" x14ac:dyDescent="0.25"/>
    <row r="32167" hidden="1" x14ac:dyDescent="0.25"/>
    <row r="32168" hidden="1" x14ac:dyDescent="0.25"/>
    <row r="32169" hidden="1" x14ac:dyDescent="0.25"/>
    <row r="32170" hidden="1" x14ac:dyDescent="0.25"/>
    <row r="32171" hidden="1" x14ac:dyDescent="0.25"/>
    <row r="32172" hidden="1" x14ac:dyDescent="0.25"/>
    <row r="32173" hidden="1" x14ac:dyDescent="0.25"/>
    <row r="32174" hidden="1" x14ac:dyDescent="0.25"/>
    <row r="32175" hidden="1" x14ac:dyDescent="0.25"/>
    <row r="32176" hidden="1" x14ac:dyDescent="0.25"/>
    <row r="32177" hidden="1" x14ac:dyDescent="0.25"/>
    <row r="32178" hidden="1" x14ac:dyDescent="0.25"/>
    <row r="32179" hidden="1" x14ac:dyDescent="0.25"/>
    <row r="32180" hidden="1" x14ac:dyDescent="0.25"/>
    <row r="32181" hidden="1" x14ac:dyDescent="0.25"/>
    <row r="32182" hidden="1" x14ac:dyDescent="0.25"/>
    <row r="32183" hidden="1" x14ac:dyDescent="0.25"/>
    <row r="32184" hidden="1" x14ac:dyDescent="0.25"/>
    <row r="32185" hidden="1" x14ac:dyDescent="0.25"/>
    <row r="32186" hidden="1" x14ac:dyDescent="0.25"/>
    <row r="32187" hidden="1" x14ac:dyDescent="0.25"/>
    <row r="32188" hidden="1" x14ac:dyDescent="0.25"/>
    <row r="32189" hidden="1" x14ac:dyDescent="0.25"/>
    <row r="32190" hidden="1" x14ac:dyDescent="0.25"/>
    <row r="32191" hidden="1" x14ac:dyDescent="0.25"/>
    <row r="32192" hidden="1" x14ac:dyDescent="0.25"/>
    <row r="32193" hidden="1" x14ac:dyDescent="0.25"/>
    <row r="32194" hidden="1" x14ac:dyDescent="0.25"/>
    <row r="32195" hidden="1" x14ac:dyDescent="0.25"/>
    <row r="32196" hidden="1" x14ac:dyDescent="0.25"/>
    <row r="32197" hidden="1" x14ac:dyDescent="0.25"/>
    <row r="32198" hidden="1" x14ac:dyDescent="0.25"/>
    <row r="32199" hidden="1" x14ac:dyDescent="0.25"/>
    <row r="32200" hidden="1" x14ac:dyDescent="0.25"/>
    <row r="32201" hidden="1" x14ac:dyDescent="0.25"/>
    <row r="32202" hidden="1" x14ac:dyDescent="0.25"/>
    <row r="32203" hidden="1" x14ac:dyDescent="0.25"/>
    <row r="32204" hidden="1" x14ac:dyDescent="0.25"/>
    <row r="32205" hidden="1" x14ac:dyDescent="0.25"/>
    <row r="32206" hidden="1" x14ac:dyDescent="0.25"/>
    <row r="32207" hidden="1" x14ac:dyDescent="0.25"/>
    <row r="32208" hidden="1" x14ac:dyDescent="0.25"/>
    <row r="32209" hidden="1" x14ac:dyDescent="0.25"/>
    <row r="32210" hidden="1" x14ac:dyDescent="0.25"/>
    <row r="32211" hidden="1" x14ac:dyDescent="0.25"/>
    <row r="32212" hidden="1" x14ac:dyDescent="0.25"/>
    <row r="32213" hidden="1" x14ac:dyDescent="0.25"/>
    <row r="32214" hidden="1" x14ac:dyDescent="0.25"/>
    <row r="32215" hidden="1" x14ac:dyDescent="0.25"/>
    <row r="32216" hidden="1" x14ac:dyDescent="0.25"/>
    <row r="32217" hidden="1" x14ac:dyDescent="0.25"/>
    <row r="32218" hidden="1" x14ac:dyDescent="0.25"/>
    <row r="32219" hidden="1" x14ac:dyDescent="0.25"/>
    <row r="32220" hidden="1" x14ac:dyDescent="0.25"/>
    <row r="32221" hidden="1" x14ac:dyDescent="0.25"/>
    <row r="32222" hidden="1" x14ac:dyDescent="0.25"/>
    <row r="32223" hidden="1" x14ac:dyDescent="0.25"/>
    <row r="32224" hidden="1" x14ac:dyDescent="0.25"/>
    <row r="32225" hidden="1" x14ac:dyDescent="0.25"/>
    <row r="32226" hidden="1" x14ac:dyDescent="0.25"/>
    <row r="32227" hidden="1" x14ac:dyDescent="0.25"/>
    <row r="32228" hidden="1" x14ac:dyDescent="0.25"/>
    <row r="32229" hidden="1" x14ac:dyDescent="0.25"/>
    <row r="32230" hidden="1" x14ac:dyDescent="0.25"/>
    <row r="32231" hidden="1" x14ac:dyDescent="0.25"/>
    <row r="32232" hidden="1" x14ac:dyDescent="0.25"/>
    <row r="32233" hidden="1" x14ac:dyDescent="0.25"/>
    <row r="32234" hidden="1" x14ac:dyDescent="0.25"/>
    <row r="32235" hidden="1" x14ac:dyDescent="0.25"/>
    <row r="32236" hidden="1" x14ac:dyDescent="0.25"/>
    <row r="32237" hidden="1" x14ac:dyDescent="0.25"/>
    <row r="32238" hidden="1" x14ac:dyDescent="0.25"/>
    <row r="32239" hidden="1" x14ac:dyDescent="0.25"/>
    <row r="32240" hidden="1" x14ac:dyDescent="0.25"/>
    <row r="32241" hidden="1" x14ac:dyDescent="0.25"/>
    <row r="32242" hidden="1" x14ac:dyDescent="0.25"/>
    <row r="32243" hidden="1" x14ac:dyDescent="0.25"/>
    <row r="32244" hidden="1" x14ac:dyDescent="0.25"/>
    <row r="32245" hidden="1" x14ac:dyDescent="0.25"/>
    <row r="32246" hidden="1" x14ac:dyDescent="0.25"/>
    <row r="32247" hidden="1" x14ac:dyDescent="0.25"/>
    <row r="32248" hidden="1" x14ac:dyDescent="0.25"/>
    <row r="32249" hidden="1" x14ac:dyDescent="0.25"/>
    <row r="32250" hidden="1" x14ac:dyDescent="0.25"/>
    <row r="32251" hidden="1" x14ac:dyDescent="0.25"/>
    <row r="32252" hidden="1" x14ac:dyDescent="0.25"/>
    <row r="32253" hidden="1" x14ac:dyDescent="0.25"/>
    <row r="32254" hidden="1" x14ac:dyDescent="0.25"/>
    <row r="32255" hidden="1" x14ac:dyDescent="0.25"/>
    <row r="32256" hidden="1" x14ac:dyDescent="0.25"/>
    <row r="32257" hidden="1" x14ac:dyDescent="0.25"/>
    <row r="32258" hidden="1" x14ac:dyDescent="0.25"/>
    <row r="32259" hidden="1" x14ac:dyDescent="0.25"/>
    <row r="32260" hidden="1" x14ac:dyDescent="0.25"/>
    <row r="32261" hidden="1" x14ac:dyDescent="0.25"/>
    <row r="32262" hidden="1" x14ac:dyDescent="0.25"/>
    <row r="32263" hidden="1" x14ac:dyDescent="0.25"/>
    <row r="32264" hidden="1" x14ac:dyDescent="0.25"/>
    <row r="32265" hidden="1" x14ac:dyDescent="0.25"/>
    <row r="32266" hidden="1" x14ac:dyDescent="0.25"/>
    <row r="32267" hidden="1" x14ac:dyDescent="0.25"/>
    <row r="32268" hidden="1" x14ac:dyDescent="0.25"/>
    <row r="32269" hidden="1" x14ac:dyDescent="0.25"/>
    <row r="32270" hidden="1" x14ac:dyDescent="0.25"/>
    <row r="32271" hidden="1" x14ac:dyDescent="0.25"/>
    <row r="32272" hidden="1" x14ac:dyDescent="0.25"/>
    <row r="32273" hidden="1" x14ac:dyDescent="0.25"/>
    <row r="32274" hidden="1" x14ac:dyDescent="0.25"/>
    <row r="32275" hidden="1" x14ac:dyDescent="0.25"/>
    <row r="32276" hidden="1" x14ac:dyDescent="0.25"/>
    <row r="32277" hidden="1" x14ac:dyDescent="0.25"/>
    <row r="32278" hidden="1" x14ac:dyDescent="0.25"/>
    <row r="32279" hidden="1" x14ac:dyDescent="0.25"/>
    <row r="32280" hidden="1" x14ac:dyDescent="0.25"/>
    <row r="32281" hidden="1" x14ac:dyDescent="0.25"/>
    <row r="32282" hidden="1" x14ac:dyDescent="0.25"/>
    <row r="32283" hidden="1" x14ac:dyDescent="0.25"/>
    <row r="32284" hidden="1" x14ac:dyDescent="0.25"/>
    <row r="32285" hidden="1" x14ac:dyDescent="0.25"/>
    <row r="32286" hidden="1" x14ac:dyDescent="0.25"/>
    <row r="32287" hidden="1" x14ac:dyDescent="0.25"/>
    <row r="32288" hidden="1" x14ac:dyDescent="0.25"/>
    <row r="32289" hidden="1" x14ac:dyDescent="0.25"/>
    <row r="32290" hidden="1" x14ac:dyDescent="0.25"/>
    <row r="32291" hidden="1" x14ac:dyDescent="0.25"/>
    <row r="32292" hidden="1" x14ac:dyDescent="0.25"/>
    <row r="32293" hidden="1" x14ac:dyDescent="0.25"/>
    <row r="32294" hidden="1" x14ac:dyDescent="0.25"/>
    <row r="32295" hidden="1" x14ac:dyDescent="0.25"/>
    <row r="32296" hidden="1" x14ac:dyDescent="0.25"/>
    <row r="32297" hidden="1" x14ac:dyDescent="0.25"/>
    <row r="32298" hidden="1" x14ac:dyDescent="0.25"/>
    <row r="32299" hidden="1" x14ac:dyDescent="0.25"/>
    <row r="32300" hidden="1" x14ac:dyDescent="0.25"/>
    <row r="32301" hidden="1" x14ac:dyDescent="0.25"/>
    <row r="32302" hidden="1" x14ac:dyDescent="0.25"/>
    <row r="32303" hidden="1" x14ac:dyDescent="0.25"/>
    <row r="32304" hidden="1" x14ac:dyDescent="0.25"/>
    <row r="32305" hidden="1" x14ac:dyDescent="0.25"/>
    <row r="32306" hidden="1" x14ac:dyDescent="0.25"/>
    <row r="32307" hidden="1" x14ac:dyDescent="0.25"/>
    <row r="32308" hidden="1" x14ac:dyDescent="0.25"/>
    <row r="32309" hidden="1" x14ac:dyDescent="0.25"/>
    <row r="32310" hidden="1" x14ac:dyDescent="0.25"/>
    <row r="32311" hidden="1" x14ac:dyDescent="0.25"/>
    <row r="32312" hidden="1" x14ac:dyDescent="0.25"/>
    <row r="32313" hidden="1" x14ac:dyDescent="0.25"/>
    <row r="32314" hidden="1" x14ac:dyDescent="0.25"/>
    <row r="32315" hidden="1" x14ac:dyDescent="0.25"/>
    <row r="32316" hidden="1" x14ac:dyDescent="0.25"/>
    <row r="32317" hidden="1" x14ac:dyDescent="0.25"/>
    <row r="32318" hidden="1" x14ac:dyDescent="0.25"/>
    <row r="32319" hidden="1" x14ac:dyDescent="0.25"/>
    <row r="32320" hidden="1" x14ac:dyDescent="0.25"/>
    <row r="32321" hidden="1" x14ac:dyDescent="0.25"/>
    <row r="32322" hidden="1" x14ac:dyDescent="0.25"/>
    <row r="32323" hidden="1" x14ac:dyDescent="0.25"/>
    <row r="32324" hidden="1" x14ac:dyDescent="0.25"/>
    <row r="32325" hidden="1" x14ac:dyDescent="0.25"/>
    <row r="32326" hidden="1" x14ac:dyDescent="0.25"/>
    <row r="32327" hidden="1" x14ac:dyDescent="0.25"/>
    <row r="32328" hidden="1" x14ac:dyDescent="0.25"/>
    <row r="32329" hidden="1" x14ac:dyDescent="0.25"/>
    <row r="32330" hidden="1" x14ac:dyDescent="0.25"/>
    <row r="32331" hidden="1" x14ac:dyDescent="0.25"/>
    <row r="32332" hidden="1" x14ac:dyDescent="0.25"/>
    <row r="32333" hidden="1" x14ac:dyDescent="0.25"/>
    <row r="32334" hidden="1" x14ac:dyDescent="0.25"/>
    <row r="32335" hidden="1" x14ac:dyDescent="0.25"/>
    <row r="32336" hidden="1" x14ac:dyDescent="0.25"/>
    <row r="32337" hidden="1" x14ac:dyDescent="0.25"/>
    <row r="32338" hidden="1" x14ac:dyDescent="0.25"/>
    <row r="32339" hidden="1" x14ac:dyDescent="0.25"/>
    <row r="32340" hidden="1" x14ac:dyDescent="0.25"/>
    <row r="32341" hidden="1" x14ac:dyDescent="0.25"/>
    <row r="32342" hidden="1" x14ac:dyDescent="0.25"/>
    <row r="32343" hidden="1" x14ac:dyDescent="0.25"/>
    <row r="32344" hidden="1" x14ac:dyDescent="0.25"/>
    <row r="32345" hidden="1" x14ac:dyDescent="0.25"/>
    <row r="32346" hidden="1" x14ac:dyDescent="0.25"/>
    <row r="32347" hidden="1" x14ac:dyDescent="0.25"/>
    <row r="32348" hidden="1" x14ac:dyDescent="0.25"/>
    <row r="32349" hidden="1" x14ac:dyDescent="0.25"/>
    <row r="32350" hidden="1" x14ac:dyDescent="0.25"/>
    <row r="32351" hidden="1" x14ac:dyDescent="0.25"/>
    <row r="32352" hidden="1" x14ac:dyDescent="0.25"/>
    <row r="32353" hidden="1" x14ac:dyDescent="0.25"/>
    <row r="32354" hidden="1" x14ac:dyDescent="0.25"/>
    <row r="32355" hidden="1" x14ac:dyDescent="0.25"/>
    <row r="32356" hidden="1" x14ac:dyDescent="0.25"/>
    <row r="32357" hidden="1" x14ac:dyDescent="0.25"/>
    <row r="32358" hidden="1" x14ac:dyDescent="0.25"/>
    <row r="32359" hidden="1" x14ac:dyDescent="0.25"/>
    <row r="32360" hidden="1" x14ac:dyDescent="0.25"/>
    <row r="32361" hidden="1" x14ac:dyDescent="0.25"/>
    <row r="32362" hidden="1" x14ac:dyDescent="0.25"/>
    <row r="32363" hidden="1" x14ac:dyDescent="0.25"/>
    <row r="32364" hidden="1" x14ac:dyDescent="0.25"/>
    <row r="32365" hidden="1" x14ac:dyDescent="0.25"/>
    <row r="32366" hidden="1" x14ac:dyDescent="0.25"/>
    <row r="32367" hidden="1" x14ac:dyDescent="0.25"/>
    <row r="32368" hidden="1" x14ac:dyDescent="0.25"/>
    <row r="32369" hidden="1" x14ac:dyDescent="0.25"/>
    <row r="32370" hidden="1" x14ac:dyDescent="0.25"/>
    <row r="32371" hidden="1" x14ac:dyDescent="0.25"/>
    <row r="32372" hidden="1" x14ac:dyDescent="0.25"/>
    <row r="32373" hidden="1" x14ac:dyDescent="0.25"/>
    <row r="32374" hidden="1" x14ac:dyDescent="0.25"/>
    <row r="32375" hidden="1" x14ac:dyDescent="0.25"/>
    <row r="32376" hidden="1" x14ac:dyDescent="0.25"/>
    <row r="32377" hidden="1" x14ac:dyDescent="0.25"/>
    <row r="32378" hidden="1" x14ac:dyDescent="0.25"/>
    <row r="32379" hidden="1" x14ac:dyDescent="0.25"/>
    <row r="32380" hidden="1" x14ac:dyDescent="0.25"/>
    <row r="32381" hidden="1" x14ac:dyDescent="0.25"/>
    <row r="32382" hidden="1" x14ac:dyDescent="0.25"/>
    <row r="32383" hidden="1" x14ac:dyDescent="0.25"/>
    <row r="32384" hidden="1" x14ac:dyDescent="0.25"/>
    <row r="32385" hidden="1" x14ac:dyDescent="0.25"/>
    <row r="32386" hidden="1" x14ac:dyDescent="0.25"/>
    <row r="32387" hidden="1" x14ac:dyDescent="0.25"/>
    <row r="32388" hidden="1" x14ac:dyDescent="0.25"/>
    <row r="32389" hidden="1" x14ac:dyDescent="0.25"/>
    <row r="32390" hidden="1" x14ac:dyDescent="0.25"/>
    <row r="32391" hidden="1" x14ac:dyDescent="0.25"/>
    <row r="32392" hidden="1" x14ac:dyDescent="0.25"/>
    <row r="32393" hidden="1" x14ac:dyDescent="0.25"/>
    <row r="32394" hidden="1" x14ac:dyDescent="0.25"/>
    <row r="32395" hidden="1" x14ac:dyDescent="0.25"/>
    <row r="32396" hidden="1" x14ac:dyDescent="0.25"/>
    <row r="32397" hidden="1" x14ac:dyDescent="0.25"/>
    <row r="32398" hidden="1" x14ac:dyDescent="0.25"/>
    <row r="32399" hidden="1" x14ac:dyDescent="0.25"/>
    <row r="32400" hidden="1" x14ac:dyDescent="0.25"/>
    <row r="32401" hidden="1" x14ac:dyDescent="0.25"/>
    <row r="32402" hidden="1" x14ac:dyDescent="0.25"/>
    <row r="32403" hidden="1" x14ac:dyDescent="0.25"/>
    <row r="32404" hidden="1" x14ac:dyDescent="0.25"/>
    <row r="32405" hidden="1" x14ac:dyDescent="0.25"/>
    <row r="32406" hidden="1" x14ac:dyDescent="0.25"/>
    <row r="32407" hidden="1" x14ac:dyDescent="0.25"/>
    <row r="32408" hidden="1" x14ac:dyDescent="0.25"/>
    <row r="32409" hidden="1" x14ac:dyDescent="0.25"/>
    <row r="32410" hidden="1" x14ac:dyDescent="0.25"/>
    <row r="32411" hidden="1" x14ac:dyDescent="0.25"/>
    <row r="32412" hidden="1" x14ac:dyDescent="0.25"/>
    <row r="32413" hidden="1" x14ac:dyDescent="0.25"/>
    <row r="32414" hidden="1" x14ac:dyDescent="0.25"/>
    <row r="32415" hidden="1" x14ac:dyDescent="0.25"/>
    <row r="32416" hidden="1" x14ac:dyDescent="0.25"/>
    <row r="32417" hidden="1" x14ac:dyDescent="0.25"/>
    <row r="32418" hidden="1" x14ac:dyDescent="0.25"/>
    <row r="32419" hidden="1" x14ac:dyDescent="0.25"/>
    <row r="32420" hidden="1" x14ac:dyDescent="0.25"/>
    <row r="32421" hidden="1" x14ac:dyDescent="0.25"/>
    <row r="32422" hidden="1" x14ac:dyDescent="0.25"/>
    <row r="32423" hidden="1" x14ac:dyDescent="0.25"/>
    <row r="32424" hidden="1" x14ac:dyDescent="0.25"/>
    <row r="32425" hidden="1" x14ac:dyDescent="0.25"/>
    <row r="32426" hidden="1" x14ac:dyDescent="0.25"/>
    <row r="32427" hidden="1" x14ac:dyDescent="0.25"/>
    <row r="32428" hidden="1" x14ac:dyDescent="0.25"/>
    <row r="32429" hidden="1" x14ac:dyDescent="0.25"/>
    <row r="32430" hidden="1" x14ac:dyDescent="0.25"/>
    <row r="32431" hidden="1" x14ac:dyDescent="0.25"/>
    <row r="32432" hidden="1" x14ac:dyDescent="0.25"/>
    <row r="32433" hidden="1" x14ac:dyDescent="0.25"/>
    <row r="32434" hidden="1" x14ac:dyDescent="0.25"/>
    <row r="32435" hidden="1" x14ac:dyDescent="0.25"/>
    <row r="32436" hidden="1" x14ac:dyDescent="0.25"/>
    <row r="32437" hidden="1" x14ac:dyDescent="0.25"/>
    <row r="32438" hidden="1" x14ac:dyDescent="0.25"/>
    <row r="32439" hidden="1" x14ac:dyDescent="0.25"/>
    <row r="32440" hidden="1" x14ac:dyDescent="0.25"/>
    <row r="32441" hidden="1" x14ac:dyDescent="0.25"/>
    <row r="32442" hidden="1" x14ac:dyDescent="0.25"/>
    <row r="32443" hidden="1" x14ac:dyDescent="0.25"/>
    <row r="32444" hidden="1" x14ac:dyDescent="0.25"/>
    <row r="32445" hidden="1" x14ac:dyDescent="0.25"/>
    <row r="32446" hidden="1" x14ac:dyDescent="0.25"/>
    <row r="32447" hidden="1" x14ac:dyDescent="0.25"/>
    <row r="32448" hidden="1" x14ac:dyDescent="0.25"/>
    <row r="32449" hidden="1" x14ac:dyDescent="0.25"/>
    <row r="32450" hidden="1" x14ac:dyDescent="0.25"/>
    <row r="32451" hidden="1" x14ac:dyDescent="0.25"/>
    <row r="32452" hidden="1" x14ac:dyDescent="0.25"/>
    <row r="32453" hidden="1" x14ac:dyDescent="0.25"/>
    <row r="32454" hidden="1" x14ac:dyDescent="0.25"/>
    <row r="32455" hidden="1" x14ac:dyDescent="0.25"/>
    <row r="32456" hidden="1" x14ac:dyDescent="0.25"/>
    <row r="32457" hidden="1" x14ac:dyDescent="0.25"/>
    <row r="32458" hidden="1" x14ac:dyDescent="0.25"/>
    <row r="32459" hidden="1" x14ac:dyDescent="0.25"/>
    <row r="32460" hidden="1" x14ac:dyDescent="0.25"/>
    <row r="32461" hidden="1" x14ac:dyDescent="0.25"/>
    <row r="32462" hidden="1" x14ac:dyDescent="0.25"/>
    <row r="32463" hidden="1" x14ac:dyDescent="0.25"/>
    <row r="32464" hidden="1" x14ac:dyDescent="0.25"/>
    <row r="32465" hidden="1" x14ac:dyDescent="0.25"/>
    <row r="32466" hidden="1" x14ac:dyDescent="0.25"/>
    <row r="32467" hidden="1" x14ac:dyDescent="0.25"/>
    <row r="32468" hidden="1" x14ac:dyDescent="0.25"/>
    <row r="32469" hidden="1" x14ac:dyDescent="0.25"/>
    <row r="32470" hidden="1" x14ac:dyDescent="0.25"/>
    <row r="32471" hidden="1" x14ac:dyDescent="0.25"/>
    <row r="32472" hidden="1" x14ac:dyDescent="0.25"/>
    <row r="32473" hidden="1" x14ac:dyDescent="0.25"/>
    <row r="32474" hidden="1" x14ac:dyDescent="0.25"/>
    <row r="32475" hidden="1" x14ac:dyDescent="0.25"/>
    <row r="32476" hidden="1" x14ac:dyDescent="0.25"/>
    <row r="32477" hidden="1" x14ac:dyDescent="0.25"/>
    <row r="32478" hidden="1" x14ac:dyDescent="0.25"/>
    <row r="32479" hidden="1" x14ac:dyDescent="0.25"/>
    <row r="32480" hidden="1" x14ac:dyDescent="0.25"/>
    <row r="32481" hidden="1" x14ac:dyDescent="0.25"/>
    <row r="32482" hidden="1" x14ac:dyDescent="0.25"/>
    <row r="32483" hidden="1" x14ac:dyDescent="0.25"/>
    <row r="32484" hidden="1" x14ac:dyDescent="0.25"/>
    <row r="32485" hidden="1" x14ac:dyDescent="0.25"/>
    <row r="32486" hidden="1" x14ac:dyDescent="0.25"/>
    <row r="32487" hidden="1" x14ac:dyDescent="0.25"/>
    <row r="32488" hidden="1" x14ac:dyDescent="0.25"/>
    <row r="32489" hidden="1" x14ac:dyDescent="0.25"/>
    <row r="32490" hidden="1" x14ac:dyDescent="0.25"/>
    <row r="32491" hidden="1" x14ac:dyDescent="0.25"/>
    <row r="32492" hidden="1" x14ac:dyDescent="0.25"/>
    <row r="32493" hidden="1" x14ac:dyDescent="0.25"/>
    <row r="32494" hidden="1" x14ac:dyDescent="0.25"/>
    <row r="32495" hidden="1" x14ac:dyDescent="0.25"/>
    <row r="32496" hidden="1" x14ac:dyDescent="0.25"/>
    <row r="32497" hidden="1" x14ac:dyDescent="0.25"/>
    <row r="32498" hidden="1" x14ac:dyDescent="0.25"/>
    <row r="32499" hidden="1" x14ac:dyDescent="0.25"/>
    <row r="32500" hidden="1" x14ac:dyDescent="0.25"/>
    <row r="32501" hidden="1" x14ac:dyDescent="0.25"/>
    <row r="32502" hidden="1" x14ac:dyDescent="0.25"/>
    <row r="32503" hidden="1" x14ac:dyDescent="0.25"/>
    <row r="32504" hidden="1" x14ac:dyDescent="0.25"/>
    <row r="32505" hidden="1" x14ac:dyDescent="0.25"/>
    <row r="32506" hidden="1" x14ac:dyDescent="0.25"/>
    <row r="32507" hidden="1" x14ac:dyDescent="0.25"/>
    <row r="32508" hidden="1" x14ac:dyDescent="0.25"/>
    <row r="32509" hidden="1" x14ac:dyDescent="0.25"/>
    <row r="32510" hidden="1" x14ac:dyDescent="0.25"/>
    <row r="32511" hidden="1" x14ac:dyDescent="0.25"/>
    <row r="32512" hidden="1" x14ac:dyDescent="0.25"/>
    <row r="32513" hidden="1" x14ac:dyDescent="0.25"/>
    <row r="32514" hidden="1" x14ac:dyDescent="0.25"/>
    <row r="32515" hidden="1" x14ac:dyDescent="0.25"/>
    <row r="32516" hidden="1" x14ac:dyDescent="0.25"/>
    <row r="32517" hidden="1" x14ac:dyDescent="0.25"/>
    <row r="32518" hidden="1" x14ac:dyDescent="0.25"/>
    <row r="32519" hidden="1" x14ac:dyDescent="0.25"/>
    <row r="32520" hidden="1" x14ac:dyDescent="0.25"/>
    <row r="32521" hidden="1" x14ac:dyDescent="0.25"/>
    <row r="32522" hidden="1" x14ac:dyDescent="0.25"/>
    <row r="32523" hidden="1" x14ac:dyDescent="0.25"/>
    <row r="32524" hidden="1" x14ac:dyDescent="0.25"/>
    <row r="32525" hidden="1" x14ac:dyDescent="0.25"/>
    <row r="32526" hidden="1" x14ac:dyDescent="0.25"/>
    <row r="32527" hidden="1" x14ac:dyDescent="0.25"/>
    <row r="32528" hidden="1" x14ac:dyDescent="0.25"/>
    <row r="32529" hidden="1" x14ac:dyDescent="0.25"/>
    <row r="32530" hidden="1" x14ac:dyDescent="0.25"/>
    <row r="32531" hidden="1" x14ac:dyDescent="0.25"/>
    <row r="32532" hidden="1" x14ac:dyDescent="0.25"/>
    <row r="32533" hidden="1" x14ac:dyDescent="0.25"/>
    <row r="32534" hidden="1" x14ac:dyDescent="0.25"/>
    <row r="32535" hidden="1" x14ac:dyDescent="0.25"/>
    <row r="32536" hidden="1" x14ac:dyDescent="0.25"/>
    <row r="32537" hidden="1" x14ac:dyDescent="0.25"/>
    <row r="32538" hidden="1" x14ac:dyDescent="0.25"/>
    <row r="32539" hidden="1" x14ac:dyDescent="0.25"/>
    <row r="32540" hidden="1" x14ac:dyDescent="0.25"/>
    <row r="32541" hidden="1" x14ac:dyDescent="0.25"/>
    <row r="32542" hidden="1" x14ac:dyDescent="0.25"/>
    <row r="32543" hidden="1" x14ac:dyDescent="0.25"/>
    <row r="32544" hidden="1" x14ac:dyDescent="0.25"/>
    <row r="32545" hidden="1" x14ac:dyDescent="0.25"/>
    <row r="32546" hidden="1" x14ac:dyDescent="0.25"/>
    <row r="32547" hidden="1" x14ac:dyDescent="0.25"/>
    <row r="32548" hidden="1" x14ac:dyDescent="0.25"/>
    <row r="32549" hidden="1" x14ac:dyDescent="0.25"/>
    <row r="32550" hidden="1" x14ac:dyDescent="0.25"/>
    <row r="32551" hidden="1" x14ac:dyDescent="0.25"/>
    <row r="32552" hidden="1" x14ac:dyDescent="0.25"/>
    <row r="32553" hidden="1" x14ac:dyDescent="0.25"/>
    <row r="32554" hidden="1" x14ac:dyDescent="0.25"/>
    <row r="32555" hidden="1" x14ac:dyDescent="0.25"/>
    <row r="32556" hidden="1" x14ac:dyDescent="0.25"/>
    <row r="32557" hidden="1" x14ac:dyDescent="0.25"/>
    <row r="32558" hidden="1" x14ac:dyDescent="0.25"/>
    <row r="32559" hidden="1" x14ac:dyDescent="0.25"/>
    <row r="32560" hidden="1" x14ac:dyDescent="0.25"/>
    <row r="32561" hidden="1" x14ac:dyDescent="0.25"/>
    <row r="32562" hidden="1" x14ac:dyDescent="0.25"/>
    <row r="32563" hidden="1" x14ac:dyDescent="0.25"/>
    <row r="32564" hidden="1" x14ac:dyDescent="0.25"/>
    <row r="32565" hidden="1" x14ac:dyDescent="0.25"/>
    <row r="32566" hidden="1" x14ac:dyDescent="0.25"/>
    <row r="32567" hidden="1" x14ac:dyDescent="0.25"/>
    <row r="32568" hidden="1" x14ac:dyDescent="0.25"/>
    <row r="32569" hidden="1" x14ac:dyDescent="0.25"/>
    <row r="32570" hidden="1" x14ac:dyDescent="0.25"/>
    <row r="32571" hidden="1" x14ac:dyDescent="0.25"/>
    <row r="32572" hidden="1" x14ac:dyDescent="0.25"/>
    <row r="32573" hidden="1" x14ac:dyDescent="0.25"/>
    <row r="32574" hidden="1" x14ac:dyDescent="0.25"/>
    <row r="32575" hidden="1" x14ac:dyDescent="0.25"/>
    <row r="32576" hidden="1" x14ac:dyDescent="0.25"/>
    <row r="32577" hidden="1" x14ac:dyDescent="0.25"/>
    <row r="32578" hidden="1" x14ac:dyDescent="0.25"/>
    <row r="32579" hidden="1" x14ac:dyDescent="0.25"/>
    <row r="32580" hidden="1" x14ac:dyDescent="0.25"/>
    <row r="32581" hidden="1" x14ac:dyDescent="0.25"/>
    <row r="32582" hidden="1" x14ac:dyDescent="0.25"/>
    <row r="32583" hidden="1" x14ac:dyDescent="0.25"/>
    <row r="32584" hidden="1" x14ac:dyDescent="0.25"/>
    <row r="32585" hidden="1" x14ac:dyDescent="0.25"/>
    <row r="32586" hidden="1" x14ac:dyDescent="0.25"/>
    <row r="32587" hidden="1" x14ac:dyDescent="0.25"/>
    <row r="32588" hidden="1" x14ac:dyDescent="0.25"/>
    <row r="32589" hidden="1" x14ac:dyDescent="0.25"/>
    <row r="32590" hidden="1" x14ac:dyDescent="0.25"/>
    <row r="32591" hidden="1" x14ac:dyDescent="0.25"/>
    <row r="32592" hidden="1" x14ac:dyDescent="0.25"/>
    <row r="32593" hidden="1" x14ac:dyDescent="0.25"/>
    <row r="32594" hidden="1" x14ac:dyDescent="0.25"/>
    <row r="32595" hidden="1" x14ac:dyDescent="0.25"/>
    <row r="32596" hidden="1" x14ac:dyDescent="0.25"/>
    <row r="32597" hidden="1" x14ac:dyDescent="0.25"/>
    <row r="32598" hidden="1" x14ac:dyDescent="0.25"/>
    <row r="32599" hidden="1" x14ac:dyDescent="0.25"/>
    <row r="32600" hidden="1" x14ac:dyDescent="0.25"/>
    <row r="32601" hidden="1" x14ac:dyDescent="0.25"/>
    <row r="32602" hidden="1" x14ac:dyDescent="0.25"/>
    <row r="32603" hidden="1" x14ac:dyDescent="0.25"/>
    <row r="32604" hidden="1" x14ac:dyDescent="0.25"/>
    <row r="32605" hidden="1" x14ac:dyDescent="0.25"/>
    <row r="32606" hidden="1" x14ac:dyDescent="0.25"/>
    <row r="32607" hidden="1" x14ac:dyDescent="0.25"/>
    <row r="32608" hidden="1" x14ac:dyDescent="0.25"/>
    <row r="32609" hidden="1" x14ac:dyDescent="0.25"/>
    <row r="32610" hidden="1" x14ac:dyDescent="0.25"/>
    <row r="32611" hidden="1" x14ac:dyDescent="0.25"/>
    <row r="32612" hidden="1" x14ac:dyDescent="0.25"/>
    <row r="32613" hidden="1" x14ac:dyDescent="0.25"/>
    <row r="32614" hidden="1" x14ac:dyDescent="0.25"/>
    <row r="32615" hidden="1" x14ac:dyDescent="0.25"/>
    <row r="32616" hidden="1" x14ac:dyDescent="0.25"/>
    <row r="32617" hidden="1" x14ac:dyDescent="0.25"/>
    <row r="32618" hidden="1" x14ac:dyDescent="0.25"/>
    <row r="32619" hidden="1" x14ac:dyDescent="0.25"/>
    <row r="32620" hidden="1" x14ac:dyDescent="0.25"/>
    <row r="32621" hidden="1" x14ac:dyDescent="0.25"/>
    <row r="32622" hidden="1" x14ac:dyDescent="0.25"/>
    <row r="32623" hidden="1" x14ac:dyDescent="0.25"/>
    <row r="32624" hidden="1" x14ac:dyDescent="0.25"/>
    <row r="32625" hidden="1" x14ac:dyDescent="0.25"/>
    <row r="32626" hidden="1" x14ac:dyDescent="0.25"/>
    <row r="32627" hidden="1" x14ac:dyDescent="0.25"/>
    <row r="32628" hidden="1" x14ac:dyDescent="0.25"/>
    <row r="32629" hidden="1" x14ac:dyDescent="0.25"/>
    <row r="32630" hidden="1" x14ac:dyDescent="0.25"/>
    <row r="32631" hidden="1" x14ac:dyDescent="0.25"/>
    <row r="32632" hidden="1" x14ac:dyDescent="0.25"/>
    <row r="32633" hidden="1" x14ac:dyDescent="0.25"/>
    <row r="32634" hidden="1" x14ac:dyDescent="0.25"/>
    <row r="32635" hidden="1" x14ac:dyDescent="0.25"/>
    <row r="32636" hidden="1" x14ac:dyDescent="0.25"/>
    <row r="32637" hidden="1" x14ac:dyDescent="0.25"/>
    <row r="32638" hidden="1" x14ac:dyDescent="0.25"/>
    <row r="32639" hidden="1" x14ac:dyDescent="0.25"/>
    <row r="32640" hidden="1" x14ac:dyDescent="0.25"/>
    <row r="32641" hidden="1" x14ac:dyDescent="0.25"/>
    <row r="32642" hidden="1" x14ac:dyDescent="0.25"/>
    <row r="32643" hidden="1" x14ac:dyDescent="0.25"/>
    <row r="32644" hidden="1" x14ac:dyDescent="0.25"/>
    <row r="32645" hidden="1" x14ac:dyDescent="0.25"/>
    <row r="32646" hidden="1" x14ac:dyDescent="0.25"/>
    <row r="32647" hidden="1" x14ac:dyDescent="0.25"/>
    <row r="32648" hidden="1" x14ac:dyDescent="0.25"/>
    <row r="32649" hidden="1" x14ac:dyDescent="0.25"/>
    <row r="32650" hidden="1" x14ac:dyDescent="0.25"/>
    <row r="32651" hidden="1" x14ac:dyDescent="0.25"/>
    <row r="32652" hidden="1" x14ac:dyDescent="0.25"/>
    <row r="32653" hidden="1" x14ac:dyDescent="0.25"/>
    <row r="32654" hidden="1" x14ac:dyDescent="0.25"/>
    <row r="32655" hidden="1" x14ac:dyDescent="0.25"/>
    <row r="32656" hidden="1" x14ac:dyDescent="0.25"/>
    <row r="32657" hidden="1" x14ac:dyDescent="0.25"/>
    <row r="32658" hidden="1" x14ac:dyDescent="0.25"/>
    <row r="32659" hidden="1" x14ac:dyDescent="0.25"/>
    <row r="32660" hidden="1" x14ac:dyDescent="0.25"/>
    <row r="32661" hidden="1" x14ac:dyDescent="0.25"/>
    <row r="32662" hidden="1" x14ac:dyDescent="0.25"/>
    <row r="32663" hidden="1" x14ac:dyDescent="0.25"/>
    <row r="32664" hidden="1" x14ac:dyDescent="0.25"/>
    <row r="32665" hidden="1" x14ac:dyDescent="0.25"/>
    <row r="32666" hidden="1" x14ac:dyDescent="0.25"/>
    <row r="32667" hidden="1" x14ac:dyDescent="0.25"/>
    <row r="32668" hidden="1" x14ac:dyDescent="0.25"/>
    <row r="32669" hidden="1" x14ac:dyDescent="0.25"/>
    <row r="32670" hidden="1" x14ac:dyDescent="0.25"/>
    <row r="32671" hidden="1" x14ac:dyDescent="0.25"/>
    <row r="32672" hidden="1" x14ac:dyDescent="0.25"/>
    <row r="32673" hidden="1" x14ac:dyDescent="0.25"/>
    <row r="32674" hidden="1" x14ac:dyDescent="0.25"/>
    <row r="32675" hidden="1" x14ac:dyDescent="0.25"/>
    <row r="32676" hidden="1" x14ac:dyDescent="0.25"/>
    <row r="32677" hidden="1" x14ac:dyDescent="0.25"/>
    <row r="32678" hidden="1" x14ac:dyDescent="0.25"/>
    <row r="32679" hidden="1" x14ac:dyDescent="0.25"/>
    <row r="32680" hidden="1" x14ac:dyDescent="0.25"/>
    <row r="32681" hidden="1" x14ac:dyDescent="0.25"/>
    <row r="32682" hidden="1" x14ac:dyDescent="0.25"/>
    <row r="32683" hidden="1" x14ac:dyDescent="0.25"/>
    <row r="32684" hidden="1" x14ac:dyDescent="0.25"/>
    <row r="32685" hidden="1" x14ac:dyDescent="0.25"/>
    <row r="32686" hidden="1" x14ac:dyDescent="0.25"/>
    <row r="32687" hidden="1" x14ac:dyDescent="0.25"/>
    <row r="32688" hidden="1" x14ac:dyDescent="0.25"/>
    <row r="32689" hidden="1" x14ac:dyDescent="0.25"/>
    <row r="32690" hidden="1" x14ac:dyDescent="0.25"/>
    <row r="32691" hidden="1" x14ac:dyDescent="0.25"/>
    <row r="32692" hidden="1" x14ac:dyDescent="0.25"/>
    <row r="32693" hidden="1" x14ac:dyDescent="0.25"/>
    <row r="32694" hidden="1" x14ac:dyDescent="0.25"/>
    <row r="32695" hidden="1" x14ac:dyDescent="0.25"/>
    <row r="32696" hidden="1" x14ac:dyDescent="0.25"/>
    <row r="32697" hidden="1" x14ac:dyDescent="0.25"/>
    <row r="32698" hidden="1" x14ac:dyDescent="0.25"/>
    <row r="32699" hidden="1" x14ac:dyDescent="0.25"/>
    <row r="32700" hidden="1" x14ac:dyDescent="0.25"/>
    <row r="32701" hidden="1" x14ac:dyDescent="0.25"/>
    <row r="32702" hidden="1" x14ac:dyDescent="0.25"/>
    <row r="32703" hidden="1" x14ac:dyDescent="0.25"/>
    <row r="32704" hidden="1" x14ac:dyDescent="0.25"/>
    <row r="32705" hidden="1" x14ac:dyDescent="0.25"/>
    <row r="32706" hidden="1" x14ac:dyDescent="0.25"/>
    <row r="32707" hidden="1" x14ac:dyDescent="0.25"/>
    <row r="32708" hidden="1" x14ac:dyDescent="0.25"/>
    <row r="32709" hidden="1" x14ac:dyDescent="0.25"/>
    <row r="32710" hidden="1" x14ac:dyDescent="0.25"/>
    <row r="32711" hidden="1" x14ac:dyDescent="0.25"/>
    <row r="32712" hidden="1" x14ac:dyDescent="0.25"/>
    <row r="32713" hidden="1" x14ac:dyDescent="0.25"/>
    <row r="32714" hidden="1" x14ac:dyDescent="0.25"/>
    <row r="32715" hidden="1" x14ac:dyDescent="0.25"/>
    <row r="32716" hidden="1" x14ac:dyDescent="0.25"/>
    <row r="32717" hidden="1" x14ac:dyDescent="0.25"/>
    <row r="32718" hidden="1" x14ac:dyDescent="0.25"/>
    <row r="32719" hidden="1" x14ac:dyDescent="0.25"/>
    <row r="32720" hidden="1" x14ac:dyDescent="0.25"/>
    <row r="32721" hidden="1" x14ac:dyDescent="0.25"/>
    <row r="32722" hidden="1" x14ac:dyDescent="0.25"/>
    <row r="32723" hidden="1" x14ac:dyDescent="0.25"/>
    <row r="32724" hidden="1" x14ac:dyDescent="0.25"/>
    <row r="32725" hidden="1" x14ac:dyDescent="0.25"/>
    <row r="32726" hidden="1" x14ac:dyDescent="0.25"/>
    <row r="32727" hidden="1" x14ac:dyDescent="0.25"/>
    <row r="32728" hidden="1" x14ac:dyDescent="0.25"/>
    <row r="32729" hidden="1" x14ac:dyDescent="0.25"/>
    <row r="32730" hidden="1" x14ac:dyDescent="0.25"/>
    <row r="32731" hidden="1" x14ac:dyDescent="0.25"/>
    <row r="32732" hidden="1" x14ac:dyDescent="0.25"/>
    <row r="32733" hidden="1" x14ac:dyDescent="0.25"/>
    <row r="32734" hidden="1" x14ac:dyDescent="0.25"/>
    <row r="32735" hidden="1" x14ac:dyDescent="0.25"/>
    <row r="32736" hidden="1" x14ac:dyDescent="0.25"/>
    <row r="32737" hidden="1" x14ac:dyDescent="0.25"/>
    <row r="32738" hidden="1" x14ac:dyDescent="0.25"/>
    <row r="32739" hidden="1" x14ac:dyDescent="0.25"/>
    <row r="32740" hidden="1" x14ac:dyDescent="0.25"/>
    <row r="32741" hidden="1" x14ac:dyDescent="0.25"/>
    <row r="32742" hidden="1" x14ac:dyDescent="0.25"/>
    <row r="32743" hidden="1" x14ac:dyDescent="0.25"/>
    <row r="32744" hidden="1" x14ac:dyDescent="0.25"/>
    <row r="32745" hidden="1" x14ac:dyDescent="0.25"/>
    <row r="32746" hidden="1" x14ac:dyDescent="0.25"/>
    <row r="32747" hidden="1" x14ac:dyDescent="0.25"/>
    <row r="32748" hidden="1" x14ac:dyDescent="0.25"/>
    <row r="32749" hidden="1" x14ac:dyDescent="0.25"/>
    <row r="32750" hidden="1" x14ac:dyDescent="0.25"/>
    <row r="32751" hidden="1" x14ac:dyDescent="0.25"/>
    <row r="32752" hidden="1" x14ac:dyDescent="0.25"/>
    <row r="32753" hidden="1" x14ac:dyDescent="0.25"/>
    <row r="32754" hidden="1" x14ac:dyDescent="0.25"/>
    <row r="32755" hidden="1" x14ac:dyDescent="0.25"/>
    <row r="32756" hidden="1" x14ac:dyDescent="0.25"/>
    <row r="32757" hidden="1" x14ac:dyDescent="0.25"/>
    <row r="32758" hidden="1" x14ac:dyDescent="0.25"/>
    <row r="32759" hidden="1" x14ac:dyDescent="0.25"/>
    <row r="32760" hidden="1" x14ac:dyDescent="0.25"/>
    <row r="32761" hidden="1" x14ac:dyDescent="0.25"/>
    <row r="32762" hidden="1" x14ac:dyDescent="0.25"/>
    <row r="32763" hidden="1" x14ac:dyDescent="0.25"/>
    <row r="32764" hidden="1" x14ac:dyDescent="0.25"/>
    <row r="32765" hidden="1" x14ac:dyDescent="0.25"/>
    <row r="32766" hidden="1" x14ac:dyDescent="0.25"/>
    <row r="32767" hidden="1" x14ac:dyDescent="0.25"/>
    <row r="32768" hidden="1" x14ac:dyDescent="0.25"/>
    <row r="32769" hidden="1" x14ac:dyDescent="0.25"/>
    <row r="32770" hidden="1" x14ac:dyDescent="0.25"/>
    <row r="32771" hidden="1" x14ac:dyDescent="0.25"/>
    <row r="32772" hidden="1" x14ac:dyDescent="0.25"/>
    <row r="32773" hidden="1" x14ac:dyDescent="0.25"/>
    <row r="32774" hidden="1" x14ac:dyDescent="0.25"/>
    <row r="32775" hidden="1" x14ac:dyDescent="0.25"/>
    <row r="32776" hidden="1" x14ac:dyDescent="0.25"/>
    <row r="32777" hidden="1" x14ac:dyDescent="0.25"/>
    <row r="32778" hidden="1" x14ac:dyDescent="0.25"/>
    <row r="32779" hidden="1" x14ac:dyDescent="0.25"/>
    <row r="32780" hidden="1" x14ac:dyDescent="0.25"/>
    <row r="32781" hidden="1" x14ac:dyDescent="0.25"/>
    <row r="32782" hidden="1" x14ac:dyDescent="0.25"/>
    <row r="32783" hidden="1" x14ac:dyDescent="0.25"/>
    <row r="32784" hidden="1" x14ac:dyDescent="0.25"/>
    <row r="32785" hidden="1" x14ac:dyDescent="0.25"/>
    <row r="32786" hidden="1" x14ac:dyDescent="0.25"/>
    <row r="32787" hidden="1" x14ac:dyDescent="0.25"/>
    <row r="32788" hidden="1" x14ac:dyDescent="0.25"/>
    <row r="32789" hidden="1" x14ac:dyDescent="0.25"/>
    <row r="32790" hidden="1" x14ac:dyDescent="0.25"/>
    <row r="32791" hidden="1" x14ac:dyDescent="0.25"/>
    <row r="32792" hidden="1" x14ac:dyDescent="0.25"/>
    <row r="32793" hidden="1" x14ac:dyDescent="0.25"/>
    <row r="32794" hidden="1" x14ac:dyDescent="0.25"/>
    <row r="32795" hidden="1" x14ac:dyDescent="0.25"/>
    <row r="32796" hidden="1" x14ac:dyDescent="0.25"/>
    <row r="32797" hidden="1" x14ac:dyDescent="0.25"/>
    <row r="32798" hidden="1" x14ac:dyDescent="0.25"/>
    <row r="32799" hidden="1" x14ac:dyDescent="0.25"/>
    <row r="32800" hidden="1" x14ac:dyDescent="0.25"/>
    <row r="32801" hidden="1" x14ac:dyDescent="0.25"/>
    <row r="32802" hidden="1" x14ac:dyDescent="0.25"/>
    <row r="32803" hidden="1" x14ac:dyDescent="0.25"/>
    <row r="32804" hidden="1" x14ac:dyDescent="0.25"/>
    <row r="32805" hidden="1" x14ac:dyDescent="0.25"/>
    <row r="32806" hidden="1" x14ac:dyDescent="0.25"/>
    <row r="32807" hidden="1" x14ac:dyDescent="0.25"/>
    <row r="32808" hidden="1" x14ac:dyDescent="0.25"/>
    <row r="32809" hidden="1" x14ac:dyDescent="0.25"/>
    <row r="32810" hidden="1" x14ac:dyDescent="0.25"/>
    <row r="32811" hidden="1" x14ac:dyDescent="0.25"/>
    <row r="32812" hidden="1" x14ac:dyDescent="0.25"/>
    <row r="32813" hidden="1" x14ac:dyDescent="0.25"/>
    <row r="32814" hidden="1" x14ac:dyDescent="0.25"/>
    <row r="32815" hidden="1" x14ac:dyDescent="0.25"/>
    <row r="32816" hidden="1" x14ac:dyDescent="0.25"/>
    <row r="32817" hidden="1" x14ac:dyDescent="0.25"/>
    <row r="32818" hidden="1" x14ac:dyDescent="0.25"/>
    <row r="32819" hidden="1" x14ac:dyDescent="0.25"/>
    <row r="32820" hidden="1" x14ac:dyDescent="0.25"/>
    <row r="32821" hidden="1" x14ac:dyDescent="0.25"/>
    <row r="32822" hidden="1" x14ac:dyDescent="0.25"/>
    <row r="32823" hidden="1" x14ac:dyDescent="0.25"/>
    <row r="32824" hidden="1" x14ac:dyDescent="0.25"/>
    <row r="32825" hidden="1" x14ac:dyDescent="0.25"/>
    <row r="32826" hidden="1" x14ac:dyDescent="0.25"/>
    <row r="32827" hidden="1" x14ac:dyDescent="0.25"/>
    <row r="32828" hidden="1" x14ac:dyDescent="0.25"/>
    <row r="32829" hidden="1" x14ac:dyDescent="0.25"/>
    <row r="32830" hidden="1" x14ac:dyDescent="0.25"/>
    <row r="32831" hidden="1" x14ac:dyDescent="0.25"/>
    <row r="32832" hidden="1" x14ac:dyDescent="0.25"/>
    <row r="32833" hidden="1" x14ac:dyDescent="0.25"/>
    <row r="32834" hidden="1" x14ac:dyDescent="0.25"/>
    <row r="32835" hidden="1" x14ac:dyDescent="0.25"/>
    <row r="32836" hidden="1" x14ac:dyDescent="0.25"/>
    <row r="32837" hidden="1" x14ac:dyDescent="0.25"/>
    <row r="32838" hidden="1" x14ac:dyDescent="0.25"/>
    <row r="32839" hidden="1" x14ac:dyDescent="0.25"/>
    <row r="32840" hidden="1" x14ac:dyDescent="0.25"/>
    <row r="32841" hidden="1" x14ac:dyDescent="0.25"/>
    <row r="32842" hidden="1" x14ac:dyDescent="0.25"/>
    <row r="32843" hidden="1" x14ac:dyDescent="0.25"/>
    <row r="32844" hidden="1" x14ac:dyDescent="0.25"/>
    <row r="32845" hidden="1" x14ac:dyDescent="0.25"/>
    <row r="32846" hidden="1" x14ac:dyDescent="0.25"/>
    <row r="32847" hidden="1" x14ac:dyDescent="0.25"/>
    <row r="32848" hidden="1" x14ac:dyDescent="0.25"/>
    <row r="32849" hidden="1" x14ac:dyDescent="0.25"/>
    <row r="32850" hidden="1" x14ac:dyDescent="0.25"/>
    <row r="32851" hidden="1" x14ac:dyDescent="0.25"/>
    <row r="32852" hidden="1" x14ac:dyDescent="0.25"/>
    <row r="32853" hidden="1" x14ac:dyDescent="0.25"/>
    <row r="32854" hidden="1" x14ac:dyDescent="0.25"/>
    <row r="32855" hidden="1" x14ac:dyDescent="0.25"/>
    <row r="32856" hidden="1" x14ac:dyDescent="0.25"/>
    <row r="32857" hidden="1" x14ac:dyDescent="0.25"/>
    <row r="32858" hidden="1" x14ac:dyDescent="0.25"/>
    <row r="32859" hidden="1" x14ac:dyDescent="0.25"/>
    <row r="32860" hidden="1" x14ac:dyDescent="0.25"/>
    <row r="32861" hidden="1" x14ac:dyDescent="0.25"/>
    <row r="32862" hidden="1" x14ac:dyDescent="0.25"/>
    <row r="32863" hidden="1" x14ac:dyDescent="0.25"/>
    <row r="32864" hidden="1" x14ac:dyDescent="0.25"/>
    <row r="32865" hidden="1" x14ac:dyDescent="0.25"/>
    <row r="32866" hidden="1" x14ac:dyDescent="0.25"/>
    <row r="32867" hidden="1" x14ac:dyDescent="0.25"/>
    <row r="32868" hidden="1" x14ac:dyDescent="0.25"/>
    <row r="32869" hidden="1" x14ac:dyDescent="0.25"/>
    <row r="32870" hidden="1" x14ac:dyDescent="0.25"/>
    <row r="32871" hidden="1" x14ac:dyDescent="0.25"/>
    <row r="32872" hidden="1" x14ac:dyDescent="0.25"/>
    <row r="32873" hidden="1" x14ac:dyDescent="0.25"/>
    <row r="32874" hidden="1" x14ac:dyDescent="0.25"/>
    <row r="32875" hidden="1" x14ac:dyDescent="0.25"/>
    <row r="32876" hidden="1" x14ac:dyDescent="0.25"/>
    <row r="32877" hidden="1" x14ac:dyDescent="0.25"/>
    <row r="32878" hidden="1" x14ac:dyDescent="0.25"/>
    <row r="32879" hidden="1" x14ac:dyDescent="0.25"/>
    <row r="32880" hidden="1" x14ac:dyDescent="0.25"/>
    <row r="32881" hidden="1" x14ac:dyDescent="0.25"/>
    <row r="32882" hidden="1" x14ac:dyDescent="0.25"/>
    <row r="32883" hidden="1" x14ac:dyDescent="0.25"/>
    <row r="32884" hidden="1" x14ac:dyDescent="0.25"/>
    <row r="32885" hidden="1" x14ac:dyDescent="0.25"/>
    <row r="32886" hidden="1" x14ac:dyDescent="0.25"/>
    <row r="32887" hidden="1" x14ac:dyDescent="0.25"/>
    <row r="32888" hidden="1" x14ac:dyDescent="0.25"/>
    <row r="32889" hidden="1" x14ac:dyDescent="0.25"/>
    <row r="32890" hidden="1" x14ac:dyDescent="0.25"/>
    <row r="32891" hidden="1" x14ac:dyDescent="0.25"/>
    <row r="32892" hidden="1" x14ac:dyDescent="0.25"/>
    <row r="32893" hidden="1" x14ac:dyDescent="0.25"/>
    <row r="32894" hidden="1" x14ac:dyDescent="0.25"/>
    <row r="32895" hidden="1" x14ac:dyDescent="0.25"/>
    <row r="32896" hidden="1" x14ac:dyDescent="0.25"/>
    <row r="32897" hidden="1" x14ac:dyDescent="0.25"/>
    <row r="32898" hidden="1" x14ac:dyDescent="0.25"/>
    <row r="32899" hidden="1" x14ac:dyDescent="0.25"/>
    <row r="32900" hidden="1" x14ac:dyDescent="0.25"/>
    <row r="32901" hidden="1" x14ac:dyDescent="0.25"/>
    <row r="32902" hidden="1" x14ac:dyDescent="0.25"/>
    <row r="32903" hidden="1" x14ac:dyDescent="0.25"/>
    <row r="32904" hidden="1" x14ac:dyDescent="0.25"/>
    <row r="32905" hidden="1" x14ac:dyDescent="0.25"/>
    <row r="32906" hidden="1" x14ac:dyDescent="0.25"/>
    <row r="32907" hidden="1" x14ac:dyDescent="0.25"/>
    <row r="32908" hidden="1" x14ac:dyDescent="0.25"/>
    <row r="32909" hidden="1" x14ac:dyDescent="0.25"/>
    <row r="32910" hidden="1" x14ac:dyDescent="0.25"/>
    <row r="32911" hidden="1" x14ac:dyDescent="0.25"/>
    <row r="32912" hidden="1" x14ac:dyDescent="0.25"/>
    <row r="32913" hidden="1" x14ac:dyDescent="0.25"/>
    <row r="32914" hidden="1" x14ac:dyDescent="0.25"/>
    <row r="32915" hidden="1" x14ac:dyDescent="0.25"/>
    <row r="32916" hidden="1" x14ac:dyDescent="0.25"/>
    <row r="32917" hidden="1" x14ac:dyDescent="0.25"/>
    <row r="32918" hidden="1" x14ac:dyDescent="0.25"/>
    <row r="32919" hidden="1" x14ac:dyDescent="0.25"/>
    <row r="32920" hidden="1" x14ac:dyDescent="0.25"/>
    <row r="32921" hidden="1" x14ac:dyDescent="0.25"/>
    <row r="32922" hidden="1" x14ac:dyDescent="0.25"/>
    <row r="32923" hidden="1" x14ac:dyDescent="0.25"/>
    <row r="32924" hidden="1" x14ac:dyDescent="0.25"/>
    <row r="32925" hidden="1" x14ac:dyDescent="0.25"/>
    <row r="32926" hidden="1" x14ac:dyDescent="0.25"/>
    <row r="32927" hidden="1" x14ac:dyDescent="0.25"/>
    <row r="32928" hidden="1" x14ac:dyDescent="0.25"/>
    <row r="32929" hidden="1" x14ac:dyDescent="0.25"/>
    <row r="32930" hidden="1" x14ac:dyDescent="0.25"/>
    <row r="32931" hidden="1" x14ac:dyDescent="0.25"/>
    <row r="32932" hidden="1" x14ac:dyDescent="0.25"/>
    <row r="32933" hidden="1" x14ac:dyDescent="0.25"/>
    <row r="32934" hidden="1" x14ac:dyDescent="0.25"/>
    <row r="32935" hidden="1" x14ac:dyDescent="0.25"/>
    <row r="32936" hidden="1" x14ac:dyDescent="0.25"/>
    <row r="32937" hidden="1" x14ac:dyDescent="0.25"/>
    <row r="32938" hidden="1" x14ac:dyDescent="0.25"/>
    <row r="32939" hidden="1" x14ac:dyDescent="0.25"/>
    <row r="32940" hidden="1" x14ac:dyDescent="0.25"/>
    <row r="32941" hidden="1" x14ac:dyDescent="0.25"/>
    <row r="32942" hidden="1" x14ac:dyDescent="0.25"/>
    <row r="32943" hidden="1" x14ac:dyDescent="0.25"/>
    <row r="32944" hidden="1" x14ac:dyDescent="0.25"/>
    <row r="32945" hidden="1" x14ac:dyDescent="0.25"/>
    <row r="32946" hidden="1" x14ac:dyDescent="0.25"/>
    <row r="32947" hidden="1" x14ac:dyDescent="0.25"/>
    <row r="32948" hidden="1" x14ac:dyDescent="0.25"/>
    <row r="32949" hidden="1" x14ac:dyDescent="0.25"/>
    <row r="32950" hidden="1" x14ac:dyDescent="0.25"/>
    <row r="32951" hidden="1" x14ac:dyDescent="0.25"/>
    <row r="32952" hidden="1" x14ac:dyDescent="0.25"/>
    <row r="32953" hidden="1" x14ac:dyDescent="0.25"/>
    <row r="32954" hidden="1" x14ac:dyDescent="0.25"/>
    <row r="32955" hidden="1" x14ac:dyDescent="0.25"/>
    <row r="32956" hidden="1" x14ac:dyDescent="0.25"/>
    <row r="32957" hidden="1" x14ac:dyDescent="0.25"/>
    <row r="32958" hidden="1" x14ac:dyDescent="0.25"/>
    <row r="32959" hidden="1" x14ac:dyDescent="0.25"/>
    <row r="32960" hidden="1" x14ac:dyDescent="0.25"/>
    <row r="32961" hidden="1" x14ac:dyDescent="0.25"/>
    <row r="32962" hidden="1" x14ac:dyDescent="0.25"/>
    <row r="32963" hidden="1" x14ac:dyDescent="0.25"/>
    <row r="32964" hidden="1" x14ac:dyDescent="0.25"/>
    <row r="32965" hidden="1" x14ac:dyDescent="0.25"/>
    <row r="32966" hidden="1" x14ac:dyDescent="0.25"/>
    <row r="32967" hidden="1" x14ac:dyDescent="0.25"/>
    <row r="32968" hidden="1" x14ac:dyDescent="0.25"/>
    <row r="32969" hidden="1" x14ac:dyDescent="0.25"/>
    <row r="32970" hidden="1" x14ac:dyDescent="0.25"/>
    <row r="32971" hidden="1" x14ac:dyDescent="0.25"/>
    <row r="32972" hidden="1" x14ac:dyDescent="0.25"/>
    <row r="32973" hidden="1" x14ac:dyDescent="0.25"/>
    <row r="32974" hidden="1" x14ac:dyDescent="0.25"/>
    <row r="32975" hidden="1" x14ac:dyDescent="0.25"/>
    <row r="32976" hidden="1" x14ac:dyDescent="0.25"/>
    <row r="32977" hidden="1" x14ac:dyDescent="0.25"/>
    <row r="32978" hidden="1" x14ac:dyDescent="0.25"/>
    <row r="32979" hidden="1" x14ac:dyDescent="0.25"/>
    <row r="32980" hidden="1" x14ac:dyDescent="0.25"/>
    <row r="32981" hidden="1" x14ac:dyDescent="0.25"/>
    <row r="32982" hidden="1" x14ac:dyDescent="0.25"/>
    <row r="32983" hidden="1" x14ac:dyDescent="0.25"/>
    <row r="32984" hidden="1" x14ac:dyDescent="0.25"/>
    <row r="32985" hidden="1" x14ac:dyDescent="0.25"/>
    <row r="32986" hidden="1" x14ac:dyDescent="0.25"/>
    <row r="32987" hidden="1" x14ac:dyDescent="0.25"/>
    <row r="32988" hidden="1" x14ac:dyDescent="0.25"/>
    <row r="32989" hidden="1" x14ac:dyDescent="0.25"/>
    <row r="32990" hidden="1" x14ac:dyDescent="0.25"/>
    <row r="32991" hidden="1" x14ac:dyDescent="0.25"/>
    <row r="32992" hidden="1" x14ac:dyDescent="0.25"/>
    <row r="32993" hidden="1" x14ac:dyDescent="0.25"/>
    <row r="32994" hidden="1" x14ac:dyDescent="0.25"/>
    <row r="32995" hidden="1" x14ac:dyDescent="0.25"/>
    <row r="32996" hidden="1" x14ac:dyDescent="0.25"/>
    <row r="32997" hidden="1" x14ac:dyDescent="0.25"/>
    <row r="32998" hidden="1" x14ac:dyDescent="0.25"/>
    <row r="32999" hidden="1" x14ac:dyDescent="0.25"/>
    <row r="33000" hidden="1" x14ac:dyDescent="0.25"/>
    <row r="33001" hidden="1" x14ac:dyDescent="0.25"/>
    <row r="33002" hidden="1" x14ac:dyDescent="0.25"/>
    <row r="33003" hidden="1" x14ac:dyDescent="0.25"/>
    <row r="33004" hidden="1" x14ac:dyDescent="0.25"/>
    <row r="33005" hidden="1" x14ac:dyDescent="0.25"/>
    <row r="33006" hidden="1" x14ac:dyDescent="0.25"/>
    <row r="33007" hidden="1" x14ac:dyDescent="0.25"/>
    <row r="33008" hidden="1" x14ac:dyDescent="0.25"/>
    <row r="33009" hidden="1" x14ac:dyDescent="0.25"/>
    <row r="33010" hidden="1" x14ac:dyDescent="0.25"/>
    <row r="33011" hidden="1" x14ac:dyDescent="0.25"/>
    <row r="33012" hidden="1" x14ac:dyDescent="0.25"/>
    <row r="33013" hidden="1" x14ac:dyDescent="0.25"/>
    <row r="33014" hidden="1" x14ac:dyDescent="0.25"/>
    <row r="33015" hidden="1" x14ac:dyDescent="0.25"/>
    <row r="33016" hidden="1" x14ac:dyDescent="0.25"/>
    <row r="33017" hidden="1" x14ac:dyDescent="0.25"/>
    <row r="33018" hidden="1" x14ac:dyDescent="0.25"/>
    <row r="33019" hidden="1" x14ac:dyDescent="0.25"/>
    <row r="33020" hidden="1" x14ac:dyDescent="0.25"/>
    <row r="33021" hidden="1" x14ac:dyDescent="0.25"/>
    <row r="33022" hidden="1" x14ac:dyDescent="0.25"/>
    <row r="33023" hidden="1" x14ac:dyDescent="0.25"/>
    <row r="33024" hidden="1" x14ac:dyDescent="0.25"/>
    <row r="33025" hidden="1" x14ac:dyDescent="0.25"/>
    <row r="33026" hidden="1" x14ac:dyDescent="0.25"/>
    <row r="33027" hidden="1" x14ac:dyDescent="0.25"/>
    <row r="33028" hidden="1" x14ac:dyDescent="0.25"/>
    <row r="33029" hidden="1" x14ac:dyDescent="0.25"/>
    <row r="33030" hidden="1" x14ac:dyDescent="0.25"/>
    <row r="33031" hidden="1" x14ac:dyDescent="0.25"/>
    <row r="33032" hidden="1" x14ac:dyDescent="0.25"/>
    <row r="33033" hidden="1" x14ac:dyDescent="0.25"/>
    <row r="33034" hidden="1" x14ac:dyDescent="0.25"/>
    <row r="33035" hidden="1" x14ac:dyDescent="0.25"/>
    <row r="33036" hidden="1" x14ac:dyDescent="0.25"/>
    <row r="33037" hidden="1" x14ac:dyDescent="0.25"/>
    <row r="33038" hidden="1" x14ac:dyDescent="0.25"/>
    <row r="33039" hidden="1" x14ac:dyDescent="0.25"/>
    <row r="33040" hidden="1" x14ac:dyDescent="0.25"/>
    <row r="33041" hidden="1" x14ac:dyDescent="0.25"/>
    <row r="33042" hidden="1" x14ac:dyDescent="0.25"/>
    <row r="33043" hidden="1" x14ac:dyDescent="0.25"/>
    <row r="33044" hidden="1" x14ac:dyDescent="0.25"/>
    <row r="33045" hidden="1" x14ac:dyDescent="0.25"/>
    <row r="33046" hidden="1" x14ac:dyDescent="0.25"/>
    <row r="33047" hidden="1" x14ac:dyDescent="0.25"/>
    <row r="33048" hidden="1" x14ac:dyDescent="0.25"/>
    <row r="33049" hidden="1" x14ac:dyDescent="0.25"/>
    <row r="33050" hidden="1" x14ac:dyDescent="0.25"/>
    <row r="33051" hidden="1" x14ac:dyDescent="0.25"/>
    <row r="33052" hidden="1" x14ac:dyDescent="0.25"/>
    <row r="33053" hidden="1" x14ac:dyDescent="0.25"/>
    <row r="33054" hidden="1" x14ac:dyDescent="0.25"/>
    <row r="33055" hidden="1" x14ac:dyDescent="0.25"/>
    <row r="33056" hidden="1" x14ac:dyDescent="0.25"/>
    <row r="33057" hidden="1" x14ac:dyDescent="0.25"/>
    <row r="33058" hidden="1" x14ac:dyDescent="0.25"/>
    <row r="33059" hidden="1" x14ac:dyDescent="0.25"/>
    <row r="33060" hidden="1" x14ac:dyDescent="0.25"/>
    <row r="33061" hidden="1" x14ac:dyDescent="0.25"/>
    <row r="33062" hidden="1" x14ac:dyDescent="0.25"/>
    <row r="33063" hidden="1" x14ac:dyDescent="0.25"/>
    <row r="33064" hidden="1" x14ac:dyDescent="0.25"/>
    <row r="33065" hidden="1" x14ac:dyDescent="0.25"/>
    <row r="33066" hidden="1" x14ac:dyDescent="0.25"/>
    <row r="33067" hidden="1" x14ac:dyDescent="0.25"/>
    <row r="33068" hidden="1" x14ac:dyDescent="0.25"/>
    <row r="33069" hidden="1" x14ac:dyDescent="0.25"/>
    <row r="33070" hidden="1" x14ac:dyDescent="0.25"/>
    <row r="33071" hidden="1" x14ac:dyDescent="0.25"/>
    <row r="33072" hidden="1" x14ac:dyDescent="0.25"/>
    <row r="33073" hidden="1" x14ac:dyDescent="0.25"/>
    <row r="33074" hidden="1" x14ac:dyDescent="0.25"/>
    <row r="33075" hidden="1" x14ac:dyDescent="0.25"/>
    <row r="33076" hidden="1" x14ac:dyDescent="0.25"/>
    <row r="33077" hidden="1" x14ac:dyDescent="0.25"/>
    <row r="33078" hidden="1" x14ac:dyDescent="0.25"/>
    <row r="33079" hidden="1" x14ac:dyDescent="0.25"/>
    <row r="33080" hidden="1" x14ac:dyDescent="0.25"/>
    <row r="33081" hidden="1" x14ac:dyDescent="0.25"/>
    <row r="33082" hidden="1" x14ac:dyDescent="0.25"/>
    <row r="33083" hidden="1" x14ac:dyDescent="0.25"/>
    <row r="33084" hidden="1" x14ac:dyDescent="0.25"/>
    <row r="33085" hidden="1" x14ac:dyDescent="0.25"/>
    <row r="33086" hidden="1" x14ac:dyDescent="0.25"/>
    <row r="33087" hidden="1" x14ac:dyDescent="0.25"/>
    <row r="33088" hidden="1" x14ac:dyDescent="0.25"/>
    <row r="33089" hidden="1" x14ac:dyDescent="0.25"/>
    <row r="33090" hidden="1" x14ac:dyDescent="0.25"/>
    <row r="33091" hidden="1" x14ac:dyDescent="0.25"/>
    <row r="33092" hidden="1" x14ac:dyDescent="0.25"/>
    <row r="33093" hidden="1" x14ac:dyDescent="0.25"/>
    <row r="33094" hidden="1" x14ac:dyDescent="0.25"/>
    <row r="33095" hidden="1" x14ac:dyDescent="0.25"/>
    <row r="33096" hidden="1" x14ac:dyDescent="0.25"/>
    <row r="33097" hidden="1" x14ac:dyDescent="0.25"/>
    <row r="33098" hidden="1" x14ac:dyDescent="0.25"/>
    <row r="33099" hidden="1" x14ac:dyDescent="0.25"/>
    <row r="33100" hidden="1" x14ac:dyDescent="0.25"/>
    <row r="33101" hidden="1" x14ac:dyDescent="0.25"/>
    <row r="33102" hidden="1" x14ac:dyDescent="0.25"/>
    <row r="33103" hidden="1" x14ac:dyDescent="0.25"/>
    <row r="33104" hidden="1" x14ac:dyDescent="0.25"/>
    <row r="33105" hidden="1" x14ac:dyDescent="0.25"/>
    <row r="33106" hidden="1" x14ac:dyDescent="0.25"/>
    <row r="33107" hidden="1" x14ac:dyDescent="0.25"/>
    <row r="33108" hidden="1" x14ac:dyDescent="0.25"/>
    <row r="33109" hidden="1" x14ac:dyDescent="0.25"/>
    <row r="33110" hidden="1" x14ac:dyDescent="0.25"/>
    <row r="33111" hidden="1" x14ac:dyDescent="0.25"/>
    <row r="33112" hidden="1" x14ac:dyDescent="0.25"/>
    <row r="33113" hidden="1" x14ac:dyDescent="0.25"/>
    <row r="33114" hidden="1" x14ac:dyDescent="0.25"/>
    <row r="33115" hidden="1" x14ac:dyDescent="0.25"/>
    <row r="33116" hidden="1" x14ac:dyDescent="0.25"/>
    <row r="33117" hidden="1" x14ac:dyDescent="0.25"/>
    <row r="33118" hidden="1" x14ac:dyDescent="0.25"/>
    <row r="33119" hidden="1" x14ac:dyDescent="0.25"/>
    <row r="33120" hidden="1" x14ac:dyDescent="0.25"/>
    <row r="33121" hidden="1" x14ac:dyDescent="0.25"/>
    <row r="33122" hidden="1" x14ac:dyDescent="0.25"/>
    <row r="33123" hidden="1" x14ac:dyDescent="0.25"/>
    <row r="33124" hidden="1" x14ac:dyDescent="0.25"/>
    <row r="33125" hidden="1" x14ac:dyDescent="0.25"/>
    <row r="33126" hidden="1" x14ac:dyDescent="0.25"/>
    <row r="33127" hidden="1" x14ac:dyDescent="0.25"/>
    <row r="33128" hidden="1" x14ac:dyDescent="0.25"/>
    <row r="33129" hidden="1" x14ac:dyDescent="0.25"/>
    <row r="33130" hidden="1" x14ac:dyDescent="0.25"/>
    <row r="33131" hidden="1" x14ac:dyDescent="0.25"/>
    <row r="33132" hidden="1" x14ac:dyDescent="0.25"/>
    <row r="33133" hidden="1" x14ac:dyDescent="0.25"/>
    <row r="33134" hidden="1" x14ac:dyDescent="0.25"/>
    <row r="33135" hidden="1" x14ac:dyDescent="0.25"/>
    <row r="33136" hidden="1" x14ac:dyDescent="0.25"/>
    <row r="33137" hidden="1" x14ac:dyDescent="0.25"/>
    <row r="33138" hidden="1" x14ac:dyDescent="0.25"/>
    <row r="33139" hidden="1" x14ac:dyDescent="0.25"/>
    <row r="33140" hidden="1" x14ac:dyDescent="0.25"/>
    <row r="33141" hidden="1" x14ac:dyDescent="0.25"/>
    <row r="33142" hidden="1" x14ac:dyDescent="0.25"/>
    <row r="33143" hidden="1" x14ac:dyDescent="0.25"/>
    <row r="33144" hidden="1" x14ac:dyDescent="0.25"/>
    <row r="33145" hidden="1" x14ac:dyDescent="0.25"/>
    <row r="33146" hidden="1" x14ac:dyDescent="0.25"/>
    <row r="33147" hidden="1" x14ac:dyDescent="0.25"/>
    <row r="33148" hidden="1" x14ac:dyDescent="0.25"/>
    <row r="33149" hidden="1" x14ac:dyDescent="0.25"/>
    <row r="33150" hidden="1" x14ac:dyDescent="0.25"/>
    <row r="33151" hidden="1" x14ac:dyDescent="0.25"/>
    <row r="33152" hidden="1" x14ac:dyDescent="0.25"/>
    <row r="33153" hidden="1" x14ac:dyDescent="0.25"/>
    <row r="33154" hidden="1" x14ac:dyDescent="0.25"/>
    <row r="33155" hidden="1" x14ac:dyDescent="0.25"/>
    <row r="33156" hidden="1" x14ac:dyDescent="0.25"/>
    <row r="33157" hidden="1" x14ac:dyDescent="0.25"/>
    <row r="33158" hidden="1" x14ac:dyDescent="0.25"/>
    <row r="33159" hidden="1" x14ac:dyDescent="0.25"/>
    <row r="33160" hidden="1" x14ac:dyDescent="0.25"/>
    <row r="33161" hidden="1" x14ac:dyDescent="0.25"/>
    <row r="33162" hidden="1" x14ac:dyDescent="0.25"/>
    <row r="33163" hidden="1" x14ac:dyDescent="0.25"/>
    <row r="33164" hidden="1" x14ac:dyDescent="0.25"/>
    <row r="33165" hidden="1" x14ac:dyDescent="0.25"/>
    <row r="33166" hidden="1" x14ac:dyDescent="0.25"/>
    <row r="33167" hidden="1" x14ac:dyDescent="0.25"/>
    <row r="33168" hidden="1" x14ac:dyDescent="0.25"/>
    <row r="33169" hidden="1" x14ac:dyDescent="0.25"/>
    <row r="33170" hidden="1" x14ac:dyDescent="0.25"/>
    <row r="33171" hidden="1" x14ac:dyDescent="0.25"/>
    <row r="33172" hidden="1" x14ac:dyDescent="0.25"/>
    <row r="33173" hidden="1" x14ac:dyDescent="0.25"/>
    <row r="33174" hidden="1" x14ac:dyDescent="0.25"/>
    <row r="33175" hidden="1" x14ac:dyDescent="0.25"/>
    <row r="33176" hidden="1" x14ac:dyDescent="0.25"/>
    <row r="33177" hidden="1" x14ac:dyDescent="0.25"/>
    <row r="33178" hidden="1" x14ac:dyDescent="0.25"/>
    <row r="33179" hidden="1" x14ac:dyDescent="0.25"/>
    <row r="33180" hidden="1" x14ac:dyDescent="0.25"/>
    <row r="33181" hidden="1" x14ac:dyDescent="0.25"/>
    <row r="33182" hidden="1" x14ac:dyDescent="0.25"/>
    <row r="33183" hidden="1" x14ac:dyDescent="0.25"/>
    <row r="33184" hidden="1" x14ac:dyDescent="0.25"/>
    <row r="33185" hidden="1" x14ac:dyDescent="0.25"/>
    <row r="33186" hidden="1" x14ac:dyDescent="0.25"/>
    <row r="33187" hidden="1" x14ac:dyDescent="0.25"/>
    <row r="33188" hidden="1" x14ac:dyDescent="0.25"/>
    <row r="33189" hidden="1" x14ac:dyDescent="0.25"/>
    <row r="33190" hidden="1" x14ac:dyDescent="0.25"/>
    <row r="33191" hidden="1" x14ac:dyDescent="0.25"/>
    <row r="33192" hidden="1" x14ac:dyDescent="0.25"/>
    <row r="33193" hidden="1" x14ac:dyDescent="0.25"/>
    <row r="33194" hidden="1" x14ac:dyDescent="0.25"/>
    <row r="33195" hidden="1" x14ac:dyDescent="0.25"/>
    <row r="33196" hidden="1" x14ac:dyDescent="0.25"/>
    <row r="33197" hidden="1" x14ac:dyDescent="0.25"/>
    <row r="33198" hidden="1" x14ac:dyDescent="0.25"/>
    <row r="33199" hidden="1" x14ac:dyDescent="0.25"/>
    <row r="33200" hidden="1" x14ac:dyDescent="0.25"/>
    <row r="33201" hidden="1" x14ac:dyDescent="0.25"/>
    <row r="33202" hidden="1" x14ac:dyDescent="0.25"/>
    <row r="33203" hidden="1" x14ac:dyDescent="0.25"/>
    <row r="33204" hidden="1" x14ac:dyDescent="0.25"/>
    <row r="33205" hidden="1" x14ac:dyDescent="0.25"/>
    <row r="33206" hidden="1" x14ac:dyDescent="0.25"/>
    <row r="33207" hidden="1" x14ac:dyDescent="0.25"/>
    <row r="33208" hidden="1" x14ac:dyDescent="0.25"/>
    <row r="33209" hidden="1" x14ac:dyDescent="0.25"/>
    <row r="33210" hidden="1" x14ac:dyDescent="0.25"/>
    <row r="33211" hidden="1" x14ac:dyDescent="0.25"/>
    <row r="33212" hidden="1" x14ac:dyDescent="0.25"/>
    <row r="33213" hidden="1" x14ac:dyDescent="0.25"/>
    <row r="33214" hidden="1" x14ac:dyDescent="0.25"/>
    <row r="33215" hidden="1" x14ac:dyDescent="0.25"/>
    <row r="33216" hidden="1" x14ac:dyDescent="0.25"/>
    <row r="33217" hidden="1" x14ac:dyDescent="0.25"/>
    <row r="33218" hidden="1" x14ac:dyDescent="0.25"/>
    <row r="33219" hidden="1" x14ac:dyDescent="0.25"/>
    <row r="33220" hidden="1" x14ac:dyDescent="0.25"/>
    <row r="33221" hidden="1" x14ac:dyDescent="0.25"/>
    <row r="33222" hidden="1" x14ac:dyDescent="0.25"/>
    <row r="33223" hidden="1" x14ac:dyDescent="0.25"/>
    <row r="33224" hidden="1" x14ac:dyDescent="0.25"/>
    <row r="33225" hidden="1" x14ac:dyDescent="0.25"/>
    <row r="33226" hidden="1" x14ac:dyDescent="0.25"/>
    <row r="33227" hidden="1" x14ac:dyDescent="0.25"/>
    <row r="33228" hidden="1" x14ac:dyDescent="0.25"/>
    <row r="33229" hidden="1" x14ac:dyDescent="0.25"/>
    <row r="33230" hidden="1" x14ac:dyDescent="0.25"/>
    <row r="33231" hidden="1" x14ac:dyDescent="0.25"/>
    <row r="33232" hidden="1" x14ac:dyDescent="0.25"/>
    <row r="33233" hidden="1" x14ac:dyDescent="0.25"/>
    <row r="33234" hidden="1" x14ac:dyDescent="0.25"/>
    <row r="33235" hidden="1" x14ac:dyDescent="0.25"/>
    <row r="33236" hidden="1" x14ac:dyDescent="0.25"/>
    <row r="33237" hidden="1" x14ac:dyDescent="0.25"/>
    <row r="33238" hidden="1" x14ac:dyDescent="0.25"/>
    <row r="33239" hidden="1" x14ac:dyDescent="0.25"/>
    <row r="33240" hidden="1" x14ac:dyDescent="0.25"/>
    <row r="33241" hidden="1" x14ac:dyDescent="0.25"/>
    <row r="33242" hidden="1" x14ac:dyDescent="0.25"/>
    <row r="33243" hidden="1" x14ac:dyDescent="0.25"/>
    <row r="33244" hidden="1" x14ac:dyDescent="0.25"/>
    <row r="33245" hidden="1" x14ac:dyDescent="0.25"/>
    <row r="33246" hidden="1" x14ac:dyDescent="0.25"/>
    <row r="33247" hidden="1" x14ac:dyDescent="0.25"/>
    <row r="33248" hidden="1" x14ac:dyDescent="0.25"/>
    <row r="33249" hidden="1" x14ac:dyDescent="0.25"/>
    <row r="33250" hidden="1" x14ac:dyDescent="0.25"/>
    <row r="33251" hidden="1" x14ac:dyDescent="0.25"/>
    <row r="33252" hidden="1" x14ac:dyDescent="0.25"/>
    <row r="33253" hidden="1" x14ac:dyDescent="0.25"/>
    <row r="33254" hidden="1" x14ac:dyDescent="0.25"/>
    <row r="33255" hidden="1" x14ac:dyDescent="0.25"/>
    <row r="33256" hidden="1" x14ac:dyDescent="0.25"/>
    <row r="33257" hidden="1" x14ac:dyDescent="0.25"/>
    <row r="33258" hidden="1" x14ac:dyDescent="0.25"/>
    <row r="33259" hidden="1" x14ac:dyDescent="0.25"/>
    <row r="33260" hidden="1" x14ac:dyDescent="0.25"/>
    <row r="33261" hidden="1" x14ac:dyDescent="0.25"/>
    <row r="33262" hidden="1" x14ac:dyDescent="0.25"/>
    <row r="33263" hidden="1" x14ac:dyDescent="0.25"/>
    <row r="33264" hidden="1" x14ac:dyDescent="0.25"/>
    <row r="33265" hidden="1" x14ac:dyDescent="0.25"/>
    <row r="33266" hidden="1" x14ac:dyDescent="0.25"/>
    <row r="33267" hidden="1" x14ac:dyDescent="0.25"/>
    <row r="33268" hidden="1" x14ac:dyDescent="0.25"/>
    <row r="33269" hidden="1" x14ac:dyDescent="0.25"/>
    <row r="33270" hidden="1" x14ac:dyDescent="0.25"/>
    <row r="33271" hidden="1" x14ac:dyDescent="0.25"/>
    <row r="33272" hidden="1" x14ac:dyDescent="0.25"/>
    <row r="33273" hidden="1" x14ac:dyDescent="0.25"/>
    <row r="33274" hidden="1" x14ac:dyDescent="0.25"/>
    <row r="33275" hidden="1" x14ac:dyDescent="0.25"/>
    <row r="33276" hidden="1" x14ac:dyDescent="0.25"/>
    <row r="33277" hidden="1" x14ac:dyDescent="0.25"/>
    <row r="33278" hidden="1" x14ac:dyDescent="0.25"/>
    <row r="33279" hidden="1" x14ac:dyDescent="0.25"/>
    <row r="33280" hidden="1" x14ac:dyDescent="0.25"/>
    <row r="33281" hidden="1" x14ac:dyDescent="0.25"/>
    <row r="33282" hidden="1" x14ac:dyDescent="0.25"/>
    <row r="33283" hidden="1" x14ac:dyDescent="0.25"/>
    <row r="33284" hidden="1" x14ac:dyDescent="0.25"/>
    <row r="33285" hidden="1" x14ac:dyDescent="0.25"/>
    <row r="33286" hidden="1" x14ac:dyDescent="0.25"/>
    <row r="33287" hidden="1" x14ac:dyDescent="0.25"/>
    <row r="33288" hidden="1" x14ac:dyDescent="0.25"/>
    <row r="33289" hidden="1" x14ac:dyDescent="0.25"/>
    <row r="33290" hidden="1" x14ac:dyDescent="0.25"/>
    <row r="33291" hidden="1" x14ac:dyDescent="0.25"/>
    <row r="33292" hidden="1" x14ac:dyDescent="0.25"/>
    <row r="33293" hidden="1" x14ac:dyDescent="0.25"/>
    <row r="33294" hidden="1" x14ac:dyDescent="0.25"/>
    <row r="33295" hidden="1" x14ac:dyDescent="0.25"/>
    <row r="33296" hidden="1" x14ac:dyDescent="0.25"/>
    <row r="33297" hidden="1" x14ac:dyDescent="0.25"/>
    <row r="33298" hidden="1" x14ac:dyDescent="0.25"/>
    <row r="33299" hidden="1" x14ac:dyDescent="0.25"/>
    <row r="33300" hidden="1" x14ac:dyDescent="0.25"/>
    <row r="33301" hidden="1" x14ac:dyDescent="0.25"/>
    <row r="33302" hidden="1" x14ac:dyDescent="0.25"/>
    <row r="33303" hidden="1" x14ac:dyDescent="0.25"/>
    <row r="33304" hidden="1" x14ac:dyDescent="0.25"/>
    <row r="33305" hidden="1" x14ac:dyDescent="0.25"/>
    <row r="33306" hidden="1" x14ac:dyDescent="0.25"/>
    <row r="33307" hidden="1" x14ac:dyDescent="0.25"/>
    <row r="33308" hidden="1" x14ac:dyDescent="0.25"/>
    <row r="33309" hidden="1" x14ac:dyDescent="0.25"/>
    <row r="33310" hidden="1" x14ac:dyDescent="0.25"/>
    <row r="33311" hidden="1" x14ac:dyDescent="0.25"/>
    <row r="33312" hidden="1" x14ac:dyDescent="0.25"/>
    <row r="33313" hidden="1" x14ac:dyDescent="0.25"/>
    <row r="33314" hidden="1" x14ac:dyDescent="0.25"/>
    <row r="33315" hidden="1" x14ac:dyDescent="0.25"/>
    <row r="33316" hidden="1" x14ac:dyDescent="0.25"/>
    <row r="33317" hidden="1" x14ac:dyDescent="0.25"/>
    <row r="33318" hidden="1" x14ac:dyDescent="0.25"/>
    <row r="33319" hidden="1" x14ac:dyDescent="0.25"/>
    <row r="33320" hidden="1" x14ac:dyDescent="0.25"/>
    <row r="33321" hidden="1" x14ac:dyDescent="0.25"/>
    <row r="33322" hidden="1" x14ac:dyDescent="0.25"/>
    <row r="33323" hidden="1" x14ac:dyDescent="0.25"/>
    <row r="33324" hidden="1" x14ac:dyDescent="0.25"/>
    <row r="33325" hidden="1" x14ac:dyDescent="0.25"/>
    <row r="33326" hidden="1" x14ac:dyDescent="0.25"/>
    <row r="33327" hidden="1" x14ac:dyDescent="0.25"/>
    <row r="33328" hidden="1" x14ac:dyDescent="0.25"/>
    <row r="33329" hidden="1" x14ac:dyDescent="0.25"/>
    <row r="33330" hidden="1" x14ac:dyDescent="0.25"/>
    <row r="33331" hidden="1" x14ac:dyDescent="0.25"/>
    <row r="33332" hidden="1" x14ac:dyDescent="0.25"/>
    <row r="33333" hidden="1" x14ac:dyDescent="0.25"/>
    <row r="33334" hidden="1" x14ac:dyDescent="0.25"/>
    <row r="33335" hidden="1" x14ac:dyDescent="0.25"/>
    <row r="33336" hidden="1" x14ac:dyDescent="0.25"/>
    <row r="33337" hidden="1" x14ac:dyDescent="0.25"/>
    <row r="33338" hidden="1" x14ac:dyDescent="0.25"/>
    <row r="33339" hidden="1" x14ac:dyDescent="0.25"/>
    <row r="33340" hidden="1" x14ac:dyDescent="0.25"/>
    <row r="33341" hidden="1" x14ac:dyDescent="0.25"/>
    <row r="33342" hidden="1" x14ac:dyDescent="0.25"/>
    <row r="33343" hidden="1" x14ac:dyDescent="0.25"/>
    <row r="33344" hidden="1" x14ac:dyDescent="0.25"/>
    <row r="33345" hidden="1" x14ac:dyDescent="0.25"/>
    <row r="33346" hidden="1" x14ac:dyDescent="0.25"/>
    <row r="33347" hidden="1" x14ac:dyDescent="0.25"/>
    <row r="33348" hidden="1" x14ac:dyDescent="0.25"/>
    <row r="33349" hidden="1" x14ac:dyDescent="0.25"/>
    <row r="33350" hidden="1" x14ac:dyDescent="0.25"/>
    <row r="33351" hidden="1" x14ac:dyDescent="0.25"/>
    <row r="33352" hidden="1" x14ac:dyDescent="0.25"/>
    <row r="33353" hidden="1" x14ac:dyDescent="0.25"/>
    <row r="33354" hidden="1" x14ac:dyDescent="0.25"/>
    <row r="33355" hidden="1" x14ac:dyDescent="0.25"/>
    <row r="33356" hidden="1" x14ac:dyDescent="0.25"/>
    <row r="33357" hidden="1" x14ac:dyDescent="0.25"/>
    <row r="33358" hidden="1" x14ac:dyDescent="0.25"/>
    <row r="33359" hidden="1" x14ac:dyDescent="0.25"/>
    <row r="33360" hidden="1" x14ac:dyDescent="0.25"/>
    <row r="33361" hidden="1" x14ac:dyDescent="0.25"/>
    <row r="33362" hidden="1" x14ac:dyDescent="0.25"/>
    <row r="33363" hidden="1" x14ac:dyDescent="0.25"/>
    <row r="33364" hidden="1" x14ac:dyDescent="0.25"/>
    <row r="33365" hidden="1" x14ac:dyDescent="0.25"/>
    <row r="33366" hidden="1" x14ac:dyDescent="0.25"/>
    <row r="33367" hidden="1" x14ac:dyDescent="0.25"/>
    <row r="33368" hidden="1" x14ac:dyDescent="0.25"/>
    <row r="33369" hidden="1" x14ac:dyDescent="0.25"/>
    <row r="33370" hidden="1" x14ac:dyDescent="0.25"/>
    <row r="33371" hidden="1" x14ac:dyDescent="0.25"/>
    <row r="33372" hidden="1" x14ac:dyDescent="0.25"/>
    <row r="33373" hidden="1" x14ac:dyDescent="0.25"/>
    <row r="33374" hidden="1" x14ac:dyDescent="0.25"/>
    <row r="33375" hidden="1" x14ac:dyDescent="0.25"/>
    <row r="33376" hidden="1" x14ac:dyDescent="0.25"/>
    <row r="33377" hidden="1" x14ac:dyDescent="0.25"/>
    <row r="33378" hidden="1" x14ac:dyDescent="0.25"/>
    <row r="33379" hidden="1" x14ac:dyDescent="0.25"/>
    <row r="33380" hidden="1" x14ac:dyDescent="0.25"/>
    <row r="33381" hidden="1" x14ac:dyDescent="0.25"/>
    <row r="33382" hidden="1" x14ac:dyDescent="0.25"/>
    <row r="33383" hidden="1" x14ac:dyDescent="0.25"/>
    <row r="33384" hidden="1" x14ac:dyDescent="0.25"/>
    <row r="33385" hidden="1" x14ac:dyDescent="0.25"/>
    <row r="33386" hidden="1" x14ac:dyDescent="0.25"/>
    <row r="33387" hidden="1" x14ac:dyDescent="0.25"/>
    <row r="33388" hidden="1" x14ac:dyDescent="0.25"/>
    <row r="33389" hidden="1" x14ac:dyDescent="0.25"/>
    <row r="33390" hidden="1" x14ac:dyDescent="0.25"/>
    <row r="33391" hidden="1" x14ac:dyDescent="0.25"/>
    <row r="33392" hidden="1" x14ac:dyDescent="0.25"/>
    <row r="33393" hidden="1" x14ac:dyDescent="0.25"/>
    <row r="33394" hidden="1" x14ac:dyDescent="0.25"/>
    <row r="33395" hidden="1" x14ac:dyDescent="0.25"/>
    <row r="33396" hidden="1" x14ac:dyDescent="0.25"/>
    <row r="33397" hidden="1" x14ac:dyDescent="0.25"/>
    <row r="33398" hidden="1" x14ac:dyDescent="0.25"/>
    <row r="33399" hidden="1" x14ac:dyDescent="0.25"/>
    <row r="33400" hidden="1" x14ac:dyDescent="0.25"/>
    <row r="33401" hidden="1" x14ac:dyDescent="0.25"/>
    <row r="33402" hidden="1" x14ac:dyDescent="0.25"/>
    <row r="33403" hidden="1" x14ac:dyDescent="0.25"/>
    <row r="33404" hidden="1" x14ac:dyDescent="0.25"/>
    <row r="33405" hidden="1" x14ac:dyDescent="0.25"/>
    <row r="33406" hidden="1" x14ac:dyDescent="0.25"/>
    <row r="33407" hidden="1" x14ac:dyDescent="0.25"/>
    <row r="33408" hidden="1" x14ac:dyDescent="0.25"/>
    <row r="33409" hidden="1" x14ac:dyDescent="0.25"/>
    <row r="33410" hidden="1" x14ac:dyDescent="0.25"/>
    <row r="33411" hidden="1" x14ac:dyDescent="0.25"/>
    <row r="33412" hidden="1" x14ac:dyDescent="0.25"/>
    <row r="33413" hidden="1" x14ac:dyDescent="0.25"/>
    <row r="33414" hidden="1" x14ac:dyDescent="0.25"/>
    <row r="33415" hidden="1" x14ac:dyDescent="0.25"/>
    <row r="33416" hidden="1" x14ac:dyDescent="0.25"/>
    <row r="33417" hidden="1" x14ac:dyDescent="0.25"/>
    <row r="33418" hidden="1" x14ac:dyDescent="0.25"/>
    <row r="33419" hidden="1" x14ac:dyDescent="0.25"/>
    <row r="33420" hidden="1" x14ac:dyDescent="0.25"/>
    <row r="33421" hidden="1" x14ac:dyDescent="0.25"/>
    <row r="33422" hidden="1" x14ac:dyDescent="0.25"/>
    <row r="33423" hidden="1" x14ac:dyDescent="0.25"/>
    <row r="33424" hidden="1" x14ac:dyDescent="0.25"/>
    <row r="33425" hidden="1" x14ac:dyDescent="0.25"/>
    <row r="33426" hidden="1" x14ac:dyDescent="0.25"/>
    <row r="33427" hidden="1" x14ac:dyDescent="0.25"/>
    <row r="33428" hidden="1" x14ac:dyDescent="0.25"/>
    <row r="33429" hidden="1" x14ac:dyDescent="0.25"/>
    <row r="33430" hidden="1" x14ac:dyDescent="0.25"/>
    <row r="33431" hidden="1" x14ac:dyDescent="0.25"/>
    <row r="33432" hidden="1" x14ac:dyDescent="0.25"/>
    <row r="33433" hidden="1" x14ac:dyDescent="0.25"/>
    <row r="33434" hidden="1" x14ac:dyDescent="0.25"/>
    <row r="33435" hidden="1" x14ac:dyDescent="0.25"/>
    <row r="33436" hidden="1" x14ac:dyDescent="0.25"/>
    <row r="33437" hidden="1" x14ac:dyDescent="0.25"/>
    <row r="33438" hidden="1" x14ac:dyDescent="0.25"/>
    <row r="33439" hidden="1" x14ac:dyDescent="0.25"/>
    <row r="33440" hidden="1" x14ac:dyDescent="0.25"/>
    <row r="33441" hidden="1" x14ac:dyDescent="0.25"/>
    <row r="33442" hidden="1" x14ac:dyDescent="0.25"/>
    <row r="33443" hidden="1" x14ac:dyDescent="0.25"/>
    <row r="33444" hidden="1" x14ac:dyDescent="0.25"/>
    <row r="33445" hidden="1" x14ac:dyDescent="0.25"/>
    <row r="33446" hidden="1" x14ac:dyDescent="0.25"/>
    <row r="33447" hidden="1" x14ac:dyDescent="0.25"/>
    <row r="33448" hidden="1" x14ac:dyDescent="0.25"/>
    <row r="33449" hidden="1" x14ac:dyDescent="0.25"/>
    <row r="33450" hidden="1" x14ac:dyDescent="0.25"/>
    <row r="33451" hidden="1" x14ac:dyDescent="0.25"/>
    <row r="33452" hidden="1" x14ac:dyDescent="0.25"/>
    <row r="33453" hidden="1" x14ac:dyDescent="0.25"/>
    <row r="33454" hidden="1" x14ac:dyDescent="0.25"/>
    <row r="33455" hidden="1" x14ac:dyDescent="0.25"/>
    <row r="33456" hidden="1" x14ac:dyDescent="0.25"/>
    <row r="33457" hidden="1" x14ac:dyDescent="0.25"/>
    <row r="33458" hidden="1" x14ac:dyDescent="0.25"/>
    <row r="33459" hidden="1" x14ac:dyDescent="0.25"/>
    <row r="33460" hidden="1" x14ac:dyDescent="0.25"/>
    <row r="33461" hidden="1" x14ac:dyDescent="0.25"/>
    <row r="33462" hidden="1" x14ac:dyDescent="0.25"/>
    <row r="33463" hidden="1" x14ac:dyDescent="0.25"/>
    <row r="33464" hidden="1" x14ac:dyDescent="0.25"/>
    <row r="33465" hidden="1" x14ac:dyDescent="0.25"/>
    <row r="33466" hidden="1" x14ac:dyDescent="0.25"/>
    <row r="33467" hidden="1" x14ac:dyDescent="0.25"/>
    <row r="33468" hidden="1" x14ac:dyDescent="0.25"/>
    <row r="33469" hidden="1" x14ac:dyDescent="0.25"/>
    <row r="33470" hidden="1" x14ac:dyDescent="0.25"/>
    <row r="33471" hidden="1" x14ac:dyDescent="0.25"/>
    <row r="33472" hidden="1" x14ac:dyDescent="0.25"/>
    <row r="33473" hidden="1" x14ac:dyDescent="0.25"/>
    <row r="33474" hidden="1" x14ac:dyDescent="0.25"/>
    <row r="33475" hidden="1" x14ac:dyDescent="0.25"/>
    <row r="33476" hidden="1" x14ac:dyDescent="0.25"/>
    <row r="33477" hidden="1" x14ac:dyDescent="0.25"/>
    <row r="33478" hidden="1" x14ac:dyDescent="0.25"/>
    <row r="33479" hidden="1" x14ac:dyDescent="0.25"/>
    <row r="33480" hidden="1" x14ac:dyDescent="0.25"/>
    <row r="33481" hidden="1" x14ac:dyDescent="0.25"/>
    <row r="33482" hidden="1" x14ac:dyDescent="0.25"/>
    <row r="33483" hidden="1" x14ac:dyDescent="0.25"/>
    <row r="33484" hidden="1" x14ac:dyDescent="0.25"/>
    <row r="33485" hidden="1" x14ac:dyDescent="0.25"/>
    <row r="33486" hidden="1" x14ac:dyDescent="0.25"/>
    <row r="33487" hidden="1" x14ac:dyDescent="0.25"/>
    <row r="33488" hidden="1" x14ac:dyDescent="0.25"/>
    <row r="33489" hidden="1" x14ac:dyDescent="0.25"/>
    <row r="33490" hidden="1" x14ac:dyDescent="0.25"/>
    <row r="33491" hidden="1" x14ac:dyDescent="0.25"/>
    <row r="33492" hidden="1" x14ac:dyDescent="0.25"/>
    <row r="33493" hidden="1" x14ac:dyDescent="0.25"/>
    <row r="33494" hidden="1" x14ac:dyDescent="0.25"/>
    <row r="33495" hidden="1" x14ac:dyDescent="0.25"/>
    <row r="33496" hidden="1" x14ac:dyDescent="0.25"/>
    <row r="33497" hidden="1" x14ac:dyDescent="0.25"/>
    <row r="33498" hidden="1" x14ac:dyDescent="0.25"/>
    <row r="33499" hidden="1" x14ac:dyDescent="0.25"/>
    <row r="33500" hidden="1" x14ac:dyDescent="0.25"/>
    <row r="33501" hidden="1" x14ac:dyDescent="0.25"/>
    <row r="33502" hidden="1" x14ac:dyDescent="0.25"/>
    <row r="33503" hidden="1" x14ac:dyDescent="0.25"/>
    <row r="33504" hidden="1" x14ac:dyDescent="0.25"/>
    <row r="33505" hidden="1" x14ac:dyDescent="0.25"/>
    <row r="33506" hidden="1" x14ac:dyDescent="0.25"/>
    <row r="33507" hidden="1" x14ac:dyDescent="0.25"/>
    <row r="33508" hidden="1" x14ac:dyDescent="0.25"/>
    <row r="33509" hidden="1" x14ac:dyDescent="0.25"/>
    <row r="33510" hidden="1" x14ac:dyDescent="0.25"/>
    <row r="33511" hidden="1" x14ac:dyDescent="0.25"/>
    <row r="33512" hidden="1" x14ac:dyDescent="0.25"/>
    <row r="33513" hidden="1" x14ac:dyDescent="0.25"/>
    <row r="33514" hidden="1" x14ac:dyDescent="0.25"/>
    <row r="33515" hidden="1" x14ac:dyDescent="0.25"/>
    <row r="33516" hidden="1" x14ac:dyDescent="0.25"/>
    <row r="33517" hidden="1" x14ac:dyDescent="0.25"/>
    <row r="33518" hidden="1" x14ac:dyDescent="0.25"/>
    <row r="33519" hidden="1" x14ac:dyDescent="0.25"/>
    <row r="33520" hidden="1" x14ac:dyDescent="0.25"/>
    <row r="33521" hidden="1" x14ac:dyDescent="0.25"/>
    <row r="33522" hidden="1" x14ac:dyDescent="0.25"/>
    <row r="33523" hidden="1" x14ac:dyDescent="0.25"/>
    <row r="33524" hidden="1" x14ac:dyDescent="0.25"/>
    <row r="33525" hidden="1" x14ac:dyDescent="0.25"/>
    <row r="33526" hidden="1" x14ac:dyDescent="0.25"/>
    <row r="33527" hidden="1" x14ac:dyDescent="0.25"/>
    <row r="33528" hidden="1" x14ac:dyDescent="0.25"/>
    <row r="33529" hidden="1" x14ac:dyDescent="0.25"/>
    <row r="33530" hidden="1" x14ac:dyDescent="0.25"/>
    <row r="33531" hidden="1" x14ac:dyDescent="0.25"/>
    <row r="33532" hidden="1" x14ac:dyDescent="0.25"/>
    <row r="33533" hidden="1" x14ac:dyDescent="0.25"/>
    <row r="33534" hidden="1" x14ac:dyDescent="0.25"/>
    <row r="33535" hidden="1" x14ac:dyDescent="0.25"/>
    <row r="33536" hidden="1" x14ac:dyDescent="0.25"/>
    <row r="33537" hidden="1" x14ac:dyDescent="0.25"/>
    <row r="33538" hidden="1" x14ac:dyDescent="0.25"/>
    <row r="33539" hidden="1" x14ac:dyDescent="0.25"/>
    <row r="33540" hidden="1" x14ac:dyDescent="0.25"/>
    <row r="33541" hidden="1" x14ac:dyDescent="0.25"/>
    <row r="33542" hidden="1" x14ac:dyDescent="0.25"/>
    <row r="33543" hidden="1" x14ac:dyDescent="0.25"/>
    <row r="33544" hidden="1" x14ac:dyDescent="0.25"/>
    <row r="33545" hidden="1" x14ac:dyDescent="0.25"/>
    <row r="33546" hidden="1" x14ac:dyDescent="0.25"/>
    <row r="33547" hidden="1" x14ac:dyDescent="0.25"/>
    <row r="33548" hidden="1" x14ac:dyDescent="0.25"/>
    <row r="33549" hidden="1" x14ac:dyDescent="0.25"/>
    <row r="33550" hidden="1" x14ac:dyDescent="0.25"/>
    <row r="33551" hidden="1" x14ac:dyDescent="0.25"/>
    <row r="33552" hidden="1" x14ac:dyDescent="0.25"/>
    <row r="33553" hidden="1" x14ac:dyDescent="0.25"/>
    <row r="33554" hidden="1" x14ac:dyDescent="0.25"/>
    <row r="33555" hidden="1" x14ac:dyDescent="0.25"/>
    <row r="33556" hidden="1" x14ac:dyDescent="0.25"/>
    <row r="33557" hidden="1" x14ac:dyDescent="0.25"/>
    <row r="33558" hidden="1" x14ac:dyDescent="0.25"/>
    <row r="33559" hidden="1" x14ac:dyDescent="0.25"/>
    <row r="33560" hidden="1" x14ac:dyDescent="0.25"/>
    <row r="33561" hidden="1" x14ac:dyDescent="0.25"/>
    <row r="33562" hidden="1" x14ac:dyDescent="0.25"/>
    <row r="33563" hidden="1" x14ac:dyDescent="0.25"/>
    <row r="33564" hidden="1" x14ac:dyDescent="0.25"/>
    <row r="33565" hidden="1" x14ac:dyDescent="0.25"/>
    <row r="33566" hidden="1" x14ac:dyDescent="0.25"/>
    <row r="33567" hidden="1" x14ac:dyDescent="0.25"/>
    <row r="33568" hidden="1" x14ac:dyDescent="0.25"/>
    <row r="33569" hidden="1" x14ac:dyDescent="0.25"/>
    <row r="33570" hidden="1" x14ac:dyDescent="0.25"/>
    <row r="33571" hidden="1" x14ac:dyDescent="0.25"/>
    <row r="33572" hidden="1" x14ac:dyDescent="0.25"/>
    <row r="33573" hidden="1" x14ac:dyDescent="0.25"/>
    <row r="33574" hidden="1" x14ac:dyDescent="0.25"/>
    <row r="33575" hidden="1" x14ac:dyDescent="0.25"/>
    <row r="33576" hidden="1" x14ac:dyDescent="0.25"/>
    <row r="33577" hidden="1" x14ac:dyDescent="0.25"/>
    <row r="33578" hidden="1" x14ac:dyDescent="0.25"/>
    <row r="33579" hidden="1" x14ac:dyDescent="0.25"/>
    <row r="33580" hidden="1" x14ac:dyDescent="0.25"/>
    <row r="33581" hidden="1" x14ac:dyDescent="0.25"/>
    <row r="33582" hidden="1" x14ac:dyDescent="0.25"/>
    <row r="33583" hidden="1" x14ac:dyDescent="0.25"/>
    <row r="33584" hidden="1" x14ac:dyDescent="0.25"/>
    <row r="33585" hidden="1" x14ac:dyDescent="0.25"/>
    <row r="33586" hidden="1" x14ac:dyDescent="0.25"/>
    <row r="33587" hidden="1" x14ac:dyDescent="0.25"/>
    <row r="33588" hidden="1" x14ac:dyDescent="0.25"/>
    <row r="33589" hidden="1" x14ac:dyDescent="0.25"/>
    <row r="33590" hidden="1" x14ac:dyDescent="0.25"/>
    <row r="33591" hidden="1" x14ac:dyDescent="0.25"/>
    <row r="33592" hidden="1" x14ac:dyDescent="0.25"/>
    <row r="33593" hidden="1" x14ac:dyDescent="0.25"/>
    <row r="33594" hidden="1" x14ac:dyDescent="0.25"/>
    <row r="33595" hidden="1" x14ac:dyDescent="0.25"/>
    <row r="33596" hidden="1" x14ac:dyDescent="0.25"/>
    <row r="33597" hidden="1" x14ac:dyDescent="0.25"/>
    <row r="33598" hidden="1" x14ac:dyDescent="0.25"/>
    <row r="33599" hidden="1" x14ac:dyDescent="0.25"/>
    <row r="33600" hidden="1" x14ac:dyDescent="0.25"/>
    <row r="33601" hidden="1" x14ac:dyDescent="0.25"/>
    <row r="33602" hidden="1" x14ac:dyDescent="0.25"/>
    <row r="33603" hidden="1" x14ac:dyDescent="0.25"/>
    <row r="33604" hidden="1" x14ac:dyDescent="0.25"/>
    <row r="33605" hidden="1" x14ac:dyDescent="0.25"/>
    <row r="33606" hidden="1" x14ac:dyDescent="0.25"/>
    <row r="33607" hidden="1" x14ac:dyDescent="0.25"/>
    <row r="33608" hidden="1" x14ac:dyDescent="0.25"/>
    <row r="33609" hidden="1" x14ac:dyDescent="0.25"/>
    <row r="33610" hidden="1" x14ac:dyDescent="0.25"/>
    <row r="33611" hidden="1" x14ac:dyDescent="0.25"/>
    <row r="33612" hidden="1" x14ac:dyDescent="0.25"/>
    <row r="33613" hidden="1" x14ac:dyDescent="0.25"/>
    <row r="33614" hidden="1" x14ac:dyDescent="0.25"/>
    <row r="33615" hidden="1" x14ac:dyDescent="0.25"/>
    <row r="33616" hidden="1" x14ac:dyDescent="0.25"/>
    <row r="33617" hidden="1" x14ac:dyDescent="0.25"/>
    <row r="33618" hidden="1" x14ac:dyDescent="0.25"/>
    <row r="33619" hidden="1" x14ac:dyDescent="0.25"/>
    <row r="33620" hidden="1" x14ac:dyDescent="0.25"/>
    <row r="33621" hidden="1" x14ac:dyDescent="0.25"/>
    <row r="33622" hidden="1" x14ac:dyDescent="0.25"/>
    <row r="33623" hidden="1" x14ac:dyDescent="0.25"/>
    <row r="33624" hidden="1" x14ac:dyDescent="0.25"/>
    <row r="33625" hidden="1" x14ac:dyDescent="0.25"/>
    <row r="33626" hidden="1" x14ac:dyDescent="0.25"/>
    <row r="33627" hidden="1" x14ac:dyDescent="0.25"/>
    <row r="33628" hidden="1" x14ac:dyDescent="0.25"/>
    <row r="33629" hidden="1" x14ac:dyDescent="0.25"/>
    <row r="33630" hidden="1" x14ac:dyDescent="0.25"/>
    <row r="33631" hidden="1" x14ac:dyDescent="0.25"/>
    <row r="33632" hidden="1" x14ac:dyDescent="0.25"/>
    <row r="33633" hidden="1" x14ac:dyDescent="0.25"/>
    <row r="33634" hidden="1" x14ac:dyDescent="0.25"/>
    <row r="33635" hidden="1" x14ac:dyDescent="0.25"/>
    <row r="33636" hidden="1" x14ac:dyDescent="0.25"/>
    <row r="33637" hidden="1" x14ac:dyDescent="0.25"/>
    <row r="33638" hidden="1" x14ac:dyDescent="0.25"/>
    <row r="33639" hidden="1" x14ac:dyDescent="0.25"/>
    <row r="33640" hidden="1" x14ac:dyDescent="0.25"/>
    <row r="33641" hidden="1" x14ac:dyDescent="0.25"/>
    <row r="33642" hidden="1" x14ac:dyDescent="0.25"/>
    <row r="33643" hidden="1" x14ac:dyDescent="0.25"/>
    <row r="33644" hidden="1" x14ac:dyDescent="0.25"/>
    <row r="33645" hidden="1" x14ac:dyDescent="0.25"/>
    <row r="33646" hidden="1" x14ac:dyDescent="0.25"/>
    <row r="33647" hidden="1" x14ac:dyDescent="0.25"/>
    <row r="33648" hidden="1" x14ac:dyDescent="0.25"/>
    <row r="33649" hidden="1" x14ac:dyDescent="0.25"/>
    <row r="33650" hidden="1" x14ac:dyDescent="0.25"/>
    <row r="33651" hidden="1" x14ac:dyDescent="0.25"/>
    <row r="33652" hidden="1" x14ac:dyDescent="0.25"/>
    <row r="33653" hidden="1" x14ac:dyDescent="0.25"/>
    <row r="33654" hidden="1" x14ac:dyDescent="0.25"/>
    <row r="33655" hidden="1" x14ac:dyDescent="0.25"/>
    <row r="33656" hidden="1" x14ac:dyDescent="0.25"/>
    <row r="33657" hidden="1" x14ac:dyDescent="0.25"/>
    <row r="33658" hidden="1" x14ac:dyDescent="0.25"/>
    <row r="33659" hidden="1" x14ac:dyDescent="0.25"/>
    <row r="33660" hidden="1" x14ac:dyDescent="0.25"/>
    <row r="33661" hidden="1" x14ac:dyDescent="0.25"/>
    <row r="33662" hidden="1" x14ac:dyDescent="0.25"/>
    <row r="33663" hidden="1" x14ac:dyDescent="0.25"/>
    <row r="33664" hidden="1" x14ac:dyDescent="0.25"/>
    <row r="33665" hidden="1" x14ac:dyDescent="0.25"/>
    <row r="33666" hidden="1" x14ac:dyDescent="0.25"/>
    <row r="33667" hidden="1" x14ac:dyDescent="0.25"/>
    <row r="33668" hidden="1" x14ac:dyDescent="0.25"/>
    <row r="33669" hidden="1" x14ac:dyDescent="0.25"/>
    <row r="33670" hidden="1" x14ac:dyDescent="0.25"/>
    <row r="33671" hidden="1" x14ac:dyDescent="0.25"/>
    <row r="33672" hidden="1" x14ac:dyDescent="0.25"/>
    <row r="33673" hidden="1" x14ac:dyDescent="0.25"/>
    <row r="33674" hidden="1" x14ac:dyDescent="0.25"/>
    <row r="33675" hidden="1" x14ac:dyDescent="0.25"/>
    <row r="33676" hidden="1" x14ac:dyDescent="0.25"/>
    <row r="33677" hidden="1" x14ac:dyDescent="0.25"/>
    <row r="33678" hidden="1" x14ac:dyDescent="0.25"/>
    <row r="33679" hidden="1" x14ac:dyDescent="0.25"/>
    <row r="33680" hidden="1" x14ac:dyDescent="0.25"/>
    <row r="33681" hidden="1" x14ac:dyDescent="0.25"/>
    <row r="33682" hidden="1" x14ac:dyDescent="0.25"/>
    <row r="33683" hidden="1" x14ac:dyDescent="0.25"/>
    <row r="33684" hidden="1" x14ac:dyDescent="0.25"/>
    <row r="33685" hidden="1" x14ac:dyDescent="0.25"/>
    <row r="33686" hidden="1" x14ac:dyDescent="0.25"/>
    <row r="33687" hidden="1" x14ac:dyDescent="0.25"/>
    <row r="33688" hidden="1" x14ac:dyDescent="0.25"/>
    <row r="33689" hidden="1" x14ac:dyDescent="0.25"/>
    <row r="33690" hidden="1" x14ac:dyDescent="0.25"/>
    <row r="33691" hidden="1" x14ac:dyDescent="0.25"/>
    <row r="33692" hidden="1" x14ac:dyDescent="0.25"/>
    <row r="33693" hidden="1" x14ac:dyDescent="0.25"/>
    <row r="33694" hidden="1" x14ac:dyDescent="0.25"/>
    <row r="33695" hidden="1" x14ac:dyDescent="0.25"/>
    <row r="33696" hidden="1" x14ac:dyDescent="0.25"/>
    <row r="33697" hidden="1" x14ac:dyDescent="0.25"/>
    <row r="33698" hidden="1" x14ac:dyDescent="0.25"/>
    <row r="33699" hidden="1" x14ac:dyDescent="0.25"/>
    <row r="33700" hidden="1" x14ac:dyDescent="0.25"/>
    <row r="33701" hidden="1" x14ac:dyDescent="0.25"/>
    <row r="33702" hidden="1" x14ac:dyDescent="0.25"/>
    <row r="33703" hidden="1" x14ac:dyDescent="0.25"/>
    <row r="33704" hidden="1" x14ac:dyDescent="0.25"/>
    <row r="33705" hidden="1" x14ac:dyDescent="0.25"/>
    <row r="33706" hidden="1" x14ac:dyDescent="0.25"/>
    <row r="33707" hidden="1" x14ac:dyDescent="0.25"/>
    <row r="33708" hidden="1" x14ac:dyDescent="0.25"/>
    <row r="33709" hidden="1" x14ac:dyDescent="0.25"/>
    <row r="33710" hidden="1" x14ac:dyDescent="0.25"/>
    <row r="33711" hidden="1" x14ac:dyDescent="0.25"/>
    <row r="33712" hidden="1" x14ac:dyDescent="0.25"/>
    <row r="33713" hidden="1" x14ac:dyDescent="0.25"/>
    <row r="33714" hidden="1" x14ac:dyDescent="0.25"/>
    <row r="33715" hidden="1" x14ac:dyDescent="0.25"/>
    <row r="33716" hidden="1" x14ac:dyDescent="0.25"/>
    <row r="33717" hidden="1" x14ac:dyDescent="0.25"/>
    <row r="33718" hidden="1" x14ac:dyDescent="0.25"/>
    <row r="33719" hidden="1" x14ac:dyDescent="0.25"/>
    <row r="33720" hidden="1" x14ac:dyDescent="0.25"/>
    <row r="33721" hidden="1" x14ac:dyDescent="0.25"/>
    <row r="33722" hidden="1" x14ac:dyDescent="0.25"/>
    <row r="33723" hidden="1" x14ac:dyDescent="0.25"/>
    <row r="33724" hidden="1" x14ac:dyDescent="0.25"/>
    <row r="33725" hidden="1" x14ac:dyDescent="0.25"/>
    <row r="33726" hidden="1" x14ac:dyDescent="0.25"/>
    <row r="33727" hidden="1" x14ac:dyDescent="0.25"/>
    <row r="33728" hidden="1" x14ac:dyDescent="0.25"/>
    <row r="33729" hidden="1" x14ac:dyDescent="0.25"/>
    <row r="33730" hidden="1" x14ac:dyDescent="0.25"/>
    <row r="33731" hidden="1" x14ac:dyDescent="0.25"/>
    <row r="33732" hidden="1" x14ac:dyDescent="0.25"/>
    <row r="33733" hidden="1" x14ac:dyDescent="0.25"/>
    <row r="33734" hidden="1" x14ac:dyDescent="0.25"/>
    <row r="33735" hidden="1" x14ac:dyDescent="0.25"/>
    <row r="33736" hidden="1" x14ac:dyDescent="0.25"/>
    <row r="33737" hidden="1" x14ac:dyDescent="0.25"/>
    <row r="33738" hidden="1" x14ac:dyDescent="0.25"/>
    <row r="33739" hidden="1" x14ac:dyDescent="0.25"/>
    <row r="33740" hidden="1" x14ac:dyDescent="0.25"/>
    <row r="33741" hidden="1" x14ac:dyDescent="0.25"/>
    <row r="33742" hidden="1" x14ac:dyDescent="0.25"/>
    <row r="33743" hidden="1" x14ac:dyDescent="0.25"/>
    <row r="33744" hidden="1" x14ac:dyDescent="0.25"/>
    <row r="33745" hidden="1" x14ac:dyDescent="0.25"/>
    <row r="33746" hidden="1" x14ac:dyDescent="0.25"/>
    <row r="33747" hidden="1" x14ac:dyDescent="0.25"/>
    <row r="33748" hidden="1" x14ac:dyDescent="0.25"/>
    <row r="33749" hidden="1" x14ac:dyDescent="0.25"/>
    <row r="33750" hidden="1" x14ac:dyDescent="0.25"/>
    <row r="33751" hidden="1" x14ac:dyDescent="0.25"/>
    <row r="33752" hidden="1" x14ac:dyDescent="0.25"/>
    <row r="33753" hidden="1" x14ac:dyDescent="0.25"/>
    <row r="33754" hidden="1" x14ac:dyDescent="0.25"/>
    <row r="33755" hidden="1" x14ac:dyDescent="0.25"/>
    <row r="33756" hidden="1" x14ac:dyDescent="0.25"/>
    <row r="33757" hidden="1" x14ac:dyDescent="0.25"/>
    <row r="33758" hidden="1" x14ac:dyDescent="0.25"/>
    <row r="33759" hidden="1" x14ac:dyDescent="0.25"/>
    <row r="33760" hidden="1" x14ac:dyDescent="0.25"/>
    <row r="33761" hidden="1" x14ac:dyDescent="0.25"/>
    <row r="33762" hidden="1" x14ac:dyDescent="0.25"/>
    <row r="33763" hidden="1" x14ac:dyDescent="0.25"/>
    <row r="33764" hidden="1" x14ac:dyDescent="0.25"/>
    <row r="33765" hidden="1" x14ac:dyDescent="0.25"/>
    <row r="33766" hidden="1" x14ac:dyDescent="0.25"/>
    <row r="33767" hidden="1" x14ac:dyDescent="0.25"/>
    <row r="33768" hidden="1" x14ac:dyDescent="0.25"/>
    <row r="33769" hidden="1" x14ac:dyDescent="0.25"/>
    <row r="33770" hidden="1" x14ac:dyDescent="0.25"/>
    <row r="33771" hidden="1" x14ac:dyDescent="0.25"/>
    <row r="33772" hidden="1" x14ac:dyDescent="0.25"/>
    <row r="33773" hidden="1" x14ac:dyDescent="0.25"/>
    <row r="33774" hidden="1" x14ac:dyDescent="0.25"/>
    <row r="33775" hidden="1" x14ac:dyDescent="0.25"/>
    <row r="33776" hidden="1" x14ac:dyDescent="0.25"/>
    <row r="33777" hidden="1" x14ac:dyDescent="0.25"/>
    <row r="33778" hidden="1" x14ac:dyDescent="0.25"/>
    <row r="33779" hidden="1" x14ac:dyDescent="0.25"/>
    <row r="33780" hidden="1" x14ac:dyDescent="0.25"/>
    <row r="33781" hidden="1" x14ac:dyDescent="0.25"/>
    <row r="33782" hidden="1" x14ac:dyDescent="0.25"/>
    <row r="33783" hidden="1" x14ac:dyDescent="0.25"/>
    <row r="33784" hidden="1" x14ac:dyDescent="0.25"/>
    <row r="33785" hidden="1" x14ac:dyDescent="0.25"/>
    <row r="33786" hidden="1" x14ac:dyDescent="0.25"/>
    <row r="33787" hidden="1" x14ac:dyDescent="0.25"/>
    <row r="33788" hidden="1" x14ac:dyDescent="0.25"/>
    <row r="33789" hidden="1" x14ac:dyDescent="0.25"/>
    <row r="33790" hidden="1" x14ac:dyDescent="0.25"/>
    <row r="33791" hidden="1" x14ac:dyDescent="0.25"/>
    <row r="33792" hidden="1" x14ac:dyDescent="0.25"/>
    <row r="33793" hidden="1" x14ac:dyDescent="0.25"/>
    <row r="33794" hidden="1" x14ac:dyDescent="0.25"/>
    <row r="33795" hidden="1" x14ac:dyDescent="0.25"/>
    <row r="33796" hidden="1" x14ac:dyDescent="0.25"/>
    <row r="33797" hidden="1" x14ac:dyDescent="0.25"/>
    <row r="33798" hidden="1" x14ac:dyDescent="0.25"/>
    <row r="33799" hidden="1" x14ac:dyDescent="0.25"/>
    <row r="33800" hidden="1" x14ac:dyDescent="0.25"/>
    <row r="33801" hidden="1" x14ac:dyDescent="0.25"/>
    <row r="33802" hidden="1" x14ac:dyDescent="0.25"/>
    <row r="33803" hidden="1" x14ac:dyDescent="0.25"/>
    <row r="33804" hidden="1" x14ac:dyDescent="0.25"/>
    <row r="33805" hidden="1" x14ac:dyDescent="0.25"/>
    <row r="33806" hidden="1" x14ac:dyDescent="0.25"/>
    <row r="33807" hidden="1" x14ac:dyDescent="0.25"/>
    <row r="33808" hidden="1" x14ac:dyDescent="0.25"/>
    <row r="33809" hidden="1" x14ac:dyDescent="0.25"/>
    <row r="33810" hidden="1" x14ac:dyDescent="0.25"/>
    <row r="33811" hidden="1" x14ac:dyDescent="0.25"/>
    <row r="33812" hidden="1" x14ac:dyDescent="0.25"/>
    <row r="33813" hidden="1" x14ac:dyDescent="0.25"/>
    <row r="33814" hidden="1" x14ac:dyDescent="0.25"/>
    <row r="33815" hidden="1" x14ac:dyDescent="0.25"/>
    <row r="33816" hidden="1" x14ac:dyDescent="0.25"/>
    <row r="33817" hidden="1" x14ac:dyDescent="0.25"/>
    <row r="33818" hidden="1" x14ac:dyDescent="0.25"/>
    <row r="33819" hidden="1" x14ac:dyDescent="0.25"/>
    <row r="33820" hidden="1" x14ac:dyDescent="0.25"/>
    <row r="33821" hidden="1" x14ac:dyDescent="0.25"/>
    <row r="33822" hidden="1" x14ac:dyDescent="0.25"/>
    <row r="33823" hidden="1" x14ac:dyDescent="0.25"/>
    <row r="33824" hidden="1" x14ac:dyDescent="0.25"/>
    <row r="33825" hidden="1" x14ac:dyDescent="0.25"/>
    <row r="33826" hidden="1" x14ac:dyDescent="0.25"/>
    <row r="33827" hidden="1" x14ac:dyDescent="0.25"/>
    <row r="33828" hidden="1" x14ac:dyDescent="0.25"/>
    <row r="33829" hidden="1" x14ac:dyDescent="0.25"/>
    <row r="33830" hidden="1" x14ac:dyDescent="0.25"/>
    <row r="33831" hidden="1" x14ac:dyDescent="0.25"/>
    <row r="33832" hidden="1" x14ac:dyDescent="0.25"/>
    <row r="33833" hidden="1" x14ac:dyDescent="0.25"/>
    <row r="33834" hidden="1" x14ac:dyDescent="0.25"/>
    <row r="33835" hidden="1" x14ac:dyDescent="0.25"/>
    <row r="33836" hidden="1" x14ac:dyDescent="0.25"/>
    <row r="33837" hidden="1" x14ac:dyDescent="0.25"/>
    <row r="33838" hidden="1" x14ac:dyDescent="0.25"/>
    <row r="33839" hidden="1" x14ac:dyDescent="0.25"/>
    <row r="33840" hidden="1" x14ac:dyDescent="0.25"/>
    <row r="33841" hidden="1" x14ac:dyDescent="0.25"/>
    <row r="33842" hidden="1" x14ac:dyDescent="0.25"/>
    <row r="33843" hidden="1" x14ac:dyDescent="0.25"/>
    <row r="33844" hidden="1" x14ac:dyDescent="0.25"/>
    <row r="33845" hidden="1" x14ac:dyDescent="0.25"/>
    <row r="33846" hidden="1" x14ac:dyDescent="0.25"/>
    <row r="33847" hidden="1" x14ac:dyDescent="0.25"/>
    <row r="33848" hidden="1" x14ac:dyDescent="0.25"/>
    <row r="33849" hidden="1" x14ac:dyDescent="0.25"/>
    <row r="33850" hidden="1" x14ac:dyDescent="0.25"/>
    <row r="33851" hidden="1" x14ac:dyDescent="0.25"/>
    <row r="33852" hidden="1" x14ac:dyDescent="0.25"/>
    <row r="33853" hidden="1" x14ac:dyDescent="0.25"/>
    <row r="33854" hidden="1" x14ac:dyDescent="0.25"/>
    <row r="33855" hidden="1" x14ac:dyDescent="0.25"/>
    <row r="33856" hidden="1" x14ac:dyDescent="0.25"/>
    <row r="33857" hidden="1" x14ac:dyDescent="0.25"/>
    <row r="33858" hidden="1" x14ac:dyDescent="0.25"/>
    <row r="33859" hidden="1" x14ac:dyDescent="0.25"/>
    <row r="33860" hidden="1" x14ac:dyDescent="0.25"/>
    <row r="33861" hidden="1" x14ac:dyDescent="0.25"/>
    <row r="33862" hidden="1" x14ac:dyDescent="0.25"/>
    <row r="33863" hidden="1" x14ac:dyDescent="0.25"/>
    <row r="33864" hidden="1" x14ac:dyDescent="0.25"/>
    <row r="33865" hidden="1" x14ac:dyDescent="0.25"/>
    <row r="33866" hidden="1" x14ac:dyDescent="0.25"/>
    <row r="33867" hidden="1" x14ac:dyDescent="0.25"/>
    <row r="33868" hidden="1" x14ac:dyDescent="0.25"/>
    <row r="33869" hidden="1" x14ac:dyDescent="0.25"/>
    <row r="33870" hidden="1" x14ac:dyDescent="0.25"/>
    <row r="33871" hidden="1" x14ac:dyDescent="0.25"/>
    <row r="33872" hidden="1" x14ac:dyDescent="0.25"/>
    <row r="33873" hidden="1" x14ac:dyDescent="0.25"/>
    <row r="33874" hidden="1" x14ac:dyDescent="0.25"/>
    <row r="33875" hidden="1" x14ac:dyDescent="0.25"/>
    <row r="33876" hidden="1" x14ac:dyDescent="0.25"/>
    <row r="33877" hidden="1" x14ac:dyDescent="0.25"/>
    <row r="33878" hidden="1" x14ac:dyDescent="0.25"/>
    <row r="33879" hidden="1" x14ac:dyDescent="0.25"/>
    <row r="33880" hidden="1" x14ac:dyDescent="0.25"/>
    <row r="33881" hidden="1" x14ac:dyDescent="0.25"/>
    <row r="33882" hidden="1" x14ac:dyDescent="0.25"/>
    <row r="33883" hidden="1" x14ac:dyDescent="0.25"/>
    <row r="33884" hidden="1" x14ac:dyDescent="0.25"/>
    <row r="33885" hidden="1" x14ac:dyDescent="0.25"/>
    <row r="33886" hidden="1" x14ac:dyDescent="0.25"/>
    <row r="33887" hidden="1" x14ac:dyDescent="0.25"/>
    <row r="33888" hidden="1" x14ac:dyDescent="0.25"/>
    <row r="33889" hidden="1" x14ac:dyDescent="0.25"/>
    <row r="33890" hidden="1" x14ac:dyDescent="0.25"/>
    <row r="33891" hidden="1" x14ac:dyDescent="0.25"/>
    <row r="33892" hidden="1" x14ac:dyDescent="0.25"/>
    <row r="33893" hidden="1" x14ac:dyDescent="0.25"/>
    <row r="33894" hidden="1" x14ac:dyDescent="0.25"/>
    <row r="33895" hidden="1" x14ac:dyDescent="0.25"/>
    <row r="33896" hidden="1" x14ac:dyDescent="0.25"/>
    <row r="33897" hidden="1" x14ac:dyDescent="0.25"/>
    <row r="33898" hidden="1" x14ac:dyDescent="0.25"/>
    <row r="33899" hidden="1" x14ac:dyDescent="0.25"/>
    <row r="33900" hidden="1" x14ac:dyDescent="0.25"/>
    <row r="33901" hidden="1" x14ac:dyDescent="0.25"/>
    <row r="33902" hidden="1" x14ac:dyDescent="0.25"/>
    <row r="33903" hidden="1" x14ac:dyDescent="0.25"/>
    <row r="33904" hidden="1" x14ac:dyDescent="0.25"/>
    <row r="33905" hidden="1" x14ac:dyDescent="0.25"/>
    <row r="33906" hidden="1" x14ac:dyDescent="0.25"/>
    <row r="33907" hidden="1" x14ac:dyDescent="0.25"/>
    <row r="33908" hidden="1" x14ac:dyDescent="0.25"/>
    <row r="33909" hidden="1" x14ac:dyDescent="0.25"/>
    <row r="33910" hidden="1" x14ac:dyDescent="0.25"/>
    <row r="33911" hidden="1" x14ac:dyDescent="0.25"/>
    <row r="33912" hidden="1" x14ac:dyDescent="0.25"/>
    <row r="33913" hidden="1" x14ac:dyDescent="0.25"/>
    <row r="33914" hidden="1" x14ac:dyDescent="0.25"/>
    <row r="33915" hidden="1" x14ac:dyDescent="0.25"/>
    <row r="33916" hidden="1" x14ac:dyDescent="0.25"/>
    <row r="33917" hidden="1" x14ac:dyDescent="0.25"/>
    <row r="33918" hidden="1" x14ac:dyDescent="0.25"/>
    <row r="33919" hidden="1" x14ac:dyDescent="0.25"/>
    <row r="33920" hidden="1" x14ac:dyDescent="0.25"/>
    <row r="33921" hidden="1" x14ac:dyDescent="0.25"/>
    <row r="33922" hidden="1" x14ac:dyDescent="0.25"/>
    <row r="33923" hidden="1" x14ac:dyDescent="0.25"/>
    <row r="33924" hidden="1" x14ac:dyDescent="0.25"/>
    <row r="33925" hidden="1" x14ac:dyDescent="0.25"/>
    <row r="33926" hidden="1" x14ac:dyDescent="0.25"/>
    <row r="33927" hidden="1" x14ac:dyDescent="0.25"/>
    <row r="33928" hidden="1" x14ac:dyDescent="0.25"/>
    <row r="33929" hidden="1" x14ac:dyDescent="0.25"/>
    <row r="33930" hidden="1" x14ac:dyDescent="0.25"/>
    <row r="33931" hidden="1" x14ac:dyDescent="0.25"/>
    <row r="33932" hidden="1" x14ac:dyDescent="0.25"/>
    <row r="33933" hidden="1" x14ac:dyDescent="0.25"/>
    <row r="33934" hidden="1" x14ac:dyDescent="0.25"/>
    <row r="33935" hidden="1" x14ac:dyDescent="0.25"/>
    <row r="33936" hidden="1" x14ac:dyDescent="0.25"/>
    <row r="33937" hidden="1" x14ac:dyDescent="0.25"/>
    <row r="33938" hidden="1" x14ac:dyDescent="0.25"/>
    <row r="33939" hidden="1" x14ac:dyDescent="0.25"/>
    <row r="33940" hidden="1" x14ac:dyDescent="0.25"/>
    <row r="33941" hidden="1" x14ac:dyDescent="0.25"/>
    <row r="33942" hidden="1" x14ac:dyDescent="0.25"/>
    <row r="33943" hidden="1" x14ac:dyDescent="0.25"/>
    <row r="33944" hidden="1" x14ac:dyDescent="0.25"/>
    <row r="33945" hidden="1" x14ac:dyDescent="0.25"/>
    <row r="33946" hidden="1" x14ac:dyDescent="0.25"/>
    <row r="33947" hidden="1" x14ac:dyDescent="0.25"/>
    <row r="33948" hidden="1" x14ac:dyDescent="0.25"/>
    <row r="33949" hidden="1" x14ac:dyDescent="0.25"/>
    <row r="33950" hidden="1" x14ac:dyDescent="0.25"/>
    <row r="33951" hidden="1" x14ac:dyDescent="0.25"/>
    <row r="33952" hidden="1" x14ac:dyDescent="0.25"/>
    <row r="33953" hidden="1" x14ac:dyDescent="0.25"/>
    <row r="33954" hidden="1" x14ac:dyDescent="0.25"/>
    <row r="33955" hidden="1" x14ac:dyDescent="0.25"/>
    <row r="33956" hidden="1" x14ac:dyDescent="0.25"/>
    <row r="33957" hidden="1" x14ac:dyDescent="0.25"/>
    <row r="33958" hidden="1" x14ac:dyDescent="0.25"/>
    <row r="33959" hidden="1" x14ac:dyDescent="0.25"/>
    <row r="33960" hidden="1" x14ac:dyDescent="0.25"/>
    <row r="33961" hidden="1" x14ac:dyDescent="0.25"/>
    <row r="33962" hidden="1" x14ac:dyDescent="0.25"/>
    <row r="33963" hidden="1" x14ac:dyDescent="0.25"/>
    <row r="33964" hidden="1" x14ac:dyDescent="0.25"/>
    <row r="33965" hidden="1" x14ac:dyDescent="0.25"/>
    <row r="33966" hidden="1" x14ac:dyDescent="0.25"/>
    <row r="33967" hidden="1" x14ac:dyDescent="0.25"/>
    <row r="33968" hidden="1" x14ac:dyDescent="0.25"/>
    <row r="33969" hidden="1" x14ac:dyDescent="0.25"/>
    <row r="33970" hidden="1" x14ac:dyDescent="0.25"/>
    <row r="33971" hidden="1" x14ac:dyDescent="0.25"/>
    <row r="33972" hidden="1" x14ac:dyDescent="0.25"/>
    <row r="33973" hidden="1" x14ac:dyDescent="0.25"/>
    <row r="33974" hidden="1" x14ac:dyDescent="0.25"/>
    <row r="33975" hidden="1" x14ac:dyDescent="0.25"/>
    <row r="33976" hidden="1" x14ac:dyDescent="0.25"/>
    <row r="33977" hidden="1" x14ac:dyDescent="0.25"/>
    <row r="33978" hidden="1" x14ac:dyDescent="0.25"/>
    <row r="33979" hidden="1" x14ac:dyDescent="0.25"/>
    <row r="33980" hidden="1" x14ac:dyDescent="0.25"/>
    <row r="33981" hidden="1" x14ac:dyDescent="0.25"/>
    <row r="33982" hidden="1" x14ac:dyDescent="0.25"/>
    <row r="33983" hidden="1" x14ac:dyDescent="0.25"/>
    <row r="33984" hidden="1" x14ac:dyDescent="0.25"/>
    <row r="33985" hidden="1" x14ac:dyDescent="0.25"/>
    <row r="33986" hidden="1" x14ac:dyDescent="0.25"/>
    <row r="33987" hidden="1" x14ac:dyDescent="0.25"/>
    <row r="33988" hidden="1" x14ac:dyDescent="0.25"/>
    <row r="33989" hidden="1" x14ac:dyDescent="0.25"/>
    <row r="33990" hidden="1" x14ac:dyDescent="0.25"/>
    <row r="33991" hidden="1" x14ac:dyDescent="0.25"/>
    <row r="33992" hidden="1" x14ac:dyDescent="0.25"/>
    <row r="33993" hidden="1" x14ac:dyDescent="0.25"/>
    <row r="33994" hidden="1" x14ac:dyDescent="0.25"/>
    <row r="33995" hidden="1" x14ac:dyDescent="0.25"/>
    <row r="33996" hidden="1" x14ac:dyDescent="0.25"/>
    <row r="33997" hidden="1" x14ac:dyDescent="0.25"/>
    <row r="33998" hidden="1" x14ac:dyDescent="0.25"/>
    <row r="33999" hidden="1" x14ac:dyDescent="0.25"/>
    <row r="34000" hidden="1" x14ac:dyDescent="0.25"/>
    <row r="34001" hidden="1" x14ac:dyDescent="0.25"/>
    <row r="34002" hidden="1" x14ac:dyDescent="0.25"/>
    <row r="34003" hidden="1" x14ac:dyDescent="0.25"/>
    <row r="34004" hidden="1" x14ac:dyDescent="0.25"/>
    <row r="34005" hidden="1" x14ac:dyDescent="0.25"/>
    <row r="34006" hidden="1" x14ac:dyDescent="0.25"/>
    <row r="34007" hidden="1" x14ac:dyDescent="0.25"/>
    <row r="34008" hidden="1" x14ac:dyDescent="0.25"/>
    <row r="34009" hidden="1" x14ac:dyDescent="0.25"/>
    <row r="34010" hidden="1" x14ac:dyDescent="0.25"/>
    <row r="34011" hidden="1" x14ac:dyDescent="0.25"/>
    <row r="34012" hidden="1" x14ac:dyDescent="0.25"/>
    <row r="34013" hidden="1" x14ac:dyDescent="0.25"/>
    <row r="34014" hidden="1" x14ac:dyDescent="0.25"/>
    <row r="34015" hidden="1" x14ac:dyDescent="0.25"/>
    <row r="34016" hidden="1" x14ac:dyDescent="0.25"/>
    <row r="34017" hidden="1" x14ac:dyDescent="0.25"/>
    <row r="34018" hidden="1" x14ac:dyDescent="0.25"/>
    <row r="34019" hidden="1" x14ac:dyDescent="0.25"/>
    <row r="34020" hidden="1" x14ac:dyDescent="0.25"/>
    <row r="34021" hidden="1" x14ac:dyDescent="0.25"/>
    <row r="34022" hidden="1" x14ac:dyDescent="0.25"/>
    <row r="34023" hidden="1" x14ac:dyDescent="0.25"/>
    <row r="34024" hidden="1" x14ac:dyDescent="0.25"/>
    <row r="34025" hidden="1" x14ac:dyDescent="0.25"/>
    <row r="34026" hidden="1" x14ac:dyDescent="0.25"/>
    <row r="34027" hidden="1" x14ac:dyDescent="0.25"/>
    <row r="34028" hidden="1" x14ac:dyDescent="0.25"/>
    <row r="34029" hidden="1" x14ac:dyDescent="0.25"/>
    <row r="34030" hidden="1" x14ac:dyDescent="0.25"/>
    <row r="34031" hidden="1" x14ac:dyDescent="0.25"/>
    <row r="34032" hidden="1" x14ac:dyDescent="0.25"/>
    <row r="34033" hidden="1" x14ac:dyDescent="0.25"/>
    <row r="34034" hidden="1" x14ac:dyDescent="0.25"/>
    <row r="34035" hidden="1" x14ac:dyDescent="0.25"/>
    <row r="34036" hidden="1" x14ac:dyDescent="0.25"/>
    <row r="34037" hidden="1" x14ac:dyDescent="0.25"/>
    <row r="34038" hidden="1" x14ac:dyDescent="0.25"/>
    <row r="34039" hidden="1" x14ac:dyDescent="0.25"/>
    <row r="34040" hidden="1" x14ac:dyDescent="0.25"/>
    <row r="34041" hidden="1" x14ac:dyDescent="0.25"/>
    <row r="34042" hidden="1" x14ac:dyDescent="0.25"/>
    <row r="34043" hidden="1" x14ac:dyDescent="0.25"/>
    <row r="34044" hidden="1" x14ac:dyDescent="0.25"/>
    <row r="34045" hidden="1" x14ac:dyDescent="0.25"/>
    <row r="34046" hidden="1" x14ac:dyDescent="0.25"/>
    <row r="34047" hidden="1" x14ac:dyDescent="0.25"/>
    <row r="34048" hidden="1" x14ac:dyDescent="0.25"/>
    <row r="34049" hidden="1" x14ac:dyDescent="0.25"/>
    <row r="34050" hidden="1" x14ac:dyDescent="0.25"/>
    <row r="34051" hidden="1" x14ac:dyDescent="0.25"/>
    <row r="34052" hidden="1" x14ac:dyDescent="0.25"/>
    <row r="34053" hidden="1" x14ac:dyDescent="0.25"/>
    <row r="34054" hidden="1" x14ac:dyDescent="0.25"/>
    <row r="34055" hidden="1" x14ac:dyDescent="0.25"/>
    <row r="34056" hidden="1" x14ac:dyDescent="0.25"/>
    <row r="34057" hidden="1" x14ac:dyDescent="0.25"/>
    <row r="34058" hidden="1" x14ac:dyDescent="0.25"/>
    <row r="34059" hidden="1" x14ac:dyDescent="0.25"/>
    <row r="34060" hidden="1" x14ac:dyDescent="0.25"/>
    <row r="34061" hidden="1" x14ac:dyDescent="0.25"/>
    <row r="34062" hidden="1" x14ac:dyDescent="0.25"/>
    <row r="34063" hidden="1" x14ac:dyDescent="0.25"/>
    <row r="34064" hidden="1" x14ac:dyDescent="0.25"/>
    <row r="34065" hidden="1" x14ac:dyDescent="0.25"/>
    <row r="34066" hidden="1" x14ac:dyDescent="0.25"/>
    <row r="34067" hidden="1" x14ac:dyDescent="0.25"/>
    <row r="34068" hidden="1" x14ac:dyDescent="0.25"/>
    <row r="34069" hidden="1" x14ac:dyDescent="0.25"/>
    <row r="34070" hidden="1" x14ac:dyDescent="0.25"/>
    <row r="34071" hidden="1" x14ac:dyDescent="0.25"/>
    <row r="34072" hidden="1" x14ac:dyDescent="0.25"/>
    <row r="34073" hidden="1" x14ac:dyDescent="0.25"/>
    <row r="34074" hidden="1" x14ac:dyDescent="0.25"/>
    <row r="34075" hidden="1" x14ac:dyDescent="0.25"/>
    <row r="34076" hidden="1" x14ac:dyDescent="0.25"/>
    <row r="34077" hidden="1" x14ac:dyDescent="0.25"/>
    <row r="34078" hidden="1" x14ac:dyDescent="0.25"/>
    <row r="34079" hidden="1" x14ac:dyDescent="0.25"/>
    <row r="34080" hidden="1" x14ac:dyDescent="0.25"/>
    <row r="34081" hidden="1" x14ac:dyDescent="0.25"/>
    <row r="34082" hidden="1" x14ac:dyDescent="0.25"/>
    <row r="34083" hidden="1" x14ac:dyDescent="0.25"/>
    <row r="34084" hidden="1" x14ac:dyDescent="0.25"/>
    <row r="34085" hidden="1" x14ac:dyDescent="0.25"/>
    <row r="34086" hidden="1" x14ac:dyDescent="0.25"/>
    <row r="34087" hidden="1" x14ac:dyDescent="0.25"/>
    <row r="34088" hidden="1" x14ac:dyDescent="0.25"/>
    <row r="34089" hidden="1" x14ac:dyDescent="0.25"/>
    <row r="34090" hidden="1" x14ac:dyDescent="0.25"/>
    <row r="34091" hidden="1" x14ac:dyDescent="0.25"/>
    <row r="34092" hidden="1" x14ac:dyDescent="0.25"/>
    <row r="34093" hidden="1" x14ac:dyDescent="0.25"/>
    <row r="34094" hidden="1" x14ac:dyDescent="0.25"/>
    <row r="34095" hidden="1" x14ac:dyDescent="0.25"/>
    <row r="34096" hidden="1" x14ac:dyDescent="0.25"/>
    <row r="34097" hidden="1" x14ac:dyDescent="0.25"/>
    <row r="34098" hidden="1" x14ac:dyDescent="0.25"/>
    <row r="34099" hidden="1" x14ac:dyDescent="0.25"/>
    <row r="34100" hidden="1" x14ac:dyDescent="0.25"/>
    <row r="34101" hidden="1" x14ac:dyDescent="0.25"/>
    <row r="34102" hidden="1" x14ac:dyDescent="0.25"/>
    <row r="34103" hidden="1" x14ac:dyDescent="0.25"/>
    <row r="34104" hidden="1" x14ac:dyDescent="0.25"/>
    <row r="34105" hidden="1" x14ac:dyDescent="0.25"/>
    <row r="34106" hidden="1" x14ac:dyDescent="0.25"/>
    <row r="34107" hidden="1" x14ac:dyDescent="0.25"/>
    <row r="34108" hidden="1" x14ac:dyDescent="0.25"/>
    <row r="34109" hidden="1" x14ac:dyDescent="0.25"/>
    <row r="34110" hidden="1" x14ac:dyDescent="0.25"/>
    <row r="34111" hidden="1" x14ac:dyDescent="0.25"/>
    <row r="34112" hidden="1" x14ac:dyDescent="0.25"/>
    <row r="34113" hidden="1" x14ac:dyDescent="0.25"/>
    <row r="34114" hidden="1" x14ac:dyDescent="0.25"/>
    <row r="34115" hidden="1" x14ac:dyDescent="0.25"/>
    <row r="34116" hidden="1" x14ac:dyDescent="0.25"/>
    <row r="34117" hidden="1" x14ac:dyDescent="0.25"/>
    <row r="34118" hidden="1" x14ac:dyDescent="0.25"/>
    <row r="34119" hidden="1" x14ac:dyDescent="0.25"/>
    <row r="34120" hidden="1" x14ac:dyDescent="0.25"/>
    <row r="34121" hidden="1" x14ac:dyDescent="0.25"/>
    <row r="34122" hidden="1" x14ac:dyDescent="0.25"/>
    <row r="34123" hidden="1" x14ac:dyDescent="0.25"/>
    <row r="34124" hidden="1" x14ac:dyDescent="0.25"/>
    <row r="34125" hidden="1" x14ac:dyDescent="0.25"/>
    <row r="34126" hidden="1" x14ac:dyDescent="0.25"/>
    <row r="34127" hidden="1" x14ac:dyDescent="0.25"/>
    <row r="34128" hidden="1" x14ac:dyDescent="0.25"/>
    <row r="34129" hidden="1" x14ac:dyDescent="0.25"/>
    <row r="34130" hidden="1" x14ac:dyDescent="0.25"/>
    <row r="34131" hidden="1" x14ac:dyDescent="0.25"/>
    <row r="34132" hidden="1" x14ac:dyDescent="0.25"/>
    <row r="34133" hidden="1" x14ac:dyDescent="0.25"/>
    <row r="34134" hidden="1" x14ac:dyDescent="0.25"/>
    <row r="34135" hidden="1" x14ac:dyDescent="0.25"/>
    <row r="34136" hidden="1" x14ac:dyDescent="0.25"/>
    <row r="34137" hidden="1" x14ac:dyDescent="0.25"/>
    <row r="34138" hidden="1" x14ac:dyDescent="0.25"/>
    <row r="34139" hidden="1" x14ac:dyDescent="0.25"/>
    <row r="34140" hidden="1" x14ac:dyDescent="0.25"/>
    <row r="34141" hidden="1" x14ac:dyDescent="0.25"/>
    <row r="34142" hidden="1" x14ac:dyDescent="0.25"/>
    <row r="34143" hidden="1" x14ac:dyDescent="0.25"/>
    <row r="34144" hidden="1" x14ac:dyDescent="0.25"/>
    <row r="34145" hidden="1" x14ac:dyDescent="0.25"/>
    <row r="34146" hidden="1" x14ac:dyDescent="0.25"/>
    <row r="34147" hidden="1" x14ac:dyDescent="0.25"/>
    <row r="34148" hidden="1" x14ac:dyDescent="0.25"/>
    <row r="34149" hidden="1" x14ac:dyDescent="0.25"/>
    <row r="34150" hidden="1" x14ac:dyDescent="0.25"/>
    <row r="34151" hidden="1" x14ac:dyDescent="0.25"/>
    <row r="34152" hidden="1" x14ac:dyDescent="0.25"/>
    <row r="34153" hidden="1" x14ac:dyDescent="0.25"/>
    <row r="34154" hidden="1" x14ac:dyDescent="0.25"/>
    <row r="34155" hidden="1" x14ac:dyDescent="0.25"/>
    <row r="34156" hidden="1" x14ac:dyDescent="0.25"/>
    <row r="34157" hidden="1" x14ac:dyDescent="0.25"/>
    <row r="34158" hidden="1" x14ac:dyDescent="0.25"/>
    <row r="34159" hidden="1" x14ac:dyDescent="0.25"/>
    <row r="34160" hidden="1" x14ac:dyDescent="0.25"/>
    <row r="34161" hidden="1" x14ac:dyDescent="0.25"/>
    <row r="34162" hidden="1" x14ac:dyDescent="0.25"/>
    <row r="34163" hidden="1" x14ac:dyDescent="0.25"/>
    <row r="34164" hidden="1" x14ac:dyDescent="0.25"/>
    <row r="34165" hidden="1" x14ac:dyDescent="0.25"/>
    <row r="34166" hidden="1" x14ac:dyDescent="0.25"/>
    <row r="34167" hidden="1" x14ac:dyDescent="0.25"/>
    <row r="34168" hidden="1" x14ac:dyDescent="0.25"/>
    <row r="34169" hidden="1" x14ac:dyDescent="0.25"/>
    <row r="34170" hidden="1" x14ac:dyDescent="0.25"/>
    <row r="34171" hidden="1" x14ac:dyDescent="0.25"/>
    <row r="34172" hidden="1" x14ac:dyDescent="0.25"/>
    <row r="34173" hidden="1" x14ac:dyDescent="0.25"/>
    <row r="34174" hidden="1" x14ac:dyDescent="0.25"/>
    <row r="34175" hidden="1" x14ac:dyDescent="0.25"/>
    <row r="34176" hidden="1" x14ac:dyDescent="0.25"/>
    <row r="34177" hidden="1" x14ac:dyDescent="0.25"/>
    <row r="34178" hidden="1" x14ac:dyDescent="0.25"/>
    <row r="34179" hidden="1" x14ac:dyDescent="0.25"/>
    <row r="34180" hidden="1" x14ac:dyDescent="0.25"/>
    <row r="34181" hidden="1" x14ac:dyDescent="0.25"/>
    <row r="34182" hidden="1" x14ac:dyDescent="0.25"/>
    <row r="34183" hidden="1" x14ac:dyDescent="0.25"/>
    <row r="34184" hidden="1" x14ac:dyDescent="0.25"/>
    <row r="34185" hidden="1" x14ac:dyDescent="0.25"/>
    <row r="34186" hidden="1" x14ac:dyDescent="0.25"/>
    <row r="34187" hidden="1" x14ac:dyDescent="0.25"/>
    <row r="34188" hidden="1" x14ac:dyDescent="0.25"/>
    <row r="34189" hidden="1" x14ac:dyDescent="0.25"/>
    <row r="34190" hidden="1" x14ac:dyDescent="0.25"/>
    <row r="34191" hidden="1" x14ac:dyDescent="0.25"/>
    <row r="34192" hidden="1" x14ac:dyDescent="0.25"/>
    <row r="34193" hidden="1" x14ac:dyDescent="0.25"/>
    <row r="34194" hidden="1" x14ac:dyDescent="0.25"/>
    <row r="34195" hidden="1" x14ac:dyDescent="0.25"/>
    <row r="34196" hidden="1" x14ac:dyDescent="0.25"/>
    <row r="34197" hidden="1" x14ac:dyDescent="0.25"/>
    <row r="34198" hidden="1" x14ac:dyDescent="0.25"/>
    <row r="34199" hidden="1" x14ac:dyDescent="0.25"/>
    <row r="34200" hidden="1" x14ac:dyDescent="0.25"/>
    <row r="34201" hidden="1" x14ac:dyDescent="0.25"/>
    <row r="34202" hidden="1" x14ac:dyDescent="0.25"/>
    <row r="34203" hidden="1" x14ac:dyDescent="0.25"/>
    <row r="34204" hidden="1" x14ac:dyDescent="0.25"/>
    <row r="34205" hidden="1" x14ac:dyDescent="0.25"/>
    <row r="34206" hidden="1" x14ac:dyDescent="0.25"/>
    <row r="34207" hidden="1" x14ac:dyDescent="0.25"/>
    <row r="34208" hidden="1" x14ac:dyDescent="0.25"/>
    <row r="34209" hidden="1" x14ac:dyDescent="0.25"/>
    <row r="34210" hidden="1" x14ac:dyDescent="0.25"/>
    <row r="34211" hidden="1" x14ac:dyDescent="0.25"/>
    <row r="34212" hidden="1" x14ac:dyDescent="0.25"/>
    <row r="34213" hidden="1" x14ac:dyDescent="0.25"/>
    <row r="34214" hidden="1" x14ac:dyDescent="0.25"/>
    <row r="34215" hidden="1" x14ac:dyDescent="0.25"/>
    <row r="34216" hidden="1" x14ac:dyDescent="0.25"/>
    <row r="34217" hidden="1" x14ac:dyDescent="0.25"/>
    <row r="34218" hidden="1" x14ac:dyDescent="0.25"/>
    <row r="34219" hidden="1" x14ac:dyDescent="0.25"/>
    <row r="34220" hidden="1" x14ac:dyDescent="0.25"/>
    <row r="34221" hidden="1" x14ac:dyDescent="0.25"/>
    <row r="34222" hidden="1" x14ac:dyDescent="0.25"/>
    <row r="34223" hidden="1" x14ac:dyDescent="0.25"/>
    <row r="34224" hidden="1" x14ac:dyDescent="0.25"/>
    <row r="34225" hidden="1" x14ac:dyDescent="0.25"/>
    <row r="34226" hidden="1" x14ac:dyDescent="0.25"/>
    <row r="34227" hidden="1" x14ac:dyDescent="0.25"/>
    <row r="34228" hidden="1" x14ac:dyDescent="0.25"/>
    <row r="34229" hidden="1" x14ac:dyDescent="0.25"/>
    <row r="34230" hidden="1" x14ac:dyDescent="0.25"/>
    <row r="34231" hidden="1" x14ac:dyDescent="0.25"/>
    <row r="34232" hidden="1" x14ac:dyDescent="0.25"/>
    <row r="34233" hidden="1" x14ac:dyDescent="0.25"/>
    <row r="34234" hidden="1" x14ac:dyDescent="0.25"/>
    <row r="34235" hidden="1" x14ac:dyDescent="0.25"/>
    <row r="34236" hidden="1" x14ac:dyDescent="0.25"/>
    <row r="34237" hidden="1" x14ac:dyDescent="0.25"/>
    <row r="34238" hidden="1" x14ac:dyDescent="0.25"/>
    <row r="34239" hidden="1" x14ac:dyDescent="0.25"/>
    <row r="34240" hidden="1" x14ac:dyDescent="0.25"/>
    <row r="34241" hidden="1" x14ac:dyDescent="0.25"/>
    <row r="34242" hidden="1" x14ac:dyDescent="0.25"/>
    <row r="34243" hidden="1" x14ac:dyDescent="0.25"/>
    <row r="34244" hidden="1" x14ac:dyDescent="0.25"/>
    <row r="34245" hidden="1" x14ac:dyDescent="0.25"/>
    <row r="34246" hidden="1" x14ac:dyDescent="0.25"/>
    <row r="34247" hidden="1" x14ac:dyDescent="0.25"/>
    <row r="34248" hidden="1" x14ac:dyDescent="0.25"/>
    <row r="34249" hidden="1" x14ac:dyDescent="0.25"/>
    <row r="34250" hidden="1" x14ac:dyDescent="0.25"/>
    <row r="34251" hidden="1" x14ac:dyDescent="0.25"/>
    <row r="34252" hidden="1" x14ac:dyDescent="0.25"/>
    <row r="34253" hidden="1" x14ac:dyDescent="0.25"/>
    <row r="34254" hidden="1" x14ac:dyDescent="0.25"/>
    <row r="34255" hidden="1" x14ac:dyDescent="0.25"/>
    <row r="34256" hidden="1" x14ac:dyDescent="0.25"/>
    <row r="34257" hidden="1" x14ac:dyDescent="0.25"/>
    <row r="34258" hidden="1" x14ac:dyDescent="0.25"/>
    <row r="34259" hidden="1" x14ac:dyDescent="0.25"/>
    <row r="34260" hidden="1" x14ac:dyDescent="0.25"/>
    <row r="34261" hidden="1" x14ac:dyDescent="0.25"/>
    <row r="34262" hidden="1" x14ac:dyDescent="0.25"/>
    <row r="34263" hidden="1" x14ac:dyDescent="0.25"/>
    <row r="34264" hidden="1" x14ac:dyDescent="0.25"/>
    <row r="34265" hidden="1" x14ac:dyDescent="0.25"/>
    <row r="34266" hidden="1" x14ac:dyDescent="0.25"/>
    <row r="34267" hidden="1" x14ac:dyDescent="0.25"/>
    <row r="34268" hidden="1" x14ac:dyDescent="0.25"/>
    <row r="34269" hidden="1" x14ac:dyDescent="0.25"/>
    <row r="34270" hidden="1" x14ac:dyDescent="0.25"/>
    <row r="34271" hidden="1" x14ac:dyDescent="0.25"/>
    <row r="34272" hidden="1" x14ac:dyDescent="0.25"/>
    <row r="34273" hidden="1" x14ac:dyDescent="0.25"/>
    <row r="34274" hidden="1" x14ac:dyDescent="0.25"/>
    <row r="34275" hidden="1" x14ac:dyDescent="0.25"/>
    <row r="34276" hidden="1" x14ac:dyDescent="0.25"/>
    <row r="34277" hidden="1" x14ac:dyDescent="0.25"/>
    <row r="34278" hidden="1" x14ac:dyDescent="0.25"/>
    <row r="34279" hidden="1" x14ac:dyDescent="0.25"/>
    <row r="34280" hidden="1" x14ac:dyDescent="0.25"/>
    <row r="34281" hidden="1" x14ac:dyDescent="0.25"/>
    <row r="34282" hidden="1" x14ac:dyDescent="0.25"/>
    <row r="34283" hidden="1" x14ac:dyDescent="0.25"/>
    <row r="34284" hidden="1" x14ac:dyDescent="0.25"/>
    <row r="34285" hidden="1" x14ac:dyDescent="0.25"/>
    <row r="34286" hidden="1" x14ac:dyDescent="0.25"/>
    <row r="34287" hidden="1" x14ac:dyDescent="0.25"/>
    <row r="34288" hidden="1" x14ac:dyDescent="0.25"/>
    <row r="34289" hidden="1" x14ac:dyDescent="0.25"/>
    <row r="34290" hidden="1" x14ac:dyDescent="0.25"/>
    <row r="34291" hidden="1" x14ac:dyDescent="0.25"/>
    <row r="34292" hidden="1" x14ac:dyDescent="0.25"/>
    <row r="34293" hidden="1" x14ac:dyDescent="0.25"/>
    <row r="34294" hidden="1" x14ac:dyDescent="0.25"/>
    <row r="34295" hidden="1" x14ac:dyDescent="0.25"/>
    <row r="34296" hidden="1" x14ac:dyDescent="0.25"/>
    <row r="34297" hidden="1" x14ac:dyDescent="0.25"/>
    <row r="34298" hidden="1" x14ac:dyDescent="0.25"/>
    <row r="34299" hidden="1" x14ac:dyDescent="0.25"/>
    <row r="34300" hidden="1" x14ac:dyDescent="0.25"/>
    <row r="34301" hidden="1" x14ac:dyDescent="0.25"/>
    <row r="34302" hidden="1" x14ac:dyDescent="0.25"/>
    <row r="34303" hidden="1" x14ac:dyDescent="0.25"/>
    <row r="34304" hidden="1" x14ac:dyDescent="0.25"/>
    <row r="34305" hidden="1" x14ac:dyDescent="0.25"/>
    <row r="34306" hidden="1" x14ac:dyDescent="0.25"/>
    <row r="34307" hidden="1" x14ac:dyDescent="0.25"/>
    <row r="34308" hidden="1" x14ac:dyDescent="0.25"/>
    <row r="34309" hidden="1" x14ac:dyDescent="0.25"/>
    <row r="34310" hidden="1" x14ac:dyDescent="0.25"/>
    <row r="34311" hidden="1" x14ac:dyDescent="0.25"/>
    <row r="34312" hidden="1" x14ac:dyDescent="0.25"/>
    <row r="34313" hidden="1" x14ac:dyDescent="0.25"/>
    <row r="34314" hidden="1" x14ac:dyDescent="0.25"/>
    <row r="34315" hidden="1" x14ac:dyDescent="0.25"/>
    <row r="34316" hidden="1" x14ac:dyDescent="0.25"/>
    <row r="34317" hidden="1" x14ac:dyDescent="0.25"/>
    <row r="34318" hidden="1" x14ac:dyDescent="0.25"/>
    <row r="34319" hidden="1" x14ac:dyDescent="0.25"/>
    <row r="34320" hidden="1" x14ac:dyDescent="0.25"/>
    <row r="34321" hidden="1" x14ac:dyDescent="0.25"/>
    <row r="34322" hidden="1" x14ac:dyDescent="0.25"/>
    <row r="34323" hidden="1" x14ac:dyDescent="0.25"/>
    <row r="34324" hidden="1" x14ac:dyDescent="0.25"/>
    <row r="34325" hidden="1" x14ac:dyDescent="0.25"/>
    <row r="34326" hidden="1" x14ac:dyDescent="0.25"/>
    <row r="34327" hidden="1" x14ac:dyDescent="0.25"/>
    <row r="34328" hidden="1" x14ac:dyDescent="0.25"/>
    <row r="34329" hidden="1" x14ac:dyDescent="0.25"/>
    <row r="34330" hidden="1" x14ac:dyDescent="0.25"/>
    <row r="34331" hidden="1" x14ac:dyDescent="0.25"/>
    <row r="34332" hidden="1" x14ac:dyDescent="0.25"/>
    <row r="34333" hidden="1" x14ac:dyDescent="0.25"/>
    <row r="34334" hidden="1" x14ac:dyDescent="0.25"/>
    <row r="34335" hidden="1" x14ac:dyDescent="0.25"/>
    <row r="34336" hidden="1" x14ac:dyDescent="0.25"/>
    <row r="34337" hidden="1" x14ac:dyDescent="0.25"/>
    <row r="34338" hidden="1" x14ac:dyDescent="0.25"/>
    <row r="34339" hidden="1" x14ac:dyDescent="0.25"/>
    <row r="34340" hidden="1" x14ac:dyDescent="0.25"/>
    <row r="34341" hidden="1" x14ac:dyDescent="0.25"/>
    <row r="34342" hidden="1" x14ac:dyDescent="0.25"/>
    <row r="34343" hidden="1" x14ac:dyDescent="0.25"/>
    <row r="34344" hidden="1" x14ac:dyDescent="0.25"/>
    <row r="34345" hidden="1" x14ac:dyDescent="0.25"/>
    <row r="34346" hidden="1" x14ac:dyDescent="0.25"/>
    <row r="34347" hidden="1" x14ac:dyDescent="0.25"/>
    <row r="34348" hidden="1" x14ac:dyDescent="0.25"/>
    <row r="34349" hidden="1" x14ac:dyDescent="0.25"/>
    <row r="34350" hidden="1" x14ac:dyDescent="0.25"/>
    <row r="34351" hidden="1" x14ac:dyDescent="0.25"/>
    <row r="34352" hidden="1" x14ac:dyDescent="0.25"/>
    <row r="34353" hidden="1" x14ac:dyDescent="0.25"/>
    <row r="34354" hidden="1" x14ac:dyDescent="0.25"/>
    <row r="34355" hidden="1" x14ac:dyDescent="0.25"/>
    <row r="34356" hidden="1" x14ac:dyDescent="0.25"/>
    <row r="34357" hidden="1" x14ac:dyDescent="0.25"/>
    <row r="34358" hidden="1" x14ac:dyDescent="0.25"/>
    <row r="34359" hidden="1" x14ac:dyDescent="0.25"/>
    <row r="34360" hidden="1" x14ac:dyDescent="0.25"/>
    <row r="34361" hidden="1" x14ac:dyDescent="0.25"/>
    <row r="34362" hidden="1" x14ac:dyDescent="0.25"/>
    <row r="34363" hidden="1" x14ac:dyDescent="0.25"/>
    <row r="34364" hidden="1" x14ac:dyDescent="0.25"/>
    <row r="34365" hidden="1" x14ac:dyDescent="0.25"/>
    <row r="34366" hidden="1" x14ac:dyDescent="0.25"/>
    <row r="34367" hidden="1" x14ac:dyDescent="0.25"/>
    <row r="34368" hidden="1" x14ac:dyDescent="0.25"/>
    <row r="34369" hidden="1" x14ac:dyDescent="0.25"/>
    <row r="34370" hidden="1" x14ac:dyDescent="0.25"/>
    <row r="34371" hidden="1" x14ac:dyDescent="0.25"/>
    <row r="34372" hidden="1" x14ac:dyDescent="0.25"/>
    <row r="34373" hidden="1" x14ac:dyDescent="0.25"/>
    <row r="34374" hidden="1" x14ac:dyDescent="0.25"/>
    <row r="34375" hidden="1" x14ac:dyDescent="0.25"/>
    <row r="34376" hidden="1" x14ac:dyDescent="0.25"/>
    <row r="34377" hidden="1" x14ac:dyDescent="0.25"/>
    <row r="34378" hidden="1" x14ac:dyDescent="0.25"/>
    <row r="34379" hidden="1" x14ac:dyDescent="0.25"/>
    <row r="34380" hidden="1" x14ac:dyDescent="0.25"/>
    <row r="34381" hidden="1" x14ac:dyDescent="0.25"/>
    <row r="34382" hidden="1" x14ac:dyDescent="0.25"/>
    <row r="34383" hidden="1" x14ac:dyDescent="0.25"/>
    <row r="34384" hidden="1" x14ac:dyDescent="0.25"/>
    <row r="34385" hidden="1" x14ac:dyDescent="0.25"/>
    <row r="34386" hidden="1" x14ac:dyDescent="0.25"/>
    <row r="34387" hidden="1" x14ac:dyDescent="0.25"/>
    <row r="34388" hidden="1" x14ac:dyDescent="0.25"/>
    <row r="34389" hidden="1" x14ac:dyDescent="0.25"/>
    <row r="34390" hidden="1" x14ac:dyDescent="0.25"/>
    <row r="34391" hidden="1" x14ac:dyDescent="0.25"/>
    <row r="34392" hidden="1" x14ac:dyDescent="0.25"/>
    <row r="34393" hidden="1" x14ac:dyDescent="0.25"/>
    <row r="34394" hidden="1" x14ac:dyDescent="0.25"/>
    <row r="34395" hidden="1" x14ac:dyDescent="0.25"/>
    <row r="34396" hidden="1" x14ac:dyDescent="0.25"/>
    <row r="34397" hidden="1" x14ac:dyDescent="0.25"/>
    <row r="34398" hidden="1" x14ac:dyDescent="0.25"/>
    <row r="34399" hidden="1" x14ac:dyDescent="0.25"/>
    <row r="34400" hidden="1" x14ac:dyDescent="0.25"/>
    <row r="34401" hidden="1" x14ac:dyDescent="0.25"/>
    <row r="34402" hidden="1" x14ac:dyDescent="0.25"/>
    <row r="34403" hidden="1" x14ac:dyDescent="0.25"/>
    <row r="34404" hidden="1" x14ac:dyDescent="0.25"/>
    <row r="34405" hidden="1" x14ac:dyDescent="0.25"/>
    <row r="34406" hidden="1" x14ac:dyDescent="0.25"/>
    <row r="34407" hidden="1" x14ac:dyDescent="0.25"/>
    <row r="34408" hidden="1" x14ac:dyDescent="0.25"/>
    <row r="34409" hidden="1" x14ac:dyDescent="0.25"/>
    <row r="34410" hidden="1" x14ac:dyDescent="0.25"/>
    <row r="34411" hidden="1" x14ac:dyDescent="0.25"/>
    <row r="34412" hidden="1" x14ac:dyDescent="0.25"/>
    <row r="34413" hidden="1" x14ac:dyDescent="0.25"/>
    <row r="34414" hidden="1" x14ac:dyDescent="0.25"/>
    <row r="34415" hidden="1" x14ac:dyDescent="0.25"/>
    <row r="34416" hidden="1" x14ac:dyDescent="0.25"/>
    <row r="34417" hidden="1" x14ac:dyDescent="0.25"/>
    <row r="34418" hidden="1" x14ac:dyDescent="0.25"/>
    <row r="34419" hidden="1" x14ac:dyDescent="0.25"/>
    <row r="34420" hidden="1" x14ac:dyDescent="0.25"/>
    <row r="34421" hidden="1" x14ac:dyDescent="0.25"/>
    <row r="34422" hidden="1" x14ac:dyDescent="0.25"/>
    <row r="34423" hidden="1" x14ac:dyDescent="0.25"/>
    <row r="34424" hidden="1" x14ac:dyDescent="0.25"/>
    <row r="34425" hidden="1" x14ac:dyDescent="0.25"/>
    <row r="34426" hidden="1" x14ac:dyDescent="0.25"/>
    <row r="34427" hidden="1" x14ac:dyDescent="0.25"/>
    <row r="34428" hidden="1" x14ac:dyDescent="0.25"/>
    <row r="34429" hidden="1" x14ac:dyDescent="0.25"/>
    <row r="34430" hidden="1" x14ac:dyDescent="0.25"/>
    <row r="34431" hidden="1" x14ac:dyDescent="0.25"/>
    <row r="34432" hidden="1" x14ac:dyDescent="0.25"/>
    <row r="34433" hidden="1" x14ac:dyDescent="0.25"/>
    <row r="34434" hidden="1" x14ac:dyDescent="0.25"/>
    <row r="34435" hidden="1" x14ac:dyDescent="0.25"/>
    <row r="34436" hidden="1" x14ac:dyDescent="0.25"/>
    <row r="34437" hidden="1" x14ac:dyDescent="0.25"/>
    <row r="34438" hidden="1" x14ac:dyDescent="0.25"/>
    <row r="34439" hidden="1" x14ac:dyDescent="0.25"/>
    <row r="34440" hidden="1" x14ac:dyDescent="0.25"/>
    <row r="34441" hidden="1" x14ac:dyDescent="0.25"/>
    <row r="34442" hidden="1" x14ac:dyDescent="0.25"/>
    <row r="34443" hidden="1" x14ac:dyDescent="0.25"/>
    <row r="34444" hidden="1" x14ac:dyDescent="0.25"/>
    <row r="34445" hidden="1" x14ac:dyDescent="0.25"/>
    <row r="34446" hidden="1" x14ac:dyDescent="0.25"/>
    <row r="34447" hidden="1" x14ac:dyDescent="0.25"/>
    <row r="34448" hidden="1" x14ac:dyDescent="0.25"/>
    <row r="34449" hidden="1" x14ac:dyDescent="0.25"/>
    <row r="34450" hidden="1" x14ac:dyDescent="0.25"/>
    <row r="34451" hidden="1" x14ac:dyDescent="0.25"/>
    <row r="34452" hidden="1" x14ac:dyDescent="0.25"/>
    <row r="34453" hidden="1" x14ac:dyDescent="0.25"/>
    <row r="34454" hidden="1" x14ac:dyDescent="0.25"/>
    <row r="34455" hidden="1" x14ac:dyDescent="0.25"/>
    <row r="34456" hidden="1" x14ac:dyDescent="0.25"/>
    <row r="34457" hidden="1" x14ac:dyDescent="0.25"/>
    <row r="34458" hidden="1" x14ac:dyDescent="0.25"/>
    <row r="34459" hidden="1" x14ac:dyDescent="0.25"/>
    <row r="34460" hidden="1" x14ac:dyDescent="0.25"/>
    <row r="34461" hidden="1" x14ac:dyDescent="0.25"/>
    <row r="34462" hidden="1" x14ac:dyDescent="0.25"/>
    <row r="34463" hidden="1" x14ac:dyDescent="0.25"/>
    <row r="34464" hidden="1" x14ac:dyDescent="0.25"/>
    <row r="34465" hidden="1" x14ac:dyDescent="0.25"/>
    <row r="34466" hidden="1" x14ac:dyDescent="0.25"/>
    <row r="34467" hidden="1" x14ac:dyDescent="0.25"/>
    <row r="34468" hidden="1" x14ac:dyDescent="0.25"/>
    <row r="34469" hidden="1" x14ac:dyDescent="0.25"/>
    <row r="34470" hidden="1" x14ac:dyDescent="0.25"/>
    <row r="34471" hidden="1" x14ac:dyDescent="0.25"/>
    <row r="34472" hidden="1" x14ac:dyDescent="0.25"/>
    <row r="34473" hidden="1" x14ac:dyDescent="0.25"/>
    <row r="34474" hidden="1" x14ac:dyDescent="0.25"/>
    <row r="34475" hidden="1" x14ac:dyDescent="0.25"/>
    <row r="34476" hidden="1" x14ac:dyDescent="0.25"/>
    <row r="34477" hidden="1" x14ac:dyDescent="0.25"/>
    <row r="34478" hidden="1" x14ac:dyDescent="0.25"/>
    <row r="34479" hidden="1" x14ac:dyDescent="0.25"/>
    <row r="34480" hidden="1" x14ac:dyDescent="0.25"/>
    <row r="34481" hidden="1" x14ac:dyDescent="0.25"/>
    <row r="34482" hidden="1" x14ac:dyDescent="0.25"/>
    <row r="34483" hidden="1" x14ac:dyDescent="0.25"/>
    <row r="34484" hidden="1" x14ac:dyDescent="0.25"/>
    <row r="34485" hidden="1" x14ac:dyDescent="0.25"/>
    <row r="34486" hidden="1" x14ac:dyDescent="0.25"/>
    <row r="34487" hidden="1" x14ac:dyDescent="0.25"/>
    <row r="34488" hidden="1" x14ac:dyDescent="0.25"/>
    <row r="34489" hidden="1" x14ac:dyDescent="0.25"/>
    <row r="34490" hidden="1" x14ac:dyDescent="0.25"/>
    <row r="34491" hidden="1" x14ac:dyDescent="0.25"/>
    <row r="34492" hidden="1" x14ac:dyDescent="0.25"/>
    <row r="34493" hidden="1" x14ac:dyDescent="0.25"/>
    <row r="34494" hidden="1" x14ac:dyDescent="0.25"/>
    <row r="34495" hidden="1" x14ac:dyDescent="0.25"/>
    <row r="34496" hidden="1" x14ac:dyDescent="0.25"/>
    <row r="34497" hidden="1" x14ac:dyDescent="0.25"/>
    <row r="34498" hidden="1" x14ac:dyDescent="0.25"/>
    <row r="34499" hidden="1" x14ac:dyDescent="0.25"/>
    <row r="34500" hidden="1" x14ac:dyDescent="0.25"/>
    <row r="34501" hidden="1" x14ac:dyDescent="0.25"/>
    <row r="34502" hidden="1" x14ac:dyDescent="0.25"/>
    <row r="34503" hidden="1" x14ac:dyDescent="0.25"/>
    <row r="34504" hidden="1" x14ac:dyDescent="0.25"/>
    <row r="34505" hidden="1" x14ac:dyDescent="0.25"/>
    <row r="34506" hidden="1" x14ac:dyDescent="0.25"/>
    <row r="34507" hidden="1" x14ac:dyDescent="0.25"/>
    <row r="34508" hidden="1" x14ac:dyDescent="0.25"/>
    <row r="34509" hidden="1" x14ac:dyDescent="0.25"/>
    <row r="34510" hidden="1" x14ac:dyDescent="0.25"/>
    <row r="34511" hidden="1" x14ac:dyDescent="0.25"/>
    <row r="34512" hidden="1" x14ac:dyDescent="0.25"/>
    <row r="34513" hidden="1" x14ac:dyDescent="0.25"/>
    <row r="34514" hidden="1" x14ac:dyDescent="0.25"/>
    <row r="34515" hidden="1" x14ac:dyDescent="0.25"/>
    <row r="34516" hidden="1" x14ac:dyDescent="0.25"/>
    <row r="34517" hidden="1" x14ac:dyDescent="0.25"/>
    <row r="34518" hidden="1" x14ac:dyDescent="0.25"/>
    <row r="34519" hidden="1" x14ac:dyDescent="0.25"/>
    <row r="34520" hidden="1" x14ac:dyDescent="0.25"/>
    <row r="34521" hidden="1" x14ac:dyDescent="0.25"/>
    <row r="34522" hidden="1" x14ac:dyDescent="0.25"/>
    <row r="34523" hidden="1" x14ac:dyDescent="0.25"/>
    <row r="34524" hidden="1" x14ac:dyDescent="0.25"/>
    <row r="34525" hidden="1" x14ac:dyDescent="0.25"/>
    <row r="34526" hidden="1" x14ac:dyDescent="0.25"/>
    <row r="34527" hidden="1" x14ac:dyDescent="0.25"/>
    <row r="34528" hidden="1" x14ac:dyDescent="0.25"/>
    <row r="34529" hidden="1" x14ac:dyDescent="0.25"/>
    <row r="34530" hidden="1" x14ac:dyDescent="0.25"/>
    <row r="34531" hidden="1" x14ac:dyDescent="0.25"/>
    <row r="34532" hidden="1" x14ac:dyDescent="0.25"/>
    <row r="34533" hidden="1" x14ac:dyDescent="0.25"/>
    <row r="34534" hidden="1" x14ac:dyDescent="0.25"/>
    <row r="34535" hidden="1" x14ac:dyDescent="0.25"/>
    <row r="34536" hidden="1" x14ac:dyDescent="0.25"/>
    <row r="34537" hidden="1" x14ac:dyDescent="0.25"/>
    <row r="34538" hidden="1" x14ac:dyDescent="0.25"/>
    <row r="34539" hidden="1" x14ac:dyDescent="0.25"/>
    <row r="34540" hidden="1" x14ac:dyDescent="0.25"/>
    <row r="34541" hidden="1" x14ac:dyDescent="0.25"/>
    <row r="34542" hidden="1" x14ac:dyDescent="0.25"/>
    <row r="34543" hidden="1" x14ac:dyDescent="0.25"/>
    <row r="34544" hidden="1" x14ac:dyDescent="0.25"/>
    <row r="34545" hidden="1" x14ac:dyDescent="0.25"/>
    <row r="34546" hidden="1" x14ac:dyDescent="0.25"/>
    <row r="34547" hidden="1" x14ac:dyDescent="0.25"/>
    <row r="34548" hidden="1" x14ac:dyDescent="0.25"/>
    <row r="34549" hidden="1" x14ac:dyDescent="0.25"/>
    <row r="34550" hidden="1" x14ac:dyDescent="0.25"/>
    <row r="34551" hidden="1" x14ac:dyDescent="0.25"/>
    <row r="34552" hidden="1" x14ac:dyDescent="0.25"/>
    <row r="34553" hidden="1" x14ac:dyDescent="0.25"/>
    <row r="34554" hidden="1" x14ac:dyDescent="0.25"/>
    <row r="34555" hidden="1" x14ac:dyDescent="0.25"/>
    <row r="34556" hidden="1" x14ac:dyDescent="0.25"/>
    <row r="34557" hidden="1" x14ac:dyDescent="0.25"/>
    <row r="34558" hidden="1" x14ac:dyDescent="0.25"/>
    <row r="34559" hidden="1" x14ac:dyDescent="0.25"/>
    <row r="34560" hidden="1" x14ac:dyDescent="0.25"/>
    <row r="34561" hidden="1" x14ac:dyDescent="0.25"/>
    <row r="34562" hidden="1" x14ac:dyDescent="0.25"/>
    <row r="34563" hidden="1" x14ac:dyDescent="0.25"/>
    <row r="34564" hidden="1" x14ac:dyDescent="0.25"/>
    <row r="34565" hidden="1" x14ac:dyDescent="0.25"/>
    <row r="34566" hidden="1" x14ac:dyDescent="0.25"/>
    <row r="34567" hidden="1" x14ac:dyDescent="0.25"/>
    <row r="34568" hidden="1" x14ac:dyDescent="0.25"/>
    <row r="34569" hidden="1" x14ac:dyDescent="0.25"/>
    <row r="34570" hidden="1" x14ac:dyDescent="0.25"/>
    <row r="34571" hidden="1" x14ac:dyDescent="0.25"/>
    <row r="34572" hidden="1" x14ac:dyDescent="0.25"/>
    <row r="34573" hidden="1" x14ac:dyDescent="0.25"/>
    <row r="34574" hidden="1" x14ac:dyDescent="0.25"/>
    <row r="34575" hidden="1" x14ac:dyDescent="0.25"/>
    <row r="34576" hidden="1" x14ac:dyDescent="0.25"/>
    <row r="34577" hidden="1" x14ac:dyDescent="0.25"/>
    <row r="34578" hidden="1" x14ac:dyDescent="0.25"/>
    <row r="34579" hidden="1" x14ac:dyDescent="0.25"/>
    <row r="34580" hidden="1" x14ac:dyDescent="0.25"/>
    <row r="34581" hidden="1" x14ac:dyDescent="0.25"/>
    <row r="34582" hidden="1" x14ac:dyDescent="0.25"/>
    <row r="34583" hidden="1" x14ac:dyDescent="0.25"/>
    <row r="34584" hidden="1" x14ac:dyDescent="0.25"/>
    <row r="34585" hidden="1" x14ac:dyDescent="0.25"/>
    <row r="34586" hidden="1" x14ac:dyDescent="0.25"/>
    <row r="34587" hidden="1" x14ac:dyDescent="0.25"/>
    <row r="34588" hidden="1" x14ac:dyDescent="0.25"/>
    <row r="34589" hidden="1" x14ac:dyDescent="0.25"/>
    <row r="34590" hidden="1" x14ac:dyDescent="0.25"/>
    <row r="34591" hidden="1" x14ac:dyDescent="0.25"/>
    <row r="34592" hidden="1" x14ac:dyDescent="0.25"/>
    <row r="34593" hidden="1" x14ac:dyDescent="0.25"/>
    <row r="34594" hidden="1" x14ac:dyDescent="0.25"/>
    <row r="34595" hidden="1" x14ac:dyDescent="0.25"/>
    <row r="34596" hidden="1" x14ac:dyDescent="0.25"/>
    <row r="34597" hidden="1" x14ac:dyDescent="0.25"/>
    <row r="34598" hidden="1" x14ac:dyDescent="0.25"/>
    <row r="34599" hidden="1" x14ac:dyDescent="0.25"/>
    <row r="34600" hidden="1" x14ac:dyDescent="0.25"/>
    <row r="34601" hidden="1" x14ac:dyDescent="0.25"/>
    <row r="34602" hidden="1" x14ac:dyDescent="0.25"/>
    <row r="34603" hidden="1" x14ac:dyDescent="0.25"/>
    <row r="34604" hidden="1" x14ac:dyDescent="0.25"/>
    <row r="34605" hidden="1" x14ac:dyDescent="0.25"/>
    <row r="34606" hidden="1" x14ac:dyDescent="0.25"/>
    <row r="34607" hidden="1" x14ac:dyDescent="0.25"/>
    <row r="34608" hidden="1" x14ac:dyDescent="0.25"/>
    <row r="34609" hidden="1" x14ac:dyDescent="0.25"/>
    <row r="34610" hidden="1" x14ac:dyDescent="0.25"/>
    <row r="34611" hidden="1" x14ac:dyDescent="0.25"/>
    <row r="34612" hidden="1" x14ac:dyDescent="0.25"/>
    <row r="34613" hidden="1" x14ac:dyDescent="0.25"/>
    <row r="34614" hidden="1" x14ac:dyDescent="0.25"/>
    <row r="34615" hidden="1" x14ac:dyDescent="0.25"/>
    <row r="34616" hidden="1" x14ac:dyDescent="0.25"/>
    <row r="34617" hidden="1" x14ac:dyDescent="0.25"/>
    <row r="34618" hidden="1" x14ac:dyDescent="0.25"/>
    <row r="34619" hidden="1" x14ac:dyDescent="0.25"/>
    <row r="34620" hidden="1" x14ac:dyDescent="0.25"/>
    <row r="34621" hidden="1" x14ac:dyDescent="0.25"/>
    <row r="34622" hidden="1" x14ac:dyDescent="0.25"/>
    <row r="34623" hidden="1" x14ac:dyDescent="0.25"/>
    <row r="34624" hidden="1" x14ac:dyDescent="0.25"/>
    <row r="34625" hidden="1" x14ac:dyDescent="0.25"/>
    <row r="34626" hidden="1" x14ac:dyDescent="0.25"/>
    <row r="34627" hidden="1" x14ac:dyDescent="0.25"/>
    <row r="34628" hidden="1" x14ac:dyDescent="0.25"/>
    <row r="34629" hidden="1" x14ac:dyDescent="0.25"/>
    <row r="34630" hidden="1" x14ac:dyDescent="0.25"/>
    <row r="34631" hidden="1" x14ac:dyDescent="0.25"/>
    <row r="34632" hidden="1" x14ac:dyDescent="0.25"/>
    <row r="34633" hidden="1" x14ac:dyDescent="0.25"/>
    <row r="34634" hidden="1" x14ac:dyDescent="0.25"/>
    <row r="34635" hidden="1" x14ac:dyDescent="0.25"/>
    <row r="34636" hidden="1" x14ac:dyDescent="0.25"/>
    <row r="34637" hidden="1" x14ac:dyDescent="0.25"/>
    <row r="34638" hidden="1" x14ac:dyDescent="0.25"/>
    <row r="34639" hidden="1" x14ac:dyDescent="0.25"/>
    <row r="34640" hidden="1" x14ac:dyDescent="0.25"/>
    <row r="34641" hidden="1" x14ac:dyDescent="0.25"/>
    <row r="34642" hidden="1" x14ac:dyDescent="0.25"/>
    <row r="34643" hidden="1" x14ac:dyDescent="0.25"/>
    <row r="34644" hidden="1" x14ac:dyDescent="0.25"/>
    <row r="34645" hidden="1" x14ac:dyDescent="0.25"/>
    <row r="34646" hidden="1" x14ac:dyDescent="0.25"/>
    <row r="34647" hidden="1" x14ac:dyDescent="0.25"/>
    <row r="34648" hidden="1" x14ac:dyDescent="0.25"/>
    <row r="34649" hidden="1" x14ac:dyDescent="0.25"/>
    <row r="34650" hidden="1" x14ac:dyDescent="0.25"/>
    <row r="34651" hidden="1" x14ac:dyDescent="0.25"/>
    <row r="34652" hidden="1" x14ac:dyDescent="0.25"/>
    <row r="34653" hidden="1" x14ac:dyDescent="0.25"/>
    <row r="34654" hidden="1" x14ac:dyDescent="0.25"/>
    <row r="34655" hidden="1" x14ac:dyDescent="0.25"/>
    <row r="34656" hidden="1" x14ac:dyDescent="0.25"/>
    <row r="34657" hidden="1" x14ac:dyDescent="0.25"/>
    <row r="34658" hidden="1" x14ac:dyDescent="0.25"/>
    <row r="34659" hidden="1" x14ac:dyDescent="0.25"/>
    <row r="34660" hidden="1" x14ac:dyDescent="0.25"/>
    <row r="34661" hidden="1" x14ac:dyDescent="0.25"/>
    <row r="34662" hidden="1" x14ac:dyDescent="0.25"/>
    <row r="34663" hidden="1" x14ac:dyDescent="0.25"/>
    <row r="34664" hidden="1" x14ac:dyDescent="0.25"/>
    <row r="34665" hidden="1" x14ac:dyDescent="0.25"/>
    <row r="34666" hidden="1" x14ac:dyDescent="0.25"/>
    <row r="34667" hidden="1" x14ac:dyDescent="0.25"/>
    <row r="34668" hidden="1" x14ac:dyDescent="0.25"/>
    <row r="34669" hidden="1" x14ac:dyDescent="0.25"/>
    <row r="34670" hidden="1" x14ac:dyDescent="0.25"/>
    <row r="34671" hidden="1" x14ac:dyDescent="0.25"/>
    <row r="34672" hidden="1" x14ac:dyDescent="0.25"/>
    <row r="34673" hidden="1" x14ac:dyDescent="0.25"/>
    <row r="34674" hidden="1" x14ac:dyDescent="0.25"/>
    <row r="34675" hidden="1" x14ac:dyDescent="0.25"/>
    <row r="34676" hidden="1" x14ac:dyDescent="0.25"/>
    <row r="34677" hidden="1" x14ac:dyDescent="0.25"/>
    <row r="34678" hidden="1" x14ac:dyDescent="0.25"/>
    <row r="34679" hidden="1" x14ac:dyDescent="0.25"/>
    <row r="34680" hidden="1" x14ac:dyDescent="0.25"/>
    <row r="34681" hidden="1" x14ac:dyDescent="0.25"/>
    <row r="34682" hidden="1" x14ac:dyDescent="0.25"/>
    <row r="34683" hidden="1" x14ac:dyDescent="0.25"/>
    <row r="34684" hidden="1" x14ac:dyDescent="0.25"/>
    <row r="34685" hidden="1" x14ac:dyDescent="0.25"/>
    <row r="34686" hidden="1" x14ac:dyDescent="0.25"/>
    <row r="34687" hidden="1" x14ac:dyDescent="0.25"/>
    <row r="34688" hidden="1" x14ac:dyDescent="0.25"/>
    <row r="34689" hidden="1" x14ac:dyDescent="0.25"/>
    <row r="34690" hidden="1" x14ac:dyDescent="0.25"/>
    <row r="34691" hidden="1" x14ac:dyDescent="0.25"/>
    <row r="34692" hidden="1" x14ac:dyDescent="0.25"/>
    <row r="34693" hidden="1" x14ac:dyDescent="0.25"/>
    <row r="34694" hidden="1" x14ac:dyDescent="0.25"/>
    <row r="34695" hidden="1" x14ac:dyDescent="0.25"/>
    <row r="34696" hidden="1" x14ac:dyDescent="0.25"/>
    <row r="34697" hidden="1" x14ac:dyDescent="0.25"/>
    <row r="34698" hidden="1" x14ac:dyDescent="0.25"/>
    <row r="34699" hidden="1" x14ac:dyDescent="0.25"/>
    <row r="34700" hidden="1" x14ac:dyDescent="0.25"/>
    <row r="34701" hidden="1" x14ac:dyDescent="0.25"/>
    <row r="34702" hidden="1" x14ac:dyDescent="0.25"/>
    <row r="34703" hidden="1" x14ac:dyDescent="0.25"/>
    <row r="34704" hidden="1" x14ac:dyDescent="0.25"/>
    <row r="34705" hidden="1" x14ac:dyDescent="0.25"/>
    <row r="34706" hidden="1" x14ac:dyDescent="0.25"/>
    <row r="34707" hidden="1" x14ac:dyDescent="0.25"/>
    <row r="34708" hidden="1" x14ac:dyDescent="0.25"/>
    <row r="34709" hidden="1" x14ac:dyDescent="0.25"/>
    <row r="34710" hidden="1" x14ac:dyDescent="0.25"/>
    <row r="34711" hidden="1" x14ac:dyDescent="0.25"/>
    <row r="34712" hidden="1" x14ac:dyDescent="0.25"/>
    <row r="34713" hidden="1" x14ac:dyDescent="0.25"/>
    <row r="34714" hidden="1" x14ac:dyDescent="0.25"/>
    <row r="34715" hidden="1" x14ac:dyDescent="0.25"/>
    <row r="34716" hidden="1" x14ac:dyDescent="0.25"/>
    <row r="34717" hidden="1" x14ac:dyDescent="0.25"/>
    <row r="34718" hidden="1" x14ac:dyDescent="0.25"/>
    <row r="34719" hidden="1" x14ac:dyDescent="0.25"/>
    <row r="34720" hidden="1" x14ac:dyDescent="0.25"/>
    <row r="34721" hidden="1" x14ac:dyDescent="0.25"/>
    <row r="34722" hidden="1" x14ac:dyDescent="0.25"/>
    <row r="34723" hidden="1" x14ac:dyDescent="0.25"/>
    <row r="34724" hidden="1" x14ac:dyDescent="0.25"/>
    <row r="34725" hidden="1" x14ac:dyDescent="0.25"/>
    <row r="34726" hidden="1" x14ac:dyDescent="0.25"/>
    <row r="34727" hidden="1" x14ac:dyDescent="0.25"/>
    <row r="34728" hidden="1" x14ac:dyDescent="0.25"/>
    <row r="34729" hidden="1" x14ac:dyDescent="0.25"/>
    <row r="34730" hidden="1" x14ac:dyDescent="0.25"/>
    <row r="34731" hidden="1" x14ac:dyDescent="0.25"/>
    <row r="34732" hidden="1" x14ac:dyDescent="0.25"/>
    <row r="34733" hidden="1" x14ac:dyDescent="0.25"/>
    <row r="34734" hidden="1" x14ac:dyDescent="0.25"/>
    <row r="34735" hidden="1" x14ac:dyDescent="0.25"/>
    <row r="34736" hidden="1" x14ac:dyDescent="0.25"/>
    <row r="34737" hidden="1" x14ac:dyDescent="0.25"/>
    <row r="34738" hidden="1" x14ac:dyDescent="0.25"/>
    <row r="34739" hidden="1" x14ac:dyDescent="0.25"/>
    <row r="34740" hidden="1" x14ac:dyDescent="0.25"/>
    <row r="34741" hidden="1" x14ac:dyDescent="0.25"/>
    <row r="34742" hidden="1" x14ac:dyDescent="0.25"/>
    <row r="34743" hidden="1" x14ac:dyDescent="0.25"/>
    <row r="34744" hidden="1" x14ac:dyDescent="0.25"/>
    <row r="34745" hidden="1" x14ac:dyDescent="0.25"/>
    <row r="34746" hidden="1" x14ac:dyDescent="0.25"/>
    <row r="34747" hidden="1" x14ac:dyDescent="0.25"/>
    <row r="34748" hidden="1" x14ac:dyDescent="0.25"/>
    <row r="34749" hidden="1" x14ac:dyDescent="0.25"/>
    <row r="34750" hidden="1" x14ac:dyDescent="0.25"/>
    <row r="34751" hidden="1" x14ac:dyDescent="0.25"/>
    <row r="34752" hidden="1" x14ac:dyDescent="0.25"/>
    <row r="34753" hidden="1" x14ac:dyDescent="0.25"/>
    <row r="34754" hidden="1" x14ac:dyDescent="0.25"/>
    <row r="34755" hidden="1" x14ac:dyDescent="0.25"/>
    <row r="34756" hidden="1" x14ac:dyDescent="0.25"/>
    <row r="34757" hidden="1" x14ac:dyDescent="0.25"/>
    <row r="34758" hidden="1" x14ac:dyDescent="0.25"/>
    <row r="34759" hidden="1" x14ac:dyDescent="0.25"/>
    <row r="34760" hidden="1" x14ac:dyDescent="0.25"/>
    <row r="34761" hidden="1" x14ac:dyDescent="0.25"/>
    <row r="34762" hidden="1" x14ac:dyDescent="0.25"/>
    <row r="34763" hidden="1" x14ac:dyDescent="0.25"/>
    <row r="34764" hidden="1" x14ac:dyDescent="0.25"/>
    <row r="34765" hidden="1" x14ac:dyDescent="0.25"/>
    <row r="34766" hidden="1" x14ac:dyDescent="0.25"/>
    <row r="34767" hidden="1" x14ac:dyDescent="0.25"/>
    <row r="34768" hidden="1" x14ac:dyDescent="0.25"/>
    <row r="34769" hidden="1" x14ac:dyDescent="0.25"/>
    <row r="34770" hidden="1" x14ac:dyDescent="0.25"/>
    <row r="34771" hidden="1" x14ac:dyDescent="0.25"/>
    <row r="34772" hidden="1" x14ac:dyDescent="0.25"/>
    <row r="34773" hidden="1" x14ac:dyDescent="0.25"/>
    <row r="34774" hidden="1" x14ac:dyDescent="0.25"/>
    <row r="34775" hidden="1" x14ac:dyDescent="0.25"/>
    <row r="34776" hidden="1" x14ac:dyDescent="0.25"/>
    <row r="34777" hidden="1" x14ac:dyDescent="0.25"/>
    <row r="34778" hidden="1" x14ac:dyDescent="0.25"/>
    <row r="34779" hidden="1" x14ac:dyDescent="0.25"/>
    <row r="34780" hidden="1" x14ac:dyDescent="0.25"/>
    <row r="34781" hidden="1" x14ac:dyDescent="0.25"/>
    <row r="34782" hidden="1" x14ac:dyDescent="0.25"/>
    <row r="34783" hidden="1" x14ac:dyDescent="0.25"/>
    <row r="34784" hidden="1" x14ac:dyDescent="0.25"/>
    <row r="34785" hidden="1" x14ac:dyDescent="0.25"/>
    <row r="34786" hidden="1" x14ac:dyDescent="0.25"/>
    <row r="34787" hidden="1" x14ac:dyDescent="0.25"/>
    <row r="34788" hidden="1" x14ac:dyDescent="0.25"/>
    <row r="34789" hidden="1" x14ac:dyDescent="0.25"/>
    <row r="34790" hidden="1" x14ac:dyDescent="0.25"/>
    <row r="34791" hidden="1" x14ac:dyDescent="0.25"/>
    <row r="34792" hidden="1" x14ac:dyDescent="0.25"/>
    <row r="34793" hidden="1" x14ac:dyDescent="0.25"/>
    <row r="34794" hidden="1" x14ac:dyDescent="0.25"/>
    <row r="34795" hidden="1" x14ac:dyDescent="0.25"/>
    <row r="34796" hidden="1" x14ac:dyDescent="0.25"/>
    <row r="34797" hidden="1" x14ac:dyDescent="0.25"/>
    <row r="34798" hidden="1" x14ac:dyDescent="0.25"/>
    <row r="34799" hidden="1" x14ac:dyDescent="0.25"/>
    <row r="34800" hidden="1" x14ac:dyDescent="0.25"/>
    <row r="34801" hidden="1" x14ac:dyDescent="0.25"/>
    <row r="34802" hidden="1" x14ac:dyDescent="0.25"/>
    <row r="34803" hidden="1" x14ac:dyDescent="0.25"/>
    <row r="34804" hidden="1" x14ac:dyDescent="0.25"/>
    <row r="34805" hidden="1" x14ac:dyDescent="0.25"/>
    <row r="34806" hidden="1" x14ac:dyDescent="0.25"/>
    <row r="34807" hidden="1" x14ac:dyDescent="0.25"/>
    <row r="34808" hidden="1" x14ac:dyDescent="0.25"/>
    <row r="34809" hidden="1" x14ac:dyDescent="0.25"/>
    <row r="34810" hidden="1" x14ac:dyDescent="0.25"/>
    <row r="34811" hidden="1" x14ac:dyDescent="0.25"/>
    <row r="34812" hidden="1" x14ac:dyDescent="0.25"/>
    <row r="34813" hidden="1" x14ac:dyDescent="0.25"/>
    <row r="34814" hidden="1" x14ac:dyDescent="0.25"/>
    <row r="34815" hidden="1" x14ac:dyDescent="0.25"/>
    <row r="34816" hidden="1" x14ac:dyDescent="0.25"/>
    <row r="34817" hidden="1" x14ac:dyDescent="0.25"/>
    <row r="34818" hidden="1" x14ac:dyDescent="0.25"/>
    <row r="34819" hidden="1" x14ac:dyDescent="0.25"/>
    <row r="34820" hidden="1" x14ac:dyDescent="0.25"/>
    <row r="34821" hidden="1" x14ac:dyDescent="0.25"/>
    <row r="34822" hidden="1" x14ac:dyDescent="0.25"/>
    <row r="34823" hidden="1" x14ac:dyDescent="0.25"/>
    <row r="34824" hidden="1" x14ac:dyDescent="0.25"/>
    <row r="34825" hidden="1" x14ac:dyDescent="0.25"/>
    <row r="34826" hidden="1" x14ac:dyDescent="0.25"/>
    <row r="34827" hidden="1" x14ac:dyDescent="0.25"/>
    <row r="34828" hidden="1" x14ac:dyDescent="0.25"/>
    <row r="34829" hidden="1" x14ac:dyDescent="0.25"/>
    <row r="34830" hidden="1" x14ac:dyDescent="0.25"/>
    <row r="34831" hidden="1" x14ac:dyDescent="0.25"/>
    <row r="34832" hidden="1" x14ac:dyDescent="0.25"/>
    <row r="34833" hidden="1" x14ac:dyDescent="0.25"/>
    <row r="34834" hidden="1" x14ac:dyDescent="0.25"/>
    <row r="34835" hidden="1" x14ac:dyDescent="0.25"/>
    <row r="34836" hidden="1" x14ac:dyDescent="0.25"/>
    <row r="34837" hidden="1" x14ac:dyDescent="0.25"/>
    <row r="34838" hidden="1" x14ac:dyDescent="0.25"/>
    <row r="34839" hidden="1" x14ac:dyDescent="0.25"/>
    <row r="34840" hidden="1" x14ac:dyDescent="0.25"/>
    <row r="34841" hidden="1" x14ac:dyDescent="0.25"/>
    <row r="34842" hidden="1" x14ac:dyDescent="0.25"/>
    <row r="34843" hidden="1" x14ac:dyDescent="0.25"/>
    <row r="34844" hidden="1" x14ac:dyDescent="0.25"/>
    <row r="34845" hidden="1" x14ac:dyDescent="0.25"/>
    <row r="34846" hidden="1" x14ac:dyDescent="0.25"/>
    <row r="34847" hidden="1" x14ac:dyDescent="0.25"/>
    <row r="34848" hidden="1" x14ac:dyDescent="0.25"/>
    <row r="34849" hidden="1" x14ac:dyDescent="0.25"/>
    <row r="34850" hidden="1" x14ac:dyDescent="0.25"/>
    <row r="34851" hidden="1" x14ac:dyDescent="0.25"/>
    <row r="34852" hidden="1" x14ac:dyDescent="0.25"/>
    <row r="34853" hidden="1" x14ac:dyDescent="0.25"/>
    <row r="34854" hidden="1" x14ac:dyDescent="0.25"/>
    <row r="34855" hidden="1" x14ac:dyDescent="0.25"/>
    <row r="34856" hidden="1" x14ac:dyDescent="0.25"/>
    <row r="34857" hidden="1" x14ac:dyDescent="0.25"/>
    <row r="34858" hidden="1" x14ac:dyDescent="0.25"/>
    <row r="34859" hidden="1" x14ac:dyDescent="0.25"/>
    <row r="34860" hidden="1" x14ac:dyDescent="0.25"/>
    <row r="34861" hidden="1" x14ac:dyDescent="0.25"/>
    <row r="34862" hidden="1" x14ac:dyDescent="0.25"/>
    <row r="34863" hidden="1" x14ac:dyDescent="0.25"/>
    <row r="34864" hidden="1" x14ac:dyDescent="0.25"/>
    <row r="34865" hidden="1" x14ac:dyDescent="0.25"/>
    <row r="34866" hidden="1" x14ac:dyDescent="0.25"/>
    <row r="34867" hidden="1" x14ac:dyDescent="0.25"/>
    <row r="34868" hidden="1" x14ac:dyDescent="0.25"/>
    <row r="34869" hidden="1" x14ac:dyDescent="0.25"/>
    <row r="34870" hidden="1" x14ac:dyDescent="0.25"/>
    <row r="34871" hidden="1" x14ac:dyDescent="0.25"/>
    <row r="34872" hidden="1" x14ac:dyDescent="0.25"/>
    <row r="34873" hidden="1" x14ac:dyDescent="0.25"/>
    <row r="34874" hidden="1" x14ac:dyDescent="0.25"/>
    <row r="34875" hidden="1" x14ac:dyDescent="0.25"/>
    <row r="34876" hidden="1" x14ac:dyDescent="0.25"/>
    <row r="34877" hidden="1" x14ac:dyDescent="0.25"/>
    <row r="34878" hidden="1" x14ac:dyDescent="0.25"/>
    <row r="34879" hidden="1" x14ac:dyDescent="0.25"/>
    <row r="34880" hidden="1" x14ac:dyDescent="0.25"/>
    <row r="34881" hidden="1" x14ac:dyDescent="0.25"/>
    <row r="34882" hidden="1" x14ac:dyDescent="0.25"/>
    <row r="34883" hidden="1" x14ac:dyDescent="0.25"/>
    <row r="34884" hidden="1" x14ac:dyDescent="0.25"/>
    <row r="34885" hidden="1" x14ac:dyDescent="0.25"/>
    <row r="34886" hidden="1" x14ac:dyDescent="0.25"/>
    <row r="34887" hidden="1" x14ac:dyDescent="0.25"/>
    <row r="34888" hidden="1" x14ac:dyDescent="0.25"/>
    <row r="34889" hidden="1" x14ac:dyDescent="0.25"/>
    <row r="34890" hidden="1" x14ac:dyDescent="0.25"/>
    <row r="34891" hidden="1" x14ac:dyDescent="0.25"/>
    <row r="34892" hidden="1" x14ac:dyDescent="0.25"/>
    <row r="34893" hidden="1" x14ac:dyDescent="0.25"/>
    <row r="34894" hidden="1" x14ac:dyDescent="0.25"/>
    <row r="34895" hidden="1" x14ac:dyDescent="0.25"/>
    <row r="34896" hidden="1" x14ac:dyDescent="0.25"/>
    <row r="34897" hidden="1" x14ac:dyDescent="0.25"/>
    <row r="34898" hidden="1" x14ac:dyDescent="0.25"/>
    <row r="34899" hidden="1" x14ac:dyDescent="0.25"/>
    <row r="34900" hidden="1" x14ac:dyDescent="0.25"/>
    <row r="34901" hidden="1" x14ac:dyDescent="0.25"/>
    <row r="34902" hidden="1" x14ac:dyDescent="0.25"/>
    <row r="34903" hidden="1" x14ac:dyDescent="0.25"/>
    <row r="34904" hidden="1" x14ac:dyDescent="0.25"/>
    <row r="34905" hidden="1" x14ac:dyDescent="0.25"/>
    <row r="34906" hidden="1" x14ac:dyDescent="0.25"/>
    <row r="34907" hidden="1" x14ac:dyDescent="0.25"/>
    <row r="34908" hidden="1" x14ac:dyDescent="0.25"/>
    <row r="34909" hidden="1" x14ac:dyDescent="0.25"/>
    <row r="34910" hidden="1" x14ac:dyDescent="0.25"/>
    <row r="34911" hidden="1" x14ac:dyDescent="0.25"/>
    <row r="34912" hidden="1" x14ac:dyDescent="0.25"/>
    <row r="34913" hidden="1" x14ac:dyDescent="0.25"/>
    <row r="34914" hidden="1" x14ac:dyDescent="0.25"/>
    <row r="34915" hidden="1" x14ac:dyDescent="0.25"/>
    <row r="34916" hidden="1" x14ac:dyDescent="0.25"/>
    <row r="34917" hidden="1" x14ac:dyDescent="0.25"/>
    <row r="34918" hidden="1" x14ac:dyDescent="0.25"/>
    <row r="34919" hidden="1" x14ac:dyDescent="0.25"/>
    <row r="34920" hidden="1" x14ac:dyDescent="0.25"/>
    <row r="34921" hidden="1" x14ac:dyDescent="0.25"/>
    <row r="34922" hidden="1" x14ac:dyDescent="0.25"/>
    <row r="34923" hidden="1" x14ac:dyDescent="0.25"/>
    <row r="34924" hidden="1" x14ac:dyDescent="0.25"/>
    <row r="34925" hidden="1" x14ac:dyDescent="0.25"/>
    <row r="34926" hidden="1" x14ac:dyDescent="0.25"/>
    <row r="34927" hidden="1" x14ac:dyDescent="0.25"/>
    <row r="34928" hidden="1" x14ac:dyDescent="0.25"/>
    <row r="34929" hidden="1" x14ac:dyDescent="0.25"/>
    <row r="34930" hidden="1" x14ac:dyDescent="0.25"/>
    <row r="34931" hidden="1" x14ac:dyDescent="0.25"/>
    <row r="34932" hidden="1" x14ac:dyDescent="0.25"/>
    <row r="34933" hidden="1" x14ac:dyDescent="0.25"/>
    <row r="34934" hidden="1" x14ac:dyDescent="0.25"/>
    <row r="34935" hidden="1" x14ac:dyDescent="0.25"/>
    <row r="34936" hidden="1" x14ac:dyDescent="0.25"/>
    <row r="34937" hidden="1" x14ac:dyDescent="0.25"/>
    <row r="34938" hidden="1" x14ac:dyDescent="0.25"/>
    <row r="34939" hidden="1" x14ac:dyDescent="0.25"/>
    <row r="34940" hidden="1" x14ac:dyDescent="0.25"/>
    <row r="34941" hidden="1" x14ac:dyDescent="0.25"/>
    <row r="34942" hidden="1" x14ac:dyDescent="0.25"/>
    <row r="34943" hidden="1" x14ac:dyDescent="0.25"/>
    <row r="34944" hidden="1" x14ac:dyDescent="0.25"/>
    <row r="34945" hidden="1" x14ac:dyDescent="0.25"/>
    <row r="34946" hidden="1" x14ac:dyDescent="0.25"/>
    <row r="34947" hidden="1" x14ac:dyDescent="0.25"/>
    <row r="34948" hidden="1" x14ac:dyDescent="0.25"/>
    <row r="34949" hidden="1" x14ac:dyDescent="0.25"/>
    <row r="34950" hidden="1" x14ac:dyDescent="0.25"/>
    <row r="34951" hidden="1" x14ac:dyDescent="0.25"/>
    <row r="34952" hidden="1" x14ac:dyDescent="0.25"/>
    <row r="34953" hidden="1" x14ac:dyDescent="0.25"/>
    <row r="34954" hidden="1" x14ac:dyDescent="0.25"/>
    <row r="34955" hidden="1" x14ac:dyDescent="0.25"/>
    <row r="34956" hidden="1" x14ac:dyDescent="0.25"/>
    <row r="34957" hidden="1" x14ac:dyDescent="0.25"/>
    <row r="34958" hidden="1" x14ac:dyDescent="0.25"/>
    <row r="34959" hidden="1" x14ac:dyDescent="0.25"/>
    <row r="34960" hidden="1" x14ac:dyDescent="0.25"/>
    <row r="34961" hidden="1" x14ac:dyDescent="0.25"/>
    <row r="34962" hidden="1" x14ac:dyDescent="0.25"/>
    <row r="34963" hidden="1" x14ac:dyDescent="0.25"/>
    <row r="34964" hidden="1" x14ac:dyDescent="0.25"/>
    <row r="34965" hidden="1" x14ac:dyDescent="0.25"/>
    <row r="34966" hidden="1" x14ac:dyDescent="0.25"/>
    <row r="34967" hidden="1" x14ac:dyDescent="0.25"/>
    <row r="34968" hidden="1" x14ac:dyDescent="0.25"/>
    <row r="34969" hidden="1" x14ac:dyDescent="0.25"/>
    <row r="34970" hidden="1" x14ac:dyDescent="0.25"/>
    <row r="34971" hidden="1" x14ac:dyDescent="0.25"/>
    <row r="34972" hidden="1" x14ac:dyDescent="0.25"/>
    <row r="34973" hidden="1" x14ac:dyDescent="0.25"/>
    <row r="34974" hidden="1" x14ac:dyDescent="0.25"/>
    <row r="34975" hidden="1" x14ac:dyDescent="0.25"/>
    <row r="34976" hidden="1" x14ac:dyDescent="0.25"/>
    <row r="34977" hidden="1" x14ac:dyDescent="0.25"/>
    <row r="34978" hidden="1" x14ac:dyDescent="0.25"/>
    <row r="34979" hidden="1" x14ac:dyDescent="0.25"/>
    <row r="34980" hidden="1" x14ac:dyDescent="0.25"/>
    <row r="34981" hidden="1" x14ac:dyDescent="0.25"/>
    <row r="34982" hidden="1" x14ac:dyDescent="0.25"/>
    <row r="34983" hidden="1" x14ac:dyDescent="0.25"/>
    <row r="34984" hidden="1" x14ac:dyDescent="0.25"/>
    <row r="34985" hidden="1" x14ac:dyDescent="0.25"/>
    <row r="34986" hidden="1" x14ac:dyDescent="0.25"/>
    <row r="34987" hidden="1" x14ac:dyDescent="0.25"/>
    <row r="34988" hidden="1" x14ac:dyDescent="0.25"/>
    <row r="34989" hidden="1" x14ac:dyDescent="0.25"/>
    <row r="34990" hidden="1" x14ac:dyDescent="0.25"/>
    <row r="34991" hidden="1" x14ac:dyDescent="0.25"/>
    <row r="34992" hidden="1" x14ac:dyDescent="0.25"/>
    <row r="34993" hidden="1" x14ac:dyDescent="0.25"/>
    <row r="34994" hidden="1" x14ac:dyDescent="0.25"/>
    <row r="34995" hidden="1" x14ac:dyDescent="0.25"/>
    <row r="34996" hidden="1" x14ac:dyDescent="0.25"/>
    <row r="34997" hidden="1" x14ac:dyDescent="0.25"/>
    <row r="34998" hidden="1" x14ac:dyDescent="0.25"/>
    <row r="34999" hidden="1" x14ac:dyDescent="0.25"/>
    <row r="35000" hidden="1" x14ac:dyDescent="0.25"/>
    <row r="35001" hidden="1" x14ac:dyDescent="0.25"/>
    <row r="35002" hidden="1" x14ac:dyDescent="0.25"/>
    <row r="35003" hidden="1" x14ac:dyDescent="0.25"/>
    <row r="35004" hidden="1" x14ac:dyDescent="0.25"/>
    <row r="35005" hidden="1" x14ac:dyDescent="0.25"/>
    <row r="35006" hidden="1" x14ac:dyDescent="0.25"/>
    <row r="35007" hidden="1" x14ac:dyDescent="0.25"/>
    <row r="35008" hidden="1" x14ac:dyDescent="0.25"/>
    <row r="35009" hidden="1" x14ac:dyDescent="0.25"/>
    <row r="35010" hidden="1" x14ac:dyDescent="0.25"/>
    <row r="35011" hidden="1" x14ac:dyDescent="0.25"/>
    <row r="35012" hidden="1" x14ac:dyDescent="0.25"/>
    <row r="35013" hidden="1" x14ac:dyDescent="0.25"/>
    <row r="35014" hidden="1" x14ac:dyDescent="0.25"/>
    <row r="35015" hidden="1" x14ac:dyDescent="0.25"/>
    <row r="35016" hidden="1" x14ac:dyDescent="0.25"/>
    <row r="35017" hidden="1" x14ac:dyDescent="0.25"/>
    <row r="35018" hidden="1" x14ac:dyDescent="0.25"/>
    <row r="35019" hidden="1" x14ac:dyDescent="0.25"/>
    <row r="35020" hidden="1" x14ac:dyDescent="0.25"/>
    <row r="35021" hidden="1" x14ac:dyDescent="0.25"/>
    <row r="35022" hidden="1" x14ac:dyDescent="0.25"/>
    <row r="35023" hidden="1" x14ac:dyDescent="0.25"/>
    <row r="35024" hidden="1" x14ac:dyDescent="0.25"/>
    <row r="35025" hidden="1" x14ac:dyDescent="0.25"/>
    <row r="35026" hidden="1" x14ac:dyDescent="0.25"/>
    <row r="35027" hidden="1" x14ac:dyDescent="0.25"/>
    <row r="35028" hidden="1" x14ac:dyDescent="0.25"/>
    <row r="35029" hidden="1" x14ac:dyDescent="0.25"/>
    <row r="35030" hidden="1" x14ac:dyDescent="0.25"/>
    <row r="35031" hidden="1" x14ac:dyDescent="0.25"/>
    <row r="35032" hidden="1" x14ac:dyDescent="0.25"/>
    <row r="35033" hidden="1" x14ac:dyDescent="0.25"/>
    <row r="35034" hidden="1" x14ac:dyDescent="0.25"/>
    <row r="35035" hidden="1" x14ac:dyDescent="0.25"/>
    <row r="35036" hidden="1" x14ac:dyDescent="0.25"/>
    <row r="35037" hidden="1" x14ac:dyDescent="0.25"/>
    <row r="35038" hidden="1" x14ac:dyDescent="0.25"/>
    <row r="35039" hidden="1" x14ac:dyDescent="0.25"/>
    <row r="35040" hidden="1" x14ac:dyDescent="0.25"/>
    <row r="35041" hidden="1" x14ac:dyDescent="0.25"/>
    <row r="35042" hidden="1" x14ac:dyDescent="0.25"/>
    <row r="35043" hidden="1" x14ac:dyDescent="0.25"/>
    <row r="35044" hidden="1" x14ac:dyDescent="0.25"/>
    <row r="35045" hidden="1" x14ac:dyDescent="0.25"/>
    <row r="35046" hidden="1" x14ac:dyDescent="0.25"/>
    <row r="35047" hidden="1" x14ac:dyDescent="0.25"/>
    <row r="35048" hidden="1" x14ac:dyDescent="0.25"/>
    <row r="35049" hidden="1" x14ac:dyDescent="0.25"/>
    <row r="35050" hidden="1" x14ac:dyDescent="0.25"/>
    <row r="35051" hidden="1" x14ac:dyDescent="0.25"/>
    <row r="35052" hidden="1" x14ac:dyDescent="0.25"/>
    <row r="35053" hidden="1" x14ac:dyDescent="0.25"/>
    <row r="35054" hidden="1" x14ac:dyDescent="0.25"/>
    <row r="35055" hidden="1" x14ac:dyDescent="0.25"/>
    <row r="35056" hidden="1" x14ac:dyDescent="0.25"/>
    <row r="35057" hidden="1" x14ac:dyDescent="0.25"/>
    <row r="35058" hidden="1" x14ac:dyDescent="0.25"/>
    <row r="35059" hidden="1" x14ac:dyDescent="0.25"/>
    <row r="35060" hidden="1" x14ac:dyDescent="0.25"/>
    <row r="35061" hidden="1" x14ac:dyDescent="0.25"/>
    <row r="35062" hidden="1" x14ac:dyDescent="0.25"/>
    <row r="35063" hidden="1" x14ac:dyDescent="0.25"/>
    <row r="35064" hidden="1" x14ac:dyDescent="0.25"/>
    <row r="35065" hidden="1" x14ac:dyDescent="0.25"/>
    <row r="35066" hidden="1" x14ac:dyDescent="0.25"/>
    <row r="35067" hidden="1" x14ac:dyDescent="0.25"/>
    <row r="35068" hidden="1" x14ac:dyDescent="0.25"/>
    <row r="35069" hidden="1" x14ac:dyDescent="0.25"/>
    <row r="35070" hidden="1" x14ac:dyDescent="0.25"/>
    <row r="35071" hidden="1" x14ac:dyDescent="0.25"/>
    <row r="35072" hidden="1" x14ac:dyDescent="0.25"/>
    <row r="35073" hidden="1" x14ac:dyDescent="0.25"/>
    <row r="35074" hidden="1" x14ac:dyDescent="0.25"/>
    <row r="35075" hidden="1" x14ac:dyDescent="0.25"/>
    <row r="35076" hidden="1" x14ac:dyDescent="0.25"/>
    <row r="35077" hidden="1" x14ac:dyDescent="0.25"/>
    <row r="35078" hidden="1" x14ac:dyDescent="0.25"/>
    <row r="35079" hidden="1" x14ac:dyDescent="0.25"/>
    <row r="35080" hidden="1" x14ac:dyDescent="0.25"/>
    <row r="35081" hidden="1" x14ac:dyDescent="0.25"/>
    <row r="35082" hidden="1" x14ac:dyDescent="0.25"/>
    <row r="35083" hidden="1" x14ac:dyDescent="0.25"/>
    <row r="35084" hidden="1" x14ac:dyDescent="0.25"/>
    <row r="35085" hidden="1" x14ac:dyDescent="0.25"/>
    <row r="35086" hidden="1" x14ac:dyDescent="0.25"/>
    <row r="35087" hidden="1" x14ac:dyDescent="0.25"/>
    <row r="35088" hidden="1" x14ac:dyDescent="0.25"/>
    <row r="35089" hidden="1" x14ac:dyDescent="0.25"/>
    <row r="35090" hidden="1" x14ac:dyDescent="0.25"/>
    <row r="35091" hidden="1" x14ac:dyDescent="0.25"/>
    <row r="35092" hidden="1" x14ac:dyDescent="0.25"/>
    <row r="35093" hidden="1" x14ac:dyDescent="0.25"/>
    <row r="35094" hidden="1" x14ac:dyDescent="0.25"/>
    <row r="35095" hidden="1" x14ac:dyDescent="0.25"/>
    <row r="35096" hidden="1" x14ac:dyDescent="0.25"/>
    <row r="35097" hidden="1" x14ac:dyDescent="0.25"/>
    <row r="35098" hidden="1" x14ac:dyDescent="0.25"/>
    <row r="35099" hidden="1" x14ac:dyDescent="0.25"/>
    <row r="35100" hidden="1" x14ac:dyDescent="0.25"/>
    <row r="35101" hidden="1" x14ac:dyDescent="0.25"/>
    <row r="35102" hidden="1" x14ac:dyDescent="0.25"/>
    <row r="35103" hidden="1" x14ac:dyDescent="0.25"/>
    <row r="35104" hidden="1" x14ac:dyDescent="0.25"/>
    <row r="35105" hidden="1" x14ac:dyDescent="0.25"/>
    <row r="35106" hidden="1" x14ac:dyDescent="0.25"/>
    <row r="35107" hidden="1" x14ac:dyDescent="0.25"/>
    <row r="35108" hidden="1" x14ac:dyDescent="0.25"/>
    <row r="35109" hidden="1" x14ac:dyDescent="0.25"/>
    <row r="35110" hidden="1" x14ac:dyDescent="0.25"/>
    <row r="35111" hidden="1" x14ac:dyDescent="0.25"/>
    <row r="35112" hidden="1" x14ac:dyDescent="0.25"/>
    <row r="35113" hidden="1" x14ac:dyDescent="0.25"/>
    <row r="35114" hidden="1" x14ac:dyDescent="0.25"/>
    <row r="35115" hidden="1" x14ac:dyDescent="0.25"/>
    <row r="35116" hidden="1" x14ac:dyDescent="0.25"/>
    <row r="35117" hidden="1" x14ac:dyDescent="0.25"/>
    <row r="35118" hidden="1" x14ac:dyDescent="0.25"/>
    <row r="35119" hidden="1" x14ac:dyDescent="0.25"/>
    <row r="35120" hidden="1" x14ac:dyDescent="0.25"/>
    <row r="35121" hidden="1" x14ac:dyDescent="0.25"/>
    <row r="35122" hidden="1" x14ac:dyDescent="0.25"/>
    <row r="35123" hidden="1" x14ac:dyDescent="0.25"/>
    <row r="35124" hidden="1" x14ac:dyDescent="0.25"/>
    <row r="35125" hidden="1" x14ac:dyDescent="0.25"/>
    <row r="35126" hidden="1" x14ac:dyDescent="0.25"/>
    <row r="35127" hidden="1" x14ac:dyDescent="0.25"/>
    <row r="35128" hidden="1" x14ac:dyDescent="0.25"/>
    <row r="35129" hidden="1" x14ac:dyDescent="0.25"/>
    <row r="35130" hidden="1" x14ac:dyDescent="0.25"/>
    <row r="35131" hidden="1" x14ac:dyDescent="0.25"/>
    <row r="35132" hidden="1" x14ac:dyDescent="0.25"/>
    <row r="35133" hidden="1" x14ac:dyDescent="0.25"/>
    <row r="35134" hidden="1" x14ac:dyDescent="0.25"/>
    <row r="35135" hidden="1" x14ac:dyDescent="0.25"/>
    <row r="35136" hidden="1" x14ac:dyDescent="0.25"/>
    <row r="35137" hidden="1" x14ac:dyDescent="0.25"/>
    <row r="35138" hidden="1" x14ac:dyDescent="0.25"/>
    <row r="35139" hidden="1" x14ac:dyDescent="0.25"/>
    <row r="35140" hidden="1" x14ac:dyDescent="0.25"/>
    <row r="35141" hidden="1" x14ac:dyDescent="0.25"/>
    <row r="35142" hidden="1" x14ac:dyDescent="0.25"/>
    <row r="35143" hidden="1" x14ac:dyDescent="0.25"/>
    <row r="35144" hidden="1" x14ac:dyDescent="0.25"/>
    <row r="35145" hidden="1" x14ac:dyDescent="0.25"/>
    <row r="35146" hidden="1" x14ac:dyDescent="0.25"/>
    <row r="35147" hidden="1" x14ac:dyDescent="0.25"/>
    <row r="35148" hidden="1" x14ac:dyDescent="0.25"/>
    <row r="35149" hidden="1" x14ac:dyDescent="0.25"/>
    <row r="35150" hidden="1" x14ac:dyDescent="0.25"/>
    <row r="35151" hidden="1" x14ac:dyDescent="0.25"/>
    <row r="35152" hidden="1" x14ac:dyDescent="0.25"/>
    <row r="35153" hidden="1" x14ac:dyDescent="0.25"/>
    <row r="35154" hidden="1" x14ac:dyDescent="0.25"/>
    <row r="35155" hidden="1" x14ac:dyDescent="0.25"/>
    <row r="35156" hidden="1" x14ac:dyDescent="0.25"/>
    <row r="35157" hidden="1" x14ac:dyDescent="0.25"/>
    <row r="35158" hidden="1" x14ac:dyDescent="0.25"/>
    <row r="35159" hidden="1" x14ac:dyDescent="0.25"/>
    <row r="35160" hidden="1" x14ac:dyDescent="0.25"/>
    <row r="35161" hidden="1" x14ac:dyDescent="0.25"/>
    <row r="35162" hidden="1" x14ac:dyDescent="0.25"/>
    <row r="35163" hidden="1" x14ac:dyDescent="0.25"/>
    <row r="35164" hidden="1" x14ac:dyDescent="0.25"/>
    <row r="35165" hidden="1" x14ac:dyDescent="0.25"/>
    <row r="35166" hidden="1" x14ac:dyDescent="0.25"/>
    <row r="35167" hidden="1" x14ac:dyDescent="0.25"/>
    <row r="35168" hidden="1" x14ac:dyDescent="0.25"/>
    <row r="35169" hidden="1" x14ac:dyDescent="0.25"/>
    <row r="35170" hidden="1" x14ac:dyDescent="0.25"/>
    <row r="35171" hidden="1" x14ac:dyDescent="0.25"/>
    <row r="35172" hidden="1" x14ac:dyDescent="0.25"/>
    <row r="35173" hidden="1" x14ac:dyDescent="0.25"/>
    <row r="35174" hidden="1" x14ac:dyDescent="0.25"/>
    <row r="35175" hidden="1" x14ac:dyDescent="0.25"/>
    <row r="35176" hidden="1" x14ac:dyDescent="0.25"/>
    <row r="35177" hidden="1" x14ac:dyDescent="0.25"/>
    <row r="35178" hidden="1" x14ac:dyDescent="0.25"/>
    <row r="35179" hidden="1" x14ac:dyDescent="0.25"/>
    <row r="35180" hidden="1" x14ac:dyDescent="0.25"/>
    <row r="35181" hidden="1" x14ac:dyDescent="0.25"/>
    <row r="35182" hidden="1" x14ac:dyDescent="0.25"/>
    <row r="35183" hidden="1" x14ac:dyDescent="0.25"/>
    <row r="35184" hidden="1" x14ac:dyDescent="0.25"/>
    <row r="35185" hidden="1" x14ac:dyDescent="0.25"/>
    <row r="35186" hidden="1" x14ac:dyDescent="0.25"/>
    <row r="35187" hidden="1" x14ac:dyDescent="0.25"/>
    <row r="35188" hidden="1" x14ac:dyDescent="0.25"/>
    <row r="35189" hidden="1" x14ac:dyDescent="0.25"/>
    <row r="35190" hidden="1" x14ac:dyDescent="0.25"/>
    <row r="35191" hidden="1" x14ac:dyDescent="0.25"/>
    <row r="35192" hidden="1" x14ac:dyDescent="0.25"/>
    <row r="35193" hidden="1" x14ac:dyDescent="0.25"/>
    <row r="35194" hidden="1" x14ac:dyDescent="0.25"/>
    <row r="35195" hidden="1" x14ac:dyDescent="0.25"/>
    <row r="35196" hidden="1" x14ac:dyDescent="0.25"/>
    <row r="35197" hidden="1" x14ac:dyDescent="0.25"/>
    <row r="35198" hidden="1" x14ac:dyDescent="0.25"/>
    <row r="35199" hidden="1" x14ac:dyDescent="0.25"/>
    <row r="35200" hidden="1" x14ac:dyDescent="0.25"/>
    <row r="35201" hidden="1" x14ac:dyDescent="0.25"/>
    <row r="35202" hidden="1" x14ac:dyDescent="0.25"/>
    <row r="35203" hidden="1" x14ac:dyDescent="0.25"/>
    <row r="35204" hidden="1" x14ac:dyDescent="0.25"/>
    <row r="35205" hidden="1" x14ac:dyDescent="0.25"/>
    <row r="35206" hidden="1" x14ac:dyDescent="0.25"/>
    <row r="35207" hidden="1" x14ac:dyDescent="0.25"/>
    <row r="35208" hidden="1" x14ac:dyDescent="0.25"/>
    <row r="35209" hidden="1" x14ac:dyDescent="0.25"/>
    <row r="35210" hidden="1" x14ac:dyDescent="0.25"/>
    <row r="35211" hidden="1" x14ac:dyDescent="0.25"/>
    <row r="35212" hidden="1" x14ac:dyDescent="0.25"/>
    <row r="35213" hidden="1" x14ac:dyDescent="0.25"/>
    <row r="35214" hidden="1" x14ac:dyDescent="0.25"/>
    <row r="35215" hidden="1" x14ac:dyDescent="0.25"/>
    <row r="35216" hidden="1" x14ac:dyDescent="0.25"/>
    <row r="35217" hidden="1" x14ac:dyDescent="0.25"/>
    <row r="35218" hidden="1" x14ac:dyDescent="0.25"/>
    <row r="35219" hidden="1" x14ac:dyDescent="0.25"/>
    <row r="35220" hidden="1" x14ac:dyDescent="0.25"/>
    <row r="35221" hidden="1" x14ac:dyDescent="0.25"/>
    <row r="35222" hidden="1" x14ac:dyDescent="0.25"/>
    <row r="35223" hidden="1" x14ac:dyDescent="0.25"/>
    <row r="35224" hidden="1" x14ac:dyDescent="0.25"/>
    <row r="35225" hidden="1" x14ac:dyDescent="0.25"/>
    <row r="35226" hidden="1" x14ac:dyDescent="0.25"/>
    <row r="35227" hidden="1" x14ac:dyDescent="0.25"/>
    <row r="35228" hidden="1" x14ac:dyDescent="0.25"/>
    <row r="35229" hidden="1" x14ac:dyDescent="0.25"/>
    <row r="35230" hidden="1" x14ac:dyDescent="0.25"/>
    <row r="35231" hidden="1" x14ac:dyDescent="0.25"/>
    <row r="35232" hidden="1" x14ac:dyDescent="0.25"/>
    <row r="35233" hidden="1" x14ac:dyDescent="0.25"/>
    <row r="35234" hidden="1" x14ac:dyDescent="0.25"/>
    <row r="35235" hidden="1" x14ac:dyDescent="0.25"/>
    <row r="35236" hidden="1" x14ac:dyDescent="0.25"/>
    <row r="35237" hidden="1" x14ac:dyDescent="0.25"/>
    <row r="35238" hidden="1" x14ac:dyDescent="0.25"/>
    <row r="35239" hidden="1" x14ac:dyDescent="0.25"/>
    <row r="35240" hidden="1" x14ac:dyDescent="0.25"/>
    <row r="35241" hidden="1" x14ac:dyDescent="0.25"/>
    <row r="35242" hidden="1" x14ac:dyDescent="0.25"/>
    <row r="35243" hidden="1" x14ac:dyDescent="0.25"/>
    <row r="35244" hidden="1" x14ac:dyDescent="0.25"/>
    <row r="35245" hidden="1" x14ac:dyDescent="0.25"/>
    <row r="35246" hidden="1" x14ac:dyDescent="0.25"/>
    <row r="35247" hidden="1" x14ac:dyDescent="0.25"/>
    <row r="35248" hidden="1" x14ac:dyDescent="0.25"/>
    <row r="35249" hidden="1" x14ac:dyDescent="0.25"/>
    <row r="35250" hidden="1" x14ac:dyDescent="0.25"/>
    <row r="35251" hidden="1" x14ac:dyDescent="0.25"/>
    <row r="35252" hidden="1" x14ac:dyDescent="0.25"/>
    <row r="35253" hidden="1" x14ac:dyDescent="0.25"/>
    <row r="35254" hidden="1" x14ac:dyDescent="0.25"/>
    <row r="35255" hidden="1" x14ac:dyDescent="0.25"/>
    <row r="35256" hidden="1" x14ac:dyDescent="0.25"/>
    <row r="35257" hidden="1" x14ac:dyDescent="0.25"/>
    <row r="35258" hidden="1" x14ac:dyDescent="0.25"/>
    <row r="35259" hidden="1" x14ac:dyDescent="0.25"/>
    <row r="35260" hidden="1" x14ac:dyDescent="0.25"/>
    <row r="35261" hidden="1" x14ac:dyDescent="0.25"/>
    <row r="35262" hidden="1" x14ac:dyDescent="0.25"/>
    <row r="35263" hidden="1" x14ac:dyDescent="0.25"/>
    <row r="35264" hidden="1" x14ac:dyDescent="0.25"/>
    <row r="35265" hidden="1" x14ac:dyDescent="0.25"/>
    <row r="35266" hidden="1" x14ac:dyDescent="0.25"/>
    <row r="35267" hidden="1" x14ac:dyDescent="0.25"/>
    <row r="35268" hidden="1" x14ac:dyDescent="0.25"/>
    <row r="35269" hidden="1" x14ac:dyDescent="0.25"/>
    <row r="35270" hidden="1" x14ac:dyDescent="0.25"/>
    <row r="35271" hidden="1" x14ac:dyDescent="0.25"/>
    <row r="35272" hidden="1" x14ac:dyDescent="0.25"/>
    <row r="35273" hidden="1" x14ac:dyDescent="0.25"/>
    <row r="35274" hidden="1" x14ac:dyDescent="0.25"/>
    <row r="35275" hidden="1" x14ac:dyDescent="0.25"/>
    <row r="35276" hidden="1" x14ac:dyDescent="0.25"/>
    <row r="35277" hidden="1" x14ac:dyDescent="0.25"/>
    <row r="35278" hidden="1" x14ac:dyDescent="0.25"/>
    <row r="35279" hidden="1" x14ac:dyDescent="0.25"/>
    <row r="35280" hidden="1" x14ac:dyDescent="0.25"/>
    <row r="35281" hidden="1" x14ac:dyDescent="0.25"/>
    <row r="35282" hidden="1" x14ac:dyDescent="0.25"/>
    <row r="35283" hidden="1" x14ac:dyDescent="0.25"/>
    <row r="35284" hidden="1" x14ac:dyDescent="0.25"/>
    <row r="35285" hidden="1" x14ac:dyDescent="0.25"/>
    <row r="35286" hidden="1" x14ac:dyDescent="0.25"/>
    <row r="35287" hidden="1" x14ac:dyDescent="0.25"/>
    <row r="35288" hidden="1" x14ac:dyDescent="0.25"/>
    <row r="35289" hidden="1" x14ac:dyDescent="0.25"/>
    <row r="35290" hidden="1" x14ac:dyDescent="0.25"/>
    <row r="35291" hidden="1" x14ac:dyDescent="0.25"/>
    <row r="35292" hidden="1" x14ac:dyDescent="0.25"/>
    <row r="35293" hidden="1" x14ac:dyDescent="0.25"/>
    <row r="35294" hidden="1" x14ac:dyDescent="0.25"/>
    <row r="35295" hidden="1" x14ac:dyDescent="0.25"/>
    <row r="35296" hidden="1" x14ac:dyDescent="0.25"/>
    <row r="35297" hidden="1" x14ac:dyDescent="0.25"/>
    <row r="35298" hidden="1" x14ac:dyDescent="0.25"/>
    <row r="35299" hidden="1" x14ac:dyDescent="0.25"/>
    <row r="35300" hidden="1" x14ac:dyDescent="0.25"/>
    <row r="35301" hidden="1" x14ac:dyDescent="0.25"/>
    <row r="35302" hidden="1" x14ac:dyDescent="0.25"/>
    <row r="35303" hidden="1" x14ac:dyDescent="0.25"/>
    <row r="35304" hidden="1" x14ac:dyDescent="0.25"/>
    <row r="35305" hidden="1" x14ac:dyDescent="0.25"/>
    <row r="35306" hidden="1" x14ac:dyDescent="0.25"/>
    <row r="35307" hidden="1" x14ac:dyDescent="0.25"/>
    <row r="35308" hidden="1" x14ac:dyDescent="0.25"/>
    <row r="35309" hidden="1" x14ac:dyDescent="0.25"/>
    <row r="35310" hidden="1" x14ac:dyDescent="0.25"/>
    <row r="35311" hidden="1" x14ac:dyDescent="0.25"/>
    <row r="35312" hidden="1" x14ac:dyDescent="0.25"/>
    <row r="35313" hidden="1" x14ac:dyDescent="0.25"/>
    <row r="35314" hidden="1" x14ac:dyDescent="0.25"/>
    <row r="35315" hidden="1" x14ac:dyDescent="0.25"/>
    <row r="35316" hidden="1" x14ac:dyDescent="0.25"/>
    <row r="35317" hidden="1" x14ac:dyDescent="0.25"/>
    <row r="35318" hidden="1" x14ac:dyDescent="0.25"/>
    <row r="35319" hidden="1" x14ac:dyDescent="0.25"/>
    <row r="35320" hidden="1" x14ac:dyDescent="0.25"/>
    <row r="35321" hidden="1" x14ac:dyDescent="0.25"/>
    <row r="35322" hidden="1" x14ac:dyDescent="0.25"/>
    <row r="35323" hidden="1" x14ac:dyDescent="0.25"/>
    <row r="35324" hidden="1" x14ac:dyDescent="0.25"/>
    <row r="35325" hidden="1" x14ac:dyDescent="0.25"/>
    <row r="35326" hidden="1" x14ac:dyDescent="0.25"/>
    <row r="35327" hidden="1" x14ac:dyDescent="0.25"/>
    <row r="35328" hidden="1" x14ac:dyDescent="0.25"/>
    <row r="35329" hidden="1" x14ac:dyDescent="0.25"/>
    <row r="35330" hidden="1" x14ac:dyDescent="0.25"/>
    <row r="35331" hidden="1" x14ac:dyDescent="0.25"/>
    <row r="35332" hidden="1" x14ac:dyDescent="0.25"/>
    <row r="35333" hidden="1" x14ac:dyDescent="0.25"/>
    <row r="35334" hidden="1" x14ac:dyDescent="0.25"/>
    <row r="35335" hidden="1" x14ac:dyDescent="0.25"/>
    <row r="35336" hidden="1" x14ac:dyDescent="0.25"/>
    <row r="35337" hidden="1" x14ac:dyDescent="0.25"/>
    <row r="35338" hidden="1" x14ac:dyDescent="0.25"/>
    <row r="35339" hidden="1" x14ac:dyDescent="0.25"/>
    <row r="35340" hidden="1" x14ac:dyDescent="0.25"/>
    <row r="35341" hidden="1" x14ac:dyDescent="0.25"/>
    <row r="35342" hidden="1" x14ac:dyDescent="0.25"/>
    <row r="35343" hidden="1" x14ac:dyDescent="0.25"/>
    <row r="35344" hidden="1" x14ac:dyDescent="0.25"/>
    <row r="35345" hidden="1" x14ac:dyDescent="0.25"/>
    <row r="35346" hidden="1" x14ac:dyDescent="0.25"/>
    <row r="35347" hidden="1" x14ac:dyDescent="0.25"/>
    <row r="35348" hidden="1" x14ac:dyDescent="0.25"/>
    <row r="35349" hidden="1" x14ac:dyDescent="0.25"/>
    <row r="35350" hidden="1" x14ac:dyDescent="0.25"/>
    <row r="35351" hidden="1" x14ac:dyDescent="0.25"/>
    <row r="35352" hidden="1" x14ac:dyDescent="0.25"/>
    <row r="35353" hidden="1" x14ac:dyDescent="0.25"/>
    <row r="35354" hidden="1" x14ac:dyDescent="0.25"/>
    <row r="35355" hidden="1" x14ac:dyDescent="0.25"/>
    <row r="35356" hidden="1" x14ac:dyDescent="0.25"/>
    <row r="35357" hidden="1" x14ac:dyDescent="0.25"/>
    <row r="35358" hidden="1" x14ac:dyDescent="0.25"/>
    <row r="35359" hidden="1" x14ac:dyDescent="0.25"/>
    <row r="35360" hidden="1" x14ac:dyDescent="0.25"/>
    <row r="35361" hidden="1" x14ac:dyDescent="0.25"/>
    <row r="35362" hidden="1" x14ac:dyDescent="0.25"/>
    <row r="35363" hidden="1" x14ac:dyDescent="0.25"/>
    <row r="35364" hidden="1" x14ac:dyDescent="0.25"/>
    <row r="35365" hidden="1" x14ac:dyDescent="0.25"/>
    <row r="35366" hidden="1" x14ac:dyDescent="0.25"/>
    <row r="35367" hidden="1" x14ac:dyDescent="0.25"/>
    <row r="35368" hidden="1" x14ac:dyDescent="0.25"/>
    <row r="35369" hidden="1" x14ac:dyDescent="0.25"/>
    <row r="35370" hidden="1" x14ac:dyDescent="0.25"/>
    <row r="35371" hidden="1" x14ac:dyDescent="0.25"/>
    <row r="35372" hidden="1" x14ac:dyDescent="0.25"/>
    <row r="35373" hidden="1" x14ac:dyDescent="0.25"/>
    <row r="35374" hidden="1" x14ac:dyDescent="0.25"/>
    <row r="35375" hidden="1" x14ac:dyDescent="0.25"/>
    <row r="35376" hidden="1" x14ac:dyDescent="0.25"/>
    <row r="35377" hidden="1" x14ac:dyDescent="0.25"/>
    <row r="35378" hidden="1" x14ac:dyDescent="0.25"/>
    <row r="35379" hidden="1" x14ac:dyDescent="0.25"/>
    <row r="35380" hidden="1" x14ac:dyDescent="0.25"/>
    <row r="35381" hidden="1" x14ac:dyDescent="0.25"/>
    <row r="35382" hidden="1" x14ac:dyDescent="0.25"/>
    <row r="35383" hidden="1" x14ac:dyDescent="0.25"/>
    <row r="35384" hidden="1" x14ac:dyDescent="0.25"/>
    <row r="35385" hidden="1" x14ac:dyDescent="0.25"/>
    <row r="35386" hidden="1" x14ac:dyDescent="0.25"/>
    <row r="35387" hidden="1" x14ac:dyDescent="0.25"/>
    <row r="35388" hidden="1" x14ac:dyDescent="0.25"/>
    <row r="35389" hidden="1" x14ac:dyDescent="0.25"/>
    <row r="35390" hidden="1" x14ac:dyDescent="0.25"/>
    <row r="35391" hidden="1" x14ac:dyDescent="0.25"/>
    <row r="35392" hidden="1" x14ac:dyDescent="0.25"/>
    <row r="35393" hidden="1" x14ac:dyDescent="0.25"/>
    <row r="35394" hidden="1" x14ac:dyDescent="0.25"/>
    <row r="35395" hidden="1" x14ac:dyDescent="0.25"/>
    <row r="35396" hidden="1" x14ac:dyDescent="0.25"/>
    <row r="35397" hidden="1" x14ac:dyDescent="0.25"/>
    <row r="35398" hidden="1" x14ac:dyDescent="0.25"/>
    <row r="35399" hidden="1" x14ac:dyDescent="0.25"/>
    <row r="35400" hidden="1" x14ac:dyDescent="0.25"/>
    <row r="35401" hidden="1" x14ac:dyDescent="0.25"/>
    <row r="35402" hidden="1" x14ac:dyDescent="0.25"/>
    <row r="35403" hidden="1" x14ac:dyDescent="0.25"/>
    <row r="35404" hidden="1" x14ac:dyDescent="0.25"/>
    <row r="35405" hidden="1" x14ac:dyDescent="0.25"/>
    <row r="35406" hidden="1" x14ac:dyDescent="0.25"/>
    <row r="35407" hidden="1" x14ac:dyDescent="0.25"/>
    <row r="35408" hidden="1" x14ac:dyDescent="0.25"/>
    <row r="35409" hidden="1" x14ac:dyDescent="0.25"/>
    <row r="35410" hidden="1" x14ac:dyDescent="0.25"/>
    <row r="35411" hidden="1" x14ac:dyDescent="0.25"/>
    <row r="35412" hidden="1" x14ac:dyDescent="0.25"/>
    <row r="35413" hidden="1" x14ac:dyDescent="0.25"/>
    <row r="35414" hidden="1" x14ac:dyDescent="0.25"/>
    <row r="35415" hidden="1" x14ac:dyDescent="0.25"/>
    <row r="35416" hidden="1" x14ac:dyDescent="0.25"/>
    <row r="35417" hidden="1" x14ac:dyDescent="0.25"/>
    <row r="35418" hidden="1" x14ac:dyDescent="0.25"/>
    <row r="35419" hidden="1" x14ac:dyDescent="0.25"/>
    <row r="35420" hidden="1" x14ac:dyDescent="0.25"/>
    <row r="35421" hidden="1" x14ac:dyDescent="0.25"/>
    <row r="35422" hidden="1" x14ac:dyDescent="0.25"/>
    <row r="35423" hidden="1" x14ac:dyDescent="0.25"/>
    <row r="35424" hidden="1" x14ac:dyDescent="0.25"/>
    <row r="35425" hidden="1" x14ac:dyDescent="0.25"/>
    <row r="35426" hidden="1" x14ac:dyDescent="0.25"/>
    <row r="35427" hidden="1" x14ac:dyDescent="0.25"/>
    <row r="35428" hidden="1" x14ac:dyDescent="0.25"/>
    <row r="35429" hidden="1" x14ac:dyDescent="0.25"/>
    <row r="35430" hidden="1" x14ac:dyDescent="0.25"/>
    <row r="35431" hidden="1" x14ac:dyDescent="0.25"/>
    <row r="35432" hidden="1" x14ac:dyDescent="0.25"/>
    <row r="35433" hidden="1" x14ac:dyDescent="0.25"/>
    <row r="35434" hidden="1" x14ac:dyDescent="0.25"/>
    <row r="35435" hidden="1" x14ac:dyDescent="0.25"/>
    <row r="35436" hidden="1" x14ac:dyDescent="0.25"/>
    <row r="35437" hidden="1" x14ac:dyDescent="0.25"/>
    <row r="35438" hidden="1" x14ac:dyDescent="0.25"/>
    <row r="35439" hidden="1" x14ac:dyDescent="0.25"/>
    <row r="35440" hidden="1" x14ac:dyDescent="0.25"/>
    <row r="35441" hidden="1" x14ac:dyDescent="0.25"/>
    <row r="35442" hidden="1" x14ac:dyDescent="0.25"/>
    <row r="35443" hidden="1" x14ac:dyDescent="0.25"/>
    <row r="35444" hidden="1" x14ac:dyDescent="0.25"/>
    <row r="35445" hidden="1" x14ac:dyDescent="0.25"/>
    <row r="35446" hidden="1" x14ac:dyDescent="0.25"/>
    <row r="35447" hidden="1" x14ac:dyDescent="0.25"/>
    <row r="35448" hidden="1" x14ac:dyDescent="0.25"/>
    <row r="35449" hidden="1" x14ac:dyDescent="0.25"/>
    <row r="35450" hidden="1" x14ac:dyDescent="0.25"/>
    <row r="35451" hidden="1" x14ac:dyDescent="0.25"/>
    <row r="35452" hidden="1" x14ac:dyDescent="0.25"/>
    <row r="35453" hidden="1" x14ac:dyDescent="0.25"/>
    <row r="35454" hidden="1" x14ac:dyDescent="0.25"/>
    <row r="35455" hidden="1" x14ac:dyDescent="0.25"/>
    <row r="35456" hidden="1" x14ac:dyDescent="0.25"/>
    <row r="35457" hidden="1" x14ac:dyDescent="0.25"/>
    <row r="35458" hidden="1" x14ac:dyDescent="0.25"/>
    <row r="35459" hidden="1" x14ac:dyDescent="0.25"/>
    <row r="35460" hidden="1" x14ac:dyDescent="0.25"/>
    <row r="35461" hidden="1" x14ac:dyDescent="0.25"/>
    <row r="35462" hidden="1" x14ac:dyDescent="0.25"/>
    <row r="35463" hidden="1" x14ac:dyDescent="0.25"/>
    <row r="35464" hidden="1" x14ac:dyDescent="0.25"/>
    <row r="35465" hidden="1" x14ac:dyDescent="0.25"/>
    <row r="35466" hidden="1" x14ac:dyDescent="0.25"/>
    <row r="35467" hidden="1" x14ac:dyDescent="0.25"/>
    <row r="35468" hidden="1" x14ac:dyDescent="0.25"/>
    <row r="35469" hidden="1" x14ac:dyDescent="0.25"/>
    <row r="35470" hidden="1" x14ac:dyDescent="0.25"/>
    <row r="35471" hidden="1" x14ac:dyDescent="0.25"/>
    <row r="35472" hidden="1" x14ac:dyDescent="0.25"/>
    <row r="35473" hidden="1" x14ac:dyDescent="0.25"/>
    <row r="35474" hidden="1" x14ac:dyDescent="0.25"/>
    <row r="35475" hidden="1" x14ac:dyDescent="0.25"/>
    <row r="35476" hidden="1" x14ac:dyDescent="0.25"/>
    <row r="35477" hidden="1" x14ac:dyDescent="0.25"/>
    <row r="35478" hidden="1" x14ac:dyDescent="0.25"/>
    <row r="35479" hidden="1" x14ac:dyDescent="0.25"/>
    <row r="35480" hidden="1" x14ac:dyDescent="0.25"/>
    <row r="35481" hidden="1" x14ac:dyDescent="0.25"/>
    <row r="35482" hidden="1" x14ac:dyDescent="0.25"/>
    <row r="35483" hidden="1" x14ac:dyDescent="0.25"/>
    <row r="35484" hidden="1" x14ac:dyDescent="0.25"/>
    <row r="35485" hidden="1" x14ac:dyDescent="0.25"/>
    <row r="35486" hidden="1" x14ac:dyDescent="0.25"/>
    <row r="35487" hidden="1" x14ac:dyDescent="0.25"/>
    <row r="35488" hidden="1" x14ac:dyDescent="0.25"/>
    <row r="35489" hidden="1" x14ac:dyDescent="0.25"/>
    <row r="35490" hidden="1" x14ac:dyDescent="0.25"/>
    <row r="35491" hidden="1" x14ac:dyDescent="0.25"/>
    <row r="35492" hidden="1" x14ac:dyDescent="0.25"/>
    <row r="35493" hidden="1" x14ac:dyDescent="0.25"/>
    <row r="35494" hidden="1" x14ac:dyDescent="0.25"/>
    <row r="35495" hidden="1" x14ac:dyDescent="0.25"/>
    <row r="35496" hidden="1" x14ac:dyDescent="0.25"/>
    <row r="35497" hidden="1" x14ac:dyDescent="0.25"/>
    <row r="35498" hidden="1" x14ac:dyDescent="0.25"/>
    <row r="35499" hidden="1" x14ac:dyDescent="0.25"/>
    <row r="35500" hidden="1" x14ac:dyDescent="0.25"/>
    <row r="35501" hidden="1" x14ac:dyDescent="0.25"/>
    <row r="35502" hidden="1" x14ac:dyDescent="0.25"/>
    <row r="35503" hidden="1" x14ac:dyDescent="0.25"/>
    <row r="35504" hidden="1" x14ac:dyDescent="0.25"/>
    <row r="35505" hidden="1" x14ac:dyDescent="0.25"/>
    <row r="35506" hidden="1" x14ac:dyDescent="0.25"/>
    <row r="35507" hidden="1" x14ac:dyDescent="0.25"/>
    <row r="35508" hidden="1" x14ac:dyDescent="0.25"/>
    <row r="35509" hidden="1" x14ac:dyDescent="0.25"/>
    <row r="35510" hidden="1" x14ac:dyDescent="0.25"/>
    <row r="35511" hidden="1" x14ac:dyDescent="0.25"/>
    <row r="35512" hidden="1" x14ac:dyDescent="0.25"/>
    <row r="35513" hidden="1" x14ac:dyDescent="0.25"/>
    <row r="35514" hidden="1" x14ac:dyDescent="0.25"/>
    <row r="35515" hidden="1" x14ac:dyDescent="0.25"/>
    <row r="35516" hidden="1" x14ac:dyDescent="0.25"/>
    <row r="35517" hidden="1" x14ac:dyDescent="0.25"/>
    <row r="35518" hidden="1" x14ac:dyDescent="0.25"/>
    <row r="35519" hidden="1" x14ac:dyDescent="0.25"/>
    <row r="35520" hidden="1" x14ac:dyDescent="0.25"/>
    <row r="35521" hidden="1" x14ac:dyDescent="0.25"/>
    <row r="35522" hidden="1" x14ac:dyDescent="0.25"/>
    <row r="35523" hidden="1" x14ac:dyDescent="0.25"/>
    <row r="35524" hidden="1" x14ac:dyDescent="0.25"/>
    <row r="35525" hidden="1" x14ac:dyDescent="0.25"/>
    <row r="35526" hidden="1" x14ac:dyDescent="0.25"/>
    <row r="35527" hidden="1" x14ac:dyDescent="0.25"/>
    <row r="35528" hidden="1" x14ac:dyDescent="0.25"/>
    <row r="35529" hidden="1" x14ac:dyDescent="0.25"/>
    <row r="35530" hidden="1" x14ac:dyDescent="0.25"/>
    <row r="35531" hidden="1" x14ac:dyDescent="0.25"/>
    <row r="35532" hidden="1" x14ac:dyDescent="0.25"/>
    <row r="35533" hidden="1" x14ac:dyDescent="0.25"/>
    <row r="35534" hidden="1" x14ac:dyDescent="0.25"/>
    <row r="35535" hidden="1" x14ac:dyDescent="0.25"/>
    <row r="35536" hidden="1" x14ac:dyDescent="0.25"/>
    <row r="35537" hidden="1" x14ac:dyDescent="0.25"/>
    <row r="35538" hidden="1" x14ac:dyDescent="0.25"/>
    <row r="35539" hidden="1" x14ac:dyDescent="0.25"/>
    <row r="35540" hidden="1" x14ac:dyDescent="0.25"/>
    <row r="35541" hidden="1" x14ac:dyDescent="0.25"/>
    <row r="35542" hidden="1" x14ac:dyDescent="0.25"/>
    <row r="35543" hidden="1" x14ac:dyDescent="0.25"/>
    <row r="35544" hidden="1" x14ac:dyDescent="0.25"/>
    <row r="35545" hidden="1" x14ac:dyDescent="0.25"/>
    <row r="35546" hidden="1" x14ac:dyDescent="0.25"/>
    <row r="35547" hidden="1" x14ac:dyDescent="0.25"/>
    <row r="35548" hidden="1" x14ac:dyDescent="0.25"/>
    <row r="35549" hidden="1" x14ac:dyDescent="0.25"/>
    <row r="35550" hidden="1" x14ac:dyDescent="0.25"/>
    <row r="35551" hidden="1" x14ac:dyDescent="0.25"/>
    <row r="35552" hidden="1" x14ac:dyDescent="0.25"/>
    <row r="35553" hidden="1" x14ac:dyDescent="0.25"/>
    <row r="35554" hidden="1" x14ac:dyDescent="0.25"/>
    <row r="35555" hidden="1" x14ac:dyDescent="0.25"/>
    <row r="35556" hidden="1" x14ac:dyDescent="0.25"/>
    <row r="35557" hidden="1" x14ac:dyDescent="0.25"/>
    <row r="35558" hidden="1" x14ac:dyDescent="0.25"/>
    <row r="35559" hidden="1" x14ac:dyDescent="0.25"/>
    <row r="35560" hidden="1" x14ac:dyDescent="0.25"/>
    <row r="35561" hidden="1" x14ac:dyDescent="0.25"/>
    <row r="35562" hidden="1" x14ac:dyDescent="0.25"/>
    <row r="35563" hidden="1" x14ac:dyDescent="0.25"/>
    <row r="35564" hidden="1" x14ac:dyDescent="0.25"/>
    <row r="35565" hidden="1" x14ac:dyDescent="0.25"/>
    <row r="35566" hidden="1" x14ac:dyDescent="0.25"/>
    <row r="35567" hidden="1" x14ac:dyDescent="0.25"/>
    <row r="35568" hidden="1" x14ac:dyDescent="0.25"/>
    <row r="35569" hidden="1" x14ac:dyDescent="0.25"/>
    <row r="35570" hidden="1" x14ac:dyDescent="0.25"/>
    <row r="35571" hidden="1" x14ac:dyDescent="0.25"/>
    <row r="35572" hidden="1" x14ac:dyDescent="0.25"/>
    <row r="35573" hidden="1" x14ac:dyDescent="0.25"/>
    <row r="35574" hidden="1" x14ac:dyDescent="0.25"/>
    <row r="35575" hidden="1" x14ac:dyDescent="0.25"/>
    <row r="35576" hidden="1" x14ac:dyDescent="0.25"/>
    <row r="35577" hidden="1" x14ac:dyDescent="0.25"/>
    <row r="35578" hidden="1" x14ac:dyDescent="0.25"/>
    <row r="35579" hidden="1" x14ac:dyDescent="0.25"/>
    <row r="35580" hidden="1" x14ac:dyDescent="0.25"/>
    <row r="35581" hidden="1" x14ac:dyDescent="0.25"/>
    <row r="35582" hidden="1" x14ac:dyDescent="0.25"/>
    <row r="35583" hidden="1" x14ac:dyDescent="0.25"/>
    <row r="35584" hidden="1" x14ac:dyDescent="0.25"/>
    <row r="35585" hidden="1" x14ac:dyDescent="0.25"/>
    <row r="35586" hidden="1" x14ac:dyDescent="0.25"/>
    <row r="35587" hidden="1" x14ac:dyDescent="0.25"/>
    <row r="35588" hidden="1" x14ac:dyDescent="0.25"/>
    <row r="35589" hidden="1" x14ac:dyDescent="0.25"/>
    <row r="35590" hidden="1" x14ac:dyDescent="0.25"/>
    <row r="35591" hidden="1" x14ac:dyDescent="0.25"/>
    <row r="35592" hidden="1" x14ac:dyDescent="0.25"/>
    <row r="35593" hidden="1" x14ac:dyDescent="0.25"/>
    <row r="35594" hidden="1" x14ac:dyDescent="0.25"/>
    <row r="35595" hidden="1" x14ac:dyDescent="0.25"/>
    <row r="35596" hidden="1" x14ac:dyDescent="0.25"/>
    <row r="35597" hidden="1" x14ac:dyDescent="0.25"/>
    <row r="35598" hidden="1" x14ac:dyDescent="0.25"/>
    <row r="35599" hidden="1" x14ac:dyDescent="0.25"/>
    <row r="35600" hidden="1" x14ac:dyDescent="0.25"/>
    <row r="35601" hidden="1" x14ac:dyDescent="0.25"/>
    <row r="35602" hidden="1" x14ac:dyDescent="0.25"/>
    <row r="35603" hidden="1" x14ac:dyDescent="0.25"/>
    <row r="35604" hidden="1" x14ac:dyDescent="0.25"/>
    <row r="35605" hidden="1" x14ac:dyDescent="0.25"/>
    <row r="35606" hidden="1" x14ac:dyDescent="0.25"/>
    <row r="35607" hidden="1" x14ac:dyDescent="0.25"/>
    <row r="35608" hidden="1" x14ac:dyDescent="0.25"/>
    <row r="35609" hidden="1" x14ac:dyDescent="0.25"/>
    <row r="35610" hidden="1" x14ac:dyDescent="0.25"/>
    <row r="35611" hidden="1" x14ac:dyDescent="0.25"/>
    <row r="35612" hidden="1" x14ac:dyDescent="0.25"/>
    <row r="35613" hidden="1" x14ac:dyDescent="0.25"/>
    <row r="35614" hidden="1" x14ac:dyDescent="0.25"/>
    <row r="35615" hidden="1" x14ac:dyDescent="0.25"/>
    <row r="35616" hidden="1" x14ac:dyDescent="0.25"/>
    <row r="35617" hidden="1" x14ac:dyDescent="0.25"/>
    <row r="35618" hidden="1" x14ac:dyDescent="0.25"/>
    <row r="35619" hidden="1" x14ac:dyDescent="0.25"/>
    <row r="35620" hidden="1" x14ac:dyDescent="0.25"/>
    <row r="35621" hidden="1" x14ac:dyDescent="0.25"/>
    <row r="35622" hidden="1" x14ac:dyDescent="0.25"/>
    <row r="35623" hidden="1" x14ac:dyDescent="0.25"/>
    <row r="35624" hidden="1" x14ac:dyDescent="0.25"/>
    <row r="35625" hidden="1" x14ac:dyDescent="0.25"/>
    <row r="35626" hidden="1" x14ac:dyDescent="0.25"/>
    <row r="35627" hidden="1" x14ac:dyDescent="0.25"/>
    <row r="35628" hidden="1" x14ac:dyDescent="0.25"/>
    <row r="35629" hidden="1" x14ac:dyDescent="0.25"/>
    <row r="35630" hidden="1" x14ac:dyDescent="0.25"/>
    <row r="35631" hidden="1" x14ac:dyDescent="0.25"/>
    <row r="35632" hidden="1" x14ac:dyDescent="0.25"/>
    <row r="35633" hidden="1" x14ac:dyDescent="0.25"/>
    <row r="35634" hidden="1" x14ac:dyDescent="0.25"/>
    <row r="35635" hidden="1" x14ac:dyDescent="0.25"/>
    <row r="35636" hidden="1" x14ac:dyDescent="0.25"/>
    <row r="35637" hidden="1" x14ac:dyDescent="0.25"/>
    <row r="35638" hidden="1" x14ac:dyDescent="0.25"/>
    <row r="35639" hidden="1" x14ac:dyDescent="0.25"/>
    <row r="35640" hidden="1" x14ac:dyDescent="0.25"/>
    <row r="35641" hidden="1" x14ac:dyDescent="0.25"/>
    <row r="35642" hidden="1" x14ac:dyDescent="0.25"/>
    <row r="35643" hidden="1" x14ac:dyDescent="0.25"/>
    <row r="35644" hidden="1" x14ac:dyDescent="0.25"/>
    <row r="35645" hidden="1" x14ac:dyDescent="0.25"/>
    <row r="35646" hidden="1" x14ac:dyDescent="0.25"/>
    <row r="35647" hidden="1" x14ac:dyDescent="0.25"/>
    <row r="35648" hidden="1" x14ac:dyDescent="0.25"/>
    <row r="35649" hidden="1" x14ac:dyDescent="0.25"/>
    <row r="35650" hidden="1" x14ac:dyDescent="0.25"/>
    <row r="35651" hidden="1" x14ac:dyDescent="0.25"/>
    <row r="35652" hidden="1" x14ac:dyDescent="0.25"/>
    <row r="35653" hidden="1" x14ac:dyDescent="0.25"/>
    <row r="35654" hidden="1" x14ac:dyDescent="0.25"/>
    <row r="35655" hidden="1" x14ac:dyDescent="0.25"/>
    <row r="35656" hidden="1" x14ac:dyDescent="0.25"/>
    <row r="35657" hidden="1" x14ac:dyDescent="0.25"/>
    <row r="35658" hidden="1" x14ac:dyDescent="0.25"/>
    <row r="35659" hidden="1" x14ac:dyDescent="0.25"/>
    <row r="35660" hidden="1" x14ac:dyDescent="0.25"/>
    <row r="35661" hidden="1" x14ac:dyDescent="0.25"/>
    <row r="35662" hidden="1" x14ac:dyDescent="0.25"/>
    <row r="35663" hidden="1" x14ac:dyDescent="0.25"/>
    <row r="35664" hidden="1" x14ac:dyDescent="0.25"/>
    <row r="35665" hidden="1" x14ac:dyDescent="0.25"/>
    <row r="35666" hidden="1" x14ac:dyDescent="0.25"/>
    <row r="35667" hidden="1" x14ac:dyDescent="0.25"/>
    <row r="35668" hidden="1" x14ac:dyDescent="0.25"/>
    <row r="35669" hidden="1" x14ac:dyDescent="0.25"/>
    <row r="35670" hidden="1" x14ac:dyDescent="0.25"/>
    <row r="35671" hidden="1" x14ac:dyDescent="0.25"/>
    <row r="35672" hidden="1" x14ac:dyDescent="0.25"/>
    <row r="35673" hidden="1" x14ac:dyDescent="0.25"/>
    <row r="35674" hidden="1" x14ac:dyDescent="0.25"/>
    <row r="35675" hidden="1" x14ac:dyDescent="0.25"/>
    <row r="35676" hidden="1" x14ac:dyDescent="0.25"/>
    <row r="35677" hidden="1" x14ac:dyDescent="0.25"/>
    <row r="35678" hidden="1" x14ac:dyDescent="0.25"/>
    <row r="35679" hidden="1" x14ac:dyDescent="0.25"/>
    <row r="35680" hidden="1" x14ac:dyDescent="0.25"/>
    <row r="35681" hidden="1" x14ac:dyDescent="0.25"/>
    <row r="35682" hidden="1" x14ac:dyDescent="0.25"/>
    <row r="35683" hidden="1" x14ac:dyDescent="0.25"/>
    <row r="35684" hidden="1" x14ac:dyDescent="0.25"/>
    <row r="35685" hidden="1" x14ac:dyDescent="0.25"/>
    <row r="35686" hidden="1" x14ac:dyDescent="0.25"/>
    <row r="35687" hidden="1" x14ac:dyDescent="0.25"/>
    <row r="35688" hidden="1" x14ac:dyDescent="0.25"/>
    <row r="35689" hidden="1" x14ac:dyDescent="0.25"/>
    <row r="35690" hidden="1" x14ac:dyDescent="0.25"/>
    <row r="35691" hidden="1" x14ac:dyDescent="0.25"/>
    <row r="35692" hidden="1" x14ac:dyDescent="0.25"/>
    <row r="35693" hidden="1" x14ac:dyDescent="0.25"/>
    <row r="35694" hidden="1" x14ac:dyDescent="0.25"/>
    <row r="35695" hidden="1" x14ac:dyDescent="0.25"/>
    <row r="35696" hidden="1" x14ac:dyDescent="0.25"/>
    <row r="35697" hidden="1" x14ac:dyDescent="0.25"/>
    <row r="35698" hidden="1" x14ac:dyDescent="0.25"/>
    <row r="35699" hidden="1" x14ac:dyDescent="0.25"/>
    <row r="35700" hidden="1" x14ac:dyDescent="0.25"/>
    <row r="35701" hidden="1" x14ac:dyDescent="0.25"/>
    <row r="35702" hidden="1" x14ac:dyDescent="0.25"/>
    <row r="35703" hidden="1" x14ac:dyDescent="0.25"/>
    <row r="35704" hidden="1" x14ac:dyDescent="0.25"/>
    <row r="35705" hidden="1" x14ac:dyDescent="0.25"/>
    <row r="35706" hidden="1" x14ac:dyDescent="0.25"/>
    <row r="35707" hidden="1" x14ac:dyDescent="0.25"/>
    <row r="35708" hidden="1" x14ac:dyDescent="0.25"/>
    <row r="35709" hidden="1" x14ac:dyDescent="0.25"/>
    <row r="35710" hidden="1" x14ac:dyDescent="0.25"/>
    <row r="35711" hidden="1" x14ac:dyDescent="0.25"/>
    <row r="35712" hidden="1" x14ac:dyDescent="0.25"/>
    <row r="35713" hidden="1" x14ac:dyDescent="0.25"/>
    <row r="35714" hidden="1" x14ac:dyDescent="0.25"/>
    <row r="35715" hidden="1" x14ac:dyDescent="0.25"/>
    <row r="35716" hidden="1" x14ac:dyDescent="0.25"/>
    <row r="35717" hidden="1" x14ac:dyDescent="0.25"/>
    <row r="35718" hidden="1" x14ac:dyDescent="0.25"/>
    <row r="35719" hidden="1" x14ac:dyDescent="0.25"/>
    <row r="35720" hidden="1" x14ac:dyDescent="0.25"/>
    <row r="35721" hidden="1" x14ac:dyDescent="0.25"/>
    <row r="35722" hidden="1" x14ac:dyDescent="0.25"/>
    <row r="35723" hidden="1" x14ac:dyDescent="0.25"/>
    <row r="35724" hidden="1" x14ac:dyDescent="0.25"/>
    <row r="35725" hidden="1" x14ac:dyDescent="0.25"/>
    <row r="35726" hidden="1" x14ac:dyDescent="0.25"/>
    <row r="35727" hidden="1" x14ac:dyDescent="0.25"/>
    <row r="35728" hidden="1" x14ac:dyDescent="0.25"/>
    <row r="35729" hidden="1" x14ac:dyDescent="0.25"/>
    <row r="35730" hidden="1" x14ac:dyDescent="0.25"/>
    <row r="35731" hidden="1" x14ac:dyDescent="0.25"/>
    <row r="35732" hidden="1" x14ac:dyDescent="0.25"/>
    <row r="35733" hidden="1" x14ac:dyDescent="0.25"/>
    <row r="35734" hidden="1" x14ac:dyDescent="0.25"/>
    <row r="35735" hidden="1" x14ac:dyDescent="0.25"/>
    <row r="35736" hidden="1" x14ac:dyDescent="0.25"/>
    <row r="35737" hidden="1" x14ac:dyDescent="0.25"/>
    <row r="35738" hidden="1" x14ac:dyDescent="0.25"/>
    <row r="35739" hidden="1" x14ac:dyDescent="0.25"/>
    <row r="35740" hidden="1" x14ac:dyDescent="0.25"/>
    <row r="35741" hidden="1" x14ac:dyDescent="0.25"/>
    <row r="35742" hidden="1" x14ac:dyDescent="0.25"/>
    <row r="35743" hidden="1" x14ac:dyDescent="0.25"/>
    <row r="35744" hidden="1" x14ac:dyDescent="0.25"/>
    <row r="35745" hidden="1" x14ac:dyDescent="0.25"/>
    <row r="35746" hidden="1" x14ac:dyDescent="0.25"/>
    <row r="35747" hidden="1" x14ac:dyDescent="0.25"/>
    <row r="35748" hidden="1" x14ac:dyDescent="0.25"/>
    <row r="35749" hidden="1" x14ac:dyDescent="0.25"/>
    <row r="35750" hidden="1" x14ac:dyDescent="0.25"/>
    <row r="35751" hidden="1" x14ac:dyDescent="0.25"/>
    <row r="35752" hidden="1" x14ac:dyDescent="0.25"/>
    <row r="35753" hidden="1" x14ac:dyDescent="0.25"/>
    <row r="35754" hidden="1" x14ac:dyDescent="0.25"/>
    <row r="35755" hidden="1" x14ac:dyDescent="0.25"/>
    <row r="35756" hidden="1" x14ac:dyDescent="0.25"/>
    <row r="35757" hidden="1" x14ac:dyDescent="0.25"/>
    <row r="35758" hidden="1" x14ac:dyDescent="0.25"/>
    <row r="35759" hidden="1" x14ac:dyDescent="0.25"/>
    <row r="35760" hidden="1" x14ac:dyDescent="0.25"/>
    <row r="35761" hidden="1" x14ac:dyDescent="0.25"/>
    <row r="35762" hidden="1" x14ac:dyDescent="0.25"/>
    <row r="35763" hidden="1" x14ac:dyDescent="0.25"/>
    <row r="35764" hidden="1" x14ac:dyDescent="0.25"/>
    <row r="35765" hidden="1" x14ac:dyDescent="0.25"/>
    <row r="35766" hidden="1" x14ac:dyDescent="0.25"/>
    <row r="35767" hidden="1" x14ac:dyDescent="0.25"/>
    <row r="35768" hidden="1" x14ac:dyDescent="0.25"/>
    <row r="35769" hidden="1" x14ac:dyDescent="0.25"/>
    <row r="35770" hidden="1" x14ac:dyDescent="0.25"/>
    <row r="35771" hidden="1" x14ac:dyDescent="0.25"/>
    <row r="35772" hidden="1" x14ac:dyDescent="0.25"/>
    <row r="35773" hidden="1" x14ac:dyDescent="0.25"/>
    <row r="35774" hidden="1" x14ac:dyDescent="0.25"/>
    <row r="35775" hidden="1" x14ac:dyDescent="0.25"/>
    <row r="35776" hidden="1" x14ac:dyDescent="0.25"/>
    <row r="35777" hidden="1" x14ac:dyDescent="0.25"/>
    <row r="35778" hidden="1" x14ac:dyDescent="0.25"/>
    <row r="35779" hidden="1" x14ac:dyDescent="0.25"/>
    <row r="35780" hidden="1" x14ac:dyDescent="0.25"/>
    <row r="35781" hidden="1" x14ac:dyDescent="0.25"/>
    <row r="35782" hidden="1" x14ac:dyDescent="0.25"/>
    <row r="35783" hidden="1" x14ac:dyDescent="0.25"/>
    <row r="35784" hidden="1" x14ac:dyDescent="0.25"/>
    <row r="35785" hidden="1" x14ac:dyDescent="0.25"/>
    <row r="35786" hidden="1" x14ac:dyDescent="0.25"/>
    <row r="35787" hidden="1" x14ac:dyDescent="0.25"/>
    <row r="35788" hidden="1" x14ac:dyDescent="0.25"/>
    <row r="35789" hidden="1" x14ac:dyDescent="0.25"/>
    <row r="35790" hidden="1" x14ac:dyDescent="0.25"/>
    <row r="35791" hidden="1" x14ac:dyDescent="0.25"/>
    <row r="35792" hidden="1" x14ac:dyDescent="0.25"/>
    <row r="35793" hidden="1" x14ac:dyDescent="0.25"/>
    <row r="35794" hidden="1" x14ac:dyDescent="0.25"/>
    <row r="35795" hidden="1" x14ac:dyDescent="0.25"/>
    <row r="35796" hidden="1" x14ac:dyDescent="0.25"/>
    <row r="35797" hidden="1" x14ac:dyDescent="0.25"/>
    <row r="35798" hidden="1" x14ac:dyDescent="0.25"/>
    <row r="35799" hidden="1" x14ac:dyDescent="0.25"/>
    <row r="35800" hidden="1" x14ac:dyDescent="0.25"/>
    <row r="35801" hidden="1" x14ac:dyDescent="0.25"/>
    <row r="35802" hidden="1" x14ac:dyDescent="0.25"/>
    <row r="35803" hidden="1" x14ac:dyDescent="0.25"/>
    <row r="35804" hidden="1" x14ac:dyDescent="0.25"/>
    <row r="35805" hidden="1" x14ac:dyDescent="0.25"/>
    <row r="35806" hidden="1" x14ac:dyDescent="0.25"/>
    <row r="35807" hidden="1" x14ac:dyDescent="0.25"/>
    <row r="35808" hidden="1" x14ac:dyDescent="0.25"/>
    <row r="35809" hidden="1" x14ac:dyDescent="0.25"/>
    <row r="35810" hidden="1" x14ac:dyDescent="0.25"/>
    <row r="35811" hidden="1" x14ac:dyDescent="0.25"/>
    <row r="35812" hidden="1" x14ac:dyDescent="0.25"/>
    <row r="35813" hidden="1" x14ac:dyDescent="0.25"/>
    <row r="35814" hidden="1" x14ac:dyDescent="0.25"/>
    <row r="35815" hidden="1" x14ac:dyDescent="0.25"/>
    <row r="35816" hidden="1" x14ac:dyDescent="0.25"/>
    <row r="35817" hidden="1" x14ac:dyDescent="0.25"/>
    <row r="35818" hidden="1" x14ac:dyDescent="0.25"/>
    <row r="35819" hidden="1" x14ac:dyDescent="0.25"/>
    <row r="35820" hidden="1" x14ac:dyDescent="0.25"/>
    <row r="35821" hidden="1" x14ac:dyDescent="0.25"/>
    <row r="35822" hidden="1" x14ac:dyDescent="0.25"/>
    <row r="35823" hidden="1" x14ac:dyDescent="0.25"/>
    <row r="35824" hidden="1" x14ac:dyDescent="0.25"/>
    <row r="35825" hidden="1" x14ac:dyDescent="0.25"/>
    <row r="35826" hidden="1" x14ac:dyDescent="0.25"/>
    <row r="35827" hidden="1" x14ac:dyDescent="0.25"/>
    <row r="35828" hidden="1" x14ac:dyDescent="0.25"/>
    <row r="35829" hidden="1" x14ac:dyDescent="0.25"/>
    <row r="35830" hidden="1" x14ac:dyDescent="0.25"/>
    <row r="35831" hidden="1" x14ac:dyDescent="0.25"/>
    <row r="35832" hidden="1" x14ac:dyDescent="0.25"/>
    <row r="35833" hidden="1" x14ac:dyDescent="0.25"/>
    <row r="35834" hidden="1" x14ac:dyDescent="0.25"/>
    <row r="35835" hidden="1" x14ac:dyDescent="0.25"/>
    <row r="35836" hidden="1" x14ac:dyDescent="0.25"/>
    <row r="35837" hidden="1" x14ac:dyDescent="0.25"/>
    <row r="35838" hidden="1" x14ac:dyDescent="0.25"/>
    <row r="35839" hidden="1" x14ac:dyDescent="0.25"/>
    <row r="35840" hidden="1" x14ac:dyDescent="0.25"/>
    <row r="35841" hidden="1" x14ac:dyDescent="0.25"/>
    <row r="35842" hidden="1" x14ac:dyDescent="0.25"/>
    <row r="35843" hidden="1" x14ac:dyDescent="0.25"/>
    <row r="35844" hidden="1" x14ac:dyDescent="0.25"/>
    <row r="35845" hidden="1" x14ac:dyDescent="0.25"/>
    <row r="35846" hidden="1" x14ac:dyDescent="0.25"/>
    <row r="35847" hidden="1" x14ac:dyDescent="0.25"/>
    <row r="35848" hidden="1" x14ac:dyDescent="0.25"/>
    <row r="35849" hidden="1" x14ac:dyDescent="0.25"/>
    <row r="35850" hidden="1" x14ac:dyDescent="0.25"/>
    <row r="35851" hidden="1" x14ac:dyDescent="0.25"/>
    <row r="35852" hidden="1" x14ac:dyDescent="0.25"/>
    <row r="35853" hidden="1" x14ac:dyDescent="0.25"/>
    <row r="35854" hidden="1" x14ac:dyDescent="0.25"/>
    <row r="35855" hidden="1" x14ac:dyDescent="0.25"/>
    <row r="35856" hidden="1" x14ac:dyDescent="0.25"/>
    <row r="35857" hidden="1" x14ac:dyDescent="0.25"/>
    <row r="35858" hidden="1" x14ac:dyDescent="0.25"/>
    <row r="35859" hidden="1" x14ac:dyDescent="0.25"/>
    <row r="35860" hidden="1" x14ac:dyDescent="0.25"/>
    <row r="35861" hidden="1" x14ac:dyDescent="0.25"/>
    <row r="35862" hidden="1" x14ac:dyDescent="0.25"/>
    <row r="35863" hidden="1" x14ac:dyDescent="0.25"/>
    <row r="35864" hidden="1" x14ac:dyDescent="0.25"/>
    <row r="35865" hidden="1" x14ac:dyDescent="0.25"/>
    <row r="35866" hidden="1" x14ac:dyDescent="0.25"/>
    <row r="35867" hidden="1" x14ac:dyDescent="0.25"/>
    <row r="35868" hidden="1" x14ac:dyDescent="0.25"/>
    <row r="35869" hidden="1" x14ac:dyDescent="0.25"/>
    <row r="35870" hidden="1" x14ac:dyDescent="0.25"/>
    <row r="35871" hidden="1" x14ac:dyDescent="0.25"/>
    <row r="35872" hidden="1" x14ac:dyDescent="0.25"/>
    <row r="35873" hidden="1" x14ac:dyDescent="0.25"/>
    <row r="35874" hidden="1" x14ac:dyDescent="0.25"/>
    <row r="35875" hidden="1" x14ac:dyDescent="0.25"/>
    <row r="35876" hidden="1" x14ac:dyDescent="0.25"/>
    <row r="35877" hidden="1" x14ac:dyDescent="0.25"/>
    <row r="35878" hidden="1" x14ac:dyDescent="0.25"/>
    <row r="35879" hidden="1" x14ac:dyDescent="0.25"/>
    <row r="35880" hidden="1" x14ac:dyDescent="0.25"/>
    <row r="35881" hidden="1" x14ac:dyDescent="0.25"/>
    <row r="35882" hidden="1" x14ac:dyDescent="0.25"/>
    <row r="35883" hidden="1" x14ac:dyDescent="0.25"/>
    <row r="35884" hidden="1" x14ac:dyDescent="0.25"/>
    <row r="35885" hidden="1" x14ac:dyDescent="0.25"/>
    <row r="35886" hidden="1" x14ac:dyDescent="0.25"/>
    <row r="35887" hidden="1" x14ac:dyDescent="0.25"/>
    <row r="35888" hidden="1" x14ac:dyDescent="0.25"/>
    <row r="35889" hidden="1" x14ac:dyDescent="0.25"/>
    <row r="35890" hidden="1" x14ac:dyDescent="0.25"/>
    <row r="35891" hidden="1" x14ac:dyDescent="0.25"/>
    <row r="35892" hidden="1" x14ac:dyDescent="0.25"/>
    <row r="35893" hidden="1" x14ac:dyDescent="0.25"/>
    <row r="35894" hidden="1" x14ac:dyDescent="0.25"/>
    <row r="35895" hidden="1" x14ac:dyDescent="0.25"/>
    <row r="35896" hidden="1" x14ac:dyDescent="0.25"/>
    <row r="35897" hidden="1" x14ac:dyDescent="0.25"/>
    <row r="35898" hidden="1" x14ac:dyDescent="0.25"/>
    <row r="35899" hidden="1" x14ac:dyDescent="0.25"/>
    <row r="35900" hidden="1" x14ac:dyDescent="0.25"/>
    <row r="35901" hidden="1" x14ac:dyDescent="0.25"/>
    <row r="35902" hidden="1" x14ac:dyDescent="0.25"/>
    <row r="35903" hidden="1" x14ac:dyDescent="0.25"/>
    <row r="35904" hidden="1" x14ac:dyDescent="0.25"/>
    <row r="35905" hidden="1" x14ac:dyDescent="0.25"/>
    <row r="35906" hidden="1" x14ac:dyDescent="0.25"/>
    <row r="35907" hidden="1" x14ac:dyDescent="0.25"/>
    <row r="35908" hidden="1" x14ac:dyDescent="0.25"/>
    <row r="35909" hidden="1" x14ac:dyDescent="0.25"/>
    <row r="35910" hidden="1" x14ac:dyDescent="0.25"/>
    <row r="35911" hidden="1" x14ac:dyDescent="0.25"/>
    <row r="35912" hidden="1" x14ac:dyDescent="0.25"/>
    <row r="35913" hidden="1" x14ac:dyDescent="0.25"/>
    <row r="35914" hidden="1" x14ac:dyDescent="0.25"/>
    <row r="35915" hidden="1" x14ac:dyDescent="0.25"/>
    <row r="35916" hidden="1" x14ac:dyDescent="0.25"/>
    <row r="35917" hidden="1" x14ac:dyDescent="0.25"/>
    <row r="35918" hidden="1" x14ac:dyDescent="0.25"/>
    <row r="35919" hidden="1" x14ac:dyDescent="0.25"/>
    <row r="35920" hidden="1" x14ac:dyDescent="0.25"/>
    <row r="35921" hidden="1" x14ac:dyDescent="0.25"/>
    <row r="35922" hidden="1" x14ac:dyDescent="0.25"/>
    <row r="35923" hidden="1" x14ac:dyDescent="0.25"/>
    <row r="35924" hidden="1" x14ac:dyDescent="0.25"/>
    <row r="35925" hidden="1" x14ac:dyDescent="0.25"/>
    <row r="35926" hidden="1" x14ac:dyDescent="0.25"/>
    <row r="35927" hidden="1" x14ac:dyDescent="0.25"/>
    <row r="35928" hidden="1" x14ac:dyDescent="0.25"/>
    <row r="35929" hidden="1" x14ac:dyDescent="0.25"/>
    <row r="35930" hidden="1" x14ac:dyDescent="0.25"/>
    <row r="35931" hidden="1" x14ac:dyDescent="0.25"/>
    <row r="35932" hidden="1" x14ac:dyDescent="0.25"/>
    <row r="35933" hidden="1" x14ac:dyDescent="0.25"/>
    <row r="35934" hidden="1" x14ac:dyDescent="0.25"/>
    <row r="35935" hidden="1" x14ac:dyDescent="0.25"/>
    <row r="35936" hidden="1" x14ac:dyDescent="0.25"/>
    <row r="35937" hidden="1" x14ac:dyDescent="0.25"/>
    <row r="35938" hidden="1" x14ac:dyDescent="0.25"/>
    <row r="35939" hidden="1" x14ac:dyDescent="0.25"/>
    <row r="35940" hidden="1" x14ac:dyDescent="0.25"/>
    <row r="35941" hidden="1" x14ac:dyDescent="0.25"/>
    <row r="35942" hidden="1" x14ac:dyDescent="0.25"/>
    <row r="35943" hidden="1" x14ac:dyDescent="0.25"/>
    <row r="35944" hidden="1" x14ac:dyDescent="0.25"/>
    <row r="35945" hidden="1" x14ac:dyDescent="0.25"/>
    <row r="35946" hidden="1" x14ac:dyDescent="0.25"/>
    <row r="35947" hidden="1" x14ac:dyDescent="0.25"/>
    <row r="35948" hidden="1" x14ac:dyDescent="0.25"/>
    <row r="35949" hidden="1" x14ac:dyDescent="0.25"/>
    <row r="35950" hidden="1" x14ac:dyDescent="0.25"/>
    <row r="35951" hidden="1" x14ac:dyDescent="0.25"/>
    <row r="35952" hidden="1" x14ac:dyDescent="0.25"/>
    <row r="35953" hidden="1" x14ac:dyDescent="0.25"/>
    <row r="35954" hidden="1" x14ac:dyDescent="0.25"/>
    <row r="35955" hidden="1" x14ac:dyDescent="0.25"/>
    <row r="35956" hidden="1" x14ac:dyDescent="0.25"/>
    <row r="35957" hidden="1" x14ac:dyDescent="0.25"/>
    <row r="35958" hidden="1" x14ac:dyDescent="0.25"/>
    <row r="35959" hidden="1" x14ac:dyDescent="0.25"/>
    <row r="35960" hidden="1" x14ac:dyDescent="0.25"/>
    <row r="35961" hidden="1" x14ac:dyDescent="0.25"/>
    <row r="35962" hidden="1" x14ac:dyDescent="0.25"/>
    <row r="35963" hidden="1" x14ac:dyDescent="0.25"/>
    <row r="35964" hidden="1" x14ac:dyDescent="0.25"/>
    <row r="35965" hidden="1" x14ac:dyDescent="0.25"/>
    <row r="35966" hidden="1" x14ac:dyDescent="0.25"/>
    <row r="35967" hidden="1" x14ac:dyDescent="0.25"/>
    <row r="35968" hidden="1" x14ac:dyDescent="0.25"/>
    <row r="35969" hidden="1" x14ac:dyDescent="0.25"/>
    <row r="35970" hidden="1" x14ac:dyDescent="0.25"/>
    <row r="35971" hidden="1" x14ac:dyDescent="0.25"/>
    <row r="35972" hidden="1" x14ac:dyDescent="0.25"/>
    <row r="35973" hidden="1" x14ac:dyDescent="0.25"/>
    <row r="35974" hidden="1" x14ac:dyDescent="0.25"/>
    <row r="35975" hidden="1" x14ac:dyDescent="0.25"/>
    <row r="35976" hidden="1" x14ac:dyDescent="0.25"/>
    <row r="35977" hidden="1" x14ac:dyDescent="0.25"/>
    <row r="35978" hidden="1" x14ac:dyDescent="0.25"/>
    <row r="35979" hidden="1" x14ac:dyDescent="0.25"/>
    <row r="35980" hidden="1" x14ac:dyDescent="0.25"/>
    <row r="35981" hidden="1" x14ac:dyDescent="0.25"/>
    <row r="35982" hidden="1" x14ac:dyDescent="0.25"/>
    <row r="35983" hidden="1" x14ac:dyDescent="0.25"/>
    <row r="35984" hidden="1" x14ac:dyDescent="0.25"/>
    <row r="35985" hidden="1" x14ac:dyDescent="0.25"/>
    <row r="35986" hidden="1" x14ac:dyDescent="0.25"/>
    <row r="35987" hidden="1" x14ac:dyDescent="0.25"/>
    <row r="35988" hidden="1" x14ac:dyDescent="0.25"/>
    <row r="35989" hidden="1" x14ac:dyDescent="0.25"/>
    <row r="35990" hidden="1" x14ac:dyDescent="0.25"/>
    <row r="35991" hidden="1" x14ac:dyDescent="0.25"/>
    <row r="35992" hidden="1" x14ac:dyDescent="0.25"/>
    <row r="35993" hidden="1" x14ac:dyDescent="0.25"/>
    <row r="35994" hidden="1" x14ac:dyDescent="0.25"/>
    <row r="35995" hidden="1" x14ac:dyDescent="0.25"/>
    <row r="35996" hidden="1" x14ac:dyDescent="0.25"/>
    <row r="35997" hidden="1" x14ac:dyDescent="0.25"/>
    <row r="35998" hidden="1" x14ac:dyDescent="0.25"/>
    <row r="35999" hidden="1" x14ac:dyDescent="0.25"/>
    <row r="36000" hidden="1" x14ac:dyDescent="0.25"/>
    <row r="36001" hidden="1" x14ac:dyDescent="0.25"/>
    <row r="36002" hidden="1" x14ac:dyDescent="0.25"/>
    <row r="36003" hidden="1" x14ac:dyDescent="0.25"/>
    <row r="36004" hidden="1" x14ac:dyDescent="0.25"/>
    <row r="36005" hidden="1" x14ac:dyDescent="0.25"/>
    <row r="36006" hidden="1" x14ac:dyDescent="0.25"/>
    <row r="36007" hidden="1" x14ac:dyDescent="0.25"/>
    <row r="36008" hidden="1" x14ac:dyDescent="0.25"/>
    <row r="36009" hidden="1" x14ac:dyDescent="0.25"/>
    <row r="36010" hidden="1" x14ac:dyDescent="0.25"/>
    <row r="36011" hidden="1" x14ac:dyDescent="0.25"/>
    <row r="36012" hidden="1" x14ac:dyDescent="0.25"/>
    <row r="36013" hidden="1" x14ac:dyDescent="0.25"/>
    <row r="36014" hidden="1" x14ac:dyDescent="0.25"/>
    <row r="36015" hidden="1" x14ac:dyDescent="0.25"/>
    <row r="36016" hidden="1" x14ac:dyDescent="0.25"/>
    <row r="36017" hidden="1" x14ac:dyDescent="0.25"/>
    <row r="36018" hidden="1" x14ac:dyDescent="0.25"/>
    <row r="36019" hidden="1" x14ac:dyDescent="0.25"/>
    <row r="36020" hidden="1" x14ac:dyDescent="0.25"/>
    <row r="36021" hidden="1" x14ac:dyDescent="0.25"/>
    <row r="36022" hidden="1" x14ac:dyDescent="0.25"/>
    <row r="36023" hidden="1" x14ac:dyDescent="0.25"/>
    <row r="36024" hidden="1" x14ac:dyDescent="0.25"/>
    <row r="36025" hidden="1" x14ac:dyDescent="0.25"/>
    <row r="36026" hidden="1" x14ac:dyDescent="0.25"/>
    <row r="36027" hidden="1" x14ac:dyDescent="0.25"/>
    <row r="36028" hidden="1" x14ac:dyDescent="0.25"/>
    <row r="36029" hidden="1" x14ac:dyDescent="0.25"/>
    <row r="36030" hidden="1" x14ac:dyDescent="0.25"/>
    <row r="36031" hidden="1" x14ac:dyDescent="0.25"/>
    <row r="36032" hidden="1" x14ac:dyDescent="0.25"/>
    <row r="36033" hidden="1" x14ac:dyDescent="0.25"/>
    <row r="36034" hidden="1" x14ac:dyDescent="0.25"/>
    <row r="36035" hidden="1" x14ac:dyDescent="0.25"/>
    <row r="36036" hidden="1" x14ac:dyDescent="0.25"/>
    <row r="36037" hidden="1" x14ac:dyDescent="0.25"/>
    <row r="36038" hidden="1" x14ac:dyDescent="0.25"/>
    <row r="36039" hidden="1" x14ac:dyDescent="0.25"/>
    <row r="36040" hidden="1" x14ac:dyDescent="0.25"/>
    <row r="36041" hidden="1" x14ac:dyDescent="0.25"/>
    <row r="36042" hidden="1" x14ac:dyDescent="0.25"/>
    <row r="36043" hidden="1" x14ac:dyDescent="0.25"/>
    <row r="36044" hidden="1" x14ac:dyDescent="0.25"/>
    <row r="36045" hidden="1" x14ac:dyDescent="0.25"/>
    <row r="36046" hidden="1" x14ac:dyDescent="0.25"/>
    <row r="36047" hidden="1" x14ac:dyDescent="0.25"/>
    <row r="36048" hidden="1" x14ac:dyDescent="0.25"/>
    <row r="36049" hidden="1" x14ac:dyDescent="0.25"/>
    <row r="36050" hidden="1" x14ac:dyDescent="0.25"/>
    <row r="36051" hidden="1" x14ac:dyDescent="0.25"/>
    <row r="36052" hidden="1" x14ac:dyDescent="0.25"/>
    <row r="36053" hidden="1" x14ac:dyDescent="0.25"/>
    <row r="36054" hidden="1" x14ac:dyDescent="0.25"/>
    <row r="36055" hidden="1" x14ac:dyDescent="0.25"/>
    <row r="36056" hidden="1" x14ac:dyDescent="0.25"/>
    <row r="36057" hidden="1" x14ac:dyDescent="0.25"/>
    <row r="36058" hidden="1" x14ac:dyDescent="0.25"/>
    <row r="36059" hidden="1" x14ac:dyDescent="0.25"/>
    <row r="36060" hidden="1" x14ac:dyDescent="0.25"/>
    <row r="36061" hidden="1" x14ac:dyDescent="0.25"/>
    <row r="36062" hidden="1" x14ac:dyDescent="0.25"/>
    <row r="36063" hidden="1" x14ac:dyDescent="0.25"/>
    <row r="36064" hidden="1" x14ac:dyDescent="0.25"/>
    <row r="36065" hidden="1" x14ac:dyDescent="0.25"/>
    <row r="36066" hidden="1" x14ac:dyDescent="0.25"/>
    <row r="36067" hidden="1" x14ac:dyDescent="0.25"/>
    <row r="36068" hidden="1" x14ac:dyDescent="0.25"/>
    <row r="36069" hidden="1" x14ac:dyDescent="0.25"/>
    <row r="36070" hidden="1" x14ac:dyDescent="0.25"/>
    <row r="36071" hidden="1" x14ac:dyDescent="0.25"/>
    <row r="36072" hidden="1" x14ac:dyDescent="0.25"/>
    <row r="36073" hidden="1" x14ac:dyDescent="0.25"/>
    <row r="36074" hidden="1" x14ac:dyDescent="0.25"/>
    <row r="36075" hidden="1" x14ac:dyDescent="0.25"/>
    <row r="36076" hidden="1" x14ac:dyDescent="0.25"/>
    <row r="36077" hidden="1" x14ac:dyDescent="0.25"/>
    <row r="36078" hidden="1" x14ac:dyDescent="0.25"/>
    <row r="36079" hidden="1" x14ac:dyDescent="0.25"/>
    <row r="36080" hidden="1" x14ac:dyDescent="0.25"/>
    <row r="36081" hidden="1" x14ac:dyDescent="0.25"/>
    <row r="36082" hidden="1" x14ac:dyDescent="0.25"/>
    <row r="36083" hidden="1" x14ac:dyDescent="0.25"/>
    <row r="36084" hidden="1" x14ac:dyDescent="0.25"/>
    <row r="36085" hidden="1" x14ac:dyDescent="0.25"/>
    <row r="36086" hidden="1" x14ac:dyDescent="0.25"/>
    <row r="36087" hidden="1" x14ac:dyDescent="0.25"/>
    <row r="36088" hidden="1" x14ac:dyDescent="0.25"/>
    <row r="36089" hidden="1" x14ac:dyDescent="0.25"/>
    <row r="36090" hidden="1" x14ac:dyDescent="0.25"/>
    <row r="36091" hidden="1" x14ac:dyDescent="0.25"/>
    <row r="36092" hidden="1" x14ac:dyDescent="0.25"/>
    <row r="36093" hidden="1" x14ac:dyDescent="0.25"/>
    <row r="36094" hidden="1" x14ac:dyDescent="0.25"/>
    <row r="36095" hidden="1" x14ac:dyDescent="0.25"/>
    <row r="36096" hidden="1" x14ac:dyDescent="0.25"/>
    <row r="36097" hidden="1" x14ac:dyDescent="0.25"/>
    <row r="36098" hidden="1" x14ac:dyDescent="0.25"/>
    <row r="36099" hidden="1" x14ac:dyDescent="0.25"/>
    <row r="36100" hidden="1" x14ac:dyDescent="0.25"/>
    <row r="36101" hidden="1" x14ac:dyDescent="0.25"/>
    <row r="36102" hidden="1" x14ac:dyDescent="0.25"/>
    <row r="36103" hidden="1" x14ac:dyDescent="0.25"/>
    <row r="36104" hidden="1" x14ac:dyDescent="0.25"/>
    <row r="36105" hidden="1" x14ac:dyDescent="0.25"/>
    <row r="36106" hidden="1" x14ac:dyDescent="0.25"/>
    <row r="36107" hidden="1" x14ac:dyDescent="0.25"/>
    <row r="36108" hidden="1" x14ac:dyDescent="0.25"/>
    <row r="36109" hidden="1" x14ac:dyDescent="0.25"/>
    <row r="36110" hidden="1" x14ac:dyDescent="0.25"/>
    <row r="36111" hidden="1" x14ac:dyDescent="0.25"/>
    <row r="36112" hidden="1" x14ac:dyDescent="0.25"/>
    <row r="36113" hidden="1" x14ac:dyDescent="0.25"/>
    <row r="36114" hidden="1" x14ac:dyDescent="0.25"/>
    <row r="36115" hidden="1" x14ac:dyDescent="0.25"/>
    <row r="36116" hidden="1" x14ac:dyDescent="0.25"/>
    <row r="36117" hidden="1" x14ac:dyDescent="0.25"/>
    <row r="36118" hidden="1" x14ac:dyDescent="0.25"/>
    <row r="36119" hidden="1" x14ac:dyDescent="0.25"/>
    <row r="36120" hidden="1" x14ac:dyDescent="0.25"/>
    <row r="36121" hidden="1" x14ac:dyDescent="0.25"/>
    <row r="36122" hidden="1" x14ac:dyDescent="0.25"/>
    <row r="36123" hidden="1" x14ac:dyDescent="0.25"/>
    <row r="36124" hidden="1" x14ac:dyDescent="0.25"/>
    <row r="36125" hidden="1" x14ac:dyDescent="0.25"/>
    <row r="36126" hidden="1" x14ac:dyDescent="0.25"/>
    <row r="36127" hidden="1" x14ac:dyDescent="0.25"/>
    <row r="36128" hidden="1" x14ac:dyDescent="0.25"/>
    <row r="36129" hidden="1" x14ac:dyDescent="0.25"/>
    <row r="36130" hidden="1" x14ac:dyDescent="0.25"/>
    <row r="36131" hidden="1" x14ac:dyDescent="0.25"/>
    <row r="36132" hidden="1" x14ac:dyDescent="0.25"/>
    <row r="36133" hidden="1" x14ac:dyDescent="0.25"/>
    <row r="36134" hidden="1" x14ac:dyDescent="0.25"/>
    <row r="36135" hidden="1" x14ac:dyDescent="0.25"/>
    <row r="36136" hidden="1" x14ac:dyDescent="0.25"/>
    <row r="36137" hidden="1" x14ac:dyDescent="0.25"/>
    <row r="36138" hidden="1" x14ac:dyDescent="0.25"/>
    <row r="36139" hidden="1" x14ac:dyDescent="0.25"/>
    <row r="36140" hidden="1" x14ac:dyDescent="0.25"/>
    <row r="36141" hidden="1" x14ac:dyDescent="0.25"/>
    <row r="36142" hidden="1" x14ac:dyDescent="0.25"/>
    <row r="36143" hidden="1" x14ac:dyDescent="0.25"/>
    <row r="36144" hidden="1" x14ac:dyDescent="0.25"/>
    <row r="36145" hidden="1" x14ac:dyDescent="0.25"/>
    <row r="36146" hidden="1" x14ac:dyDescent="0.25"/>
    <row r="36147" hidden="1" x14ac:dyDescent="0.25"/>
    <row r="36148" hidden="1" x14ac:dyDescent="0.25"/>
    <row r="36149" hidden="1" x14ac:dyDescent="0.25"/>
    <row r="36150" hidden="1" x14ac:dyDescent="0.25"/>
    <row r="36151" hidden="1" x14ac:dyDescent="0.25"/>
    <row r="36152" hidden="1" x14ac:dyDescent="0.25"/>
    <row r="36153" hidden="1" x14ac:dyDescent="0.25"/>
    <row r="36154" hidden="1" x14ac:dyDescent="0.25"/>
    <row r="36155" hidden="1" x14ac:dyDescent="0.25"/>
    <row r="36156" hidden="1" x14ac:dyDescent="0.25"/>
    <row r="36157" hidden="1" x14ac:dyDescent="0.25"/>
    <row r="36158" hidden="1" x14ac:dyDescent="0.25"/>
    <row r="36159" hidden="1" x14ac:dyDescent="0.25"/>
    <row r="36160" hidden="1" x14ac:dyDescent="0.25"/>
    <row r="36161" hidden="1" x14ac:dyDescent="0.25"/>
    <row r="36162" hidden="1" x14ac:dyDescent="0.25"/>
    <row r="36163" hidden="1" x14ac:dyDescent="0.25"/>
    <row r="36164" hidden="1" x14ac:dyDescent="0.25"/>
    <row r="36165" hidden="1" x14ac:dyDescent="0.25"/>
    <row r="36166" hidden="1" x14ac:dyDescent="0.25"/>
    <row r="36167" hidden="1" x14ac:dyDescent="0.25"/>
    <row r="36168" hidden="1" x14ac:dyDescent="0.25"/>
    <row r="36169" hidden="1" x14ac:dyDescent="0.25"/>
    <row r="36170" hidden="1" x14ac:dyDescent="0.25"/>
    <row r="36171" hidden="1" x14ac:dyDescent="0.25"/>
    <row r="36172" hidden="1" x14ac:dyDescent="0.25"/>
    <row r="36173" hidden="1" x14ac:dyDescent="0.25"/>
    <row r="36174" hidden="1" x14ac:dyDescent="0.25"/>
    <row r="36175" hidden="1" x14ac:dyDescent="0.25"/>
    <row r="36176" hidden="1" x14ac:dyDescent="0.25"/>
    <row r="36177" hidden="1" x14ac:dyDescent="0.25"/>
    <row r="36178" hidden="1" x14ac:dyDescent="0.25"/>
    <row r="36179" hidden="1" x14ac:dyDescent="0.25"/>
    <row r="36180" hidden="1" x14ac:dyDescent="0.25"/>
    <row r="36181" hidden="1" x14ac:dyDescent="0.25"/>
    <row r="36182" hidden="1" x14ac:dyDescent="0.25"/>
    <row r="36183" hidden="1" x14ac:dyDescent="0.25"/>
    <row r="36184" hidden="1" x14ac:dyDescent="0.25"/>
    <row r="36185" hidden="1" x14ac:dyDescent="0.25"/>
    <row r="36186" hidden="1" x14ac:dyDescent="0.25"/>
    <row r="36187" hidden="1" x14ac:dyDescent="0.25"/>
    <row r="36188" hidden="1" x14ac:dyDescent="0.25"/>
    <row r="36189" hidden="1" x14ac:dyDescent="0.25"/>
    <row r="36190" hidden="1" x14ac:dyDescent="0.25"/>
    <row r="36191" hidden="1" x14ac:dyDescent="0.25"/>
    <row r="36192" hidden="1" x14ac:dyDescent="0.25"/>
    <row r="36193" hidden="1" x14ac:dyDescent="0.25"/>
    <row r="36194" hidden="1" x14ac:dyDescent="0.25"/>
    <row r="36195" hidden="1" x14ac:dyDescent="0.25"/>
    <row r="36196" hidden="1" x14ac:dyDescent="0.25"/>
    <row r="36197" hidden="1" x14ac:dyDescent="0.25"/>
    <row r="36198" hidden="1" x14ac:dyDescent="0.25"/>
    <row r="36199" hidden="1" x14ac:dyDescent="0.25"/>
    <row r="36200" hidden="1" x14ac:dyDescent="0.25"/>
    <row r="36201" hidden="1" x14ac:dyDescent="0.25"/>
    <row r="36202" hidden="1" x14ac:dyDescent="0.25"/>
    <row r="36203" hidden="1" x14ac:dyDescent="0.25"/>
    <row r="36204" hidden="1" x14ac:dyDescent="0.25"/>
    <row r="36205" hidden="1" x14ac:dyDescent="0.25"/>
    <row r="36206" hidden="1" x14ac:dyDescent="0.25"/>
    <row r="36207" hidden="1" x14ac:dyDescent="0.25"/>
    <row r="36208" hidden="1" x14ac:dyDescent="0.25"/>
    <row r="36209" hidden="1" x14ac:dyDescent="0.25"/>
    <row r="36210" hidden="1" x14ac:dyDescent="0.25"/>
    <row r="36211" hidden="1" x14ac:dyDescent="0.25"/>
    <row r="36212" hidden="1" x14ac:dyDescent="0.25"/>
    <row r="36213" hidden="1" x14ac:dyDescent="0.25"/>
    <row r="36214" hidden="1" x14ac:dyDescent="0.25"/>
    <row r="36215" hidden="1" x14ac:dyDescent="0.25"/>
    <row r="36216" hidden="1" x14ac:dyDescent="0.25"/>
    <row r="36217" hidden="1" x14ac:dyDescent="0.25"/>
    <row r="36218" hidden="1" x14ac:dyDescent="0.25"/>
    <row r="36219" hidden="1" x14ac:dyDescent="0.25"/>
    <row r="36220" hidden="1" x14ac:dyDescent="0.25"/>
    <row r="36221" hidden="1" x14ac:dyDescent="0.25"/>
    <row r="36222" hidden="1" x14ac:dyDescent="0.25"/>
    <row r="36223" hidden="1" x14ac:dyDescent="0.25"/>
    <row r="36224" hidden="1" x14ac:dyDescent="0.25"/>
    <row r="36225" hidden="1" x14ac:dyDescent="0.25"/>
    <row r="36226" hidden="1" x14ac:dyDescent="0.25"/>
    <row r="36227" hidden="1" x14ac:dyDescent="0.25"/>
    <row r="36228" hidden="1" x14ac:dyDescent="0.25"/>
    <row r="36229" hidden="1" x14ac:dyDescent="0.25"/>
    <row r="36230" hidden="1" x14ac:dyDescent="0.25"/>
    <row r="36231" hidden="1" x14ac:dyDescent="0.25"/>
    <row r="36232" hidden="1" x14ac:dyDescent="0.25"/>
    <row r="36233" hidden="1" x14ac:dyDescent="0.25"/>
    <row r="36234" hidden="1" x14ac:dyDescent="0.25"/>
    <row r="36235" hidden="1" x14ac:dyDescent="0.25"/>
    <row r="36236" hidden="1" x14ac:dyDescent="0.25"/>
    <row r="36237" hidden="1" x14ac:dyDescent="0.25"/>
    <row r="36238" hidden="1" x14ac:dyDescent="0.25"/>
    <row r="36239" hidden="1" x14ac:dyDescent="0.25"/>
    <row r="36240" hidden="1" x14ac:dyDescent="0.25"/>
    <row r="36241" hidden="1" x14ac:dyDescent="0.25"/>
    <row r="36242" hidden="1" x14ac:dyDescent="0.25"/>
    <row r="36243" hidden="1" x14ac:dyDescent="0.25"/>
    <row r="36244" hidden="1" x14ac:dyDescent="0.25"/>
    <row r="36245" hidden="1" x14ac:dyDescent="0.25"/>
    <row r="36246" hidden="1" x14ac:dyDescent="0.25"/>
    <row r="36247" hidden="1" x14ac:dyDescent="0.25"/>
    <row r="36248" hidden="1" x14ac:dyDescent="0.25"/>
    <row r="36249" hidden="1" x14ac:dyDescent="0.25"/>
    <row r="36250" hidden="1" x14ac:dyDescent="0.25"/>
    <row r="36251" hidden="1" x14ac:dyDescent="0.25"/>
    <row r="36252" hidden="1" x14ac:dyDescent="0.25"/>
    <row r="36253" hidden="1" x14ac:dyDescent="0.25"/>
    <row r="36254" hidden="1" x14ac:dyDescent="0.25"/>
    <row r="36255" hidden="1" x14ac:dyDescent="0.25"/>
    <row r="36256" hidden="1" x14ac:dyDescent="0.25"/>
    <row r="36257" hidden="1" x14ac:dyDescent="0.25"/>
    <row r="36258" hidden="1" x14ac:dyDescent="0.25"/>
    <row r="36259" hidden="1" x14ac:dyDescent="0.25"/>
    <row r="36260" hidden="1" x14ac:dyDescent="0.25"/>
    <row r="36261" hidden="1" x14ac:dyDescent="0.25"/>
    <row r="36262" hidden="1" x14ac:dyDescent="0.25"/>
    <row r="36263" hidden="1" x14ac:dyDescent="0.25"/>
    <row r="36264" hidden="1" x14ac:dyDescent="0.25"/>
    <row r="36265" hidden="1" x14ac:dyDescent="0.25"/>
    <row r="36266" hidden="1" x14ac:dyDescent="0.25"/>
    <row r="36267" hidden="1" x14ac:dyDescent="0.25"/>
    <row r="36268" hidden="1" x14ac:dyDescent="0.25"/>
    <row r="36269" hidden="1" x14ac:dyDescent="0.25"/>
    <row r="36270" hidden="1" x14ac:dyDescent="0.25"/>
    <row r="36271" hidden="1" x14ac:dyDescent="0.25"/>
    <row r="36272" hidden="1" x14ac:dyDescent="0.25"/>
    <row r="36273" hidden="1" x14ac:dyDescent="0.25"/>
    <row r="36274" hidden="1" x14ac:dyDescent="0.25"/>
    <row r="36275" hidden="1" x14ac:dyDescent="0.25"/>
    <row r="36276" hidden="1" x14ac:dyDescent="0.25"/>
    <row r="36277" hidden="1" x14ac:dyDescent="0.25"/>
    <row r="36278" hidden="1" x14ac:dyDescent="0.25"/>
    <row r="36279" hidden="1" x14ac:dyDescent="0.25"/>
    <row r="36280" hidden="1" x14ac:dyDescent="0.25"/>
    <row r="36281" hidden="1" x14ac:dyDescent="0.25"/>
    <row r="36282" hidden="1" x14ac:dyDescent="0.25"/>
    <row r="36283" hidden="1" x14ac:dyDescent="0.25"/>
    <row r="36284" hidden="1" x14ac:dyDescent="0.25"/>
    <row r="36285" hidden="1" x14ac:dyDescent="0.25"/>
    <row r="36286" hidden="1" x14ac:dyDescent="0.25"/>
    <row r="36287" hidden="1" x14ac:dyDescent="0.25"/>
    <row r="36288" hidden="1" x14ac:dyDescent="0.25"/>
    <row r="36289" hidden="1" x14ac:dyDescent="0.25"/>
    <row r="36290" hidden="1" x14ac:dyDescent="0.25"/>
    <row r="36291" hidden="1" x14ac:dyDescent="0.25"/>
    <row r="36292" hidden="1" x14ac:dyDescent="0.25"/>
    <row r="36293" hidden="1" x14ac:dyDescent="0.25"/>
    <row r="36294" hidden="1" x14ac:dyDescent="0.25"/>
    <row r="36295" hidden="1" x14ac:dyDescent="0.25"/>
    <row r="36296" hidden="1" x14ac:dyDescent="0.25"/>
    <row r="36297" hidden="1" x14ac:dyDescent="0.25"/>
    <row r="36298" hidden="1" x14ac:dyDescent="0.25"/>
    <row r="36299" hidden="1" x14ac:dyDescent="0.25"/>
    <row r="36300" hidden="1" x14ac:dyDescent="0.25"/>
    <row r="36301" hidden="1" x14ac:dyDescent="0.25"/>
    <row r="36302" hidden="1" x14ac:dyDescent="0.25"/>
    <row r="36303" hidden="1" x14ac:dyDescent="0.25"/>
    <row r="36304" hidden="1" x14ac:dyDescent="0.25"/>
    <row r="36305" hidden="1" x14ac:dyDescent="0.25"/>
    <row r="36306" hidden="1" x14ac:dyDescent="0.25"/>
    <row r="36307" hidden="1" x14ac:dyDescent="0.25"/>
    <row r="36308" hidden="1" x14ac:dyDescent="0.25"/>
    <row r="36309" hidden="1" x14ac:dyDescent="0.25"/>
    <row r="36310" hidden="1" x14ac:dyDescent="0.25"/>
    <row r="36311" hidden="1" x14ac:dyDescent="0.25"/>
    <row r="36312" hidden="1" x14ac:dyDescent="0.25"/>
    <row r="36313" hidden="1" x14ac:dyDescent="0.25"/>
    <row r="36314" hidden="1" x14ac:dyDescent="0.25"/>
    <row r="36315" hidden="1" x14ac:dyDescent="0.25"/>
    <row r="36316" hidden="1" x14ac:dyDescent="0.25"/>
    <row r="36317" hidden="1" x14ac:dyDescent="0.25"/>
    <row r="36318" hidden="1" x14ac:dyDescent="0.25"/>
    <row r="36319" hidden="1" x14ac:dyDescent="0.25"/>
    <row r="36320" hidden="1" x14ac:dyDescent="0.25"/>
    <row r="36321" hidden="1" x14ac:dyDescent="0.25"/>
    <row r="36322" hidden="1" x14ac:dyDescent="0.25"/>
    <row r="36323" hidden="1" x14ac:dyDescent="0.25"/>
    <row r="36324" hidden="1" x14ac:dyDescent="0.25"/>
    <row r="36325" hidden="1" x14ac:dyDescent="0.25"/>
    <row r="36326" hidden="1" x14ac:dyDescent="0.25"/>
    <row r="36327" hidden="1" x14ac:dyDescent="0.25"/>
    <row r="36328" hidden="1" x14ac:dyDescent="0.25"/>
    <row r="36329" hidden="1" x14ac:dyDescent="0.25"/>
    <row r="36330" hidden="1" x14ac:dyDescent="0.25"/>
    <row r="36331" hidden="1" x14ac:dyDescent="0.25"/>
    <row r="36332" hidden="1" x14ac:dyDescent="0.25"/>
    <row r="36333" hidden="1" x14ac:dyDescent="0.25"/>
    <row r="36334" hidden="1" x14ac:dyDescent="0.25"/>
    <row r="36335" hidden="1" x14ac:dyDescent="0.25"/>
    <row r="36336" hidden="1" x14ac:dyDescent="0.25"/>
    <row r="36337" hidden="1" x14ac:dyDescent="0.25"/>
    <row r="36338" hidden="1" x14ac:dyDescent="0.25"/>
    <row r="36339" hidden="1" x14ac:dyDescent="0.25"/>
    <row r="36340" hidden="1" x14ac:dyDescent="0.25"/>
    <row r="36341" hidden="1" x14ac:dyDescent="0.25"/>
    <row r="36342" hidden="1" x14ac:dyDescent="0.25"/>
    <row r="36343" hidden="1" x14ac:dyDescent="0.25"/>
    <row r="36344" hidden="1" x14ac:dyDescent="0.25"/>
    <row r="36345" hidden="1" x14ac:dyDescent="0.25"/>
    <row r="36346" hidden="1" x14ac:dyDescent="0.25"/>
    <row r="36347" hidden="1" x14ac:dyDescent="0.25"/>
    <row r="36348" hidden="1" x14ac:dyDescent="0.25"/>
    <row r="36349" hidden="1" x14ac:dyDescent="0.25"/>
    <row r="36350" hidden="1" x14ac:dyDescent="0.25"/>
    <row r="36351" hidden="1" x14ac:dyDescent="0.25"/>
    <row r="36352" hidden="1" x14ac:dyDescent="0.25"/>
    <row r="36353" hidden="1" x14ac:dyDescent="0.25"/>
    <row r="36354" hidden="1" x14ac:dyDescent="0.25"/>
    <row r="36355" hidden="1" x14ac:dyDescent="0.25"/>
    <row r="36356" hidden="1" x14ac:dyDescent="0.25"/>
    <row r="36357" hidden="1" x14ac:dyDescent="0.25"/>
    <row r="36358" hidden="1" x14ac:dyDescent="0.25"/>
    <row r="36359" hidden="1" x14ac:dyDescent="0.25"/>
    <row r="36360" hidden="1" x14ac:dyDescent="0.25"/>
    <row r="36361" hidden="1" x14ac:dyDescent="0.25"/>
    <row r="36362" hidden="1" x14ac:dyDescent="0.25"/>
    <row r="36363" hidden="1" x14ac:dyDescent="0.25"/>
    <row r="36364" hidden="1" x14ac:dyDescent="0.25"/>
    <row r="36365" hidden="1" x14ac:dyDescent="0.25"/>
    <row r="36366" hidden="1" x14ac:dyDescent="0.25"/>
    <row r="36367" hidden="1" x14ac:dyDescent="0.25"/>
    <row r="36368" hidden="1" x14ac:dyDescent="0.25"/>
    <row r="36369" hidden="1" x14ac:dyDescent="0.25"/>
    <row r="36370" hidden="1" x14ac:dyDescent="0.25"/>
    <row r="36371" hidden="1" x14ac:dyDescent="0.25"/>
    <row r="36372" hidden="1" x14ac:dyDescent="0.25"/>
    <row r="36373" hidden="1" x14ac:dyDescent="0.25"/>
    <row r="36374" hidden="1" x14ac:dyDescent="0.25"/>
    <row r="36375" hidden="1" x14ac:dyDescent="0.25"/>
    <row r="36376" hidden="1" x14ac:dyDescent="0.25"/>
    <row r="36377" hidden="1" x14ac:dyDescent="0.25"/>
    <row r="36378" hidden="1" x14ac:dyDescent="0.25"/>
    <row r="36379" hidden="1" x14ac:dyDescent="0.25"/>
    <row r="36380" hidden="1" x14ac:dyDescent="0.25"/>
    <row r="36381" hidden="1" x14ac:dyDescent="0.25"/>
    <row r="36382" hidden="1" x14ac:dyDescent="0.25"/>
    <row r="36383" hidden="1" x14ac:dyDescent="0.25"/>
    <row r="36384" hidden="1" x14ac:dyDescent="0.25"/>
    <row r="36385" hidden="1" x14ac:dyDescent="0.25"/>
    <row r="36386" hidden="1" x14ac:dyDescent="0.25"/>
    <row r="36387" hidden="1" x14ac:dyDescent="0.25"/>
    <row r="36388" hidden="1" x14ac:dyDescent="0.25"/>
    <row r="36389" hidden="1" x14ac:dyDescent="0.25"/>
    <row r="36390" hidden="1" x14ac:dyDescent="0.25"/>
    <row r="36391" hidden="1" x14ac:dyDescent="0.25"/>
    <row r="36392" hidden="1" x14ac:dyDescent="0.25"/>
    <row r="36393" hidden="1" x14ac:dyDescent="0.25"/>
    <row r="36394" hidden="1" x14ac:dyDescent="0.25"/>
    <row r="36395" hidden="1" x14ac:dyDescent="0.25"/>
    <row r="36396" hidden="1" x14ac:dyDescent="0.25"/>
    <row r="36397" hidden="1" x14ac:dyDescent="0.25"/>
    <row r="36398" hidden="1" x14ac:dyDescent="0.25"/>
    <row r="36399" hidden="1" x14ac:dyDescent="0.25"/>
    <row r="36400" hidden="1" x14ac:dyDescent="0.25"/>
    <row r="36401" hidden="1" x14ac:dyDescent="0.25"/>
    <row r="36402" hidden="1" x14ac:dyDescent="0.25"/>
    <row r="36403" hidden="1" x14ac:dyDescent="0.25"/>
    <row r="36404" hidden="1" x14ac:dyDescent="0.25"/>
    <row r="36405" hidden="1" x14ac:dyDescent="0.25"/>
    <row r="36406" hidden="1" x14ac:dyDescent="0.25"/>
    <row r="36407" hidden="1" x14ac:dyDescent="0.25"/>
    <row r="36408" hidden="1" x14ac:dyDescent="0.25"/>
    <row r="36409" hidden="1" x14ac:dyDescent="0.25"/>
    <row r="36410" hidden="1" x14ac:dyDescent="0.25"/>
    <row r="36411" hidden="1" x14ac:dyDescent="0.25"/>
    <row r="36412" hidden="1" x14ac:dyDescent="0.25"/>
    <row r="36413" hidden="1" x14ac:dyDescent="0.25"/>
    <row r="36414" hidden="1" x14ac:dyDescent="0.25"/>
    <row r="36415" hidden="1" x14ac:dyDescent="0.25"/>
    <row r="36416" hidden="1" x14ac:dyDescent="0.25"/>
    <row r="36417" hidden="1" x14ac:dyDescent="0.25"/>
    <row r="36418" hidden="1" x14ac:dyDescent="0.25"/>
    <row r="36419" hidden="1" x14ac:dyDescent="0.25"/>
    <row r="36420" hidden="1" x14ac:dyDescent="0.25"/>
    <row r="36421" hidden="1" x14ac:dyDescent="0.25"/>
    <row r="36422" hidden="1" x14ac:dyDescent="0.25"/>
    <row r="36423" hidden="1" x14ac:dyDescent="0.25"/>
    <row r="36424" hidden="1" x14ac:dyDescent="0.25"/>
    <row r="36425" hidden="1" x14ac:dyDescent="0.25"/>
    <row r="36426" hidden="1" x14ac:dyDescent="0.25"/>
    <row r="36427" hidden="1" x14ac:dyDescent="0.25"/>
    <row r="36428" hidden="1" x14ac:dyDescent="0.25"/>
    <row r="36429" hidden="1" x14ac:dyDescent="0.25"/>
    <row r="36430" hidden="1" x14ac:dyDescent="0.25"/>
    <row r="36431" hidden="1" x14ac:dyDescent="0.25"/>
    <row r="36432" hidden="1" x14ac:dyDescent="0.25"/>
    <row r="36433" hidden="1" x14ac:dyDescent="0.25"/>
    <row r="36434" hidden="1" x14ac:dyDescent="0.25"/>
    <row r="36435" hidden="1" x14ac:dyDescent="0.25"/>
    <row r="36436" hidden="1" x14ac:dyDescent="0.25"/>
    <row r="36437" hidden="1" x14ac:dyDescent="0.25"/>
    <row r="36438" hidden="1" x14ac:dyDescent="0.25"/>
    <row r="36439" hidden="1" x14ac:dyDescent="0.25"/>
    <row r="36440" hidden="1" x14ac:dyDescent="0.25"/>
    <row r="36441" hidden="1" x14ac:dyDescent="0.25"/>
    <row r="36442" hidden="1" x14ac:dyDescent="0.25"/>
    <row r="36443" hidden="1" x14ac:dyDescent="0.25"/>
    <row r="36444" hidden="1" x14ac:dyDescent="0.25"/>
    <row r="36445" hidden="1" x14ac:dyDescent="0.25"/>
    <row r="36446" hidden="1" x14ac:dyDescent="0.25"/>
    <row r="36447" hidden="1" x14ac:dyDescent="0.25"/>
    <row r="36448" hidden="1" x14ac:dyDescent="0.25"/>
    <row r="36449" hidden="1" x14ac:dyDescent="0.25"/>
    <row r="36450" hidden="1" x14ac:dyDescent="0.25"/>
    <row r="36451" hidden="1" x14ac:dyDescent="0.25"/>
    <row r="36452" hidden="1" x14ac:dyDescent="0.25"/>
    <row r="36453" hidden="1" x14ac:dyDescent="0.25"/>
    <row r="36454" hidden="1" x14ac:dyDescent="0.25"/>
    <row r="36455" hidden="1" x14ac:dyDescent="0.25"/>
    <row r="36456" hidden="1" x14ac:dyDescent="0.25"/>
    <row r="36457" hidden="1" x14ac:dyDescent="0.25"/>
    <row r="36458" hidden="1" x14ac:dyDescent="0.25"/>
    <row r="36459" hidden="1" x14ac:dyDescent="0.25"/>
    <row r="36460" hidden="1" x14ac:dyDescent="0.25"/>
    <row r="36461" hidden="1" x14ac:dyDescent="0.25"/>
    <row r="36462" hidden="1" x14ac:dyDescent="0.25"/>
    <row r="36463" hidden="1" x14ac:dyDescent="0.25"/>
    <row r="36464" hidden="1" x14ac:dyDescent="0.25"/>
    <row r="36465" hidden="1" x14ac:dyDescent="0.25"/>
    <row r="36466" hidden="1" x14ac:dyDescent="0.25"/>
    <row r="36467" hidden="1" x14ac:dyDescent="0.25"/>
    <row r="36468" hidden="1" x14ac:dyDescent="0.25"/>
    <row r="36469" hidden="1" x14ac:dyDescent="0.25"/>
    <row r="36470" hidden="1" x14ac:dyDescent="0.25"/>
    <row r="36471" hidden="1" x14ac:dyDescent="0.25"/>
    <row r="36472" hidden="1" x14ac:dyDescent="0.25"/>
    <row r="36473" hidden="1" x14ac:dyDescent="0.25"/>
    <row r="36474" hidden="1" x14ac:dyDescent="0.25"/>
    <row r="36475" hidden="1" x14ac:dyDescent="0.25"/>
    <row r="36476" hidden="1" x14ac:dyDescent="0.25"/>
    <row r="36477" hidden="1" x14ac:dyDescent="0.25"/>
    <row r="36478" hidden="1" x14ac:dyDescent="0.25"/>
    <row r="36479" hidden="1" x14ac:dyDescent="0.25"/>
    <row r="36480" hidden="1" x14ac:dyDescent="0.25"/>
    <row r="36481" hidden="1" x14ac:dyDescent="0.25"/>
    <row r="36482" hidden="1" x14ac:dyDescent="0.25"/>
    <row r="36483" hidden="1" x14ac:dyDescent="0.25"/>
    <row r="36484" hidden="1" x14ac:dyDescent="0.25"/>
    <row r="36485" hidden="1" x14ac:dyDescent="0.25"/>
    <row r="36486" hidden="1" x14ac:dyDescent="0.25"/>
    <row r="36487" hidden="1" x14ac:dyDescent="0.25"/>
    <row r="36488" hidden="1" x14ac:dyDescent="0.25"/>
    <row r="36489" hidden="1" x14ac:dyDescent="0.25"/>
    <row r="36490" hidden="1" x14ac:dyDescent="0.25"/>
    <row r="36491" hidden="1" x14ac:dyDescent="0.25"/>
    <row r="36492" hidden="1" x14ac:dyDescent="0.25"/>
    <row r="36493" hidden="1" x14ac:dyDescent="0.25"/>
    <row r="36494" hidden="1" x14ac:dyDescent="0.25"/>
    <row r="36495" hidden="1" x14ac:dyDescent="0.25"/>
    <row r="36496" hidden="1" x14ac:dyDescent="0.25"/>
    <row r="36497" hidden="1" x14ac:dyDescent="0.25"/>
    <row r="36498" hidden="1" x14ac:dyDescent="0.25"/>
    <row r="36499" hidden="1" x14ac:dyDescent="0.25"/>
    <row r="36500" hidden="1" x14ac:dyDescent="0.25"/>
    <row r="36501" hidden="1" x14ac:dyDescent="0.25"/>
    <row r="36502" hidden="1" x14ac:dyDescent="0.25"/>
    <row r="36503" hidden="1" x14ac:dyDescent="0.25"/>
    <row r="36504" hidden="1" x14ac:dyDescent="0.25"/>
    <row r="36505" hidden="1" x14ac:dyDescent="0.25"/>
    <row r="36506" hidden="1" x14ac:dyDescent="0.25"/>
    <row r="36507" hidden="1" x14ac:dyDescent="0.25"/>
    <row r="36508" hidden="1" x14ac:dyDescent="0.25"/>
    <row r="36509" hidden="1" x14ac:dyDescent="0.25"/>
    <row r="36510" hidden="1" x14ac:dyDescent="0.25"/>
    <row r="36511" hidden="1" x14ac:dyDescent="0.25"/>
    <row r="36512" hidden="1" x14ac:dyDescent="0.25"/>
    <row r="36513" hidden="1" x14ac:dyDescent="0.25"/>
    <row r="36514" hidden="1" x14ac:dyDescent="0.25"/>
    <row r="36515" hidden="1" x14ac:dyDescent="0.25"/>
    <row r="36516" hidden="1" x14ac:dyDescent="0.25"/>
    <row r="36517" hidden="1" x14ac:dyDescent="0.25"/>
    <row r="36518" hidden="1" x14ac:dyDescent="0.25"/>
    <row r="36519" hidden="1" x14ac:dyDescent="0.25"/>
    <row r="36520" hidden="1" x14ac:dyDescent="0.25"/>
    <row r="36521" hidden="1" x14ac:dyDescent="0.25"/>
    <row r="36522" hidden="1" x14ac:dyDescent="0.25"/>
    <row r="36523" hidden="1" x14ac:dyDescent="0.25"/>
    <row r="36524" hidden="1" x14ac:dyDescent="0.25"/>
    <row r="36525" hidden="1" x14ac:dyDescent="0.25"/>
    <row r="36526" hidden="1" x14ac:dyDescent="0.25"/>
    <row r="36527" hidden="1" x14ac:dyDescent="0.25"/>
    <row r="36528" hidden="1" x14ac:dyDescent="0.25"/>
    <row r="36529" hidden="1" x14ac:dyDescent="0.25"/>
    <row r="36530" hidden="1" x14ac:dyDescent="0.25"/>
    <row r="36531" hidden="1" x14ac:dyDescent="0.25"/>
    <row r="36532" hidden="1" x14ac:dyDescent="0.25"/>
    <row r="36533" hidden="1" x14ac:dyDescent="0.25"/>
    <row r="36534" hidden="1" x14ac:dyDescent="0.25"/>
    <row r="36535" hidden="1" x14ac:dyDescent="0.25"/>
    <row r="36536" hidden="1" x14ac:dyDescent="0.25"/>
    <row r="36537" hidden="1" x14ac:dyDescent="0.25"/>
    <row r="36538" hidden="1" x14ac:dyDescent="0.25"/>
    <row r="36539" hidden="1" x14ac:dyDescent="0.25"/>
    <row r="36540" hidden="1" x14ac:dyDescent="0.25"/>
    <row r="36541" hidden="1" x14ac:dyDescent="0.25"/>
    <row r="36542" hidden="1" x14ac:dyDescent="0.25"/>
    <row r="36543" hidden="1" x14ac:dyDescent="0.25"/>
    <row r="36544" hidden="1" x14ac:dyDescent="0.25"/>
    <row r="36545" hidden="1" x14ac:dyDescent="0.25"/>
    <row r="36546" hidden="1" x14ac:dyDescent="0.25"/>
    <row r="36547" hidden="1" x14ac:dyDescent="0.25"/>
    <row r="36548" hidden="1" x14ac:dyDescent="0.25"/>
    <row r="36549" hidden="1" x14ac:dyDescent="0.25"/>
    <row r="36550" hidden="1" x14ac:dyDescent="0.25"/>
    <row r="36551" hidden="1" x14ac:dyDescent="0.25"/>
    <row r="36552" hidden="1" x14ac:dyDescent="0.25"/>
    <row r="36553" hidden="1" x14ac:dyDescent="0.25"/>
    <row r="36554" hidden="1" x14ac:dyDescent="0.25"/>
    <row r="36555" hidden="1" x14ac:dyDescent="0.25"/>
    <row r="36556" hidden="1" x14ac:dyDescent="0.25"/>
    <row r="36557" hidden="1" x14ac:dyDescent="0.25"/>
    <row r="36558" hidden="1" x14ac:dyDescent="0.25"/>
    <row r="36559" hidden="1" x14ac:dyDescent="0.25"/>
    <row r="36560" hidden="1" x14ac:dyDescent="0.25"/>
    <row r="36561" hidden="1" x14ac:dyDescent="0.25"/>
    <row r="36562" hidden="1" x14ac:dyDescent="0.25"/>
    <row r="36563" hidden="1" x14ac:dyDescent="0.25"/>
    <row r="36564" hidden="1" x14ac:dyDescent="0.25"/>
    <row r="36565" hidden="1" x14ac:dyDescent="0.25"/>
    <row r="36566" hidden="1" x14ac:dyDescent="0.25"/>
    <row r="36567" hidden="1" x14ac:dyDescent="0.25"/>
    <row r="36568" hidden="1" x14ac:dyDescent="0.25"/>
    <row r="36569" hidden="1" x14ac:dyDescent="0.25"/>
    <row r="36570" hidden="1" x14ac:dyDescent="0.25"/>
    <row r="36571" hidden="1" x14ac:dyDescent="0.25"/>
    <row r="36572" hidden="1" x14ac:dyDescent="0.25"/>
    <row r="36573" hidden="1" x14ac:dyDescent="0.25"/>
    <row r="36574" hidden="1" x14ac:dyDescent="0.25"/>
    <row r="36575" hidden="1" x14ac:dyDescent="0.25"/>
    <row r="36576" hidden="1" x14ac:dyDescent="0.25"/>
    <row r="36577" hidden="1" x14ac:dyDescent="0.25"/>
    <row r="36578" hidden="1" x14ac:dyDescent="0.25"/>
    <row r="36579" hidden="1" x14ac:dyDescent="0.25"/>
    <row r="36580" hidden="1" x14ac:dyDescent="0.25"/>
    <row r="36581" hidden="1" x14ac:dyDescent="0.25"/>
    <row r="36582" hidden="1" x14ac:dyDescent="0.25"/>
    <row r="36583" hidden="1" x14ac:dyDescent="0.25"/>
    <row r="36584" hidden="1" x14ac:dyDescent="0.25"/>
    <row r="36585" hidden="1" x14ac:dyDescent="0.25"/>
    <row r="36586" hidden="1" x14ac:dyDescent="0.25"/>
    <row r="36587" hidden="1" x14ac:dyDescent="0.25"/>
    <row r="36588" hidden="1" x14ac:dyDescent="0.25"/>
    <row r="36589" hidden="1" x14ac:dyDescent="0.25"/>
    <row r="36590" hidden="1" x14ac:dyDescent="0.25"/>
    <row r="36591" hidden="1" x14ac:dyDescent="0.25"/>
    <row r="36592" hidden="1" x14ac:dyDescent="0.25"/>
    <row r="36593" hidden="1" x14ac:dyDescent="0.25"/>
    <row r="36594" hidden="1" x14ac:dyDescent="0.25"/>
    <row r="36595" hidden="1" x14ac:dyDescent="0.25"/>
    <row r="36596" hidden="1" x14ac:dyDescent="0.25"/>
    <row r="36597" hidden="1" x14ac:dyDescent="0.25"/>
    <row r="36598" hidden="1" x14ac:dyDescent="0.25"/>
    <row r="36599" hidden="1" x14ac:dyDescent="0.25"/>
    <row r="36600" hidden="1" x14ac:dyDescent="0.25"/>
    <row r="36601" hidden="1" x14ac:dyDescent="0.25"/>
    <row r="36602" hidden="1" x14ac:dyDescent="0.25"/>
    <row r="36603" hidden="1" x14ac:dyDescent="0.25"/>
    <row r="36604" hidden="1" x14ac:dyDescent="0.25"/>
    <row r="36605" hidden="1" x14ac:dyDescent="0.25"/>
    <row r="36606" hidden="1" x14ac:dyDescent="0.25"/>
    <row r="36607" hidden="1" x14ac:dyDescent="0.25"/>
    <row r="36608" hidden="1" x14ac:dyDescent="0.25"/>
    <row r="36609" hidden="1" x14ac:dyDescent="0.25"/>
    <row r="36610" hidden="1" x14ac:dyDescent="0.25"/>
    <row r="36611" hidden="1" x14ac:dyDescent="0.25"/>
    <row r="36612" hidden="1" x14ac:dyDescent="0.25"/>
    <row r="36613" hidden="1" x14ac:dyDescent="0.25"/>
    <row r="36614" hidden="1" x14ac:dyDescent="0.25"/>
    <row r="36615" hidden="1" x14ac:dyDescent="0.25"/>
    <row r="36616" hidden="1" x14ac:dyDescent="0.25"/>
    <row r="36617" hidden="1" x14ac:dyDescent="0.25"/>
    <row r="36618" hidden="1" x14ac:dyDescent="0.25"/>
    <row r="36619" hidden="1" x14ac:dyDescent="0.25"/>
    <row r="36620" hidden="1" x14ac:dyDescent="0.25"/>
    <row r="36621" hidden="1" x14ac:dyDescent="0.25"/>
    <row r="36622" hidden="1" x14ac:dyDescent="0.25"/>
    <row r="36623" hidden="1" x14ac:dyDescent="0.25"/>
    <row r="36624" hidden="1" x14ac:dyDescent="0.25"/>
    <row r="36625" hidden="1" x14ac:dyDescent="0.25"/>
    <row r="36626" hidden="1" x14ac:dyDescent="0.25"/>
    <row r="36627" hidden="1" x14ac:dyDescent="0.25"/>
    <row r="36628" hidden="1" x14ac:dyDescent="0.25"/>
    <row r="36629" hidden="1" x14ac:dyDescent="0.25"/>
    <row r="36630" hidden="1" x14ac:dyDescent="0.25"/>
    <row r="36631" hidden="1" x14ac:dyDescent="0.25"/>
    <row r="36632" hidden="1" x14ac:dyDescent="0.25"/>
    <row r="36633" hidden="1" x14ac:dyDescent="0.25"/>
    <row r="36634" hidden="1" x14ac:dyDescent="0.25"/>
    <row r="36635" hidden="1" x14ac:dyDescent="0.25"/>
    <row r="36636" hidden="1" x14ac:dyDescent="0.25"/>
    <row r="36637" hidden="1" x14ac:dyDescent="0.25"/>
    <row r="36638" hidden="1" x14ac:dyDescent="0.25"/>
    <row r="36639" hidden="1" x14ac:dyDescent="0.25"/>
    <row r="36640" hidden="1" x14ac:dyDescent="0.25"/>
    <row r="36641" hidden="1" x14ac:dyDescent="0.25"/>
    <row r="36642" hidden="1" x14ac:dyDescent="0.25"/>
    <row r="36643" hidden="1" x14ac:dyDescent="0.25"/>
    <row r="36644" hidden="1" x14ac:dyDescent="0.25"/>
    <row r="36645" hidden="1" x14ac:dyDescent="0.25"/>
    <row r="36646" hidden="1" x14ac:dyDescent="0.25"/>
    <row r="36647" hidden="1" x14ac:dyDescent="0.25"/>
    <row r="36648" hidden="1" x14ac:dyDescent="0.25"/>
    <row r="36649" hidden="1" x14ac:dyDescent="0.25"/>
    <row r="36650" hidden="1" x14ac:dyDescent="0.25"/>
    <row r="36651" hidden="1" x14ac:dyDescent="0.25"/>
    <row r="36652" hidden="1" x14ac:dyDescent="0.25"/>
    <row r="36653" hidden="1" x14ac:dyDescent="0.25"/>
    <row r="36654" hidden="1" x14ac:dyDescent="0.25"/>
    <row r="36655" hidden="1" x14ac:dyDescent="0.25"/>
    <row r="36656" hidden="1" x14ac:dyDescent="0.25"/>
    <row r="36657" hidden="1" x14ac:dyDescent="0.25"/>
    <row r="36658" hidden="1" x14ac:dyDescent="0.25"/>
    <row r="36659" hidden="1" x14ac:dyDescent="0.25"/>
    <row r="36660" hidden="1" x14ac:dyDescent="0.25"/>
    <row r="36661" hidden="1" x14ac:dyDescent="0.25"/>
    <row r="36662" hidden="1" x14ac:dyDescent="0.25"/>
    <row r="36663" hidden="1" x14ac:dyDescent="0.25"/>
    <row r="36664" hidden="1" x14ac:dyDescent="0.25"/>
    <row r="36665" hidden="1" x14ac:dyDescent="0.25"/>
    <row r="36666" hidden="1" x14ac:dyDescent="0.25"/>
    <row r="36667" hidden="1" x14ac:dyDescent="0.25"/>
    <row r="36668" hidden="1" x14ac:dyDescent="0.25"/>
    <row r="36669" hidden="1" x14ac:dyDescent="0.25"/>
    <row r="36670" hidden="1" x14ac:dyDescent="0.25"/>
    <row r="36671" hidden="1" x14ac:dyDescent="0.25"/>
    <row r="36672" hidden="1" x14ac:dyDescent="0.25"/>
    <row r="36673" hidden="1" x14ac:dyDescent="0.25"/>
    <row r="36674" hidden="1" x14ac:dyDescent="0.25"/>
    <row r="36675" hidden="1" x14ac:dyDescent="0.25"/>
    <row r="36676" hidden="1" x14ac:dyDescent="0.25"/>
    <row r="36677" hidden="1" x14ac:dyDescent="0.25"/>
    <row r="36678" hidden="1" x14ac:dyDescent="0.25"/>
    <row r="36679" hidden="1" x14ac:dyDescent="0.25"/>
    <row r="36680" hidden="1" x14ac:dyDescent="0.25"/>
    <row r="36681" hidden="1" x14ac:dyDescent="0.25"/>
    <row r="36682" hidden="1" x14ac:dyDescent="0.25"/>
    <row r="36683" hidden="1" x14ac:dyDescent="0.25"/>
    <row r="36684" hidden="1" x14ac:dyDescent="0.25"/>
    <row r="36685" hidden="1" x14ac:dyDescent="0.25"/>
    <row r="36686" hidden="1" x14ac:dyDescent="0.25"/>
    <row r="36687" hidden="1" x14ac:dyDescent="0.25"/>
    <row r="36688" hidden="1" x14ac:dyDescent="0.25"/>
    <row r="36689" hidden="1" x14ac:dyDescent="0.25"/>
    <row r="36690" hidden="1" x14ac:dyDescent="0.25"/>
    <row r="36691" hidden="1" x14ac:dyDescent="0.25"/>
    <row r="36692" hidden="1" x14ac:dyDescent="0.25"/>
    <row r="36693" hidden="1" x14ac:dyDescent="0.25"/>
    <row r="36694" hidden="1" x14ac:dyDescent="0.25"/>
    <row r="36695" hidden="1" x14ac:dyDescent="0.25"/>
    <row r="36696" hidden="1" x14ac:dyDescent="0.25"/>
    <row r="36697" hidden="1" x14ac:dyDescent="0.25"/>
    <row r="36698" hidden="1" x14ac:dyDescent="0.25"/>
    <row r="36699" hidden="1" x14ac:dyDescent="0.25"/>
    <row r="36700" hidden="1" x14ac:dyDescent="0.25"/>
    <row r="36701" hidden="1" x14ac:dyDescent="0.25"/>
    <row r="36702" hidden="1" x14ac:dyDescent="0.25"/>
    <row r="36703" hidden="1" x14ac:dyDescent="0.25"/>
    <row r="36704" hidden="1" x14ac:dyDescent="0.25"/>
    <row r="36705" hidden="1" x14ac:dyDescent="0.25"/>
    <row r="36706" hidden="1" x14ac:dyDescent="0.25"/>
    <row r="36707" hidden="1" x14ac:dyDescent="0.25"/>
    <row r="36708" hidden="1" x14ac:dyDescent="0.25"/>
    <row r="36709" hidden="1" x14ac:dyDescent="0.25"/>
    <row r="36710" hidden="1" x14ac:dyDescent="0.25"/>
    <row r="36711" hidden="1" x14ac:dyDescent="0.25"/>
    <row r="36712" hidden="1" x14ac:dyDescent="0.25"/>
    <row r="36713" hidden="1" x14ac:dyDescent="0.25"/>
    <row r="36714" hidden="1" x14ac:dyDescent="0.25"/>
    <row r="36715" hidden="1" x14ac:dyDescent="0.25"/>
    <row r="36716" hidden="1" x14ac:dyDescent="0.25"/>
    <row r="36717" hidden="1" x14ac:dyDescent="0.25"/>
    <row r="36718" hidden="1" x14ac:dyDescent="0.25"/>
    <row r="36719" hidden="1" x14ac:dyDescent="0.25"/>
    <row r="36720" hidden="1" x14ac:dyDescent="0.25"/>
    <row r="36721" hidden="1" x14ac:dyDescent="0.25"/>
    <row r="36722" hidden="1" x14ac:dyDescent="0.25"/>
    <row r="36723" hidden="1" x14ac:dyDescent="0.25"/>
    <row r="36724" hidden="1" x14ac:dyDescent="0.25"/>
    <row r="36725" hidden="1" x14ac:dyDescent="0.25"/>
    <row r="36726" hidden="1" x14ac:dyDescent="0.25"/>
    <row r="36727" hidden="1" x14ac:dyDescent="0.25"/>
    <row r="36728" hidden="1" x14ac:dyDescent="0.25"/>
    <row r="36729" hidden="1" x14ac:dyDescent="0.25"/>
    <row r="36730" hidden="1" x14ac:dyDescent="0.25"/>
    <row r="36731" hidden="1" x14ac:dyDescent="0.25"/>
    <row r="36732" hidden="1" x14ac:dyDescent="0.25"/>
    <row r="36733" hidden="1" x14ac:dyDescent="0.25"/>
    <row r="36734" hidden="1" x14ac:dyDescent="0.25"/>
    <row r="36735" hidden="1" x14ac:dyDescent="0.25"/>
    <row r="36736" hidden="1" x14ac:dyDescent="0.25"/>
    <row r="36737" hidden="1" x14ac:dyDescent="0.25"/>
    <row r="36738" hidden="1" x14ac:dyDescent="0.25"/>
    <row r="36739" hidden="1" x14ac:dyDescent="0.25"/>
    <row r="36740" hidden="1" x14ac:dyDescent="0.25"/>
    <row r="36741" hidden="1" x14ac:dyDescent="0.25"/>
    <row r="36742" hidden="1" x14ac:dyDescent="0.25"/>
    <row r="36743" hidden="1" x14ac:dyDescent="0.25"/>
    <row r="36744" hidden="1" x14ac:dyDescent="0.25"/>
    <row r="36745" hidden="1" x14ac:dyDescent="0.25"/>
    <row r="36746" hidden="1" x14ac:dyDescent="0.25"/>
    <row r="36747" hidden="1" x14ac:dyDescent="0.25"/>
    <row r="36748" hidden="1" x14ac:dyDescent="0.25"/>
    <row r="36749" hidden="1" x14ac:dyDescent="0.25"/>
    <row r="36750" hidden="1" x14ac:dyDescent="0.25"/>
    <row r="36751" hidden="1" x14ac:dyDescent="0.25"/>
    <row r="36752" hidden="1" x14ac:dyDescent="0.25"/>
    <row r="36753" hidden="1" x14ac:dyDescent="0.25"/>
    <row r="36754" hidden="1" x14ac:dyDescent="0.25"/>
    <row r="36755" hidden="1" x14ac:dyDescent="0.25"/>
    <row r="36756" hidden="1" x14ac:dyDescent="0.25"/>
    <row r="36757" hidden="1" x14ac:dyDescent="0.25"/>
    <row r="36758" hidden="1" x14ac:dyDescent="0.25"/>
    <row r="36759" hidden="1" x14ac:dyDescent="0.25"/>
    <row r="36760" hidden="1" x14ac:dyDescent="0.25"/>
    <row r="36761" hidden="1" x14ac:dyDescent="0.25"/>
    <row r="36762" hidden="1" x14ac:dyDescent="0.25"/>
    <row r="36763" hidden="1" x14ac:dyDescent="0.25"/>
    <row r="36764" hidden="1" x14ac:dyDescent="0.25"/>
    <row r="36765" hidden="1" x14ac:dyDescent="0.25"/>
    <row r="36766" hidden="1" x14ac:dyDescent="0.25"/>
    <row r="36767" hidden="1" x14ac:dyDescent="0.25"/>
    <row r="36768" hidden="1" x14ac:dyDescent="0.25"/>
    <row r="36769" hidden="1" x14ac:dyDescent="0.25"/>
    <row r="36770" hidden="1" x14ac:dyDescent="0.25"/>
    <row r="36771" hidden="1" x14ac:dyDescent="0.25"/>
    <row r="36772" hidden="1" x14ac:dyDescent="0.25"/>
    <row r="36773" hidden="1" x14ac:dyDescent="0.25"/>
    <row r="36774" hidden="1" x14ac:dyDescent="0.25"/>
    <row r="36775" hidden="1" x14ac:dyDescent="0.25"/>
    <row r="36776" hidden="1" x14ac:dyDescent="0.25"/>
    <row r="36777" hidden="1" x14ac:dyDescent="0.25"/>
    <row r="36778" hidden="1" x14ac:dyDescent="0.25"/>
    <row r="36779" hidden="1" x14ac:dyDescent="0.25"/>
    <row r="36780" hidden="1" x14ac:dyDescent="0.25"/>
    <row r="36781" hidden="1" x14ac:dyDescent="0.25"/>
    <row r="36782" hidden="1" x14ac:dyDescent="0.25"/>
    <row r="36783" hidden="1" x14ac:dyDescent="0.25"/>
    <row r="36784" hidden="1" x14ac:dyDescent="0.25"/>
    <row r="36785" hidden="1" x14ac:dyDescent="0.25"/>
    <row r="36786" hidden="1" x14ac:dyDescent="0.25"/>
    <row r="36787" hidden="1" x14ac:dyDescent="0.25"/>
    <row r="36788" hidden="1" x14ac:dyDescent="0.25"/>
    <row r="36789" hidden="1" x14ac:dyDescent="0.25"/>
    <row r="36790" hidden="1" x14ac:dyDescent="0.25"/>
    <row r="36791" hidden="1" x14ac:dyDescent="0.25"/>
    <row r="36792" hidden="1" x14ac:dyDescent="0.25"/>
    <row r="36793" hidden="1" x14ac:dyDescent="0.25"/>
    <row r="36794" hidden="1" x14ac:dyDescent="0.25"/>
    <row r="36795" hidden="1" x14ac:dyDescent="0.25"/>
    <row r="36796" hidden="1" x14ac:dyDescent="0.25"/>
    <row r="36797" hidden="1" x14ac:dyDescent="0.25"/>
    <row r="36798" hidden="1" x14ac:dyDescent="0.25"/>
    <row r="36799" hidden="1" x14ac:dyDescent="0.25"/>
    <row r="36800" hidden="1" x14ac:dyDescent="0.25"/>
    <row r="36801" hidden="1" x14ac:dyDescent="0.25"/>
    <row r="36802" hidden="1" x14ac:dyDescent="0.25"/>
    <row r="36803" hidden="1" x14ac:dyDescent="0.25"/>
    <row r="36804" hidden="1" x14ac:dyDescent="0.25"/>
    <row r="36805" hidden="1" x14ac:dyDescent="0.25"/>
    <row r="36806" hidden="1" x14ac:dyDescent="0.25"/>
    <row r="36807" hidden="1" x14ac:dyDescent="0.25"/>
    <row r="36808" hidden="1" x14ac:dyDescent="0.25"/>
    <row r="36809" hidden="1" x14ac:dyDescent="0.25"/>
    <row r="36810" hidden="1" x14ac:dyDescent="0.25"/>
    <row r="36811" hidden="1" x14ac:dyDescent="0.25"/>
    <row r="36812" hidden="1" x14ac:dyDescent="0.25"/>
    <row r="36813" hidden="1" x14ac:dyDescent="0.25"/>
    <row r="36814" hidden="1" x14ac:dyDescent="0.25"/>
    <row r="36815" hidden="1" x14ac:dyDescent="0.25"/>
    <row r="36816" hidden="1" x14ac:dyDescent="0.25"/>
    <row r="36817" hidden="1" x14ac:dyDescent="0.25"/>
    <row r="36818" hidden="1" x14ac:dyDescent="0.25"/>
    <row r="36819" hidden="1" x14ac:dyDescent="0.25"/>
    <row r="36820" hidden="1" x14ac:dyDescent="0.25"/>
    <row r="36821" hidden="1" x14ac:dyDescent="0.25"/>
    <row r="36822" hidden="1" x14ac:dyDescent="0.25"/>
    <row r="36823" hidden="1" x14ac:dyDescent="0.25"/>
    <row r="36824" hidden="1" x14ac:dyDescent="0.25"/>
    <row r="36825" hidden="1" x14ac:dyDescent="0.25"/>
    <row r="36826" hidden="1" x14ac:dyDescent="0.25"/>
    <row r="36827" hidden="1" x14ac:dyDescent="0.25"/>
    <row r="36828" hidden="1" x14ac:dyDescent="0.25"/>
    <row r="36829" hidden="1" x14ac:dyDescent="0.25"/>
    <row r="36830" hidden="1" x14ac:dyDescent="0.25"/>
    <row r="36831" hidden="1" x14ac:dyDescent="0.25"/>
    <row r="36832" hidden="1" x14ac:dyDescent="0.25"/>
    <row r="36833" hidden="1" x14ac:dyDescent="0.25"/>
    <row r="36834" hidden="1" x14ac:dyDescent="0.25"/>
    <row r="36835" hidden="1" x14ac:dyDescent="0.25"/>
    <row r="36836" hidden="1" x14ac:dyDescent="0.25"/>
    <row r="36837" hidden="1" x14ac:dyDescent="0.25"/>
    <row r="36838" hidden="1" x14ac:dyDescent="0.25"/>
    <row r="36839" hidden="1" x14ac:dyDescent="0.25"/>
    <row r="36840" hidden="1" x14ac:dyDescent="0.25"/>
    <row r="36841" hidden="1" x14ac:dyDescent="0.25"/>
    <row r="36842" hidden="1" x14ac:dyDescent="0.25"/>
    <row r="36843" hidden="1" x14ac:dyDescent="0.25"/>
    <row r="36844" hidden="1" x14ac:dyDescent="0.25"/>
    <row r="36845" hidden="1" x14ac:dyDescent="0.25"/>
    <row r="36846" hidden="1" x14ac:dyDescent="0.25"/>
    <row r="36847" hidden="1" x14ac:dyDescent="0.25"/>
    <row r="36848" hidden="1" x14ac:dyDescent="0.25"/>
    <row r="36849" hidden="1" x14ac:dyDescent="0.25"/>
    <row r="36850" hidden="1" x14ac:dyDescent="0.25"/>
    <row r="36851" hidden="1" x14ac:dyDescent="0.25"/>
    <row r="36852" hidden="1" x14ac:dyDescent="0.25"/>
    <row r="36853" hidden="1" x14ac:dyDescent="0.25"/>
    <row r="36854" hidden="1" x14ac:dyDescent="0.25"/>
    <row r="36855" hidden="1" x14ac:dyDescent="0.25"/>
    <row r="36856" hidden="1" x14ac:dyDescent="0.25"/>
    <row r="36857" hidden="1" x14ac:dyDescent="0.25"/>
    <row r="36858" hidden="1" x14ac:dyDescent="0.25"/>
    <row r="36859" hidden="1" x14ac:dyDescent="0.25"/>
    <row r="36860" hidden="1" x14ac:dyDescent="0.25"/>
    <row r="36861" hidden="1" x14ac:dyDescent="0.25"/>
    <row r="36862" hidden="1" x14ac:dyDescent="0.25"/>
    <row r="36863" hidden="1" x14ac:dyDescent="0.25"/>
    <row r="36864" hidden="1" x14ac:dyDescent="0.25"/>
    <row r="36865" hidden="1" x14ac:dyDescent="0.25"/>
    <row r="36866" hidden="1" x14ac:dyDescent="0.25"/>
    <row r="36867" hidden="1" x14ac:dyDescent="0.25"/>
    <row r="36868" hidden="1" x14ac:dyDescent="0.25"/>
    <row r="36869" hidden="1" x14ac:dyDescent="0.25"/>
    <row r="36870" hidden="1" x14ac:dyDescent="0.25"/>
    <row r="36871" hidden="1" x14ac:dyDescent="0.25"/>
    <row r="36872" hidden="1" x14ac:dyDescent="0.25"/>
    <row r="36873" hidden="1" x14ac:dyDescent="0.25"/>
    <row r="36874" hidden="1" x14ac:dyDescent="0.25"/>
    <row r="36875" hidden="1" x14ac:dyDescent="0.25"/>
    <row r="36876" hidden="1" x14ac:dyDescent="0.25"/>
    <row r="36877" hidden="1" x14ac:dyDescent="0.25"/>
    <row r="36878" hidden="1" x14ac:dyDescent="0.25"/>
    <row r="36879" hidden="1" x14ac:dyDescent="0.25"/>
    <row r="36880" hidden="1" x14ac:dyDescent="0.25"/>
    <row r="36881" hidden="1" x14ac:dyDescent="0.25"/>
    <row r="36882" hidden="1" x14ac:dyDescent="0.25"/>
    <row r="36883" hidden="1" x14ac:dyDescent="0.25"/>
    <row r="36884" hidden="1" x14ac:dyDescent="0.25"/>
    <row r="36885" hidden="1" x14ac:dyDescent="0.25"/>
    <row r="36886" hidden="1" x14ac:dyDescent="0.25"/>
    <row r="36887" hidden="1" x14ac:dyDescent="0.25"/>
    <row r="36888" hidden="1" x14ac:dyDescent="0.25"/>
    <row r="36889" hidden="1" x14ac:dyDescent="0.25"/>
    <row r="36890" hidden="1" x14ac:dyDescent="0.25"/>
    <row r="36891" hidden="1" x14ac:dyDescent="0.25"/>
    <row r="36892" hidden="1" x14ac:dyDescent="0.25"/>
    <row r="36893" hidden="1" x14ac:dyDescent="0.25"/>
    <row r="36894" hidden="1" x14ac:dyDescent="0.25"/>
    <row r="36895" hidden="1" x14ac:dyDescent="0.25"/>
    <row r="36896" hidden="1" x14ac:dyDescent="0.25"/>
    <row r="36897" hidden="1" x14ac:dyDescent="0.25"/>
    <row r="36898" hidden="1" x14ac:dyDescent="0.25"/>
    <row r="36899" hidden="1" x14ac:dyDescent="0.25"/>
    <row r="36900" hidden="1" x14ac:dyDescent="0.25"/>
    <row r="36901" hidden="1" x14ac:dyDescent="0.25"/>
    <row r="36902" hidden="1" x14ac:dyDescent="0.25"/>
    <row r="36903" hidden="1" x14ac:dyDescent="0.25"/>
    <row r="36904" hidden="1" x14ac:dyDescent="0.25"/>
    <row r="36905" hidden="1" x14ac:dyDescent="0.25"/>
    <row r="36906" hidden="1" x14ac:dyDescent="0.25"/>
    <row r="36907" hidden="1" x14ac:dyDescent="0.25"/>
    <row r="36908" hidden="1" x14ac:dyDescent="0.25"/>
    <row r="36909" hidden="1" x14ac:dyDescent="0.25"/>
    <row r="36910" hidden="1" x14ac:dyDescent="0.25"/>
    <row r="36911" hidden="1" x14ac:dyDescent="0.25"/>
    <row r="36912" hidden="1" x14ac:dyDescent="0.25"/>
    <row r="36913" hidden="1" x14ac:dyDescent="0.25"/>
    <row r="36914" hidden="1" x14ac:dyDescent="0.25"/>
    <row r="36915" hidden="1" x14ac:dyDescent="0.25"/>
    <row r="36916" hidden="1" x14ac:dyDescent="0.25"/>
    <row r="36917" hidden="1" x14ac:dyDescent="0.25"/>
    <row r="36918" hidden="1" x14ac:dyDescent="0.25"/>
    <row r="36919" hidden="1" x14ac:dyDescent="0.25"/>
    <row r="36920" hidden="1" x14ac:dyDescent="0.25"/>
    <row r="36921" hidden="1" x14ac:dyDescent="0.25"/>
    <row r="36922" hidden="1" x14ac:dyDescent="0.25"/>
    <row r="36923" hidden="1" x14ac:dyDescent="0.25"/>
    <row r="36924" hidden="1" x14ac:dyDescent="0.25"/>
    <row r="36925" hidden="1" x14ac:dyDescent="0.25"/>
    <row r="36926" hidden="1" x14ac:dyDescent="0.25"/>
    <row r="36927" hidden="1" x14ac:dyDescent="0.25"/>
    <row r="36928" hidden="1" x14ac:dyDescent="0.25"/>
    <row r="36929" hidden="1" x14ac:dyDescent="0.25"/>
    <row r="36930" hidden="1" x14ac:dyDescent="0.25"/>
    <row r="36931" hidden="1" x14ac:dyDescent="0.25"/>
    <row r="36932" hidden="1" x14ac:dyDescent="0.25"/>
    <row r="36933" hidden="1" x14ac:dyDescent="0.25"/>
    <row r="36934" hidden="1" x14ac:dyDescent="0.25"/>
    <row r="36935" hidden="1" x14ac:dyDescent="0.25"/>
    <row r="36936" hidden="1" x14ac:dyDescent="0.25"/>
    <row r="36937" hidden="1" x14ac:dyDescent="0.25"/>
    <row r="36938" hidden="1" x14ac:dyDescent="0.25"/>
    <row r="36939" hidden="1" x14ac:dyDescent="0.25"/>
    <row r="36940" hidden="1" x14ac:dyDescent="0.25"/>
    <row r="36941" hidden="1" x14ac:dyDescent="0.25"/>
    <row r="36942" hidden="1" x14ac:dyDescent="0.25"/>
    <row r="36943" hidden="1" x14ac:dyDescent="0.25"/>
    <row r="36944" hidden="1" x14ac:dyDescent="0.25"/>
    <row r="36945" hidden="1" x14ac:dyDescent="0.25"/>
    <row r="36946" hidden="1" x14ac:dyDescent="0.25"/>
    <row r="36947" hidden="1" x14ac:dyDescent="0.25"/>
    <row r="36948" hidden="1" x14ac:dyDescent="0.25"/>
    <row r="36949" hidden="1" x14ac:dyDescent="0.25"/>
    <row r="36950" hidden="1" x14ac:dyDescent="0.25"/>
    <row r="36951" hidden="1" x14ac:dyDescent="0.25"/>
    <row r="36952" hidden="1" x14ac:dyDescent="0.25"/>
    <row r="36953" hidden="1" x14ac:dyDescent="0.25"/>
    <row r="36954" hidden="1" x14ac:dyDescent="0.25"/>
    <row r="36955" hidden="1" x14ac:dyDescent="0.25"/>
    <row r="36956" hidden="1" x14ac:dyDescent="0.25"/>
    <row r="36957" hidden="1" x14ac:dyDescent="0.25"/>
    <row r="36958" hidden="1" x14ac:dyDescent="0.25"/>
    <row r="36959" hidden="1" x14ac:dyDescent="0.25"/>
    <row r="36960" hidden="1" x14ac:dyDescent="0.25"/>
    <row r="36961" hidden="1" x14ac:dyDescent="0.25"/>
    <row r="36962" hidden="1" x14ac:dyDescent="0.25"/>
    <row r="36963" hidden="1" x14ac:dyDescent="0.25"/>
    <row r="36964" hidden="1" x14ac:dyDescent="0.25"/>
    <row r="36965" hidden="1" x14ac:dyDescent="0.25"/>
    <row r="36966" hidden="1" x14ac:dyDescent="0.25"/>
    <row r="36967" hidden="1" x14ac:dyDescent="0.25"/>
    <row r="36968" hidden="1" x14ac:dyDescent="0.25"/>
    <row r="36969" hidden="1" x14ac:dyDescent="0.25"/>
    <row r="36970" hidden="1" x14ac:dyDescent="0.25"/>
    <row r="36971" hidden="1" x14ac:dyDescent="0.25"/>
    <row r="36972" hidden="1" x14ac:dyDescent="0.25"/>
    <row r="36973" hidden="1" x14ac:dyDescent="0.25"/>
    <row r="36974" hidden="1" x14ac:dyDescent="0.25"/>
    <row r="36975" hidden="1" x14ac:dyDescent="0.25"/>
    <row r="36976" hidden="1" x14ac:dyDescent="0.25"/>
    <row r="36977" hidden="1" x14ac:dyDescent="0.25"/>
    <row r="36978" hidden="1" x14ac:dyDescent="0.25"/>
    <row r="36979" hidden="1" x14ac:dyDescent="0.25"/>
    <row r="36980" hidden="1" x14ac:dyDescent="0.25"/>
    <row r="36981" hidden="1" x14ac:dyDescent="0.25"/>
    <row r="36982" hidden="1" x14ac:dyDescent="0.25"/>
    <row r="36983" hidden="1" x14ac:dyDescent="0.25"/>
    <row r="36984" hidden="1" x14ac:dyDescent="0.25"/>
    <row r="36985" hidden="1" x14ac:dyDescent="0.25"/>
    <row r="36986" hidden="1" x14ac:dyDescent="0.25"/>
    <row r="36987" hidden="1" x14ac:dyDescent="0.25"/>
    <row r="36988" hidden="1" x14ac:dyDescent="0.25"/>
    <row r="36989" hidden="1" x14ac:dyDescent="0.25"/>
    <row r="36990" hidden="1" x14ac:dyDescent="0.25"/>
    <row r="36991" hidden="1" x14ac:dyDescent="0.25"/>
    <row r="36992" hidden="1" x14ac:dyDescent="0.25"/>
    <row r="36993" hidden="1" x14ac:dyDescent="0.25"/>
    <row r="36994" hidden="1" x14ac:dyDescent="0.25"/>
    <row r="36995" hidden="1" x14ac:dyDescent="0.25"/>
    <row r="36996" hidden="1" x14ac:dyDescent="0.25"/>
    <row r="36997" hidden="1" x14ac:dyDescent="0.25"/>
    <row r="36998" hidden="1" x14ac:dyDescent="0.25"/>
    <row r="36999" hidden="1" x14ac:dyDescent="0.25"/>
    <row r="37000" hidden="1" x14ac:dyDescent="0.25"/>
    <row r="37001" hidden="1" x14ac:dyDescent="0.25"/>
    <row r="37002" hidden="1" x14ac:dyDescent="0.25"/>
    <row r="37003" hidden="1" x14ac:dyDescent="0.25"/>
    <row r="37004" hidden="1" x14ac:dyDescent="0.25"/>
    <row r="37005" hidden="1" x14ac:dyDescent="0.25"/>
    <row r="37006" hidden="1" x14ac:dyDescent="0.25"/>
    <row r="37007" hidden="1" x14ac:dyDescent="0.25"/>
    <row r="37008" hidden="1" x14ac:dyDescent="0.25"/>
    <row r="37009" hidden="1" x14ac:dyDescent="0.25"/>
    <row r="37010" hidden="1" x14ac:dyDescent="0.25"/>
    <row r="37011" hidden="1" x14ac:dyDescent="0.25"/>
    <row r="37012" hidden="1" x14ac:dyDescent="0.25"/>
    <row r="37013" hidden="1" x14ac:dyDescent="0.25"/>
    <row r="37014" hidden="1" x14ac:dyDescent="0.25"/>
    <row r="37015" hidden="1" x14ac:dyDescent="0.25"/>
    <row r="37016" hidden="1" x14ac:dyDescent="0.25"/>
    <row r="37017" hidden="1" x14ac:dyDescent="0.25"/>
    <row r="37018" hidden="1" x14ac:dyDescent="0.25"/>
    <row r="37019" hidden="1" x14ac:dyDescent="0.25"/>
    <row r="37020" hidden="1" x14ac:dyDescent="0.25"/>
    <row r="37021" hidden="1" x14ac:dyDescent="0.25"/>
    <row r="37022" hidden="1" x14ac:dyDescent="0.25"/>
    <row r="37023" hidden="1" x14ac:dyDescent="0.25"/>
    <row r="37024" hidden="1" x14ac:dyDescent="0.25"/>
    <row r="37025" hidden="1" x14ac:dyDescent="0.25"/>
    <row r="37026" hidden="1" x14ac:dyDescent="0.25"/>
    <row r="37027" hidden="1" x14ac:dyDescent="0.25"/>
    <row r="37028" hidden="1" x14ac:dyDescent="0.25"/>
    <row r="37029" hidden="1" x14ac:dyDescent="0.25"/>
    <row r="37030" hidden="1" x14ac:dyDescent="0.25"/>
    <row r="37031" hidden="1" x14ac:dyDescent="0.25"/>
    <row r="37032" hidden="1" x14ac:dyDescent="0.25"/>
    <row r="37033" hidden="1" x14ac:dyDescent="0.25"/>
    <row r="37034" hidden="1" x14ac:dyDescent="0.25"/>
    <row r="37035" hidden="1" x14ac:dyDescent="0.25"/>
    <row r="37036" hidden="1" x14ac:dyDescent="0.25"/>
    <row r="37037" hidden="1" x14ac:dyDescent="0.25"/>
    <row r="37038" hidden="1" x14ac:dyDescent="0.25"/>
    <row r="37039" hidden="1" x14ac:dyDescent="0.25"/>
    <row r="37040" hidden="1" x14ac:dyDescent="0.25"/>
    <row r="37041" hidden="1" x14ac:dyDescent="0.25"/>
    <row r="37042" hidden="1" x14ac:dyDescent="0.25"/>
    <row r="37043" hidden="1" x14ac:dyDescent="0.25"/>
    <row r="37044" hidden="1" x14ac:dyDescent="0.25"/>
    <row r="37045" hidden="1" x14ac:dyDescent="0.25"/>
    <row r="37046" hidden="1" x14ac:dyDescent="0.25"/>
    <row r="37047" hidden="1" x14ac:dyDescent="0.25"/>
    <row r="37048" hidden="1" x14ac:dyDescent="0.25"/>
    <row r="37049" hidden="1" x14ac:dyDescent="0.25"/>
    <row r="37050" hidden="1" x14ac:dyDescent="0.25"/>
    <row r="37051" hidden="1" x14ac:dyDescent="0.25"/>
    <row r="37052" hidden="1" x14ac:dyDescent="0.25"/>
    <row r="37053" hidden="1" x14ac:dyDescent="0.25"/>
    <row r="37054" hidden="1" x14ac:dyDescent="0.25"/>
    <row r="37055" hidden="1" x14ac:dyDescent="0.25"/>
    <row r="37056" hidden="1" x14ac:dyDescent="0.25"/>
    <row r="37057" hidden="1" x14ac:dyDescent="0.25"/>
    <row r="37058" hidden="1" x14ac:dyDescent="0.25"/>
    <row r="37059" hidden="1" x14ac:dyDescent="0.25"/>
    <row r="37060" hidden="1" x14ac:dyDescent="0.25"/>
    <row r="37061" hidden="1" x14ac:dyDescent="0.25"/>
    <row r="37062" hidden="1" x14ac:dyDescent="0.25"/>
    <row r="37063" hidden="1" x14ac:dyDescent="0.25"/>
    <row r="37064" hidden="1" x14ac:dyDescent="0.25"/>
    <row r="37065" hidden="1" x14ac:dyDescent="0.25"/>
    <row r="37066" hidden="1" x14ac:dyDescent="0.25"/>
    <row r="37067" hidden="1" x14ac:dyDescent="0.25"/>
    <row r="37068" hidden="1" x14ac:dyDescent="0.25"/>
    <row r="37069" hidden="1" x14ac:dyDescent="0.25"/>
    <row r="37070" hidden="1" x14ac:dyDescent="0.25"/>
    <row r="37071" hidden="1" x14ac:dyDescent="0.25"/>
    <row r="37072" hidden="1" x14ac:dyDescent="0.25"/>
    <row r="37073" hidden="1" x14ac:dyDescent="0.25"/>
    <row r="37074" hidden="1" x14ac:dyDescent="0.25"/>
    <row r="37075" hidden="1" x14ac:dyDescent="0.25"/>
    <row r="37076" hidden="1" x14ac:dyDescent="0.25"/>
    <row r="37077" hidden="1" x14ac:dyDescent="0.25"/>
    <row r="37078" hidden="1" x14ac:dyDescent="0.25"/>
    <row r="37079" hidden="1" x14ac:dyDescent="0.25"/>
    <row r="37080" hidden="1" x14ac:dyDescent="0.25"/>
    <row r="37081" hidden="1" x14ac:dyDescent="0.25"/>
    <row r="37082" hidden="1" x14ac:dyDescent="0.25"/>
    <row r="37083" hidden="1" x14ac:dyDescent="0.25"/>
    <row r="37084" hidden="1" x14ac:dyDescent="0.25"/>
    <row r="37085" hidden="1" x14ac:dyDescent="0.25"/>
    <row r="37086" hidden="1" x14ac:dyDescent="0.25"/>
    <row r="37087" hidden="1" x14ac:dyDescent="0.25"/>
    <row r="37088" hidden="1" x14ac:dyDescent="0.25"/>
    <row r="37089" hidden="1" x14ac:dyDescent="0.25"/>
    <row r="37090" hidden="1" x14ac:dyDescent="0.25"/>
    <row r="37091" hidden="1" x14ac:dyDescent="0.25"/>
    <row r="37092" hidden="1" x14ac:dyDescent="0.25"/>
    <row r="37093" hidden="1" x14ac:dyDescent="0.25"/>
    <row r="37094" hidden="1" x14ac:dyDescent="0.25"/>
    <row r="37095" hidden="1" x14ac:dyDescent="0.25"/>
    <row r="37096" hidden="1" x14ac:dyDescent="0.25"/>
    <row r="37097" hidden="1" x14ac:dyDescent="0.25"/>
    <row r="37098" hidden="1" x14ac:dyDescent="0.25"/>
    <row r="37099" hidden="1" x14ac:dyDescent="0.25"/>
    <row r="37100" hidden="1" x14ac:dyDescent="0.25"/>
    <row r="37101" hidden="1" x14ac:dyDescent="0.25"/>
    <row r="37102" hidden="1" x14ac:dyDescent="0.25"/>
    <row r="37103" hidden="1" x14ac:dyDescent="0.25"/>
    <row r="37104" hidden="1" x14ac:dyDescent="0.25"/>
    <row r="37105" hidden="1" x14ac:dyDescent="0.25"/>
    <row r="37106" hidden="1" x14ac:dyDescent="0.25"/>
    <row r="37107" hidden="1" x14ac:dyDescent="0.25"/>
    <row r="37108" hidden="1" x14ac:dyDescent="0.25"/>
    <row r="37109" hidden="1" x14ac:dyDescent="0.25"/>
    <row r="37110" hidden="1" x14ac:dyDescent="0.25"/>
    <row r="37111" hidden="1" x14ac:dyDescent="0.25"/>
    <row r="37112" hidden="1" x14ac:dyDescent="0.25"/>
    <row r="37113" hidden="1" x14ac:dyDescent="0.25"/>
    <row r="37114" hidden="1" x14ac:dyDescent="0.25"/>
    <row r="37115" hidden="1" x14ac:dyDescent="0.25"/>
    <row r="37116" hidden="1" x14ac:dyDescent="0.25"/>
    <row r="37117" hidden="1" x14ac:dyDescent="0.25"/>
    <row r="37118" hidden="1" x14ac:dyDescent="0.25"/>
    <row r="37119" hidden="1" x14ac:dyDescent="0.25"/>
    <row r="37120" hidden="1" x14ac:dyDescent="0.25"/>
    <row r="37121" hidden="1" x14ac:dyDescent="0.25"/>
    <row r="37122" hidden="1" x14ac:dyDescent="0.25"/>
    <row r="37123" hidden="1" x14ac:dyDescent="0.25"/>
    <row r="37124" hidden="1" x14ac:dyDescent="0.25"/>
    <row r="37125" hidden="1" x14ac:dyDescent="0.25"/>
    <row r="37126" hidden="1" x14ac:dyDescent="0.25"/>
    <row r="37127" hidden="1" x14ac:dyDescent="0.25"/>
    <row r="37128" hidden="1" x14ac:dyDescent="0.25"/>
    <row r="37129" hidden="1" x14ac:dyDescent="0.25"/>
    <row r="37130" hidden="1" x14ac:dyDescent="0.25"/>
    <row r="37131" hidden="1" x14ac:dyDescent="0.25"/>
    <row r="37132" hidden="1" x14ac:dyDescent="0.25"/>
    <row r="37133" hidden="1" x14ac:dyDescent="0.25"/>
    <row r="37134" hidden="1" x14ac:dyDescent="0.25"/>
    <row r="37135" hidden="1" x14ac:dyDescent="0.25"/>
    <row r="37136" hidden="1" x14ac:dyDescent="0.25"/>
    <row r="37137" hidden="1" x14ac:dyDescent="0.25"/>
    <row r="37138" hidden="1" x14ac:dyDescent="0.25"/>
    <row r="37139" hidden="1" x14ac:dyDescent="0.25"/>
    <row r="37140" hidden="1" x14ac:dyDescent="0.25"/>
    <row r="37141" hidden="1" x14ac:dyDescent="0.25"/>
    <row r="37142" hidden="1" x14ac:dyDescent="0.25"/>
    <row r="37143" hidden="1" x14ac:dyDescent="0.25"/>
    <row r="37144" hidden="1" x14ac:dyDescent="0.25"/>
    <row r="37145" hidden="1" x14ac:dyDescent="0.25"/>
    <row r="37146" hidden="1" x14ac:dyDescent="0.25"/>
    <row r="37147" hidden="1" x14ac:dyDescent="0.25"/>
    <row r="37148" hidden="1" x14ac:dyDescent="0.25"/>
    <row r="37149" hidden="1" x14ac:dyDescent="0.25"/>
    <row r="37150" hidden="1" x14ac:dyDescent="0.25"/>
    <row r="37151" hidden="1" x14ac:dyDescent="0.25"/>
    <row r="37152" hidden="1" x14ac:dyDescent="0.25"/>
    <row r="37153" hidden="1" x14ac:dyDescent="0.25"/>
    <row r="37154" hidden="1" x14ac:dyDescent="0.25"/>
    <row r="37155" hidden="1" x14ac:dyDescent="0.25"/>
    <row r="37156" hidden="1" x14ac:dyDescent="0.25"/>
    <row r="37157" hidden="1" x14ac:dyDescent="0.25"/>
    <row r="37158" hidden="1" x14ac:dyDescent="0.25"/>
    <row r="37159" hidden="1" x14ac:dyDescent="0.25"/>
    <row r="37160" hidden="1" x14ac:dyDescent="0.25"/>
    <row r="37161" hidden="1" x14ac:dyDescent="0.25"/>
    <row r="37162" hidden="1" x14ac:dyDescent="0.25"/>
    <row r="37163" hidden="1" x14ac:dyDescent="0.25"/>
    <row r="37164" hidden="1" x14ac:dyDescent="0.25"/>
    <row r="37165" hidden="1" x14ac:dyDescent="0.25"/>
    <row r="37166" hidden="1" x14ac:dyDescent="0.25"/>
    <row r="37167" hidden="1" x14ac:dyDescent="0.25"/>
    <row r="37168" hidden="1" x14ac:dyDescent="0.25"/>
    <row r="37169" hidden="1" x14ac:dyDescent="0.25"/>
    <row r="37170" hidden="1" x14ac:dyDescent="0.25"/>
    <row r="37171" hidden="1" x14ac:dyDescent="0.25"/>
    <row r="37172" hidden="1" x14ac:dyDescent="0.25"/>
    <row r="37173" hidden="1" x14ac:dyDescent="0.25"/>
    <row r="37174" hidden="1" x14ac:dyDescent="0.25"/>
    <row r="37175" hidden="1" x14ac:dyDescent="0.25"/>
    <row r="37176" hidden="1" x14ac:dyDescent="0.25"/>
    <row r="37177" hidden="1" x14ac:dyDescent="0.25"/>
    <row r="37178" hidden="1" x14ac:dyDescent="0.25"/>
    <row r="37179" hidden="1" x14ac:dyDescent="0.25"/>
    <row r="37180" hidden="1" x14ac:dyDescent="0.25"/>
    <row r="37181" hidden="1" x14ac:dyDescent="0.25"/>
    <row r="37182" hidden="1" x14ac:dyDescent="0.25"/>
    <row r="37183" hidden="1" x14ac:dyDescent="0.25"/>
    <row r="37184" hidden="1" x14ac:dyDescent="0.25"/>
    <row r="37185" hidden="1" x14ac:dyDescent="0.25"/>
    <row r="37186" hidden="1" x14ac:dyDescent="0.25"/>
    <row r="37187" hidden="1" x14ac:dyDescent="0.25"/>
    <row r="37188" hidden="1" x14ac:dyDescent="0.25"/>
    <row r="37189" hidden="1" x14ac:dyDescent="0.25"/>
    <row r="37190" hidden="1" x14ac:dyDescent="0.25"/>
    <row r="37191" hidden="1" x14ac:dyDescent="0.25"/>
    <row r="37192" hidden="1" x14ac:dyDescent="0.25"/>
    <row r="37193" hidden="1" x14ac:dyDescent="0.25"/>
    <row r="37194" hidden="1" x14ac:dyDescent="0.25"/>
    <row r="37195" hidden="1" x14ac:dyDescent="0.25"/>
    <row r="37196" hidden="1" x14ac:dyDescent="0.25"/>
    <row r="37197" hidden="1" x14ac:dyDescent="0.25"/>
    <row r="37198" hidden="1" x14ac:dyDescent="0.25"/>
    <row r="37199" hidden="1" x14ac:dyDescent="0.25"/>
    <row r="37200" hidden="1" x14ac:dyDescent="0.25"/>
    <row r="37201" hidden="1" x14ac:dyDescent="0.25"/>
    <row r="37202" hidden="1" x14ac:dyDescent="0.25"/>
    <row r="37203" hidden="1" x14ac:dyDescent="0.25"/>
    <row r="37204" hidden="1" x14ac:dyDescent="0.25"/>
    <row r="37205" hidden="1" x14ac:dyDescent="0.25"/>
    <row r="37206" hidden="1" x14ac:dyDescent="0.25"/>
    <row r="37207" hidden="1" x14ac:dyDescent="0.25"/>
    <row r="37208" hidden="1" x14ac:dyDescent="0.25"/>
    <row r="37209" hidden="1" x14ac:dyDescent="0.25"/>
    <row r="37210" hidden="1" x14ac:dyDescent="0.25"/>
    <row r="37211" hidden="1" x14ac:dyDescent="0.25"/>
    <row r="37212" hidden="1" x14ac:dyDescent="0.25"/>
    <row r="37213" hidden="1" x14ac:dyDescent="0.25"/>
    <row r="37214" hidden="1" x14ac:dyDescent="0.25"/>
    <row r="37215" hidden="1" x14ac:dyDescent="0.25"/>
    <row r="37216" hidden="1" x14ac:dyDescent="0.25"/>
    <row r="37217" hidden="1" x14ac:dyDescent="0.25"/>
    <row r="37218" hidden="1" x14ac:dyDescent="0.25"/>
    <row r="37219" hidden="1" x14ac:dyDescent="0.25"/>
    <row r="37220" hidden="1" x14ac:dyDescent="0.25"/>
    <row r="37221" hidden="1" x14ac:dyDescent="0.25"/>
    <row r="37222" hidden="1" x14ac:dyDescent="0.25"/>
    <row r="37223" hidden="1" x14ac:dyDescent="0.25"/>
    <row r="37224" hidden="1" x14ac:dyDescent="0.25"/>
    <row r="37225" hidden="1" x14ac:dyDescent="0.25"/>
    <row r="37226" hidden="1" x14ac:dyDescent="0.25"/>
    <row r="37227" hidden="1" x14ac:dyDescent="0.25"/>
    <row r="37228" hidden="1" x14ac:dyDescent="0.25"/>
    <row r="37229" hidden="1" x14ac:dyDescent="0.25"/>
    <row r="37230" hidden="1" x14ac:dyDescent="0.25"/>
    <row r="37231" hidden="1" x14ac:dyDescent="0.25"/>
    <row r="37232" hidden="1" x14ac:dyDescent="0.25"/>
    <row r="37233" hidden="1" x14ac:dyDescent="0.25"/>
    <row r="37234" hidden="1" x14ac:dyDescent="0.25"/>
    <row r="37235" hidden="1" x14ac:dyDescent="0.25"/>
    <row r="37236" hidden="1" x14ac:dyDescent="0.25"/>
    <row r="37237" hidden="1" x14ac:dyDescent="0.25"/>
    <row r="37238" hidden="1" x14ac:dyDescent="0.25"/>
    <row r="37239" hidden="1" x14ac:dyDescent="0.25"/>
    <row r="37240" hidden="1" x14ac:dyDescent="0.25"/>
    <row r="37241" hidden="1" x14ac:dyDescent="0.25"/>
    <row r="37242" hidden="1" x14ac:dyDescent="0.25"/>
    <row r="37243" hidden="1" x14ac:dyDescent="0.25"/>
    <row r="37244" hidden="1" x14ac:dyDescent="0.25"/>
    <row r="37245" hidden="1" x14ac:dyDescent="0.25"/>
    <row r="37246" hidden="1" x14ac:dyDescent="0.25"/>
    <row r="37247" hidden="1" x14ac:dyDescent="0.25"/>
    <row r="37248" hidden="1" x14ac:dyDescent="0.25"/>
    <row r="37249" hidden="1" x14ac:dyDescent="0.25"/>
    <row r="37250" hidden="1" x14ac:dyDescent="0.25"/>
    <row r="37251" hidden="1" x14ac:dyDescent="0.25"/>
    <row r="37252" hidden="1" x14ac:dyDescent="0.25"/>
    <row r="37253" hidden="1" x14ac:dyDescent="0.25"/>
    <row r="37254" hidden="1" x14ac:dyDescent="0.25"/>
    <row r="37255" hidden="1" x14ac:dyDescent="0.25"/>
    <row r="37256" hidden="1" x14ac:dyDescent="0.25"/>
    <row r="37257" hidden="1" x14ac:dyDescent="0.25"/>
    <row r="37258" hidden="1" x14ac:dyDescent="0.25"/>
    <row r="37259" hidden="1" x14ac:dyDescent="0.25"/>
    <row r="37260" hidden="1" x14ac:dyDescent="0.25"/>
    <row r="37261" hidden="1" x14ac:dyDescent="0.25"/>
    <row r="37262" hidden="1" x14ac:dyDescent="0.25"/>
    <row r="37263" hidden="1" x14ac:dyDescent="0.25"/>
    <row r="37264" hidden="1" x14ac:dyDescent="0.25"/>
    <row r="37265" hidden="1" x14ac:dyDescent="0.25"/>
    <row r="37266" hidden="1" x14ac:dyDescent="0.25"/>
    <row r="37267" hidden="1" x14ac:dyDescent="0.25"/>
    <row r="37268" hidden="1" x14ac:dyDescent="0.25"/>
    <row r="37269" hidden="1" x14ac:dyDescent="0.25"/>
    <row r="37270" hidden="1" x14ac:dyDescent="0.25"/>
    <row r="37271" hidden="1" x14ac:dyDescent="0.25"/>
    <row r="37272" hidden="1" x14ac:dyDescent="0.25"/>
    <row r="37273" hidden="1" x14ac:dyDescent="0.25"/>
    <row r="37274" hidden="1" x14ac:dyDescent="0.25"/>
    <row r="37275" hidden="1" x14ac:dyDescent="0.25"/>
    <row r="37276" hidden="1" x14ac:dyDescent="0.25"/>
    <row r="37277" hidden="1" x14ac:dyDescent="0.25"/>
    <row r="37278" hidden="1" x14ac:dyDescent="0.25"/>
    <row r="37279" hidden="1" x14ac:dyDescent="0.25"/>
    <row r="37280" hidden="1" x14ac:dyDescent="0.25"/>
    <row r="37281" hidden="1" x14ac:dyDescent="0.25"/>
    <row r="37282" hidden="1" x14ac:dyDescent="0.25"/>
    <row r="37283" hidden="1" x14ac:dyDescent="0.25"/>
    <row r="37284" hidden="1" x14ac:dyDescent="0.25"/>
    <row r="37285" hidden="1" x14ac:dyDescent="0.25"/>
    <row r="37286" hidden="1" x14ac:dyDescent="0.25"/>
    <row r="37287" hidden="1" x14ac:dyDescent="0.25"/>
    <row r="37288" hidden="1" x14ac:dyDescent="0.25"/>
    <row r="37289" hidden="1" x14ac:dyDescent="0.25"/>
    <row r="37290" hidden="1" x14ac:dyDescent="0.25"/>
    <row r="37291" hidden="1" x14ac:dyDescent="0.25"/>
    <row r="37292" hidden="1" x14ac:dyDescent="0.25"/>
    <row r="37293" hidden="1" x14ac:dyDescent="0.25"/>
    <row r="37294" hidden="1" x14ac:dyDescent="0.25"/>
    <row r="37295" hidden="1" x14ac:dyDescent="0.25"/>
    <row r="37296" hidden="1" x14ac:dyDescent="0.25"/>
    <row r="37297" hidden="1" x14ac:dyDescent="0.25"/>
    <row r="37298" hidden="1" x14ac:dyDescent="0.25"/>
    <row r="37299" hidden="1" x14ac:dyDescent="0.25"/>
    <row r="37300" hidden="1" x14ac:dyDescent="0.25"/>
    <row r="37301" hidden="1" x14ac:dyDescent="0.25"/>
    <row r="37302" hidden="1" x14ac:dyDescent="0.25"/>
    <row r="37303" hidden="1" x14ac:dyDescent="0.25"/>
    <row r="37304" hidden="1" x14ac:dyDescent="0.25"/>
    <row r="37305" hidden="1" x14ac:dyDescent="0.25"/>
    <row r="37306" hidden="1" x14ac:dyDescent="0.25"/>
    <row r="37307" hidden="1" x14ac:dyDescent="0.25"/>
    <row r="37308" hidden="1" x14ac:dyDescent="0.25"/>
    <row r="37309" hidden="1" x14ac:dyDescent="0.25"/>
    <row r="37310" hidden="1" x14ac:dyDescent="0.25"/>
    <row r="37311" hidden="1" x14ac:dyDescent="0.25"/>
    <row r="37312" hidden="1" x14ac:dyDescent="0.25"/>
    <row r="37313" hidden="1" x14ac:dyDescent="0.25"/>
    <row r="37314" hidden="1" x14ac:dyDescent="0.25"/>
    <row r="37315" hidden="1" x14ac:dyDescent="0.25"/>
    <row r="37316" hidden="1" x14ac:dyDescent="0.25"/>
    <row r="37317" hidden="1" x14ac:dyDescent="0.25"/>
    <row r="37318" hidden="1" x14ac:dyDescent="0.25"/>
    <row r="37319" hidden="1" x14ac:dyDescent="0.25"/>
    <row r="37320" hidden="1" x14ac:dyDescent="0.25"/>
    <row r="37321" hidden="1" x14ac:dyDescent="0.25"/>
    <row r="37322" hidden="1" x14ac:dyDescent="0.25"/>
    <row r="37323" hidden="1" x14ac:dyDescent="0.25"/>
    <row r="37324" hidden="1" x14ac:dyDescent="0.25"/>
    <row r="37325" hidden="1" x14ac:dyDescent="0.25"/>
    <row r="37326" hidden="1" x14ac:dyDescent="0.25"/>
    <row r="37327" hidden="1" x14ac:dyDescent="0.25"/>
    <row r="37328" hidden="1" x14ac:dyDescent="0.25"/>
    <row r="37329" hidden="1" x14ac:dyDescent="0.25"/>
    <row r="37330" hidden="1" x14ac:dyDescent="0.25"/>
    <row r="37331" hidden="1" x14ac:dyDescent="0.25"/>
    <row r="37332" hidden="1" x14ac:dyDescent="0.25"/>
    <row r="37333" hidden="1" x14ac:dyDescent="0.25"/>
    <row r="37334" hidden="1" x14ac:dyDescent="0.25"/>
    <row r="37335" hidden="1" x14ac:dyDescent="0.25"/>
    <row r="37336" hidden="1" x14ac:dyDescent="0.25"/>
    <row r="37337" hidden="1" x14ac:dyDescent="0.25"/>
    <row r="37338" hidden="1" x14ac:dyDescent="0.25"/>
    <row r="37339" hidden="1" x14ac:dyDescent="0.25"/>
    <row r="37340" hidden="1" x14ac:dyDescent="0.25"/>
    <row r="37341" hidden="1" x14ac:dyDescent="0.25"/>
    <row r="37342" hidden="1" x14ac:dyDescent="0.25"/>
    <row r="37343" hidden="1" x14ac:dyDescent="0.25"/>
    <row r="37344" hidden="1" x14ac:dyDescent="0.25"/>
    <row r="37345" hidden="1" x14ac:dyDescent="0.25"/>
    <row r="37346" hidden="1" x14ac:dyDescent="0.25"/>
    <row r="37347" hidden="1" x14ac:dyDescent="0.25"/>
    <row r="37348" hidden="1" x14ac:dyDescent="0.25"/>
    <row r="37349" hidden="1" x14ac:dyDescent="0.25"/>
    <row r="37350" hidden="1" x14ac:dyDescent="0.25"/>
    <row r="37351" hidden="1" x14ac:dyDescent="0.25"/>
    <row r="37352" hidden="1" x14ac:dyDescent="0.25"/>
    <row r="37353" hidden="1" x14ac:dyDescent="0.25"/>
    <row r="37354" hidden="1" x14ac:dyDescent="0.25"/>
    <row r="37355" hidden="1" x14ac:dyDescent="0.25"/>
    <row r="37356" hidden="1" x14ac:dyDescent="0.25"/>
    <row r="37357" hidden="1" x14ac:dyDescent="0.25"/>
    <row r="37358" hidden="1" x14ac:dyDescent="0.25"/>
    <row r="37359" hidden="1" x14ac:dyDescent="0.25"/>
    <row r="37360" hidden="1" x14ac:dyDescent="0.25"/>
    <row r="37361" hidden="1" x14ac:dyDescent="0.25"/>
    <row r="37362" hidden="1" x14ac:dyDescent="0.25"/>
    <row r="37363" hidden="1" x14ac:dyDescent="0.25"/>
    <row r="37364" hidden="1" x14ac:dyDescent="0.25"/>
    <row r="37365" hidden="1" x14ac:dyDescent="0.25"/>
    <row r="37366" hidden="1" x14ac:dyDescent="0.25"/>
    <row r="37367" hidden="1" x14ac:dyDescent="0.25"/>
    <row r="37368" hidden="1" x14ac:dyDescent="0.25"/>
    <row r="37369" hidden="1" x14ac:dyDescent="0.25"/>
    <row r="37370" hidden="1" x14ac:dyDescent="0.25"/>
    <row r="37371" hidden="1" x14ac:dyDescent="0.25"/>
    <row r="37372" hidden="1" x14ac:dyDescent="0.25"/>
    <row r="37373" hidden="1" x14ac:dyDescent="0.25"/>
    <row r="37374" hidden="1" x14ac:dyDescent="0.25"/>
    <row r="37375" hidden="1" x14ac:dyDescent="0.25"/>
    <row r="37376" hidden="1" x14ac:dyDescent="0.25"/>
    <row r="37377" hidden="1" x14ac:dyDescent="0.25"/>
    <row r="37378" hidden="1" x14ac:dyDescent="0.25"/>
    <row r="37379" hidden="1" x14ac:dyDescent="0.25"/>
    <row r="37380" hidden="1" x14ac:dyDescent="0.25"/>
    <row r="37381" hidden="1" x14ac:dyDescent="0.25"/>
    <row r="37382" hidden="1" x14ac:dyDescent="0.25"/>
    <row r="37383" hidden="1" x14ac:dyDescent="0.25"/>
    <row r="37384" hidden="1" x14ac:dyDescent="0.25"/>
    <row r="37385" hidden="1" x14ac:dyDescent="0.25"/>
    <row r="37386" hidden="1" x14ac:dyDescent="0.25"/>
    <row r="37387" hidden="1" x14ac:dyDescent="0.25"/>
    <row r="37388" hidden="1" x14ac:dyDescent="0.25"/>
    <row r="37389" hidden="1" x14ac:dyDescent="0.25"/>
    <row r="37390" hidden="1" x14ac:dyDescent="0.25"/>
    <row r="37391" hidden="1" x14ac:dyDescent="0.25"/>
    <row r="37392" hidden="1" x14ac:dyDescent="0.25"/>
    <row r="37393" hidden="1" x14ac:dyDescent="0.25"/>
    <row r="37394" hidden="1" x14ac:dyDescent="0.25"/>
    <row r="37395" hidden="1" x14ac:dyDescent="0.25"/>
    <row r="37396" hidden="1" x14ac:dyDescent="0.25"/>
    <row r="37397" hidden="1" x14ac:dyDescent="0.25"/>
    <row r="37398" hidden="1" x14ac:dyDescent="0.25"/>
    <row r="37399" hidden="1" x14ac:dyDescent="0.25"/>
    <row r="37400" hidden="1" x14ac:dyDescent="0.25"/>
    <row r="37401" hidden="1" x14ac:dyDescent="0.25"/>
    <row r="37402" hidden="1" x14ac:dyDescent="0.25"/>
    <row r="37403" hidden="1" x14ac:dyDescent="0.25"/>
    <row r="37404" hidden="1" x14ac:dyDescent="0.25"/>
    <row r="37405" hidden="1" x14ac:dyDescent="0.25"/>
    <row r="37406" hidden="1" x14ac:dyDescent="0.25"/>
    <row r="37407" hidden="1" x14ac:dyDescent="0.25"/>
    <row r="37408" hidden="1" x14ac:dyDescent="0.25"/>
    <row r="37409" hidden="1" x14ac:dyDescent="0.25"/>
    <row r="37410" hidden="1" x14ac:dyDescent="0.25"/>
    <row r="37411" hidden="1" x14ac:dyDescent="0.25"/>
    <row r="37412" hidden="1" x14ac:dyDescent="0.25"/>
    <row r="37413" hidden="1" x14ac:dyDescent="0.25"/>
    <row r="37414" hidden="1" x14ac:dyDescent="0.25"/>
    <row r="37415" hidden="1" x14ac:dyDescent="0.25"/>
    <row r="37416" hidden="1" x14ac:dyDescent="0.25"/>
    <row r="37417" hidden="1" x14ac:dyDescent="0.25"/>
    <row r="37418" hidden="1" x14ac:dyDescent="0.25"/>
    <row r="37419" hidden="1" x14ac:dyDescent="0.25"/>
    <row r="37420" hidden="1" x14ac:dyDescent="0.25"/>
    <row r="37421" hidden="1" x14ac:dyDescent="0.25"/>
    <row r="37422" hidden="1" x14ac:dyDescent="0.25"/>
    <row r="37423" hidden="1" x14ac:dyDescent="0.25"/>
    <row r="37424" hidden="1" x14ac:dyDescent="0.25"/>
    <row r="37425" hidden="1" x14ac:dyDescent="0.25"/>
    <row r="37426" hidden="1" x14ac:dyDescent="0.25"/>
    <row r="37427" hidden="1" x14ac:dyDescent="0.25"/>
    <row r="37428" hidden="1" x14ac:dyDescent="0.25"/>
    <row r="37429" hidden="1" x14ac:dyDescent="0.25"/>
    <row r="37430" hidden="1" x14ac:dyDescent="0.25"/>
    <row r="37431" hidden="1" x14ac:dyDescent="0.25"/>
    <row r="37432" hidden="1" x14ac:dyDescent="0.25"/>
    <row r="37433" hidden="1" x14ac:dyDescent="0.25"/>
    <row r="37434" hidden="1" x14ac:dyDescent="0.25"/>
    <row r="37435" hidden="1" x14ac:dyDescent="0.25"/>
    <row r="37436" hidden="1" x14ac:dyDescent="0.25"/>
    <row r="37437" hidden="1" x14ac:dyDescent="0.25"/>
    <row r="37438" hidden="1" x14ac:dyDescent="0.25"/>
    <row r="37439" hidden="1" x14ac:dyDescent="0.25"/>
    <row r="37440" hidden="1" x14ac:dyDescent="0.25"/>
    <row r="37441" hidden="1" x14ac:dyDescent="0.25"/>
    <row r="37442" hidden="1" x14ac:dyDescent="0.25"/>
    <row r="37443" hidden="1" x14ac:dyDescent="0.25"/>
    <row r="37444" hidden="1" x14ac:dyDescent="0.25"/>
    <row r="37445" hidden="1" x14ac:dyDescent="0.25"/>
    <row r="37446" hidden="1" x14ac:dyDescent="0.25"/>
    <row r="37447" hidden="1" x14ac:dyDescent="0.25"/>
    <row r="37448" hidden="1" x14ac:dyDescent="0.25"/>
    <row r="37449" hidden="1" x14ac:dyDescent="0.25"/>
    <row r="37450" hidden="1" x14ac:dyDescent="0.25"/>
    <row r="37451" hidden="1" x14ac:dyDescent="0.25"/>
    <row r="37452" hidden="1" x14ac:dyDescent="0.25"/>
    <row r="37453" hidden="1" x14ac:dyDescent="0.25"/>
    <row r="37454" hidden="1" x14ac:dyDescent="0.25"/>
    <row r="37455" hidden="1" x14ac:dyDescent="0.25"/>
    <row r="37456" hidden="1" x14ac:dyDescent="0.25"/>
    <row r="37457" hidden="1" x14ac:dyDescent="0.25"/>
    <row r="37458" hidden="1" x14ac:dyDescent="0.25"/>
    <row r="37459" hidden="1" x14ac:dyDescent="0.25"/>
    <row r="37460" hidden="1" x14ac:dyDescent="0.25"/>
    <row r="37461" hidden="1" x14ac:dyDescent="0.25"/>
    <row r="37462" hidden="1" x14ac:dyDescent="0.25"/>
    <row r="37463" hidden="1" x14ac:dyDescent="0.25"/>
    <row r="37464" hidden="1" x14ac:dyDescent="0.25"/>
    <row r="37465" hidden="1" x14ac:dyDescent="0.25"/>
    <row r="37466" hidden="1" x14ac:dyDescent="0.25"/>
    <row r="37467" hidden="1" x14ac:dyDescent="0.25"/>
    <row r="37468" hidden="1" x14ac:dyDescent="0.25"/>
    <row r="37469" hidden="1" x14ac:dyDescent="0.25"/>
    <row r="37470" hidden="1" x14ac:dyDescent="0.25"/>
    <row r="37471" hidden="1" x14ac:dyDescent="0.25"/>
    <row r="37472" hidden="1" x14ac:dyDescent="0.25"/>
    <row r="37473" hidden="1" x14ac:dyDescent="0.25"/>
    <row r="37474" hidden="1" x14ac:dyDescent="0.25"/>
    <row r="37475" hidden="1" x14ac:dyDescent="0.25"/>
    <row r="37476" hidden="1" x14ac:dyDescent="0.25"/>
    <row r="37477" hidden="1" x14ac:dyDescent="0.25"/>
    <row r="37478" hidden="1" x14ac:dyDescent="0.25"/>
    <row r="37479" hidden="1" x14ac:dyDescent="0.25"/>
    <row r="37480" hidden="1" x14ac:dyDescent="0.25"/>
    <row r="37481" hidden="1" x14ac:dyDescent="0.25"/>
    <row r="37482" hidden="1" x14ac:dyDescent="0.25"/>
    <row r="37483" hidden="1" x14ac:dyDescent="0.25"/>
    <row r="37484" hidden="1" x14ac:dyDescent="0.25"/>
    <row r="37485" hidden="1" x14ac:dyDescent="0.25"/>
    <row r="37486" hidden="1" x14ac:dyDescent="0.25"/>
    <row r="37487" hidden="1" x14ac:dyDescent="0.25"/>
    <row r="37488" hidden="1" x14ac:dyDescent="0.25"/>
    <row r="37489" hidden="1" x14ac:dyDescent="0.25"/>
    <row r="37490" hidden="1" x14ac:dyDescent="0.25"/>
    <row r="37491" hidden="1" x14ac:dyDescent="0.25"/>
    <row r="37492" hidden="1" x14ac:dyDescent="0.25"/>
    <row r="37493" hidden="1" x14ac:dyDescent="0.25"/>
    <row r="37494" hidden="1" x14ac:dyDescent="0.25"/>
    <row r="37495" hidden="1" x14ac:dyDescent="0.25"/>
    <row r="37496" hidden="1" x14ac:dyDescent="0.25"/>
    <row r="37497" hidden="1" x14ac:dyDescent="0.25"/>
    <row r="37498" hidden="1" x14ac:dyDescent="0.25"/>
    <row r="37499" hidden="1" x14ac:dyDescent="0.25"/>
    <row r="37500" hidden="1" x14ac:dyDescent="0.25"/>
    <row r="37501" hidden="1" x14ac:dyDescent="0.25"/>
    <row r="37502" hidden="1" x14ac:dyDescent="0.25"/>
    <row r="37503" hidden="1" x14ac:dyDescent="0.25"/>
    <row r="37504" hidden="1" x14ac:dyDescent="0.25"/>
    <row r="37505" hidden="1" x14ac:dyDescent="0.25"/>
    <row r="37506" hidden="1" x14ac:dyDescent="0.25"/>
    <row r="37507" hidden="1" x14ac:dyDescent="0.25"/>
    <row r="37508" hidden="1" x14ac:dyDescent="0.25"/>
    <row r="37509" hidden="1" x14ac:dyDescent="0.25"/>
    <row r="37510" hidden="1" x14ac:dyDescent="0.25"/>
    <row r="37511" hidden="1" x14ac:dyDescent="0.25"/>
    <row r="37512" hidden="1" x14ac:dyDescent="0.25"/>
    <row r="37513" hidden="1" x14ac:dyDescent="0.25"/>
    <row r="37514" hidden="1" x14ac:dyDescent="0.25"/>
    <row r="37515" hidden="1" x14ac:dyDescent="0.25"/>
    <row r="37516" hidden="1" x14ac:dyDescent="0.25"/>
    <row r="37517" hidden="1" x14ac:dyDescent="0.25"/>
    <row r="37518" hidden="1" x14ac:dyDescent="0.25"/>
    <row r="37519" hidden="1" x14ac:dyDescent="0.25"/>
    <row r="37520" hidden="1" x14ac:dyDescent="0.25"/>
    <row r="37521" hidden="1" x14ac:dyDescent="0.25"/>
    <row r="37522" hidden="1" x14ac:dyDescent="0.25"/>
    <row r="37523" hidden="1" x14ac:dyDescent="0.25"/>
    <row r="37524" hidden="1" x14ac:dyDescent="0.25"/>
    <row r="37525" hidden="1" x14ac:dyDescent="0.25"/>
    <row r="37526" hidden="1" x14ac:dyDescent="0.25"/>
    <row r="37527" hidden="1" x14ac:dyDescent="0.25"/>
    <row r="37528" hidden="1" x14ac:dyDescent="0.25"/>
    <row r="37529" hidden="1" x14ac:dyDescent="0.25"/>
    <row r="37530" hidden="1" x14ac:dyDescent="0.25"/>
    <row r="37531" hidden="1" x14ac:dyDescent="0.25"/>
    <row r="37532" hidden="1" x14ac:dyDescent="0.25"/>
    <row r="37533" hidden="1" x14ac:dyDescent="0.25"/>
    <row r="37534" hidden="1" x14ac:dyDescent="0.25"/>
    <row r="37535" hidden="1" x14ac:dyDescent="0.25"/>
    <row r="37536" hidden="1" x14ac:dyDescent="0.25"/>
    <row r="37537" hidden="1" x14ac:dyDescent="0.25"/>
    <row r="37538" hidden="1" x14ac:dyDescent="0.25"/>
    <row r="37539" hidden="1" x14ac:dyDescent="0.25"/>
    <row r="37540" hidden="1" x14ac:dyDescent="0.25"/>
    <row r="37541" hidden="1" x14ac:dyDescent="0.25"/>
    <row r="37542" hidden="1" x14ac:dyDescent="0.25"/>
    <row r="37543" hidden="1" x14ac:dyDescent="0.25"/>
    <row r="37544" hidden="1" x14ac:dyDescent="0.25"/>
    <row r="37545" hidden="1" x14ac:dyDescent="0.25"/>
    <row r="37546" hidden="1" x14ac:dyDescent="0.25"/>
    <row r="37547" hidden="1" x14ac:dyDescent="0.25"/>
    <row r="37548" hidden="1" x14ac:dyDescent="0.25"/>
    <row r="37549" hidden="1" x14ac:dyDescent="0.25"/>
    <row r="37550" hidden="1" x14ac:dyDescent="0.25"/>
    <row r="37551" hidden="1" x14ac:dyDescent="0.25"/>
    <row r="37552" hidden="1" x14ac:dyDescent="0.25"/>
    <row r="37553" hidden="1" x14ac:dyDescent="0.25"/>
    <row r="37554" hidden="1" x14ac:dyDescent="0.25"/>
    <row r="37555" hidden="1" x14ac:dyDescent="0.25"/>
    <row r="37556" hidden="1" x14ac:dyDescent="0.25"/>
    <row r="37557" hidden="1" x14ac:dyDescent="0.25"/>
    <row r="37558" hidden="1" x14ac:dyDescent="0.25"/>
    <row r="37559" hidden="1" x14ac:dyDescent="0.25"/>
    <row r="37560" hidden="1" x14ac:dyDescent="0.25"/>
    <row r="37561" hidden="1" x14ac:dyDescent="0.25"/>
    <row r="37562" hidden="1" x14ac:dyDescent="0.25"/>
    <row r="37563" hidden="1" x14ac:dyDescent="0.25"/>
    <row r="37564" hidden="1" x14ac:dyDescent="0.25"/>
    <row r="37565" hidden="1" x14ac:dyDescent="0.25"/>
    <row r="37566" hidden="1" x14ac:dyDescent="0.25"/>
    <row r="37567" hidden="1" x14ac:dyDescent="0.25"/>
    <row r="37568" hidden="1" x14ac:dyDescent="0.25"/>
    <row r="37569" hidden="1" x14ac:dyDescent="0.25"/>
    <row r="37570" hidden="1" x14ac:dyDescent="0.25"/>
    <row r="37571" hidden="1" x14ac:dyDescent="0.25"/>
    <row r="37572" hidden="1" x14ac:dyDescent="0.25"/>
    <row r="37573" hidden="1" x14ac:dyDescent="0.25"/>
    <row r="37574" hidden="1" x14ac:dyDescent="0.25"/>
    <row r="37575" hidden="1" x14ac:dyDescent="0.25"/>
    <row r="37576" hidden="1" x14ac:dyDescent="0.25"/>
    <row r="37577" hidden="1" x14ac:dyDescent="0.25"/>
    <row r="37578" hidden="1" x14ac:dyDescent="0.25"/>
    <row r="37579" hidden="1" x14ac:dyDescent="0.25"/>
    <row r="37580" hidden="1" x14ac:dyDescent="0.25"/>
    <row r="37581" hidden="1" x14ac:dyDescent="0.25"/>
    <row r="37582" hidden="1" x14ac:dyDescent="0.25"/>
    <row r="37583" hidden="1" x14ac:dyDescent="0.25"/>
    <row r="37584" hidden="1" x14ac:dyDescent="0.25"/>
    <row r="37585" hidden="1" x14ac:dyDescent="0.25"/>
    <row r="37586" hidden="1" x14ac:dyDescent="0.25"/>
    <row r="37587" hidden="1" x14ac:dyDescent="0.25"/>
    <row r="37588" hidden="1" x14ac:dyDescent="0.25"/>
    <row r="37589" hidden="1" x14ac:dyDescent="0.25"/>
    <row r="37590" hidden="1" x14ac:dyDescent="0.25"/>
    <row r="37591" hidden="1" x14ac:dyDescent="0.25"/>
    <row r="37592" hidden="1" x14ac:dyDescent="0.25"/>
    <row r="37593" hidden="1" x14ac:dyDescent="0.25"/>
    <row r="37594" hidden="1" x14ac:dyDescent="0.25"/>
    <row r="37595" hidden="1" x14ac:dyDescent="0.25"/>
    <row r="37596" hidden="1" x14ac:dyDescent="0.25"/>
    <row r="37597" hidden="1" x14ac:dyDescent="0.25"/>
    <row r="37598" hidden="1" x14ac:dyDescent="0.25"/>
    <row r="37599" hidden="1" x14ac:dyDescent="0.25"/>
    <row r="37600" hidden="1" x14ac:dyDescent="0.25"/>
    <row r="37601" hidden="1" x14ac:dyDescent="0.25"/>
    <row r="37602" hidden="1" x14ac:dyDescent="0.25"/>
    <row r="37603" hidden="1" x14ac:dyDescent="0.25"/>
    <row r="37604" hidden="1" x14ac:dyDescent="0.25"/>
    <row r="37605" hidden="1" x14ac:dyDescent="0.25"/>
    <row r="37606" hidden="1" x14ac:dyDescent="0.25"/>
    <row r="37607" hidden="1" x14ac:dyDescent="0.25"/>
    <row r="37608" hidden="1" x14ac:dyDescent="0.25"/>
    <row r="37609" hidden="1" x14ac:dyDescent="0.25"/>
    <row r="37610" hidden="1" x14ac:dyDescent="0.25"/>
    <row r="37611" hidden="1" x14ac:dyDescent="0.25"/>
    <row r="37612" hidden="1" x14ac:dyDescent="0.25"/>
    <row r="37613" hidden="1" x14ac:dyDescent="0.25"/>
    <row r="37614" hidden="1" x14ac:dyDescent="0.25"/>
    <row r="37615" hidden="1" x14ac:dyDescent="0.25"/>
    <row r="37616" hidden="1" x14ac:dyDescent="0.25"/>
    <row r="37617" hidden="1" x14ac:dyDescent="0.25"/>
    <row r="37618" hidden="1" x14ac:dyDescent="0.25"/>
    <row r="37619" hidden="1" x14ac:dyDescent="0.25"/>
    <row r="37620" hidden="1" x14ac:dyDescent="0.25"/>
    <row r="37621" hidden="1" x14ac:dyDescent="0.25"/>
    <row r="37622" hidden="1" x14ac:dyDescent="0.25"/>
    <row r="37623" hidden="1" x14ac:dyDescent="0.25"/>
    <row r="37624" hidden="1" x14ac:dyDescent="0.25"/>
    <row r="37625" hidden="1" x14ac:dyDescent="0.25"/>
    <row r="37626" hidden="1" x14ac:dyDescent="0.25"/>
    <row r="37627" hidden="1" x14ac:dyDescent="0.25"/>
    <row r="37628" hidden="1" x14ac:dyDescent="0.25"/>
    <row r="37629" hidden="1" x14ac:dyDescent="0.25"/>
    <row r="37630" hidden="1" x14ac:dyDescent="0.25"/>
    <row r="37631" hidden="1" x14ac:dyDescent="0.25"/>
    <row r="37632" hidden="1" x14ac:dyDescent="0.25"/>
    <row r="37633" hidden="1" x14ac:dyDescent="0.25"/>
    <row r="37634" hidden="1" x14ac:dyDescent="0.25"/>
    <row r="37635" hidden="1" x14ac:dyDescent="0.25"/>
    <row r="37636" hidden="1" x14ac:dyDescent="0.25"/>
    <row r="37637" hidden="1" x14ac:dyDescent="0.25"/>
    <row r="37638" hidden="1" x14ac:dyDescent="0.25"/>
    <row r="37639" hidden="1" x14ac:dyDescent="0.25"/>
    <row r="37640" hidden="1" x14ac:dyDescent="0.25"/>
    <row r="37641" hidden="1" x14ac:dyDescent="0.25"/>
    <row r="37642" hidden="1" x14ac:dyDescent="0.25"/>
    <row r="37643" hidden="1" x14ac:dyDescent="0.25"/>
    <row r="37644" hidden="1" x14ac:dyDescent="0.25"/>
    <row r="37645" hidden="1" x14ac:dyDescent="0.25"/>
    <row r="37646" hidden="1" x14ac:dyDescent="0.25"/>
    <row r="37647" hidden="1" x14ac:dyDescent="0.25"/>
    <row r="37648" hidden="1" x14ac:dyDescent="0.25"/>
    <row r="37649" hidden="1" x14ac:dyDescent="0.25"/>
    <row r="37650" hidden="1" x14ac:dyDescent="0.25"/>
    <row r="37651" hidden="1" x14ac:dyDescent="0.25"/>
    <row r="37652" hidden="1" x14ac:dyDescent="0.25"/>
    <row r="37653" hidden="1" x14ac:dyDescent="0.25"/>
    <row r="37654" hidden="1" x14ac:dyDescent="0.25"/>
    <row r="37655" hidden="1" x14ac:dyDescent="0.25"/>
    <row r="37656" hidden="1" x14ac:dyDescent="0.25"/>
    <row r="37657" hidden="1" x14ac:dyDescent="0.25"/>
    <row r="37658" hidden="1" x14ac:dyDescent="0.25"/>
    <row r="37659" hidden="1" x14ac:dyDescent="0.25"/>
    <row r="37660" hidden="1" x14ac:dyDescent="0.25"/>
    <row r="37661" hidden="1" x14ac:dyDescent="0.25"/>
    <row r="37662" hidden="1" x14ac:dyDescent="0.25"/>
    <row r="37663" hidden="1" x14ac:dyDescent="0.25"/>
    <row r="37664" hidden="1" x14ac:dyDescent="0.25"/>
    <row r="37665" hidden="1" x14ac:dyDescent="0.25"/>
    <row r="37666" hidden="1" x14ac:dyDescent="0.25"/>
    <row r="37667" hidden="1" x14ac:dyDescent="0.25"/>
    <row r="37668" hidden="1" x14ac:dyDescent="0.25"/>
    <row r="37669" hidden="1" x14ac:dyDescent="0.25"/>
    <row r="37670" hidden="1" x14ac:dyDescent="0.25"/>
    <row r="37671" hidden="1" x14ac:dyDescent="0.25"/>
    <row r="37672" hidden="1" x14ac:dyDescent="0.25"/>
    <row r="37673" hidden="1" x14ac:dyDescent="0.25"/>
    <row r="37674" hidden="1" x14ac:dyDescent="0.25"/>
    <row r="37675" hidden="1" x14ac:dyDescent="0.25"/>
    <row r="37676" hidden="1" x14ac:dyDescent="0.25"/>
    <row r="37677" hidden="1" x14ac:dyDescent="0.25"/>
    <row r="37678" hidden="1" x14ac:dyDescent="0.25"/>
    <row r="37679" hidden="1" x14ac:dyDescent="0.25"/>
    <row r="37680" hidden="1" x14ac:dyDescent="0.25"/>
    <row r="37681" hidden="1" x14ac:dyDescent="0.25"/>
    <row r="37682" hidden="1" x14ac:dyDescent="0.25"/>
    <row r="37683" hidden="1" x14ac:dyDescent="0.25"/>
    <row r="37684" hidden="1" x14ac:dyDescent="0.25"/>
    <row r="37685" hidden="1" x14ac:dyDescent="0.25"/>
    <row r="37686" hidden="1" x14ac:dyDescent="0.25"/>
    <row r="37687" hidden="1" x14ac:dyDescent="0.25"/>
    <row r="37688" hidden="1" x14ac:dyDescent="0.25"/>
    <row r="37689" hidden="1" x14ac:dyDescent="0.25"/>
    <row r="37690" hidden="1" x14ac:dyDescent="0.25"/>
    <row r="37691" hidden="1" x14ac:dyDescent="0.25"/>
    <row r="37692" hidden="1" x14ac:dyDescent="0.25"/>
    <row r="37693" hidden="1" x14ac:dyDescent="0.25"/>
    <row r="37694" hidden="1" x14ac:dyDescent="0.25"/>
    <row r="37695" hidden="1" x14ac:dyDescent="0.25"/>
    <row r="37696" hidden="1" x14ac:dyDescent="0.25"/>
    <row r="37697" hidden="1" x14ac:dyDescent="0.25"/>
    <row r="37698" hidden="1" x14ac:dyDescent="0.25"/>
    <row r="37699" hidden="1" x14ac:dyDescent="0.25"/>
    <row r="37700" hidden="1" x14ac:dyDescent="0.25"/>
    <row r="37701" hidden="1" x14ac:dyDescent="0.25"/>
    <row r="37702" hidden="1" x14ac:dyDescent="0.25"/>
    <row r="37703" hidden="1" x14ac:dyDescent="0.25"/>
    <row r="37704" hidden="1" x14ac:dyDescent="0.25"/>
    <row r="37705" hidden="1" x14ac:dyDescent="0.25"/>
    <row r="37706" hidden="1" x14ac:dyDescent="0.25"/>
    <row r="37707" hidden="1" x14ac:dyDescent="0.25"/>
    <row r="37708" hidden="1" x14ac:dyDescent="0.25"/>
    <row r="37709" hidden="1" x14ac:dyDescent="0.25"/>
    <row r="37710" hidden="1" x14ac:dyDescent="0.25"/>
    <row r="37711" hidden="1" x14ac:dyDescent="0.25"/>
    <row r="37712" hidden="1" x14ac:dyDescent="0.25"/>
    <row r="37713" hidden="1" x14ac:dyDescent="0.25"/>
    <row r="37714" hidden="1" x14ac:dyDescent="0.25"/>
    <row r="37715" hidden="1" x14ac:dyDescent="0.25"/>
    <row r="37716" hidden="1" x14ac:dyDescent="0.25"/>
    <row r="37717" hidden="1" x14ac:dyDescent="0.25"/>
    <row r="37718" hidden="1" x14ac:dyDescent="0.25"/>
    <row r="37719" hidden="1" x14ac:dyDescent="0.25"/>
    <row r="37720" hidden="1" x14ac:dyDescent="0.25"/>
    <row r="37721" hidden="1" x14ac:dyDescent="0.25"/>
    <row r="37722" hidden="1" x14ac:dyDescent="0.25"/>
    <row r="37723" hidden="1" x14ac:dyDescent="0.25"/>
    <row r="37724" hidden="1" x14ac:dyDescent="0.25"/>
    <row r="37725" hidden="1" x14ac:dyDescent="0.25"/>
    <row r="37726" hidden="1" x14ac:dyDescent="0.25"/>
    <row r="37727" hidden="1" x14ac:dyDescent="0.25"/>
    <row r="37728" hidden="1" x14ac:dyDescent="0.25"/>
    <row r="37729" hidden="1" x14ac:dyDescent="0.25"/>
    <row r="37730" hidden="1" x14ac:dyDescent="0.25"/>
    <row r="37731" hidden="1" x14ac:dyDescent="0.25"/>
    <row r="37732" hidden="1" x14ac:dyDescent="0.25"/>
    <row r="37733" hidden="1" x14ac:dyDescent="0.25"/>
    <row r="37734" hidden="1" x14ac:dyDescent="0.25"/>
    <row r="37735" hidden="1" x14ac:dyDescent="0.25"/>
    <row r="37736" hidden="1" x14ac:dyDescent="0.25"/>
    <row r="37737" hidden="1" x14ac:dyDescent="0.25"/>
    <row r="37738" hidden="1" x14ac:dyDescent="0.25"/>
    <row r="37739" hidden="1" x14ac:dyDescent="0.25"/>
    <row r="37740" hidden="1" x14ac:dyDescent="0.25"/>
    <row r="37741" hidden="1" x14ac:dyDescent="0.25"/>
    <row r="37742" hidden="1" x14ac:dyDescent="0.25"/>
    <row r="37743" hidden="1" x14ac:dyDescent="0.25"/>
    <row r="37744" hidden="1" x14ac:dyDescent="0.25"/>
    <row r="37745" hidden="1" x14ac:dyDescent="0.25"/>
    <row r="37746" hidden="1" x14ac:dyDescent="0.25"/>
    <row r="37747" hidden="1" x14ac:dyDescent="0.25"/>
    <row r="37748" hidden="1" x14ac:dyDescent="0.25"/>
    <row r="37749" hidden="1" x14ac:dyDescent="0.25"/>
    <row r="37750" hidden="1" x14ac:dyDescent="0.25"/>
    <row r="37751" hidden="1" x14ac:dyDescent="0.25"/>
    <row r="37752" hidden="1" x14ac:dyDescent="0.25"/>
    <row r="37753" hidden="1" x14ac:dyDescent="0.25"/>
    <row r="37754" hidden="1" x14ac:dyDescent="0.25"/>
    <row r="37755" hidden="1" x14ac:dyDescent="0.25"/>
    <row r="37756" hidden="1" x14ac:dyDescent="0.25"/>
    <row r="37757" hidden="1" x14ac:dyDescent="0.25"/>
    <row r="37758" hidden="1" x14ac:dyDescent="0.25"/>
    <row r="37759" hidden="1" x14ac:dyDescent="0.25"/>
    <row r="37760" hidden="1" x14ac:dyDescent="0.25"/>
    <row r="37761" hidden="1" x14ac:dyDescent="0.25"/>
    <row r="37762" hidden="1" x14ac:dyDescent="0.25"/>
    <row r="37763" hidden="1" x14ac:dyDescent="0.25"/>
    <row r="37764" hidden="1" x14ac:dyDescent="0.25"/>
    <row r="37765" hidden="1" x14ac:dyDescent="0.25"/>
    <row r="37766" hidden="1" x14ac:dyDescent="0.25"/>
    <row r="37767" hidden="1" x14ac:dyDescent="0.25"/>
    <row r="37768" hidden="1" x14ac:dyDescent="0.25"/>
    <row r="37769" hidden="1" x14ac:dyDescent="0.25"/>
    <row r="37770" hidden="1" x14ac:dyDescent="0.25"/>
    <row r="37771" hidden="1" x14ac:dyDescent="0.25"/>
    <row r="37772" hidden="1" x14ac:dyDescent="0.25"/>
    <row r="37773" hidden="1" x14ac:dyDescent="0.25"/>
    <row r="37774" hidden="1" x14ac:dyDescent="0.25"/>
    <row r="37775" hidden="1" x14ac:dyDescent="0.25"/>
    <row r="37776" hidden="1" x14ac:dyDescent="0.25"/>
    <row r="37777" hidden="1" x14ac:dyDescent="0.25"/>
    <row r="37778" hidden="1" x14ac:dyDescent="0.25"/>
    <row r="37779" hidden="1" x14ac:dyDescent="0.25"/>
    <row r="37780" hidden="1" x14ac:dyDescent="0.25"/>
    <row r="37781" hidden="1" x14ac:dyDescent="0.25"/>
    <row r="37782" hidden="1" x14ac:dyDescent="0.25"/>
    <row r="37783" hidden="1" x14ac:dyDescent="0.25"/>
    <row r="37784" hidden="1" x14ac:dyDescent="0.25"/>
    <row r="37785" hidden="1" x14ac:dyDescent="0.25"/>
    <row r="37786" hidden="1" x14ac:dyDescent="0.25"/>
    <row r="37787" hidden="1" x14ac:dyDescent="0.25"/>
    <row r="37788" hidden="1" x14ac:dyDescent="0.25"/>
    <row r="37789" hidden="1" x14ac:dyDescent="0.25"/>
    <row r="37790" hidden="1" x14ac:dyDescent="0.25"/>
    <row r="37791" hidden="1" x14ac:dyDescent="0.25"/>
    <row r="37792" hidden="1" x14ac:dyDescent="0.25"/>
    <row r="37793" hidden="1" x14ac:dyDescent="0.25"/>
    <row r="37794" hidden="1" x14ac:dyDescent="0.25"/>
    <row r="37795" hidden="1" x14ac:dyDescent="0.25"/>
    <row r="37796" hidden="1" x14ac:dyDescent="0.25"/>
    <row r="37797" hidden="1" x14ac:dyDescent="0.25"/>
    <row r="37798" hidden="1" x14ac:dyDescent="0.25"/>
    <row r="37799" hidden="1" x14ac:dyDescent="0.25"/>
    <row r="37800" hidden="1" x14ac:dyDescent="0.25"/>
    <row r="37801" hidden="1" x14ac:dyDescent="0.25"/>
    <row r="37802" hidden="1" x14ac:dyDescent="0.25"/>
    <row r="37803" hidden="1" x14ac:dyDescent="0.25"/>
    <row r="37804" hidden="1" x14ac:dyDescent="0.25"/>
    <row r="37805" hidden="1" x14ac:dyDescent="0.25"/>
    <row r="37806" hidden="1" x14ac:dyDescent="0.25"/>
    <row r="37807" hidden="1" x14ac:dyDescent="0.25"/>
    <row r="37808" hidden="1" x14ac:dyDescent="0.25"/>
    <row r="37809" hidden="1" x14ac:dyDescent="0.25"/>
    <row r="37810" hidden="1" x14ac:dyDescent="0.25"/>
    <row r="37811" hidden="1" x14ac:dyDescent="0.25"/>
    <row r="37812" hidden="1" x14ac:dyDescent="0.25"/>
    <row r="37813" hidden="1" x14ac:dyDescent="0.25"/>
    <row r="37814" hidden="1" x14ac:dyDescent="0.25"/>
    <row r="37815" hidden="1" x14ac:dyDescent="0.25"/>
    <row r="37816" hidden="1" x14ac:dyDescent="0.25"/>
    <row r="37817" hidden="1" x14ac:dyDescent="0.25"/>
    <row r="37818" hidden="1" x14ac:dyDescent="0.25"/>
    <row r="37819" hidden="1" x14ac:dyDescent="0.25"/>
    <row r="37820" hidden="1" x14ac:dyDescent="0.25"/>
    <row r="37821" hidden="1" x14ac:dyDescent="0.25"/>
    <row r="37822" hidden="1" x14ac:dyDescent="0.25"/>
    <row r="37823" hidden="1" x14ac:dyDescent="0.25"/>
    <row r="37824" hidden="1" x14ac:dyDescent="0.25"/>
    <row r="37825" hidden="1" x14ac:dyDescent="0.25"/>
    <row r="37826" hidden="1" x14ac:dyDescent="0.25"/>
    <row r="37827" hidden="1" x14ac:dyDescent="0.25"/>
    <row r="37828" hidden="1" x14ac:dyDescent="0.25"/>
    <row r="37829" hidden="1" x14ac:dyDescent="0.25"/>
    <row r="37830" hidden="1" x14ac:dyDescent="0.25"/>
    <row r="37831" hidden="1" x14ac:dyDescent="0.25"/>
    <row r="37832" hidden="1" x14ac:dyDescent="0.25"/>
    <row r="37833" hidden="1" x14ac:dyDescent="0.25"/>
    <row r="37834" hidden="1" x14ac:dyDescent="0.25"/>
    <row r="37835" hidden="1" x14ac:dyDescent="0.25"/>
    <row r="37836" hidden="1" x14ac:dyDescent="0.25"/>
    <row r="37837" hidden="1" x14ac:dyDescent="0.25"/>
    <row r="37838" hidden="1" x14ac:dyDescent="0.25"/>
    <row r="37839" hidden="1" x14ac:dyDescent="0.25"/>
    <row r="37840" hidden="1" x14ac:dyDescent="0.25"/>
    <row r="37841" hidden="1" x14ac:dyDescent="0.25"/>
    <row r="37842" hidden="1" x14ac:dyDescent="0.25"/>
    <row r="37843" hidden="1" x14ac:dyDescent="0.25"/>
    <row r="37844" hidden="1" x14ac:dyDescent="0.25"/>
    <row r="37845" hidden="1" x14ac:dyDescent="0.25"/>
    <row r="37846" hidden="1" x14ac:dyDescent="0.25"/>
    <row r="37847" hidden="1" x14ac:dyDescent="0.25"/>
    <row r="37848" hidden="1" x14ac:dyDescent="0.25"/>
    <row r="37849" hidden="1" x14ac:dyDescent="0.25"/>
    <row r="37850" hidden="1" x14ac:dyDescent="0.25"/>
    <row r="37851" hidden="1" x14ac:dyDescent="0.25"/>
    <row r="37852" hidden="1" x14ac:dyDescent="0.25"/>
    <row r="37853" hidden="1" x14ac:dyDescent="0.25"/>
    <row r="37854" hidden="1" x14ac:dyDescent="0.25"/>
    <row r="37855" hidden="1" x14ac:dyDescent="0.25"/>
    <row r="37856" hidden="1" x14ac:dyDescent="0.25"/>
    <row r="37857" hidden="1" x14ac:dyDescent="0.25"/>
    <row r="37858" hidden="1" x14ac:dyDescent="0.25"/>
    <row r="37859" hidden="1" x14ac:dyDescent="0.25"/>
    <row r="37860" hidden="1" x14ac:dyDescent="0.25"/>
    <row r="37861" hidden="1" x14ac:dyDescent="0.25"/>
    <row r="37862" hidden="1" x14ac:dyDescent="0.25"/>
    <row r="37863" hidden="1" x14ac:dyDescent="0.25"/>
    <row r="37864" hidden="1" x14ac:dyDescent="0.25"/>
    <row r="37865" hidden="1" x14ac:dyDescent="0.25"/>
    <row r="37866" hidden="1" x14ac:dyDescent="0.25"/>
    <row r="37867" hidden="1" x14ac:dyDescent="0.25"/>
    <row r="37868" hidden="1" x14ac:dyDescent="0.25"/>
    <row r="37869" hidden="1" x14ac:dyDescent="0.25"/>
    <row r="37870" hidden="1" x14ac:dyDescent="0.25"/>
    <row r="37871" hidden="1" x14ac:dyDescent="0.25"/>
    <row r="37872" hidden="1" x14ac:dyDescent="0.25"/>
    <row r="37873" hidden="1" x14ac:dyDescent="0.25"/>
    <row r="37874" hidden="1" x14ac:dyDescent="0.25"/>
    <row r="37875" hidden="1" x14ac:dyDescent="0.25"/>
    <row r="37876" hidden="1" x14ac:dyDescent="0.25"/>
    <row r="37877" hidden="1" x14ac:dyDescent="0.25"/>
    <row r="37878" hidden="1" x14ac:dyDescent="0.25"/>
    <row r="37879" hidden="1" x14ac:dyDescent="0.25"/>
    <row r="37880" hidden="1" x14ac:dyDescent="0.25"/>
    <row r="37881" hidden="1" x14ac:dyDescent="0.25"/>
    <row r="37882" hidden="1" x14ac:dyDescent="0.25"/>
    <row r="37883" hidden="1" x14ac:dyDescent="0.25"/>
    <row r="37884" hidden="1" x14ac:dyDescent="0.25"/>
    <row r="37885" hidden="1" x14ac:dyDescent="0.25"/>
    <row r="37886" hidden="1" x14ac:dyDescent="0.25"/>
    <row r="37887" hidden="1" x14ac:dyDescent="0.25"/>
    <row r="37888" hidden="1" x14ac:dyDescent="0.25"/>
    <row r="37889" hidden="1" x14ac:dyDescent="0.25"/>
    <row r="37890" hidden="1" x14ac:dyDescent="0.25"/>
    <row r="37891" hidden="1" x14ac:dyDescent="0.25"/>
    <row r="37892" hidden="1" x14ac:dyDescent="0.25"/>
    <row r="37893" hidden="1" x14ac:dyDescent="0.25"/>
    <row r="37894" hidden="1" x14ac:dyDescent="0.25"/>
    <row r="37895" hidden="1" x14ac:dyDescent="0.25"/>
    <row r="37896" hidden="1" x14ac:dyDescent="0.25"/>
    <row r="37897" hidden="1" x14ac:dyDescent="0.25"/>
    <row r="37898" hidden="1" x14ac:dyDescent="0.25"/>
    <row r="37899" hidden="1" x14ac:dyDescent="0.25"/>
    <row r="37900" hidden="1" x14ac:dyDescent="0.25"/>
    <row r="37901" hidden="1" x14ac:dyDescent="0.25"/>
    <row r="37902" hidden="1" x14ac:dyDescent="0.25"/>
    <row r="37903" hidden="1" x14ac:dyDescent="0.25"/>
    <row r="37904" hidden="1" x14ac:dyDescent="0.25"/>
    <row r="37905" hidden="1" x14ac:dyDescent="0.25"/>
    <row r="37906" hidden="1" x14ac:dyDescent="0.25"/>
    <row r="37907" hidden="1" x14ac:dyDescent="0.25"/>
    <row r="37908" hidden="1" x14ac:dyDescent="0.25"/>
    <row r="37909" hidden="1" x14ac:dyDescent="0.25"/>
    <row r="37910" hidden="1" x14ac:dyDescent="0.25"/>
    <row r="37911" hidden="1" x14ac:dyDescent="0.25"/>
    <row r="37912" hidden="1" x14ac:dyDescent="0.25"/>
    <row r="37913" hidden="1" x14ac:dyDescent="0.25"/>
    <row r="37914" hidden="1" x14ac:dyDescent="0.25"/>
    <row r="37915" hidden="1" x14ac:dyDescent="0.25"/>
    <row r="37916" hidden="1" x14ac:dyDescent="0.25"/>
    <row r="37917" hidden="1" x14ac:dyDescent="0.25"/>
    <row r="37918" hidden="1" x14ac:dyDescent="0.25"/>
    <row r="37919" hidden="1" x14ac:dyDescent="0.25"/>
    <row r="37920" hidden="1" x14ac:dyDescent="0.25"/>
    <row r="37921" hidden="1" x14ac:dyDescent="0.25"/>
    <row r="37922" hidden="1" x14ac:dyDescent="0.25"/>
    <row r="37923" hidden="1" x14ac:dyDescent="0.25"/>
    <row r="37924" hidden="1" x14ac:dyDescent="0.25"/>
    <row r="37925" hidden="1" x14ac:dyDescent="0.25"/>
    <row r="37926" hidden="1" x14ac:dyDescent="0.25"/>
    <row r="37927" hidden="1" x14ac:dyDescent="0.25"/>
    <row r="37928" hidden="1" x14ac:dyDescent="0.25"/>
    <row r="37929" hidden="1" x14ac:dyDescent="0.25"/>
    <row r="37930" hidden="1" x14ac:dyDescent="0.25"/>
    <row r="37931" hidden="1" x14ac:dyDescent="0.25"/>
    <row r="37932" hidden="1" x14ac:dyDescent="0.25"/>
    <row r="37933" hidden="1" x14ac:dyDescent="0.25"/>
    <row r="37934" hidden="1" x14ac:dyDescent="0.25"/>
    <row r="37935" hidden="1" x14ac:dyDescent="0.25"/>
    <row r="37936" hidden="1" x14ac:dyDescent="0.25"/>
    <row r="37937" hidden="1" x14ac:dyDescent="0.25"/>
    <row r="37938" hidden="1" x14ac:dyDescent="0.25"/>
    <row r="37939" hidden="1" x14ac:dyDescent="0.25"/>
    <row r="37940" hidden="1" x14ac:dyDescent="0.25"/>
    <row r="37941" hidden="1" x14ac:dyDescent="0.25"/>
    <row r="37942" hidden="1" x14ac:dyDescent="0.25"/>
    <row r="37943" hidden="1" x14ac:dyDescent="0.25"/>
    <row r="37944" hidden="1" x14ac:dyDescent="0.25"/>
    <row r="37945" hidden="1" x14ac:dyDescent="0.25"/>
    <row r="37946" hidden="1" x14ac:dyDescent="0.25"/>
    <row r="37947" hidden="1" x14ac:dyDescent="0.25"/>
    <row r="37948" hidden="1" x14ac:dyDescent="0.25"/>
    <row r="37949" hidden="1" x14ac:dyDescent="0.25"/>
    <row r="37950" hidden="1" x14ac:dyDescent="0.25"/>
    <row r="37951" hidden="1" x14ac:dyDescent="0.25"/>
    <row r="37952" hidden="1" x14ac:dyDescent="0.25"/>
    <row r="37953" hidden="1" x14ac:dyDescent="0.25"/>
    <row r="37954" hidden="1" x14ac:dyDescent="0.25"/>
    <row r="37955" hidden="1" x14ac:dyDescent="0.25"/>
    <row r="37956" hidden="1" x14ac:dyDescent="0.25"/>
    <row r="37957" hidden="1" x14ac:dyDescent="0.25"/>
    <row r="37958" hidden="1" x14ac:dyDescent="0.25"/>
    <row r="37959" hidden="1" x14ac:dyDescent="0.25"/>
    <row r="37960" hidden="1" x14ac:dyDescent="0.25"/>
    <row r="37961" hidden="1" x14ac:dyDescent="0.25"/>
    <row r="37962" hidden="1" x14ac:dyDescent="0.25"/>
    <row r="37963" hidden="1" x14ac:dyDescent="0.25"/>
    <row r="37964" hidden="1" x14ac:dyDescent="0.25"/>
    <row r="37965" hidden="1" x14ac:dyDescent="0.25"/>
    <row r="37966" hidden="1" x14ac:dyDescent="0.25"/>
    <row r="37967" hidden="1" x14ac:dyDescent="0.25"/>
    <row r="37968" hidden="1" x14ac:dyDescent="0.25"/>
    <row r="37969" hidden="1" x14ac:dyDescent="0.25"/>
    <row r="37970" hidden="1" x14ac:dyDescent="0.25"/>
    <row r="37971" hidden="1" x14ac:dyDescent="0.25"/>
    <row r="37972" hidden="1" x14ac:dyDescent="0.25"/>
    <row r="37973" hidden="1" x14ac:dyDescent="0.25"/>
    <row r="37974" hidden="1" x14ac:dyDescent="0.25"/>
    <row r="37975" hidden="1" x14ac:dyDescent="0.25"/>
    <row r="37976" hidden="1" x14ac:dyDescent="0.25"/>
    <row r="37977" hidden="1" x14ac:dyDescent="0.25"/>
    <row r="37978" hidden="1" x14ac:dyDescent="0.25"/>
    <row r="37979" hidden="1" x14ac:dyDescent="0.25"/>
    <row r="37980" hidden="1" x14ac:dyDescent="0.25"/>
    <row r="37981" hidden="1" x14ac:dyDescent="0.25"/>
    <row r="37982" hidden="1" x14ac:dyDescent="0.25"/>
    <row r="37983" hidden="1" x14ac:dyDescent="0.25"/>
    <row r="37984" hidden="1" x14ac:dyDescent="0.25"/>
    <row r="37985" hidden="1" x14ac:dyDescent="0.25"/>
    <row r="37986" hidden="1" x14ac:dyDescent="0.25"/>
    <row r="37987" hidden="1" x14ac:dyDescent="0.25"/>
    <row r="37988" hidden="1" x14ac:dyDescent="0.25"/>
    <row r="37989" hidden="1" x14ac:dyDescent="0.25"/>
    <row r="37990" hidden="1" x14ac:dyDescent="0.25"/>
    <row r="37991" hidden="1" x14ac:dyDescent="0.25"/>
    <row r="37992" hidden="1" x14ac:dyDescent="0.25"/>
    <row r="37993" hidden="1" x14ac:dyDescent="0.25"/>
    <row r="37994" hidden="1" x14ac:dyDescent="0.25"/>
    <row r="37995" hidden="1" x14ac:dyDescent="0.25"/>
    <row r="37996" hidden="1" x14ac:dyDescent="0.25"/>
    <row r="37997" hidden="1" x14ac:dyDescent="0.25"/>
    <row r="37998" hidden="1" x14ac:dyDescent="0.25"/>
    <row r="37999" hidden="1" x14ac:dyDescent="0.25"/>
    <row r="38000" hidden="1" x14ac:dyDescent="0.25"/>
    <row r="38001" hidden="1" x14ac:dyDescent="0.25"/>
    <row r="38002" hidden="1" x14ac:dyDescent="0.25"/>
    <row r="38003" hidden="1" x14ac:dyDescent="0.25"/>
    <row r="38004" hidden="1" x14ac:dyDescent="0.25"/>
    <row r="38005" hidden="1" x14ac:dyDescent="0.25"/>
    <row r="38006" hidden="1" x14ac:dyDescent="0.25"/>
    <row r="38007" hidden="1" x14ac:dyDescent="0.25"/>
    <row r="38008" hidden="1" x14ac:dyDescent="0.25"/>
    <row r="38009" hidden="1" x14ac:dyDescent="0.25"/>
    <row r="38010" hidden="1" x14ac:dyDescent="0.25"/>
    <row r="38011" hidden="1" x14ac:dyDescent="0.25"/>
    <row r="38012" hidden="1" x14ac:dyDescent="0.25"/>
    <row r="38013" hidden="1" x14ac:dyDescent="0.25"/>
    <row r="38014" hidden="1" x14ac:dyDescent="0.25"/>
    <row r="38015" hidden="1" x14ac:dyDescent="0.25"/>
    <row r="38016" hidden="1" x14ac:dyDescent="0.25"/>
    <row r="38017" hidden="1" x14ac:dyDescent="0.25"/>
    <row r="38018" hidden="1" x14ac:dyDescent="0.25"/>
    <row r="38019" hidden="1" x14ac:dyDescent="0.25"/>
    <row r="38020" hidden="1" x14ac:dyDescent="0.25"/>
    <row r="38021" hidden="1" x14ac:dyDescent="0.25"/>
    <row r="38022" hidden="1" x14ac:dyDescent="0.25"/>
    <row r="38023" hidden="1" x14ac:dyDescent="0.25"/>
    <row r="38024" hidden="1" x14ac:dyDescent="0.25"/>
    <row r="38025" hidden="1" x14ac:dyDescent="0.25"/>
    <row r="38026" hidden="1" x14ac:dyDescent="0.25"/>
    <row r="38027" hidden="1" x14ac:dyDescent="0.25"/>
    <row r="38028" hidden="1" x14ac:dyDescent="0.25"/>
    <row r="38029" hidden="1" x14ac:dyDescent="0.25"/>
    <row r="38030" hidden="1" x14ac:dyDescent="0.25"/>
    <row r="38031" hidden="1" x14ac:dyDescent="0.25"/>
    <row r="38032" hidden="1" x14ac:dyDescent="0.25"/>
    <row r="38033" hidden="1" x14ac:dyDescent="0.25"/>
    <row r="38034" hidden="1" x14ac:dyDescent="0.25"/>
    <row r="38035" hidden="1" x14ac:dyDescent="0.25"/>
    <row r="38036" hidden="1" x14ac:dyDescent="0.25"/>
    <row r="38037" hidden="1" x14ac:dyDescent="0.25"/>
    <row r="38038" hidden="1" x14ac:dyDescent="0.25"/>
    <row r="38039" hidden="1" x14ac:dyDescent="0.25"/>
    <row r="38040" hidden="1" x14ac:dyDescent="0.25"/>
    <row r="38041" hidden="1" x14ac:dyDescent="0.25"/>
    <row r="38042" hidden="1" x14ac:dyDescent="0.25"/>
    <row r="38043" hidden="1" x14ac:dyDescent="0.25"/>
    <row r="38044" hidden="1" x14ac:dyDescent="0.25"/>
    <row r="38045" hidden="1" x14ac:dyDescent="0.25"/>
    <row r="38046" hidden="1" x14ac:dyDescent="0.25"/>
    <row r="38047" hidden="1" x14ac:dyDescent="0.25"/>
    <row r="38048" hidden="1" x14ac:dyDescent="0.25"/>
    <row r="38049" hidden="1" x14ac:dyDescent="0.25"/>
    <row r="38050" hidden="1" x14ac:dyDescent="0.25"/>
    <row r="38051" hidden="1" x14ac:dyDescent="0.25"/>
    <row r="38052" hidden="1" x14ac:dyDescent="0.25"/>
    <row r="38053" hidden="1" x14ac:dyDescent="0.25"/>
    <row r="38054" hidden="1" x14ac:dyDescent="0.25"/>
    <row r="38055" hidden="1" x14ac:dyDescent="0.25"/>
    <row r="38056" hidden="1" x14ac:dyDescent="0.25"/>
    <row r="38057" hidden="1" x14ac:dyDescent="0.25"/>
    <row r="38058" hidden="1" x14ac:dyDescent="0.25"/>
    <row r="38059" hidden="1" x14ac:dyDescent="0.25"/>
    <row r="38060" hidden="1" x14ac:dyDescent="0.25"/>
    <row r="38061" hidden="1" x14ac:dyDescent="0.25"/>
    <row r="38062" hidden="1" x14ac:dyDescent="0.25"/>
    <row r="38063" hidden="1" x14ac:dyDescent="0.25"/>
    <row r="38064" hidden="1" x14ac:dyDescent="0.25"/>
    <row r="38065" hidden="1" x14ac:dyDescent="0.25"/>
    <row r="38066" hidden="1" x14ac:dyDescent="0.25"/>
    <row r="38067" hidden="1" x14ac:dyDescent="0.25"/>
    <row r="38068" hidden="1" x14ac:dyDescent="0.25"/>
    <row r="38069" hidden="1" x14ac:dyDescent="0.25"/>
    <row r="38070" hidden="1" x14ac:dyDescent="0.25"/>
    <row r="38071" hidden="1" x14ac:dyDescent="0.25"/>
    <row r="38072" hidden="1" x14ac:dyDescent="0.25"/>
    <row r="38073" hidden="1" x14ac:dyDescent="0.25"/>
    <row r="38074" hidden="1" x14ac:dyDescent="0.25"/>
    <row r="38075" hidden="1" x14ac:dyDescent="0.25"/>
    <row r="38076" hidden="1" x14ac:dyDescent="0.25"/>
    <row r="38077" hidden="1" x14ac:dyDescent="0.25"/>
    <row r="38078" hidden="1" x14ac:dyDescent="0.25"/>
    <row r="38079" hidden="1" x14ac:dyDescent="0.25"/>
    <row r="38080" hidden="1" x14ac:dyDescent="0.25"/>
    <row r="38081" hidden="1" x14ac:dyDescent="0.25"/>
    <row r="38082" hidden="1" x14ac:dyDescent="0.25"/>
    <row r="38083" hidden="1" x14ac:dyDescent="0.25"/>
    <row r="38084" hidden="1" x14ac:dyDescent="0.25"/>
    <row r="38085" hidden="1" x14ac:dyDescent="0.25"/>
    <row r="38086" hidden="1" x14ac:dyDescent="0.25"/>
    <row r="38087" hidden="1" x14ac:dyDescent="0.25"/>
    <row r="38088" hidden="1" x14ac:dyDescent="0.25"/>
    <row r="38089" hidden="1" x14ac:dyDescent="0.25"/>
    <row r="38090" hidden="1" x14ac:dyDescent="0.25"/>
    <row r="38091" hidden="1" x14ac:dyDescent="0.25"/>
    <row r="38092" hidden="1" x14ac:dyDescent="0.25"/>
    <row r="38093" hidden="1" x14ac:dyDescent="0.25"/>
    <row r="38094" hidden="1" x14ac:dyDescent="0.25"/>
    <row r="38095" hidden="1" x14ac:dyDescent="0.25"/>
    <row r="38096" hidden="1" x14ac:dyDescent="0.25"/>
    <row r="38097" hidden="1" x14ac:dyDescent="0.25"/>
    <row r="38098" hidden="1" x14ac:dyDescent="0.25"/>
    <row r="38099" hidden="1" x14ac:dyDescent="0.25"/>
    <row r="38100" hidden="1" x14ac:dyDescent="0.25"/>
    <row r="38101" hidden="1" x14ac:dyDescent="0.25"/>
    <row r="38102" hidden="1" x14ac:dyDescent="0.25"/>
    <row r="38103" hidden="1" x14ac:dyDescent="0.25"/>
    <row r="38104" hidden="1" x14ac:dyDescent="0.25"/>
    <row r="38105" hidden="1" x14ac:dyDescent="0.25"/>
    <row r="38106" hidden="1" x14ac:dyDescent="0.25"/>
    <row r="38107" hidden="1" x14ac:dyDescent="0.25"/>
    <row r="38108" hidden="1" x14ac:dyDescent="0.25"/>
    <row r="38109" hidden="1" x14ac:dyDescent="0.25"/>
    <row r="38110" hidden="1" x14ac:dyDescent="0.25"/>
    <row r="38111" hidden="1" x14ac:dyDescent="0.25"/>
    <row r="38112" hidden="1" x14ac:dyDescent="0.25"/>
    <row r="38113" hidden="1" x14ac:dyDescent="0.25"/>
    <row r="38114" hidden="1" x14ac:dyDescent="0.25"/>
    <row r="38115" hidden="1" x14ac:dyDescent="0.25"/>
    <row r="38116" hidden="1" x14ac:dyDescent="0.25"/>
    <row r="38117" hidden="1" x14ac:dyDescent="0.25"/>
    <row r="38118" hidden="1" x14ac:dyDescent="0.25"/>
    <row r="38119" hidden="1" x14ac:dyDescent="0.25"/>
    <row r="38120" hidden="1" x14ac:dyDescent="0.25"/>
    <row r="38121" hidden="1" x14ac:dyDescent="0.25"/>
    <row r="38122" hidden="1" x14ac:dyDescent="0.25"/>
    <row r="38123" hidden="1" x14ac:dyDescent="0.25"/>
    <row r="38124" hidden="1" x14ac:dyDescent="0.25"/>
    <row r="38125" hidden="1" x14ac:dyDescent="0.25"/>
    <row r="38126" hidden="1" x14ac:dyDescent="0.25"/>
    <row r="38127" hidden="1" x14ac:dyDescent="0.25"/>
    <row r="38128" hidden="1" x14ac:dyDescent="0.25"/>
    <row r="38129" hidden="1" x14ac:dyDescent="0.25"/>
    <row r="38130" hidden="1" x14ac:dyDescent="0.25"/>
    <row r="38131" hidden="1" x14ac:dyDescent="0.25"/>
    <row r="38132" hidden="1" x14ac:dyDescent="0.25"/>
    <row r="38133" hidden="1" x14ac:dyDescent="0.25"/>
    <row r="38134" hidden="1" x14ac:dyDescent="0.25"/>
    <row r="38135" hidden="1" x14ac:dyDescent="0.25"/>
    <row r="38136" hidden="1" x14ac:dyDescent="0.25"/>
    <row r="38137" hidden="1" x14ac:dyDescent="0.25"/>
    <row r="38138" hidden="1" x14ac:dyDescent="0.25"/>
    <row r="38139" hidden="1" x14ac:dyDescent="0.25"/>
    <row r="38140" hidden="1" x14ac:dyDescent="0.25"/>
    <row r="38141" hidden="1" x14ac:dyDescent="0.25"/>
    <row r="38142" hidden="1" x14ac:dyDescent="0.25"/>
    <row r="38143" hidden="1" x14ac:dyDescent="0.25"/>
    <row r="38144" hidden="1" x14ac:dyDescent="0.25"/>
    <row r="38145" hidden="1" x14ac:dyDescent="0.25"/>
    <row r="38146" hidden="1" x14ac:dyDescent="0.25"/>
    <row r="38147" hidden="1" x14ac:dyDescent="0.25"/>
    <row r="38148" hidden="1" x14ac:dyDescent="0.25"/>
    <row r="38149" hidden="1" x14ac:dyDescent="0.25"/>
    <row r="38150" hidden="1" x14ac:dyDescent="0.25"/>
    <row r="38151" hidden="1" x14ac:dyDescent="0.25"/>
    <row r="38152" hidden="1" x14ac:dyDescent="0.25"/>
    <row r="38153" hidden="1" x14ac:dyDescent="0.25"/>
    <row r="38154" hidden="1" x14ac:dyDescent="0.25"/>
    <row r="38155" hidden="1" x14ac:dyDescent="0.25"/>
    <row r="38156" hidden="1" x14ac:dyDescent="0.25"/>
    <row r="38157" hidden="1" x14ac:dyDescent="0.25"/>
    <row r="38158" hidden="1" x14ac:dyDescent="0.25"/>
    <row r="38159" hidden="1" x14ac:dyDescent="0.25"/>
    <row r="38160" hidden="1" x14ac:dyDescent="0.25"/>
    <row r="38161" hidden="1" x14ac:dyDescent="0.25"/>
    <row r="38162" hidden="1" x14ac:dyDescent="0.25"/>
    <row r="38163" hidden="1" x14ac:dyDescent="0.25"/>
    <row r="38164" hidden="1" x14ac:dyDescent="0.25"/>
    <row r="38165" hidden="1" x14ac:dyDescent="0.25"/>
    <row r="38166" hidden="1" x14ac:dyDescent="0.25"/>
    <row r="38167" hidden="1" x14ac:dyDescent="0.25"/>
    <row r="38168" hidden="1" x14ac:dyDescent="0.25"/>
    <row r="38169" hidden="1" x14ac:dyDescent="0.25"/>
    <row r="38170" hidden="1" x14ac:dyDescent="0.25"/>
    <row r="38171" hidden="1" x14ac:dyDescent="0.25"/>
    <row r="38172" hidden="1" x14ac:dyDescent="0.25"/>
    <row r="38173" hidden="1" x14ac:dyDescent="0.25"/>
    <row r="38174" hidden="1" x14ac:dyDescent="0.25"/>
    <row r="38175" hidden="1" x14ac:dyDescent="0.25"/>
    <row r="38176" hidden="1" x14ac:dyDescent="0.25"/>
    <row r="38177" hidden="1" x14ac:dyDescent="0.25"/>
    <row r="38178" hidden="1" x14ac:dyDescent="0.25"/>
    <row r="38179" hidden="1" x14ac:dyDescent="0.25"/>
    <row r="38180" hidden="1" x14ac:dyDescent="0.25"/>
    <row r="38181" hidden="1" x14ac:dyDescent="0.25"/>
    <row r="38182" hidden="1" x14ac:dyDescent="0.25"/>
    <row r="38183" hidden="1" x14ac:dyDescent="0.25"/>
    <row r="38184" hidden="1" x14ac:dyDescent="0.25"/>
    <row r="38185" hidden="1" x14ac:dyDescent="0.25"/>
    <row r="38186" hidden="1" x14ac:dyDescent="0.25"/>
    <row r="38187" hidden="1" x14ac:dyDescent="0.25"/>
    <row r="38188" hidden="1" x14ac:dyDescent="0.25"/>
    <row r="38189" hidden="1" x14ac:dyDescent="0.25"/>
    <row r="38190" hidden="1" x14ac:dyDescent="0.25"/>
    <row r="38191" hidden="1" x14ac:dyDescent="0.25"/>
    <row r="38192" hidden="1" x14ac:dyDescent="0.25"/>
    <row r="38193" hidden="1" x14ac:dyDescent="0.25"/>
    <row r="38194" hidden="1" x14ac:dyDescent="0.25"/>
    <row r="38195" hidden="1" x14ac:dyDescent="0.25"/>
    <row r="38196" hidden="1" x14ac:dyDescent="0.25"/>
    <row r="38197" hidden="1" x14ac:dyDescent="0.25"/>
    <row r="38198" hidden="1" x14ac:dyDescent="0.25"/>
    <row r="38199" hidden="1" x14ac:dyDescent="0.25"/>
    <row r="38200" hidden="1" x14ac:dyDescent="0.25"/>
    <row r="38201" hidden="1" x14ac:dyDescent="0.25"/>
    <row r="38202" hidden="1" x14ac:dyDescent="0.25"/>
    <row r="38203" hidden="1" x14ac:dyDescent="0.25"/>
    <row r="38204" hidden="1" x14ac:dyDescent="0.25"/>
    <row r="38205" hidden="1" x14ac:dyDescent="0.25"/>
    <row r="38206" hidden="1" x14ac:dyDescent="0.25"/>
    <row r="38207" hidden="1" x14ac:dyDescent="0.25"/>
    <row r="38208" hidden="1" x14ac:dyDescent="0.25"/>
    <row r="38209" hidden="1" x14ac:dyDescent="0.25"/>
    <row r="38210" hidden="1" x14ac:dyDescent="0.25"/>
    <row r="38211" hidden="1" x14ac:dyDescent="0.25"/>
    <row r="38212" hidden="1" x14ac:dyDescent="0.25"/>
    <row r="38213" hidden="1" x14ac:dyDescent="0.25"/>
    <row r="38214" hidden="1" x14ac:dyDescent="0.25"/>
    <row r="38215" hidden="1" x14ac:dyDescent="0.25"/>
    <row r="38216" hidden="1" x14ac:dyDescent="0.25"/>
    <row r="38217" hidden="1" x14ac:dyDescent="0.25"/>
    <row r="38218" hidden="1" x14ac:dyDescent="0.25"/>
    <row r="38219" hidden="1" x14ac:dyDescent="0.25"/>
    <row r="38220" hidden="1" x14ac:dyDescent="0.25"/>
    <row r="38221" hidden="1" x14ac:dyDescent="0.25"/>
    <row r="38222" hidden="1" x14ac:dyDescent="0.25"/>
    <row r="38223" hidden="1" x14ac:dyDescent="0.25"/>
    <row r="38224" hidden="1" x14ac:dyDescent="0.25"/>
    <row r="38225" hidden="1" x14ac:dyDescent="0.25"/>
    <row r="38226" hidden="1" x14ac:dyDescent="0.25"/>
    <row r="38227" hidden="1" x14ac:dyDescent="0.25"/>
    <row r="38228" hidden="1" x14ac:dyDescent="0.25"/>
    <row r="38229" hidden="1" x14ac:dyDescent="0.25"/>
    <row r="38230" hidden="1" x14ac:dyDescent="0.25"/>
    <row r="38231" hidden="1" x14ac:dyDescent="0.25"/>
    <row r="38232" hidden="1" x14ac:dyDescent="0.25"/>
    <row r="38233" hidden="1" x14ac:dyDescent="0.25"/>
    <row r="38234" hidden="1" x14ac:dyDescent="0.25"/>
    <row r="38235" hidden="1" x14ac:dyDescent="0.25"/>
    <row r="38236" hidden="1" x14ac:dyDescent="0.25"/>
    <row r="38237" hidden="1" x14ac:dyDescent="0.25"/>
    <row r="38238" hidden="1" x14ac:dyDescent="0.25"/>
    <row r="38239" hidden="1" x14ac:dyDescent="0.25"/>
    <row r="38240" hidden="1" x14ac:dyDescent="0.25"/>
    <row r="38241" hidden="1" x14ac:dyDescent="0.25"/>
    <row r="38242" hidden="1" x14ac:dyDescent="0.25"/>
    <row r="38243" hidden="1" x14ac:dyDescent="0.25"/>
    <row r="38244" hidden="1" x14ac:dyDescent="0.25"/>
    <row r="38245" hidden="1" x14ac:dyDescent="0.25"/>
    <row r="38246" hidden="1" x14ac:dyDescent="0.25"/>
    <row r="38247" hidden="1" x14ac:dyDescent="0.25"/>
    <row r="38248" hidden="1" x14ac:dyDescent="0.25"/>
    <row r="38249" hidden="1" x14ac:dyDescent="0.25"/>
    <row r="38250" hidden="1" x14ac:dyDescent="0.25"/>
    <row r="38251" hidden="1" x14ac:dyDescent="0.25"/>
    <row r="38252" hidden="1" x14ac:dyDescent="0.25"/>
    <row r="38253" hidden="1" x14ac:dyDescent="0.25"/>
    <row r="38254" hidden="1" x14ac:dyDescent="0.25"/>
    <row r="38255" hidden="1" x14ac:dyDescent="0.25"/>
    <row r="38256" hidden="1" x14ac:dyDescent="0.25"/>
    <row r="38257" hidden="1" x14ac:dyDescent="0.25"/>
    <row r="38258" hidden="1" x14ac:dyDescent="0.25"/>
    <row r="38259" hidden="1" x14ac:dyDescent="0.25"/>
    <row r="38260" hidden="1" x14ac:dyDescent="0.25"/>
    <row r="38261" hidden="1" x14ac:dyDescent="0.25"/>
    <row r="38262" hidden="1" x14ac:dyDescent="0.25"/>
    <row r="38263" hidden="1" x14ac:dyDescent="0.25"/>
    <row r="38264" hidden="1" x14ac:dyDescent="0.25"/>
    <row r="38265" hidden="1" x14ac:dyDescent="0.25"/>
    <row r="38266" hidden="1" x14ac:dyDescent="0.25"/>
    <row r="38267" hidden="1" x14ac:dyDescent="0.25"/>
    <row r="38268" hidden="1" x14ac:dyDescent="0.25"/>
    <row r="38269" hidden="1" x14ac:dyDescent="0.25"/>
    <row r="38270" hidden="1" x14ac:dyDescent="0.25"/>
    <row r="38271" hidden="1" x14ac:dyDescent="0.25"/>
    <row r="38272" hidden="1" x14ac:dyDescent="0.25"/>
    <row r="38273" hidden="1" x14ac:dyDescent="0.25"/>
    <row r="38274" hidden="1" x14ac:dyDescent="0.25"/>
    <row r="38275" hidden="1" x14ac:dyDescent="0.25"/>
    <row r="38276" hidden="1" x14ac:dyDescent="0.25"/>
    <row r="38277" hidden="1" x14ac:dyDescent="0.25"/>
    <row r="38278" hidden="1" x14ac:dyDescent="0.25"/>
    <row r="38279" hidden="1" x14ac:dyDescent="0.25"/>
    <row r="38280" hidden="1" x14ac:dyDescent="0.25"/>
    <row r="38281" hidden="1" x14ac:dyDescent="0.25"/>
    <row r="38282" hidden="1" x14ac:dyDescent="0.25"/>
    <row r="38283" hidden="1" x14ac:dyDescent="0.25"/>
    <row r="38284" hidden="1" x14ac:dyDescent="0.25"/>
    <row r="38285" hidden="1" x14ac:dyDescent="0.25"/>
    <row r="38286" hidden="1" x14ac:dyDescent="0.25"/>
    <row r="38287" hidden="1" x14ac:dyDescent="0.25"/>
    <row r="38288" hidden="1" x14ac:dyDescent="0.25"/>
    <row r="38289" hidden="1" x14ac:dyDescent="0.25"/>
    <row r="38290" hidden="1" x14ac:dyDescent="0.25"/>
    <row r="38291" hidden="1" x14ac:dyDescent="0.25"/>
    <row r="38292" hidden="1" x14ac:dyDescent="0.25"/>
    <row r="38293" hidden="1" x14ac:dyDescent="0.25"/>
    <row r="38294" hidden="1" x14ac:dyDescent="0.25"/>
    <row r="38295" hidden="1" x14ac:dyDescent="0.25"/>
    <row r="38296" hidden="1" x14ac:dyDescent="0.25"/>
    <row r="38297" hidden="1" x14ac:dyDescent="0.25"/>
    <row r="38298" hidden="1" x14ac:dyDescent="0.25"/>
    <row r="38299" hidden="1" x14ac:dyDescent="0.25"/>
    <row r="38300" hidden="1" x14ac:dyDescent="0.25"/>
    <row r="38301" hidden="1" x14ac:dyDescent="0.25"/>
    <row r="38302" hidden="1" x14ac:dyDescent="0.25"/>
    <row r="38303" hidden="1" x14ac:dyDescent="0.25"/>
    <row r="38304" hidden="1" x14ac:dyDescent="0.25"/>
    <row r="38305" hidden="1" x14ac:dyDescent="0.25"/>
    <row r="38306" hidden="1" x14ac:dyDescent="0.25"/>
    <row r="38307" hidden="1" x14ac:dyDescent="0.25"/>
    <row r="38308" hidden="1" x14ac:dyDescent="0.25"/>
    <row r="38309" hidden="1" x14ac:dyDescent="0.25"/>
    <row r="38310" hidden="1" x14ac:dyDescent="0.25"/>
    <row r="38311" hidden="1" x14ac:dyDescent="0.25"/>
    <row r="38312" hidden="1" x14ac:dyDescent="0.25"/>
    <row r="38313" hidden="1" x14ac:dyDescent="0.25"/>
    <row r="38314" hidden="1" x14ac:dyDescent="0.25"/>
    <row r="38315" hidden="1" x14ac:dyDescent="0.25"/>
    <row r="38316" hidden="1" x14ac:dyDescent="0.25"/>
    <row r="38317" hidden="1" x14ac:dyDescent="0.25"/>
    <row r="38318" hidden="1" x14ac:dyDescent="0.25"/>
    <row r="38319" hidden="1" x14ac:dyDescent="0.25"/>
    <row r="38320" hidden="1" x14ac:dyDescent="0.25"/>
    <row r="38321" hidden="1" x14ac:dyDescent="0.25"/>
    <row r="38322" hidden="1" x14ac:dyDescent="0.25"/>
    <row r="38323" hidden="1" x14ac:dyDescent="0.25"/>
    <row r="38324" hidden="1" x14ac:dyDescent="0.25"/>
    <row r="38325" hidden="1" x14ac:dyDescent="0.25"/>
    <row r="38326" hidden="1" x14ac:dyDescent="0.25"/>
    <row r="38327" hidden="1" x14ac:dyDescent="0.25"/>
    <row r="38328" hidden="1" x14ac:dyDescent="0.25"/>
    <row r="38329" hidden="1" x14ac:dyDescent="0.25"/>
    <row r="38330" hidden="1" x14ac:dyDescent="0.25"/>
    <row r="38331" hidden="1" x14ac:dyDescent="0.25"/>
    <row r="38332" hidden="1" x14ac:dyDescent="0.25"/>
    <row r="38333" hidden="1" x14ac:dyDescent="0.25"/>
    <row r="38334" hidden="1" x14ac:dyDescent="0.25"/>
    <row r="38335" hidden="1" x14ac:dyDescent="0.25"/>
    <row r="38336" hidden="1" x14ac:dyDescent="0.25"/>
    <row r="38337" hidden="1" x14ac:dyDescent="0.25"/>
    <row r="38338" hidden="1" x14ac:dyDescent="0.25"/>
    <row r="38339" hidden="1" x14ac:dyDescent="0.25"/>
    <row r="38340" hidden="1" x14ac:dyDescent="0.25"/>
    <row r="38341" hidden="1" x14ac:dyDescent="0.25"/>
    <row r="38342" hidden="1" x14ac:dyDescent="0.25"/>
    <row r="38343" hidden="1" x14ac:dyDescent="0.25"/>
    <row r="38344" hidden="1" x14ac:dyDescent="0.25"/>
    <row r="38345" hidden="1" x14ac:dyDescent="0.25"/>
    <row r="38346" hidden="1" x14ac:dyDescent="0.25"/>
    <row r="38347" hidden="1" x14ac:dyDescent="0.25"/>
    <row r="38348" hidden="1" x14ac:dyDescent="0.25"/>
    <row r="38349" hidden="1" x14ac:dyDescent="0.25"/>
    <row r="38350" hidden="1" x14ac:dyDescent="0.25"/>
    <row r="38351" hidden="1" x14ac:dyDescent="0.25"/>
    <row r="38352" hidden="1" x14ac:dyDescent="0.25"/>
    <row r="38353" hidden="1" x14ac:dyDescent="0.25"/>
    <row r="38354" hidden="1" x14ac:dyDescent="0.25"/>
    <row r="38355" hidden="1" x14ac:dyDescent="0.25"/>
    <row r="38356" hidden="1" x14ac:dyDescent="0.25"/>
    <row r="38357" hidden="1" x14ac:dyDescent="0.25"/>
    <row r="38358" hidden="1" x14ac:dyDescent="0.25"/>
    <row r="38359" hidden="1" x14ac:dyDescent="0.25"/>
    <row r="38360" hidden="1" x14ac:dyDescent="0.25"/>
    <row r="38361" hidden="1" x14ac:dyDescent="0.25"/>
    <row r="38362" hidden="1" x14ac:dyDescent="0.25"/>
    <row r="38363" hidden="1" x14ac:dyDescent="0.25"/>
    <row r="38364" hidden="1" x14ac:dyDescent="0.25"/>
    <row r="38365" hidden="1" x14ac:dyDescent="0.25"/>
    <row r="38366" hidden="1" x14ac:dyDescent="0.25"/>
    <row r="38367" hidden="1" x14ac:dyDescent="0.25"/>
    <row r="38368" hidden="1" x14ac:dyDescent="0.25"/>
    <row r="38369" hidden="1" x14ac:dyDescent="0.25"/>
    <row r="38370" hidden="1" x14ac:dyDescent="0.25"/>
    <row r="38371" hidden="1" x14ac:dyDescent="0.25"/>
    <row r="38372" hidden="1" x14ac:dyDescent="0.25"/>
    <row r="38373" hidden="1" x14ac:dyDescent="0.25"/>
    <row r="38374" hidden="1" x14ac:dyDescent="0.25"/>
    <row r="38375" hidden="1" x14ac:dyDescent="0.25"/>
    <row r="38376" hidden="1" x14ac:dyDescent="0.25"/>
    <row r="38377" hidden="1" x14ac:dyDescent="0.25"/>
    <row r="38378" hidden="1" x14ac:dyDescent="0.25"/>
    <row r="38379" hidden="1" x14ac:dyDescent="0.25"/>
    <row r="38380" hidden="1" x14ac:dyDescent="0.25"/>
    <row r="38381" hidden="1" x14ac:dyDescent="0.25"/>
    <row r="38382" hidden="1" x14ac:dyDescent="0.25"/>
    <row r="38383" hidden="1" x14ac:dyDescent="0.25"/>
    <row r="38384" hidden="1" x14ac:dyDescent="0.25"/>
    <row r="38385" hidden="1" x14ac:dyDescent="0.25"/>
    <row r="38386" hidden="1" x14ac:dyDescent="0.25"/>
    <row r="38387" hidden="1" x14ac:dyDescent="0.25"/>
    <row r="38388" hidden="1" x14ac:dyDescent="0.25"/>
    <row r="38389" hidden="1" x14ac:dyDescent="0.25"/>
    <row r="38390" hidden="1" x14ac:dyDescent="0.25"/>
    <row r="38391" hidden="1" x14ac:dyDescent="0.25"/>
    <row r="38392" hidden="1" x14ac:dyDescent="0.25"/>
    <row r="38393" hidden="1" x14ac:dyDescent="0.25"/>
    <row r="38394" hidden="1" x14ac:dyDescent="0.25"/>
    <row r="38395" hidden="1" x14ac:dyDescent="0.25"/>
    <row r="38396" hidden="1" x14ac:dyDescent="0.25"/>
    <row r="38397" hidden="1" x14ac:dyDescent="0.25"/>
    <row r="38398" hidden="1" x14ac:dyDescent="0.25"/>
    <row r="38399" hidden="1" x14ac:dyDescent="0.25"/>
    <row r="38400" hidden="1" x14ac:dyDescent="0.25"/>
    <row r="38401" hidden="1" x14ac:dyDescent="0.25"/>
    <row r="38402" hidden="1" x14ac:dyDescent="0.25"/>
    <row r="38403" hidden="1" x14ac:dyDescent="0.25"/>
    <row r="38404" hidden="1" x14ac:dyDescent="0.25"/>
    <row r="38405" hidden="1" x14ac:dyDescent="0.25"/>
    <row r="38406" hidden="1" x14ac:dyDescent="0.25"/>
    <row r="38407" hidden="1" x14ac:dyDescent="0.25"/>
    <row r="38408" hidden="1" x14ac:dyDescent="0.25"/>
    <row r="38409" hidden="1" x14ac:dyDescent="0.25"/>
    <row r="38410" hidden="1" x14ac:dyDescent="0.25"/>
    <row r="38411" hidden="1" x14ac:dyDescent="0.25"/>
    <row r="38412" hidden="1" x14ac:dyDescent="0.25"/>
    <row r="38413" hidden="1" x14ac:dyDescent="0.25"/>
    <row r="38414" hidden="1" x14ac:dyDescent="0.25"/>
    <row r="38415" hidden="1" x14ac:dyDescent="0.25"/>
    <row r="38416" hidden="1" x14ac:dyDescent="0.25"/>
    <row r="38417" hidden="1" x14ac:dyDescent="0.25"/>
    <row r="38418" hidden="1" x14ac:dyDescent="0.25"/>
    <row r="38419" hidden="1" x14ac:dyDescent="0.25"/>
    <row r="38420" hidden="1" x14ac:dyDescent="0.25"/>
    <row r="38421" hidden="1" x14ac:dyDescent="0.25"/>
    <row r="38422" hidden="1" x14ac:dyDescent="0.25"/>
    <row r="38423" hidden="1" x14ac:dyDescent="0.25"/>
    <row r="38424" hidden="1" x14ac:dyDescent="0.25"/>
    <row r="38425" hidden="1" x14ac:dyDescent="0.25"/>
    <row r="38426" hidden="1" x14ac:dyDescent="0.25"/>
    <row r="38427" hidden="1" x14ac:dyDescent="0.25"/>
    <row r="38428" hidden="1" x14ac:dyDescent="0.25"/>
    <row r="38429" hidden="1" x14ac:dyDescent="0.25"/>
    <row r="38430" hidden="1" x14ac:dyDescent="0.25"/>
    <row r="38431" hidden="1" x14ac:dyDescent="0.25"/>
    <row r="38432" hidden="1" x14ac:dyDescent="0.25"/>
    <row r="38433" hidden="1" x14ac:dyDescent="0.25"/>
    <row r="38434" hidden="1" x14ac:dyDescent="0.25"/>
    <row r="38435" hidden="1" x14ac:dyDescent="0.25"/>
    <row r="38436" hidden="1" x14ac:dyDescent="0.25"/>
    <row r="38437" hidden="1" x14ac:dyDescent="0.25"/>
    <row r="38438" hidden="1" x14ac:dyDescent="0.25"/>
    <row r="38439" hidden="1" x14ac:dyDescent="0.25"/>
    <row r="38440" hidden="1" x14ac:dyDescent="0.25"/>
    <row r="38441" hidden="1" x14ac:dyDescent="0.25"/>
    <row r="38442" hidden="1" x14ac:dyDescent="0.25"/>
    <row r="38443" hidden="1" x14ac:dyDescent="0.25"/>
    <row r="38444" hidden="1" x14ac:dyDescent="0.25"/>
    <row r="38445" hidden="1" x14ac:dyDescent="0.25"/>
    <row r="38446" hidden="1" x14ac:dyDescent="0.25"/>
    <row r="38447" hidden="1" x14ac:dyDescent="0.25"/>
    <row r="38448" hidden="1" x14ac:dyDescent="0.25"/>
    <row r="38449" hidden="1" x14ac:dyDescent="0.25"/>
    <row r="38450" hidden="1" x14ac:dyDescent="0.25"/>
    <row r="38451" hidden="1" x14ac:dyDescent="0.25"/>
    <row r="38452" hidden="1" x14ac:dyDescent="0.25"/>
    <row r="38453" hidden="1" x14ac:dyDescent="0.25"/>
    <row r="38454" hidden="1" x14ac:dyDescent="0.25"/>
    <row r="38455" hidden="1" x14ac:dyDescent="0.25"/>
    <row r="38456" hidden="1" x14ac:dyDescent="0.25"/>
    <row r="38457" hidden="1" x14ac:dyDescent="0.25"/>
    <row r="38458" hidden="1" x14ac:dyDescent="0.25"/>
    <row r="38459" hidden="1" x14ac:dyDescent="0.25"/>
    <row r="38460" hidden="1" x14ac:dyDescent="0.25"/>
    <row r="38461" hidden="1" x14ac:dyDescent="0.25"/>
    <row r="38462" hidden="1" x14ac:dyDescent="0.25"/>
    <row r="38463" hidden="1" x14ac:dyDescent="0.25"/>
    <row r="38464" hidden="1" x14ac:dyDescent="0.25"/>
    <row r="38465" hidden="1" x14ac:dyDescent="0.25"/>
    <row r="38466" hidden="1" x14ac:dyDescent="0.25"/>
    <row r="38467" hidden="1" x14ac:dyDescent="0.25"/>
    <row r="38468" hidden="1" x14ac:dyDescent="0.25"/>
    <row r="38469" hidden="1" x14ac:dyDescent="0.25"/>
    <row r="38470" hidden="1" x14ac:dyDescent="0.25"/>
    <row r="38471" hidden="1" x14ac:dyDescent="0.25"/>
    <row r="38472" hidden="1" x14ac:dyDescent="0.25"/>
    <row r="38473" hidden="1" x14ac:dyDescent="0.25"/>
    <row r="38474" hidden="1" x14ac:dyDescent="0.25"/>
    <row r="38475" hidden="1" x14ac:dyDescent="0.25"/>
    <row r="38476" hidden="1" x14ac:dyDescent="0.25"/>
    <row r="38477" hidden="1" x14ac:dyDescent="0.25"/>
    <row r="38478" hidden="1" x14ac:dyDescent="0.25"/>
    <row r="38479" hidden="1" x14ac:dyDescent="0.25"/>
    <row r="38480" hidden="1" x14ac:dyDescent="0.25"/>
    <row r="38481" hidden="1" x14ac:dyDescent="0.25"/>
    <row r="38482" hidden="1" x14ac:dyDescent="0.25"/>
    <row r="38483" hidden="1" x14ac:dyDescent="0.25"/>
    <row r="38484" hidden="1" x14ac:dyDescent="0.25"/>
    <row r="38485" hidden="1" x14ac:dyDescent="0.25"/>
    <row r="38486" hidden="1" x14ac:dyDescent="0.25"/>
    <row r="38487" hidden="1" x14ac:dyDescent="0.25"/>
    <row r="38488" hidden="1" x14ac:dyDescent="0.25"/>
    <row r="38489" hidden="1" x14ac:dyDescent="0.25"/>
    <row r="38490" hidden="1" x14ac:dyDescent="0.25"/>
    <row r="38491" hidden="1" x14ac:dyDescent="0.25"/>
    <row r="38492" hidden="1" x14ac:dyDescent="0.25"/>
    <row r="38493" hidden="1" x14ac:dyDescent="0.25"/>
    <row r="38494" hidden="1" x14ac:dyDescent="0.25"/>
    <row r="38495" hidden="1" x14ac:dyDescent="0.25"/>
    <row r="38496" hidden="1" x14ac:dyDescent="0.25"/>
    <row r="38497" hidden="1" x14ac:dyDescent="0.25"/>
    <row r="38498" hidden="1" x14ac:dyDescent="0.25"/>
    <row r="38499" hidden="1" x14ac:dyDescent="0.25"/>
    <row r="38500" hidden="1" x14ac:dyDescent="0.25"/>
    <row r="38501" hidden="1" x14ac:dyDescent="0.25"/>
    <row r="38502" hidden="1" x14ac:dyDescent="0.25"/>
    <row r="38503" hidden="1" x14ac:dyDescent="0.25"/>
    <row r="38504" hidden="1" x14ac:dyDescent="0.25"/>
    <row r="38505" hidden="1" x14ac:dyDescent="0.25"/>
    <row r="38506" hidden="1" x14ac:dyDescent="0.25"/>
    <row r="38507" hidden="1" x14ac:dyDescent="0.25"/>
    <row r="38508" hidden="1" x14ac:dyDescent="0.25"/>
    <row r="38509" hidden="1" x14ac:dyDescent="0.25"/>
    <row r="38510" hidden="1" x14ac:dyDescent="0.25"/>
    <row r="38511" hidden="1" x14ac:dyDescent="0.25"/>
    <row r="38512" hidden="1" x14ac:dyDescent="0.25"/>
    <row r="38513" hidden="1" x14ac:dyDescent="0.25"/>
    <row r="38514" hidden="1" x14ac:dyDescent="0.25"/>
    <row r="38515" hidden="1" x14ac:dyDescent="0.25"/>
    <row r="38516" hidden="1" x14ac:dyDescent="0.25"/>
    <row r="38517" hidden="1" x14ac:dyDescent="0.25"/>
    <row r="38518" hidden="1" x14ac:dyDescent="0.25"/>
    <row r="38519" hidden="1" x14ac:dyDescent="0.25"/>
    <row r="38520" hidden="1" x14ac:dyDescent="0.25"/>
    <row r="38521" hidden="1" x14ac:dyDescent="0.25"/>
    <row r="38522" hidden="1" x14ac:dyDescent="0.25"/>
    <row r="38523" hidden="1" x14ac:dyDescent="0.25"/>
    <row r="38524" hidden="1" x14ac:dyDescent="0.25"/>
    <row r="38525" hidden="1" x14ac:dyDescent="0.25"/>
    <row r="38526" hidden="1" x14ac:dyDescent="0.25"/>
    <row r="38527" hidden="1" x14ac:dyDescent="0.25"/>
    <row r="38528" hidden="1" x14ac:dyDescent="0.25"/>
    <row r="38529" hidden="1" x14ac:dyDescent="0.25"/>
    <row r="38530" hidden="1" x14ac:dyDescent="0.25"/>
    <row r="38531" hidden="1" x14ac:dyDescent="0.25"/>
    <row r="38532" hidden="1" x14ac:dyDescent="0.25"/>
    <row r="38533" hidden="1" x14ac:dyDescent="0.25"/>
    <row r="38534" hidden="1" x14ac:dyDescent="0.25"/>
    <row r="38535" hidden="1" x14ac:dyDescent="0.25"/>
    <row r="38536" hidden="1" x14ac:dyDescent="0.25"/>
    <row r="38537" hidden="1" x14ac:dyDescent="0.25"/>
    <row r="38538" hidden="1" x14ac:dyDescent="0.25"/>
    <row r="38539" hidden="1" x14ac:dyDescent="0.25"/>
    <row r="38540" hidden="1" x14ac:dyDescent="0.25"/>
    <row r="38541" hidden="1" x14ac:dyDescent="0.25"/>
    <row r="38542" hidden="1" x14ac:dyDescent="0.25"/>
    <row r="38543" hidden="1" x14ac:dyDescent="0.25"/>
    <row r="38544" hidden="1" x14ac:dyDescent="0.25"/>
    <row r="38545" hidden="1" x14ac:dyDescent="0.25"/>
    <row r="38546" hidden="1" x14ac:dyDescent="0.25"/>
    <row r="38547" hidden="1" x14ac:dyDescent="0.25"/>
    <row r="38548" hidden="1" x14ac:dyDescent="0.25"/>
    <row r="38549" hidden="1" x14ac:dyDescent="0.25"/>
    <row r="38550" hidden="1" x14ac:dyDescent="0.25"/>
    <row r="38551" hidden="1" x14ac:dyDescent="0.25"/>
    <row r="38552" hidden="1" x14ac:dyDescent="0.25"/>
    <row r="38553" hidden="1" x14ac:dyDescent="0.25"/>
    <row r="38554" hidden="1" x14ac:dyDescent="0.25"/>
    <row r="38555" hidden="1" x14ac:dyDescent="0.25"/>
    <row r="38556" hidden="1" x14ac:dyDescent="0.25"/>
    <row r="38557" hidden="1" x14ac:dyDescent="0.25"/>
    <row r="38558" hidden="1" x14ac:dyDescent="0.25"/>
    <row r="38559" hidden="1" x14ac:dyDescent="0.25"/>
    <row r="38560" hidden="1" x14ac:dyDescent="0.25"/>
    <row r="38561" hidden="1" x14ac:dyDescent="0.25"/>
    <row r="38562" hidden="1" x14ac:dyDescent="0.25"/>
    <row r="38563" hidden="1" x14ac:dyDescent="0.25"/>
    <row r="38564" hidden="1" x14ac:dyDescent="0.25"/>
    <row r="38565" hidden="1" x14ac:dyDescent="0.25"/>
    <row r="38566" hidden="1" x14ac:dyDescent="0.25"/>
    <row r="38567" hidden="1" x14ac:dyDescent="0.25"/>
    <row r="38568" hidden="1" x14ac:dyDescent="0.25"/>
    <row r="38569" hidden="1" x14ac:dyDescent="0.25"/>
    <row r="38570" hidden="1" x14ac:dyDescent="0.25"/>
    <row r="38571" hidden="1" x14ac:dyDescent="0.25"/>
    <row r="38572" hidden="1" x14ac:dyDescent="0.25"/>
    <row r="38573" hidden="1" x14ac:dyDescent="0.25"/>
    <row r="38574" hidden="1" x14ac:dyDescent="0.25"/>
    <row r="38575" hidden="1" x14ac:dyDescent="0.25"/>
    <row r="38576" hidden="1" x14ac:dyDescent="0.25"/>
    <row r="38577" hidden="1" x14ac:dyDescent="0.25"/>
    <row r="38578" hidden="1" x14ac:dyDescent="0.25"/>
    <row r="38579" hidden="1" x14ac:dyDescent="0.25"/>
    <row r="38580" hidden="1" x14ac:dyDescent="0.25"/>
    <row r="38581" hidden="1" x14ac:dyDescent="0.25"/>
    <row r="38582" hidden="1" x14ac:dyDescent="0.25"/>
    <row r="38583" hidden="1" x14ac:dyDescent="0.25"/>
    <row r="38584" hidden="1" x14ac:dyDescent="0.25"/>
    <row r="38585" hidden="1" x14ac:dyDescent="0.25"/>
    <row r="38586" hidden="1" x14ac:dyDescent="0.25"/>
    <row r="38587" hidden="1" x14ac:dyDescent="0.25"/>
    <row r="38588" hidden="1" x14ac:dyDescent="0.25"/>
    <row r="38589" hidden="1" x14ac:dyDescent="0.25"/>
    <row r="38590" hidden="1" x14ac:dyDescent="0.25"/>
    <row r="38591" hidden="1" x14ac:dyDescent="0.25"/>
    <row r="38592" hidden="1" x14ac:dyDescent="0.25"/>
    <row r="38593" hidden="1" x14ac:dyDescent="0.25"/>
    <row r="38594" hidden="1" x14ac:dyDescent="0.25"/>
    <row r="38595" hidden="1" x14ac:dyDescent="0.25"/>
    <row r="38596" hidden="1" x14ac:dyDescent="0.25"/>
    <row r="38597" hidden="1" x14ac:dyDescent="0.25"/>
    <row r="38598" hidden="1" x14ac:dyDescent="0.25"/>
    <row r="38599" hidden="1" x14ac:dyDescent="0.25"/>
    <row r="38600" hidden="1" x14ac:dyDescent="0.25"/>
    <row r="38601" hidden="1" x14ac:dyDescent="0.25"/>
    <row r="38602" hidden="1" x14ac:dyDescent="0.25"/>
    <row r="38603" hidden="1" x14ac:dyDescent="0.25"/>
    <row r="38604" hidden="1" x14ac:dyDescent="0.25"/>
    <row r="38605" hidden="1" x14ac:dyDescent="0.25"/>
    <row r="38606" hidden="1" x14ac:dyDescent="0.25"/>
    <row r="38607" hidden="1" x14ac:dyDescent="0.25"/>
    <row r="38608" hidden="1" x14ac:dyDescent="0.25"/>
    <row r="38609" hidden="1" x14ac:dyDescent="0.25"/>
    <row r="38610" hidden="1" x14ac:dyDescent="0.25"/>
    <row r="38611" hidden="1" x14ac:dyDescent="0.25"/>
    <row r="38612" hidden="1" x14ac:dyDescent="0.25"/>
    <row r="38613" hidden="1" x14ac:dyDescent="0.25"/>
    <row r="38614" hidden="1" x14ac:dyDescent="0.25"/>
    <row r="38615" hidden="1" x14ac:dyDescent="0.25"/>
    <row r="38616" hidden="1" x14ac:dyDescent="0.25"/>
    <row r="38617" hidden="1" x14ac:dyDescent="0.25"/>
    <row r="38618" hidden="1" x14ac:dyDescent="0.25"/>
    <row r="38619" hidden="1" x14ac:dyDescent="0.25"/>
    <row r="38620" hidden="1" x14ac:dyDescent="0.25"/>
    <row r="38621" hidden="1" x14ac:dyDescent="0.25"/>
    <row r="38622" hidden="1" x14ac:dyDescent="0.25"/>
    <row r="38623" hidden="1" x14ac:dyDescent="0.25"/>
    <row r="38624" hidden="1" x14ac:dyDescent="0.25"/>
    <row r="38625" hidden="1" x14ac:dyDescent="0.25"/>
    <row r="38626" hidden="1" x14ac:dyDescent="0.25"/>
    <row r="38627" hidden="1" x14ac:dyDescent="0.25"/>
    <row r="38628" hidden="1" x14ac:dyDescent="0.25"/>
    <row r="38629" hidden="1" x14ac:dyDescent="0.25"/>
    <row r="38630" hidden="1" x14ac:dyDescent="0.25"/>
    <row r="38631" hidden="1" x14ac:dyDescent="0.25"/>
    <row r="38632" hidden="1" x14ac:dyDescent="0.25"/>
    <row r="38633" hidden="1" x14ac:dyDescent="0.25"/>
    <row r="38634" hidden="1" x14ac:dyDescent="0.25"/>
    <row r="38635" hidden="1" x14ac:dyDescent="0.25"/>
    <row r="38636" hidden="1" x14ac:dyDescent="0.25"/>
    <row r="38637" hidden="1" x14ac:dyDescent="0.25"/>
    <row r="38638" hidden="1" x14ac:dyDescent="0.25"/>
    <row r="38639" hidden="1" x14ac:dyDescent="0.25"/>
    <row r="38640" hidden="1" x14ac:dyDescent="0.25"/>
    <row r="38641" hidden="1" x14ac:dyDescent="0.25"/>
    <row r="38642" hidden="1" x14ac:dyDescent="0.25"/>
    <row r="38643" hidden="1" x14ac:dyDescent="0.25"/>
    <row r="38644" hidden="1" x14ac:dyDescent="0.25"/>
    <row r="38645" hidden="1" x14ac:dyDescent="0.25"/>
    <row r="38646" hidden="1" x14ac:dyDescent="0.25"/>
    <row r="38647" hidden="1" x14ac:dyDescent="0.25"/>
    <row r="38648" hidden="1" x14ac:dyDescent="0.25"/>
    <row r="38649" hidden="1" x14ac:dyDescent="0.25"/>
    <row r="38650" hidden="1" x14ac:dyDescent="0.25"/>
    <row r="38651" hidden="1" x14ac:dyDescent="0.25"/>
    <row r="38652" hidden="1" x14ac:dyDescent="0.25"/>
    <row r="38653" hidden="1" x14ac:dyDescent="0.25"/>
    <row r="38654" hidden="1" x14ac:dyDescent="0.25"/>
    <row r="38655" hidden="1" x14ac:dyDescent="0.25"/>
    <row r="38656" hidden="1" x14ac:dyDescent="0.25"/>
    <row r="38657" hidden="1" x14ac:dyDescent="0.25"/>
    <row r="38658" hidden="1" x14ac:dyDescent="0.25"/>
    <row r="38659" hidden="1" x14ac:dyDescent="0.25"/>
    <row r="38660" hidden="1" x14ac:dyDescent="0.25"/>
    <row r="38661" hidden="1" x14ac:dyDescent="0.25"/>
    <row r="38662" hidden="1" x14ac:dyDescent="0.25"/>
    <row r="38663" hidden="1" x14ac:dyDescent="0.25"/>
    <row r="38664" hidden="1" x14ac:dyDescent="0.25"/>
    <row r="38665" hidden="1" x14ac:dyDescent="0.25"/>
    <row r="38666" hidden="1" x14ac:dyDescent="0.25"/>
    <row r="38667" hidden="1" x14ac:dyDescent="0.25"/>
    <row r="38668" hidden="1" x14ac:dyDescent="0.25"/>
    <row r="38669" hidden="1" x14ac:dyDescent="0.25"/>
    <row r="38670" hidden="1" x14ac:dyDescent="0.25"/>
    <row r="38671" hidden="1" x14ac:dyDescent="0.25"/>
    <row r="38672" hidden="1" x14ac:dyDescent="0.25"/>
    <row r="38673" hidden="1" x14ac:dyDescent="0.25"/>
    <row r="38674" hidden="1" x14ac:dyDescent="0.25"/>
    <row r="38675" hidden="1" x14ac:dyDescent="0.25"/>
    <row r="38676" hidden="1" x14ac:dyDescent="0.25"/>
    <row r="38677" hidden="1" x14ac:dyDescent="0.25"/>
    <row r="38678" hidden="1" x14ac:dyDescent="0.25"/>
    <row r="38679" hidden="1" x14ac:dyDescent="0.25"/>
    <row r="38680" hidden="1" x14ac:dyDescent="0.25"/>
    <row r="38681" hidden="1" x14ac:dyDescent="0.25"/>
    <row r="38682" hidden="1" x14ac:dyDescent="0.25"/>
    <row r="38683" hidden="1" x14ac:dyDescent="0.25"/>
    <row r="38684" hidden="1" x14ac:dyDescent="0.25"/>
    <row r="38685" hidden="1" x14ac:dyDescent="0.25"/>
    <row r="38686" hidden="1" x14ac:dyDescent="0.25"/>
    <row r="38687" hidden="1" x14ac:dyDescent="0.25"/>
    <row r="38688" hidden="1" x14ac:dyDescent="0.25"/>
    <row r="38689" hidden="1" x14ac:dyDescent="0.25"/>
    <row r="38690" hidden="1" x14ac:dyDescent="0.25"/>
    <row r="38691" hidden="1" x14ac:dyDescent="0.25"/>
    <row r="38692" hidden="1" x14ac:dyDescent="0.25"/>
    <row r="38693" hidden="1" x14ac:dyDescent="0.25"/>
    <row r="38694" hidden="1" x14ac:dyDescent="0.25"/>
    <row r="38695" hidden="1" x14ac:dyDescent="0.25"/>
    <row r="38696" hidden="1" x14ac:dyDescent="0.25"/>
    <row r="38697" hidden="1" x14ac:dyDescent="0.25"/>
    <row r="38698" hidden="1" x14ac:dyDescent="0.25"/>
    <row r="38699" hidden="1" x14ac:dyDescent="0.25"/>
    <row r="38700" hidden="1" x14ac:dyDescent="0.25"/>
    <row r="38701" hidden="1" x14ac:dyDescent="0.25"/>
    <row r="38702" hidden="1" x14ac:dyDescent="0.25"/>
    <row r="38703" hidden="1" x14ac:dyDescent="0.25"/>
    <row r="38704" hidden="1" x14ac:dyDescent="0.25"/>
    <row r="38705" hidden="1" x14ac:dyDescent="0.25"/>
    <row r="38706" hidden="1" x14ac:dyDescent="0.25"/>
    <row r="38707" hidden="1" x14ac:dyDescent="0.25"/>
    <row r="38708" hidden="1" x14ac:dyDescent="0.25"/>
    <row r="38709" hidden="1" x14ac:dyDescent="0.25"/>
    <row r="38710" hidden="1" x14ac:dyDescent="0.25"/>
    <row r="38711" hidden="1" x14ac:dyDescent="0.25"/>
    <row r="38712" hidden="1" x14ac:dyDescent="0.25"/>
    <row r="38713" hidden="1" x14ac:dyDescent="0.25"/>
    <row r="38714" hidden="1" x14ac:dyDescent="0.25"/>
    <row r="38715" hidden="1" x14ac:dyDescent="0.25"/>
    <row r="38716" hidden="1" x14ac:dyDescent="0.25"/>
    <row r="38717" hidden="1" x14ac:dyDescent="0.25"/>
    <row r="38718" hidden="1" x14ac:dyDescent="0.25"/>
    <row r="38719" hidden="1" x14ac:dyDescent="0.25"/>
    <row r="38720" hidden="1" x14ac:dyDescent="0.25"/>
    <row r="38721" hidden="1" x14ac:dyDescent="0.25"/>
    <row r="38722" hidden="1" x14ac:dyDescent="0.25"/>
    <row r="38723" hidden="1" x14ac:dyDescent="0.25"/>
    <row r="38724" hidden="1" x14ac:dyDescent="0.25"/>
    <row r="38725" hidden="1" x14ac:dyDescent="0.25"/>
    <row r="38726" hidden="1" x14ac:dyDescent="0.25"/>
    <row r="38727" hidden="1" x14ac:dyDescent="0.25"/>
    <row r="38728" hidden="1" x14ac:dyDescent="0.25"/>
    <row r="38729" hidden="1" x14ac:dyDescent="0.25"/>
    <row r="38730" hidden="1" x14ac:dyDescent="0.25"/>
    <row r="38731" hidden="1" x14ac:dyDescent="0.25"/>
    <row r="38732" hidden="1" x14ac:dyDescent="0.25"/>
    <row r="38733" hidden="1" x14ac:dyDescent="0.25"/>
    <row r="38734" hidden="1" x14ac:dyDescent="0.25"/>
    <row r="38735" hidden="1" x14ac:dyDescent="0.25"/>
    <row r="38736" hidden="1" x14ac:dyDescent="0.25"/>
    <row r="38737" hidden="1" x14ac:dyDescent="0.25"/>
    <row r="38738" hidden="1" x14ac:dyDescent="0.25"/>
    <row r="38739" hidden="1" x14ac:dyDescent="0.25"/>
    <row r="38740" hidden="1" x14ac:dyDescent="0.25"/>
    <row r="38741" hidden="1" x14ac:dyDescent="0.25"/>
    <row r="38742" hidden="1" x14ac:dyDescent="0.25"/>
    <row r="38743" hidden="1" x14ac:dyDescent="0.25"/>
    <row r="38744" hidden="1" x14ac:dyDescent="0.25"/>
    <row r="38745" hidden="1" x14ac:dyDescent="0.25"/>
    <row r="38746" hidden="1" x14ac:dyDescent="0.25"/>
    <row r="38747" hidden="1" x14ac:dyDescent="0.25"/>
    <row r="38748" hidden="1" x14ac:dyDescent="0.25"/>
    <row r="38749" hidden="1" x14ac:dyDescent="0.25"/>
    <row r="38750" hidden="1" x14ac:dyDescent="0.25"/>
    <row r="38751" hidden="1" x14ac:dyDescent="0.25"/>
    <row r="38752" hidden="1" x14ac:dyDescent="0.25"/>
    <row r="38753" hidden="1" x14ac:dyDescent="0.25"/>
    <row r="38754" hidden="1" x14ac:dyDescent="0.25"/>
    <row r="38755" hidden="1" x14ac:dyDescent="0.25"/>
    <row r="38756" hidden="1" x14ac:dyDescent="0.25"/>
    <row r="38757" hidden="1" x14ac:dyDescent="0.25"/>
    <row r="38758" hidden="1" x14ac:dyDescent="0.25"/>
    <row r="38759" hidden="1" x14ac:dyDescent="0.25"/>
    <row r="38760" hidden="1" x14ac:dyDescent="0.25"/>
    <row r="38761" hidden="1" x14ac:dyDescent="0.25"/>
    <row r="38762" hidden="1" x14ac:dyDescent="0.25"/>
    <row r="38763" hidden="1" x14ac:dyDescent="0.25"/>
    <row r="38764" hidden="1" x14ac:dyDescent="0.25"/>
    <row r="38765" hidden="1" x14ac:dyDescent="0.25"/>
    <row r="38766" hidden="1" x14ac:dyDescent="0.25"/>
    <row r="38767" hidden="1" x14ac:dyDescent="0.25"/>
    <row r="38768" hidden="1" x14ac:dyDescent="0.25"/>
    <row r="38769" hidden="1" x14ac:dyDescent="0.25"/>
    <row r="38770" hidden="1" x14ac:dyDescent="0.25"/>
    <row r="38771" hidden="1" x14ac:dyDescent="0.25"/>
    <row r="38772" hidden="1" x14ac:dyDescent="0.25"/>
    <row r="38773" hidden="1" x14ac:dyDescent="0.25"/>
    <row r="38774" hidden="1" x14ac:dyDescent="0.25"/>
    <row r="38775" hidden="1" x14ac:dyDescent="0.25"/>
    <row r="38776" hidden="1" x14ac:dyDescent="0.25"/>
    <row r="38777" hidden="1" x14ac:dyDescent="0.25"/>
    <row r="38778" hidden="1" x14ac:dyDescent="0.25"/>
    <row r="38779" hidden="1" x14ac:dyDescent="0.25"/>
    <row r="38780" hidden="1" x14ac:dyDescent="0.25"/>
    <row r="38781" hidden="1" x14ac:dyDescent="0.25"/>
    <row r="38782" hidden="1" x14ac:dyDescent="0.25"/>
    <row r="38783" hidden="1" x14ac:dyDescent="0.25"/>
    <row r="38784" hidden="1" x14ac:dyDescent="0.25"/>
    <row r="38785" hidden="1" x14ac:dyDescent="0.25"/>
    <row r="38786" hidden="1" x14ac:dyDescent="0.25"/>
    <row r="38787" hidden="1" x14ac:dyDescent="0.25"/>
    <row r="38788" hidden="1" x14ac:dyDescent="0.25"/>
    <row r="38789" hidden="1" x14ac:dyDescent="0.25"/>
    <row r="38790" hidden="1" x14ac:dyDescent="0.25"/>
    <row r="38791" hidden="1" x14ac:dyDescent="0.25"/>
    <row r="38792" hidden="1" x14ac:dyDescent="0.25"/>
    <row r="38793" hidden="1" x14ac:dyDescent="0.25"/>
    <row r="38794" hidden="1" x14ac:dyDescent="0.25"/>
    <row r="38795" hidden="1" x14ac:dyDescent="0.25"/>
    <row r="38796" hidden="1" x14ac:dyDescent="0.25"/>
    <row r="38797" hidden="1" x14ac:dyDescent="0.25"/>
    <row r="38798" hidden="1" x14ac:dyDescent="0.25"/>
    <row r="38799" hidden="1" x14ac:dyDescent="0.25"/>
    <row r="38800" hidden="1" x14ac:dyDescent="0.25"/>
    <row r="38801" hidden="1" x14ac:dyDescent="0.25"/>
    <row r="38802" hidden="1" x14ac:dyDescent="0.25"/>
    <row r="38803" hidden="1" x14ac:dyDescent="0.25"/>
    <row r="38804" hidden="1" x14ac:dyDescent="0.25"/>
    <row r="38805" hidden="1" x14ac:dyDescent="0.25"/>
    <row r="38806" hidden="1" x14ac:dyDescent="0.25"/>
    <row r="38807" hidden="1" x14ac:dyDescent="0.25"/>
    <row r="38808" hidden="1" x14ac:dyDescent="0.25"/>
    <row r="38809" hidden="1" x14ac:dyDescent="0.25"/>
    <row r="38810" hidden="1" x14ac:dyDescent="0.25"/>
    <row r="38811" hidden="1" x14ac:dyDescent="0.25"/>
    <row r="38812" hidden="1" x14ac:dyDescent="0.25"/>
    <row r="38813" hidden="1" x14ac:dyDescent="0.25"/>
    <row r="38814" hidden="1" x14ac:dyDescent="0.25"/>
    <row r="38815" hidden="1" x14ac:dyDescent="0.25"/>
    <row r="38816" hidden="1" x14ac:dyDescent="0.25"/>
    <row r="38817" hidden="1" x14ac:dyDescent="0.25"/>
    <row r="38818" hidden="1" x14ac:dyDescent="0.25"/>
    <row r="38819" hidden="1" x14ac:dyDescent="0.25"/>
    <row r="38820" hidden="1" x14ac:dyDescent="0.25"/>
    <row r="38821" hidden="1" x14ac:dyDescent="0.25"/>
    <row r="38822" hidden="1" x14ac:dyDescent="0.25"/>
    <row r="38823" hidden="1" x14ac:dyDescent="0.25"/>
    <row r="38824" hidden="1" x14ac:dyDescent="0.25"/>
    <row r="38825" hidden="1" x14ac:dyDescent="0.25"/>
    <row r="38826" hidden="1" x14ac:dyDescent="0.25"/>
    <row r="38827" hidden="1" x14ac:dyDescent="0.25"/>
    <row r="38828" hidden="1" x14ac:dyDescent="0.25"/>
    <row r="38829" hidden="1" x14ac:dyDescent="0.25"/>
    <row r="38830" hidden="1" x14ac:dyDescent="0.25"/>
    <row r="38831" hidden="1" x14ac:dyDescent="0.25"/>
    <row r="38832" hidden="1" x14ac:dyDescent="0.25"/>
    <row r="38833" hidden="1" x14ac:dyDescent="0.25"/>
    <row r="38834" hidden="1" x14ac:dyDescent="0.25"/>
    <row r="38835" hidden="1" x14ac:dyDescent="0.25"/>
    <row r="38836" hidden="1" x14ac:dyDescent="0.25"/>
    <row r="38837" hidden="1" x14ac:dyDescent="0.25"/>
    <row r="38838" hidden="1" x14ac:dyDescent="0.25"/>
    <row r="38839" hidden="1" x14ac:dyDescent="0.25"/>
    <row r="38840" hidden="1" x14ac:dyDescent="0.25"/>
    <row r="38841" hidden="1" x14ac:dyDescent="0.25"/>
    <row r="38842" hidden="1" x14ac:dyDescent="0.25"/>
    <row r="38843" hidden="1" x14ac:dyDescent="0.25"/>
    <row r="38844" hidden="1" x14ac:dyDescent="0.25"/>
    <row r="38845" hidden="1" x14ac:dyDescent="0.25"/>
    <row r="38846" hidden="1" x14ac:dyDescent="0.25"/>
    <row r="38847" hidden="1" x14ac:dyDescent="0.25"/>
    <row r="38848" hidden="1" x14ac:dyDescent="0.25"/>
    <row r="38849" hidden="1" x14ac:dyDescent="0.25"/>
    <row r="38850" hidden="1" x14ac:dyDescent="0.25"/>
    <row r="38851" hidden="1" x14ac:dyDescent="0.25"/>
    <row r="38852" hidden="1" x14ac:dyDescent="0.25"/>
    <row r="38853" hidden="1" x14ac:dyDescent="0.25"/>
    <row r="38854" hidden="1" x14ac:dyDescent="0.25"/>
    <row r="38855" hidden="1" x14ac:dyDescent="0.25"/>
    <row r="38856" hidden="1" x14ac:dyDescent="0.25"/>
    <row r="38857" hidden="1" x14ac:dyDescent="0.25"/>
    <row r="38858" hidden="1" x14ac:dyDescent="0.25"/>
    <row r="38859" hidden="1" x14ac:dyDescent="0.25"/>
    <row r="38860" hidden="1" x14ac:dyDescent="0.25"/>
    <row r="38861" hidden="1" x14ac:dyDescent="0.25"/>
    <row r="38862" hidden="1" x14ac:dyDescent="0.25"/>
    <row r="38863" hidden="1" x14ac:dyDescent="0.25"/>
    <row r="38864" hidden="1" x14ac:dyDescent="0.25"/>
    <row r="38865" hidden="1" x14ac:dyDescent="0.25"/>
    <row r="38866" hidden="1" x14ac:dyDescent="0.25"/>
    <row r="38867" hidden="1" x14ac:dyDescent="0.25"/>
    <row r="38868" hidden="1" x14ac:dyDescent="0.25"/>
    <row r="38869" hidden="1" x14ac:dyDescent="0.25"/>
    <row r="38870" hidden="1" x14ac:dyDescent="0.25"/>
    <row r="38871" hidden="1" x14ac:dyDescent="0.25"/>
    <row r="38872" hidden="1" x14ac:dyDescent="0.25"/>
    <row r="38873" hidden="1" x14ac:dyDescent="0.25"/>
    <row r="38874" hidden="1" x14ac:dyDescent="0.25"/>
    <row r="38875" hidden="1" x14ac:dyDescent="0.25"/>
    <row r="38876" hidden="1" x14ac:dyDescent="0.25"/>
    <row r="38877" hidden="1" x14ac:dyDescent="0.25"/>
    <row r="38878" hidden="1" x14ac:dyDescent="0.25"/>
    <row r="38879" hidden="1" x14ac:dyDescent="0.25"/>
    <row r="38880" hidden="1" x14ac:dyDescent="0.25"/>
    <row r="38881" hidden="1" x14ac:dyDescent="0.25"/>
    <row r="38882" hidden="1" x14ac:dyDescent="0.25"/>
    <row r="38883" hidden="1" x14ac:dyDescent="0.25"/>
    <row r="38884" hidden="1" x14ac:dyDescent="0.25"/>
    <row r="38885" hidden="1" x14ac:dyDescent="0.25"/>
    <row r="38886" hidden="1" x14ac:dyDescent="0.25"/>
    <row r="38887" hidden="1" x14ac:dyDescent="0.25"/>
    <row r="38888" hidden="1" x14ac:dyDescent="0.25"/>
    <row r="38889" hidden="1" x14ac:dyDescent="0.25"/>
    <row r="38890" hidden="1" x14ac:dyDescent="0.25"/>
    <row r="38891" hidden="1" x14ac:dyDescent="0.25"/>
    <row r="38892" hidden="1" x14ac:dyDescent="0.25"/>
    <row r="38893" hidden="1" x14ac:dyDescent="0.25"/>
    <row r="38894" hidden="1" x14ac:dyDescent="0.25"/>
    <row r="38895" hidden="1" x14ac:dyDescent="0.25"/>
    <row r="38896" hidden="1" x14ac:dyDescent="0.25"/>
    <row r="38897" hidden="1" x14ac:dyDescent="0.25"/>
    <row r="38898" hidden="1" x14ac:dyDescent="0.25"/>
    <row r="38899" hidden="1" x14ac:dyDescent="0.25"/>
    <row r="38900" hidden="1" x14ac:dyDescent="0.25"/>
    <row r="38901" hidden="1" x14ac:dyDescent="0.25"/>
    <row r="38902" hidden="1" x14ac:dyDescent="0.25"/>
    <row r="38903" hidden="1" x14ac:dyDescent="0.25"/>
    <row r="38904" hidden="1" x14ac:dyDescent="0.25"/>
    <row r="38905" hidden="1" x14ac:dyDescent="0.25"/>
    <row r="38906" hidden="1" x14ac:dyDescent="0.25"/>
    <row r="38907" hidden="1" x14ac:dyDescent="0.25"/>
    <row r="38908" hidden="1" x14ac:dyDescent="0.25"/>
    <row r="38909" hidden="1" x14ac:dyDescent="0.25"/>
    <row r="38910" hidden="1" x14ac:dyDescent="0.25"/>
    <row r="38911" hidden="1" x14ac:dyDescent="0.25"/>
    <row r="38912" hidden="1" x14ac:dyDescent="0.25"/>
    <row r="38913" hidden="1" x14ac:dyDescent="0.25"/>
    <row r="38914" hidden="1" x14ac:dyDescent="0.25"/>
    <row r="38915" hidden="1" x14ac:dyDescent="0.25"/>
    <row r="38916" hidden="1" x14ac:dyDescent="0.25"/>
    <row r="38917" hidden="1" x14ac:dyDescent="0.25"/>
    <row r="38918" hidden="1" x14ac:dyDescent="0.25"/>
    <row r="38919" hidden="1" x14ac:dyDescent="0.25"/>
    <row r="38920" hidden="1" x14ac:dyDescent="0.25"/>
    <row r="38921" hidden="1" x14ac:dyDescent="0.25"/>
    <row r="38922" hidden="1" x14ac:dyDescent="0.25"/>
    <row r="38923" hidden="1" x14ac:dyDescent="0.25"/>
    <row r="38924" hidden="1" x14ac:dyDescent="0.25"/>
    <row r="38925" hidden="1" x14ac:dyDescent="0.25"/>
    <row r="38926" hidden="1" x14ac:dyDescent="0.25"/>
    <row r="38927" hidden="1" x14ac:dyDescent="0.25"/>
    <row r="38928" hidden="1" x14ac:dyDescent="0.25"/>
    <row r="38929" hidden="1" x14ac:dyDescent="0.25"/>
    <row r="38930" hidden="1" x14ac:dyDescent="0.25"/>
    <row r="38931" hidden="1" x14ac:dyDescent="0.25"/>
    <row r="38932" hidden="1" x14ac:dyDescent="0.25"/>
    <row r="38933" hidden="1" x14ac:dyDescent="0.25"/>
    <row r="38934" hidden="1" x14ac:dyDescent="0.25"/>
    <row r="38935" hidden="1" x14ac:dyDescent="0.25"/>
    <row r="38936" hidden="1" x14ac:dyDescent="0.25"/>
    <row r="38937" hidden="1" x14ac:dyDescent="0.25"/>
    <row r="38938" hidden="1" x14ac:dyDescent="0.25"/>
    <row r="38939" hidden="1" x14ac:dyDescent="0.25"/>
    <row r="38940" hidden="1" x14ac:dyDescent="0.25"/>
    <row r="38941" hidden="1" x14ac:dyDescent="0.25"/>
    <row r="38942" hidden="1" x14ac:dyDescent="0.25"/>
    <row r="38943" hidden="1" x14ac:dyDescent="0.25"/>
    <row r="38944" hidden="1" x14ac:dyDescent="0.25"/>
    <row r="38945" hidden="1" x14ac:dyDescent="0.25"/>
    <row r="38946" hidden="1" x14ac:dyDescent="0.25"/>
    <row r="38947" hidden="1" x14ac:dyDescent="0.25"/>
    <row r="38948" hidden="1" x14ac:dyDescent="0.25"/>
    <row r="38949" hidden="1" x14ac:dyDescent="0.25"/>
    <row r="38950" hidden="1" x14ac:dyDescent="0.25"/>
    <row r="38951" hidden="1" x14ac:dyDescent="0.25"/>
    <row r="38952" hidden="1" x14ac:dyDescent="0.25"/>
    <row r="38953" hidden="1" x14ac:dyDescent="0.25"/>
    <row r="38954" hidden="1" x14ac:dyDescent="0.25"/>
    <row r="38955" hidden="1" x14ac:dyDescent="0.25"/>
    <row r="38956" hidden="1" x14ac:dyDescent="0.25"/>
    <row r="38957" hidden="1" x14ac:dyDescent="0.25"/>
    <row r="38958" hidden="1" x14ac:dyDescent="0.25"/>
    <row r="38959" hidden="1" x14ac:dyDescent="0.25"/>
    <row r="38960" hidden="1" x14ac:dyDescent="0.25"/>
    <row r="38961" hidden="1" x14ac:dyDescent="0.25"/>
    <row r="38962" hidden="1" x14ac:dyDescent="0.25"/>
    <row r="38963" hidden="1" x14ac:dyDescent="0.25"/>
    <row r="38964" hidden="1" x14ac:dyDescent="0.25"/>
    <row r="38965" hidden="1" x14ac:dyDescent="0.25"/>
    <row r="38966" hidden="1" x14ac:dyDescent="0.25"/>
    <row r="38967" hidden="1" x14ac:dyDescent="0.25"/>
    <row r="38968" hidden="1" x14ac:dyDescent="0.25"/>
    <row r="38969" hidden="1" x14ac:dyDescent="0.25"/>
    <row r="38970" hidden="1" x14ac:dyDescent="0.25"/>
    <row r="38971" hidden="1" x14ac:dyDescent="0.25"/>
    <row r="38972" hidden="1" x14ac:dyDescent="0.25"/>
    <row r="38973" hidden="1" x14ac:dyDescent="0.25"/>
    <row r="38974" hidden="1" x14ac:dyDescent="0.25"/>
    <row r="38975" hidden="1" x14ac:dyDescent="0.25"/>
    <row r="38976" hidden="1" x14ac:dyDescent="0.25"/>
    <row r="38977" hidden="1" x14ac:dyDescent="0.25"/>
    <row r="38978" hidden="1" x14ac:dyDescent="0.25"/>
    <row r="38979" hidden="1" x14ac:dyDescent="0.25"/>
    <row r="38980" hidden="1" x14ac:dyDescent="0.25"/>
    <row r="38981" hidden="1" x14ac:dyDescent="0.25"/>
    <row r="38982" hidden="1" x14ac:dyDescent="0.25"/>
    <row r="38983" hidden="1" x14ac:dyDescent="0.25"/>
    <row r="38984" hidden="1" x14ac:dyDescent="0.25"/>
    <row r="38985" hidden="1" x14ac:dyDescent="0.25"/>
    <row r="38986" hidden="1" x14ac:dyDescent="0.25"/>
    <row r="38987" hidden="1" x14ac:dyDescent="0.25"/>
    <row r="38988" hidden="1" x14ac:dyDescent="0.25"/>
    <row r="38989" hidden="1" x14ac:dyDescent="0.25"/>
    <row r="38990" hidden="1" x14ac:dyDescent="0.25"/>
    <row r="38991" hidden="1" x14ac:dyDescent="0.25"/>
    <row r="38992" hidden="1" x14ac:dyDescent="0.25"/>
    <row r="38993" hidden="1" x14ac:dyDescent="0.25"/>
    <row r="38994" hidden="1" x14ac:dyDescent="0.25"/>
    <row r="38995" hidden="1" x14ac:dyDescent="0.25"/>
    <row r="38996" hidden="1" x14ac:dyDescent="0.25"/>
    <row r="38997" hidden="1" x14ac:dyDescent="0.25"/>
    <row r="38998" hidden="1" x14ac:dyDescent="0.25"/>
    <row r="38999" hidden="1" x14ac:dyDescent="0.25"/>
    <row r="39000" hidden="1" x14ac:dyDescent="0.25"/>
    <row r="39001" hidden="1" x14ac:dyDescent="0.25"/>
    <row r="39002" hidden="1" x14ac:dyDescent="0.25"/>
    <row r="39003" hidden="1" x14ac:dyDescent="0.25"/>
    <row r="39004" hidden="1" x14ac:dyDescent="0.25"/>
    <row r="39005" hidden="1" x14ac:dyDescent="0.25"/>
    <row r="39006" hidden="1" x14ac:dyDescent="0.25"/>
    <row r="39007" hidden="1" x14ac:dyDescent="0.25"/>
    <row r="39008" hidden="1" x14ac:dyDescent="0.25"/>
    <row r="39009" hidden="1" x14ac:dyDescent="0.25"/>
    <row r="39010" hidden="1" x14ac:dyDescent="0.25"/>
    <row r="39011" hidden="1" x14ac:dyDescent="0.25"/>
    <row r="39012" hidden="1" x14ac:dyDescent="0.25"/>
    <row r="39013" hidden="1" x14ac:dyDescent="0.25"/>
    <row r="39014" hidden="1" x14ac:dyDescent="0.25"/>
    <row r="39015" hidden="1" x14ac:dyDescent="0.25"/>
    <row r="39016" hidden="1" x14ac:dyDescent="0.25"/>
    <row r="39017" hidden="1" x14ac:dyDescent="0.25"/>
    <row r="39018" hidden="1" x14ac:dyDescent="0.25"/>
    <row r="39019" hidden="1" x14ac:dyDescent="0.25"/>
    <row r="39020" hidden="1" x14ac:dyDescent="0.25"/>
    <row r="39021" hidden="1" x14ac:dyDescent="0.25"/>
    <row r="39022" hidden="1" x14ac:dyDescent="0.25"/>
    <row r="39023" hidden="1" x14ac:dyDescent="0.25"/>
    <row r="39024" hidden="1" x14ac:dyDescent="0.25"/>
    <row r="39025" hidden="1" x14ac:dyDescent="0.25"/>
    <row r="39026" hidden="1" x14ac:dyDescent="0.25"/>
    <row r="39027" hidden="1" x14ac:dyDescent="0.25"/>
    <row r="39028" hidden="1" x14ac:dyDescent="0.25"/>
    <row r="39029" hidden="1" x14ac:dyDescent="0.25"/>
    <row r="39030" hidden="1" x14ac:dyDescent="0.25"/>
    <row r="39031" hidden="1" x14ac:dyDescent="0.25"/>
    <row r="39032" hidden="1" x14ac:dyDescent="0.25"/>
    <row r="39033" hidden="1" x14ac:dyDescent="0.25"/>
    <row r="39034" hidden="1" x14ac:dyDescent="0.25"/>
    <row r="39035" hidden="1" x14ac:dyDescent="0.25"/>
    <row r="39036" hidden="1" x14ac:dyDescent="0.25"/>
    <row r="39037" hidden="1" x14ac:dyDescent="0.25"/>
    <row r="39038" hidden="1" x14ac:dyDescent="0.25"/>
    <row r="39039" hidden="1" x14ac:dyDescent="0.25"/>
    <row r="39040" hidden="1" x14ac:dyDescent="0.25"/>
    <row r="39041" hidden="1" x14ac:dyDescent="0.25"/>
    <row r="39042" hidden="1" x14ac:dyDescent="0.25"/>
    <row r="39043" hidden="1" x14ac:dyDescent="0.25"/>
    <row r="39044" hidden="1" x14ac:dyDescent="0.25"/>
    <row r="39045" hidden="1" x14ac:dyDescent="0.25"/>
    <row r="39046" hidden="1" x14ac:dyDescent="0.25"/>
    <row r="39047" hidden="1" x14ac:dyDescent="0.25"/>
    <row r="39048" hidden="1" x14ac:dyDescent="0.25"/>
    <row r="39049" hidden="1" x14ac:dyDescent="0.25"/>
    <row r="39050" hidden="1" x14ac:dyDescent="0.25"/>
    <row r="39051" hidden="1" x14ac:dyDescent="0.25"/>
    <row r="39052" hidden="1" x14ac:dyDescent="0.25"/>
    <row r="39053" hidden="1" x14ac:dyDescent="0.25"/>
    <row r="39054" hidden="1" x14ac:dyDescent="0.25"/>
    <row r="39055" hidden="1" x14ac:dyDescent="0.25"/>
    <row r="39056" hidden="1" x14ac:dyDescent="0.25"/>
    <row r="39057" hidden="1" x14ac:dyDescent="0.25"/>
    <row r="39058" hidden="1" x14ac:dyDescent="0.25"/>
    <row r="39059" hidden="1" x14ac:dyDescent="0.25"/>
    <row r="39060" hidden="1" x14ac:dyDescent="0.25"/>
    <row r="39061" hidden="1" x14ac:dyDescent="0.25"/>
    <row r="39062" hidden="1" x14ac:dyDescent="0.25"/>
    <row r="39063" hidden="1" x14ac:dyDescent="0.25"/>
    <row r="39064" hidden="1" x14ac:dyDescent="0.25"/>
    <row r="39065" hidden="1" x14ac:dyDescent="0.25"/>
    <row r="39066" hidden="1" x14ac:dyDescent="0.25"/>
    <row r="39067" hidden="1" x14ac:dyDescent="0.25"/>
    <row r="39068" hidden="1" x14ac:dyDescent="0.25"/>
    <row r="39069" hidden="1" x14ac:dyDescent="0.25"/>
    <row r="39070" hidden="1" x14ac:dyDescent="0.25"/>
    <row r="39071" hidden="1" x14ac:dyDescent="0.25"/>
    <row r="39072" hidden="1" x14ac:dyDescent="0.25"/>
    <row r="39073" hidden="1" x14ac:dyDescent="0.25"/>
    <row r="39074" hidden="1" x14ac:dyDescent="0.25"/>
    <row r="39075" hidden="1" x14ac:dyDescent="0.25"/>
    <row r="39076" hidden="1" x14ac:dyDescent="0.25"/>
    <row r="39077" hidden="1" x14ac:dyDescent="0.25"/>
    <row r="39078" hidden="1" x14ac:dyDescent="0.25"/>
    <row r="39079" hidden="1" x14ac:dyDescent="0.25"/>
    <row r="39080" hidden="1" x14ac:dyDescent="0.25"/>
    <row r="39081" hidden="1" x14ac:dyDescent="0.25"/>
    <row r="39082" hidden="1" x14ac:dyDescent="0.25"/>
    <row r="39083" hidden="1" x14ac:dyDescent="0.25"/>
    <row r="39084" hidden="1" x14ac:dyDescent="0.25"/>
    <row r="39085" hidden="1" x14ac:dyDescent="0.25"/>
    <row r="39086" hidden="1" x14ac:dyDescent="0.25"/>
    <row r="39087" hidden="1" x14ac:dyDescent="0.25"/>
    <row r="39088" hidden="1" x14ac:dyDescent="0.25"/>
    <row r="39089" hidden="1" x14ac:dyDescent="0.25"/>
    <row r="39090" hidden="1" x14ac:dyDescent="0.25"/>
    <row r="39091" hidden="1" x14ac:dyDescent="0.25"/>
    <row r="39092" hidden="1" x14ac:dyDescent="0.25"/>
    <row r="39093" hidden="1" x14ac:dyDescent="0.25"/>
    <row r="39094" hidden="1" x14ac:dyDescent="0.25"/>
    <row r="39095" hidden="1" x14ac:dyDescent="0.25"/>
    <row r="39096" hidden="1" x14ac:dyDescent="0.25"/>
    <row r="39097" hidden="1" x14ac:dyDescent="0.25"/>
    <row r="39098" hidden="1" x14ac:dyDescent="0.25"/>
    <row r="39099" hidden="1" x14ac:dyDescent="0.25"/>
    <row r="39100" hidden="1" x14ac:dyDescent="0.25"/>
    <row r="39101" hidden="1" x14ac:dyDescent="0.25"/>
    <row r="39102" hidden="1" x14ac:dyDescent="0.25"/>
    <row r="39103" hidden="1" x14ac:dyDescent="0.25"/>
    <row r="39104" hidden="1" x14ac:dyDescent="0.25"/>
    <row r="39105" hidden="1" x14ac:dyDescent="0.25"/>
    <row r="39106" hidden="1" x14ac:dyDescent="0.25"/>
    <row r="39107" hidden="1" x14ac:dyDescent="0.25"/>
    <row r="39108" hidden="1" x14ac:dyDescent="0.25"/>
    <row r="39109" hidden="1" x14ac:dyDescent="0.25"/>
    <row r="39110" hidden="1" x14ac:dyDescent="0.25"/>
    <row r="39111" hidden="1" x14ac:dyDescent="0.25"/>
    <row r="39112" hidden="1" x14ac:dyDescent="0.25"/>
    <row r="39113" hidden="1" x14ac:dyDescent="0.25"/>
    <row r="39114" hidden="1" x14ac:dyDescent="0.25"/>
    <row r="39115" hidden="1" x14ac:dyDescent="0.25"/>
    <row r="39116" hidden="1" x14ac:dyDescent="0.25"/>
    <row r="39117" hidden="1" x14ac:dyDescent="0.25"/>
    <row r="39118" hidden="1" x14ac:dyDescent="0.25"/>
    <row r="39119" hidden="1" x14ac:dyDescent="0.25"/>
    <row r="39120" hidden="1" x14ac:dyDescent="0.25"/>
    <row r="39121" hidden="1" x14ac:dyDescent="0.25"/>
    <row r="39122" hidden="1" x14ac:dyDescent="0.25"/>
    <row r="39123" hidden="1" x14ac:dyDescent="0.25"/>
    <row r="39124" hidden="1" x14ac:dyDescent="0.25"/>
    <row r="39125" hidden="1" x14ac:dyDescent="0.25"/>
    <row r="39126" hidden="1" x14ac:dyDescent="0.25"/>
    <row r="39127" hidden="1" x14ac:dyDescent="0.25"/>
    <row r="39128" hidden="1" x14ac:dyDescent="0.25"/>
    <row r="39129" hidden="1" x14ac:dyDescent="0.25"/>
    <row r="39130" hidden="1" x14ac:dyDescent="0.25"/>
    <row r="39131" hidden="1" x14ac:dyDescent="0.25"/>
    <row r="39132" hidden="1" x14ac:dyDescent="0.25"/>
    <row r="39133" hidden="1" x14ac:dyDescent="0.25"/>
    <row r="39134" hidden="1" x14ac:dyDescent="0.25"/>
    <row r="39135" hidden="1" x14ac:dyDescent="0.25"/>
    <row r="39136" hidden="1" x14ac:dyDescent="0.25"/>
    <row r="39137" hidden="1" x14ac:dyDescent="0.25"/>
    <row r="39138" hidden="1" x14ac:dyDescent="0.25"/>
    <row r="39139" hidden="1" x14ac:dyDescent="0.25"/>
    <row r="39140" hidden="1" x14ac:dyDescent="0.25"/>
    <row r="39141" hidden="1" x14ac:dyDescent="0.25"/>
    <row r="39142" hidden="1" x14ac:dyDescent="0.25"/>
    <row r="39143" hidden="1" x14ac:dyDescent="0.25"/>
    <row r="39144" hidden="1" x14ac:dyDescent="0.25"/>
    <row r="39145" hidden="1" x14ac:dyDescent="0.25"/>
    <row r="39146" hidden="1" x14ac:dyDescent="0.25"/>
    <row r="39147" hidden="1" x14ac:dyDescent="0.25"/>
    <row r="39148" hidden="1" x14ac:dyDescent="0.25"/>
    <row r="39149" hidden="1" x14ac:dyDescent="0.25"/>
    <row r="39150" hidden="1" x14ac:dyDescent="0.25"/>
    <row r="39151" hidden="1" x14ac:dyDescent="0.25"/>
    <row r="39152" hidden="1" x14ac:dyDescent="0.25"/>
    <row r="39153" hidden="1" x14ac:dyDescent="0.25"/>
    <row r="39154" hidden="1" x14ac:dyDescent="0.25"/>
    <row r="39155" hidden="1" x14ac:dyDescent="0.25"/>
    <row r="39156" hidden="1" x14ac:dyDescent="0.25"/>
    <row r="39157" hidden="1" x14ac:dyDescent="0.25"/>
    <row r="39158" hidden="1" x14ac:dyDescent="0.25"/>
    <row r="39159" hidden="1" x14ac:dyDescent="0.25"/>
    <row r="39160" hidden="1" x14ac:dyDescent="0.25"/>
    <row r="39161" hidden="1" x14ac:dyDescent="0.25"/>
    <row r="39162" hidden="1" x14ac:dyDescent="0.25"/>
    <row r="39163" hidden="1" x14ac:dyDescent="0.25"/>
    <row r="39164" hidden="1" x14ac:dyDescent="0.25"/>
    <row r="39165" hidden="1" x14ac:dyDescent="0.25"/>
    <row r="39166" hidden="1" x14ac:dyDescent="0.25"/>
    <row r="39167" hidden="1" x14ac:dyDescent="0.25"/>
    <row r="39168" hidden="1" x14ac:dyDescent="0.25"/>
    <row r="39169" hidden="1" x14ac:dyDescent="0.25"/>
    <row r="39170" hidden="1" x14ac:dyDescent="0.25"/>
    <row r="39171" hidden="1" x14ac:dyDescent="0.25"/>
    <row r="39172" hidden="1" x14ac:dyDescent="0.25"/>
    <row r="39173" hidden="1" x14ac:dyDescent="0.25"/>
    <row r="39174" hidden="1" x14ac:dyDescent="0.25"/>
    <row r="39175" hidden="1" x14ac:dyDescent="0.25"/>
    <row r="39176" hidden="1" x14ac:dyDescent="0.25"/>
    <row r="39177" hidden="1" x14ac:dyDescent="0.25"/>
    <row r="39178" hidden="1" x14ac:dyDescent="0.25"/>
    <row r="39179" hidden="1" x14ac:dyDescent="0.25"/>
    <row r="39180" hidden="1" x14ac:dyDescent="0.25"/>
    <row r="39181" hidden="1" x14ac:dyDescent="0.25"/>
    <row r="39182" hidden="1" x14ac:dyDescent="0.25"/>
    <row r="39183" hidden="1" x14ac:dyDescent="0.25"/>
    <row r="39184" hidden="1" x14ac:dyDescent="0.25"/>
    <row r="39185" hidden="1" x14ac:dyDescent="0.25"/>
    <row r="39186" hidden="1" x14ac:dyDescent="0.25"/>
    <row r="39187" hidden="1" x14ac:dyDescent="0.25"/>
    <row r="39188" hidden="1" x14ac:dyDescent="0.25"/>
    <row r="39189" hidden="1" x14ac:dyDescent="0.25"/>
    <row r="39190" hidden="1" x14ac:dyDescent="0.25"/>
    <row r="39191" hidden="1" x14ac:dyDescent="0.25"/>
    <row r="39192" hidden="1" x14ac:dyDescent="0.25"/>
    <row r="39193" hidden="1" x14ac:dyDescent="0.25"/>
    <row r="39194" hidden="1" x14ac:dyDescent="0.25"/>
    <row r="39195" hidden="1" x14ac:dyDescent="0.25"/>
    <row r="39196" hidden="1" x14ac:dyDescent="0.25"/>
    <row r="39197" hidden="1" x14ac:dyDescent="0.25"/>
    <row r="39198" hidden="1" x14ac:dyDescent="0.25"/>
    <row r="39199" hidden="1" x14ac:dyDescent="0.25"/>
    <row r="39200" hidden="1" x14ac:dyDescent="0.25"/>
    <row r="39201" hidden="1" x14ac:dyDescent="0.25"/>
    <row r="39202" hidden="1" x14ac:dyDescent="0.25"/>
    <row r="39203" hidden="1" x14ac:dyDescent="0.25"/>
    <row r="39204" hidden="1" x14ac:dyDescent="0.25"/>
    <row r="39205" hidden="1" x14ac:dyDescent="0.25"/>
    <row r="39206" hidden="1" x14ac:dyDescent="0.25"/>
    <row r="39207" hidden="1" x14ac:dyDescent="0.25"/>
    <row r="39208" hidden="1" x14ac:dyDescent="0.25"/>
    <row r="39209" hidden="1" x14ac:dyDescent="0.25"/>
    <row r="39210" hidden="1" x14ac:dyDescent="0.25"/>
    <row r="39211" hidden="1" x14ac:dyDescent="0.25"/>
    <row r="39212" hidden="1" x14ac:dyDescent="0.25"/>
    <row r="39213" hidden="1" x14ac:dyDescent="0.25"/>
    <row r="39214" hidden="1" x14ac:dyDescent="0.25"/>
    <row r="39215" hidden="1" x14ac:dyDescent="0.25"/>
    <row r="39216" hidden="1" x14ac:dyDescent="0.25"/>
    <row r="39217" hidden="1" x14ac:dyDescent="0.25"/>
    <row r="39218" hidden="1" x14ac:dyDescent="0.25"/>
    <row r="39219" hidden="1" x14ac:dyDescent="0.25"/>
    <row r="39220" hidden="1" x14ac:dyDescent="0.25"/>
    <row r="39221" hidden="1" x14ac:dyDescent="0.25"/>
    <row r="39222" hidden="1" x14ac:dyDescent="0.25"/>
    <row r="39223" hidden="1" x14ac:dyDescent="0.25"/>
    <row r="39224" hidden="1" x14ac:dyDescent="0.25"/>
    <row r="39225" hidden="1" x14ac:dyDescent="0.25"/>
    <row r="39226" hidden="1" x14ac:dyDescent="0.25"/>
    <row r="39227" hidden="1" x14ac:dyDescent="0.25"/>
    <row r="39228" hidden="1" x14ac:dyDescent="0.25"/>
    <row r="39229" hidden="1" x14ac:dyDescent="0.25"/>
    <row r="39230" hidden="1" x14ac:dyDescent="0.25"/>
    <row r="39231" hidden="1" x14ac:dyDescent="0.25"/>
    <row r="39232" hidden="1" x14ac:dyDescent="0.25"/>
    <row r="39233" hidden="1" x14ac:dyDescent="0.25"/>
    <row r="39234" hidden="1" x14ac:dyDescent="0.25"/>
    <row r="39235" hidden="1" x14ac:dyDescent="0.25"/>
    <row r="39236" hidden="1" x14ac:dyDescent="0.25"/>
    <row r="39237" hidden="1" x14ac:dyDescent="0.25"/>
    <row r="39238" hidden="1" x14ac:dyDescent="0.25"/>
    <row r="39239" hidden="1" x14ac:dyDescent="0.25"/>
    <row r="39240" hidden="1" x14ac:dyDescent="0.25"/>
    <row r="39241" hidden="1" x14ac:dyDescent="0.25"/>
    <row r="39242" hidden="1" x14ac:dyDescent="0.25"/>
    <row r="39243" hidden="1" x14ac:dyDescent="0.25"/>
    <row r="39244" hidden="1" x14ac:dyDescent="0.25"/>
    <row r="39245" hidden="1" x14ac:dyDescent="0.25"/>
    <row r="39246" hidden="1" x14ac:dyDescent="0.25"/>
    <row r="39247" hidden="1" x14ac:dyDescent="0.25"/>
    <row r="39248" hidden="1" x14ac:dyDescent="0.25"/>
    <row r="39249" hidden="1" x14ac:dyDescent="0.25"/>
    <row r="39250" hidden="1" x14ac:dyDescent="0.25"/>
    <row r="39251" hidden="1" x14ac:dyDescent="0.25"/>
    <row r="39252" hidden="1" x14ac:dyDescent="0.25"/>
    <row r="39253" hidden="1" x14ac:dyDescent="0.25"/>
    <row r="39254" hidden="1" x14ac:dyDescent="0.25"/>
    <row r="39255" hidden="1" x14ac:dyDescent="0.25"/>
    <row r="39256" hidden="1" x14ac:dyDescent="0.25"/>
    <row r="39257" hidden="1" x14ac:dyDescent="0.25"/>
    <row r="39258" hidden="1" x14ac:dyDescent="0.25"/>
    <row r="39259" hidden="1" x14ac:dyDescent="0.25"/>
    <row r="39260" hidden="1" x14ac:dyDescent="0.25"/>
    <row r="39261" hidden="1" x14ac:dyDescent="0.25"/>
    <row r="39262" hidden="1" x14ac:dyDescent="0.25"/>
    <row r="39263" hidden="1" x14ac:dyDescent="0.25"/>
    <row r="39264" hidden="1" x14ac:dyDescent="0.25"/>
    <row r="39265" hidden="1" x14ac:dyDescent="0.25"/>
    <row r="39266" hidden="1" x14ac:dyDescent="0.25"/>
    <row r="39267" hidden="1" x14ac:dyDescent="0.25"/>
    <row r="39268" hidden="1" x14ac:dyDescent="0.25"/>
    <row r="39269" hidden="1" x14ac:dyDescent="0.25"/>
    <row r="39270" hidden="1" x14ac:dyDescent="0.25"/>
    <row r="39271" hidden="1" x14ac:dyDescent="0.25"/>
    <row r="39272" hidden="1" x14ac:dyDescent="0.25"/>
    <row r="39273" hidden="1" x14ac:dyDescent="0.25"/>
    <row r="39274" hidden="1" x14ac:dyDescent="0.25"/>
    <row r="39275" hidden="1" x14ac:dyDescent="0.25"/>
    <row r="39276" hidden="1" x14ac:dyDescent="0.25"/>
    <row r="39277" hidden="1" x14ac:dyDescent="0.25"/>
    <row r="39278" hidden="1" x14ac:dyDescent="0.25"/>
    <row r="39279" hidden="1" x14ac:dyDescent="0.25"/>
    <row r="39280" hidden="1" x14ac:dyDescent="0.25"/>
    <row r="39281" hidden="1" x14ac:dyDescent="0.25"/>
    <row r="39282" hidden="1" x14ac:dyDescent="0.25"/>
    <row r="39283" hidden="1" x14ac:dyDescent="0.25"/>
    <row r="39284" hidden="1" x14ac:dyDescent="0.25"/>
    <row r="39285" hidden="1" x14ac:dyDescent="0.25"/>
    <row r="39286" hidden="1" x14ac:dyDescent="0.25"/>
    <row r="39287" hidden="1" x14ac:dyDescent="0.25"/>
    <row r="39288" hidden="1" x14ac:dyDescent="0.25"/>
    <row r="39289" hidden="1" x14ac:dyDescent="0.25"/>
    <row r="39290" hidden="1" x14ac:dyDescent="0.25"/>
    <row r="39291" hidden="1" x14ac:dyDescent="0.25"/>
    <row r="39292" hidden="1" x14ac:dyDescent="0.25"/>
    <row r="39293" hidden="1" x14ac:dyDescent="0.25"/>
    <row r="39294" hidden="1" x14ac:dyDescent="0.25"/>
    <row r="39295" hidden="1" x14ac:dyDescent="0.25"/>
    <row r="39296" hidden="1" x14ac:dyDescent="0.25"/>
    <row r="39297" hidden="1" x14ac:dyDescent="0.25"/>
    <row r="39298" hidden="1" x14ac:dyDescent="0.25"/>
    <row r="39299" hidden="1" x14ac:dyDescent="0.25"/>
    <row r="39300" hidden="1" x14ac:dyDescent="0.25"/>
    <row r="39301" hidden="1" x14ac:dyDescent="0.25"/>
    <row r="39302" hidden="1" x14ac:dyDescent="0.25"/>
    <row r="39303" hidden="1" x14ac:dyDescent="0.25"/>
    <row r="39304" hidden="1" x14ac:dyDescent="0.25"/>
    <row r="39305" hidden="1" x14ac:dyDescent="0.25"/>
    <row r="39306" hidden="1" x14ac:dyDescent="0.25"/>
    <row r="39307" hidden="1" x14ac:dyDescent="0.25"/>
    <row r="39308" hidden="1" x14ac:dyDescent="0.25"/>
    <row r="39309" hidden="1" x14ac:dyDescent="0.25"/>
    <row r="39310" hidden="1" x14ac:dyDescent="0.25"/>
    <row r="39311" hidden="1" x14ac:dyDescent="0.25"/>
    <row r="39312" hidden="1" x14ac:dyDescent="0.25"/>
    <row r="39313" hidden="1" x14ac:dyDescent="0.25"/>
    <row r="39314" hidden="1" x14ac:dyDescent="0.25"/>
    <row r="39315" hidden="1" x14ac:dyDescent="0.25"/>
    <row r="39316" hidden="1" x14ac:dyDescent="0.25"/>
    <row r="39317" hidden="1" x14ac:dyDescent="0.25"/>
    <row r="39318" hidden="1" x14ac:dyDescent="0.25"/>
    <row r="39319" hidden="1" x14ac:dyDescent="0.25"/>
    <row r="39320" hidden="1" x14ac:dyDescent="0.25"/>
    <row r="39321" hidden="1" x14ac:dyDescent="0.25"/>
    <row r="39322" hidden="1" x14ac:dyDescent="0.25"/>
    <row r="39323" hidden="1" x14ac:dyDescent="0.25"/>
    <row r="39324" hidden="1" x14ac:dyDescent="0.25"/>
    <row r="39325" hidden="1" x14ac:dyDescent="0.25"/>
    <row r="39326" hidden="1" x14ac:dyDescent="0.25"/>
    <row r="39327" hidden="1" x14ac:dyDescent="0.25"/>
    <row r="39328" hidden="1" x14ac:dyDescent="0.25"/>
    <row r="39329" hidden="1" x14ac:dyDescent="0.25"/>
    <row r="39330" hidden="1" x14ac:dyDescent="0.25"/>
    <row r="39331" hidden="1" x14ac:dyDescent="0.25"/>
    <row r="39332" hidden="1" x14ac:dyDescent="0.25"/>
    <row r="39333" hidden="1" x14ac:dyDescent="0.25"/>
    <row r="39334" hidden="1" x14ac:dyDescent="0.25"/>
    <row r="39335" hidden="1" x14ac:dyDescent="0.25"/>
    <row r="39336" hidden="1" x14ac:dyDescent="0.25"/>
    <row r="39337" hidden="1" x14ac:dyDescent="0.25"/>
    <row r="39338" hidden="1" x14ac:dyDescent="0.25"/>
    <row r="39339" hidden="1" x14ac:dyDescent="0.25"/>
    <row r="39340" hidden="1" x14ac:dyDescent="0.25"/>
    <row r="39341" hidden="1" x14ac:dyDescent="0.25"/>
    <row r="39342" hidden="1" x14ac:dyDescent="0.25"/>
    <row r="39343" hidden="1" x14ac:dyDescent="0.25"/>
    <row r="39344" hidden="1" x14ac:dyDescent="0.25"/>
    <row r="39345" hidden="1" x14ac:dyDescent="0.25"/>
    <row r="39346" hidden="1" x14ac:dyDescent="0.25"/>
    <row r="39347" hidden="1" x14ac:dyDescent="0.25"/>
    <row r="39348" hidden="1" x14ac:dyDescent="0.25"/>
    <row r="39349" hidden="1" x14ac:dyDescent="0.25"/>
    <row r="39350" hidden="1" x14ac:dyDescent="0.25"/>
    <row r="39351" hidden="1" x14ac:dyDescent="0.25"/>
    <row r="39352" hidden="1" x14ac:dyDescent="0.25"/>
    <row r="39353" hidden="1" x14ac:dyDescent="0.25"/>
    <row r="39354" hidden="1" x14ac:dyDescent="0.25"/>
    <row r="39355" hidden="1" x14ac:dyDescent="0.25"/>
    <row r="39356" hidden="1" x14ac:dyDescent="0.25"/>
    <row r="39357" hidden="1" x14ac:dyDescent="0.25"/>
    <row r="39358" hidden="1" x14ac:dyDescent="0.25"/>
    <row r="39359" hidden="1" x14ac:dyDescent="0.25"/>
    <row r="39360" hidden="1" x14ac:dyDescent="0.25"/>
    <row r="39361" hidden="1" x14ac:dyDescent="0.25"/>
    <row r="39362" hidden="1" x14ac:dyDescent="0.25"/>
    <row r="39363" hidden="1" x14ac:dyDescent="0.25"/>
    <row r="39364" hidden="1" x14ac:dyDescent="0.25"/>
    <row r="39365" hidden="1" x14ac:dyDescent="0.25"/>
    <row r="39366" hidden="1" x14ac:dyDescent="0.25"/>
    <row r="39367" hidden="1" x14ac:dyDescent="0.25"/>
    <row r="39368" hidden="1" x14ac:dyDescent="0.25"/>
    <row r="39369" hidden="1" x14ac:dyDescent="0.25"/>
    <row r="39370" hidden="1" x14ac:dyDescent="0.25"/>
    <row r="39371" hidden="1" x14ac:dyDescent="0.25"/>
    <row r="39372" hidden="1" x14ac:dyDescent="0.25"/>
    <row r="39373" hidden="1" x14ac:dyDescent="0.25"/>
    <row r="39374" hidden="1" x14ac:dyDescent="0.25"/>
    <row r="39375" hidden="1" x14ac:dyDescent="0.25"/>
    <row r="39376" hidden="1" x14ac:dyDescent="0.25"/>
    <row r="39377" hidden="1" x14ac:dyDescent="0.25"/>
    <row r="39378" hidden="1" x14ac:dyDescent="0.25"/>
    <row r="39379" hidden="1" x14ac:dyDescent="0.25"/>
    <row r="39380" hidden="1" x14ac:dyDescent="0.25"/>
    <row r="39381" hidden="1" x14ac:dyDescent="0.25"/>
    <row r="39382" hidden="1" x14ac:dyDescent="0.25"/>
    <row r="39383" hidden="1" x14ac:dyDescent="0.25"/>
    <row r="39384" hidden="1" x14ac:dyDescent="0.25"/>
    <row r="39385" hidden="1" x14ac:dyDescent="0.25"/>
    <row r="39386" hidden="1" x14ac:dyDescent="0.25"/>
    <row r="39387" hidden="1" x14ac:dyDescent="0.25"/>
    <row r="39388" hidden="1" x14ac:dyDescent="0.25"/>
    <row r="39389" hidden="1" x14ac:dyDescent="0.25"/>
    <row r="39390" hidden="1" x14ac:dyDescent="0.25"/>
    <row r="39391" hidden="1" x14ac:dyDescent="0.25"/>
    <row r="39392" hidden="1" x14ac:dyDescent="0.25"/>
    <row r="39393" hidden="1" x14ac:dyDescent="0.25"/>
    <row r="39394" hidden="1" x14ac:dyDescent="0.25"/>
    <row r="39395" hidden="1" x14ac:dyDescent="0.25"/>
    <row r="39396" hidden="1" x14ac:dyDescent="0.25"/>
    <row r="39397" hidden="1" x14ac:dyDescent="0.25"/>
    <row r="39398" hidden="1" x14ac:dyDescent="0.25"/>
    <row r="39399" hidden="1" x14ac:dyDescent="0.25"/>
    <row r="39400" hidden="1" x14ac:dyDescent="0.25"/>
    <row r="39401" hidden="1" x14ac:dyDescent="0.25"/>
    <row r="39402" hidden="1" x14ac:dyDescent="0.25"/>
    <row r="39403" hidden="1" x14ac:dyDescent="0.25"/>
    <row r="39404" hidden="1" x14ac:dyDescent="0.25"/>
    <row r="39405" hidden="1" x14ac:dyDescent="0.25"/>
    <row r="39406" hidden="1" x14ac:dyDescent="0.25"/>
    <row r="39407" hidden="1" x14ac:dyDescent="0.25"/>
    <row r="39408" hidden="1" x14ac:dyDescent="0.25"/>
    <row r="39409" hidden="1" x14ac:dyDescent="0.25"/>
    <row r="39410" hidden="1" x14ac:dyDescent="0.25"/>
    <row r="39411" hidden="1" x14ac:dyDescent="0.25"/>
    <row r="39412" hidden="1" x14ac:dyDescent="0.25"/>
    <row r="39413" hidden="1" x14ac:dyDescent="0.25"/>
    <row r="39414" hidden="1" x14ac:dyDescent="0.25"/>
    <row r="39415" hidden="1" x14ac:dyDescent="0.25"/>
    <row r="39416" hidden="1" x14ac:dyDescent="0.25"/>
    <row r="39417" hidden="1" x14ac:dyDescent="0.25"/>
    <row r="39418" hidden="1" x14ac:dyDescent="0.25"/>
    <row r="39419" hidden="1" x14ac:dyDescent="0.25"/>
    <row r="39420" hidden="1" x14ac:dyDescent="0.25"/>
    <row r="39421" hidden="1" x14ac:dyDescent="0.25"/>
    <row r="39422" hidden="1" x14ac:dyDescent="0.25"/>
    <row r="39423" hidden="1" x14ac:dyDescent="0.25"/>
    <row r="39424" hidden="1" x14ac:dyDescent="0.25"/>
    <row r="39425" hidden="1" x14ac:dyDescent="0.25"/>
    <row r="39426" hidden="1" x14ac:dyDescent="0.25"/>
    <row r="39427" hidden="1" x14ac:dyDescent="0.25"/>
    <row r="39428" hidden="1" x14ac:dyDescent="0.25"/>
    <row r="39429" hidden="1" x14ac:dyDescent="0.25"/>
    <row r="39430" hidden="1" x14ac:dyDescent="0.25"/>
    <row r="39431" hidden="1" x14ac:dyDescent="0.25"/>
    <row r="39432" hidden="1" x14ac:dyDescent="0.25"/>
    <row r="39433" hidden="1" x14ac:dyDescent="0.25"/>
    <row r="39434" hidden="1" x14ac:dyDescent="0.25"/>
    <row r="39435" hidden="1" x14ac:dyDescent="0.25"/>
    <row r="39436" hidden="1" x14ac:dyDescent="0.25"/>
    <row r="39437" hidden="1" x14ac:dyDescent="0.25"/>
    <row r="39438" hidden="1" x14ac:dyDescent="0.25"/>
    <row r="39439" hidden="1" x14ac:dyDescent="0.25"/>
    <row r="39440" hidden="1" x14ac:dyDescent="0.25"/>
    <row r="39441" hidden="1" x14ac:dyDescent="0.25"/>
    <row r="39442" hidden="1" x14ac:dyDescent="0.25"/>
    <row r="39443" hidden="1" x14ac:dyDescent="0.25"/>
    <row r="39444" hidden="1" x14ac:dyDescent="0.25"/>
    <row r="39445" hidden="1" x14ac:dyDescent="0.25"/>
    <row r="39446" hidden="1" x14ac:dyDescent="0.25"/>
    <row r="39447" hidden="1" x14ac:dyDescent="0.25"/>
    <row r="39448" hidden="1" x14ac:dyDescent="0.25"/>
    <row r="39449" hidden="1" x14ac:dyDescent="0.25"/>
    <row r="39450" hidden="1" x14ac:dyDescent="0.25"/>
    <row r="39451" hidden="1" x14ac:dyDescent="0.25"/>
    <row r="39452" hidden="1" x14ac:dyDescent="0.25"/>
    <row r="39453" hidden="1" x14ac:dyDescent="0.25"/>
    <row r="39454" hidden="1" x14ac:dyDescent="0.25"/>
    <row r="39455" hidden="1" x14ac:dyDescent="0.25"/>
    <row r="39456" hidden="1" x14ac:dyDescent="0.25"/>
    <row r="39457" hidden="1" x14ac:dyDescent="0.25"/>
    <row r="39458" hidden="1" x14ac:dyDescent="0.25"/>
    <row r="39459" hidden="1" x14ac:dyDescent="0.25"/>
    <row r="39460" hidden="1" x14ac:dyDescent="0.25"/>
    <row r="39461" hidden="1" x14ac:dyDescent="0.25"/>
    <row r="39462" hidden="1" x14ac:dyDescent="0.25"/>
    <row r="39463" hidden="1" x14ac:dyDescent="0.25"/>
    <row r="39464" hidden="1" x14ac:dyDescent="0.25"/>
    <row r="39465" hidden="1" x14ac:dyDescent="0.25"/>
    <row r="39466" hidden="1" x14ac:dyDescent="0.25"/>
    <row r="39467" hidden="1" x14ac:dyDescent="0.25"/>
    <row r="39468" hidden="1" x14ac:dyDescent="0.25"/>
    <row r="39469" hidden="1" x14ac:dyDescent="0.25"/>
    <row r="39470" hidden="1" x14ac:dyDescent="0.25"/>
    <row r="39471" hidden="1" x14ac:dyDescent="0.25"/>
    <row r="39472" hidden="1" x14ac:dyDescent="0.25"/>
    <row r="39473" hidden="1" x14ac:dyDescent="0.25"/>
    <row r="39474" hidden="1" x14ac:dyDescent="0.25"/>
    <row r="39475" hidden="1" x14ac:dyDescent="0.25"/>
    <row r="39476" hidden="1" x14ac:dyDescent="0.25"/>
    <row r="39477" hidden="1" x14ac:dyDescent="0.25"/>
    <row r="39478" hidden="1" x14ac:dyDescent="0.25"/>
    <row r="39479" hidden="1" x14ac:dyDescent="0.25"/>
    <row r="39480" hidden="1" x14ac:dyDescent="0.25"/>
    <row r="39481" hidden="1" x14ac:dyDescent="0.25"/>
    <row r="39482" hidden="1" x14ac:dyDescent="0.25"/>
    <row r="39483" hidden="1" x14ac:dyDescent="0.25"/>
    <row r="39484" hidden="1" x14ac:dyDescent="0.25"/>
    <row r="39485" hidden="1" x14ac:dyDescent="0.25"/>
    <row r="39486" hidden="1" x14ac:dyDescent="0.25"/>
    <row r="39487" hidden="1" x14ac:dyDescent="0.25"/>
    <row r="39488" hidden="1" x14ac:dyDescent="0.25"/>
    <row r="39489" hidden="1" x14ac:dyDescent="0.25"/>
    <row r="39490" hidden="1" x14ac:dyDescent="0.25"/>
    <row r="39491" hidden="1" x14ac:dyDescent="0.25"/>
    <row r="39492" hidden="1" x14ac:dyDescent="0.25"/>
    <row r="39493" hidden="1" x14ac:dyDescent="0.25"/>
    <row r="39494" hidden="1" x14ac:dyDescent="0.25"/>
    <row r="39495" hidden="1" x14ac:dyDescent="0.25"/>
    <row r="39496" hidden="1" x14ac:dyDescent="0.25"/>
    <row r="39497" hidden="1" x14ac:dyDescent="0.25"/>
    <row r="39498" hidden="1" x14ac:dyDescent="0.25"/>
    <row r="39499" hidden="1" x14ac:dyDescent="0.25"/>
    <row r="39500" hidden="1" x14ac:dyDescent="0.25"/>
    <row r="39501" hidden="1" x14ac:dyDescent="0.25"/>
    <row r="39502" hidden="1" x14ac:dyDescent="0.25"/>
    <row r="39503" hidden="1" x14ac:dyDescent="0.25"/>
    <row r="39504" hidden="1" x14ac:dyDescent="0.25"/>
    <row r="39505" hidden="1" x14ac:dyDescent="0.25"/>
    <row r="39506" hidden="1" x14ac:dyDescent="0.25"/>
    <row r="39507" hidden="1" x14ac:dyDescent="0.25"/>
    <row r="39508" hidden="1" x14ac:dyDescent="0.25"/>
    <row r="39509" hidden="1" x14ac:dyDescent="0.25"/>
    <row r="39510" hidden="1" x14ac:dyDescent="0.25"/>
    <row r="39511" hidden="1" x14ac:dyDescent="0.25"/>
    <row r="39512" hidden="1" x14ac:dyDescent="0.25"/>
    <row r="39513" hidden="1" x14ac:dyDescent="0.25"/>
    <row r="39514" hidden="1" x14ac:dyDescent="0.25"/>
    <row r="39515" hidden="1" x14ac:dyDescent="0.25"/>
    <row r="39516" hidden="1" x14ac:dyDescent="0.25"/>
    <row r="39517" hidden="1" x14ac:dyDescent="0.25"/>
    <row r="39518" hidden="1" x14ac:dyDescent="0.25"/>
    <row r="39519" hidden="1" x14ac:dyDescent="0.25"/>
    <row r="39520" hidden="1" x14ac:dyDescent="0.25"/>
    <row r="39521" hidden="1" x14ac:dyDescent="0.25"/>
    <row r="39522" hidden="1" x14ac:dyDescent="0.25"/>
    <row r="39523" hidden="1" x14ac:dyDescent="0.25"/>
    <row r="39524" hidden="1" x14ac:dyDescent="0.25"/>
    <row r="39525" hidden="1" x14ac:dyDescent="0.25"/>
    <row r="39526" hidden="1" x14ac:dyDescent="0.25"/>
    <row r="39527" hidden="1" x14ac:dyDescent="0.25"/>
    <row r="39528" hidden="1" x14ac:dyDescent="0.25"/>
    <row r="39529" hidden="1" x14ac:dyDescent="0.25"/>
    <row r="39530" hidden="1" x14ac:dyDescent="0.25"/>
    <row r="39531" hidden="1" x14ac:dyDescent="0.25"/>
    <row r="39532" hidden="1" x14ac:dyDescent="0.25"/>
    <row r="39533" hidden="1" x14ac:dyDescent="0.25"/>
    <row r="39534" hidden="1" x14ac:dyDescent="0.25"/>
    <row r="39535" hidden="1" x14ac:dyDescent="0.25"/>
    <row r="39536" hidden="1" x14ac:dyDescent="0.25"/>
    <row r="39537" hidden="1" x14ac:dyDescent="0.25"/>
    <row r="39538" hidden="1" x14ac:dyDescent="0.25"/>
    <row r="39539" hidden="1" x14ac:dyDescent="0.25"/>
    <row r="39540" hidden="1" x14ac:dyDescent="0.25"/>
    <row r="39541" hidden="1" x14ac:dyDescent="0.25"/>
    <row r="39542" hidden="1" x14ac:dyDescent="0.25"/>
    <row r="39543" hidden="1" x14ac:dyDescent="0.25"/>
    <row r="39544" hidden="1" x14ac:dyDescent="0.25"/>
    <row r="39545" hidden="1" x14ac:dyDescent="0.25"/>
    <row r="39546" hidden="1" x14ac:dyDescent="0.25"/>
    <row r="39547" hidden="1" x14ac:dyDescent="0.25"/>
    <row r="39548" hidden="1" x14ac:dyDescent="0.25"/>
    <row r="39549" hidden="1" x14ac:dyDescent="0.25"/>
    <row r="39550" hidden="1" x14ac:dyDescent="0.25"/>
    <row r="39551" hidden="1" x14ac:dyDescent="0.25"/>
    <row r="39552" hidden="1" x14ac:dyDescent="0.25"/>
    <row r="39553" hidden="1" x14ac:dyDescent="0.25"/>
    <row r="39554" hidden="1" x14ac:dyDescent="0.25"/>
    <row r="39555" hidden="1" x14ac:dyDescent="0.25"/>
    <row r="39556" hidden="1" x14ac:dyDescent="0.25"/>
    <row r="39557" hidden="1" x14ac:dyDescent="0.25"/>
    <row r="39558" hidden="1" x14ac:dyDescent="0.25"/>
    <row r="39559" hidden="1" x14ac:dyDescent="0.25"/>
    <row r="39560" hidden="1" x14ac:dyDescent="0.25"/>
    <row r="39561" hidden="1" x14ac:dyDescent="0.25"/>
    <row r="39562" hidden="1" x14ac:dyDescent="0.25"/>
    <row r="39563" hidden="1" x14ac:dyDescent="0.25"/>
    <row r="39564" hidden="1" x14ac:dyDescent="0.25"/>
    <row r="39565" hidden="1" x14ac:dyDescent="0.25"/>
    <row r="39566" hidden="1" x14ac:dyDescent="0.25"/>
    <row r="39567" hidden="1" x14ac:dyDescent="0.25"/>
    <row r="39568" hidden="1" x14ac:dyDescent="0.25"/>
    <row r="39569" hidden="1" x14ac:dyDescent="0.25"/>
    <row r="39570" hidden="1" x14ac:dyDescent="0.25"/>
    <row r="39571" hidden="1" x14ac:dyDescent="0.25"/>
    <row r="39572" hidden="1" x14ac:dyDescent="0.25"/>
    <row r="39573" hidden="1" x14ac:dyDescent="0.25"/>
    <row r="39574" hidden="1" x14ac:dyDescent="0.25"/>
    <row r="39575" hidden="1" x14ac:dyDescent="0.25"/>
    <row r="39576" hidden="1" x14ac:dyDescent="0.25"/>
    <row r="39577" hidden="1" x14ac:dyDescent="0.25"/>
    <row r="39578" hidden="1" x14ac:dyDescent="0.25"/>
    <row r="39579" hidden="1" x14ac:dyDescent="0.25"/>
    <row r="39580" hidden="1" x14ac:dyDescent="0.25"/>
    <row r="39581" hidden="1" x14ac:dyDescent="0.25"/>
    <row r="39582" hidden="1" x14ac:dyDescent="0.25"/>
    <row r="39583" hidden="1" x14ac:dyDescent="0.25"/>
    <row r="39584" hidden="1" x14ac:dyDescent="0.25"/>
    <row r="39585" hidden="1" x14ac:dyDescent="0.25"/>
    <row r="39586" hidden="1" x14ac:dyDescent="0.25"/>
    <row r="39587" hidden="1" x14ac:dyDescent="0.25"/>
    <row r="39588" hidden="1" x14ac:dyDescent="0.25"/>
    <row r="39589" hidden="1" x14ac:dyDescent="0.25"/>
    <row r="39590" hidden="1" x14ac:dyDescent="0.25"/>
    <row r="39591" hidden="1" x14ac:dyDescent="0.25"/>
    <row r="39592" hidden="1" x14ac:dyDescent="0.25"/>
    <row r="39593" hidden="1" x14ac:dyDescent="0.25"/>
    <row r="39594" hidden="1" x14ac:dyDescent="0.25"/>
    <row r="39595" hidden="1" x14ac:dyDescent="0.25"/>
    <row r="39596" hidden="1" x14ac:dyDescent="0.25"/>
    <row r="39597" hidden="1" x14ac:dyDescent="0.25"/>
    <row r="39598" hidden="1" x14ac:dyDescent="0.25"/>
    <row r="39599" hidden="1" x14ac:dyDescent="0.25"/>
    <row r="39600" hidden="1" x14ac:dyDescent="0.25"/>
    <row r="39601" hidden="1" x14ac:dyDescent="0.25"/>
    <row r="39602" hidden="1" x14ac:dyDescent="0.25"/>
    <row r="39603" hidden="1" x14ac:dyDescent="0.25"/>
    <row r="39604" hidden="1" x14ac:dyDescent="0.25"/>
    <row r="39605" hidden="1" x14ac:dyDescent="0.25"/>
    <row r="39606" hidden="1" x14ac:dyDescent="0.25"/>
    <row r="39607" hidden="1" x14ac:dyDescent="0.25"/>
    <row r="39608" hidden="1" x14ac:dyDescent="0.25"/>
    <row r="39609" hidden="1" x14ac:dyDescent="0.25"/>
    <row r="39610" hidden="1" x14ac:dyDescent="0.25"/>
    <row r="39611" hidden="1" x14ac:dyDescent="0.25"/>
    <row r="39612" hidden="1" x14ac:dyDescent="0.25"/>
    <row r="39613" hidden="1" x14ac:dyDescent="0.25"/>
    <row r="39614" hidden="1" x14ac:dyDescent="0.25"/>
    <row r="39615" hidden="1" x14ac:dyDescent="0.25"/>
    <row r="39616" hidden="1" x14ac:dyDescent="0.25"/>
    <row r="39617" hidden="1" x14ac:dyDescent="0.25"/>
    <row r="39618" hidden="1" x14ac:dyDescent="0.25"/>
    <row r="39619" hidden="1" x14ac:dyDescent="0.25"/>
    <row r="39620" hidden="1" x14ac:dyDescent="0.25"/>
    <row r="39621" hidden="1" x14ac:dyDescent="0.25"/>
    <row r="39622" hidden="1" x14ac:dyDescent="0.25"/>
    <row r="39623" hidden="1" x14ac:dyDescent="0.25"/>
    <row r="39624" hidden="1" x14ac:dyDescent="0.25"/>
    <row r="39625" hidden="1" x14ac:dyDescent="0.25"/>
    <row r="39626" hidden="1" x14ac:dyDescent="0.25"/>
    <row r="39627" hidden="1" x14ac:dyDescent="0.25"/>
    <row r="39628" hidden="1" x14ac:dyDescent="0.25"/>
    <row r="39629" hidden="1" x14ac:dyDescent="0.25"/>
    <row r="39630" hidden="1" x14ac:dyDescent="0.25"/>
    <row r="39631" hidden="1" x14ac:dyDescent="0.25"/>
    <row r="39632" hidden="1" x14ac:dyDescent="0.25"/>
    <row r="39633" hidden="1" x14ac:dyDescent="0.25"/>
    <row r="39634" hidden="1" x14ac:dyDescent="0.25"/>
    <row r="39635" hidden="1" x14ac:dyDescent="0.25"/>
    <row r="39636" hidden="1" x14ac:dyDescent="0.25"/>
    <row r="39637" hidden="1" x14ac:dyDescent="0.25"/>
    <row r="39638" hidden="1" x14ac:dyDescent="0.25"/>
    <row r="39639" hidden="1" x14ac:dyDescent="0.25"/>
    <row r="39640" hidden="1" x14ac:dyDescent="0.25"/>
    <row r="39641" hidden="1" x14ac:dyDescent="0.25"/>
    <row r="39642" hidden="1" x14ac:dyDescent="0.25"/>
    <row r="39643" hidden="1" x14ac:dyDescent="0.25"/>
    <row r="39644" hidden="1" x14ac:dyDescent="0.25"/>
    <row r="39645" hidden="1" x14ac:dyDescent="0.25"/>
    <row r="39646" hidden="1" x14ac:dyDescent="0.25"/>
    <row r="39647" hidden="1" x14ac:dyDescent="0.25"/>
    <row r="39648" hidden="1" x14ac:dyDescent="0.25"/>
    <row r="39649" hidden="1" x14ac:dyDescent="0.25"/>
    <row r="39650" hidden="1" x14ac:dyDescent="0.25"/>
    <row r="39651" hidden="1" x14ac:dyDescent="0.25"/>
    <row r="39652" hidden="1" x14ac:dyDescent="0.25"/>
    <row r="39653" hidden="1" x14ac:dyDescent="0.25"/>
    <row r="39654" hidden="1" x14ac:dyDescent="0.25"/>
    <row r="39655" hidden="1" x14ac:dyDescent="0.25"/>
    <row r="39656" hidden="1" x14ac:dyDescent="0.25"/>
    <row r="39657" hidden="1" x14ac:dyDescent="0.25"/>
    <row r="39658" hidden="1" x14ac:dyDescent="0.25"/>
    <row r="39659" hidden="1" x14ac:dyDescent="0.25"/>
    <row r="39660" hidden="1" x14ac:dyDescent="0.25"/>
    <row r="39661" hidden="1" x14ac:dyDescent="0.25"/>
    <row r="39662" hidden="1" x14ac:dyDescent="0.25"/>
    <row r="39663" hidden="1" x14ac:dyDescent="0.25"/>
    <row r="39664" hidden="1" x14ac:dyDescent="0.25"/>
    <row r="39665" hidden="1" x14ac:dyDescent="0.25"/>
    <row r="39666" hidden="1" x14ac:dyDescent="0.25"/>
    <row r="39667" hidden="1" x14ac:dyDescent="0.25"/>
    <row r="39668" hidden="1" x14ac:dyDescent="0.25"/>
    <row r="39669" hidden="1" x14ac:dyDescent="0.25"/>
    <row r="39670" hidden="1" x14ac:dyDescent="0.25"/>
    <row r="39671" hidden="1" x14ac:dyDescent="0.25"/>
    <row r="39672" hidden="1" x14ac:dyDescent="0.25"/>
    <row r="39673" hidden="1" x14ac:dyDescent="0.25"/>
    <row r="39674" hidden="1" x14ac:dyDescent="0.25"/>
    <row r="39675" hidden="1" x14ac:dyDescent="0.25"/>
    <row r="39676" hidden="1" x14ac:dyDescent="0.25"/>
    <row r="39677" hidden="1" x14ac:dyDescent="0.25"/>
    <row r="39678" hidden="1" x14ac:dyDescent="0.25"/>
    <row r="39679" hidden="1" x14ac:dyDescent="0.25"/>
    <row r="39680" hidden="1" x14ac:dyDescent="0.25"/>
    <row r="39681" hidden="1" x14ac:dyDescent="0.25"/>
    <row r="39682" hidden="1" x14ac:dyDescent="0.25"/>
    <row r="39683" hidden="1" x14ac:dyDescent="0.25"/>
    <row r="39684" hidden="1" x14ac:dyDescent="0.25"/>
    <row r="39685" hidden="1" x14ac:dyDescent="0.25"/>
    <row r="39686" hidden="1" x14ac:dyDescent="0.25"/>
    <row r="39687" hidden="1" x14ac:dyDescent="0.25"/>
    <row r="39688" hidden="1" x14ac:dyDescent="0.25"/>
    <row r="39689" hidden="1" x14ac:dyDescent="0.25"/>
    <row r="39690" hidden="1" x14ac:dyDescent="0.25"/>
    <row r="39691" hidden="1" x14ac:dyDescent="0.25"/>
    <row r="39692" hidden="1" x14ac:dyDescent="0.25"/>
    <row r="39693" hidden="1" x14ac:dyDescent="0.25"/>
    <row r="39694" hidden="1" x14ac:dyDescent="0.25"/>
    <row r="39695" hidden="1" x14ac:dyDescent="0.25"/>
    <row r="39696" hidden="1" x14ac:dyDescent="0.25"/>
    <row r="39697" hidden="1" x14ac:dyDescent="0.25"/>
    <row r="39698" hidden="1" x14ac:dyDescent="0.25"/>
    <row r="39699" hidden="1" x14ac:dyDescent="0.25"/>
    <row r="39700" hidden="1" x14ac:dyDescent="0.25"/>
    <row r="39701" hidden="1" x14ac:dyDescent="0.25"/>
    <row r="39702" hidden="1" x14ac:dyDescent="0.25"/>
    <row r="39703" hidden="1" x14ac:dyDescent="0.25"/>
    <row r="39704" hidden="1" x14ac:dyDescent="0.25"/>
    <row r="39705" hidden="1" x14ac:dyDescent="0.25"/>
    <row r="39706" hidden="1" x14ac:dyDescent="0.25"/>
    <row r="39707" hidden="1" x14ac:dyDescent="0.25"/>
    <row r="39708" hidden="1" x14ac:dyDescent="0.25"/>
    <row r="39709" hidden="1" x14ac:dyDescent="0.25"/>
    <row r="39710" hidden="1" x14ac:dyDescent="0.25"/>
    <row r="39711" hidden="1" x14ac:dyDescent="0.25"/>
    <row r="39712" hidden="1" x14ac:dyDescent="0.25"/>
    <row r="39713" hidden="1" x14ac:dyDescent="0.25"/>
    <row r="39714" hidden="1" x14ac:dyDescent="0.25"/>
    <row r="39715" hidden="1" x14ac:dyDescent="0.25"/>
    <row r="39716" hidden="1" x14ac:dyDescent="0.25"/>
    <row r="39717" hidden="1" x14ac:dyDescent="0.25"/>
    <row r="39718" hidden="1" x14ac:dyDescent="0.25"/>
    <row r="39719" hidden="1" x14ac:dyDescent="0.25"/>
    <row r="39720" hidden="1" x14ac:dyDescent="0.25"/>
    <row r="39721" hidden="1" x14ac:dyDescent="0.25"/>
    <row r="39722" hidden="1" x14ac:dyDescent="0.25"/>
    <row r="39723" hidden="1" x14ac:dyDescent="0.25"/>
    <row r="39724" hidden="1" x14ac:dyDescent="0.25"/>
    <row r="39725" hidden="1" x14ac:dyDescent="0.25"/>
    <row r="39726" hidden="1" x14ac:dyDescent="0.25"/>
    <row r="39727" hidden="1" x14ac:dyDescent="0.25"/>
    <row r="39728" hidden="1" x14ac:dyDescent="0.25"/>
    <row r="39729" hidden="1" x14ac:dyDescent="0.25"/>
    <row r="39730" hidden="1" x14ac:dyDescent="0.25"/>
    <row r="39731" hidden="1" x14ac:dyDescent="0.25"/>
    <row r="39732" hidden="1" x14ac:dyDescent="0.25"/>
    <row r="39733" hidden="1" x14ac:dyDescent="0.25"/>
    <row r="39734" hidden="1" x14ac:dyDescent="0.25"/>
    <row r="39735" hidden="1" x14ac:dyDescent="0.25"/>
    <row r="39736" hidden="1" x14ac:dyDescent="0.25"/>
    <row r="39737" hidden="1" x14ac:dyDescent="0.25"/>
    <row r="39738" hidden="1" x14ac:dyDescent="0.25"/>
    <row r="39739" hidden="1" x14ac:dyDescent="0.25"/>
    <row r="39740" hidden="1" x14ac:dyDescent="0.25"/>
    <row r="39741" hidden="1" x14ac:dyDescent="0.25"/>
    <row r="39742" hidden="1" x14ac:dyDescent="0.25"/>
    <row r="39743" hidden="1" x14ac:dyDescent="0.25"/>
    <row r="39744" hidden="1" x14ac:dyDescent="0.25"/>
    <row r="39745" hidden="1" x14ac:dyDescent="0.25"/>
    <row r="39746" hidden="1" x14ac:dyDescent="0.25"/>
    <row r="39747" hidden="1" x14ac:dyDescent="0.25"/>
    <row r="39748" hidden="1" x14ac:dyDescent="0.25"/>
    <row r="39749" hidden="1" x14ac:dyDescent="0.25"/>
    <row r="39750" hidden="1" x14ac:dyDescent="0.25"/>
    <row r="39751" hidden="1" x14ac:dyDescent="0.25"/>
    <row r="39752" hidden="1" x14ac:dyDescent="0.25"/>
    <row r="39753" hidden="1" x14ac:dyDescent="0.25"/>
    <row r="39754" hidden="1" x14ac:dyDescent="0.25"/>
    <row r="39755" hidden="1" x14ac:dyDescent="0.25"/>
    <row r="39756" hidden="1" x14ac:dyDescent="0.25"/>
    <row r="39757" hidden="1" x14ac:dyDescent="0.25"/>
    <row r="39758" hidden="1" x14ac:dyDescent="0.25"/>
    <row r="39759" hidden="1" x14ac:dyDescent="0.25"/>
    <row r="39760" hidden="1" x14ac:dyDescent="0.25"/>
    <row r="39761" hidden="1" x14ac:dyDescent="0.25"/>
    <row r="39762" hidden="1" x14ac:dyDescent="0.25"/>
    <row r="39763" hidden="1" x14ac:dyDescent="0.25"/>
    <row r="39764" hidden="1" x14ac:dyDescent="0.25"/>
    <row r="39765" hidden="1" x14ac:dyDescent="0.25"/>
    <row r="39766" hidden="1" x14ac:dyDescent="0.25"/>
    <row r="39767" hidden="1" x14ac:dyDescent="0.25"/>
    <row r="39768" hidden="1" x14ac:dyDescent="0.25"/>
    <row r="39769" hidden="1" x14ac:dyDescent="0.25"/>
    <row r="39770" hidden="1" x14ac:dyDescent="0.25"/>
    <row r="39771" hidden="1" x14ac:dyDescent="0.25"/>
    <row r="39772" hidden="1" x14ac:dyDescent="0.25"/>
    <row r="39773" hidden="1" x14ac:dyDescent="0.25"/>
    <row r="39774" hidden="1" x14ac:dyDescent="0.25"/>
    <row r="39775" hidden="1" x14ac:dyDescent="0.25"/>
    <row r="39776" hidden="1" x14ac:dyDescent="0.25"/>
    <row r="39777" hidden="1" x14ac:dyDescent="0.25"/>
    <row r="39778" hidden="1" x14ac:dyDescent="0.25"/>
    <row r="39779" hidden="1" x14ac:dyDescent="0.25"/>
    <row r="39780" hidden="1" x14ac:dyDescent="0.25"/>
    <row r="39781" hidden="1" x14ac:dyDescent="0.25"/>
    <row r="39782" hidden="1" x14ac:dyDescent="0.25"/>
    <row r="39783" hidden="1" x14ac:dyDescent="0.25"/>
    <row r="39784" hidden="1" x14ac:dyDescent="0.25"/>
    <row r="39785" hidden="1" x14ac:dyDescent="0.25"/>
    <row r="39786" hidden="1" x14ac:dyDescent="0.25"/>
    <row r="39787" hidden="1" x14ac:dyDescent="0.25"/>
    <row r="39788" hidden="1" x14ac:dyDescent="0.25"/>
    <row r="39789" hidden="1" x14ac:dyDescent="0.25"/>
    <row r="39790" hidden="1" x14ac:dyDescent="0.25"/>
    <row r="39791" hidden="1" x14ac:dyDescent="0.25"/>
    <row r="39792" hidden="1" x14ac:dyDescent="0.25"/>
    <row r="39793" hidden="1" x14ac:dyDescent="0.25"/>
    <row r="39794" hidden="1" x14ac:dyDescent="0.25"/>
    <row r="39795" hidden="1" x14ac:dyDescent="0.25"/>
    <row r="39796" hidden="1" x14ac:dyDescent="0.25"/>
    <row r="39797" hidden="1" x14ac:dyDescent="0.25"/>
    <row r="39798" hidden="1" x14ac:dyDescent="0.25"/>
    <row r="39799" hidden="1" x14ac:dyDescent="0.25"/>
    <row r="39800" hidden="1" x14ac:dyDescent="0.25"/>
    <row r="39801" hidden="1" x14ac:dyDescent="0.25"/>
    <row r="39802" hidden="1" x14ac:dyDescent="0.25"/>
    <row r="39803" hidden="1" x14ac:dyDescent="0.25"/>
    <row r="39804" hidden="1" x14ac:dyDescent="0.25"/>
    <row r="39805" hidden="1" x14ac:dyDescent="0.25"/>
    <row r="39806" hidden="1" x14ac:dyDescent="0.25"/>
    <row r="39807" hidden="1" x14ac:dyDescent="0.25"/>
    <row r="39808" hidden="1" x14ac:dyDescent="0.25"/>
    <row r="39809" hidden="1" x14ac:dyDescent="0.25"/>
    <row r="39810" hidden="1" x14ac:dyDescent="0.25"/>
    <row r="39811" hidden="1" x14ac:dyDescent="0.25"/>
    <row r="39812" hidden="1" x14ac:dyDescent="0.25"/>
    <row r="39813" hidden="1" x14ac:dyDescent="0.25"/>
    <row r="39814" hidden="1" x14ac:dyDescent="0.25"/>
    <row r="39815" hidden="1" x14ac:dyDescent="0.25"/>
    <row r="39816" hidden="1" x14ac:dyDescent="0.25"/>
    <row r="39817" hidden="1" x14ac:dyDescent="0.25"/>
    <row r="39818" hidden="1" x14ac:dyDescent="0.25"/>
    <row r="39819" hidden="1" x14ac:dyDescent="0.25"/>
    <row r="39820" hidden="1" x14ac:dyDescent="0.25"/>
    <row r="39821" hidden="1" x14ac:dyDescent="0.25"/>
    <row r="39822" hidden="1" x14ac:dyDescent="0.25"/>
    <row r="39823" hidden="1" x14ac:dyDescent="0.25"/>
    <row r="39824" hidden="1" x14ac:dyDescent="0.25"/>
    <row r="39825" hidden="1" x14ac:dyDescent="0.25"/>
    <row r="39826" hidden="1" x14ac:dyDescent="0.25"/>
    <row r="39827" hidden="1" x14ac:dyDescent="0.25"/>
    <row r="39828" hidden="1" x14ac:dyDescent="0.25"/>
    <row r="39829" hidden="1" x14ac:dyDescent="0.25"/>
    <row r="39830" hidden="1" x14ac:dyDescent="0.25"/>
    <row r="39831" hidden="1" x14ac:dyDescent="0.25"/>
    <row r="39832" hidden="1" x14ac:dyDescent="0.25"/>
    <row r="39833" hidden="1" x14ac:dyDescent="0.25"/>
    <row r="39834" hidden="1" x14ac:dyDescent="0.25"/>
    <row r="39835" hidden="1" x14ac:dyDescent="0.25"/>
    <row r="39836" hidden="1" x14ac:dyDescent="0.25"/>
    <row r="39837" hidden="1" x14ac:dyDescent="0.25"/>
    <row r="39838" hidden="1" x14ac:dyDescent="0.25"/>
    <row r="39839" hidden="1" x14ac:dyDescent="0.25"/>
    <row r="39840" hidden="1" x14ac:dyDescent="0.25"/>
    <row r="39841" hidden="1" x14ac:dyDescent="0.25"/>
    <row r="39842" hidden="1" x14ac:dyDescent="0.25"/>
    <row r="39843" hidden="1" x14ac:dyDescent="0.25"/>
    <row r="39844" hidden="1" x14ac:dyDescent="0.25"/>
    <row r="39845" hidden="1" x14ac:dyDescent="0.25"/>
    <row r="39846" hidden="1" x14ac:dyDescent="0.25"/>
    <row r="39847" hidden="1" x14ac:dyDescent="0.25"/>
    <row r="39848" hidden="1" x14ac:dyDescent="0.25"/>
    <row r="39849" hidden="1" x14ac:dyDescent="0.25"/>
    <row r="39850" hidden="1" x14ac:dyDescent="0.25"/>
    <row r="39851" hidden="1" x14ac:dyDescent="0.25"/>
    <row r="39852" hidden="1" x14ac:dyDescent="0.25"/>
    <row r="39853" hidden="1" x14ac:dyDescent="0.25"/>
    <row r="39854" hidden="1" x14ac:dyDescent="0.25"/>
    <row r="39855" hidden="1" x14ac:dyDescent="0.25"/>
    <row r="39856" hidden="1" x14ac:dyDescent="0.25"/>
    <row r="39857" hidden="1" x14ac:dyDescent="0.25"/>
    <row r="39858" hidden="1" x14ac:dyDescent="0.25"/>
    <row r="39859" hidden="1" x14ac:dyDescent="0.25"/>
    <row r="39860" hidden="1" x14ac:dyDescent="0.25"/>
    <row r="39861" hidden="1" x14ac:dyDescent="0.25"/>
    <row r="39862" hidden="1" x14ac:dyDescent="0.25"/>
    <row r="39863" hidden="1" x14ac:dyDescent="0.25"/>
    <row r="39864" hidden="1" x14ac:dyDescent="0.25"/>
    <row r="39865" hidden="1" x14ac:dyDescent="0.25"/>
    <row r="39866" hidden="1" x14ac:dyDescent="0.25"/>
    <row r="39867" hidden="1" x14ac:dyDescent="0.25"/>
    <row r="39868" hidden="1" x14ac:dyDescent="0.25"/>
    <row r="39869" hidden="1" x14ac:dyDescent="0.25"/>
    <row r="39870" hidden="1" x14ac:dyDescent="0.25"/>
    <row r="39871" hidden="1" x14ac:dyDescent="0.25"/>
    <row r="39872" hidden="1" x14ac:dyDescent="0.25"/>
    <row r="39873" hidden="1" x14ac:dyDescent="0.25"/>
    <row r="39874" hidden="1" x14ac:dyDescent="0.25"/>
    <row r="39875" hidden="1" x14ac:dyDescent="0.25"/>
    <row r="39876" hidden="1" x14ac:dyDescent="0.25"/>
    <row r="39877" hidden="1" x14ac:dyDescent="0.25"/>
    <row r="39878" hidden="1" x14ac:dyDescent="0.25"/>
    <row r="39879" hidden="1" x14ac:dyDescent="0.25"/>
    <row r="39880" hidden="1" x14ac:dyDescent="0.25"/>
    <row r="39881" hidden="1" x14ac:dyDescent="0.25"/>
    <row r="39882" hidden="1" x14ac:dyDescent="0.25"/>
    <row r="39883" hidden="1" x14ac:dyDescent="0.25"/>
    <row r="39884" hidden="1" x14ac:dyDescent="0.25"/>
    <row r="39885" hidden="1" x14ac:dyDescent="0.25"/>
    <row r="39886" hidden="1" x14ac:dyDescent="0.25"/>
    <row r="39887" hidden="1" x14ac:dyDescent="0.25"/>
    <row r="39888" hidden="1" x14ac:dyDescent="0.25"/>
    <row r="39889" hidden="1" x14ac:dyDescent="0.25"/>
    <row r="39890" hidden="1" x14ac:dyDescent="0.25"/>
    <row r="39891" hidden="1" x14ac:dyDescent="0.25"/>
    <row r="39892" hidden="1" x14ac:dyDescent="0.25"/>
    <row r="39893" hidden="1" x14ac:dyDescent="0.25"/>
    <row r="39894" hidden="1" x14ac:dyDescent="0.25"/>
    <row r="39895" hidden="1" x14ac:dyDescent="0.25"/>
    <row r="39896" hidden="1" x14ac:dyDescent="0.25"/>
    <row r="39897" hidden="1" x14ac:dyDescent="0.25"/>
    <row r="39898" hidden="1" x14ac:dyDescent="0.25"/>
    <row r="39899" hidden="1" x14ac:dyDescent="0.25"/>
    <row r="39900" hidden="1" x14ac:dyDescent="0.25"/>
    <row r="39901" hidden="1" x14ac:dyDescent="0.25"/>
    <row r="39902" hidden="1" x14ac:dyDescent="0.25"/>
    <row r="39903" hidden="1" x14ac:dyDescent="0.25"/>
    <row r="39904" hidden="1" x14ac:dyDescent="0.25"/>
    <row r="39905" hidden="1" x14ac:dyDescent="0.25"/>
    <row r="39906" hidden="1" x14ac:dyDescent="0.25"/>
    <row r="39907" hidden="1" x14ac:dyDescent="0.25"/>
    <row r="39908" hidden="1" x14ac:dyDescent="0.25"/>
    <row r="39909" hidden="1" x14ac:dyDescent="0.25"/>
    <row r="39910" hidden="1" x14ac:dyDescent="0.25"/>
    <row r="39911" hidden="1" x14ac:dyDescent="0.25"/>
    <row r="39912" hidden="1" x14ac:dyDescent="0.25"/>
    <row r="39913" hidden="1" x14ac:dyDescent="0.25"/>
    <row r="39914" hidden="1" x14ac:dyDescent="0.25"/>
    <row r="39915" hidden="1" x14ac:dyDescent="0.25"/>
    <row r="39916" hidden="1" x14ac:dyDescent="0.25"/>
    <row r="39917" hidden="1" x14ac:dyDescent="0.25"/>
    <row r="39918" hidden="1" x14ac:dyDescent="0.25"/>
    <row r="39919" hidden="1" x14ac:dyDescent="0.25"/>
    <row r="39920" hidden="1" x14ac:dyDescent="0.25"/>
    <row r="39921" hidden="1" x14ac:dyDescent="0.25"/>
    <row r="39922" hidden="1" x14ac:dyDescent="0.25"/>
    <row r="39923" hidden="1" x14ac:dyDescent="0.25"/>
    <row r="39924" hidden="1" x14ac:dyDescent="0.25"/>
    <row r="39925" hidden="1" x14ac:dyDescent="0.25"/>
    <row r="39926" hidden="1" x14ac:dyDescent="0.25"/>
    <row r="39927" hidden="1" x14ac:dyDescent="0.25"/>
    <row r="39928" hidden="1" x14ac:dyDescent="0.25"/>
    <row r="39929" hidden="1" x14ac:dyDescent="0.25"/>
    <row r="39930" hidden="1" x14ac:dyDescent="0.25"/>
    <row r="39931" hidden="1" x14ac:dyDescent="0.25"/>
    <row r="39932" hidden="1" x14ac:dyDescent="0.25"/>
    <row r="39933" hidden="1" x14ac:dyDescent="0.25"/>
    <row r="39934" hidden="1" x14ac:dyDescent="0.25"/>
    <row r="39935" hidden="1" x14ac:dyDescent="0.25"/>
    <row r="39936" hidden="1" x14ac:dyDescent="0.25"/>
    <row r="39937" hidden="1" x14ac:dyDescent="0.25"/>
    <row r="39938" hidden="1" x14ac:dyDescent="0.25"/>
    <row r="39939" hidden="1" x14ac:dyDescent="0.25"/>
    <row r="39940" hidden="1" x14ac:dyDescent="0.25"/>
    <row r="39941" hidden="1" x14ac:dyDescent="0.25"/>
    <row r="39942" hidden="1" x14ac:dyDescent="0.25"/>
    <row r="39943" hidden="1" x14ac:dyDescent="0.25"/>
    <row r="39944" hidden="1" x14ac:dyDescent="0.25"/>
    <row r="39945" hidden="1" x14ac:dyDescent="0.25"/>
    <row r="39946" hidden="1" x14ac:dyDescent="0.25"/>
    <row r="39947" hidden="1" x14ac:dyDescent="0.25"/>
    <row r="39948" hidden="1" x14ac:dyDescent="0.25"/>
    <row r="39949" hidden="1" x14ac:dyDescent="0.25"/>
    <row r="39950" hidden="1" x14ac:dyDescent="0.25"/>
    <row r="39951" hidden="1" x14ac:dyDescent="0.25"/>
    <row r="39952" hidden="1" x14ac:dyDescent="0.25"/>
    <row r="39953" hidden="1" x14ac:dyDescent="0.25"/>
    <row r="39954" hidden="1" x14ac:dyDescent="0.25"/>
    <row r="39955" hidden="1" x14ac:dyDescent="0.25"/>
    <row r="39956" hidden="1" x14ac:dyDescent="0.25"/>
    <row r="39957" hidden="1" x14ac:dyDescent="0.25"/>
    <row r="39958" hidden="1" x14ac:dyDescent="0.25"/>
    <row r="39959" hidden="1" x14ac:dyDescent="0.25"/>
    <row r="39960" hidden="1" x14ac:dyDescent="0.25"/>
    <row r="39961" hidden="1" x14ac:dyDescent="0.25"/>
    <row r="39962" hidden="1" x14ac:dyDescent="0.25"/>
    <row r="39963" hidden="1" x14ac:dyDescent="0.25"/>
    <row r="39964" hidden="1" x14ac:dyDescent="0.25"/>
    <row r="39965" hidden="1" x14ac:dyDescent="0.25"/>
    <row r="39966" hidden="1" x14ac:dyDescent="0.25"/>
    <row r="39967" hidden="1" x14ac:dyDescent="0.25"/>
    <row r="39968" hidden="1" x14ac:dyDescent="0.25"/>
    <row r="39969" hidden="1" x14ac:dyDescent="0.25"/>
    <row r="39970" hidden="1" x14ac:dyDescent="0.25"/>
    <row r="39971" hidden="1" x14ac:dyDescent="0.25"/>
    <row r="39972" hidden="1" x14ac:dyDescent="0.25"/>
    <row r="39973" hidden="1" x14ac:dyDescent="0.25"/>
    <row r="39974" hidden="1" x14ac:dyDescent="0.25"/>
    <row r="39975" hidden="1" x14ac:dyDescent="0.25"/>
    <row r="39976" hidden="1" x14ac:dyDescent="0.25"/>
    <row r="39977" hidden="1" x14ac:dyDescent="0.25"/>
    <row r="39978" hidden="1" x14ac:dyDescent="0.25"/>
    <row r="39979" hidden="1" x14ac:dyDescent="0.25"/>
    <row r="39980" hidden="1" x14ac:dyDescent="0.25"/>
    <row r="39981" hidden="1" x14ac:dyDescent="0.25"/>
    <row r="39982" hidden="1" x14ac:dyDescent="0.25"/>
    <row r="39983" hidden="1" x14ac:dyDescent="0.25"/>
    <row r="39984" hidden="1" x14ac:dyDescent="0.25"/>
    <row r="39985" hidden="1" x14ac:dyDescent="0.25"/>
    <row r="39986" hidden="1" x14ac:dyDescent="0.25"/>
    <row r="39987" hidden="1" x14ac:dyDescent="0.25"/>
    <row r="39988" hidden="1" x14ac:dyDescent="0.25"/>
    <row r="39989" hidden="1" x14ac:dyDescent="0.25"/>
    <row r="39990" hidden="1" x14ac:dyDescent="0.25"/>
    <row r="39991" hidden="1" x14ac:dyDescent="0.25"/>
    <row r="39992" hidden="1" x14ac:dyDescent="0.25"/>
    <row r="39993" hidden="1" x14ac:dyDescent="0.25"/>
    <row r="39994" hidden="1" x14ac:dyDescent="0.25"/>
    <row r="39995" hidden="1" x14ac:dyDescent="0.25"/>
    <row r="39996" hidden="1" x14ac:dyDescent="0.25"/>
    <row r="39997" hidden="1" x14ac:dyDescent="0.25"/>
    <row r="39998" hidden="1" x14ac:dyDescent="0.25"/>
    <row r="39999" hidden="1" x14ac:dyDescent="0.25"/>
    <row r="40000" hidden="1" x14ac:dyDescent="0.25"/>
    <row r="40001" hidden="1" x14ac:dyDescent="0.25"/>
    <row r="40002" hidden="1" x14ac:dyDescent="0.25"/>
    <row r="40003" hidden="1" x14ac:dyDescent="0.25"/>
    <row r="40004" hidden="1" x14ac:dyDescent="0.25"/>
    <row r="40005" hidden="1" x14ac:dyDescent="0.25"/>
    <row r="40006" hidden="1" x14ac:dyDescent="0.25"/>
    <row r="40007" hidden="1" x14ac:dyDescent="0.25"/>
    <row r="40008" hidden="1" x14ac:dyDescent="0.25"/>
    <row r="40009" hidden="1" x14ac:dyDescent="0.25"/>
    <row r="40010" hidden="1" x14ac:dyDescent="0.25"/>
    <row r="40011" hidden="1" x14ac:dyDescent="0.25"/>
    <row r="40012" hidden="1" x14ac:dyDescent="0.25"/>
    <row r="40013" hidden="1" x14ac:dyDescent="0.25"/>
    <row r="40014" hidden="1" x14ac:dyDescent="0.25"/>
    <row r="40015" hidden="1" x14ac:dyDescent="0.25"/>
    <row r="40016" hidden="1" x14ac:dyDescent="0.25"/>
    <row r="40017" hidden="1" x14ac:dyDescent="0.25"/>
    <row r="40018" hidden="1" x14ac:dyDescent="0.25"/>
    <row r="40019" hidden="1" x14ac:dyDescent="0.25"/>
    <row r="40020" hidden="1" x14ac:dyDescent="0.25"/>
    <row r="40021" hidden="1" x14ac:dyDescent="0.25"/>
    <row r="40022" hidden="1" x14ac:dyDescent="0.25"/>
    <row r="40023" hidden="1" x14ac:dyDescent="0.25"/>
    <row r="40024" hidden="1" x14ac:dyDescent="0.25"/>
    <row r="40025" hidden="1" x14ac:dyDescent="0.25"/>
    <row r="40026" hidden="1" x14ac:dyDescent="0.25"/>
    <row r="40027" hidden="1" x14ac:dyDescent="0.25"/>
    <row r="40028" hidden="1" x14ac:dyDescent="0.25"/>
    <row r="40029" hidden="1" x14ac:dyDescent="0.25"/>
    <row r="40030" hidden="1" x14ac:dyDescent="0.25"/>
    <row r="40031" hidden="1" x14ac:dyDescent="0.25"/>
    <row r="40032" hidden="1" x14ac:dyDescent="0.25"/>
    <row r="40033" hidden="1" x14ac:dyDescent="0.25"/>
    <row r="40034" hidden="1" x14ac:dyDescent="0.25"/>
    <row r="40035" hidden="1" x14ac:dyDescent="0.25"/>
    <row r="40036" hidden="1" x14ac:dyDescent="0.25"/>
    <row r="40037" hidden="1" x14ac:dyDescent="0.25"/>
    <row r="40038" hidden="1" x14ac:dyDescent="0.25"/>
    <row r="40039" hidden="1" x14ac:dyDescent="0.25"/>
    <row r="40040" hidden="1" x14ac:dyDescent="0.25"/>
    <row r="40041" hidden="1" x14ac:dyDescent="0.25"/>
    <row r="40042" hidden="1" x14ac:dyDescent="0.25"/>
    <row r="40043" hidden="1" x14ac:dyDescent="0.25"/>
    <row r="40044" hidden="1" x14ac:dyDescent="0.25"/>
    <row r="40045" hidden="1" x14ac:dyDescent="0.25"/>
    <row r="40046" hidden="1" x14ac:dyDescent="0.25"/>
    <row r="40047" hidden="1" x14ac:dyDescent="0.25"/>
    <row r="40048" hidden="1" x14ac:dyDescent="0.25"/>
    <row r="40049" hidden="1" x14ac:dyDescent="0.25"/>
    <row r="40050" hidden="1" x14ac:dyDescent="0.25"/>
    <row r="40051" hidden="1" x14ac:dyDescent="0.25"/>
    <row r="40052" hidden="1" x14ac:dyDescent="0.25"/>
    <row r="40053" hidden="1" x14ac:dyDescent="0.25"/>
    <row r="40054" hidden="1" x14ac:dyDescent="0.25"/>
    <row r="40055" hidden="1" x14ac:dyDescent="0.25"/>
    <row r="40056" hidden="1" x14ac:dyDescent="0.25"/>
    <row r="40057" hidden="1" x14ac:dyDescent="0.25"/>
    <row r="40058" hidden="1" x14ac:dyDescent="0.25"/>
    <row r="40059" hidden="1" x14ac:dyDescent="0.25"/>
    <row r="40060" hidden="1" x14ac:dyDescent="0.25"/>
    <row r="40061" hidden="1" x14ac:dyDescent="0.25"/>
    <row r="40062" hidden="1" x14ac:dyDescent="0.25"/>
    <row r="40063" hidden="1" x14ac:dyDescent="0.25"/>
    <row r="40064" hidden="1" x14ac:dyDescent="0.25"/>
    <row r="40065" hidden="1" x14ac:dyDescent="0.25"/>
    <row r="40066" hidden="1" x14ac:dyDescent="0.25"/>
    <row r="40067" hidden="1" x14ac:dyDescent="0.25"/>
    <row r="40068" hidden="1" x14ac:dyDescent="0.25"/>
    <row r="40069" hidden="1" x14ac:dyDescent="0.25"/>
    <row r="40070" hidden="1" x14ac:dyDescent="0.25"/>
    <row r="40071" hidden="1" x14ac:dyDescent="0.25"/>
    <row r="40072" hidden="1" x14ac:dyDescent="0.25"/>
    <row r="40073" hidden="1" x14ac:dyDescent="0.25"/>
    <row r="40074" hidden="1" x14ac:dyDescent="0.25"/>
    <row r="40075" hidden="1" x14ac:dyDescent="0.25"/>
    <row r="40076" hidden="1" x14ac:dyDescent="0.25"/>
    <row r="40077" hidden="1" x14ac:dyDescent="0.25"/>
    <row r="40078" hidden="1" x14ac:dyDescent="0.25"/>
    <row r="40079" hidden="1" x14ac:dyDescent="0.25"/>
    <row r="40080" hidden="1" x14ac:dyDescent="0.25"/>
    <row r="40081" hidden="1" x14ac:dyDescent="0.25"/>
    <row r="40082" hidden="1" x14ac:dyDescent="0.25"/>
    <row r="40083" hidden="1" x14ac:dyDescent="0.25"/>
    <row r="40084" hidden="1" x14ac:dyDescent="0.25"/>
    <row r="40085" hidden="1" x14ac:dyDescent="0.25"/>
    <row r="40086" hidden="1" x14ac:dyDescent="0.25"/>
    <row r="40087" hidden="1" x14ac:dyDescent="0.25"/>
    <row r="40088" hidden="1" x14ac:dyDescent="0.25"/>
    <row r="40089" hidden="1" x14ac:dyDescent="0.25"/>
    <row r="40090" hidden="1" x14ac:dyDescent="0.25"/>
    <row r="40091" hidden="1" x14ac:dyDescent="0.25"/>
    <row r="40092" hidden="1" x14ac:dyDescent="0.25"/>
    <row r="40093" hidden="1" x14ac:dyDescent="0.25"/>
    <row r="40094" hidden="1" x14ac:dyDescent="0.25"/>
    <row r="40095" hidden="1" x14ac:dyDescent="0.25"/>
    <row r="40096" hidden="1" x14ac:dyDescent="0.25"/>
    <row r="40097" hidden="1" x14ac:dyDescent="0.25"/>
    <row r="40098" hidden="1" x14ac:dyDescent="0.25"/>
    <row r="40099" hidden="1" x14ac:dyDescent="0.25"/>
    <row r="40100" hidden="1" x14ac:dyDescent="0.25"/>
    <row r="40101" hidden="1" x14ac:dyDescent="0.25"/>
    <row r="40102" hidden="1" x14ac:dyDescent="0.25"/>
    <row r="40103" hidden="1" x14ac:dyDescent="0.25"/>
    <row r="40104" hidden="1" x14ac:dyDescent="0.25"/>
    <row r="40105" hidden="1" x14ac:dyDescent="0.25"/>
    <row r="40106" hidden="1" x14ac:dyDescent="0.25"/>
    <row r="40107" hidden="1" x14ac:dyDescent="0.25"/>
    <row r="40108" hidden="1" x14ac:dyDescent="0.25"/>
    <row r="40109" hidden="1" x14ac:dyDescent="0.25"/>
    <row r="40110" hidden="1" x14ac:dyDescent="0.25"/>
    <row r="40111" hidden="1" x14ac:dyDescent="0.25"/>
    <row r="40112" hidden="1" x14ac:dyDescent="0.25"/>
    <row r="40113" hidden="1" x14ac:dyDescent="0.25"/>
    <row r="40114" hidden="1" x14ac:dyDescent="0.25"/>
    <row r="40115" hidden="1" x14ac:dyDescent="0.25"/>
    <row r="40116" hidden="1" x14ac:dyDescent="0.25"/>
    <row r="40117" hidden="1" x14ac:dyDescent="0.25"/>
    <row r="40118" hidden="1" x14ac:dyDescent="0.25"/>
    <row r="40119" hidden="1" x14ac:dyDescent="0.25"/>
    <row r="40120" hidden="1" x14ac:dyDescent="0.25"/>
    <row r="40121" hidden="1" x14ac:dyDescent="0.25"/>
    <row r="40122" hidden="1" x14ac:dyDescent="0.25"/>
    <row r="40123" hidden="1" x14ac:dyDescent="0.25"/>
    <row r="40124" hidden="1" x14ac:dyDescent="0.25"/>
    <row r="40125" hidden="1" x14ac:dyDescent="0.25"/>
    <row r="40126" hidden="1" x14ac:dyDescent="0.25"/>
    <row r="40127" hidden="1" x14ac:dyDescent="0.25"/>
    <row r="40128" hidden="1" x14ac:dyDescent="0.25"/>
    <row r="40129" hidden="1" x14ac:dyDescent="0.25"/>
    <row r="40130" hidden="1" x14ac:dyDescent="0.25"/>
    <row r="40131" hidden="1" x14ac:dyDescent="0.25"/>
    <row r="40132" hidden="1" x14ac:dyDescent="0.25"/>
    <row r="40133" hidden="1" x14ac:dyDescent="0.25"/>
    <row r="40134" hidden="1" x14ac:dyDescent="0.25"/>
    <row r="40135" hidden="1" x14ac:dyDescent="0.25"/>
    <row r="40136" hidden="1" x14ac:dyDescent="0.25"/>
    <row r="40137" hidden="1" x14ac:dyDescent="0.25"/>
    <row r="40138" hidden="1" x14ac:dyDescent="0.25"/>
    <row r="40139" hidden="1" x14ac:dyDescent="0.25"/>
    <row r="40140" hidden="1" x14ac:dyDescent="0.25"/>
    <row r="40141" hidden="1" x14ac:dyDescent="0.25"/>
    <row r="40142" hidden="1" x14ac:dyDescent="0.25"/>
    <row r="40143" hidden="1" x14ac:dyDescent="0.25"/>
    <row r="40144" hidden="1" x14ac:dyDescent="0.25"/>
    <row r="40145" hidden="1" x14ac:dyDescent="0.25"/>
    <row r="40146" hidden="1" x14ac:dyDescent="0.25"/>
    <row r="40147" hidden="1" x14ac:dyDescent="0.25"/>
    <row r="40148" hidden="1" x14ac:dyDescent="0.25"/>
    <row r="40149" hidden="1" x14ac:dyDescent="0.25"/>
    <row r="40150" hidden="1" x14ac:dyDescent="0.25"/>
    <row r="40151" hidden="1" x14ac:dyDescent="0.25"/>
    <row r="40152" hidden="1" x14ac:dyDescent="0.25"/>
    <row r="40153" hidden="1" x14ac:dyDescent="0.25"/>
    <row r="40154" hidden="1" x14ac:dyDescent="0.25"/>
    <row r="40155" hidden="1" x14ac:dyDescent="0.25"/>
    <row r="40156" hidden="1" x14ac:dyDescent="0.25"/>
    <row r="40157" hidden="1" x14ac:dyDescent="0.25"/>
    <row r="40158" hidden="1" x14ac:dyDescent="0.25"/>
    <row r="40159" hidden="1" x14ac:dyDescent="0.25"/>
    <row r="40160" hidden="1" x14ac:dyDescent="0.25"/>
    <row r="40161" hidden="1" x14ac:dyDescent="0.25"/>
    <row r="40162" hidden="1" x14ac:dyDescent="0.25"/>
    <row r="40163" hidden="1" x14ac:dyDescent="0.25"/>
    <row r="40164" hidden="1" x14ac:dyDescent="0.25"/>
    <row r="40165" hidden="1" x14ac:dyDescent="0.25"/>
    <row r="40166" hidden="1" x14ac:dyDescent="0.25"/>
    <row r="40167" hidden="1" x14ac:dyDescent="0.25"/>
    <row r="40168" hidden="1" x14ac:dyDescent="0.25"/>
    <row r="40169" hidden="1" x14ac:dyDescent="0.25"/>
    <row r="40170" hidden="1" x14ac:dyDescent="0.25"/>
    <row r="40171" hidden="1" x14ac:dyDescent="0.25"/>
    <row r="40172" hidden="1" x14ac:dyDescent="0.25"/>
    <row r="40173" hidden="1" x14ac:dyDescent="0.25"/>
    <row r="40174" hidden="1" x14ac:dyDescent="0.25"/>
    <row r="40175" hidden="1" x14ac:dyDescent="0.25"/>
    <row r="40176" hidden="1" x14ac:dyDescent="0.25"/>
    <row r="40177" hidden="1" x14ac:dyDescent="0.25"/>
    <row r="40178" hidden="1" x14ac:dyDescent="0.25"/>
    <row r="40179" hidden="1" x14ac:dyDescent="0.25"/>
    <row r="40180" hidden="1" x14ac:dyDescent="0.25"/>
    <row r="40181" hidden="1" x14ac:dyDescent="0.25"/>
    <row r="40182" hidden="1" x14ac:dyDescent="0.25"/>
    <row r="40183" hidden="1" x14ac:dyDescent="0.25"/>
    <row r="40184" hidden="1" x14ac:dyDescent="0.25"/>
    <row r="40185" hidden="1" x14ac:dyDescent="0.25"/>
    <row r="40186" hidden="1" x14ac:dyDescent="0.25"/>
    <row r="40187" hidden="1" x14ac:dyDescent="0.25"/>
    <row r="40188" hidden="1" x14ac:dyDescent="0.25"/>
    <row r="40189" hidden="1" x14ac:dyDescent="0.25"/>
    <row r="40190" hidden="1" x14ac:dyDescent="0.25"/>
    <row r="40191" hidden="1" x14ac:dyDescent="0.25"/>
    <row r="40192" hidden="1" x14ac:dyDescent="0.25"/>
    <row r="40193" hidden="1" x14ac:dyDescent="0.25"/>
    <row r="40194" hidden="1" x14ac:dyDescent="0.25"/>
    <row r="40195" hidden="1" x14ac:dyDescent="0.25"/>
    <row r="40196" hidden="1" x14ac:dyDescent="0.25"/>
    <row r="40197" hidden="1" x14ac:dyDescent="0.25"/>
    <row r="40198" hidden="1" x14ac:dyDescent="0.25"/>
    <row r="40199" hidden="1" x14ac:dyDescent="0.25"/>
    <row r="40200" hidden="1" x14ac:dyDescent="0.25"/>
    <row r="40201" hidden="1" x14ac:dyDescent="0.25"/>
    <row r="40202" hidden="1" x14ac:dyDescent="0.25"/>
    <row r="40203" hidden="1" x14ac:dyDescent="0.25"/>
    <row r="40204" hidden="1" x14ac:dyDescent="0.25"/>
    <row r="40205" hidden="1" x14ac:dyDescent="0.25"/>
    <row r="40206" hidden="1" x14ac:dyDescent="0.25"/>
    <row r="40207" hidden="1" x14ac:dyDescent="0.25"/>
    <row r="40208" hidden="1" x14ac:dyDescent="0.25"/>
    <row r="40209" hidden="1" x14ac:dyDescent="0.25"/>
    <row r="40210" hidden="1" x14ac:dyDescent="0.25"/>
    <row r="40211" hidden="1" x14ac:dyDescent="0.25"/>
    <row r="40212" hidden="1" x14ac:dyDescent="0.25"/>
    <row r="40213" hidden="1" x14ac:dyDescent="0.25"/>
    <row r="40214" hidden="1" x14ac:dyDescent="0.25"/>
    <row r="40215" hidden="1" x14ac:dyDescent="0.25"/>
    <row r="40216" hidden="1" x14ac:dyDescent="0.25"/>
    <row r="40217" hidden="1" x14ac:dyDescent="0.25"/>
    <row r="40218" hidden="1" x14ac:dyDescent="0.25"/>
    <row r="40219" hidden="1" x14ac:dyDescent="0.25"/>
    <row r="40220" hidden="1" x14ac:dyDescent="0.25"/>
    <row r="40221" hidden="1" x14ac:dyDescent="0.25"/>
    <row r="40222" hidden="1" x14ac:dyDescent="0.25"/>
    <row r="40223" hidden="1" x14ac:dyDescent="0.25"/>
    <row r="40224" hidden="1" x14ac:dyDescent="0.25"/>
    <row r="40225" hidden="1" x14ac:dyDescent="0.25"/>
    <row r="40226" hidden="1" x14ac:dyDescent="0.25"/>
    <row r="40227" hidden="1" x14ac:dyDescent="0.25"/>
    <row r="40228" hidden="1" x14ac:dyDescent="0.25"/>
    <row r="40229" hidden="1" x14ac:dyDescent="0.25"/>
    <row r="40230" hidden="1" x14ac:dyDescent="0.25"/>
    <row r="40231" hidden="1" x14ac:dyDescent="0.25"/>
    <row r="40232" hidden="1" x14ac:dyDescent="0.25"/>
    <row r="40233" hidden="1" x14ac:dyDescent="0.25"/>
    <row r="40234" hidden="1" x14ac:dyDescent="0.25"/>
    <row r="40235" hidden="1" x14ac:dyDescent="0.25"/>
    <row r="40236" hidden="1" x14ac:dyDescent="0.25"/>
    <row r="40237" hidden="1" x14ac:dyDescent="0.25"/>
    <row r="40238" hidden="1" x14ac:dyDescent="0.25"/>
    <row r="40239" hidden="1" x14ac:dyDescent="0.25"/>
    <row r="40240" hidden="1" x14ac:dyDescent="0.25"/>
    <row r="40241" hidden="1" x14ac:dyDescent="0.25"/>
    <row r="40242" hidden="1" x14ac:dyDescent="0.25"/>
    <row r="40243" hidden="1" x14ac:dyDescent="0.25"/>
    <row r="40244" hidden="1" x14ac:dyDescent="0.25"/>
    <row r="40245" hidden="1" x14ac:dyDescent="0.25"/>
    <row r="40246" hidden="1" x14ac:dyDescent="0.25"/>
    <row r="40247" hidden="1" x14ac:dyDescent="0.25"/>
    <row r="40248" hidden="1" x14ac:dyDescent="0.25"/>
    <row r="40249" hidden="1" x14ac:dyDescent="0.25"/>
    <row r="40250" hidden="1" x14ac:dyDescent="0.25"/>
    <row r="40251" hidden="1" x14ac:dyDescent="0.25"/>
    <row r="40252" hidden="1" x14ac:dyDescent="0.25"/>
    <row r="40253" hidden="1" x14ac:dyDescent="0.25"/>
    <row r="40254" hidden="1" x14ac:dyDescent="0.25"/>
    <row r="40255" hidden="1" x14ac:dyDescent="0.25"/>
    <row r="40256" hidden="1" x14ac:dyDescent="0.25"/>
    <row r="40257" hidden="1" x14ac:dyDescent="0.25"/>
    <row r="40258" hidden="1" x14ac:dyDescent="0.25"/>
    <row r="40259" hidden="1" x14ac:dyDescent="0.25"/>
    <row r="40260" hidden="1" x14ac:dyDescent="0.25"/>
    <row r="40261" hidden="1" x14ac:dyDescent="0.25"/>
    <row r="40262" hidden="1" x14ac:dyDescent="0.25"/>
    <row r="40263" hidden="1" x14ac:dyDescent="0.25"/>
    <row r="40264" hidden="1" x14ac:dyDescent="0.25"/>
    <row r="40265" hidden="1" x14ac:dyDescent="0.25"/>
    <row r="40266" hidden="1" x14ac:dyDescent="0.25"/>
    <row r="40267" hidden="1" x14ac:dyDescent="0.25"/>
    <row r="40268" hidden="1" x14ac:dyDescent="0.25"/>
    <row r="40269" hidden="1" x14ac:dyDescent="0.25"/>
    <row r="40270" hidden="1" x14ac:dyDescent="0.25"/>
    <row r="40271" hidden="1" x14ac:dyDescent="0.25"/>
    <row r="40272" hidden="1" x14ac:dyDescent="0.25"/>
    <row r="40273" hidden="1" x14ac:dyDescent="0.25"/>
    <row r="40274" hidden="1" x14ac:dyDescent="0.25"/>
    <row r="40275" hidden="1" x14ac:dyDescent="0.25"/>
    <row r="40276" hidden="1" x14ac:dyDescent="0.25"/>
    <row r="40277" hidden="1" x14ac:dyDescent="0.25"/>
    <row r="40278" hidden="1" x14ac:dyDescent="0.25"/>
    <row r="40279" hidden="1" x14ac:dyDescent="0.25"/>
    <row r="40280" hidden="1" x14ac:dyDescent="0.25"/>
    <row r="40281" hidden="1" x14ac:dyDescent="0.25"/>
    <row r="40282" hidden="1" x14ac:dyDescent="0.25"/>
    <row r="40283" hidden="1" x14ac:dyDescent="0.25"/>
    <row r="40284" hidden="1" x14ac:dyDescent="0.25"/>
    <row r="40285" hidden="1" x14ac:dyDescent="0.25"/>
    <row r="40286" hidden="1" x14ac:dyDescent="0.25"/>
    <row r="40287" hidden="1" x14ac:dyDescent="0.25"/>
    <row r="40288" hidden="1" x14ac:dyDescent="0.25"/>
    <row r="40289" hidden="1" x14ac:dyDescent="0.25"/>
    <row r="40290" hidden="1" x14ac:dyDescent="0.25"/>
    <row r="40291" hidden="1" x14ac:dyDescent="0.25"/>
    <row r="40292" hidden="1" x14ac:dyDescent="0.25"/>
    <row r="40293" hidden="1" x14ac:dyDescent="0.25"/>
    <row r="40294" hidden="1" x14ac:dyDescent="0.25"/>
    <row r="40295" hidden="1" x14ac:dyDescent="0.25"/>
    <row r="40296" hidden="1" x14ac:dyDescent="0.25"/>
    <row r="40297" hidden="1" x14ac:dyDescent="0.25"/>
    <row r="40298" hidden="1" x14ac:dyDescent="0.25"/>
    <row r="40299" hidden="1" x14ac:dyDescent="0.25"/>
    <row r="40300" hidden="1" x14ac:dyDescent="0.25"/>
    <row r="40301" hidden="1" x14ac:dyDescent="0.25"/>
    <row r="40302" hidden="1" x14ac:dyDescent="0.25"/>
    <row r="40303" hidden="1" x14ac:dyDescent="0.25"/>
    <row r="40304" hidden="1" x14ac:dyDescent="0.25"/>
    <row r="40305" hidden="1" x14ac:dyDescent="0.25"/>
    <row r="40306" hidden="1" x14ac:dyDescent="0.25"/>
    <row r="40307" hidden="1" x14ac:dyDescent="0.25"/>
    <row r="40308" hidden="1" x14ac:dyDescent="0.25"/>
    <row r="40309" hidden="1" x14ac:dyDescent="0.25"/>
    <row r="40310" hidden="1" x14ac:dyDescent="0.25"/>
    <row r="40311" hidden="1" x14ac:dyDescent="0.25"/>
    <row r="40312" hidden="1" x14ac:dyDescent="0.25"/>
    <row r="40313" hidden="1" x14ac:dyDescent="0.25"/>
    <row r="40314" hidden="1" x14ac:dyDescent="0.25"/>
    <row r="40315" hidden="1" x14ac:dyDescent="0.25"/>
    <row r="40316" hidden="1" x14ac:dyDescent="0.25"/>
    <row r="40317" hidden="1" x14ac:dyDescent="0.25"/>
    <row r="40318" hidden="1" x14ac:dyDescent="0.25"/>
    <row r="40319" hidden="1" x14ac:dyDescent="0.25"/>
    <row r="40320" hidden="1" x14ac:dyDescent="0.25"/>
    <row r="40321" hidden="1" x14ac:dyDescent="0.25"/>
    <row r="40322" hidden="1" x14ac:dyDescent="0.25"/>
    <row r="40323" hidden="1" x14ac:dyDescent="0.25"/>
    <row r="40324" hidden="1" x14ac:dyDescent="0.25"/>
    <row r="40325" hidden="1" x14ac:dyDescent="0.25"/>
    <row r="40326" hidden="1" x14ac:dyDescent="0.25"/>
    <row r="40327" hidden="1" x14ac:dyDescent="0.25"/>
    <row r="40328" hidden="1" x14ac:dyDescent="0.25"/>
    <row r="40329" hidden="1" x14ac:dyDescent="0.25"/>
    <row r="40330" hidden="1" x14ac:dyDescent="0.25"/>
    <row r="40331" hidden="1" x14ac:dyDescent="0.25"/>
    <row r="40332" hidden="1" x14ac:dyDescent="0.25"/>
    <row r="40333" hidden="1" x14ac:dyDescent="0.25"/>
    <row r="40334" hidden="1" x14ac:dyDescent="0.25"/>
    <row r="40335" hidden="1" x14ac:dyDescent="0.25"/>
    <row r="40336" hidden="1" x14ac:dyDescent="0.25"/>
    <row r="40337" hidden="1" x14ac:dyDescent="0.25"/>
    <row r="40338" hidden="1" x14ac:dyDescent="0.25"/>
    <row r="40339" hidden="1" x14ac:dyDescent="0.25"/>
    <row r="40340" hidden="1" x14ac:dyDescent="0.25"/>
    <row r="40341" hidden="1" x14ac:dyDescent="0.25"/>
    <row r="40342" hidden="1" x14ac:dyDescent="0.25"/>
    <row r="40343" hidden="1" x14ac:dyDescent="0.25"/>
    <row r="40344" hidden="1" x14ac:dyDescent="0.25"/>
    <row r="40345" hidden="1" x14ac:dyDescent="0.25"/>
    <row r="40346" hidden="1" x14ac:dyDescent="0.25"/>
    <row r="40347" hidden="1" x14ac:dyDescent="0.25"/>
    <row r="40348" hidden="1" x14ac:dyDescent="0.25"/>
    <row r="40349" hidden="1" x14ac:dyDescent="0.25"/>
    <row r="40350" hidden="1" x14ac:dyDescent="0.25"/>
    <row r="40351" hidden="1" x14ac:dyDescent="0.25"/>
    <row r="40352" hidden="1" x14ac:dyDescent="0.25"/>
    <row r="40353" hidden="1" x14ac:dyDescent="0.25"/>
    <row r="40354" hidden="1" x14ac:dyDescent="0.25"/>
    <row r="40355" hidden="1" x14ac:dyDescent="0.25"/>
    <row r="40356" hidden="1" x14ac:dyDescent="0.25"/>
    <row r="40357" hidden="1" x14ac:dyDescent="0.25"/>
    <row r="40358" hidden="1" x14ac:dyDescent="0.25"/>
    <row r="40359" hidden="1" x14ac:dyDescent="0.25"/>
    <row r="40360" hidden="1" x14ac:dyDescent="0.25"/>
    <row r="40361" hidden="1" x14ac:dyDescent="0.25"/>
    <row r="40362" hidden="1" x14ac:dyDescent="0.25"/>
    <row r="40363" hidden="1" x14ac:dyDescent="0.25"/>
    <row r="40364" hidden="1" x14ac:dyDescent="0.25"/>
    <row r="40365" hidden="1" x14ac:dyDescent="0.25"/>
    <row r="40366" hidden="1" x14ac:dyDescent="0.25"/>
    <row r="40367" hidden="1" x14ac:dyDescent="0.25"/>
    <row r="40368" hidden="1" x14ac:dyDescent="0.25"/>
    <row r="40369" hidden="1" x14ac:dyDescent="0.25"/>
    <row r="40370" hidden="1" x14ac:dyDescent="0.25"/>
    <row r="40371" hidden="1" x14ac:dyDescent="0.25"/>
    <row r="40372" hidden="1" x14ac:dyDescent="0.25"/>
    <row r="40373" hidden="1" x14ac:dyDescent="0.25"/>
    <row r="40374" hidden="1" x14ac:dyDescent="0.25"/>
    <row r="40375" hidden="1" x14ac:dyDescent="0.25"/>
    <row r="40376" hidden="1" x14ac:dyDescent="0.25"/>
    <row r="40377" hidden="1" x14ac:dyDescent="0.25"/>
    <row r="40378" hidden="1" x14ac:dyDescent="0.25"/>
    <row r="40379" hidden="1" x14ac:dyDescent="0.25"/>
    <row r="40380" hidden="1" x14ac:dyDescent="0.25"/>
    <row r="40381" hidden="1" x14ac:dyDescent="0.25"/>
    <row r="40382" hidden="1" x14ac:dyDescent="0.25"/>
    <row r="40383" hidden="1" x14ac:dyDescent="0.25"/>
    <row r="40384" hidden="1" x14ac:dyDescent="0.25"/>
    <row r="40385" hidden="1" x14ac:dyDescent="0.25"/>
    <row r="40386" hidden="1" x14ac:dyDescent="0.25"/>
    <row r="40387" hidden="1" x14ac:dyDescent="0.25"/>
    <row r="40388" hidden="1" x14ac:dyDescent="0.25"/>
    <row r="40389" hidden="1" x14ac:dyDescent="0.25"/>
    <row r="40390" hidden="1" x14ac:dyDescent="0.25"/>
    <row r="40391" hidden="1" x14ac:dyDescent="0.25"/>
    <row r="40392" hidden="1" x14ac:dyDescent="0.25"/>
    <row r="40393" hidden="1" x14ac:dyDescent="0.25"/>
    <row r="40394" hidden="1" x14ac:dyDescent="0.25"/>
    <row r="40395" hidden="1" x14ac:dyDescent="0.25"/>
    <row r="40396" hidden="1" x14ac:dyDescent="0.25"/>
    <row r="40397" hidden="1" x14ac:dyDescent="0.25"/>
    <row r="40398" hidden="1" x14ac:dyDescent="0.25"/>
    <row r="40399" hidden="1" x14ac:dyDescent="0.25"/>
    <row r="40400" hidden="1" x14ac:dyDescent="0.25"/>
    <row r="40401" hidden="1" x14ac:dyDescent="0.25"/>
    <row r="40402" hidden="1" x14ac:dyDescent="0.25"/>
    <row r="40403" hidden="1" x14ac:dyDescent="0.25"/>
    <row r="40404" hidden="1" x14ac:dyDescent="0.25"/>
    <row r="40405" hidden="1" x14ac:dyDescent="0.25"/>
    <row r="40406" hidden="1" x14ac:dyDescent="0.25"/>
    <row r="40407" hidden="1" x14ac:dyDescent="0.25"/>
    <row r="40408" hidden="1" x14ac:dyDescent="0.25"/>
    <row r="40409" hidden="1" x14ac:dyDescent="0.25"/>
    <row r="40410" hidden="1" x14ac:dyDescent="0.25"/>
    <row r="40411" hidden="1" x14ac:dyDescent="0.25"/>
    <row r="40412" hidden="1" x14ac:dyDescent="0.25"/>
    <row r="40413" hidden="1" x14ac:dyDescent="0.25"/>
    <row r="40414" hidden="1" x14ac:dyDescent="0.25"/>
    <row r="40415" hidden="1" x14ac:dyDescent="0.25"/>
    <row r="40416" hidden="1" x14ac:dyDescent="0.25"/>
    <row r="40417" hidden="1" x14ac:dyDescent="0.25"/>
    <row r="40418" hidden="1" x14ac:dyDescent="0.25"/>
    <row r="40419" hidden="1" x14ac:dyDescent="0.25"/>
    <row r="40420" hidden="1" x14ac:dyDescent="0.25"/>
    <row r="40421" hidden="1" x14ac:dyDescent="0.25"/>
    <row r="40422" hidden="1" x14ac:dyDescent="0.25"/>
    <row r="40423" hidden="1" x14ac:dyDescent="0.25"/>
    <row r="40424" hidden="1" x14ac:dyDescent="0.25"/>
    <row r="40425" hidden="1" x14ac:dyDescent="0.25"/>
    <row r="40426" hidden="1" x14ac:dyDescent="0.25"/>
    <row r="40427" hidden="1" x14ac:dyDescent="0.25"/>
    <row r="40428" hidden="1" x14ac:dyDescent="0.25"/>
    <row r="40429" hidden="1" x14ac:dyDescent="0.25"/>
    <row r="40430" hidden="1" x14ac:dyDescent="0.25"/>
    <row r="40431" hidden="1" x14ac:dyDescent="0.25"/>
    <row r="40432" hidden="1" x14ac:dyDescent="0.25"/>
    <row r="40433" hidden="1" x14ac:dyDescent="0.25"/>
    <row r="40434" hidden="1" x14ac:dyDescent="0.25"/>
    <row r="40435" hidden="1" x14ac:dyDescent="0.25"/>
    <row r="40436" hidden="1" x14ac:dyDescent="0.25"/>
    <row r="40437" hidden="1" x14ac:dyDescent="0.25"/>
    <row r="40438" hidden="1" x14ac:dyDescent="0.25"/>
    <row r="40439" hidden="1" x14ac:dyDescent="0.25"/>
    <row r="40440" hidden="1" x14ac:dyDescent="0.25"/>
    <row r="40441" hidden="1" x14ac:dyDescent="0.25"/>
    <row r="40442" hidden="1" x14ac:dyDescent="0.25"/>
    <row r="40443" hidden="1" x14ac:dyDescent="0.25"/>
    <row r="40444" hidden="1" x14ac:dyDescent="0.25"/>
    <row r="40445" hidden="1" x14ac:dyDescent="0.25"/>
    <row r="40446" hidden="1" x14ac:dyDescent="0.25"/>
    <row r="40447" hidden="1" x14ac:dyDescent="0.25"/>
    <row r="40448" hidden="1" x14ac:dyDescent="0.25"/>
    <row r="40449" hidden="1" x14ac:dyDescent="0.25"/>
    <row r="40450" hidden="1" x14ac:dyDescent="0.25"/>
    <row r="40451" hidden="1" x14ac:dyDescent="0.25"/>
    <row r="40452" hidden="1" x14ac:dyDescent="0.25"/>
    <row r="40453" hidden="1" x14ac:dyDescent="0.25"/>
    <row r="40454" hidden="1" x14ac:dyDescent="0.25"/>
    <row r="40455" hidden="1" x14ac:dyDescent="0.25"/>
    <row r="40456" hidden="1" x14ac:dyDescent="0.25"/>
    <row r="40457" hidden="1" x14ac:dyDescent="0.25"/>
    <row r="40458" hidden="1" x14ac:dyDescent="0.25"/>
    <row r="40459" hidden="1" x14ac:dyDescent="0.25"/>
    <row r="40460" hidden="1" x14ac:dyDescent="0.25"/>
    <row r="40461" hidden="1" x14ac:dyDescent="0.25"/>
    <row r="40462" hidden="1" x14ac:dyDescent="0.25"/>
    <row r="40463" hidden="1" x14ac:dyDescent="0.25"/>
    <row r="40464" hidden="1" x14ac:dyDescent="0.25"/>
    <row r="40465" hidden="1" x14ac:dyDescent="0.25"/>
    <row r="40466" hidden="1" x14ac:dyDescent="0.25"/>
    <row r="40467" hidden="1" x14ac:dyDescent="0.25"/>
    <row r="40468" hidden="1" x14ac:dyDescent="0.25"/>
    <row r="40469" hidden="1" x14ac:dyDescent="0.25"/>
    <row r="40470" hidden="1" x14ac:dyDescent="0.25"/>
    <row r="40471" hidden="1" x14ac:dyDescent="0.25"/>
    <row r="40472" hidden="1" x14ac:dyDescent="0.25"/>
    <row r="40473" hidden="1" x14ac:dyDescent="0.25"/>
    <row r="40474" hidden="1" x14ac:dyDescent="0.25"/>
    <row r="40475" hidden="1" x14ac:dyDescent="0.25"/>
    <row r="40476" hidden="1" x14ac:dyDescent="0.25"/>
    <row r="40477" hidden="1" x14ac:dyDescent="0.25"/>
    <row r="40478" hidden="1" x14ac:dyDescent="0.25"/>
    <row r="40479" hidden="1" x14ac:dyDescent="0.25"/>
    <row r="40480" hidden="1" x14ac:dyDescent="0.25"/>
    <row r="40481" hidden="1" x14ac:dyDescent="0.25"/>
    <row r="40482" hidden="1" x14ac:dyDescent="0.25"/>
    <row r="40483" hidden="1" x14ac:dyDescent="0.25"/>
    <row r="40484" hidden="1" x14ac:dyDescent="0.25"/>
    <row r="40485" hidden="1" x14ac:dyDescent="0.25"/>
    <row r="40486" hidden="1" x14ac:dyDescent="0.25"/>
    <row r="40487" hidden="1" x14ac:dyDescent="0.25"/>
    <row r="40488" hidden="1" x14ac:dyDescent="0.25"/>
    <row r="40489" hidden="1" x14ac:dyDescent="0.25"/>
    <row r="40490" hidden="1" x14ac:dyDescent="0.25"/>
    <row r="40491" hidden="1" x14ac:dyDescent="0.25"/>
    <row r="40492" hidden="1" x14ac:dyDescent="0.25"/>
    <row r="40493" hidden="1" x14ac:dyDescent="0.25"/>
    <row r="40494" hidden="1" x14ac:dyDescent="0.25"/>
    <row r="40495" hidden="1" x14ac:dyDescent="0.25"/>
    <row r="40496" hidden="1" x14ac:dyDescent="0.25"/>
    <row r="40497" hidden="1" x14ac:dyDescent="0.25"/>
    <row r="40498" hidden="1" x14ac:dyDescent="0.25"/>
    <row r="40499" hidden="1" x14ac:dyDescent="0.25"/>
    <row r="40500" hidden="1" x14ac:dyDescent="0.25"/>
    <row r="40501" hidden="1" x14ac:dyDescent="0.25"/>
    <row r="40502" hidden="1" x14ac:dyDescent="0.25"/>
    <row r="40503" hidden="1" x14ac:dyDescent="0.25"/>
    <row r="40504" hidden="1" x14ac:dyDescent="0.25"/>
    <row r="40505" hidden="1" x14ac:dyDescent="0.25"/>
    <row r="40506" hidden="1" x14ac:dyDescent="0.25"/>
    <row r="40507" hidden="1" x14ac:dyDescent="0.25"/>
    <row r="40508" hidden="1" x14ac:dyDescent="0.25"/>
    <row r="40509" hidden="1" x14ac:dyDescent="0.25"/>
    <row r="40510" hidden="1" x14ac:dyDescent="0.25"/>
    <row r="40511" hidden="1" x14ac:dyDescent="0.25"/>
    <row r="40512" hidden="1" x14ac:dyDescent="0.25"/>
    <row r="40513" hidden="1" x14ac:dyDescent="0.25"/>
    <row r="40514" hidden="1" x14ac:dyDescent="0.25"/>
    <row r="40515" hidden="1" x14ac:dyDescent="0.25"/>
    <row r="40516" hidden="1" x14ac:dyDescent="0.25"/>
    <row r="40517" hidden="1" x14ac:dyDescent="0.25"/>
    <row r="40518" hidden="1" x14ac:dyDescent="0.25"/>
    <row r="40519" hidden="1" x14ac:dyDescent="0.25"/>
    <row r="40520" hidden="1" x14ac:dyDescent="0.25"/>
    <row r="40521" hidden="1" x14ac:dyDescent="0.25"/>
    <row r="40522" hidden="1" x14ac:dyDescent="0.25"/>
    <row r="40523" hidden="1" x14ac:dyDescent="0.25"/>
    <row r="40524" hidden="1" x14ac:dyDescent="0.25"/>
    <row r="40525" hidden="1" x14ac:dyDescent="0.25"/>
    <row r="40526" hidden="1" x14ac:dyDescent="0.25"/>
    <row r="40527" hidden="1" x14ac:dyDescent="0.25"/>
    <row r="40528" hidden="1" x14ac:dyDescent="0.25"/>
    <row r="40529" hidden="1" x14ac:dyDescent="0.25"/>
    <row r="40530" hidden="1" x14ac:dyDescent="0.25"/>
    <row r="40531" hidden="1" x14ac:dyDescent="0.25"/>
    <row r="40532" hidden="1" x14ac:dyDescent="0.25"/>
    <row r="40533" hidden="1" x14ac:dyDescent="0.25"/>
    <row r="40534" hidden="1" x14ac:dyDescent="0.25"/>
    <row r="40535" hidden="1" x14ac:dyDescent="0.25"/>
    <row r="40536" hidden="1" x14ac:dyDescent="0.25"/>
    <row r="40537" hidden="1" x14ac:dyDescent="0.25"/>
    <row r="40538" hidden="1" x14ac:dyDescent="0.25"/>
    <row r="40539" hidden="1" x14ac:dyDescent="0.25"/>
    <row r="40540" hidden="1" x14ac:dyDescent="0.25"/>
    <row r="40541" hidden="1" x14ac:dyDescent="0.25"/>
    <row r="40542" hidden="1" x14ac:dyDescent="0.25"/>
    <row r="40543" hidden="1" x14ac:dyDescent="0.25"/>
    <row r="40544" hidden="1" x14ac:dyDescent="0.25"/>
    <row r="40545" hidden="1" x14ac:dyDescent="0.25"/>
    <row r="40546" hidden="1" x14ac:dyDescent="0.25"/>
    <row r="40547" hidden="1" x14ac:dyDescent="0.25"/>
    <row r="40548" hidden="1" x14ac:dyDescent="0.25"/>
    <row r="40549" hidden="1" x14ac:dyDescent="0.25"/>
    <row r="40550" hidden="1" x14ac:dyDescent="0.25"/>
    <row r="40551" hidden="1" x14ac:dyDescent="0.25"/>
    <row r="40552" hidden="1" x14ac:dyDescent="0.25"/>
    <row r="40553" hidden="1" x14ac:dyDescent="0.25"/>
    <row r="40554" hidden="1" x14ac:dyDescent="0.25"/>
    <row r="40555" hidden="1" x14ac:dyDescent="0.25"/>
    <row r="40556" hidden="1" x14ac:dyDescent="0.25"/>
    <row r="40557" hidden="1" x14ac:dyDescent="0.25"/>
    <row r="40558" hidden="1" x14ac:dyDescent="0.25"/>
    <row r="40559" hidden="1" x14ac:dyDescent="0.25"/>
    <row r="40560" hidden="1" x14ac:dyDescent="0.25"/>
    <row r="40561" hidden="1" x14ac:dyDescent="0.25"/>
    <row r="40562" hidden="1" x14ac:dyDescent="0.25"/>
    <row r="40563" hidden="1" x14ac:dyDescent="0.25"/>
    <row r="40564" hidden="1" x14ac:dyDescent="0.25"/>
    <row r="40565" hidden="1" x14ac:dyDescent="0.25"/>
    <row r="40566" hidden="1" x14ac:dyDescent="0.25"/>
    <row r="40567" hidden="1" x14ac:dyDescent="0.25"/>
    <row r="40568" hidden="1" x14ac:dyDescent="0.25"/>
    <row r="40569" hidden="1" x14ac:dyDescent="0.25"/>
    <row r="40570" hidden="1" x14ac:dyDescent="0.25"/>
    <row r="40571" hidden="1" x14ac:dyDescent="0.25"/>
    <row r="40572" hidden="1" x14ac:dyDescent="0.25"/>
    <row r="40573" hidden="1" x14ac:dyDescent="0.25"/>
    <row r="40574" hidden="1" x14ac:dyDescent="0.25"/>
    <row r="40575" hidden="1" x14ac:dyDescent="0.25"/>
    <row r="40576" hidden="1" x14ac:dyDescent="0.25"/>
    <row r="40577" hidden="1" x14ac:dyDescent="0.25"/>
    <row r="40578" hidden="1" x14ac:dyDescent="0.25"/>
    <row r="40579" hidden="1" x14ac:dyDescent="0.25"/>
    <row r="40580" hidden="1" x14ac:dyDescent="0.25"/>
    <row r="40581" hidden="1" x14ac:dyDescent="0.25"/>
    <row r="40582" hidden="1" x14ac:dyDescent="0.25"/>
    <row r="40583" hidden="1" x14ac:dyDescent="0.25"/>
    <row r="40584" hidden="1" x14ac:dyDescent="0.25"/>
    <row r="40585" hidden="1" x14ac:dyDescent="0.25"/>
    <row r="40586" hidden="1" x14ac:dyDescent="0.25"/>
    <row r="40587" hidden="1" x14ac:dyDescent="0.25"/>
    <row r="40588" hidden="1" x14ac:dyDescent="0.25"/>
    <row r="40589" hidden="1" x14ac:dyDescent="0.25"/>
    <row r="40590" hidden="1" x14ac:dyDescent="0.25"/>
    <row r="40591" hidden="1" x14ac:dyDescent="0.25"/>
    <row r="40592" hidden="1" x14ac:dyDescent="0.25"/>
    <row r="40593" hidden="1" x14ac:dyDescent="0.25"/>
    <row r="40594" hidden="1" x14ac:dyDescent="0.25"/>
    <row r="40595" hidden="1" x14ac:dyDescent="0.25"/>
    <row r="40596" hidden="1" x14ac:dyDescent="0.25"/>
    <row r="40597" hidden="1" x14ac:dyDescent="0.25"/>
    <row r="40598" hidden="1" x14ac:dyDescent="0.25"/>
    <row r="40599" hidden="1" x14ac:dyDescent="0.25"/>
    <row r="40600" hidden="1" x14ac:dyDescent="0.25"/>
    <row r="40601" hidden="1" x14ac:dyDescent="0.25"/>
    <row r="40602" hidden="1" x14ac:dyDescent="0.25"/>
    <row r="40603" hidden="1" x14ac:dyDescent="0.25"/>
    <row r="40604" hidden="1" x14ac:dyDescent="0.25"/>
    <row r="40605" hidden="1" x14ac:dyDescent="0.25"/>
    <row r="40606" hidden="1" x14ac:dyDescent="0.25"/>
    <row r="40607" hidden="1" x14ac:dyDescent="0.25"/>
    <row r="40608" hidden="1" x14ac:dyDescent="0.25"/>
    <row r="40609" hidden="1" x14ac:dyDescent="0.25"/>
    <row r="40610" hidden="1" x14ac:dyDescent="0.25"/>
    <row r="40611" hidden="1" x14ac:dyDescent="0.25"/>
    <row r="40612" hidden="1" x14ac:dyDescent="0.25"/>
    <row r="40613" hidden="1" x14ac:dyDescent="0.25"/>
    <row r="40614" hidden="1" x14ac:dyDescent="0.25"/>
    <row r="40615" hidden="1" x14ac:dyDescent="0.25"/>
    <row r="40616" hidden="1" x14ac:dyDescent="0.25"/>
    <row r="40617" hidden="1" x14ac:dyDescent="0.25"/>
    <row r="40618" hidden="1" x14ac:dyDescent="0.25"/>
    <row r="40619" hidden="1" x14ac:dyDescent="0.25"/>
    <row r="40620" hidden="1" x14ac:dyDescent="0.25"/>
    <row r="40621" hidden="1" x14ac:dyDescent="0.25"/>
    <row r="40622" hidden="1" x14ac:dyDescent="0.25"/>
    <row r="40623" hidden="1" x14ac:dyDescent="0.25"/>
    <row r="40624" hidden="1" x14ac:dyDescent="0.25"/>
    <row r="40625" hidden="1" x14ac:dyDescent="0.25"/>
    <row r="40626" hidden="1" x14ac:dyDescent="0.25"/>
    <row r="40627" hidden="1" x14ac:dyDescent="0.25"/>
    <row r="40628" hidden="1" x14ac:dyDescent="0.25"/>
    <row r="40629" hidden="1" x14ac:dyDescent="0.25"/>
    <row r="40630" hidden="1" x14ac:dyDescent="0.25"/>
    <row r="40631" hidden="1" x14ac:dyDescent="0.25"/>
    <row r="40632" hidden="1" x14ac:dyDescent="0.25"/>
    <row r="40633" hidden="1" x14ac:dyDescent="0.25"/>
    <row r="40634" hidden="1" x14ac:dyDescent="0.25"/>
    <row r="40635" hidden="1" x14ac:dyDescent="0.25"/>
    <row r="40636" hidden="1" x14ac:dyDescent="0.25"/>
    <row r="40637" hidden="1" x14ac:dyDescent="0.25"/>
    <row r="40638" hidden="1" x14ac:dyDescent="0.25"/>
    <row r="40639" hidden="1" x14ac:dyDescent="0.25"/>
    <row r="40640" hidden="1" x14ac:dyDescent="0.25"/>
    <row r="40641" hidden="1" x14ac:dyDescent="0.25"/>
    <row r="40642" hidden="1" x14ac:dyDescent="0.25"/>
    <row r="40643" hidden="1" x14ac:dyDescent="0.25"/>
    <row r="40644" hidden="1" x14ac:dyDescent="0.25"/>
    <row r="40645" hidden="1" x14ac:dyDescent="0.25"/>
    <row r="40646" hidden="1" x14ac:dyDescent="0.25"/>
    <row r="40647" hidden="1" x14ac:dyDescent="0.25"/>
    <row r="40648" hidden="1" x14ac:dyDescent="0.25"/>
    <row r="40649" hidden="1" x14ac:dyDescent="0.25"/>
    <row r="40650" hidden="1" x14ac:dyDescent="0.25"/>
    <row r="40651" hidden="1" x14ac:dyDescent="0.25"/>
    <row r="40652" hidden="1" x14ac:dyDescent="0.25"/>
    <row r="40653" hidden="1" x14ac:dyDescent="0.25"/>
    <row r="40654" hidden="1" x14ac:dyDescent="0.25"/>
    <row r="40655" hidden="1" x14ac:dyDescent="0.25"/>
    <row r="40656" hidden="1" x14ac:dyDescent="0.25"/>
    <row r="40657" hidden="1" x14ac:dyDescent="0.25"/>
    <row r="40658" hidden="1" x14ac:dyDescent="0.25"/>
    <row r="40659" hidden="1" x14ac:dyDescent="0.25"/>
    <row r="40660" hidden="1" x14ac:dyDescent="0.25"/>
    <row r="40661" hidden="1" x14ac:dyDescent="0.25"/>
    <row r="40662" hidden="1" x14ac:dyDescent="0.25"/>
    <row r="40663" hidden="1" x14ac:dyDescent="0.25"/>
    <row r="40664" hidden="1" x14ac:dyDescent="0.25"/>
    <row r="40665" hidden="1" x14ac:dyDescent="0.25"/>
    <row r="40666" hidden="1" x14ac:dyDescent="0.25"/>
    <row r="40667" hidden="1" x14ac:dyDescent="0.25"/>
    <row r="40668" hidden="1" x14ac:dyDescent="0.25"/>
    <row r="40669" hidden="1" x14ac:dyDescent="0.25"/>
    <row r="40670" hidden="1" x14ac:dyDescent="0.25"/>
    <row r="40671" hidden="1" x14ac:dyDescent="0.25"/>
    <row r="40672" hidden="1" x14ac:dyDescent="0.25"/>
    <row r="40673" hidden="1" x14ac:dyDescent="0.25"/>
    <row r="40674" hidden="1" x14ac:dyDescent="0.25"/>
    <row r="40675" hidden="1" x14ac:dyDescent="0.25"/>
    <row r="40676" hidden="1" x14ac:dyDescent="0.25"/>
    <row r="40677" hidden="1" x14ac:dyDescent="0.25"/>
    <row r="40678" hidden="1" x14ac:dyDescent="0.25"/>
    <row r="40679" hidden="1" x14ac:dyDescent="0.25"/>
    <row r="40680" hidden="1" x14ac:dyDescent="0.25"/>
    <row r="40681" hidden="1" x14ac:dyDescent="0.25"/>
    <row r="40682" hidden="1" x14ac:dyDescent="0.25"/>
    <row r="40683" hidden="1" x14ac:dyDescent="0.25"/>
    <row r="40684" hidden="1" x14ac:dyDescent="0.25"/>
    <row r="40685" hidden="1" x14ac:dyDescent="0.25"/>
    <row r="40686" hidden="1" x14ac:dyDescent="0.25"/>
    <row r="40687" hidden="1" x14ac:dyDescent="0.25"/>
    <row r="40688" hidden="1" x14ac:dyDescent="0.25"/>
    <row r="40689" hidden="1" x14ac:dyDescent="0.25"/>
    <row r="40690" hidden="1" x14ac:dyDescent="0.25"/>
    <row r="40691" hidden="1" x14ac:dyDescent="0.25"/>
    <row r="40692" hidden="1" x14ac:dyDescent="0.25"/>
    <row r="40693" hidden="1" x14ac:dyDescent="0.25"/>
    <row r="40694" hidden="1" x14ac:dyDescent="0.25"/>
    <row r="40695" hidden="1" x14ac:dyDescent="0.25"/>
    <row r="40696" hidden="1" x14ac:dyDescent="0.25"/>
    <row r="40697" hidden="1" x14ac:dyDescent="0.25"/>
    <row r="40698" hidden="1" x14ac:dyDescent="0.25"/>
    <row r="40699" hidden="1" x14ac:dyDescent="0.25"/>
    <row r="40700" hidden="1" x14ac:dyDescent="0.25"/>
    <row r="40701" hidden="1" x14ac:dyDescent="0.25"/>
    <row r="40702" hidden="1" x14ac:dyDescent="0.25"/>
    <row r="40703" hidden="1" x14ac:dyDescent="0.25"/>
    <row r="40704" hidden="1" x14ac:dyDescent="0.25"/>
    <row r="40705" hidden="1" x14ac:dyDescent="0.25"/>
    <row r="40706" hidden="1" x14ac:dyDescent="0.25"/>
    <row r="40707" hidden="1" x14ac:dyDescent="0.25"/>
    <row r="40708" hidden="1" x14ac:dyDescent="0.25"/>
    <row r="40709" hidden="1" x14ac:dyDescent="0.25"/>
    <row r="40710" hidden="1" x14ac:dyDescent="0.25"/>
    <row r="40711" hidden="1" x14ac:dyDescent="0.25"/>
    <row r="40712" hidden="1" x14ac:dyDescent="0.25"/>
    <row r="40713" hidden="1" x14ac:dyDescent="0.25"/>
    <row r="40714" hidden="1" x14ac:dyDescent="0.25"/>
    <row r="40715" hidden="1" x14ac:dyDescent="0.25"/>
    <row r="40716" hidden="1" x14ac:dyDescent="0.25"/>
    <row r="40717" hidden="1" x14ac:dyDescent="0.25"/>
    <row r="40718" hidden="1" x14ac:dyDescent="0.25"/>
    <row r="40719" hidden="1" x14ac:dyDescent="0.25"/>
    <row r="40720" hidden="1" x14ac:dyDescent="0.25"/>
    <row r="40721" hidden="1" x14ac:dyDescent="0.25"/>
    <row r="40722" hidden="1" x14ac:dyDescent="0.25"/>
    <row r="40723" hidden="1" x14ac:dyDescent="0.25"/>
    <row r="40724" hidden="1" x14ac:dyDescent="0.25"/>
    <row r="40725" hidden="1" x14ac:dyDescent="0.25"/>
    <row r="40726" hidden="1" x14ac:dyDescent="0.25"/>
    <row r="40727" hidden="1" x14ac:dyDescent="0.25"/>
    <row r="40728" hidden="1" x14ac:dyDescent="0.25"/>
    <row r="40729" hidden="1" x14ac:dyDescent="0.25"/>
    <row r="40730" hidden="1" x14ac:dyDescent="0.25"/>
    <row r="40731" hidden="1" x14ac:dyDescent="0.25"/>
    <row r="40732" hidden="1" x14ac:dyDescent="0.25"/>
    <row r="40733" hidden="1" x14ac:dyDescent="0.25"/>
    <row r="40734" hidden="1" x14ac:dyDescent="0.25"/>
    <row r="40735" hidden="1" x14ac:dyDescent="0.25"/>
    <row r="40736" hidden="1" x14ac:dyDescent="0.25"/>
    <row r="40737" hidden="1" x14ac:dyDescent="0.25"/>
    <row r="40738" hidden="1" x14ac:dyDescent="0.25"/>
    <row r="40739" hidden="1" x14ac:dyDescent="0.25"/>
    <row r="40740" hidden="1" x14ac:dyDescent="0.25"/>
    <row r="40741" hidden="1" x14ac:dyDescent="0.25"/>
    <row r="40742" hidden="1" x14ac:dyDescent="0.25"/>
    <row r="40743" hidden="1" x14ac:dyDescent="0.25"/>
    <row r="40744" hidden="1" x14ac:dyDescent="0.25"/>
    <row r="40745" hidden="1" x14ac:dyDescent="0.25"/>
    <row r="40746" hidden="1" x14ac:dyDescent="0.25"/>
    <row r="40747" hidden="1" x14ac:dyDescent="0.25"/>
    <row r="40748" hidden="1" x14ac:dyDescent="0.25"/>
    <row r="40749" hidden="1" x14ac:dyDescent="0.25"/>
    <row r="40750" hidden="1" x14ac:dyDescent="0.25"/>
    <row r="40751" hidden="1" x14ac:dyDescent="0.25"/>
    <row r="40752" hidden="1" x14ac:dyDescent="0.25"/>
    <row r="40753" hidden="1" x14ac:dyDescent="0.25"/>
    <row r="40754" hidden="1" x14ac:dyDescent="0.25"/>
    <row r="40755" hidden="1" x14ac:dyDescent="0.25"/>
    <row r="40756" hidden="1" x14ac:dyDescent="0.25"/>
    <row r="40757" hidden="1" x14ac:dyDescent="0.25"/>
    <row r="40758" hidden="1" x14ac:dyDescent="0.25"/>
    <row r="40759" hidden="1" x14ac:dyDescent="0.25"/>
    <row r="40760" hidden="1" x14ac:dyDescent="0.25"/>
    <row r="40761" hidden="1" x14ac:dyDescent="0.25"/>
    <row r="40762" hidden="1" x14ac:dyDescent="0.25"/>
    <row r="40763" hidden="1" x14ac:dyDescent="0.25"/>
    <row r="40764" hidden="1" x14ac:dyDescent="0.25"/>
    <row r="40765" hidden="1" x14ac:dyDescent="0.25"/>
    <row r="40766" hidden="1" x14ac:dyDescent="0.25"/>
    <row r="40767" hidden="1" x14ac:dyDescent="0.25"/>
    <row r="40768" hidden="1" x14ac:dyDescent="0.25"/>
    <row r="40769" hidden="1" x14ac:dyDescent="0.25"/>
    <row r="40770" hidden="1" x14ac:dyDescent="0.25"/>
    <row r="40771" hidden="1" x14ac:dyDescent="0.25"/>
    <row r="40772" hidden="1" x14ac:dyDescent="0.25"/>
    <row r="40773" hidden="1" x14ac:dyDescent="0.25"/>
    <row r="40774" hidden="1" x14ac:dyDescent="0.25"/>
    <row r="40775" hidden="1" x14ac:dyDescent="0.25"/>
    <row r="40776" hidden="1" x14ac:dyDescent="0.25"/>
    <row r="40777" hidden="1" x14ac:dyDescent="0.25"/>
    <row r="40778" hidden="1" x14ac:dyDescent="0.25"/>
    <row r="40779" hidden="1" x14ac:dyDescent="0.25"/>
    <row r="40780" hidden="1" x14ac:dyDescent="0.25"/>
    <row r="40781" hidden="1" x14ac:dyDescent="0.25"/>
    <row r="40782" hidden="1" x14ac:dyDescent="0.25"/>
    <row r="40783" hidden="1" x14ac:dyDescent="0.25"/>
    <row r="40784" hidden="1" x14ac:dyDescent="0.25"/>
    <row r="40785" hidden="1" x14ac:dyDescent="0.25"/>
    <row r="40786" hidden="1" x14ac:dyDescent="0.25"/>
    <row r="40787" hidden="1" x14ac:dyDescent="0.25"/>
    <row r="40788" hidden="1" x14ac:dyDescent="0.25"/>
    <row r="40789" hidden="1" x14ac:dyDescent="0.25"/>
    <row r="40790" hidden="1" x14ac:dyDescent="0.25"/>
    <row r="40791" hidden="1" x14ac:dyDescent="0.25"/>
    <row r="40792" hidden="1" x14ac:dyDescent="0.25"/>
    <row r="40793" hidden="1" x14ac:dyDescent="0.25"/>
    <row r="40794" hidden="1" x14ac:dyDescent="0.25"/>
    <row r="40795" hidden="1" x14ac:dyDescent="0.25"/>
    <row r="40796" hidden="1" x14ac:dyDescent="0.25"/>
    <row r="40797" hidden="1" x14ac:dyDescent="0.25"/>
    <row r="40798" hidden="1" x14ac:dyDescent="0.25"/>
    <row r="40799" hidden="1" x14ac:dyDescent="0.25"/>
    <row r="40800" hidden="1" x14ac:dyDescent="0.25"/>
    <row r="40801" hidden="1" x14ac:dyDescent="0.25"/>
    <row r="40802" hidden="1" x14ac:dyDescent="0.25"/>
    <row r="40803" hidden="1" x14ac:dyDescent="0.25"/>
    <row r="40804" hidden="1" x14ac:dyDescent="0.25"/>
    <row r="40805" hidden="1" x14ac:dyDescent="0.25"/>
    <row r="40806" hidden="1" x14ac:dyDescent="0.25"/>
    <row r="40807" hidden="1" x14ac:dyDescent="0.25"/>
    <row r="40808" hidden="1" x14ac:dyDescent="0.25"/>
    <row r="40809" hidden="1" x14ac:dyDescent="0.25"/>
    <row r="40810" hidden="1" x14ac:dyDescent="0.25"/>
    <row r="40811" hidden="1" x14ac:dyDescent="0.25"/>
    <row r="40812" hidden="1" x14ac:dyDescent="0.25"/>
    <row r="40813" hidden="1" x14ac:dyDescent="0.25"/>
    <row r="40814" hidden="1" x14ac:dyDescent="0.25"/>
    <row r="40815" hidden="1" x14ac:dyDescent="0.25"/>
    <row r="40816" hidden="1" x14ac:dyDescent="0.25"/>
    <row r="40817" hidden="1" x14ac:dyDescent="0.25"/>
    <row r="40818" hidden="1" x14ac:dyDescent="0.25"/>
    <row r="40819" hidden="1" x14ac:dyDescent="0.25"/>
    <row r="40820" hidden="1" x14ac:dyDescent="0.25"/>
    <row r="40821" hidden="1" x14ac:dyDescent="0.25"/>
    <row r="40822" hidden="1" x14ac:dyDescent="0.25"/>
    <row r="40823" hidden="1" x14ac:dyDescent="0.25"/>
    <row r="40824" hidden="1" x14ac:dyDescent="0.25"/>
    <row r="40825" hidden="1" x14ac:dyDescent="0.25"/>
    <row r="40826" hidden="1" x14ac:dyDescent="0.25"/>
    <row r="40827" hidden="1" x14ac:dyDescent="0.25"/>
    <row r="40828" hidden="1" x14ac:dyDescent="0.25"/>
    <row r="40829" hidden="1" x14ac:dyDescent="0.25"/>
    <row r="40830" hidden="1" x14ac:dyDescent="0.25"/>
    <row r="40831" hidden="1" x14ac:dyDescent="0.25"/>
    <row r="40832" hidden="1" x14ac:dyDescent="0.25"/>
    <row r="40833" hidden="1" x14ac:dyDescent="0.25"/>
    <row r="40834" hidden="1" x14ac:dyDescent="0.25"/>
    <row r="40835" hidden="1" x14ac:dyDescent="0.25"/>
    <row r="40836" hidden="1" x14ac:dyDescent="0.25"/>
    <row r="40837" hidden="1" x14ac:dyDescent="0.25"/>
    <row r="40838" hidden="1" x14ac:dyDescent="0.25"/>
    <row r="40839" hidden="1" x14ac:dyDescent="0.25"/>
    <row r="40840" hidden="1" x14ac:dyDescent="0.25"/>
    <row r="40841" hidden="1" x14ac:dyDescent="0.25"/>
    <row r="40842" hidden="1" x14ac:dyDescent="0.25"/>
    <row r="40843" hidden="1" x14ac:dyDescent="0.25"/>
    <row r="40844" hidden="1" x14ac:dyDescent="0.25"/>
    <row r="40845" hidden="1" x14ac:dyDescent="0.25"/>
    <row r="40846" hidden="1" x14ac:dyDescent="0.25"/>
    <row r="40847" hidden="1" x14ac:dyDescent="0.25"/>
    <row r="40848" hidden="1" x14ac:dyDescent="0.25"/>
    <row r="40849" hidden="1" x14ac:dyDescent="0.25"/>
    <row r="40850" hidden="1" x14ac:dyDescent="0.25"/>
    <row r="40851" hidden="1" x14ac:dyDescent="0.25"/>
    <row r="40852" hidden="1" x14ac:dyDescent="0.25"/>
    <row r="40853" hidden="1" x14ac:dyDescent="0.25"/>
    <row r="40854" hidden="1" x14ac:dyDescent="0.25"/>
    <row r="40855" hidden="1" x14ac:dyDescent="0.25"/>
    <row r="40856" hidden="1" x14ac:dyDescent="0.25"/>
    <row r="40857" hidden="1" x14ac:dyDescent="0.25"/>
    <row r="40858" hidden="1" x14ac:dyDescent="0.25"/>
    <row r="40859" hidden="1" x14ac:dyDescent="0.25"/>
    <row r="40860" hidden="1" x14ac:dyDescent="0.25"/>
    <row r="40861" hidden="1" x14ac:dyDescent="0.25"/>
    <row r="40862" hidden="1" x14ac:dyDescent="0.25"/>
    <row r="40863" hidden="1" x14ac:dyDescent="0.25"/>
    <row r="40864" hidden="1" x14ac:dyDescent="0.25"/>
    <row r="40865" hidden="1" x14ac:dyDescent="0.25"/>
    <row r="40866" hidden="1" x14ac:dyDescent="0.25"/>
    <row r="40867" hidden="1" x14ac:dyDescent="0.25"/>
    <row r="40868" hidden="1" x14ac:dyDescent="0.25"/>
    <row r="40869" hidden="1" x14ac:dyDescent="0.25"/>
    <row r="40870" hidden="1" x14ac:dyDescent="0.25"/>
    <row r="40871" hidden="1" x14ac:dyDescent="0.25"/>
    <row r="40872" hidden="1" x14ac:dyDescent="0.25"/>
    <row r="40873" hidden="1" x14ac:dyDescent="0.25"/>
    <row r="40874" hidden="1" x14ac:dyDescent="0.25"/>
    <row r="40875" hidden="1" x14ac:dyDescent="0.25"/>
    <row r="40876" hidden="1" x14ac:dyDescent="0.25"/>
    <row r="40877" hidden="1" x14ac:dyDescent="0.25"/>
    <row r="40878" hidden="1" x14ac:dyDescent="0.25"/>
    <row r="40879" hidden="1" x14ac:dyDescent="0.25"/>
    <row r="40880" hidden="1" x14ac:dyDescent="0.25"/>
    <row r="40881" hidden="1" x14ac:dyDescent="0.25"/>
    <row r="40882" hidden="1" x14ac:dyDescent="0.25"/>
    <row r="40883" hidden="1" x14ac:dyDescent="0.25"/>
    <row r="40884" hidden="1" x14ac:dyDescent="0.25"/>
    <row r="40885" hidden="1" x14ac:dyDescent="0.25"/>
    <row r="40886" hidden="1" x14ac:dyDescent="0.25"/>
    <row r="40887" hidden="1" x14ac:dyDescent="0.25"/>
    <row r="40888" hidden="1" x14ac:dyDescent="0.25"/>
    <row r="40889" hidden="1" x14ac:dyDescent="0.25"/>
    <row r="40890" hidden="1" x14ac:dyDescent="0.25"/>
    <row r="40891" hidden="1" x14ac:dyDescent="0.25"/>
    <row r="40892" hidden="1" x14ac:dyDescent="0.25"/>
    <row r="40893" hidden="1" x14ac:dyDescent="0.25"/>
    <row r="40894" hidden="1" x14ac:dyDescent="0.25"/>
    <row r="40895" hidden="1" x14ac:dyDescent="0.25"/>
    <row r="40896" hidden="1" x14ac:dyDescent="0.25"/>
    <row r="40897" hidden="1" x14ac:dyDescent="0.25"/>
    <row r="40898" hidden="1" x14ac:dyDescent="0.25"/>
    <row r="40899" hidden="1" x14ac:dyDescent="0.25"/>
    <row r="40900" hidden="1" x14ac:dyDescent="0.25"/>
    <row r="40901" hidden="1" x14ac:dyDescent="0.25"/>
    <row r="40902" hidden="1" x14ac:dyDescent="0.25"/>
    <row r="40903" hidden="1" x14ac:dyDescent="0.25"/>
    <row r="40904" hidden="1" x14ac:dyDescent="0.25"/>
    <row r="40905" hidden="1" x14ac:dyDescent="0.25"/>
    <row r="40906" hidden="1" x14ac:dyDescent="0.25"/>
    <row r="40907" hidden="1" x14ac:dyDescent="0.25"/>
    <row r="40908" hidden="1" x14ac:dyDescent="0.25"/>
    <row r="40909" hidden="1" x14ac:dyDescent="0.25"/>
    <row r="40910" hidden="1" x14ac:dyDescent="0.25"/>
    <row r="40911" hidden="1" x14ac:dyDescent="0.25"/>
    <row r="40912" hidden="1" x14ac:dyDescent="0.25"/>
    <row r="40913" hidden="1" x14ac:dyDescent="0.25"/>
    <row r="40914" hidden="1" x14ac:dyDescent="0.25"/>
    <row r="40915" hidden="1" x14ac:dyDescent="0.25"/>
    <row r="40916" hidden="1" x14ac:dyDescent="0.25"/>
    <row r="40917" hidden="1" x14ac:dyDescent="0.25"/>
    <row r="40918" hidden="1" x14ac:dyDescent="0.25"/>
    <row r="40919" hidden="1" x14ac:dyDescent="0.25"/>
    <row r="40920" hidden="1" x14ac:dyDescent="0.25"/>
    <row r="40921" hidden="1" x14ac:dyDescent="0.25"/>
    <row r="40922" hidden="1" x14ac:dyDescent="0.25"/>
    <row r="40923" hidden="1" x14ac:dyDescent="0.25"/>
    <row r="40924" hidden="1" x14ac:dyDescent="0.25"/>
    <row r="40925" hidden="1" x14ac:dyDescent="0.25"/>
    <row r="40926" hidden="1" x14ac:dyDescent="0.25"/>
    <row r="40927" hidden="1" x14ac:dyDescent="0.25"/>
    <row r="40928" hidden="1" x14ac:dyDescent="0.25"/>
    <row r="40929" hidden="1" x14ac:dyDescent="0.25"/>
    <row r="40930" hidden="1" x14ac:dyDescent="0.25"/>
    <row r="40931" hidden="1" x14ac:dyDescent="0.25"/>
    <row r="40932" hidden="1" x14ac:dyDescent="0.25"/>
    <row r="40933" hidden="1" x14ac:dyDescent="0.25"/>
    <row r="40934" hidden="1" x14ac:dyDescent="0.25"/>
    <row r="40935" hidden="1" x14ac:dyDescent="0.25"/>
    <row r="40936" hidden="1" x14ac:dyDescent="0.25"/>
    <row r="40937" hidden="1" x14ac:dyDescent="0.25"/>
    <row r="40938" hidden="1" x14ac:dyDescent="0.25"/>
    <row r="40939" hidden="1" x14ac:dyDescent="0.25"/>
    <row r="40940" hidden="1" x14ac:dyDescent="0.25"/>
    <row r="40941" hidden="1" x14ac:dyDescent="0.25"/>
    <row r="40942" hidden="1" x14ac:dyDescent="0.25"/>
    <row r="40943" hidden="1" x14ac:dyDescent="0.25"/>
    <row r="40944" hidden="1" x14ac:dyDescent="0.25"/>
    <row r="40945" hidden="1" x14ac:dyDescent="0.25"/>
    <row r="40946" hidden="1" x14ac:dyDescent="0.25"/>
    <row r="40947" hidden="1" x14ac:dyDescent="0.25"/>
    <row r="40948" hidden="1" x14ac:dyDescent="0.25"/>
    <row r="40949" hidden="1" x14ac:dyDescent="0.25"/>
    <row r="40950" hidden="1" x14ac:dyDescent="0.25"/>
    <row r="40951" hidden="1" x14ac:dyDescent="0.25"/>
    <row r="40952" hidden="1" x14ac:dyDescent="0.25"/>
    <row r="40953" hidden="1" x14ac:dyDescent="0.25"/>
    <row r="40954" hidden="1" x14ac:dyDescent="0.25"/>
    <row r="40955" hidden="1" x14ac:dyDescent="0.25"/>
    <row r="40956" hidden="1" x14ac:dyDescent="0.25"/>
    <row r="40957" hidden="1" x14ac:dyDescent="0.25"/>
    <row r="40958" hidden="1" x14ac:dyDescent="0.25"/>
    <row r="40959" hidden="1" x14ac:dyDescent="0.25"/>
    <row r="40960" hidden="1" x14ac:dyDescent="0.25"/>
    <row r="40961" hidden="1" x14ac:dyDescent="0.25"/>
    <row r="40962" hidden="1" x14ac:dyDescent="0.25"/>
    <row r="40963" hidden="1" x14ac:dyDescent="0.25"/>
    <row r="40964" hidden="1" x14ac:dyDescent="0.25"/>
    <row r="40965" hidden="1" x14ac:dyDescent="0.25"/>
    <row r="40966" hidden="1" x14ac:dyDescent="0.25"/>
    <row r="40967" hidden="1" x14ac:dyDescent="0.25"/>
    <row r="40968" hidden="1" x14ac:dyDescent="0.25"/>
    <row r="40969" hidden="1" x14ac:dyDescent="0.25"/>
    <row r="40970" hidden="1" x14ac:dyDescent="0.25"/>
    <row r="40971" hidden="1" x14ac:dyDescent="0.25"/>
    <row r="40972" hidden="1" x14ac:dyDescent="0.25"/>
    <row r="40973" hidden="1" x14ac:dyDescent="0.25"/>
    <row r="40974" hidden="1" x14ac:dyDescent="0.25"/>
    <row r="40975" hidden="1" x14ac:dyDescent="0.25"/>
    <row r="40976" hidden="1" x14ac:dyDescent="0.25"/>
    <row r="40977" hidden="1" x14ac:dyDescent="0.25"/>
    <row r="40978" hidden="1" x14ac:dyDescent="0.25"/>
    <row r="40979" hidden="1" x14ac:dyDescent="0.25"/>
    <row r="40980" hidden="1" x14ac:dyDescent="0.25"/>
    <row r="40981" hidden="1" x14ac:dyDescent="0.25"/>
    <row r="40982" hidden="1" x14ac:dyDescent="0.25"/>
    <row r="40983" hidden="1" x14ac:dyDescent="0.25"/>
    <row r="40984" hidden="1" x14ac:dyDescent="0.25"/>
    <row r="40985" hidden="1" x14ac:dyDescent="0.25"/>
    <row r="40986" hidden="1" x14ac:dyDescent="0.25"/>
    <row r="40987" hidden="1" x14ac:dyDescent="0.25"/>
    <row r="40988" hidden="1" x14ac:dyDescent="0.25"/>
    <row r="40989" hidden="1" x14ac:dyDescent="0.25"/>
    <row r="40990" hidden="1" x14ac:dyDescent="0.25"/>
    <row r="40991" hidden="1" x14ac:dyDescent="0.25"/>
    <row r="40992" hidden="1" x14ac:dyDescent="0.25"/>
    <row r="40993" hidden="1" x14ac:dyDescent="0.25"/>
    <row r="40994" hidden="1" x14ac:dyDescent="0.25"/>
    <row r="40995" hidden="1" x14ac:dyDescent="0.25"/>
    <row r="40996" hidden="1" x14ac:dyDescent="0.25"/>
    <row r="40997" hidden="1" x14ac:dyDescent="0.25"/>
    <row r="40998" hidden="1" x14ac:dyDescent="0.25"/>
    <row r="40999" hidden="1" x14ac:dyDescent="0.25"/>
    <row r="41000" hidden="1" x14ac:dyDescent="0.25"/>
    <row r="41001" hidden="1" x14ac:dyDescent="0.25"/>
    <row r="41002" hidden="1" x14ac:dyDescent="0.25"/>
    <row r="41003" hidden="1" x14ac:dyDescent="0.25"/>
    <row r="41004" hidden="1" x14ac:dyDescent="0.25"/>
    <row r="41005" hidden="1" x14ac:dyDescent="0.25"/>
    <row r="41006" hidden="1" x14ac:dyDescent="0.25"/>
    <row r="41007" hidden="1" x14ac:dyDescent="0.25"/>
    <row r="41008" hidden="1" x14ac:dyDescent="0.25"/>
    <row r="41009" hidden="1" x14ac:dyDescent="0.25"/>
    <row r="41010" hidden="1" x14ac:dyDescent="0.25"/>
    <row r="41011" hidden="1" x14ac:dyDescent="0.25"/>
    <row r="41012" hidden="1" x14ac:dyDescent="0.25"/>
    <row r="41013" hidden="1" x14ac:dyDescent="0.25"/>
    <row r="41014" hidden="1" x14ac:dyDescent="0.25"/>
    <row r="41015" hidden="1" x14ac:dyDescent="0.25"/>
    <row r="41016" hidden="1" x14ac:dyDescent="0.25"/>
    <row r="41017" hidden="1" x14ac:dyDescent="0.25"/>
    <row r="41018" hidden="1" x14ac:dyDescent="0.25"/>
    <row r="41019" hidden="1" x14ac:dyDescent="0.25"/>
    <row r="41020" hidden="1" x14ac:dyDescent="0.25"/>
    <row r="41021" hidden="1" x14ac:dyDescent="0.25"/>
    <row r="41022" hidden="1" x14ac:dyDescent="0.25"/>
    <row r="41023" hidden="1" x14ac:dyDescent="0.25"/>
    <row r="41024" hidden="1" x14ac:dyDescent="0.25"/>
    <row r="41025" hidden="1" x14ac:dyDescent="0.25"/>
    <row r="41026" hidden="1" x14ac:dyDescent="0.25"/>
    <row r="41027" hidden="1" x14ac:dyDescent="0.25"/>
    <row r="41028" hidden="1" x14ac:dyDescent="0.25"/>
    <row r="41029" hidden="1" x14ac:dyDescent="0.25"/>
    <row r="41030" hidden="1" x14ac:dyDescent="0.25"/>
    <row r="41031" hidden="1" x14ac:dyDescent="0.25"/>
    <row r="41032" hidden="1" x14ac:dyDescent="0.25"/>
    <row r="41033" hidden="1" x14ac:dyDescent="0.25"/>
    <row r="41034" hidden="1" x14ac:dyDescent="0.25"/>
    <row r="41035" hidden="1" x14ac:dyDescent="0.25"/>
    <row r="41036" hidden="1" x14ac:dyDescent="0.25"/>
    <row r="41037" hidden="1" x14ac:dyDescent="0.25"/>
    <row r="41038" hidden="1" x14ac:dyDescent="0.25"/>
    <row r="41039" hidden="1" x14ac:dyDescent="0.25"/>
    <row r="41040" hidden="1" x14ac:dyDescent="0.25"/>
    <row r="41041" hidden="1" x14ac:dyDescent="0.25"/>
    <row r="41042" hidden="1" x14ac:dyDescent="0.25"/>
    <row r="41043" hidden="1" x14ac:dyDescent="0.25"/>
    <row r="41044" hidden="1" x14ac:dyDescent="0.25"/>
    <row r="41045" hidden="1" x14ac:dyDescent="0.25"/>
    <row r="41046" hidden="1" x14ac:dyDescent="0.25"/>
    <row r="41047" hidden="1" x14ac:dyDescent="0.25"/>
    <row r="41048" hidden="1" x14ac:dyDescent="0.25"/>
    <row r="41049" hidden="1" x14ac:dyDescent="0.25"/>
    <row r="41050" hidden="1" x14ac:dyDescent="0.25"/>
    <row r="41051" hidden="1" x14ac:dyDescent="0.25"/>
    <row r="41052" hidden="1" x14ac:dyDescent="0.25"/>
    <row r="41053" hidden="1" x14ac:dyDescent="0.25"/>
    <row r="41054" hidden="1" x14ac:dyDescent="0.25"/>
    <row r="41055" hidden="1" x14ac:dyDescent="0.25"/>
    <row r="41056" hidden="1" x14ac:dyDescent="0.25"/>
    <row r="41057" hidden="1" x14ac:dyDescent="0.25"/>
    <row r="41058" hidden="1" x14ac:dyDescent="0.25"/>
    <row r="41059" hidden="1" x14ac:dyDescent="0.25"/>
    <row r="41060" hidden="1" x14ac:dyDescent="0.25"/>
    <row r="41061" hidden="1" x14ac:dyDescent="0.25"/>
    <row r="41062" hidden="1" x14ac:dyDescent="0.25"/>
    <row r="41063" hidden="1" x14ac:dyDescent="0.25"/>
    <row r="41064" hidden="1" x14ac:dyDescent="0.25"/>
    <row r="41065" hidden="1" x14ac:dyDescent="0.25"/>
    <row r="41066" hidden="1" x14ac:dyDescent="0.25"/>
    <row r="41067" hidden="1" x14ac:dyDescent="0.25"/>
    <row r="41068" hidden="1" x14ac:dyDescent="0.25"/>
    <row r="41069" hidden="1" x14ac:dyDescent="0.25"/>
    <row r="41070" hidden="1" x14ac:dyDescent="0.25"/>
    <row r="41071" hidden="1" x14ac:dyDescent="0.25"/>
    <row r="41072" hidden="1" x14ac:dyDescent="0.25"/>
    <row r="41073" hidden="1" x14ac:dyDescent="0.25"/>
    <row r="41074" hidden="1" x14ac:dyDescent="0.25"/>
    <row r="41075" hidden="1" x14ac:dyDescent="0.25"/>
    <row r="41076" hidden="1" x14ac:dyDescent="0.25"/>
    <row r="41077" hidden="1" x14ac:dyDescent="0.25"/>
    <row r="41078" hidden="1" x14ac:dyDescent="0.25"/>
    <row r="41079" hidden="1" x14ac:dyDescent="0.25"/>
    <row r="41080" hidden="1" x14ac:dyDescent="0.25"/>
    <row r="41081" hidden="1" x14ac:dyDescent="0.25"/>
    <row r="41082" hidden="1" x14ac:dyDescent="0.25"/>
    <row r="41083" hidden="1" x14ac:dyDescent="0.25"/>
    <row r="41084" hidden="1" x14ac:dyDescent="0.25"/>
    <row r="41085" hidden="1" x14ac:dyDescent="0.25"/>
    <row r="41086" hidden="1" x14ac:dyDescent="0.25"/>
    <row r="41087" hidden="1" x14ac:dyDescent="0.25"/>
    <row r="41088" hidden="1" x14ac:dyDescent="0.25"/>
    <row r="41089" hidden="1" x14ac:dyDescent="0.25"/>
    <row r="41090" hidden="1" x14ac:dyDescent="0.25"/>
    <row r="41091" hidden="1" x14ac:dyDescent="0.25"/>
    <row r="41092" hidden="1" x14ac:dyDescent="0.25"/>
    <row r="41093" hidden="1" x14ac:dyDescent="0.25"/>
    <row r="41094" hidden="1" x14ac:dyDescent="0.25"/>
    <row r="41095" hidden="1" x14ac:dyDescent="0.25"/>
    <row r="41096" hidden="1" x14ac:dyDescent="0.25"/>
    <row r="41097" hidden="1" x14ac:dyDescent="0.25"/>
    <row r="41098" hidden="1" x14ac:dyDescent="0.25"/>
    <row r="41099" hidden="1" x14ac:dyDescent="0.25"/>
    <row r="41100" hidden="1" x14ac:dyDescent="0.25"/>
    <row r="41101" hidden="1" x14ac:dyDescent="0.25"/>
    <row r="41102" hidden="1" x14ac:dyDescent="0.25"/>
    <row r="41103" hidden="1" x14ac:dyDescent="0.25"/>
    <row r="41104" hidden="1" x14ac:dyDescent="0.25"/>
    <row r="41105" hidden="1" x14ac:dyDescent="0.25"/>
    <row r="41106" hidden="1" x14ac:dyDescent="0.25"/>
    <row r="41107" hidden="1" x14ac:dyDescent="0.25"/>
    <row r="41108" hidden="1" x14ac:dyDescent="0.25"/>
    <row r="41109" hidden="1" x14ac:dyDescent="0.25"/>
    <row r="41110" hidden="1" x14ac:dyDescent="0.25"/>
    <row r="41111" hidden="1" x14ac:dyDescent="0.25"/>
    <row r="41112" hidden="1" x14ac:dyDescent="0.25"/>
    <row r="41113" hidden="1" x14ac:dyDescent="0.25"/>
    <row r="41114" hidden="1" x14ac:dyDescent="0.25"/>
    <row r="41115" hidden="1" x14ac:dyDescent="0.25"/>
    <row r="41116" hidden="1" x14ac:dyDescent="0.25"/>
    <row r="41117" hidden="1" x14ac:dyDescent="0.25"/>
    <row r="41118" hidden="1" x14ac:dyDescent="0.25"/>
    <row r="41119" hidden="1" x14ac:dyDescent="0.25"/>
    <row r="41120" hidden="1" x14ac:dyDescent="0.25"/>
    <row r="41121" hidden="1" x14ac:dyDescent="0.25"/>
    <row r="41122" hidden="1" x14ac:dyDescent="0.25"/>
    <row r="41123" hidden="1" x14ac:dyDescent="0.25"/>
    <row r="41124" hidden="1" x14ac:dyDescent="0.25"/>
    <row r="41125" hidden="1" x14ac:dyDescent="0.25"/>
    <row r="41126" hidden="1" x14ac:dyDescent="0.25"/>
    <row r="41127" hidden="1" x14ac:dyDescent="0.25"/>
    <row r="41128" hidden="1" x14ac:dyDescent="0.25"/>
    <row r="41129" hidden="1" x14ac:dyDescent="0.25"/>
    <row r="41130" hidden="1" x14ac:dyDescent="0.25"/>
    <row r="41131" hidden="1" x14ac:dyDescent="0.25"/>
    <row r="41132" hidden="1" x14ac:dyDescent="0.25"/>
    <row r="41133" hidden="1" x14ac:dyDescent="0.25"/>
    <row r="41134" hidden="1" x14ac:dyDescent="0.25"/>
    <row r="41135" hidden="1" x14ac:dyDescent="0.25"/>
    <row r="41136" hidden="1" x14ac:dyDescent="0.25"/>
    <row r="41137" hidden="1" x14ac:dyDescent="0.25"/>
    <row r="41138" hidden="1" x14ac:dyDescent="0.25"/>
    <row r="41139" hidden="1" x14ac:dyDescent="0.25"/>
    <row r="41140" hidden="1" x14ac:dyDescent="0.25"/>
    <row r="41141" hidden="1" x14ac:dyDescent="0.25"/>
    <row r="41142" hidden="1" x14ac:dyDescent="0.25"/>
    <row r="41143" hidden="1" x14ac:dyDescent="0.25"/>
    <row r="41144" hidden="1" x14ac:dyDescent="0.25"/>
    <row r="41145" hidden="1" x14ac:dyDescent="0.25"/>
    <row r="41146" hidden="1" x14ac:dyDescent="0.25"/>
    <row r="41147" hidden="1" x14ac:dyDescent="0.25"/>
    <row r="41148" hidden="1" x14ac:dyDescent="0.25"/>
    <row r="41149" hidden="1" x14ac:dyDescent="0.25"/>
    <row r="41150" hidden="1" x14ac:dyDescent="0.25"/>
    <row r="41151" hidden="1" x14ac:dyDescent="0.25"/>
    <row r="41152" hidden="1" x14ac:dyDescent="0.25"/>
    <row r="41153" hidden="1" x14ac:dyDescent="0.25"/>
    <row r="41154" hidden="1" x14ac:dyDescent="0.25"/>
    <row r="41155" hidden="1" x14ac:dyDescent="0.25"/>
    <row r="41156" hidden="1" x14ac:dyDescent="0.25"/>
    <row r="41157" hidden="1" x14ac:dyDescent="0.25"/>
    <row r="41158" hidden="1" x14ac:dyDescent="0.25"/>
    <row r="41159" hidden="1" x14ac:dyDescent="0.25"/>
    <row r="41160" hidden="1" x14ac:dyDescent="0.25"/>
    <row r="41161" hidden="1" x14ac:dyDescent="0.25"/>
    <row r="41162" hidden="1" x14ac:dyDescent="0.25"/>
    <row r="41163" hidden="1" x14ac:dyDescent="0.25"/>
    <row r="41164" hidden="1" x14ac:dyDescent="0.25"/>
    <row r="41165" hidden="1" x14ac:dyDescent="0.25"/>
    <row r="41166" hidden="1" x14ac:dyDescent="0.25"/>
    <row r="41167" hidden="1" x14ac:dyDescent="0.25"/>
    <row r="41168" hidden="1" x14ac:dyDescent="0.25"/>
    <row r="41169" hidden="1" x14ac:dyDescent="0.25"/>
    <row r="41170" hidden="1" x14ac:dyDescent="0.25"/>
    <row r="41171" hidden="1" x14ac:dyDescent="0.25"/>
    <row r="41172" hidden="1" x14ac:dyDescent="0.25"/>
    <row r="41173" hidden="1" x14ac:dyDescent="0.25"/>
    <row r="41174" hidden="1" x14ac:dyDescent="0.25"/>
    <row r="41175" hidden="1" x14ac:dyDescent="0.25"/>
    <row r="41176" hidden="1" x14ac:dyDescent="0.25"/>
    <row r="41177" hidden="1" x14ac:dyDescent="0.25"/>
    <row r="41178" hidden="1" x14ac:dyDescent="0.25"/>
    <row r="41179" hidden="1" x14ac:dyDescent="0.25"/>
    <row r="41180" hidden="1" x14ac:dyDescent="0.25"/>
    <row r="41181" hidden="1" x14ac:dyDescent="0.25"/>
    <row r="41182" hidden="1" x14ac:dyDescent="0.25"/>
    <row r="41183" hidden="1" x14ac:dyDescent="0.25"/>
    <row r="41184" hidden="1" x14ac:dyDescent="0.25"/>
    <row r="41185" hidden="1" x14ac:dyDescent="0.25"/>
    <row r="41186" hidden="1" x14ac:dyDescent="0.25"/>
    <row r="41187" hidden="1" x14ac:dyDescent="0.25"/>
    <row r="41188" hidden="1" x14ac:dyDescent="0.25"/>
    <row r="41189" hidden="1" x14ac:dyDescent="0.25"/>
    <row r="41190" hidden="1" x14ac:dyDescent="0.25"/>
    <row r="41191" hidden="1" x14ac:dyDescent="0.25"/>
    <row r="41192" hidden="1" x14ac:dyDescent="0.25"/>
    <row r="41193" hidden="1" x14ac:dyDescent="0.25"/>
    <row r="41194" hidden="1" x14ac:dyDescent="0.25"/>
    <row r="41195" hidden="1" x14ac:dyDescent="0.25"/>
    <row r="41196" hidden="1" x14ac:dyDescent="0.25"/>
    <row r="41197" hidden="1" x14ac:dyDescent="0.25"/>
    <row r="41198" hidden="1" x14ac:dyDescent="0.25"/>
    <row r="41199" hidden="1" x14ac:dyDescent="0.25"/>
    <row r="41200" hidden="1" x14ac:dyDescent="0.25"/>
    <row r="41201" hidden="1" x14ac:dyDescent="0.25"/>
    <row r="41202" hidden="1" x14ac:dyDescent="0.25"/>
    <row r="41203" hidden="1" x14ac:dyDescent="0.25"/>
    <row r="41204" hidden="1" x14ac:dyDescent="0.25"/>
    <row r="41205" hidden="1" x14ac:dyDescent="0.25"/>
    <row r="41206" hidden="1" x14ac:dyDescent="0.25"/>
    <row r="41207" hidden="1" x14ac:dyDescent="0.25"/>
    <row r="41208" hidden="1" x14ac:dyDescent="0.25"/>
    <row r="41209" hidden="1" x14ac:dyDescent="0.25"/>
    <row r="41210" hidden="1" x14ac:dyDescent="0.25"/>
    <row r="41211" hidden="1" x14ac:dyDescent="0.25"/>
    <row r="41212" hidden="1" x14ac:dyDescent="0.25"/>
    <row r="41213" hidden="1" x14ac:dyDescent="0.25"/>
    <row r="41214" hidden="1" x14ac:dyDescent="0.25"/>
    <row r="41215" hidden="1" x14ac:dyDescent="0.25"/>
    <row r="41216" hidden="1" x14ac:dyDescent="0.25"/>
    <row r="41217" hidden="1" x14ac:dyDescent="0.25"/>
    <row r="41218" hidden="1" x14ac:dyDescent="0.25"/>
    <row r="41219" hidden="1" x14ac:dyDescent="0.25"/>
    <row r="41220" hidden="1" x14ac:dyDescent="0.25"/>
    <row r="41221" hidden="1" x14ac:dyDescent="0.25"/>
    <row r="41222" hidden="1" x14ac:dyDescent="0.25"/>
    <row r="41223" hidden="1" x14ac:dyDescent="0.25"/>
    <row r="41224" hidden="1" x14ac:dyDescent="0.25"/>
    <row r="41225" hidden="1" x14ac:dyDescent="0.25"/>
    <row r="41226" hidden="1" x14ac:dyDescent="0.25"/>
    <row r="41227" hidden="1" x14ac:dyDescent="0.25"/>
    <row r="41228" hidden="1" x14ac:dyDescent="0.25"/>
    <row r="41229" hidden="1" x14ac:dyDescent="0.25"/>
    <row r="41230" hidden="1" x14ac:dyDescent="0.25"/>
    <row r="41231" hidden="1" x14ac:dyDescent="0.25"/>
    <row r="41232" hidden="1" x14ac:dyDescent="0.25"/>
    <row r="41233" hidden="1" x14ac:dyDescent="0.25"/>
    <row r="41234" hidden="1" x14ac:dyDescent="0.25"/>
    <row r="41235" hidden="1" x14ac:dyDescent="0.25"/>
    <row r="41236" hidden="1" x14ac:dyDescent="0.25"/>
    <row r="41237" hidden="1" x14ac:dyDescent="0.25"/>
    <row r="41238" hidden="1" x14ac:dyDescent="0.25"/>
    <row r="41239" hidden="1" x14ac:dyDescent="0.25"/>
    <row r="41240" hidden="1" x14ac:dyDescent="0.25"/>
    <row r="41241" hidden="1" x14ac:dyDescent="0.25"/>
    <row r="41242" hidden="1" x14ac:dyDescent="0.25"/>
    <row r="41243" hidden="1" x14ac:dyDescent="0.25"/>
    <row r="41244" hidden="1" x14ac:dyDescent="0.25"/>
    <row r="41245" hidden="1" x14ac:dyDescent="0.25"/>
    <row r="41246" hidden="1" x14ac:dyDescent="0.25"/>
    <row r="41247" hidden="1" x14ac:dyDescent="0.25"/>
    <row r="41248" hidden="1" x14ac:dyDescent="0.25"/>
    <row r="41249" hidden="1" x14ac:dyDescent="0.25"/>
    <row r="41250" hidden="1" x14ac:dyDescent="0.25"/>
    <row r="41251" hidden="1" x14ac:dyDescent="0.25"/>
    <row r="41252" hidden="1" x14ac:dyDescent="0.25"/>
    <row r="41253" hidden="1" x14ac:dyDescent="0.25"/>
    <row r="41254" hidden="1" x14ac:dyDescent="0.25"/>
    <row r="41255" hidden="1" x14ac:dyDescent="0.25"/>
    <row r="41256" hidden="1" x14ac:dyDescent="0.25"/>
    <row r="41257" hidden="1" x14ac:dyDescent="0.25"/>
    <row r="41258" hidden="1" x14ac:dyDescent="0.25"/>
    <row r="41259" hidden="1" x14ac:dyDescent="0.25"/>
    <row r="41260" hidden="1" x14ac:dyDescent="0.25"/>
    <row r="41261" hidden="1" x14ac:dyDescent="0.25"/>
    <row r="41262" hidden="1" x14ac:dyDescent="0.25"/>
    <row r="41263" hidden="1" x14ac:dyDescent="0.25"/>
    <row r="41264" hidden="1" x14ac:dyDescent="0.25"/>
    <row r="41265" hidden="1" x14ac:dyDescent="0.25"/>
    <row r="41266" hidden="1" x14ac:dyDescent="0.25"/>
    <row r="41267" hidden="1" x14ac:dyDescent="0.25"/>
    <row r="41268" hidden="1" x14ac:dyDescent="0.25"/>
    <row r="41269" hidden="1" x14ac:dyDescent="0.25"/>
    <row r="41270" hidden="1" x14ac:dyDescent="0.25"/>
    <row r="41271" hidden="1" x14ac:dyDescent="0.25"/>
    <row r="41272" hidden="1" x14ac:dyDescent="0.25"/>
    <row r="41273" hidden="1" x14ac:dyDescent="0.25"/>
    <row r="41274" hidden="1" x14ac:dyDescent="0.25"/>
    <row r="41275" hidden="1" x14ac:dyDescent="0.25"/>
    <row r="41276" hidden="1" x14ac:dyDescent="0.25"/>
    <row r="41277" hidden="1" x14ac:dyDescent="0.25"/>
    <row r="41278" hidden="1" x14ac:dyDescent="0.25"/>
    <row r="41279" hidden="1" x14ac:dyDescent="0.25"/>
    <row r="41280" hidden="1" x14ac:dyDescent="0.25"/>
    <row r="41281" hidden="1" x14ac:dyDescent="0.25"/>
    <row r="41282" hidden="1" x14ac:dyDescent="0.25"/>
    <row r="41283" hidden="1" x14ac:dyDescent="0.25"/>
    <row r="41284" hidden="1" x14ac:dyDescent="0.25"/>
    <row r="41285" hidden="1" x14ac:dyDescent="0.25"/>
    <row r="41286" hidden="1" x14ac:dyDescent="0.25"/>
    <row r="41287" hidden="1" x14ac:dyDescent="0.25"/>
    <row r="41288" hidden="1" x14ac:dyDescent="0.25"/>
    <row r="41289" hidden="1" x14ac:dyDescent="0.25"/>
    <row r="41290" hidden="1" x14ac:dyDescent="0.25"/>
    <row r="41291" hidden="1" x14ac:dyDescent="0.25"/>
    <row r="41292" hidden="1" x14ac:dyDescent="0.25"/>
    <row r="41293" hidden="1" x14ac:dyDescent="0.25"/>
    <row r="41294" hidden="1" x14ac:dyDescent="0.25"/>
    <row r="41295" hidden="1" x14ac:dyDescent="0.25"/>
    <row r="41296" hidden="1" x14ac:dyDescent="0.25"/>
    <row r="41297" hidden="1" x14ac:dyDescent="0.25"/>
    <row r="41298" hidden="1" x14ac:dyDescent="0.25"/>
    <row r="41299" hidden="1" x14ac:dyDescent="0.25"/>
    <row r="41300" hidden="1" x14ac:dyDescent="0.25"/>
    <row r="41301" hidden="1" x14ac:dyDescent="0.25"/>
    <row r="41302" hidden="1" x14ac:dyDescent="0.25"/>
    <row r="41303" hidden="1" x14ac:dyDescent="0.25"/>
    <row r="41304" hidden="1" x14ac:dyDescent="0.25"/>
    <row r="41305" hidden="1" x14ac:dyDescent="0.25"/>
    <row r="41306" hidden="1" x14ac:dyDescent="0.25"/>
    <row r="41307" hidden="1" x14ac:dyDescent="0.25"/>
    <row r="41308" hidden="1" x14ac:dyDescent="0.25"/>
    <row r="41309" hidden="1" x14ac:dyDescent="0.25"/>
    <row r="41310" hidden="1" x14ac:dyDescent="0.25"/>
    <row r="41311" hidden="1" x14ac:dyDescent="0.25"/>
    <row r="41312" hidden="1" x14ac:dyDescent="0.25"/>
    <row r="41313" hidden="1" x14ac:dyDescent="0.25"/>
    <row r="41314" hidden="1" x14ac:dyDescent="0.25"/>
    <row r="41315" hidden="1" x14ac:dyDescent="0.25"/>
    <row r="41316" hidden="1" x14ac:dyDescent="0.25"/>
    <row r="41317" hidden="1" x14ac:dyDescent="0.25"/>
    <row r="41318" hidden="1" x14ac:dyDescent="0.25"/>
    <row r="41319" hidden="1" x14ac:dyDescent="0.25"/>
    <row r="41320" hidden="1" x14ac:dyDescent="0.25"/>
    <row r="41321" hidden="1" x14ac:dyDescent="0.25"/>
    <row r="41322" hidden="1" x14ac:dyDescent="0.25"/>
    <row r="41323" hidden="1" x14ac:dyDescent="0.25"/>
    <row r="41324" hidden="1" x14ac:dyDescent="0.25"/>
    <row r="41325" hidden="1" x14ac:dyDescent="0.25"/>
    <row r="41326" hidden="1" x14ac:dyDescent="0.25"/>
    <row r="41327" hidden="1" x14ac:dyDescent="0.25"/>
    <row r="41328" hidden="1" x14ac:dyDescent="0.25"/>
    <row r="41329" hidden="1" x14ac:dyDescent="0.25"/>
    <row r="41330" hidden="1" x14ac:dyDescent="0.25"/>
    <row r="41331" hidden="1" x14ac:dyDescent="0.25"/>
    <row r="41332" hidden="1" x14ac:dyDescent="0.25"/>
    <row r="41333" hidden="1" x14ac:dyDescent="0.25"/>
    <row r="41334" hidden="1" x14ac:dyDescent="0.25"/>
    <row r="41335" hidden="1" x14ac:dyDescent="0.25"/>
    <row r="41336" hidden="1" x14ac:dyDescent="0.25"/>
    <row r="41337" hidden="1" x14ac:dyDescent="0.25"/>
    <row r="41338" hidden="1" x14ac:dyDescent="0.25"/>
    <row r="41339" hidden="1" x14ac:dyDescent="0.25"/>
    <row r="41340" hidden="1" x14ac:dyDescent="0.25"/>
    <row r="41341" hidden="1" x14ac:dyDescent="0.25"/>
    <row r="41342" hidden="1" x14ac:dyDescent="0.25"/>
    <row r="41343" hidden="1" x14ac:dyDescent="0.25"/>
    <row r="41344" hidden="1" x14ac:dyDescent="0.25"/>
    <row r="41345" hidden="1" x14ac:dyDescent="0.25"/>
    <row r="41346" hidden="1" x14ac:dyDescent="0.25"/>
    <row r="41347" hidden="1" x14ac:dyDescent="0.25"/>
    <row r="41348" hidden="1" x14ac:dyDescent="0.25"/>
    <row r="41349" hidden="1" x14ac:dyDescent="0.25"/>
    <row r="41350" hidden="1" x14ac:dyDescent="0.25"/>
    <row r="41351" hidden="1" x14ac:dyDescent="0.25"/>
    <row r="41352" hidden="1" x14ac:dyDescent="0.25"/>
    <row r="41353" hidden="1" x14ac:dyDescent="0.25"/>
    <row r="41354" hidden="1" x14ac:dyDescent="0.25"/>
    <row r="41355" hidden="1" x14ac:dyDescent="0.25"/>
    <row r="41356" hidden="1" x14ac:dyDescent="0.25"/>
    <row r="41357" hidden="1" x14ac:dyDescent="0.25"/>
    <row r="41358" hidden="1" x14ac:dyDescent="0.25"/>
    <row r="41359" hidden="1" x14ac:dyDescent="0.25"/>
    <row r="41360" hidden="1" x14ac:dyDescent="0.25"/>
    <row r="41361" hidden="1" x14ac:dyDescent="0.25"/>
    <row r="41362" hidden="1" x14ac:dyDescent="0.25"/>
    <row r="41363" hidden="1" x14ac:dyDescent="0.25"/>
    <row r="41364" hidden="1" x14ac:dyDescent="0.25"/>
    <row r="41365" hidden="1" x14ac:dyDescent="0.25"/>
    <row r="41366" hidden="1" x14ac:dyDescent="0.25"/>
    <row r="41367" hidden="1" x14ac:dyDescent="0.25"/>
    <row r="41368" hidden="1" x14ac:dyDescent="0.25"/>
    <row r="41369" hidden="1" x14ac:dyDescent="0.25"/>
    <row r="41370" hidden="1" x14ac:dyDescent="0.25"/>
    <row r="41371" hidden="1" x14ac:dyDescent="0.25"/>
    <row r="41372" hidden="1" x14ac:dyDescent="0.25"/>
    <row r="41373" hidden="1" x14ac:dyDescent="0.25"/>
    <row r="41374" hidden="1" x14ac:dyDescent="0.25"/>
    <row r="41375" hidden="1" x14ac:dyDescent="0.25"/>
    <row r="41376" hidden="1" x14ac:dyDescent="0.25"/>
    <row r="41377" hidden="1" x14ac:dyDescent="0.25"/>
    <row r="41378" hidden="1" x14ac:dyDescent="0.25"/>
    <row r="41379" hidden="1" x14ac:dyDescent="0.25"/>
    <row r="41380" hidden="1" x14ac:dyDescent="0.25"/>
    <row r="41381" hidden="1" x14ac:dyDescent="0.25"/>
    <row r="41382" hidden="1" x14ac:dyDescent="0.25"/>
    <row r="41383" hidden="1" x14ac:dyDescent="0.25"/>
    <row r="41384" hidden="1" x14ac:dyDescent="0.25"/>
    <row r="41385" hidden="1" x14ac:dyDescent="0.25"/>
    <row r="41386" hidden="1" x14ac:dyDescent="0.25"/>
    <row r="41387" hidden="1" x14ac:dyDescent="0.25"/>
    <row r="41388" hidden="1" x14ac:dyDescent="0.25"/>
    <row r="41389" hidden="1" x14ac:dyDescent="0.25"/>
    <row r="41390" hidden="1" x14ac:dyDescent="0.25"/>
    <row r="41391" hidden="1" x14ac:dyDescent="0.25"/>
    <row r="41392" hidden="1" x14ac:dyDescent="0.25"/>
    <row r="41393" hidden="1" x14ac:dyDescent="0.25"/>
    <row r="41394" hidden="1" x14ac:dyDescent="0.25"/>
    <row r="41395" hidden="1" x14ac:dyDescent="0.25"/>
    <row r="41396" hidden="1" x14ac:dyDescent="0.25"/>
    <row r="41397" hidden="1" x14ac:dyDescent="0.25"/>
    <row r="41398" hidden="1" x14ac:dyDescent="0.25"/>
    <row r="41399" hidden="1" x14ac:dyDescent="0.25"/>
    <row r="41400" hidden="1" x14ac:dyDescent="0.25"/>
    <row r="41401" hidden="1" x14ac:dyDescent="0.25"/>
    <row r="41402" hidden="1" x14ac:dyDescent="0.25"/>
    <row r="41403" hidden="1" x14ac:dyDescent="0.25"/>
    <row r="41404" hidden="1" x14ac:dyDescent="0.25"/>
    <row r="41405" hidden="1" x14ac:dyDescent="0.25"/>
    <row r="41406" hidden="1" x14ac:dyDescent="0.25"/>
    <row r="41407" hidden="1" x14ac:dyDescent="0.25"/>
    <row r="41408" hidden="1" x14ac:dyDescent="0.25"/>
    <row r="41409" hidden="1" x14ac:dyDescent="0.25"/>
    <row r="41410" hidden="1" x14ac:dyDescent="0.25"/>
    <row r="41411" hidden="1" x14ac:dyDescent="0.25"/>
    <row r="41412" hidden="1" x14ac:dyDescent="0.25"/>
    <row r="41413" hidden="1" x14ac:dyDescent="0.25"/>
    <row r="41414" hidden="1" x14ac:dyDescent="0.25"/>
    <row r="41415" hidden="1" x14ac:dyDescent="0.25"/>
    <row r="41416" hidden="1" x14ac:dyDescent="0.25"/>
    <row r="41417" hidden="1" x14ac:dyDescent="0.25"/>
    <row r="41418" hidden="1" x14ac:dyDescent="0.25"/>
    <row r="41419" hidden="1" x14ac:dyDescent="0.25"/>
    <row r="41420" hidden="1" x14ac:dyDescent="0.25"/>
    <row r="41421" hidden="1" x14ac:dyDescent="0.25"/>
    <row r="41422" hidden="1" x14ac:dyDescent="0.25"/>
    <row r="41423" hidden="1" x14ac:dyDescent="0.25"/>
    <row r="41424" hidden="1" x14ac:dyDescent="0.25"/>
    <row r="41425" hidden="1" x14ac:dyDescent="0.25"/>
    <row r="41426" hidden="1" x14ac:dyDescent="0.25"/>
    <row r="41427" hidden="1" x14ac:dyDescent="0.25"/>
    <row r="41428" hidden="1" x14ac:dyDescent="0.25"/>
    <row r="41429" hidden="1" x14ac:dyDescent="0.25"/>
    <row r="41430" hidden="1" x14ac:dyDescent="0.25"/>
    <row r="41431" hidden="1" x14ac:dyDescent="0.25"/>
    <row r="41432" hidden="1" x14ac:dyDescent="0.25"/>
    <row r="41433" hidden="1" x14ac:dyDescent="0.25"/>
    <row r="41434" hidden="1" x14ac:dyDescent="0.25"/>
    <row r="41435" hidden="1" x14ac:dyDescent="0.25"/>
    <row r="41436" hidden="1" x14ac:dyDescent="0.25"/>
    <row r="41437" hidden="1" x14ac:dyDescent="0.25"/>
    <row r="41438" hidden="1" x14ac:dyDescent="0.25"/>
    <row r="41439" hidden="1" x14ac:dyDescent="0.25"/>
    <row r="41440" hidden="1" x14ac:dyDescent="0.25"/>
    <row r="41441" hidden="1" x14ac:dyDescent="0.25"/>
    <row r="41442" hidden="1" x14ac:dyDescent="0.25"/>
    <row r="41443" hidden="1" x14ac:dyDescent="0.25"/>
    <row r="41444" hidden="1" x14ac:dyDescent="0.25"/>
    <row r="41445" hidden="1" x14ac:dyDescent="0.25"/>
    <row r="41446" hidden="1" x14ac:dyDescent="0.25"/>
    <row r="41447" hidden="1" x14ac:dyDescent="0.25"/>
    <row r="41448" hidden="1" x14ac:dyDescent="0.25"/>
    <row r="41449" hidden="1" x14ac:dyDescent="0.25"/>
    <row r="41450" hidden="1" x14ac:dyDescent="0.25"/>
    <row r="41451" hidden="1" x14ac:dyDescent="0.25"/>
    <row r="41452" hidden="1" x14ac:dyDescent="0.25"/>
    <row r="41453" hidden="1" x14ac:dyDescent="0.25"/>
    <row r="41454" hidden="1" x14ac:dyDescent="0.25"/>
    <row r="41455" hidden="1" x14ac:dyDescent="0.25"/>
    <row r="41456" hidden="1" x14ac:dyDescent="0.25"/>
    <row r="41457" hidden="1" x14ac:dyDescent="0.25"/>
    <row r="41458" hidden="1" x14ac:dyDescent="0.25"/>
    <row r="41459" hidden="1" x14ac:dyDescent="0.25"/>
    <row r="41460" hidden="1" x14ac:dyDescent="0.25"/>
    <row r="41461" hidden="1" x14ac:dyDescent="0.25"/>
    <row r="41462" hidden="1" x14ac:dyDescent="0.25"/>
    <row r="41463" hidden="1" x14ac:dyDescent="0.25"/>
    <row r="41464" hidden="1" x14ac:dyDescent="0.25"/>
    <row r="41465" hidden="1" x14ac:dyDescent="0.25"/>
    <row r="41466" hidden="1" x14ac:dyDescent="0.25"/>
    <row r="41467" hidden="1" x14ac:dyDescent="0.25"/>
    <row r="41468" hidden="1" x14ac:dyDescent="0.25"/>
    <row r="41469" hidden="1" x14ac:dyDescent="0.25"/>
    <row r="41470" hidden="1" x14ac:dyDescent="0.25"/>
    <row r="41471" hidden="1" x14ac:dyDescent="0.25"/>
    <row r="41472" hidden="1" x14ac:dyDescent="0.25"/>
    <row r="41473" hidden="1" x14ac:dyDescent="0.25"/>
    <row r="41474" hidden="1" x14ac:dyDescent="0.25"/>
    <row r="41475" hidden="1" x14ac:dyDescent="0.25"/>
    <row r="41476" hidden="1" x14ac:dyDescent="0.25"/>
    <row r="41477" hidden="1" x14ac:dyDescent="0.25"/>
    <row r="41478" hidden="1" x14ac:dyDescent="0.25"/>
    <row r="41479" hidden="1" x14ac:dyDescent="0.25"/>
    <row r="41480" hidden="1" x14ac:dyDescent="0.25"/>
    <row r="41481" hidden="1" x14ac:dyDescent="0.25"/>
    <row r="41482" hidden="1" x14ac:dyDescent="0.25"/>
    <row r="41483" hidden="1" x14ac:dyDescent="0.25"/>
    <row r="41484" hidden="1" x14ac:dyDescent="0.25"/>
    <row r="41485" hidden="1" x14ac:dyDescent="0.25"/>
    <row r="41486" hidden="1" x14ac:dyDescent="0.25"/>
    <row r="41487" hidden="1" x14ac:dyDescent="0.25"/>
    <row r="41488" hidden="1" x14ac:dyDescent="0.25"/>
    <row r="41489" hidden="1" x14ac:dyDescent="0.25"/>
    <row r="41490" hidden="1" x14ac:dyDescent="0.25"/>
    <row r="41491" hidden="1" x14ac:dyDescent="0.25"/>
    <row r="41492" hidden="1" x14ac:dyDescent="0.25"/>
    <row r="41493" hidden="1" x14ac:dyDescent="0.25"/>
    <row r="41494" hidden="1" x14ac:dyDescent="0.25"/>
    <row r="41495" hidden="1" x14ac:dyDescent="0.25"/>
    <row r="41496" hidden="1" x14ac:dyDescent="0.25"/>
    <row r="41497" hidden="1" x14ac:dyDescent="0.25"/>
    <row r="41498" hidden="1" x14ac:dyDescent="0.25"/>
    <row r="41499" hidden="1" x14ac:dyDescent="0.25"/>
    <row r="41500" hidden="1" x14ac:dyDescent="0.25"/>
    <row r="41501" hidden="1" x14ac:dyDescent="0.25"/>
    <row r="41502" hidden="1" x14ac:dyDescent="0.25"/>
    <row r="41503" hidden="1" x14ac:dyDescent="0.25"/>
    <row r="41504" hidden="1" x14ac:dyDescent="0.25"/>
    <row r="41505" hidden="1" x14ac:dyDescent="0.25"/>
    <row r="41506" hidden="1" x14ac:dyDescent="0.25"/>
    <row r="41507" hidden="1" x14ac:dyDescent="0.25"/>
    <row r="41508" hidden="1" x14ac:dyDescent="0.25"/>
    <row r="41509" hidden="1" x14ac:dyDescent="0.25"/>
    <row r="41510" hidden="1" x14ac:dyDescent="0.25"/>
    <row r="41511" hidden="1" x14ac:dyDescent="0.25"/>
    <row r="41512" hidden="1" x14ac:dyDescent="0.25"/>
    <row r="41513" hidden="1" x14ac:dyDescent="0.25"/>
    <row r="41514" hidden="1" x14ac:dyDescent="0.25"/>
    <row r="41515" hidden="1" x14ac:dyDescent="0.25"/>
    <row r="41516" hidden="1" x14ac:dyDescent="0.25"/>
    <row r="41517" hidden="1" x14ac:dyDescent="0.25"/>
    <row r="41518" hidden="1" x14ac:dyDescent="0.25"/>
    <row r="41519" hidden="1" x14ac:dyDescent="0.25"/>
    <row r="41520" hidden="1" x14ac:dyDescent="0.25"/>
    <row r="41521" hidden="1" x14ac:dyDescent="0.25"/>
    <row r="41522" hidden="1" x14ac:dyDescent="0.25"/>
    <row r="41523" hidden="1" x14ac:dyDescent="0.25"/>
    <row r="41524" hidden="1" x14ac:dyDescent="0.25"/>
    <row r="41525" hidden="1" x14ac:dyDescent="0.25"/>
    <row r="41526" hidden="1" x14ac:dyDescent="0.25"/>
    <row r="41527" hidden="1" x14ac:dyDescent="0.25"/>
    <row r="41528" hidden="1" x14ac:dyDescent="0.25"/>
    <row r="41529" hidden="1" x14ac:dyDescent="0.25"/>
    <row r="41530" hidden="1" x14ac:dyDescent="0.25"/>
    <row r="41531" hidden="1" x14ac:dyDescent="0.25"/>
    <row r="41532" hidden="1" x14ac:dyDescent="0.25"/>
    <row r="41533" hidden="1" x14ac:dyDescent="0.25"/>
    <row r="41534" hidden="1" x14ac:dyDescent="0.25"/>
    <row r="41535" hidden="1" x14ac:dyDescent="0.25"/>
    <row r="41536" hidden="1" x14ac:dyDescent="0.25"/>
    <row r="41537" hidden="1" x14ac:dyDescent="0.25"/>
    <row r="41538" hidden="1" x14ac:dyDescent="0.25"/>
    <row r="41539" hidden="1" x14ac:dyDescent="0.25"/>
    <row r="41540" hidden="1" x14ac:dyDescent="0.25"/>
    <row r="41541" hidden="1" x14ac:dyDescent="0.25"/>
    <row r="41542" hidden="1" x14ac:dyDescent="0.25"/>
    <row r="41543" hidden="1" x14ac:dyDescent="0.25"/>
    <row r="41544" hidden="1" x14ac:dyDescent="0.25"/>
    <row r="41545" hidden="1" x14ac:dyDescent="0.25"/>
    <row r="41546" hidden="1" x14ac:dyDescent="0.25"/>
    <row r="41547" hidden="1" x14ac:dyDescent="0.25"/>
    <row r="41548" hidden="1" x14ac:dyDescent="0.25"/>
    <row r="41549" hidden="1" x14ac:dyDescent="0.25"/>
    <row r="41550" hidden="1" x14ac:dyDescent="0.25"/>
    <row r="41551" hidden="1" x14ac:dyDescent="0.25"/>
    <row r="41552" hidden="1" x14ac:dyDescent="0.25"/>
    <row r="41553" hidden="1" x14ac:dyDescent="0.25"/>
    <row r="41554" hidden="1" x14ac:dyDescent="0.25"/>
    <row r="41555" hidden="1" x14ac:dyDescent="0.25"/>
    <row r="41556" hidden="1" x14ac:dyDescent="0.25"/>
    <row r="41557" hidden="1" x14ac:dyDescent="0.25"/>
    <row r="41558" hidden="1" x14ac:dyDescent="0.25"/>
    <row r="41559" hidden="1" x14ac:dyDescent="0.25"/>
    <row r="41560" hidden="1" x14ac:dyDescent="0.25"/>
    <row r="41561" hidden="1" x14ac:dyDescent="0.25"/>
    <row r="41562" hidden="1" x14ac:dyDescent="0.25"/>
    <row r="41563" hidden="1" x14ac:dyDescent="0.25"/>
    <row r="41564" hidden="1" x14ac:dyDescent="0.25"/>
    <row r="41565" hidden="1" x14ac:dyDescent="0.25"/>
    <row r="41566" hidden="1" x14ac:dyDescent="0.25"/>
    <row r="41567" hidden="1" x14ac:dyDescent="0.25"/>
    <row r="41568" hidden="1" x14ac:dyDescent="0.25"/>
    <row r="41569" hidden="1" x14ac:dyDescent="0.25"/>
    <row r="41570" hidden="1" x14ac:dyDescent="0.25"/>
    <row r="41571" hidden="1" x14ac:dyDescent="0.25"/>
    <row r="41572" hidden="1" x14ac:dyDescent="0.25"/>
    <row r="41573" hidden="1" x14ac:dyDescent="0.25"/>
    <row r="41574" hidden="1" x14ac:dyDescent="0.25"/>
    <row r="41575" hidden="1" x14ac:dyDescent="0.25"/>
    <row r="41576" hidden="1" x14ac:dyDescent="0.25"/>
    <row r="41577" hidden="1" x14ac:dyDescent="0.25"/>
    <row r="41578" hidden="1" x14ac:dyDescent="0.25"/>
    <row r="41579" hidden="1" x14ac:dyDescent="0.25"/>
    <row r="41580" hidden="1" x14ac:dyDescent="0.25"/>
    <row r="41581" hidden="1" x14ac:dyDescent="0.25"/>
    <row r="41582" hidden="1" x14ac:dyDescent="0.25"/>
    <row r="41583" hidden="1" x14ac:dyDescent="0.25"/>
    <row r="41584" hidden="1" x14ac:dyDescent="0.25"/>
    <row r="41585" hidden="1" x14ac:dyDescent="0.25"/>
    <row r="41586" hidden="1" x14ac:dyDescent="0.25"/>
    <row r="41587" hidden="1" x14ac:dyDescent="0.25"/>
    <row r="41588" hidden="1" x14ac:dyDescent="0.25"/>
    <row r="41589" hidden="1" x14ac:dyDescent="0.25"/>
    <row r="41590" hidden="1" x14ac:dyDescent="0.25"/>
    <row r="41591" hidden="1" x14ac:dyDescent="0.25"/>
    <row r="41592" hidden="1" x14ac:dyDescent="0.25"/>
    <row r="41593" hidden="1" x14ac:dyDescent="0.25"/>
    <row r="41594" hidden="1" x14ac:dyDescent="0.25"/>
    <row r="41595" hidden="1" x14ac:dyDescent="0.25"/>
    <row r="41596" hidden="1" x14ac:dyDescent="0.25"/>
    <row r="41597" hidden="1" x14ac:dyDescent="0.25"/>
    <row r="41598" hidden="1" x14ac:dyDescent="0.25"/>
    <row r="41599" hidden="1" x14ac:dyDescent="0.25"/>
    <row r="41600" hidden="1" x14ac:dyDescent="0.25"/>
    <row r="41601" hidden="1" x14ac:dyDescent="0.25"/>
    <row r="41602" hidden="1" x14ac:dyDescent="0.25"/>
    <row r="41603" hidden="1" x14ac:dyDescent="0.25"/>
    <row r="41604" hidden="1" x14ac:dyDescent="0.25"/>
    <row r="41605" hidden="1" x14ac:dyDescent="0.25"/>
    <row r="41606" hidden="1" x14ac:dyDescent="0.25"/>
    <row r="41607" hidden="1" x14ac:dyDescent="0.25"/>
    <row r="41608" hidden="1" x14ac:dyDescent="0.25"/>
    <row r="41609" hidden="1" x14ac:dyDescent="0.25"/>
    <row r="41610" hidden="1" x14ac:dyDescent="0.25"/>
    <row r="41611" hidden="1" x14ac:dyDescent="0.25"/>
    <row r="41612" hidden="1" x14ac:dyDescent="0.25"/>
    <row r="41613" hidden="1" x14ac:dyDescent="0.25"/>
    <row r="41614" hidden="1" x14ac:dyDescent="0.25"/>
    <row r="41615" hidden="1" x14ac:dyDescent="0.25"/>
    <row r="41616" hidden="1" x14ac:dyDescent="0.25"/>
    <row r="41617" hidden="1" x14ac:dyDescent="0.25"/>
    <row r="41618" hidden="1" x14ac:dyDescent="0.25"/>
    <row r="41619" hidden="1" x14ac:dyDescent="0.25"/>
    <row r="41620" hidden="1" x14ac:dyDescent="0.25"/>
    <row r="41621" hidden="1" x14ac:dyDescent="0.25"/>
    <row r="41622" hidden="1" x14ac:dyDescent="0.25"/>
    <row r="41623" hidden="1" x14ac:dyDescent="0.25"/>
    <row r="41624" hidden="1" x14ac:dyDescent="0.25"/>
    <row r="41625" hidden="1" x14ac:dyDescent="0.25"/>
    <row r="41626" hidden="1" x14ac:dyDescent="0.25"/>
    <row r="41627" hidden="1" x14ac:dyDescent="0.25"/>
    <row r="41628" hidden="1" x14ac:dyDescent="0.25"/>
    <row r="41629" hidden="1" x14ac:dyDescent="0.25"/>
    <row r="41630" hidden="1" x14ac:dyDescent="0.25"/>
    <row r="41631" hidden="1" x14ac:dyDescent="0.25"/>
    <row r="41632" hidden="1" x14ac:dyDescent="0.25"/>
    <row r="41633" hidden="1" x14ac:dyDescent="0.25"/>
    <row r="41634" hidden="1" x14ac:dyDescent="0.25"/>
    <row r="41635" hidden="1" x14ac:dyDescent="0.25"/>
    <row r="41636" hidden="1" x14ac:dyDescent="0.25"/>
    <row r="41637" hidden="1" x14ac:dyDescent="0.25"/>
    <row r="41638" hidden="1" x14ac:dyDescent="0.25"/>
    <row r="41639" hidden="1" x14ac:dyDescent="0.25"/>
    <row r="41640" hidden="1" x14ac:dyDescent="0.25"/>
    <row r="41641" hidden="1" x14ac:dyDescent="0.25"/>
    <row r="41642" hidden="1" x14ac:dyDescent="0.25"/>
    <row r="41643" hidden="1" x14ac:dyDescent="0.25"/>
    <row r="41644" hidden="1" x14ac:dyDescent="0.25"/>
    <row r="41645" hidden="1" x14ac:dyDescent="0.25"/>
    <row r="41646" hidden="1" x14ac:dyDescent="0.25"/>
    <row r="41647" hidden="1" x14ac:dyDescent="0.25"/>
    <row r="41648" hidden="1" x14ac:dyDescent="0.25"/>
    <row r="41649" hidden="1" x14ac:dyDescent="0.25"/>
    <row r="41650" hidden="1" x14ac:dyDescent="0.25"/>
    <row r="41651" hidden="1" x14ac:dyDescent="0.25"/>
    <row r="41652" hidden="1" x14ac:dyDescent="0.25"/>
    <row r="41653" hidden="1" x14ac:dyDescent="0.25"/>
    <row r="41654" hidden="1" x14ac:dyDescent="0.25"/>
    <row r="41655" hidden="1" x14ac:dyDescent="0.25"/>
    <row r="41656" hidden="1" x14ac:dyDescent="0.25"/>
    <row r="41657" hidden="1" x14ac:dyDescent="0.25"/>
    <row r="41658" hidden="1" x14ac:dyDescent="0.25"/>
    <row r="41659" hidden="1" x14ac:dyDescent="0.25"/>
    <row r="41660" hidden="1" x14ac:dyDescent="0.25"/>
    <row r="41661" hidden="1" x14ac:dyDescent="0.25"/>
    <row r="41662" hidden="1" x14ac:dyDescent="0.25"/>
    <row r="41663" hidden="1" x14ac:dyDescent="0.25"/>
    <row r="41664" hidden="1" x14ac:dyDescent="0.25"/>
    <row r="41665" hidden="1" x14ac:dyDescent="0.25"/>
    <row r="41666" hidden="1" x14ac:dyDescent="0.25"/>
    <row r="41667" hidden="1" x14ac:dyDescent="0.25"/>
    <row r="41668" hidden="1" x14ac:dyDescent="0.25"/>
    <row r="41669" hidden="1" x14ac:dyDescent="0.25"/>
    <row r="41670" hidden="1" x14ac:dyDescent="0.25"/>
    <row r="41671" hidden="1" x14ac:dyDescent="0.25"/>
    <row r="41672" hidden="1" x14ac:dyDescent="0.25"/>
    <row r="41673" hidden="1" x14ac:dyDescent="0.25"/>
    <row r="41674" hidden="1" x14ac:dyDescent="0.25"/>
    <row r="41675" hidden="1" x14ac:dyDescent="0.25"/>
    <row r="41676" hidden="1" x14ac:dyDescent="0.25"/>
    <row r="41677" hidden="1" x14ac:dyDescent="0.25"/>
    <row r="41678" hidden="1" x14ac:dyDescent="0.25"/>
    <row r="41679" hidden="1" x14ac:dyDescent="0.25"/>
    <row r="41680" hidden="1" x14ac:dyDescent="0.25"/>
    <row r="41681" hidden="1" x14ac:dyDescent="0.25"/>
    <row r="41682" hidden="1" x14ac:dyDescent="0.25"/>
    <row r="41683" hidden="1" x14ac:dyDescent="0.25"/>
    <row r="41684" hidden="1" x14ac:dyDescent="0.25"/>
    <row r="41685" hidden="1" x14ac:dyDescent="0.25"/>
    <row r="41686" hidden="1" x14ac:dyDescent="0.25"/>
    <row r="41687" hidden="1" x14ac:dyDescent="0.25"/>
    <row r="41688" hidden="1" x14ac:dyDescent="0.25"/>
    <row r="41689" hidden="1" x14ac:dyDescent="0.25"/>
    <row r="41690" hidden="1" x14ac:dyDescent="0.25"/>
    <row r="41691" hidden="1" x14ac:dyDescent="0.25"/>
    <row r="41692" hidden="1" x14ac:dyDescent="0.25"/>
    <row r="41693" hidden="1" x14ac:dyDescent="0.25"/>
    <row r="41694" hidden="1" x14ac:dyDescent="0.25"/>
    <row r="41695" hidden="1" x14ac:dyDescent="0.25"/>
    <row r="41696" hidden="1" x14ac:dyDescent="0.25"/>
    <row r="41697" hidden="1" x14ac:dyDescent="0.25"/>
    <row r="41698" hidden="1" x14ac:dyDescent="0.25"/>
    <row r="41699" hidden="1" x14ac:dyDescent="0.25"/>
    <row r="41700" hidden="1" x14ac:dyDescent="0.25"/>
    <row r="41701" hidden="1" x14ac:dyDescent="0.25"/>
    <row r="41702" hidden="1" x14ac:dyDescent="0.25"/>
    <row r="41703" hidden="1" x14ac:dyDescent="0.25"/>
    <row r="41704" hidden="1" x14ac:dyDescent="0.25"/>
    <row r="41705" hidden="1" x14ac:dyDescent="0.25"/>
    <row r="41706" hidden="1" x14ac:dyDescent="0.25"/>
    <row r="41707" hidden="1" x14ac:dyDescent="0.25"/>
    <row r="41708" hidden="1" x14ac:dyDescent="0.25"/>
    <row r="41709" hidden="1" x14ac:dyDescent="0.25"/>
    <row r="41710" hidden="1" x14ac:dyDescent="0.25"/>
    <row r="41711" hidden="1" x14ac:dyDescent="0.25"/>
    <row r="41712" hidden="1" x14ac:dyDescent="0.25"/>
    <row r="41713" hidden="1" x14ac:dyDescent="0.25"/>
    <row r="41714" hidden="1" x14ac:dyDescent="0.25"/>
    <row r="41715" hidden="1" x14ac:dyDescent="0.25"/>
    <row r="41716" hidden="1" x14ac:dyDescent="0.25"/>
    <row r="41717" hidden="1" x14ac:dyDescent="0.25"/>
    <row r="41718" hidden="1" x14ac:dyDescent="0.25"/>
    <row r="41719" hidden="1" x14ac:dyDescent="0.25"/>
    <row r="41720" hidden="1" x14ac:dyDescent="0.25"/>
    <row r="41721" hidden="1" x14ac:dyDescent="0.25"/>
    <row r="41722" hidden="1" x14ac:dyDescent="0.25"/>
    <row r="41723" hidden="1" x14ac:dyDescent="0.25"/>
    <row r="41724" hidden="1" x14ac:dyDescent="0.25"/>
    <row r="41725" hidden="1" x14ac:dyDescent="0.25"/>
    <row r="41726" hidden="1" x14ac:dyDescent="0.25"/>
    <row r="41727" hidden="1" x14ac:dyDescent="0.25"/>
    <row r="41728" hidden="1" x14ac:dyDescent="0.25"/>
    <row r="41729" hidden="1" x14ac:dyDescent="0.25"/>
    <row r="41730" hidden="1" x14ac:dyDescent="0.25"/>
    <row r="41731" hidden="1" x14ac:dyDescent="0.25"/>
    <row r="41732" hidden="1" x14ac:dyDescent="0.25"/>
    <row r="41733" hidden="1" x14ac:dyDescent="0.25"/>
    <row r="41734" hidden="1" x14ac:dyDescent="0.25"/>
    <row r="41735" hidden="1" x14ac:dyDescent="0.25"/>
    <row r="41736" hidden="1" x14ac:dyDescent="0.25"/>
    <row r="41737" hidden="1" x14ac:dyDescent="0.25"/>
    <row r="41738" hidden="1" x14ac:dyDescent="0.25"/>
    <row r="41739" hidden="1" x14ac:dyDescent="0.25"/>
    <row r="41740" hidden="1" x14ac:dyDescent="0.25"/>
    <row r="41741" hidden="1" x14ac:dyDescent="0.25"/>
    <row r="41742" hidden="1" x14ac:dyDescent="0.25"/>
    <row r="41743" hidden="1" x14ac:dyDescent="0.25"/>
    <row r="41744" hidden="1" x14ac:dyDescent="0.25"/>
    <row r="41745" hidden="1" x14ac:dyDescent="0.25"/>
    <row r="41746" hidden="1" x14ac:dyDescent="0.25"/>
    <row r="41747" hidden="1" x14ac:dyDescent="0.25"/>
    <row r="41748" hidden="1" x14ac:dyDescent="0.25"/>
    <row r="41749" hidden="1" x14ac:dyDescent="0.25"/>
    <row r="41750" hidden="1" x14ac:dyDescent="0.25"/>
    <row r="41751" hidden="1" x14ac:dyDescent="0.25"/>
    <row r="41752" hidden="1" x14ac:dyDescent="0.25"/>
    <row r="41753" hidden="1" x14ac:dyDescent="0.25"/>
    <row r="41754" hidden="1" x14ac:dyDescent="0.25"/>
    <row r="41755" hidden="1" x14ac:dyDescent="0.25"/>
    <row r="41756" hidden="1" x14ac:dyDescent="0.25"/>
    <row r="41757" hidden="1" x14ac:dyDescent="0.25"/>
    <row r="41758" hidden="1" x14ac:dyDescent="0.25"/>
    <row r="41759" hidden="1" x14ac:dyDescent="0.25"/>
    <row r="41760" hidden="1" x14ac:dyDescent="0.25"/>
    <row r="41761" hidden="1" x14ac:dyDescent="0.25"/>
    <row r="41762" hidden="1" x14ac:dyDescent="0.25"/>
    <row r="41763" hidden="1" x14ac:dyDescent="0.25"/>
    <row r="41764" hidden="1" x14ac:dyDescent="0.25"/>
    <row r="41765" hidden="1" x14ac:dyDescent="0.25"/>
    <row r="41766" hidden="1" x14ac:dyDescent="0.25"/>
    <row r="41767" hidden="1" x14ac:dyDescent="0.25"/>
    <row r="41768" hidden="1" x14ac:dyDescent="0.25"/>
    <row r="41769" hidden="1" x14ac:dyDescent="0.25"/>
    <row r="41770" hidden="1" x14ac:dyDescent="0.25"/>
    <row r="41771" hidden="1" x14ac:dyDescent="0.25"/>
    <row r="41772" hidden="1" x14ac:dyDescent="0.25"/>
    <row r="41773" hidden="1" x14ac:dyDescent="0.25"/>
    <row r="41774" hidden="1" x14ac:dyDescent="0.25"/>
    <row r="41775" hidden="1" x14ac:dyDescent="0.25"/>
    <row r="41776" hidden="1" x14ac:dyDescent="0.25"/>
    <row r="41777" hidden="1" x14ac:dyDescent="0.25"/>
    <row r="41778" hidden="1" x14ac:dyDescent="0.25"/>
    <row r="41779" hidden="1" x14ac:dyDescent="0.25"/>
    <row r="41780" hidden="1" x14ac:dyDescent="0.25"/>
    <row r="41781" hidden="1" x14ac:dyDescent="0.25"/>
    <row r="41782" hidden="1" x14ac:dyDescent="0.25"/>
    <row r="41783" hidden="1" x14ac:dyDescent="0.25"/>
    <row r="41784" hidden="1" x14ac:dyDescent="0.25"/>
    <row r="41785" hidden="1" x14ac:dyDescent="0.25"/>
    <row r="41786" hidden="1" x14ac:dyDescent="0.25"/>
    <row r="41787" hidden="1" x14ac:dyDescent="0.25"/>
    <row r="41788" hidden="1" x14ac:dyDescent="0.25"/>
    <row r="41789" hidden="1" x14ac:dyDescent="0.25"/>
    <row r="41790" hidden="1" x14ac:dyDescent="0.25"/>
    <row r="41791" hidden="1" x14ac:dyDescent="0.25"/>
    <row r="41792" hidden="1" x14ac:dyDescent="0.25"/>
    <row r="41793" hidden="1" x14ac:dyDescent="0.25"/>
    <row r="41794" hidden="1" x14ac:dyDescent="0.25"/>
    <row r="41795" hidden="1" x14ac:dyDescent="0.25"/>
    <row r="41796" hidden="1" x14ac:dyDescent="0.25"/>
    <row r="41797" hidden="1" x14ac:dyDescent="0.25"/>
    <row r="41798" hidden="1" x14ac:dyDescent="0.25"/>
    <row r="41799" hidden="1" x14ac:dyDescent="0.25"/>
    <row r="41800" hidden="1" x14ac:dyDescent="0.25"/>
    <row r="41801" hidden="1" x14ac:dyDescent="0.25"/>
    <row r="41802" hidden="1" x14ac:dyDescent="0.25"/>
    <row r="41803" hidden="1" x14ac:dyDescent="0.25"/>
    <row r="41804" hidden="1" x14ac:dyDescent="0.25"/>
    <row r="41805" hidden="1" x14ac:dyDescent="0.25"/>
    <row r="41806" hidden="1" x14ac:dyDescent="0.25"/>
    <row r="41807" hidden="1" x14ac:dyDescent="0.25"/>
    <row r="41808" hidden="1" x14ac:dyDescent="0.25"/>
    <row r="41809" hidden="1" x14ac:dyDescent="0.25"/>
    <row r="41810" hidden="1" x14ac:dyDescent="0.25"/>
    <row r="41811" hidden="1" x14ac:dyDescent="0.25"/>
    <row r="41812" hidden="1" x14ac:dyDescent="0.25"/>
    <row r="41813" hidden="1" x14ac:dyDescent="0.25"/>
    <row r="41814" hidden="1" x14ac:dyDescent="0.25"/>
    <row r="41815" hidden="1" x14ac:dyDescent="0.25"/>
    <row r="41816" hidden="1" x14ac:dyDescent="0.25"/>
    <row r="41817" hidden="1" x14ac:dyDescent="0.25"/>
    <row r="41818" hidden="1" x14ac:dyDescent="0.25"/>
    <row r="41819" hidden="1" x14ac:dyDescent="0.25"/>
    <row r="41820" hidden="1" x14ac:dyDescent="0.25"/>
    <row r="41821" hidden="1" x14ac:dyDescent="0.25"/>
    <row r="41822" hidden="1" x14ac:dyDescent="0.25"/>
    <row r="41823" hidden="1" x14ac:dyDescent="0.25"/>
    <row r="41824" hidden="1" x14ac:dyDescent="0.25"/>
    <row r="41825" hidden="1" x14ac:dyDescent="0.25"/>
    <row r="41826" hidden="1" x14ac:dyDescent="0.25"/>
    <row r="41827" hidden="1" x14ac:dyDescent="0.25"/>
    <row r="41828" hidden="1" x14ac:dyDescent="0.25"/>
    <row r="41829" hidden="1" x14ac:dyDescent="0.25"/>
    <row r="41830" hidden="1" x14ac:dyDescent="0.25"/>
    <row r="41831" hidden="1" x14ac:dyDescent="0.25"/>
    <row r="41832" hidden="1" x14ac:dyDescent="0.25"/>
    <row r="41833" hidden="1" x14ac:dyDescent="0.25"/>
    <row r="41834" hidden="1" x14ac:dyDescent="0.25"/>
    <row r="41835" hidden="1" x14ac:dyDescent="0.25"/>
    <row r="41836" hidden="1" x14ac:dyDescent="0.25"/>
    <row r="41837" hidden="1" x14ac:dyDescent="0.25"/>
    <row r="41838" hidden="1" x14ac:dyDescent="0.25"/>
    <row r="41839" hidden="1" x14ac:dyDescent="0.25"/>
    <row r="41840" hidden="1" x14ac:dyDescent="0.25"/>
    <row r="41841" hidden="1" x14ac:dyDescent="0.25"/>
    <row r="41842" hidden="1" x14ac:dyDescent="0.25"/>
    <row r="41843" hidden="1" x14ac:dyDescent="0.25"/>
    <row r="41844" hidden="1" x14ac:dyDescent="0.25"/>
    <row r="41845" hidden="1" x14ac:dyDescent="0.25"/>
    <row r="41846" hidden="1" x14ac:dyDescent="0.25"/>
    <row r="41847" hidden="1" x14ac:dyDescent="0.25"/>
    <row r="41848" hidden="1" x14ac:dyDescent="0.25"/>
    <row r="41849" hidden="1" x14ac:dyDescent="0.25"/>
    <row r="41850" hidden="1" x14ac:dyDescent="0.25"/>
    <row r="41851" hidden="1" x14ac:dyDescent="0.25"/>
    <row r="41852" hidden="1" x14ac:dyDescent="0.25"/>
    <row r="41853" hidden="1" x14ac:dyDescent="0.25"/>
    <row r="41854" hidden="1" x14ac:dyDescent="0.25"/>
    <row r="41855" hidden="1" x14ac:dyDescent="0.25"/>
    <row r="41856" hidden="1" x14ac:dyDescent="0.25"/>
    <row r="41857" hidden="1" x14ac:dyDescent="0.25"/>
    <row r="41858" hidden="1" x14ac:dyDescent="0.25"/>
    <row r="41859" hidden="1" x14ac:dyDescent="0.25"/>
    <row r="41860" hidden="1" x14ac:dyDescent="0.25"/>
    <row r="41861" hidden="1" x14ac:dyDescent="0.25"/>
    <row r="41862" hidden="1" x14ac:dyDescent="0.25"/>
    <row r="41863" hidden="1" x14ac:dyDescent="0.25"/>
    <row r="41864" hidden="1" x14ac:dyDescent="0.25"/>
    <row r="41865" hidden="1" x14ac:dyDescent="0.25"/>
    <row r="41866" hidden="1" x14ac:dyDescent="0.25"/>
    <row r="41867" hidden="1" x14ac:dyDescent="0.25"/>
    <row r="41868" hidden="1" x14ac:dyDescent="0.25"/>
    <row r="41869" hidden="1" x14ac:dyDescent="0.25"/>
    <row r="41870" hidden="1" x14ac:dyDescent="0.25"/>
    <row r="41871" hidden="1" x14ac:dyDescent="0.25"/>
    <row r="41872" hidden="1" x14ac:dyDescent="0.25"/>
    <row r="41873" hidden="1" x14ac:dyDescent="0.25"/>
    <row r="41874" hidden="1" x14ac:dyDescent="0.25"/>
    <row r="41875" hidden="1" x14ac:dyDescent="0.25"/>
    <row r="41876" hidden="1" x14ac:dyDescent="0.25"/>
    <row r="41877" hidden="1" x14ac:dyDescent="0.25"/>
    <row r="41878" hidden="1" x14ac:dyDescent="0.25"/>
    <row r="41879" hidden="1" x14ac:dyDescent="0.25"/>
    <row r="41880" hidden="1" x14ac:dyDescent="0.25"/>
    <row r="41881" hidden="1" x14ac:dyDescent="0.25"/>
    <row r="41882" hidden="1" x14ac:dyDescent="0.25"/>
    <row r="41883" hidden="1" x14ac:dyDescent="0.25"/>
    <row r="41884" hidden="1" x14ac:dyDescent="0.25"/>
    <row r="41885" hidden="1" x14ac:dyDescent="0.25"/>
    <row r="41886" hidden="1" x14ac:dyDescent="0.25"/>
    <row r="41887" hidden="1" x14ac:dyDescent="0.25"/>
    <row r="41888" hidden="1" x14ac:dyDescent="0.25"/>
    <row r="41889" hidden="1" x14ac:dyDescent="0.25"/>
    <row r="41890" hidden="1" x14ac:dyDescent="0.25"/>
    <row r="41891" hidden="1" x14ac:dyDescent="0.25"/>
    <row r="41892" hidden="1" x14ac:dyDescent="0.25"/>
    <row r="41893" hidden="1" x14ac:dyDescent="0.25"/>
    <row r="41894" hidden="1" x14ac:dyDescent="0.25"/>
    <row r="41895" hidden="1" x14ac:dyDescent="0.25"/>
    <row r="41896" hidden="1" x14ac:dyDescent="0.25"/>
    <row r="41897" hidden="1" x14ac:dyDescent="0.25"/>
    <row r="41898" hidden="1" x14ac:dyDescent="0.25"/>
    <row r="41899" hidden="1" x14ac:dyDescent="0.25"/>
    <row r="41900" hidden="1" x14ac:dyDescent="0.25"/>
    <row r="41901" hidden="1" x14ac:dyDescent="0.25"/>
    <row r="41902" hidden="1" x14ac:dyDescent="0.25"/>
    <row r="41903" hidden="1" x14ac:dyDescent="0.25"/>
    <row r="41904" hidden="1" x14ac:dyDescent="0.25"/>
    <row r="41905" hidden="1" x14ac:dyDescent="0.25"/>
    <row r="41906" hidden="1" x14ac:dyDescent="0.25"/>
    <row r="41907" hidden="1" x14ac:dyDescent="0.25"/>
    <row r="41908" hidden="1" x14ac:dyDescent="0.25"/>
    <row r="41909" hidden="1" x14ac:dyDescent="0.25"/>
    <row r="41910" hidden="1" x14ac:dyDescent="0.25"/>
    <row r="41911" hidden="1" x14ac:dyDescent="0.25"/>
    <row r="41912" hidden="1" x14ac:dyDescent="0.25"/>
    <row r="41913" hidden="1" x14ac:dyDescent="0.25"/>
    <row r="41914" hidden="1" x14ac:dyDescent="0.25"/>
    <row r="41915" hidden="1" x14ac:dyDescent="0.25"/>
    <row r="41916" hidden="1" x14ac:dyDescent="0.25"/>
    <row r="41917" hidden="1" x14ac:dyDescent="0.25"/>
    <row r="41918" hidden="1" x14ac:dyDescent="0.25"/>
    <row r="41919" hidden="1" x14ac:dyDescent="0.25"/>
    <row r="41920" hidden="1" x14ac:dyDescent="0.25"/>
    <row r="41921" hidden="1" x14ac:dyDescent="0.25"/>
    <row r="41922" hidden="1" x14ac:dyDescent="0.25"/>
    <row r="41923" hidden="1" x14ac:dyDescent="0.25"/>
    <row r="41924" hidden="1" x14ac:dyDescent="0.25"/>
    <row r="41925" hidden="1" x14ac:dyDescent="0.25"/>
    <row r="41926" hidden="1" x14ac:dyDescent="0.25"/>
    <row r="41927" hidden="1" x14ac:dyDescent="0.25"/>
    <row r="41928" hidden="1" x14ac:dyDescent="0.25"/>
    <row r="41929" hidden="1" x14ac:dyDescent="0.25"/>
    <row r="41930" hidden="1" x14ac:dyDescent="0.25"/>
    <row r="41931" hidden="1" x14ac:dyDescent="0.25"/>
    <row r="41932" hidden="1" x14ac:dyDescent="0.25"/>
    <row r="41933" hidden="1" x14ac:dyDescent="0.25"/>
    <row r="41934" hidden="1" x14ac:dyDescent="0.25"/>
    <row r="41935" hidden="1" x14ac:dyDescent="0.25"/>
    <row r="41936" hidden="1" x14ac:dyDescent="0.25"/>
    <row r="41937" hidden="1" x14ac:dyDescent="0.25"/>
    <row r="41938" hidden="1" x14ac:dyDescent="0.25"/>
    <row r="41939" hidden="1" x14ac:dyDescent="0.25"/>
    <row r="41940" hidden="1" x14ac:dyDescent="0.25"/>
    <row r="41941" hidden="1" x14ac:dyDescent="0.25"/>
    <row r="41942" hidden="1" x14ac:dyDescent="0.25"/>
    <row r="41943" hidden="1" x14ac:dyDescent="0.25"/>
    <row r="41944" hidden="1" x14ac:dyDescent="0.25"/>
    <row r="41945" hidden="1" x14ac:dyDescent="0.25"/>
    <row r="41946" hidden="1" x14ac:dyDescent="0.25"/>
    <row r="41947" hidden="1" x14ac:dyDescent="0.25"/>
    <row r="41948" hidden="1" x14ac:dyDescent="0.25"/>
    <row r="41949" hidden="1" x14ac:dyDescent="0.25"/>
    <row r="41950" hidden="1" x14ac:dyDescent="0.25"/>
    <row r="41951" hidden="1" x14ac:dyDescent="0.25"/>
    <row r="41952" hidden="1" x14ac:dyDescent="0.25"/>
    <row r="41953" hidden="1" x14ac:dyDescent="0.25"/>
    <row r="41954" hidden="1" x14ac:dyDescent="0.25"/>
    <row r="41955" hidden="1" x14ac:dyDescent="0.25"/>
    <row r="41956" hidden="1" x14ac:dyDescent="0.25"/>
    <row r="41957" hidden="1" x14ac:dyDescent="0.25"/>
    <row r="41958" hidden="1" x14ac:dyDescent="0.25"/>
    <row r="41959" hidden="1" x14ac:dyDescent="0.25"/>
    <row r="41960" hidden="1" x14ac:dyDescent="0.25"/>
    <row r="41961" hidden="1" x14ac:dyDescent="0.25"/>
    <row r="41962" hidden="1" x14ac:dyDescent="0.25"/>
    <row r="41963" hidden="1" x14ac:dyDescent="0.25"/>
    <row r="41964" hidden="1" x14ac:dyDescent="0.25"/>
    <row r="41965" hidden="1" x14ac:dyDescent="0.25"/>
    <row r="41966" hidden="1" x14ac:dyDescent="0.25"/>
    <row r="41967" hidden="1" x14ac:dyDescent="0.25"/>
    <row r="41968" hidden="1" x14ac:dyDescent="0.25"/>
    <row r="41969" hidden="1" x14ac:dyDescent="0.25"/>
    <row r="41970" hidden="1" x14ac:dyDescent="0.25"/>
    <row r="41971" hidden="1" x14ac:dyDescent="0.25"/>
    <row r="41972" hidden="1" x14ac:dyDescent="0.25"/>
    <row r="41973" hidden="1" x14ac:dyDescent="0.25"/>
    <row r="41974" hidden="1" x14ac:dyDescent="0.25"/>
    <row r="41975" hidden="1" x14ac:dyDescent="0.25"/>
    <row r="41976" hidden="1" x14ac:dyDescent="0.25"/>
    <row r="41977" hidden="1" x14ac:dyDescent="0.25"/>
    <row r="41978" hidden="1" x14ac:dyDescent="0.25"/>
    <row r="41979" hidden="1" x14ac:dyDescent="0.25"/>
    <row r="41980" hidden="1" x14ac:dyDescent="0.25"/>
    <row r="41981" hidden="1" x14ac:dyDescent="0.25"/>
    <row r="41982" hidden="1" x14ac:dyDescent="0.25"/>
    <row r="41983" hidden="1" x14ac:dyDescent="0.25"/>
    <row r="41984" hidden="1" x14ac:dyDescent="0.25"/>
    <row r="41985" hidden="1" x14ac:dyDescent="0.25"/>
    <row r="41986" hidden="1" x14ac:dyDescent="0.25"/>
    <row r="41987" hidden="1" x14ac:dyDescent="0.25"/>
    <row r="41988" hidden="1" x14ac:dyDescent="0.25"/>
    <row r="41989" hidden="1" x14ac:dyDescent="0.25"/>
    <row r="41990" hidden="1" x14ac:dyDescent="0.25"/>
    <row r="41991" hidden="1" x14ac:dyDescent="0.25"/>
    <row r="41992" hidden="1" x14ac:dyDescent="0.25"/>
    <row r="41993" hidden="1" x14ac:dyDescent="0.25"/>
    <row r="41994" hidden="1" x14ac:dyDescent="0.25"/>
    <row r="41995" hidden="1" x14ac:dyDescent="0.25"/>
    <row r="41996" hidden="1" x14ac:dyDescent="0.25"/>
    <row r="41997" hidden="1" x14ac:dyDescent="0.25"/>
    <row r="41998" hidden="1" x14ac:dyDescent="0.25"/>
    <row r="41999" hidden="1" x14ac:dyDescent="0.25"/>
    <row r="42000" hidden="1" x14ac:dyDescent="0.25"/>
    <row r="42001" hidden="1" x14ac:dyDescent="0.25"/>
    <row r="42002" hidden="1" x14ac:dyDescent="0.25"/>
    <row r="42003" hidden="1" x14ac:dyDescent="0.25"/>
    <row r="42004" hidden="1" x14ac:dyDescent="0.25"/>
    <row r="42005" hidden="1" x14ac:dyDescent="0.25"/>
    <row r="42006" hidden="1" x14ac:dyDescent="0.25"/>
    <row r="42007" hidden="1" x14ac:dyDescent="0.25"/>
    <row r="42008" hidden="1" x14ac:dyDescent="0.25"/>
    <row r="42009" hidden="1" x14ac:dyDescent="0.25"/>
    <row r="42010" hidden="1" x14ac:dyDescent="0.25"/>
    <row r="42011" hidden="1" x14ac:dyDescent="0.25"/>
    <row r="42012" hidden="1" x14ac:dyDescent="0.25"/>
    <row r="42013" hidden="1" x14ac:dyDescent="0.25"/>
    <row r="42014" hidden="1" x14ac:dyDescent="0.25"/>
    <row r="42015" hidden="1" x14ac:dyDescent="0.25"/>
    <row r="42016" hidden="1" x14ac:dyDescent="0.25"/>
    <row r="42017" hidden="1" x14ac:dyDescent="0.25"/>
    <row r="42018" hidden="1" x14ac:dyDescent="0.25"/>
    <row r="42019" hidden="1" x14ac:dyDescent="0.25"/>
    <row r="42020" hidden="1" x14ac:dyDescent="0.25"/>
    <row r="42021" hidden="1" x14ac:dyDescent="0.25"/>
    <row r="42022" hidden="1" x14ac:dyDescent="0.25"/>
    <row r="42023" hidden="1" x14ac:dyDescent="0.25"/>
    <row r="42024" hidden="1" x14ac:dyDescent="0.25"/>
    <row r="42025" hidden="1" x14ac:dyDescent="0.25"/>
    <row r="42026" hidden="1" x14ac:dyDescent="0.25"/>
    <row r="42027" hidden="1" x14ac:dyDescent="0.25"/>
    <row r="42028" hidden="1" x14ac:dyDescent="0.25"/>
    <row r="42029" hidden="1" x14ac:dyDescent="0.25"/>
    <row r="42030" hidden="1" x14ac:dyDescent="0.25"/>
    <row r="42031" hidden="1" x14ac:dyDescent="0.25"/>
    <row r="42032" hidden="1" x14ac:dyDescent="0.25"/>
    <row r="42033" hidden="1" x14ac:dyDescent="0.25"/>
    <row r="42034" hidden="1" x14ac:dyDescent="0.25"/>
    <row r="42035" hidden="1" x14ac:dyDescent="0.25"/>
    <row r="42036" hidden="1" x14ac:dyDescent="0.25"/>
    <row r="42037" hidden="1" x14ac:dyDescent="0.25"/>
    <row r="42038" hidden="1" x14ac:dyDescent="0.25"/>
    <row r="42039" hidden="1" x14ac:dyDescent="0.25"/>
    <row r="42040" hidden="1" x14ac:dyDescent="0.25"/>
    <row r="42041" hidden="1" x14ac:dyDescent="0.25"/>
    <row r="42042" hidden="1" x14ac:dyDescent="0.25"/>
    <row r="42043" hidden="1" x14ac:dyDescent="0.25"/>
    <row r="42044" hidden="1" x14ac:dyDescent="0.25"/>
    <row r="42045" hidden="1" x14ac:dyDescent="0.25"/>
    <row r="42046" hidden="1" x14ac:dyDescent="0.25"/>
    <row r="42047" hidden="1" x14ac:dyDescent="0.25"/>
    <row r="42048" hidden="1" x14ac:dyDescent="0.25"/>
    <row r="42049" hidden="1" x14ac:dyDescent="0.25"/>
    <row r="42050" hidden="1" x14ac:dyDescent="0.25"/>
    <row r="42051" hidden="1" x14ac:dyDescent="0.25"/>
    <row r="42052" hidden="1" x14ac:dyDescent="0.25"/>
    <row r="42053" hidden="1" x14ac:dyDescent="0.25"/>
    <row r="42054" hidden="1" x14ac:dyDescent="0.25"/>
    <row r="42055" hidden="1" x14ac:dyDescent="0.25"/>
    <row r="42056" hidden="1" x14ac:dyDescent="0.25"/>
    <row r="42057" hidden="1" x14ac:dyDescent="0.25"/>
    <row r="42058" hidden="1" x14ac:dyDescent="0.25"/>
    <row r="42059" hidden="1" x14ac:dyDescent="0.25"/>
    <row r="42060" hidden="1" x14ac:dyDescent="0.25"/>
    <row r="42061" hidden="1" x14ac:dyDescent="0.25"/>
    <row r="42062" hidden="1" x14ac:dyDescent="0.25"/>
    <row r="42063" hidden="1" x14ac:dyDescent="0.25"/>
    <row r="42064" hidden="1" x14ac:dyDescent="0.25"/>
    <row r="42065" hidden="1" x14ac:dyDescent="0.25"/>
    <row r="42066" hidden="1" x14ac:dyDescent="0.25"/>
    <row r="42067" hidden="1" x14ac:dyDescent="0.25"/>
    <row r="42068" hidden="1" x14ac:dyDescent="0.25"/>
    <row r="42069" hidden="1" x14ac:dyDescent="0.25"/>
    <row r="42070" hidden="1" x14ac:dyDescent="0.25"/>
    <row r="42071" hidden="1" x14ac:dyDescent="0.25"/>
    <row r="42072" hidden="1" x14ac:dyDescent="0.25"/>
    <row r="42073" hidden="1" x14ac:dyDescent="0.25"/>
    <row r="42074" hidden="1" x14ac:dyDescent="0.25"/>
    <row r="42075" hidden="1" x14ac:dyDescent="0.25"/>
    <row r="42076" hidden="1" x14ac:dyDescent="0.25"/>
    <row r="42077" hidden="1" x14ac:dyDescent="0.25"/>
    <row r="42078" hidden="1" x14ac:dyDescent="0.25"/>
    <row r="42079" hidden="1" x14ac:dyDescent="0.25"/>
    <row r="42080" hidden="1" x14ac:dyDescent="0.25"/>
    <row r="42081" hidden="1" x14ac:dyDescent="0.25"/>
    <row r="42082" hidden="1" x14ac:dyDescent="0.25"/>
    <row r="42083" hidden="1" x14ac:dyDescent="0.25"/>
    <row r="42084" hidden="1" x14ac:dyDescent="0.25"/>
    <row r="42085" hidden="1" x14ac:dyDescent="0.25"/>
    <row r="42086" hidden="1" x14ac:dyDescent="0.25"/>
    <row r="42087" hidden="1" x14ac:dyDescent="0.25"/>
    <row r="42088" hidden="1" x14ac:dyDescent="0.25"/>
    <row r="42089" hidden="1" x14ac:dyDescent="0.25"/>
    <row r="42090" hidden="1" x14ac:dyDescent="0.25"/>
    <row r="42091" hidden="1" x14ac:dyDescent="0.25"/>
    <row r="42092" hidden="1" x14ac:dyDescent="0.25"/>
    <row r="42093" hidden="1" x14ac:dyDescent="0.25"/>
    <row r="42094" hidden="1" x14ac:dyDescent="0.25"/>
    <row r="42095" hidden="1" x14ac:dyDescent="0.25"/>
    <row r="42096" hidden="1" x14ac:dyDescent="0.25"/>
    <row r="42097" hidden="1" x14ac:dyDescent="0.25"/>
    <row r="42098" hidden="1" x14ac:dyDescent="0.25"/>
    <row r="42099" hidden="1" x14ac:dyDescent="0.25"/>
    <row r="42100" hidden="1" x14ac:dyDescent="0.25"/>
    <row r="42101" hidden="1" x14ac:dyDescent="0.25"/>
    <row r="42102" hidden="1" x14ac:dyDescent="0.25"/>
    <row r="42103" hidden="1" x14ac:dyDescent="0.25"/>
    <row r="42104" hidden="1" x14ac:dyDescent="0.25"/>
    <row r="42105" hidden="1" x14ac:dyDescent="0.25"/>
    <row r="42106" hidden="1" x14ac:dyDescent="0.25"/>
    <row r="42107" hidden="1" x14ac:dyDescent="0.25"/>
    <row r="42108" hidden="1" x14ac:dyDescent="0.25"/>
    <row r="42109" hidden="1" x14ac:dyDescent="0.25"/>
    <row r="42110" hidden="1" x14ac:dyDescent="0.25"/>
    <row r="42111" hidden="1" x14ac:dyDescent="0.25"/>
    <row r="42112" hidden="1" x14ac:dyDescent="0.25"/>
    <row r="42113" hidden="1" x14ac:dyDescent="0.25"/>
    <row r="42114" hidden="1" x14ac:dyDescent="0.25"/>
    <row r="42115" hidden="1" x14ac:dyDescent="0.25"/>
    <row r="42116" hidden="1" x14ac:dyDescent="0.25"/>
    <row r="42117" hidden="1" x14ac:dyDescent="0.25"/>
    <row r="42118" hidden="1" x14ac:dyDescent="0.25"/>
    <row r="42119" hidden="1" x14ac:dyDescent="0.25"/>
    <row r="42120" hidden="1" x14ac:dyDescent="0.25"/>
    <row r="42121" hidden="1" x14ac:dyDescent="0.25"/>
    <row r="42122" hidden="1" x14ac:dyDescent="0.25"/>
    <row r="42123" hidden="1" x14ac:dyDescent="0.25"/>
    <row r="42124" hidden="1" x14ac:dyDescent="0.25"/>
    <row r="42125" hidden="1" x14ac:dyDescent="0.25"/>
    <row r="42126" hidden="1" x14ac:dyDescent="0.25"/>
    <row r="42127" hidden="1" x14ac:dyDescent="0.25"/>
    <row r="42128" hidden="1" x14ac:dyDescent="0.25"/>
    <row r="42129" hidden="1" x14ac:dyDescent="0.25"/>
    <row r="42130" hidden="1" x14ac:dyDescent="0.25"/>
    <row r="42131" hidden="1" x14ac:dyDescent="0.25"/>
    <row r="42132" hidden="1" x14ac:dyDescent="0.25"/>
    <row r="42133" hidden="1" x14ac:dyDescent="0.25"/>
    <row r="42134" hidden="1" x14ac:dyDescent="0.25"/>
    <row r="42135" hidden="1" x14ac:dyDescent="0.25"/>
    <row r="42136" hidden="1" x14ac:dyDescent="0.25"/>
    <row r="42137" hidden="1" x14ac:dyDescent="0.25"/>
    <row r="42138" hidden="1" x14ac:dyDescent="0.25"/>
    <row r="42139" hidden="1" x14ac:dyDescent="0.25"/>
    <row r="42140" hidden="1" x14ac:dyDescent="0.25"/>
    <row r="42141" hidden="1" x14ac:dyDescent="0.25"/>
    <row r="42142" hidden="1" x14ac:dyDescent="0.25"/>
    <row r="42143" hidden="1" x14ac:dyDescent="0.25"/>
    <row r="42144" hidden="1" x14ac:dyDescent="0.25"/>
    <row r="42145" hidden="1" x14ac:dyDescent="0.25"/>
    <row r="42146" hidden="1" x14ac:dyDescent="0.25"/>
    <row r="42147" hidden="1" x14ac:dyDescent="0.25"/>
    <row r="42148" hidden="1" x14ac:dyDescent="0.25"/>
    <row r="42149" hidden="1" x14ac:dyDescent="0.25"/>
    <row r="42150" hidden="1" x14ac:dyDescent="0.25"/>
    <row r="42151" hidden="1" x14ac:dyDescent="0.25"/>
    <row r="42152" hidden="1" x14ac:dyDescent="0.25"/>
    <row r="42153" hidden="1" x14ac:dyDescent="0.25"/>
    <row r="42154" hidden="1" x14ac:dyDescent="0.25"/>
    <row r="42155" hidden="1" x14ac:dyDescent="0.25"/>
    <row r="42156" hidden="1" x14ac:dyDescent="0.25"/>
    <row r="42157" hidden="1" x14ac:dyDescent="0.25"/>
    <row r="42158" hidden="1" x14ac:dyDescent="0.25"/>
    <row r="42159" hidden="1" x14ac:dyDescent="0.25"/>
    <row r="42160" hidden="1" x14ac:dyDescent="0.25"/>
    <row r="42161" hidden="1" x14ac:dyDescent="0.25"/>
    <row r="42162" hidden="1" x14ac:dyDescent="0.25"/>
    <row r="42163" hidden="1" x14ac:dyDescent="0.25"/>
    <row r="42164" hidden="1" x14ac:dyDescent="0.25"/>
    <row r="42165" hidden="1" x14ac:dyDescent="0.25"/>
    <row r="42166" hidden="1" x14ac:dyDescent="0.25"/>
    <row r="42167" hidden="1" x14ac:dyDescent="0.25"/>
    <row r="42168" hidden="1" x14ac:dyDescent="0.25"/>
    <row r="42169" hidden="1" x14ac:dyDescent="0.25"/>
    <row r="42170" hidden="1" x14ac:dyDescent="0.25"/>
    <row r="42171" hidden="1" x14ac:dyDescent="0.25"/>
    <row r="42172" hidden="1" x14ac:dyDescent="0.25"/>
    <row r="42173" hidden="1" x14ac:dyDescent="0.25"/>
    <row r="42174" hidden="1" x14ac:dyDescent="0.25"/>
    <row r="42175" hidden="1" x14ac:dyDescent="0.25"/>
    <row r="42176" hidden="1" x14ac:dyDescent="0.25"/>
    <row r="42177" hidden="1" x14ac:dyDescent="0.25"/>
    <row r="42178" hidden="1" x14ac:dyDescent="0.25"/>
    <row r="42179" hidden="1" x14ac:dyDescent="0.25"/>
    <row r="42180" hidden="1" x14ac:dyDescent="0.25"/>
    <row r="42181" hidden="1" x14ac:dyDescent="0.25"/>
    <row r="42182" hidden="1" x14ac:dyDescent="0.25"/>
    <row r="42183" hidden="1" x14ac:dyDescent="0.25"/>
    <row r="42184" hidden="1" x14ac:dyDescent="0.25"/>
    <row r="42185" hidden="1" x14ac:dyDescent="0.25"/>
    <row r="42186" hidden="1" x14ac:dyDescent="0.25"/>
    <row r="42187" hidden="1" x14ac:dyDescent="0.25"/>
    <row r="42188" hidden="1" x14ac:dyDescent="0.25"/>
    <row r="42189" hidden="1" x14ac:dyDescent="0.25"/>
    <row r="42190" hidden="1" x14ac:dyDescent="0.25"/>
    <row r="42191" hidden="1" x14ac:dyDescent="0.25"/>
    <row r="42192" hidden="1" x14ac:dyDescent="0.25"/>
    <row r="42193" hidden="1" x14ac:dyDescent="0.25"/>
    <row r="42194" hidden="1" x14ac:dyDescent="0.25"/>
    <row r="42195" hidden="1" x14ac:dyDescent="0.25"/>
    <row r="42196" hidden="1" x14ac:dyDescent="0.25"/>
    <row r="42197" hidden="1" x14ac:dyDescent="0.25"/>
    <row r="42198" hidden="1" x14ac:dyDescent="0.25"/>
    <row r="42199" hidden="1" x14ac:dyDescent="0.25"/>
    <row r="42200" hidden="1" x14ac:dyDescent="0.25"/>
    <row r="42201" hidden="1" x14ac:dyDescent="0.25"/>
    <row r="42202" hidden="1" x14ac:dyDescent="0.25"/>
    <row r="42203" hidden="1" x14ac:dyDescent="0.25"/>
    <row r="42204" hidden="1" x14ac:dyDescent="0.25"/>
    <row r="42205" hidden="1" x14ac:dyDescent="0.25"/>
    <row r="42206" hidden="1" x14ac:dyDescent="0.25"/>
    <row r="42207" hidden="1" x14ac:dyDescent="0.25"/>
    <row r="42208" hidden="1" x14ac:dyDescent="0.25"/>
    <row r="42209" hidden="1" x14ac:dyDescent="0.25"/>
    <row r="42210" hidden="1" x14ac:dyDescent="0.25"/>
    <row r="42211" hidden="1" x14ac:dyDescent="0.25"/>
    <row r="42212" hidden="1" x14ac:dyDescent="0.25"/>
    <row r="42213" hidden="1" x14ac:dyDescent="0.25"/>
    <row r="42214" hidden="1" x14ac:dyDescent="0.25"/>
    <row r="42215" hidden="1" x14ac:dyDescent="0.25"/>
    <row r="42216" hidden="1" x14ac:dyDescent="0.25"/>
    <row r="42217" hidden="1" x14ac:dyDescent="0.25"/>
    <row r="42218" hidden="1" x14ac:dyDescent="0.25"/>
    <row r="42219" hidden="1" x14ac:dyDescent="0.25"/>
    <row r="42220" hidden="1" x14ac:dyDescent="0.25"/>
    <row r="42221" hidden="1" x14ac:dyDescent="0.25"/>
    <row r="42222" hidden="1" x14ac:dyDescent="0.25"/>
    <row r="42223" hidden="1" x14ac:dyDescent="0.25"/>
    <row r="42224" hidden="1" x14ac:dyDescent="0.25"/>
    <row r="42225" hidden="1" x14ac:dyDescent="0.25"/>
    <row r="42226" hidden="1" x14ac:dyDescent="0.25"/>
    <row r="42227" hidden="1" x14ac:dyDescent="0.25"/>
    <row r="42228" hidden="1" x14ac:dyDescent="0.25"/>
    <row r="42229" hidden="1" x14ac:dyDescent="0.25"/>
    <row r="42230" hidden="1" x14ac:dyDescent="0.25"/>
    <row r="42231" hidden="1" x14ac:dyDescent="0.25"/>
    <row r="42232" hidden="1" x14ac:dyDescent="0.25"/>
    <row r="42233" hidden="1" x14ac:dyDescent="0.25"/>
    <row r="42234" hidden="1" x14ac:dyDescent="0.25"/>
    <row r="42235" hidden="1" x14ac:dyDescent="0.25"/>
    <row r="42236" hidden="1" x14ac:dyDescent="0.25"/>
    <row r="42237" hidden="1" x14ac:dyDescent="0.25"/>
    <row r="42238" hidden="1" x14ac:dyDescent="0.25"/>
    <row r="42239" hidden="1" x14ac:dyDescent="0.25"/>
    <row r="42240" hidden="1" x14ac:dyDescent="0.25"/>
    <row r="42241" hidden="1" x14ac:dyDescent="0.25"/>
    <row r="42242" hidden="1" x14ac:dyDescent="0.25"/>
    <row r="42243" hidden="1" x14ac:dyDescent="0.25"/>
    <row r="42244" hidden="1" x14ac:dyDescent="0.25"/>
    <row r="42245" hidden="1" x14ac:dyDescent="0.25"/>
    <row r="42246" hidden="1" x14ac:dyDescent="0.25"/>
    <row r="42247" hidden="1" x14ac:dyDescent="0.25"/>
    <row r="42248" hidden="1" x14ac:dyDescent="0.25"/>
    <row r="42249" hidden="1" x14ac:dyDescent="0.25"/>
    <row r="42250" hidden="1" x14ac:dyDescent="0.25"/>
    <row r="42251" hidden="1" x14ac:dyDescent="0.25"/>
    <row r="42252" hidden="1" x14ac:dyDescent="0.25"/>
    <row r="42253" hidden="1" x14ac:dyDescent="0.25"/>
    <row r="42254" hidden="1" x14ac:dyDescent="0.25"/>
    <row r="42255" hidden="1" x14ac:dyDescent="0.25"/>
    <row r="42256" hidden="1" x14ac:dyDescent="0.25"/>
    <row r="42257" hidden="1" x14ac:dyDescent="0.25"/>
    <row r="42258" hidden="1" x14ac:dyDescent="0.25"/>
    <row r="42259" hidden="1" x14ac:dyDescent="0.25"/>
    <row r="42260" hidden="1" x14ac:dyDescent="0.25"/>
    <row r="42261" hidden="1" x14ac:dyDescent="0.25"/>
    <row r="42262" hidden="1" x14ac:dyDescent="0.25"/>
    <row r="42263" hidden="1" x14ac:dyDescent="0.25"/>
    <row r="42264" hidden="1" x14ac:dyDescent="0.25"/>
    <row r="42265" hidden="1" x14ac:dyDescent="0.25"/>
    <row r="42266" hidden="1" x14ac:dyDescent="0.25"/>
    <row r="42267" hidden="1" x14ac:dyDescent="0.25"/>
    <row r="42268" hidden="1" x14ac:dyDescent="0.25"/>
    <row r="42269" hidden="1" x14ac:dyDescent="0.25"/>
    <row r="42270" hidden="1" x14ac:dyDescent="0.25"/>
    <row r="42271" hidden="1" x14ac:dyDescent="0.25"/>
    <row r="42272" hidden="1" x14ac:dyDescent="0.25"/>
    <row r="42273" hidden="1" x14ac:dyDescent="0.25"/>
    <row r="42274" hidden="1" x14ac:dyDescent="0.25"/>
    <row r="42275" hidden="1" x14ac:dyDescent="0.25"/>
    <row r="42276" hidden="1" x14ac:dyDescent="0.25"/>
    <row r="42277" hidden="1" x14ac:dyDescent="0.25"/>
    <row r="42278" hidden="1" x14ac:dyDescent="0.25"/>
    <row r="42279" hidden="1" x14ac:dyDescent="0.25"/>
    <row r="42280" hidden="1" x14ac:dyDescent="0.25"/>
    <row r="42281" hidden="1" x14ac:dyDescent="0.25"/>
    <row r="42282" hidden="1" x14ac:dyDescent="0.25"/>
    <row r="42283" hidden="1" x14ac:dyDescent="0.25"/>
    <row r="42284" hidden="1" x14ac:dyDescent="0.25"/>
    <row r="42285" hidden="1" x14ac:dyDescent="0.25"/>
    <row r="42286" hidden="1" x14ac:dyDescent="0.25"/>
    <row r="42287" hidden="1" x14ac:dyDescent="0.25"/>
    <row r="42288" hidden="1" x14ac:dyDescent="0.25"/>
    <row r="42289" hidden="1" x14ac:dyDescent="0.25"/>
    <row r="42290" hidden="1" x14ac:dyDescent="0.25"/>
    <row r="42291" hidden="1" x14ac:dyDescent="0.25"/>
    <row r="42292" hidden="1" x14ac:dyDescent="0.25"/>
    <row r="42293" hidden="1" x14ac:dyDescent="0.25"/>
    <row r="42294" hidden="1" x14ac:dyDescent="0.25"/>
    <row r="42295" hidden="1" x14ac:dyDescent="0.25"/>
    <row r="42296" hidden="1" x14ac:dyDescent="0.25"/>
    <row r="42297" hidden="1" x14ac:dyDescent="0.25"/>
    <row r="42298" hidden="1" x14ac:dyDescent="0.25"/>
    <row r="42299" hidden="1" x14ac:dyDescent="0.25"/>
    <row r="42300" hidden="1" x14ac:dyDescent="0.25"/>
    <row r="42301" hidden="1" x14ac:dyDescent="0.25"/>
    <row r="42302" hidden="1" x14ac:dyDescent="0.25"/>
    <row r="42303" hidden="1" x14ac:dyDescent="0.25"/>
    <row r="42304" hidden="1" x14ac:dyDescent="0.25"/>
    <row r="42305" hidden="1" x14ac:dyDescent="0.25"/>
    <row r="42306" hidden="1" x14ac:dyDescent="0.25"/>
    <row r="42307" hidden="1" x14ac:dyDescent="0.25"/>
    <row r="42308" hidden="1" x14ac:dyDescent="0.25"/>
    <row r="42309" hidden="1" x14ac:dyDescent="0.25"/>
    <row r="42310" hidden="1" x14ac:dyDescent="0.25"/>
    <row r="42311" hidden="1" x14ac:dyDescent="0.25"/>
    <row r="42312" hidden="1" x14ac:dyDescent="0.25"/>
    <row r="42313" hidden="1" x14ac:dyDescent="0.25"/>
    <row r="42314" hidden="1" x14ac:dyDescent="0.25"/>
    <row r="42315" hidden="1" x14ac:dyDescent="0.25"/>
    <row r="42316" hidden="1" x14ac:dyDescent="0.25"/>
    <row r="42317" hidden="1" x14ac:dyDescent="0.25"/>
    <row r="42318" hidden="1" x14ac:dyDescent="0.25"/>
    <row r="42319" hidden="1" x14ac:dyDescent="0.25"/>
    <row r="42320" hidden="1" x14ac:dyDescent="0.25"/>
    <row r="42321" hidden="1" x14ac:dyDescent="0.25"/>
    <row r="42322" hidden="1" x14ac:dyDescent="0.25"/>
    <row r="42323" hidden="1" x14ac:dyDescent="0.25"/>
    <row r="42324" hidden="1" x14ac:dyDescent="0.25"/>
    <row r="42325" hidden="1" x14ac:dyDescent="0.25"/>
    <row r="42326" hidden="1" x14ac:dyDescent="0.25"/>
    <row r="42327" hidden="1" x14ac:dyDescent="0.25"/>
    <row r="42328" hidden="1" x14ac:dyDescent="0.25"/>
    <row r="42329" hidden="1" x14ac:dyDescent="0.25"/>
    <row r="42330" hidden="1" x14ac:dyDescent="0.25"/>
    <row r="42331" hidden="1" x14ac:dyDescent="0.25"/>
    <row r="42332" hidden="1" x14ac:dyDescent="0.25"/>
    <row r="42333" hidden="1" x14ac:dyDescent="0.25"/>
    <row r="42334" hidden="1" x14ac:dyDescent="0.25"/>
    <row r="42335" hidden="1" x14ac:dyDescent="0.25"/>
    <row r="42336" hidden="1" x14ac:dyDescent="0.25"/>
    <row r="42337" hidden="1" x14ac:dyDescent="0.25"/>
    <row r="42338" hidden="1" x14ac:dyDescent="0.25"/>
    <row r="42339" hidden="1" x14ac:dyDescent="0.25"/>
    <row r="42340" hidden="1" x14ac:dyDescent="0.25"/>
    <row r="42341" hidden="1" x14ac:dyDescent="0.25"/>
    <row r="42342" hidden="1" x14ac:dyDescent="0.25"/>
    <row r="42343" hidden="1" x14ac:dyDescent="0.25"/>
    <row r="42344" hidden="1" x14ac:dyDescent="0.25"/>
    <row r="42345" hidden="1" x14ac:dyDescent="0.25"/>
    <row r="42346" hidden="1" x14ac:dyDescent="0.25"/>
    <row r="42347" hidden="1" x14ac:dyDescent="0.25"/>
    <row r="42348" hidden="1" x14ac:dyDescent="0.25"/>
    <row r="42349" hidden="1" x14ac:dyDescent="0.25"/>
    <row r="42350" hidden="1" x14ac:dyDescent="0.25"/>
    <row r="42351" hidden="1" x14ac:dyDescent="0.25"/>
    <row r="42352" hidden="1" x14ac:dyDescent="0.25"/>
    <row r="42353" hidden="1" x14ac:dyDescent="0.25"/>
    <row r="42354" hidden="1" x14ac:dyDescent="0.25"/>
    <row r="42355" hidden="1" x14ac:dyDescent="0.25"/>
    <row r="42356" hidden="1" x14ac:dyDescent="0.25"/>
    <row r="42357" hidden="1" x14ac:dyDescent="0.25"/>
    <row r="42358" hidden="1" x14ac:dyDescent="0.25"/>
    <row r="42359" hidden="1" x14ac:dyDescent="0.25"/>
    <row r="42360" hidden="1" x14ac:dyDescent="0.25"/>
    <row r="42361" hidden="1" x14ac:dyDescent="0.25"/>
    <row r="42362" hidden="1" x14ac:dyDescent="0.25"/>
    <row r="42363" hidden="1" x14ac:dyDescent="0.25"/>
    <row r="42364" hidden="1" x14ac:dyDescent="0.25"/>
    <row r="42365" hidden="1" x14ac:dyDescent="0.25"/>
    <row r="42366" hidden="1" x14ac:dyDescent="0.25"/>
    <row r="42367" hidden="1" x14ac:dyDescent="0.25"/>
    <row r="42368" hidden="1" x14ac:dyDescent="0.25"/>
    <row r="42369" hidden="1" x14ac:dyDescent="0.25"/>
    <row r="42370" hidden="1" x14ac:dyDescent="0.25"/>
    <row r="42371" hidden="1" x14ac:dyDescent="0.25"/>
    <row r="42372" hidden="1" x14ac:dyDescent="0.25"/>
    <row r="42373" hidden="1" x14ac:dyDescent="0.25"/>
    <row r="42374" hidden="1" x14ac:dyDescent="0.25"/>
    <row r="42375" hidden="1" x14ac:dyDescent="0.25"/>
    <row r="42376" hidden="1" x14ac:dyDescent="0.25"/>
    <row r="42377" hidden="1" x14ac:dyDescent="0.25"/>
    <row r="42378" hidden="1" x14ac:dyDescent="0.25"/>
    <row r="42379" hidden="1" x14ac:dyDescent="0.25"/>
    <row r="42380" hidden="1" x14ac:dyDescent="0.25"/>
    <row r="42381" hidden="1" x14ac:dyDescent="0.25"/>
    <row r="42382" hidden="1" x14ac:dyDescent="0.25"/>
    <row r="42383" hidden="1" x14ac:dyDescent="0.25"/>
    <row r="42384" hidden="1" x14ac:dyDescent="0.25"/>
    <row r="42385" hidden="1" x14ac:dyDescent="0.25"/>
    <row r="42386" hidden="1" x14ac:dyDescent="0.25"/>
    <row r="42387" hidden="1" x14ac:dyDescent="0.25"/>
    <row r="42388" hidden="1" x14ac:dyDescent="0.25"/>
    <row r="42389" hidden="1" x14ac:dyDescent="0.25"/>
    <row r="42390" hidden="1" x14ac:dyDescent="0.25"/>
    <row r="42391" hidden="1" x14ac:dyDescent="0.25"/>
    <row r="42392" hidden="1" x14ac:dyDescent="0.25"/>
    <row r="42393" hidden="1" x14ac:dyDescent="0.25"/>
    <row r="42394" hidden="1" x14ac:dyDescent="0.25"/>
    <row r="42395" hidden="1" x14ac:dyDescent="0.25"/>
    <row r="42396" hidden="1" x14ac:dyDescent="0.25"/>
    <row r="42397" hidden="1" x14ac:dyDescent="0.25"/>
    <row r="42398" hidden="1" x14ac:dyDescent="0.25"/>
    <row r="42399" hidden="1" x14ac:dyDescent="0.25"/>
    <row r="42400" hidden="1" x14ac:dyDescent="0.25"/>
    <row r="42401" hidden="1" x14ac:dyDescent="0.25"/>
    <row r="42402" hidden="1" x14ac:dyDescent="0.25"/>
    <row r="42403" hidden="1" x14ac:dyDescent="0.25"/>
    <row r="42404" hidden="1" x14ac:dyDescent="0.25"/>
    <row r="42405" hidden="1" x14ac:dyDescent="0.25"/>
    <row r="42406" hidden="1" x14ac:dyDescent="0.25"/>
    <row r="42407" hidden="1" x14ac:dyDescent="0.25"/>
    <row r="42408" hidden="1" x14ac:dyDescent="0.25"/>
    <row r="42409" hidden="1" x14ac:dyDescent="0.25"/>
    <row r="42410" hidden="1" x14ac:dyDescent="0.25"/>
    <row r="42411" hidden="1" x14ac:dyDescent="0.25"/>
    <row r="42412" hidden="1" x14ac:dyDescent="0.25"/>
    <row r="42413" hidden="1" x14ac:dyDescent="0.25"/>
    <row r="42414" hidden="1" x14ac:dyDescent="0.25"/>
    <row r="42415" hidden="1" x14ac:dyDescent="0.25"/>
    <row r="42416" hidden="1" x14ac:dyDescent="0.25"/>
    <row r="42417" hidden="1" x14ac:dyDescent="0.25"/>
    <row r="42418" hidden="1" x14ac:dyDescent="0.25"/>
    <row r="42419" hidden="1" x14ac:dyDescent="0.25"/>
    <row r="42420" hidden="1" x14ac:dyDescent="0.25"/>
    <row r="42421" hidden="1" x14ac:dyDescent="0.25"/>
    <row r="42422" hidden="1" x14ac:dyDescent="0.25"/>
    <row r="42423" hidden="1" x14ac:dyDescent="0.25"/>
    <row r="42424" hidden="1" x14ac:dyDescent="0.25"/>
    <row r="42425" hidden="1" x14ac:dyDescent="0.25"/>
    <row r="42426" hidden="1" x14ac:dyDescent="0.25"/>
    <row r="42427" hidden="1" x14ac:dyDescent="0.25"/>
    <row r="42428" hidden="1" x14ac:dyDescent="0.25"/>
    <row r="42429" hidden="1" x14ac:dyDescent="0.25"/>
    <row r="42430" hidden="1" x14ac:dyDescent="0.25"/>
    <row r="42431" hidden="1" x14ac:dyDescent="0.25"/>
    <row r="42432" hidden="1" x14ac:dyDescent="0.25"/>
    <row r="42433" hidden="1" x14ac:dyDescent="0.25"/>
    <row r="42434" hidden="1" x14ac:dyDescent="0.25"/>
    <row r="42435" hidden="1" x14ac:dyDescent="0.25"/>
    <row r="42436" hidden="1" x14ac:dyDescent="0.25"/>
    <row r="42437" hidden="1" x14ac:dyDescent="0.25"/>
    <row r="42438" hidden="1" x14ac:dyDescent="0.25"/>
    <row r="42439" hidden="1" x14ac:dyDescent="0.25"/>
    <row r="42440" hidden="1" x14ac:dyDescent="0.25"/>
    <row r="42441" hidden="1" x14ac:dyDescent="0.25"/>
    <row r="42442" hidden="1" x14ac:dyDescent="0.25"/>
    <row r="42443" hidden="1" x14ac:dyDescent="0.25"/>
    <row r="42444" hidden="1" x14ac:dyDescent="0.25"/>
    <row r="42445" hidden="1" x14ac:dyDescent="0.25"/>
    <row r="42446" hidden="1" x14ac:dyDescent="0.25"/>
    <row r="42447" hidden="1" x14ac:dyDescent="0.25"/>
    <row r="42448" hidden="1" x14ac:dyDescent="0.25"/>
    <row r="42449" hidden="1" x14ac:dyDescent="0.25"/>
    <row r="42450" hidden="1" x14ac:dyDescent="0.25"/>
    <row r="42451" hidden="1" x14ac:dyDescent="0.25"/>
    <row r="42452" hidden="1" x14ac:dyDescent="0.25"/>
    <row r="42453" hidden="1" x14ac:dyDescent="0.25"/>
    <row r="42454" hidden="1" x14ac:dyDescent="0.25"/>
    <row r="42455" hidden="1" x14ac:dyDescent="0.25"/>
    <row r="42456" hidden="1" x14ac:dyDescent="0.25"/>
    <row r="42457" hidden="1" x14ac:dyDescent="0.25"/>
    <row r="42458" hidden="1" x14ac:dyDescent="0.25"/>
    <row r="42459" hidden="1" x14ac:dyDescent="0.25"/>
    <row r="42460" hidden="1" x14ac:dyDescent="0.25"/>
    <row r="42461" hidden="1" x14ac:dyDescent="0.25"/>
    <row r="42462" hidden="1" x14ac:dyDescent="0.25"/>
    <row r="42463" hidden="1" x14ac:dyDescent="0.25"/>
    <row r="42464" hidden="1" x14ac:dyDescent="0.25"/>
    <row r="42465" hidden="1" x14ac:dyDescent="0.25"/>
    <row r="42466" hidden="1" x14ac:dyDescent="0.25"/>
    <row r="42467" hidden="1" x14ac:dyDescent="0.25"/>
    <row r="42468" hidden="1" x14ac:dyDescent="0.25"/>
    <row r="42469" hidden="1" x14ac:dyDescent="0.25"/>
    <row r="42470" hidden="1" x14ac:dyDescent="0.25"/>
    <row r="42471" hidden="1" x14ac:dyDescent="0.25"/>
    <row r="42472" hidden="1" x14ac:dyDescent="0.25"/>
    <row r="42473" hidden="1" x14ac:dyDescent="0.25"/>
    <row r="42474" hidden="1" x14ac:dyDescent="0.25"/>
    <row r="42475" hidden="1" x14ac:dyDescent="0.25"/>
    <row r="42476" hidden="1" x14ac:dyDescent="0.25"/>
    <row r="42477" hidden="1" x14ac:dyDescent="0.25"/>
    <row r="42478" hidden="1" x14ac:dyDescent="0.25"/>
    <row r="42479" hidden="1" x14ac:dyDescent="0.25"/>
    <row r="42480" hidden="1" x14ac:dyDescent="0.25"/>
    <row r="42481" hidden="1" x14ac:dyDescent="0.25"/>
    <row r="42482" hidden="1" x14ac:dyDescent="0.25"/>
    <row r="42483" hidden="1" x14ac:dyDescent="0.25"/>
    <row r="42484" hidden="1" x14ac:dyDescent="0.25"/>
    <row r="42485" hidden="1" x14ac:dyDescent="0.25"/>
    <row r="42486" hidden="1" x14ac:dyDescent="0.25"/>
    <row r="42487" hidden="1" x14ac:dyDescent="0.25"/>
    <row r="42488" hidden="1" x14ac:dyDescent="0.25"/>
    <row r="42489" hidden="1" x14ac:dyDescent="0.25"/>
    <row r="42490" hidden="1" x14ac:dyDescent="0.25"/>
    <row r="42491" hidden="1" x14ac:dyDescent="0.25"/>
    <row r="42492" hidden="1" x14ac:dyDescent="0.25"/>
    <row r="42493" hidden="1" x14ac:dyDescent="0.25"/>
    <row r="42494" hidden="1" x14ac:dyDescent="0.25"/>
    <row r="42495" hidden="1" x14ac:dyDescent="0.25"/>
    <row r="42496" hidden="1" x14ac:dyDescent="0.25"/>
    <row r="42497" hidden="1" x14ac:dyDescent="0.25"/>
    <row r="42498" hidden="1" x14ac:dyDescent="0.25"/>
    <row r="42499" hidden="1" x14ac:dyDescent="0.25"/>
    <row r="42500" hidden="1" x14ac:dyDescent="0.25"/>
    <row r="42501" hidden="1" x14ac:dyDescent="0.25"/>
    <row r="42502" hidden="1" x14ac:dyDescent="0.25"/>
    <row r="42503" hidden="1" x14ac:dyDescent="0.25"/>
    <row r="42504" hidden="1" x14ac:dyDescent="0.25"/>
    <row r="42505" hidden="1" x14ac:dyDescent="0.25"/>
    <row r="42506" hidden="1" x14ac:dyDescent="0.25"/>
    <row r="42507" hidden="1" x14ac:dyDescent="0.25"/>
    <row r="42508" hidden="1" x14ac:dyDescent="0.25"/>
    <row r="42509" hidden="1" x14ac:dyDescent="0.25"/>
    <row r="42510" hidden="1" x14ac:dyDescent="0.25"/>
    <row r="42511" hidden="1" x14ac:dyDescent="0.25"/>
    <row r="42512" hidden="1" x14ac:dyDescent="0.25"/>
    <row r="42513" hidden="1" x14ac:dyDescent="0.25"/>
    <row r="42514" hidden="1" x14ac:dyDescent="0.25"/>
    <row r="42515" hidden="1" x14ac:dyDescent="0.25"/>
    <row r="42516" hidden="1" x14ac:dyDescent="0.25"/>
    <row r="42517" hidden="1" x14ac:dyDescent="0.25"/>
    <row r="42518" hidden="1" x14ac:dyDescent="0.25"/>
    <row r="42519" hidden="1" x14ac:dyDescent="0.25"/>
    <row r="42520" hidden="1" x14ac:dyDescent="0.25"/>
    <row r="42521" hidden="1" x14ac:dyDescent="0.25"/>
    <row r="42522" hidden="1" x14ac:dyDescent="0.25"/>
    <row r="42523" hidden="1" x14ac:dyDescent="0.25"/>
    <row r="42524" hidden="1" x14ac:dyDescent="0.25"/>
    <row r="42525" hidden="1" x14ac:dyDescent="0.25"/>
    <row r="42526" hidden="1" x14ac:dyDescent="0.25"/>
    <row r="42527" hidden="1" x14ac:dyDescent="0.25"/>
    <row r="42528" hidden="1" x14ac:dyDescent="0.25"/>
    <row r="42529" hidden="1" x14ac:dyDescent="0.25"/>
    <row r="42530" hidden="1" x14ac:dyDescent="0.25"/>
    <row r="42531" hidden="1" x14ac:dyDescent="0.25"/>
    <row r="42532" hidden="1" x14ac:dyDescent="0.25"/>
    <row r="42533" hidden="1" x14ac:dyDescent="0.25"/>
    <row r="42534" hidden="1" x14ac:dyDescent="0.25"/>
    <row r="42535" hidden="1" x14ac:dyDescent="0.25"/>
    <row r="42536" hidden="1" x14ac:dyDescent="0.25"/>
    <row r="42537" hidden="1" x14ac:dyDescent="0.25"/>
    <row r="42538" hidden="1" x14ac:dyDescent="0.25"/>
    <row r="42539" hidden="1" x14ac:dyDescent="0.25"/>
    <row r="42540" hidden="1" x14ac:dyDescent="0.25"/>
    <row r="42541" hidden="1" x14ac:dyDescent="0.25"/>
    <row r="42542" hidden="1" x14ac:dyDescent="0.25"/>
    <row r="42543" hidden="1" x14ac:dyDescent="0.25"/>
    <row r="42544" hidden="1" x14ac:dyDescent="0.25"/>
    <row r="42545" hidden="1" x14ac:dyDescent="0.25"/>
    <row r="42546" hidden="1" x14ac:dyDescent="0.25"/>
    <row r="42547" hidden="1" x14ac:dyDescent="0.25"/>
    <row r="42548" hidden="1" x14ac:dyDescent="0.25"/>
    <row r="42549" hidden="1" x14ac:dyDescent="0.25"/>
    <row r="42550" hidden="1" x14ac:dyDescent="0.25"/>
    <row r="42551" hidden="1" x14ac:dyDescent="0.25"/>
    <row r="42552" hidden="1" x14ac:dyDescent="0.25"/>
    <row r="42553" hidden="1" x14ac:dyDescent="0.25"/>
    <row r="42554" hidden="1" x14ac:dyDescent="0.25"/>
    <row r="42555" hidden="1" x14ac:dyDescent="0.25"/>
    <row r="42556" hidden="1" x14ac:dyDescent="0.25"/>
    <row r="42557" hidden="1" x14ac:dyDescent="0.25"/>
    <row r="42558" hidden="1" x14ac:dyDescent="0.25"/>
    <row r="42559" hidden="1" x14ac:dyDescent="0.25"/>
    <row r="42560" hidden="1" x14ac:dyDescent="0.25"/>
    <row r="42561" hidden="1" x14ac:dyDescent="0.25"/>
    <row r="42562" hidden="1" x14ac:dyDescent="0.25"/>
    <row r="42563" hidden="1" x14ac:dyDescent="0.25"/>
    <row r="42564" hidden="1" x14ac:dyDescent="0.25"/>
    <row r="42565" hidden="1" x14ac:dyDescent="0.25"/>
    <row r="42566" hidden="1" x14ac:dyDescent="0.25"/>
    <row r="42567" hidden="1" x14ac:dyDescent="0.25"/>
    <row r="42568" hidden="1" x14ac:dyDescent="0.25"/>
    <row r="42569" hidden="1" x14ac:dyDescent="0.25"/>
    <row r="42570" hidden="1" x14ac:dyDescent="0.25"/>
    <row r="42571" hidden="1" x14ac:dyDescent="0.25"/>
    <row r="42572" hidden="1" x14ac:dyDescent="0.25"/>
    <row r="42573" hidden="1" x14ac:dyDescent="0.25"/>
    <row r="42574" hidden="1" x14ac:dyDescent="0.25"/>
    <row r="42575" hidden="1" x14ac:dyDescent="0.25"/>
    <row r="42576" hidden="1" x14ac:dyDescent="0.25"/>
    <row r="42577" hidden="1" x14ac:dyDescent="0.25"/>
    <row r="42578" hidden="1" x14ac:dyDescent="0.25"/>
    <row r="42579" hidden="1" x14ac:dyDescent="0.25"/>
    <row r="42580" hidden="1" x14ac:dyDescent="0.25"/>
    <row r="42581" hidden="1" x14ac:dyDescent="0.25"/>
    <row r="42582" hidden="1" x14ac:dyDescent="0.25"/>
    <row r="42583" hidden="1" x14ac:dyDescent="0.25"/>
    <row r="42584" hidden="1" x14ac:dyDescent="0.25"/>
    <row r="42585" hidden="1" x14ac:dyDescent="0.25"/>
    <row r="42586" hidden="1" x14ac:dyDescent="0.25"/>
    <row r="42587" hidden="1" x14ac:dyDescent="0.25"/>
    <row r="42588" hidden="1" x14ac:dyDescent="0.25"/>
    <row r="42589" hidden="1" x14ac:dyDescent="0.25"/>
    <row r="42590" hidden="1" x14ac:dyDescent="0.25"/>
    <row r="42591" hidden="1" x14ac:dyDescent="0.25"/>
    <row r="42592" hidden="1" x14ac:dyDescent="0.25"/>
    <row r="42593" hidden="1" x14ac:dyDescent="0.25"/>
    <row r="42594" hidden="1" x14ac:dyDescent="0.25"/>
    <row r="42595" hidden="1" x14ac:dyDescent="0.25"/>
    <row r="42596" hidden="1" x14ac:dyDescent="0.25"/>
    <row r="42597" hidden="1" x14ac:dyDescent="0.25"/>
    <row r="42598" hidden="1" x14ac:dyDescent="0.25"/>
    <row r="42599" hidden="1" x14ac:dyDescent="0.25"/>
    <row r="42600" hidden="1" x14ac:dyDescent="0.25"/>
    <row r="42601" hidden="1" x14ac:dyDescent="0.25"/>
    <row r="42602" hidden="1" x14ac:dyDescent="0.25"/>
    <row r="42603" hidden="1" x14ac:dyDescent="0.25"/>
    <row r="42604" hidden="1" x14ac:dyDescent="0.25"/>
    <row r="42605" hidden="1" x14ac:dyDescent="0.25"/>
    <row r="42606" hidden="1" x14ac:dyDescent="0.25"/>
    <row r="42607" hidden="1" x14ac:dyDescent="0.25"/>
    <row r="42608" hidden="1" x14ac:dyDescent="0.25"/>
    <row r="42609" hidden="1" x14ac:dyDescent="0.25"/>
    <row r="42610" hidden="1" x14ac:dyDescent="0.25"/>
    <row r="42611" hidden="1" x14ac:dyDescent="0.25"/>
    <row r="42612" hidden="1" x14ac:dyDescent="0.25"/>
    <row r="42613" hidden="1" x14ac:dyDescent="0.25"/>
    <row r="42614" hidden="1" x14ac:dyDescent="0.25"/>
    <row r="42615" hidden="1" x14ac:dyDescent="0.25"/>
    <row r="42616" hidden="1" x14ac:dyDescent="0.25"/>
    <row r="42617" hidden="1" x14ac:dyDescent="0.25"/>
    <row r="42618" hidden="1" x14ac:dyDescent="0.25"/>
    <row r="42619" hidden="1" x14ac:dyDescent="0.25"/>
    <row r="42620" hidden="1" x14ac:dyDescent="0.25"/>
    <row r="42621" hidden="1" x14ac:dyDescent="0.25"/>
    <row r="42622" hidden="1" x14ac:dyDescent="0.25"/>
    <row r="42623" hidden="1" x14ac:dyDescent="0.25"/>
    <row r="42624" hidden="1" x14ac:dyDescent="0.25"/>
    <row r="42625" hidden="1" x14ac:dyDescent="0.25"/>
    <row r="42626" hidden="1" x14ac:dyDescent="0.25"/>
    <row r="42627" hidden="1" x14ac:dyDescent="0.25"/>
    <row r="42628" hidden="1" x14ac:dyDescent="0.25"/>
    <row r="42629" hidden="1" x14ac:dyDescent="0.25"/>
    <row r="42630" hidden="1" x14ac:dyDescent="0.25"/>
    <row r="42631" hidden="1" x14ac:dyDescent="0.25"/>
    <row r="42632" hidden="1" x14ac:dyDescent="0.25"/>
    <row r="42633" hidden="1" x14ac:dyDescent="0.25"/>
    <row r="42634" hidden="1" x14ac:dyDescent="0.25"/>
    <row r="42635" hidden="1" x14ac:dyDescent="0.25"/>
    <row r="42636" hidden="1" x14ac:dyDescent="0.25"/>
    <row r="42637" hidden="1" x14ac:dyDescent="0.25"/>
    <row r="42638" hidden="1" x14ac:dyDescent="0.25"/>
    <row r="42639" hidden="1" x14ac:dyDescent="0.25"/>
    <row r="42640" hidden="1" x14ac:dyDescent="0.25"/>
    <row r="42641" hidden="1" x14ac:dyDescent="0.25"/>
    <row r="42642" hidden="1" x14ac:dyDescent="0.25"/>
    <row r="42643" hidden="1" x14ac:dyDescent="0.25"/>
    <row r="42644" hidden="1" x14ac:dyDescent="0.25"/>
    <row r="42645" hidden="1" x14ac:dyDescent="0.25"/>
    <row r="42646" hidden="1" x14ac:dyDescent="0.25"/>
    <row r="42647" hidden="1" x14ac:dyDescent="0.25"/>
    <row r="42648" hidden="1" x14ac:dyDescent="0.25"/>
    <row r="42649" hidden="1" x14ac:dyDescent="0.25"/>
    <row r="42650" hidden="1" x14ac:dyDescent="0.25"/>
    <row r="42651" hidden="1" x14ac:dyDescent="0.25"/>
    <row r="42652" hidden="1" x14ac:dyDescent="0.25"/>
    <row r="42653" hidden="1" x14ac:dyDescent="0.25"/>
    <row r="42654" hidden="1" x14ac:dyDescent="0.25"/>
    <row r="42655" hidden="1" x14ac:dyDescent="0.25"/>
    <row r="42656" hidden="1" x14ac:dyDescent="0.25"/>
    <row r="42657" hidden="1" x14ac:dyDescent="0.25"/>
    <row r="42658" hidden="1" x14ac:dyDescent="0.25"/>
    <row r="42659" hidden="1" x14ac:dyDescent="0.25"/>
    <row r="42660" hidden="1" x14ac:dyDescent="0.25"/>
    <row r="42661" hidden="1" x14ac:dyDescent="0.25"/>
    <row r="42662" hidden="1" x14ac:dyDescent="0.25"/>
    <row r="42663" hidden="1" x14ac:dyDescent="0.25"/>
    <row r="42664" hidden="1" x14ac:dyDescent="0.25"/>
    <row r="42665" hidden="1" x14ac:dyDescent="0.25"/>
    <row r="42666" hidden="1" x14ac:dyDescent="0.25"/>
    <row r="42667" hidden="1" x14ac:dyDescent="0.25"/>
    <row r="42668" hidden="1" x14ac:dyDescent="0.25"/>
    <row r="42669" hidden="1" x14ac:dyDescent="0.25"/>
    <row r="42670" hidden="1" x14ac:dyDescent="0.25"/>
    <row r="42671" hidden="1" x14ac:dyDescent="0.25"/>
    <row r="42672" hidden="1" x14ac:dyDescent="0.25"/>
    <row r="42673" hidden="1" x14ac:dyDescent="0.25"/>
    <row r="42674" hidden="1" x14ac:dyDescent="0.25"/>
    <row r="42675" hidden="1" x14ac:dyDescent="0.25"/>
    <row r="42676" hidden="1" x14ac:dyDescent="0.25"/>
    <row r="42677" hidden="1" x14ac:dyDescent="0.25"/>
    <row r="42678" hidden="1" x14ac:dyDescent="0.25"/>
    <row r="42679" hidden="1" x14ac:dyDescent="0.25"/>
    <row r="42680" hidden="1" x14ac:dyDescent="0.25"/>
    <row r="42681" hidden="1" x14ac:dyDescent="0.25"/>
    <row r="42682" hidden="1" x14ac:dyDescent="0.25"/>
    <row r="42683" hidden="1" x14ac:dyDescent="0.25"/>
    <row r="42684" hidden="1" x14ac:dyDescent="0.25"/>
    <row r="42685" hidden="1" x14ac:dyDescent="0.25"/>
    <row r="42686" hidden="1" x14ac:dyDescent="0.25"/>
    <row r="42687" hidden="1" x14ac:dyDescent="0.25"/>
    <row r="42688" hidden="1" x14ac:dyDescent="0.25"/>
    <row r="42689" hidden="1" x14ac:dyDescent="0.25"/>
    <row r="42690" hidden="1" x14ac:dyDescent="0.25"/>
    <row r="42691" hidden="1" x14ac:dyDescent="0.25"/>
    <row r="42692" hidden="1" x14ac:dyDescent="0.25"/>
    <row r="42693" hidden="1" x14ac:dyDescent="0.25"/>
    <row r="42694" hidden="1" x14ac:dyDescent="0.25"/>
    <row r="42695" hidden="1" x14ac:dyDescent="0.25"/>
    <row r="42696" hidden="1" x14ac:dyDescent="0.25"/>
    <row r="42697" hidden="1" x14ac:dyDescent="0.25"/>
    <row r="42698" hidden="1" x14ac:dyDescent="0.25"/>
    <row r="42699" hidden="1" x14ac:dyDescent="0.25"/>
    <row r="42700" hidden="1" x14ac:dyDescent="0.25"/>
    <row r="42701" hidden="1" x14ac:dyDescent="0.25"/>
    <row r="42702" hidden="1" x14ac:dyDescent="0.25"/>
    <row r="42703" hidden="1" x14ac:dyDescent="0.25"/>
    <row r="42704" hidden="1" x14ac:dyDescent="0.25"/>
    <row r="42705" hidden="1" x14ac:dyDescent="0.25"/>
    <row r="42706" hidden="1" x14ac:dyDescent="0.25"/>
    <row r="42707" hidden="1" x14ac:dyDescent="0.25"/>
    <row r="42708" hidden="1" x14ac:dyDescent="0.25"/>
    <row r="42709" hidden="1" x14ac:dyDescent="0.25"/>
    <row r="42710" hidden="1" x14ac:dyDescent="0.25"/>
    <row r="42711" hidden="1" x14ac:dyDescent="0.25"/>
    <row r="42712" hidden="1" x14ac:dyDescent="0.25"/>
    <row r="42713" hidden="1" x14ac:dyDescent="0.25"/>
    <row r="42714" hidden="1" x14ac:dyDescent="0.25"/>
    <row r="42715" hidden="1" x14ac:dyDescent="0.25"/>
    <row r="42716" hidden="1" x14ac:dyDescent="0.25"/>
    <row r="42717" hidden="1" x14ac:dyDescent="0.25"/>
    <row r="42718" hidden="1" x14ac:dyDescent="0.25"/>
    <row r="42719" hidden="1" x14ac:dyDescent="0.25"/>
    <row r="42720" hidden="1" x14ac:dyDescent="0.25"/>
    <row r="42721" hidden="1" x14ac:dyDescent="0.25"/>
    <row r="42722" hidden="1" x14ac:dyDescent="0.25"/>
    <row r="42723" hidden="1" x14ac:dyDescent="0.25"/>
    <row r="42724" hidden="1" x14ac:dyDescent="0.25"/>
    <row r="42725" hidden="1" x14ac:dyDescent="0.25"/>
    <row r="42726" hidden="1" x14ac:dyDescent="0.25"/>
    <row r="42727" hidden="1" x14ac:dyDescent="0.25"/>
    <row r="42728" hidden="1" x14ac:dyDescent="0.25"/>
    <row r="42729" hidden="1" x14ac:dyDescent="0.25"/>
    <row r="42730" hidden="1" x14ac:dyDescent="0.25"/>
    <row r="42731" hidden="1" x14ac:dyDescent="0.25"/>
    <row r="42732" hidden="1" x14ac:dyDescent="0.25"/>
    <row r="42733" hidden="1" x14ac:dyDescent="0.25"/>
    <row r="42734" hidden="1" x14ac:dyDescent="0.25"/>
    <row r="42735" hidden="1" x14ac:dyDescent="0.25"/>
    <row r="42736" hidden="1" x14ac:dyDescent="0.25"/>
    <row r="42737" hidden="1" x14ac:dyDescent="0.25"/>
    <row r="42738" hidden="1" x14ac:dyDescent="0.25"/>
    <row r="42739" hidden="1" x14ac:dyDescent="0.25"/>
    <row r="42740" hidden="1" x14ac:dyDescent="0.25"/>
    <row r="42741" hidden="1" x14ac:dyDescent="0.25"/>
    <row r="42742" hidden="1" x14ac:dyDescent="0.25"/>
    <row r="42743" hidden="1" x14ac:dyDescent="0.25"/>
    <row r="42744" hidden="1" x14ac:dyDescent="0.25"/>
    <row r="42745" hidden="1" x14ac:dyDescent="0.25"/>
    <row r="42746" hidden="1" x14ac:dyDescent="0.25"/>
    <row r="42747" hidden="1" x14ac:dyDescent="0.25"/>
    <row r="42748" hidden="1" x14ac:dyDescent="0.25"/>
    <row r="42749" hidden="1" x14ac:dyDescent="0.25"/>
    <row r="42750" hidden="1" x14ac:dyDescent="0.25"/>
    <row r="42751" hidden="1" x14ac:dyDescent="0.25"/>
    <row r="42752" hidden="1" x14ac:dyDescent="0.25"/>
    <row r="42753" hidden="1" x14ac:dyDescent="0.25"/>
    <row r="42754" hidden="1" x14ac:dyDescent="0.25"/>
    <row r="42755" hidden="1" x14ac:dyDescent="0.25"/>
    <row r="42756" hidden="1" x14ac:dyDescent="0.25"/>
    <row r="42757" hidden="1" x14ac:dyDescent="0.25"/>
    <row r="42758" hidden="1" x14ac:dyDescent="0.25"/>
    <row r="42759" hidden="1" x14ac:dyDescent="0.25"/>
    <row r="42760" hidden="1" x14ac:dyDescent="0.25"/>
    <row r="42761" hidden="1" x14ac:dyDescent="0.25"/>
    <row r="42762" hidden="1" x14ac:dyDescent="0.25"/>
    <row r="42763" hidden="1" x14ac:dyDescent="0.25"/>
    <row r="42764" hidden="1" x14ac:dyDescent="0.25"/>
    <row r="42765" hidden="1" x14ac:dyDescent="0.25"/>
    <row r="42766" hidden="1" x14ac:dyDescent="0.25"/>
    <row r="42767" hidden="1" x14ac:dyDescent="0.25"/>
    <row r="42768" hidden="1" x14ac:dyDescent="0.25"/>
    <row r="42769" hidden="1" x14ac:dyDescent="0.25"/>
    <row r="42770" hidden="1" x14ac:dyDescent="0.25"/>
    <row r="42771" hidden="1" x14ac:dyDescent="0.25"/>
    <row r="42772" hidden="1" x14ac:dyDescent="0.25"/>
    <row r="42773" hidden="1" x14ac:dyDescent="0.25"/>
    <row r="42774" hidden="1" x14ac:dyDescent="0.25"/>
    <row r="42775" hidden="1" x14ac:dyDescent="0.25"/>
    <row r="42776" hidden="1" x14ac:dyDescent="0.25"/>
    <row r="42777" hidden="1" x14ac:dyDescent="0.25"/>
    <row r="42778" hidden="1" x14ac:dyDescent="0.25"/>
    <row r="42779" hidden="1" x14ac:dyDescent="0.25"/>
    <row r="42780" hidden="1" x14ac:dyDescent="0.25"/>
    <row r="42781" hidden="1" x14ac:dyDescent="0.25"/>
    <row r="42782" hidden="1" x14ac:dyDescent="0.25"/>
    <row r="42783" hidden="1" x14ac:dyDescent="0.25"/>
    <row r="42784" hidden="1" x14ac:dyDescent="0.25"/>
    <row r="42785" hidden="1" x14ac:dyDescent="0.25"/>
    <row r="42786" hidden="1" x14ac:dyDescent="0.25"/>
    <row r="42787" hidden="1" x14ac:dyDescent="0.25"/>
    <row r="42788" hidden="1" x14ac:dyDescent="0.25"/>
    <row r="42789" hidden="1" x14ac:dyDescent="0.25"/>
    <row r="42790" hidden="1" x14ac:dyDescent="0.25"/>
    <row r="42791" hidden="1" x14ac:dyDescent="0.25"/>
    <row r="42792" hidden="1" x14ac:dyDescent="0.25"/>
    <row r="42793" hidden="1" x14ac:dyDescent="0.25"/>
    <row r="42794" hidden="1" x14ac:dyDescent="0.25"/>
    <row r="42795" hidden="1" x14ac:dyDescent="0.25"/>
    <row r="42796" hidden="1" x14ac:dyDescent="0.25"/>
    <row r="42797" hidden="1" x14ac:dyDescent="0.25"/>
    <row r="42798" hidden="1" x14ac:dyDescent="0.25"/>
    <row r="42799" hidden="1" x14ac:dyDescent="0.25"/>
    <row r="42800" hidden="1" x14ac:dyDescent="0.25"/>
    <row r="42801" hidden="1" x14ac:dyDescent="0.25"/>
    <row r="42802" hidden="1" x14ac:dyDescent="0.25"/>
    <row r="42803" hidden="1" x14ac:dyDescent="0.25"/>
    <row r="42804" hidden="1" x14ac:dyDescent="0.25"/>
    <row r="42805" hidden="1" x14ac:dyDescent="0.25"/>
    <row r="42806" hidden="1" x14ac:dyDescent="0.25"/>
    <row r="42807" hidden="1" x14ac:dyDescent="0.25"/>
    <row r="42808" hidden="1" x14ac:dyDescent="0.25"/>
    <row r="42809" hidden="1" x14ac:dyDescent="0.25"/>
    <row r="42810" hidden="1" x14ac:dyDescent="0.25"/>
    <row r="42811" hidden="1" x14ac:dyDescent="0.25"/>
    <row r="42812" hidden="1" x14ac:dyDescent="0.25"/>
    <row r="42813" hidden="1" x14ac:dyDescent="0.25"/>
    <row r="42814" hidden="1" x14ac:dyDescent="0.25"/>
    <row r="42815" hidden="1" x14ac:dyDescent="0.25"/>
    <row r="42816" hidden="1" x14ac:dyDescent="0.25"/>
    <row r="42817" hidden="1" x14ac:dyDescent="0.25"/>
    <row r="42818" hidden="1" x14ac:dyDescent="0.25"/>
    <row r="42819" hidden="1" x14ac:dyDescent="0.25"/>
    <row r="42820" hidden="1" x14ac:dyDescent="0.25"/>
    <row r="42821" hidden="1" x14ac:dyDescent="0.25"/>
    <row r="42822" hidden="1" x14ac:dyDescent="0.25"/>
    <row r="42823" hidden="1" x14ac:dyDescent="0.25"/>
    <row r="42824" hidden="1" x14ac:dyDescent="0.25"/>
    <row r="42825" hidden="1" x14ac:dyDescent="0.25"/>
    <row r="42826" hidden="1" x14ac:dyDescent="0.25"/>
    <row r="42827" hidden="1" x14ac:dyDescent="0.25"/>
    <row r="42828" hidden="1" x14ac:dyDescent="0.25"/>
    <row r="42829" hidden="1" x14ac:dyDescent="0.25"/>
    <row r="42830" hidden="1" x14ac:dyDescent="0.25"/>
    <row r="42831" hidden="1" x14ac:dyDescent="0.25"/>
    <row r="42832" hidden="1" x14ac:dyDescent="0.25"/>
    <row r="42833" hidden="1" x14ac:dyDescent="0.25"/>
    <row r="42834" hidden="1" x14ac:dyDescent="0.25"/>
    <row r="42835" hidden="1" x14ac:dyDescent="0.25"/>
    <row r="42836" hidden="1" x14ac:dyDescent="0.25"/>
    <row r="42837" hidden="1" x14ac:dyDescent="0.25"/>
    <row r="42838" hidden="1" x14ac:dyDescent="0.25"/>
    <row r="42839" hidden="1" x14ac:dyDescent="0.25"/>
    <row r="42840" hidden="1" x14ac:dyDescent="0.25"/>
    <row r="42841" hidden="1" x14ac:dyDescent="0.25"/>
    <row r="42842" hidden="1" x14ac:dyDescent="0.25"/>
    <row r="42843" hidden="1" x14ac:dyDescent="0.25"/>
    <row r="42844" hidden="1" x14ac:dyDescent="0.25"/>
    <row r="42845" hidden="1" x14ac:dyDescent="0.25"/>
    <row r="42846" hidden="1" x14ac:dyDescent="0.25"/>
    <row r="42847" hidden="1" x14ac:dyDescent="0.25"/>
    <row r="42848" hidden="1" x14ac:dyDescent="0.25"/>
    <row r="42849" hidden="1" x14ac:dyDescent="0.25"/>
    <row r="42850" hidden="1" x14ac:dyDescent="0.25"/>
    <row r="42851" hidden="1" x14ac:dyDescent="0.25"/>
    <row r="42852" hidden="1" x14ac:dyDescent="0.25"/>
    <row r="42853" hidden="1" x14ac:dyDescent="0.25"/>
    <row r="42854" hidden="1" x14ac:dyDescent="0.25"/>
    <row r="42855" hidden="1" x14ac:dyDescent="0.25"/>
    <row r="42856" hidden="1" x14ac:dyDescent="0.25"/>
    <row r="42857" hidden="1" x14ac:dyDescent="0.25"/>
    <row r="42858" hidden="1" x14ac:dyDescent="0.25"/>
    <row r="42859" hidden="1" x14ac:dyDescent="0.25"/>
    <row r="42860" hidden="1" x14ac:dyDescent="0.25"/>
    <row r="42861" hidden="1" x14ac:dyDescent="0.25"/>
    <row r="42862" hidden="1" x14ac:dyDescent="0.25"/>
    <row r="42863" hidden="1" x14ac:dyDescent="0.25"/>
    <row r="42864" hidden="1" x14ac:dyDescent="0.25"/>
    <row r="42865" hidden="1" x14ac:dyDescent="0.25"/>
    <row r="42866" hidden="1" x14ac:dyDescent="0.25"/>
    <row r="42867" hidden="1" x14ac:dyDescent="0.25"/>
    <row r="42868" hidden="1" x14ac:dyDescent="0.25"/>
    <row r="42869" hidden="1" x14ac:dyDescent="0.25"/>
    <row r="42870" hidden="1" x14ac:dyDescent="0.25"/>
    <row r="42871" hidden="1" x14ac:dyDescent="0.25"/>
    <row r="42872" hidden="1" x14ac:dyDescent="0.25"/>
    <row r="42873" hidden="1" x14ac:dyDescent="0.25"/>
    <row r="42874" hidden="1" x14ac:dyDescent="0.25"/>
    <row r="42875" hidden="1" x14ac:dyDescent="0.25"/>
    <row r="42876" hidden="1" x14ac:dyDescent="0.25"/>
    <row r="42877" hidden="1" x14ac:dyDescent="0.25"/>
    <row r="42878" hidden="1" x14ac:dyDescent="0.25"/>
    <row r="42879" hidden="1" x14ac:dyDescent="0.25"/>
    <row r="42880" hidden="1" x14ac:dyDescent="0.25"/>
    <row r="42881" hidden="1" x14ac:dyDescent="0.25"/>
    <row r="42882" hidden="1" x14ac:dyDescent="0.25"/>
    <row r="42883" hidden="1" x14ac:dyDescent="0.25"/>
    <row r="42884" hidden="1" x14ac:dyDescent="0.25"/>
    <row r="42885" hidden="1" x14ac:dyDescent="0.25"/>
    <row r="42886" hidden="1" x14ac:dyDescent="0.25"/>
    <row r="42887" hidden="1" x14ac:dyDescent="0.25"/>
    <row r="42888" hidden="1" x14ac:dyDescent="0.25"/>
    <row r="42889" hidden="1" x14ac:dyDescent="0.25"/>
    <row r="42890" hidden="1" x14ac:dyDescent="0.25"/>
    <row r="42891" hidden="1" x14ac:dyDescent="0.25"/>
    <row r="42892" hidden="1" x14ac:dyDescent="0.25"/>
    <row r="42893" hidden="1" x14ac:dyDescent="0.25"/>
    <row r="42894" hidden="1" x14ac:dyDescent="0.25"/>
    <row r="42895" hidden="1" x14ac:dyDescent="0.25"/>
    <row r="42896" hidden="1" x14ac:dyDescent="0.25"/>
    <row r="42897" hidden="1" x14ac:dyDescent="0.25"/>
    <row r="42898" hidden="1" x14ac:dyDescent="0.25"/>
    <row r="42899" hidden="1" x14ac:dyDescent="0.25"/>
    <row r="42900" hidden="1" x14ac:dyDescent="0.25"/>
    <row r="42901" hidden="1" x14ac:dyDescent="0.25"/>
    <row r="42902" hidden="1" x14ac:dyDescent="0.25"/>
    <row r="42903" hidden="1" x14ac:dyDescent="0.25"/>
    <row r="42904" hidden="1" x14ac:dyDescent="0.25"/>
    <row r="42905" hidden="1" x14ac:dyDescent="0.25"/>
    <row r="42906" hidden="1" x14ac:dyDescent="0.25"/>
    <row r="42907" hidden="1" x14ac:dyDescent="0.25"/>
    <row r="42908" hidden="1" x14ac:dyDescent="0.25"/>
    <row r="42909" hidden="1" x14ac:dyDescent="0.25"/>
    <row r="42910" hidden="1" x14ac:dyDescent="0.25"/>
    <row r="42911" hidden="1" x14ac:dyDescent="0.25"/>
    <row r="42912" hidden="1" x14ac:dyDescent="0.25"/>
    <row r="42913" hidden="1" x14ac:dyDescent="0.25"/>
    <row r="42914" hidden="1" x14ac:dyDescent="0.25"/>
    <row r="42915" hidden="1" x14ac:dyDescent="0.25"/>
    <row r="42916" hidden="1" x14ac:dyDescent="0.25"/>
    <row r="42917" hidden="1" x14ac:dyDescent="0.25"/>
    <row r="42918" hidden="1" x14ac:dyDescent="0.25"/>
    <row r="42919" hidden="1" x14ac:dyDescent="0.25"/>
    <row r="42920" hidden="1" x14ac:dyDescent="0.25"/>
    <row r="42921" hidden="1" x14ac:dyDescent="0.25"/>
    <row r="42922" hidden="1" x14ac:dyDescent="0.25"/>
    <row r="42923" hidden="1" x14ac:dyDescent="0.25"/>
    <row r="42924" hidden="1" x14ac:dyDescent="0.25"/>
    <row r="42925" hidden="1" x14ac:dyDescent="0.25"/>
    <row r="42926" hidden="1" x14ac:dyDescent="0.25"/>
    <row r="42927" hidden="1" x14ac:dyDescent="0.25"/>
    <row r="42928" hidden="1" x14ac:dyDescent="0.25"/>
    <row r="42929" hidden="1" x14ac:dyDescent="0.25"/>
    <row r="42930" hidden="1" x14ac:dyDescent="0.25"/>
    <row r="42931" hidden="1" x14ac:dyDescent="0.25"/>
    <row r="42932" hidden="1" x14ac:dyDescent="0.25"/>
    <row r="42933" hidden="1" x14ac:dyDescent="0.25"/>
    <row r="42934" hidden="1" x14ac:dyDescent="0.25"/>
    <row r="42935" hidden="1" x14ac:dyDescent="0.25"/>
    <row r="42936" hidden="1" x14ac:dyDescent="0.25"/>
    <row r="42937" hidden="1" x14ac:dyDescent="0.25"/>
    <row r="42938" hidden="1" x14ac:dyDescent="0.25"/>
    <row r="42939" hidden="1" x14ac:dyDescent="0.25"/>
    <row r="42940" hidden="1" x14ac:dyDescent="0.25"/>
    <row r="42941" hidden="1" x14ac:dyDescent="0.25"/>
    <row r="42942" hidden="1" x14ac:dyDescent="0.25"/>
    <row r="42943" hidden="1" x14ac:dyDescent="0.25"/>
    <row r="42944" hidden="1" x14ac:dyDescent="0.25"/>
    <row r="42945" hidden="1" x14ac:dyDescent="0.25"/>
    <row r="42946" hidden="1" x14ac:dyDescent="0.25"/>
    <row r="42947" hidden="1" x14ac:dyDescent="0.25"/>
    <row r="42948" hidden="1" x14ac:dyDescent="0.25"/>
    <row r="42949" hidden="1" x14ac:dyDescent="0.25"/>
    <row r="42950" hidden="1" x14ac:dyDescent="0.25"/>
    <row r="42951" hidden="1" x14ac:dyDescent="0.25"/>
    <row r="42952" hidden="1" x14ac:dyDescent="0.25"/>
    <row r="42953" hidden="1" x14ac:dyDescent="0.25"/>
    <row r="42954" hidden="1" x14ac:dyDescent="0.25"/>
    <row r="42955" hidden="1" x14ac:dyDescent="0.25"/>
    <row r="42956" hidden="1" x14ac:dyDescent="0.25"/>
    <row r="42957" hidden="1" x14ac:dyDescent="0.25"/>
    <row r="42958" hidden="1" x14ac:dyDescent="0.25"/>
    <row r="42959" hidden="1" x14ac:dyDescent="0.25"/>
    <row r="42960" hidden="1" x14ac:dyDescent="0.25"/>
    <row r="42961" hidden="1" x14ac:dyDescent="0.25"/>
    <row r="42962" hidden="1" x14ac:dyDescent="0.25"/>
    <row r="42963" hidden="1" x14ac:dyDescent="0.25"/>
    <row r="42964" hidden="1" x14ac:dyDescent="0.25"/>
    <row r="42965" hidden="1" x14ac:dyDescent="0.25"/>
    <row r="42966" hidden="1" x14ac:dyDescent="0.25"/>
    <row r="42967" hidden="1" x14ac:dyDescent="0.25"/>
    <row r="42968" hidden="1" x14ac:dyDescent="0.25"/>
    <row r="42969" hidden="1" x14ac:dyDescent="0.25"/>
    <row r="42970" hidden="1" x14ac:dyDescent="0.25"/>
    <row r="42971" hidden="1" x14ac:dyDescent="0.25"/>
    <row r="42972" hidden="1" x14ac:dyDescent="0.25"/>
    <row r="42973" hidden="1" x14ac:dyDescent="0.25"/>
    <row r="42974" hidden="1" x14ac:dyDescent="0.25"/>
    <row r="42975" hidden="1" x14ac:dyDescent="0.25"/>
    <row r="42976" hidden="1" x14ac:dyDescent="0.25"/>
    <row r="42977" hidden="1" x14ac:dyDescent="0.25"/>
    <row r="42978" hidden="1" x14ac:dyDescent="0.25"/>
    <row r="42979" hidden="1" x14ac:dyDescent="0.25"/>
    <row r="42980" hidden="1" x14ac:dyDescent="0.25"/>
    <row r="42981" hidden="1" x14ac:dyDescent="0.25"/>
    <row r="42982" hidden="1" x14ac:dyDescent="0.25"/>
    <row r="42983" hidden="1" x14ac:dyDescent="0.25"/>
    <row r="42984" hidden="1" x14ac:dyDescent="0.25"/>
    <row r="42985" hidden="1" x14ac:dyDescent="0.25"/>
    <row r="42986" hidden="1" x14ac:dyDescent="0.25"/>
    <row r="42987" hidden="1" x14ac:dyDescent="0.25"/>
    <row r="42988" hidden="1" x14ac:dyDescent="0.25"/>
    <row r="42989" hidden="1" x14ac:dyDescent="0.25"/>
    <row r="42990" hidden="1" x14ac:dyDescent="0.25"/>
    <row r="42991" hidden="1" x14ac:dyDescent="0.25"/>
    <row r="42992" hidden="1" x14ac:dyDescent="0.25"/>
    <row r="42993" hidden="1" x14ac:dyDescent="0.25"/>
    <row r="42994" hidden="1" x14ac:dyDescent="0.25"/>
    <row r="42995" hidden="1" x14ac:dyDescent="0.25"/>
    <row r="42996" hidden="1" x14ac:dyDescent="0.25"/>
    <row r="42997" hidden="1" x14ac:dyDescent="0.25"/>
    <row r="42998" hidden="1" x14ac:dyDescent="0.25"/>
    <row r="42999" hidden="1" x14ac:dyDescent="0.25"/>
    <row r="43000" hidden="1" x14ac:dyDescent="0.25"/>
    <row r="43001" hidden="1" x14ac:dyDescent="0.25"/>
    <row r="43002" hidden="1" x14ac:dyDescent="0.25"/>
    <row r="43003" hidden="1" x14ac:dyDescent="0.25"/>
    <row r="43004" hidden="1" x14ac:dyDescent="0.25"/>
    <row r="43005" hidden="1" x14ac:dyDescent="0.25"/>
    <row r="43006" hidden="1" x14ac:dyDescent="0.25"/>
    <row r="43007" hidden="1" x14ac:dyDescent="0.25"/>
    <row r="43008" hidden="1" x14ac:dyDescent="0.25"/>
    <row r="43009" hidden="1" x14ac:dyDescent="0.25"/>
    <row r="43010" hidden="1" x14ac:dyDescent="0.25"/>
    <row r="43011" hidden="1" x14ac:dyDescent="0.25"/>
    <row r="43012" hidden="1" x14ac:dyDescent="0.25"/>
    <row r="43013" hidden="1" x14ac:dyDescent="0.25"/>
    <row r="43014" hidden="1" x14ac:dyDescent="0.25"/>
    <row r="43015" hidden="1" x14ac:dyDescent="0.25"/>
    <row r="43016" hidden="1" x14ac:dyDescent="0.25"/>
    <row r="43017" hidden="1" x14ac:dyDescent="0.25"/>
    <row r="43018" hidden="1" x14ac:dyDescent="0.25"/>
    <row r="43019" hidden="1" x14ac:dyDescent="0.25"/>
    <row r="43020" hidden="1" x14ac:dyDescent="0.25"/>
    <row r="43021" hidden="1" x14ac:dyDescent="0.25"/>
    <row r="43022" hidden="1" x14ac:dyDescent="0.25"/>
    <row r="43023" hidden="1" x14ac:dyDescent="0.25"/>
    <row r="43024" hidden="1" x14ac:dyDescent="0.25"/>
    <row r="43025" hidden="1" x14ac:dyDescent="0.25"/>
    <row r="43026" hidden="1" x14ac:dyDescent="0.25"/>
    <row r="43027" hidden="1" x14ac:dyDescent="0.25"/>
    <row r="43028" hidden="1" x14ac:dyDescent="0.25"/>
    <row r="43029" hidden="1" x14ac:dyDescent="0.25"/>
    <row r="43030" hidden="1" x14ac:dyDescent="0.25"/>
    <row r="43031" hidden="1" x14ac:dyDescent="0.25"/>
    <row r="43032" hidden="1" x14ac:dyDescent="0.25"/>
    <row r="43033" hidden="1" x14ac:dyDescent="0.25"/>
    <row r="43034" hidden="1" x14ac:dyDescent="0.25"/>
    <row r="43035" hidden="1" x14ac:dyDescent="0.25"/>
    <row r="43036" hidden="1" x14ac:dyDescent="0.25"/>
    <row r="43037" hidden="1" x14ac:dyDescent="0.25"/>
    <row r="43038" hidden="1" x14ac:dyDescent="0.25"/>
    <row r="43039" hidden="1" x14ac:dyDescent="0.25"/>
    <row r="43040" hidden="1" x14ac:dyDescent="0.25"/>
    <row r="43041" hidden="1" x14ac:dyDescent="0.25"/>
    <row r="43042" hidden="1" x14ac:dyDescent="0.25"/>
    <row r="43043" hidden="1" x14ac:dyDescent="0.25"/>
    <row r="43044" hidden="1" x14ac:dyDescent="0.25"/>
    <row r="43045" hidden="1" x14ac:dyDescent="0.25"/>
    <row r="43046" hidden="1" x14ac:dyDescent="0.25"/>
    <row r="43047" hidden="1" x14ac:dyDescent="0.25"/>
    <row r="43048" hidden="1" x14ac:dyDescent="0.25"/>
    <row r="43049" hidden="1" x14ac:dyDescent="0.25"/>
    <row r="43050" hidden="1" x14ac:dyDescent="0.25"/>
    <row r="43051" hidden="1" x14ac:dyDescent="0.25"/>
    <row r="43052" hidden="1" x14ac:dyDescent="0.25"/>
    <row r="43053" hidden="1" x14ac:dyDescent="0.25"/>
    <row r="43054" hidden="1" x14ac:dyDescent="0.25"/>
    <row r="43055" hidden="1" x14ac:dyDescent="0.25"/>
    <row r="43056" hidden="1" x14ac:dyDescent="0.25"/>
    <row r="43057" hidden="1" x14ac:dyDescent="0.25"/>
    <row r="43058" hidden="1" x14ac:dyDescent="0.25"/>
    <row r="43059" hidden="1" x14ac:dyDescent="0.25"/>
    <row r="43060" hidden="1" x14ac:dyDescent="0.25"/>
    <row r="43061" hidden="1" x14ac:dyDescent="0.25"/>
    <row r="43062" hidden="1" x14ac:dyDescent="0.25"/>
    <row r="43063" hidden="1" x14ac:dyDescent="0.25"/>
    <row r="43064" hidden="1" x14ac:dyDescent="0.25"/>
    <row r="43065" hidden="1" x14ac:dyDescent="0.25"/>
    <row r="43066" hidden="1" x14ac:dyDescent="0.25"/>
    <row r="43067" hidden="1" x14ac:dyDescent="0.25"/>
    <row r="43068" hidden="1" x14ac:dyDescent="0.25"/>
    <row r="43069" hidden="1" x14ac:dyDescent="0.25"/>
    <row r="43070" hidden="1" x14ac:dyDescent="0.25"/>
    <row r="43071" hidden="1" x14ac:dyDescent="0.25"/>
    <row r="43072" hidden="1" x14ac:dyDescent="0.25"/>
    <row r="43073" hidden="1" x14ac:dyDescent="0.25"/>
    <row r="43074" hidden="1" x14ac:dyDescent="0.25"/>
    <row r="43075" hidden="1" x14ac:dyDescent="0.25"/>
    <row r="43076" hidden="1" x14ac:dyDescent="0.25"/>
    <row r="43077" hidden="1" x14ac:dyDescent="0.25"/>
    <row r="43078" hidden="1" x14ac:dyDescent="0.25"/>
    <row r="43079" hidden="1" x14ac:dyDescent="0.25"/>
    <row r="43080" hidden="1" x14ac:dyDescent="0.25"/>
    <row r="43081" hidden="1" x14ac:dyDescent="0.25"/>
    <row r="43082" hidden="1" x14ac:dyDescent="0.25"/>
    <row r="43083" hidden="1" x14ac:dyDescent="0.25"/>
    <row r="43084" hidden="1" x14ac:dyDescent="0.25"/>
    <row r="43085" hidden="1" x14ac:dyDescent="0.25"/>
    <row r="43086" hidden="1" x14ac:dyDescent="0.25"/>
    <row r="43087" hidden="1" x14ac:dyDescent="0.25"/>
    <row r="43088" hidden="1" x14ac:dyDescent="0.25"/>
    <row r="43089" hidden="1" x14ac:dyDescent="0.25"/>
    <row r="43090" hidden="1" x14ac:dyDescent="0.25"/>
    <row r="43091" hidden="1" x14ac:dyDescent="0.25"/>
    <row r="43092" hidden="1" x14ac:dyDescent="0.25"/>
    <row r="43093" hidden="1" x14ac:dyDescent="0.25"/>
    <row r="43094" hidden="1" x14ac:dyDescent="0.25"/>
    <row r="43095" hidden="1" x14ac:dyDescent="0.25"/>
    <row r="43096" hidden="1" x14ac:dyDescent="0.25"/>
    <row r="43097" hidden="1" x14ac:dyDescent="0.25"/>
    <row r="43098" hidden="1" x14ac:dyDescent="0.25"/>
    <row r="43099" hidden="1" x14ac:dyDescent="0.25"/>
    <row r="43100" hidden="1" x14ac:dyDescent="0.25"/>
    <row r="43101" hidden="1" x14ac:dyDescent="0.25"/>
    <row r="43102" hidden="1" x14ac:dyDescent="0.25"/>
    <row r="43103" hidden="1" x14ac:dyDescent="0.25"/>
    <row r="43104" hidden="1" x14ac:dyDescent="0.25"/>
    <row r="43105" hidden="1" x14ac:dyDescent="0.25"/>
    <row r="43106" hidden="1" x14ac:dyDescent="0.25"/>
    <row r="43107" hidden="1" x14ac:dyDescent="0.25"/>
    <row r="43108" hidden="1" x14ac:dyDescent="0.25"/>
    <row r="43109" hidden="1" x14ac:dyDescent="0.25"/>
    <row r="43110" hidden="1" x14ac:dyDescent="0.25"/>
    <row r="43111" hidden="1" x14ac:dyDescent="0.25"/>
    <row r="43112" hidden="1" x14ac:dyDescent="0.25"/>
    <row r="43113" hidden="1" x14ac:dyDescent="0.25"/>
    <row r="43114" hidden="1" x14ac:dyDescent="0.25"/>
    <row r="43115" hidden="1" x14ac:dyDescent="0.25"/>
    <row r="43116" hidden="1" x14ac:dyDescent="0.25"/>
    <row r="43117" hidden="1" x14ac:dyDescent="0.25"/>
    <row r="43118" hidden="1" x14ac:dyDescent="0.25"/>
    <row r="43119" hidden="1" x14ac:dyDescent="0.25"/>
    <row r="43120" hidden="1" x14ac:dyDescent="0.25"/>
    <row r="43121" hidden="1" x14ac:dyDescent="0.25"/>
    <row r="43122" hidden="1" x14ac:dyDescent="0.25"/>
    <row r="43123" hidden="1" x14ac:dyDescent="0.25"/>
    <row r="43124" hidden="1" x14ac:dyDescent="0.25"/>
    <row r="43125" hidden="1" x14ac:dyDescent="0.25"/>
    <row r="43126" hidden="1" x14ac:dyDescent="0.25"/>
    <row r="43127" hidden="1" x14ac:dyDescent="0.25"/>
    <row r="43128" hidden="1" x14ac:dyDescent="0.25"/>
    <row r="43129" hidden="1" x14ac:dyDescent="0.25"/>
    <row r="43130" hidden="1" x14ac:dyDescent="0.25"/>
    <row r="43131" hidden="1" x14ac:dyDescent="0.25"/>
    <row r="43132" hidden="1" x14ac:dyDescent="0.25"/>
    <row r="43133" hidden="1" x14ac:dyDescent="0.25"/>
    <row r="43134" hidden="1" x14ac:dyDescent="0.25"/>
    <row r="43135" hidden="1" x14ac:dyDescent="0.25"/>
    <row r="43136" hidden="1" x14ac:dyDescent="0.25"/>
    <row r="43137" hidden="1" x14ac:dyDescent="0.25"/>
    <row r="43138" hidden="1" x14ac:dyDescent="0.25"/>
    <row r="43139" hidden="1" x14ac:dyDescent="0.25"/>
    <row r="43140" hidden="1" x14ac:dyDescent="0.25"/>
    <row r="43141" hidden="1" x14ac:dyDescent="0.25"/>
    <row r="43142" hidden="1" x14ac:dyDescent="0.25"/>
    <row r="43143" hidden="1" x14ac:dyDescent="0.25"/>
    <row r="43144" hidden="1" x14ac:dyDescent="0.25"/>
    <row r="43145" hidden="1" x14ac:dyDescent="0.25"/>
    <row r="43146" hidden="1" x14ac:dyDescent="0.25"/>
    <row r="43147" hidden="1" x14ac:dyDescent="0.25"/>
    <row r="43148" hidden="1" x14ac:dyDescent="0.25"/>
    <row r="43149" hidden="1" x14ac:dyDescent="0.25"/>
    <row r="43150" hidden="1" x14ac:dyDescent="0.25"/>
    <row r="43151" hidden="1" x14ac:dyDescent="0.25"/>
    <row r="43152" hidden="1" x14ac:dyDescent="0.25"/>
    <row r="43153" hidden="1" x14ac:dyDescent="0.25"/>
    <row r="43154" hidden="1" x14ac:dyDescent="0.25"/>
    <row r="43155" hidden="1" x14ac:dyDescent="0.25"/>
    <row r="43156" hidden="1" x14ac:dyDescent="0.25"/>
    <row r="43157" hidden="1" x14ac:dyDescent="0.25"/>
    <row r="43158" hidden="1" x14ac:dyDescent="0.25"/>
    <row r="43159" hidden="1" x14ac:dyDescent="0.25"/>
    <row r="43160" hidden="1" x14ac:dyDescent="0.25"/>
    <row r="43161" hidden="1" x14ac:dyDescent="0.25"/>
    <row r="43162" hidden="1" x14ac:dyDescent="0.25"/>
    <row r="43163" hidden="1" x14ac:dyDescent="0.25"/>
    <row r="43164" hidden="1" x14ac:dyDescent="0.25"/>
    <row r="43165" hidden="1" x14ac:dyDescent="0.25"/>
    <row r="43166" hidden="1" x14ac:dyDescent="0.25"/>
    <row r="43167" hidden="1" x14ac:dyDescent="0.25"/>
    <row r="43168" hidden="1" x14ac:dyDescent="0.25"/>
    <row r="43169" hidden="1" x14ac:dyDescent="0.25"/>
    <row r="43170" hidden="1" x14ac:dyDescent="0.25"/>
    <row r="43171" hidden="1" x14ac:dyDescent="0.25"/>
    <row r="43172" hidden="1" x14ac:dyDescent="0.25"/>
    <row r="43173" hidden="1" x14ac:dyDescent="0.25"/>
    <row r="43174" hidden="1" x14ac:dyDescent="0.25"/>
    <row r="43175" hidden="1" x14ac:dyDescent="0.25"/>
    <row r="43176" hidden="1" x14ac:dyDescent="0.25"/>
    <row r="43177" hidden="1" x14ac:dyDescent="0.25"/>
    <row r="43178" hidden="1" x14ac:dyDescent="0.25"/>
    <row r="43179" hidden="1" x14ac:dyDescent="0.25"/>
    <row r="43180" hidden="1" x14ac:dyDescent="0.25"/>
    <row r="43181" hidden="1" x14ac:dyDescent="0.25"/>
    <row r="43182" hidden="1" x14ac:dyDescent="0.25"/>
    <row r="43183" hidden="1" x14ac:dyDescent="0.25"/>
    <row r="43184" hidden="1" x14ac:dyDescent="0.25"/>
    <row r="43185" hidden="1" x14ac:dyDescent="0.25"/>
    <row r="43186" hidden="1" x14ac:dyDescent="0.25"/>
    <row r="43187" hidden="1" x14ac:dyDescent="0.25"/>
    <row r="43188" hidden="1" x14ac:dyDescent="0.25"/>
    <row r="43189" hidden="1" x14ac:dyDescent="0.25"/>
    <row r="43190" hidden="1" x14ac:dyDescent="0.25"/>
    <row r="43191" hidden="1" x14ac:dyDescent="0.25"/>
    <row r="43192" hidden="1" x14ac:dyDescent="0.25"/>
    <row r="43193" hidden="1" x14ac:dyDescent="0.25"/>
    <row r="43194" hidden="1" x14ac:dyDescent="0.25"/>
    <row r="43195" hidden="1" x14ac:dyDescent="0.25"/>
    <row r="43196" hidden="1" x14ac:dyDescent="0.25"/>
    <row r="43197" hidden="1" x14ac:dyDescent="0.25"/>
    <row r="43198" hidden="1" x14ac:dyDescent="0.25"/>
    <row r="43199" hidden="1" x14ac:dyDescent="0.25"/>
    <row r="43200" hidden="1" x14ac:dyDescent="0.25"/>
    <row r="43201" hidden="1" x14ac:dyDescent="0.25"/>
    <row r="43202" hidden="1" x14ac:dyDescent="0.25"/>
    <row r="43203" hidden="1" x14ac:dyDescent="0.25"/>
    <row r="43204" hidden="1" x14ac:dyDescent="0.25"/>
    <row r="43205" hidden="1" x14ac:dyDescent="0.25"/>
    <row r="43206" hidden="1" x14ac:dyDescent="0.25"/>
    <row r="43207" hidden="1" x14ac:dyDescent="0.25"/>
    <row r="43208" hidden="1" x14ac:dyDescent="0.25"/>
    <row r="43209" hidden="1" x14ac:dyDescent="0.25"/>
    <row r="43210" hidden="1" x14ac:dyDescent="0.25"/>
    <row r="43211" hidden="1" x14ac:dyDescent="0.25"/>
    <row r="43212" hidden="1" x14ac:dyDescent="0.25"/>
    <row r="43213" hidden="1" x14ac:dyDescent="0.25"/>
    <row r="43214" hidden="1" x14ac:dyDescent="0.25"/>
    <row r="43215" hidden="1" x14ac:dyDescent="0.25"/>
    <row r="43216" hidden="1" x14ac:dyDescent="0.25"/>
    <row r="43217" hidden="1" x14ac:dyDescent="0.25"/>
    <row r="43218" hidden="1" x14ac:dyDescent="0.25"/>
    <row r="43219" hidden="1" x14ac:dyDescent="0.25"/>
    <row r="43220" hidden="1" x14ac:dyDescent="0.25"/>
    <row r="43221" hidden="1" x14ac:dyDescent="0.25"/>
    <row r="43222" hidden="1" x14ac:dyDescent="0.25"/>
    <row r="43223" hidden="1" x14ac:dyDescent="0.25"/>
    <row r="43224" hidden="1" x14ac:dyDescent="0.25"/>
    <row r="43225" hidden="1" x14ac:dyDescent="0.25"/>
    <row r="43226" hidden="1" x14ac:dyDescent="0.25"/>
    <row r="43227" hidden="1" x14ac:dyDescent="0.25"/>
    <row r="43228" hidden="1" x14ac:dyDescent="0.25"/>
    <row r="43229" hidden="1" x14ac:dyDescent="0.25"/>
    <row r="43230" hidden="1" x14ac:dyDescent="0.25"/>
    <row r="43231" hidden="1" x14ac:dyDescent="0.25"/>
    <row r="43232" hidden="1" x14ac:dyDescent="0.25"/>
    <row r="43233" hidden="1" x14ac:dyDescent="0.25"/>
    <row r="43234" hidden="1" x14ac:dyDescent="0.25"/>
    <row r="43235" hidden="1" x14ac:dyDescent="0.25"/>
    <row r="43236" hidden="1" x14ac:dyDescent="0.25"/>
    <row r="43237" hidden="1" x14ac:dyDescent="0.25"/>
    <row r="43238" hidden="1" x14ac:dyDescent="0.25"/>
    <row r="43239" hidden="1" x14ac:dyDescent="0.25"/>
    <row r="43240" hidden="1" x14ac:dyDescent="0.25"/>
    <row r="43241" hidden="1" x14ac:dyDescent="0.25"/>
    <row r="43242" hidden="1" x14ac:dyDescent="0.25"/>
    <row r="43243" hidden="1" x14ac:dyDescent="0.25"/>
    <row r="43244" hidden="1" x14ac:dyDescent="0.25"/>
    <row r="43245" hidden="1" x14ac:dyDescent="0.25"/>
    <row r="43246" hidden="1" x14ac:dyDescent="0.25"/>
    <row r="43247" hidden="1" x14ac:dyDescent="0.25"/>
    <row r="43248" hidden="1" x14ac:dyDescent="0.25"/>
    <row r="43249" hidden="1" x14ac:dyDescent="0.25"/>
    <row r="43250" hidden="1" x14ac:dyDescent="0.25"/>
    <row r="43251" hidden="1" x14ac:dyDescent="0.25"/>
    <row r="43252" hidden="1" x14ac:dyDescent="0.25"/>
    <row r="43253" hidden="1" x14ac:dyDescent="0.25"/>
    <row r="43254" hidden="1" x14ac:dyDescent="0.25"/>
    <row r="43255" hidden="1" x14ac:dyDescent="0.25"/>
    <row r="43256" hidden="1" x14ac:dyDescent="0.25"/>
    <row r="43257" hidden="1" x14ac:dyDescent="0.25"/>
    <row r="43258" hidden="1" x14ac:dyDescent="0.25"/>
    <row r="43259" hidden="1" x14ac:dyDescent="0.25"/>
    <row r="43260" hidden="1" x14ac:dyDescent="0.25"/>
    <row r="43261" hidden="1" x14ac:dyDescent="0.25"/>
    <row r="43262" hidden="1" x14ac:dyDescent="0.25"/>
    <row r="43263" hidden="1" x14ac:dyDescent="0.25"/>
    <row r="43264" hidden="1" x14ac:dyDescent="0.25"/>
    <row r="43265" hidden="1" x14ac:dyDescent="0.25"/>
    <row r="43266" hidden="1" x14ac:dyDescent="0.25"/>
    <row r="43267" hidden="1" x14ac:dyDescent="0.25"/>
    <row r="43268" hidden="1" x14ac:dyDescent="0.25"/>
    <row r="43269" hidden="1" x14ac:dyDescent="0.25"/>
    <row r="43270" hidden="1" x14ac:dyDescent="0.25"/>
    <row r="43271" hidden="1" x14ac:dyDescent="0.25"/>
    <row r="43272" hidden="1" x14ac:dyDescent="0.25"/>
    <row r="43273" hidden="1" x14ac:dyDescent="0.25"/>
    <row r="43274" hidden="1" x14ac:dyDescent="0.25"/>
    <row r="43275" hidden="1" x14ac:dyDescent="0.25"/>
    <row r="43276" hidden="1" x14ac:dyDescent="0.25"/>
    <row r="43277" hidden="1" x14ac:dyDescent="0.25"/>
    <row r="43278" hidden="1" x14ac:dyDescent="0.25"/>
    <row r="43279" hidden="1" x14ac:dyDescent="0.25"/>
    <row r="43280" hidden="1" x14ac:dyDescent="0.25"/>
    <row r="43281" hidden="1" x14ac:dyDescent="0.25"/>
    <row r="43282" hidden="1" x14ac:dyDescent="0.25"/>
    <row r="43283" hidden="1" x14ac:dyDescent="0.25"/>
    <row r="43284" hidden="1" x14ac:dyDescent="0.25"/>
    <row r="43285" hidden="1" x14ac:dyDescent="0.25"/>
    <row r="43286" hidden="1" x14ac:dyDescent="0.25"/>
    <row r="43287" hidden="1" x14ac:dyDescent="0.25"/>
    <row r="43288" hidden="1" x14ac:dyDescent="0.25"/>
    <row r="43289" hidden="1" x14ac:dyDescent="0.25"/>
    <row r="43290" hidden="1" x14ac:dyDescent="0.25"/>
    <row r="43291" hidden="1" x14ac:dyDescent="0.25"/>
    <row r="43292" hidden="1" x14ac:dyDescent="0.25"/>
    <row r="43293" hidden="1" x14ac:dyDescent="0.25"/>
    <row r="43294" hidden="1" x14ac:dyDescent="0.25"/>
    <row r="43295" hidden="1" x14ac:dyDescent="0.25"/>
    <row r="43296" hidden="1" x14ac:dyDescent="0.25"/>
    <row r="43297" hidden="1" x14ac:dyDescent="0.25"/>
    <row r="43298" hidden="1" x14ac:dyDescent="0.25"/>
    <row r="43299" hidden="1" x14ac:dyDescent="0.25"/>
    <row r="43300" hidden="1" x14ac:dyDescent="0.25"/>
    <row r="43301" hidden="1" x14ac:dyDescent="0.25"/>
    <row r="43302" hidden="1" x14ac:dyDescent="0.25"/>
    <row r="43303" hidden="1" x14ac:dyDescent="0.25"/>
    <row r="43304" hidden="1" x14ac:dyDescent="0.25"/>
    <row r="43305" hidden="1" x14ac:dyDescent="0.25"/>
    <row r="43306" hidden="1" x14ac:dyDescent="0.25"/>
    <row r="43307" hidden="1" x14ac:dyDescent="0.25"/>
    <row r="43308" hidden="1" x14ac:dyDescent="0.25"/>
    <row r="43309" hidden="1" x14ac:dyDescent="0.25"/>
    <row r="43310" hidden="1" x14ac:dyDescent="0.25"/>
    <row r="43311" hidden="1" x14ac:dyDescent="0.25"/>
    <row r="43312" hidden="1" x14ac:dyDescent="0.25"/>
    <row r="43313" hidden="1" x14ac:dyDescent="0.25"/>
    <row r="43314" hidden="1" x14ac:dyDescent="0.25"/>
    <row r="43315" hidden="1" x14ac:dyDescent="0.25"/>
    <row r="43316" hidden="1" x14ac:dyDescent="0.25"/>
    <row r="43317" hidden="1" x14ac:dyDescent="0.25"/>
    <row r="43318" hidden="1" x14ac:dyDescent="0.25"/>
    <row r="43319" hidden="1" x14ac:dyDescent="0.25"/>
    <row r="43320" hidden="1" x14ac:dyDescent="0.25"/>
    <row r="43321" hidden="1" x14ac:dyDescent="0.25"/>
    <row r="43322" hidden="1" x14ac:dyDescent="0.25"/>
    <row r="43323" hidden="1" x14ac:dyDescent="0.25"/>
    <row r="43324" hidden="1" x14ac:dyDescent="0.25"/>
    <row r="43325" hidden="1" x14ac:dyDescent="0.25"/>
    <row r="43326" hidden="1" x14ac:dyDescent="0.25"/>
    <row r="43327" hidden="1" x14ac:dyDescent="0.25"/>
    <row r="43328" hidden="1" x14ac:dyDescent="0.25"/>
    <row r="43329" hidden="1" x14ac:dyDescent="0.25"/>
    <row r="43330" hidden="1" x14ac:dyDescent="0.25"/>
    <row r="43331" hidden="1" x14ac:dyDescent="0.25"/>
    <row r="43332" hidden="1" x14ac:dyDescent="0.25"/>
    <row r="43333" hidden="1" x14ac:dyDescent="0.25"/>
    <row r="43334" hidden="1" x14ac:dyDescent="0.25"/>
    <row r="43335" hidden="1" x14ac:dyDescent="0.25"/>
    <row r="43336" hidden="1" x14ac:dyDescent="0.25"/>
    <row r="43337" hidden="1" x14ac:dyDescent="0.25"/>
    <row r="43338" hidden="1" x14ac:dyDescent="0.25"/>
    <row r="43339" hidden="1" x14ac:dyDescent="0.25"/>
    <row r="43340" hidden="1" x14ac:dyDescent="0.25"/>
    <row r="43341" hidden="1" x14ac:dyDescent="0.25"/>
    <row r="43342" hidden="1" x14ac:dyDescent="0.25"/>
    <row r="43343" hidden="1" x14ac:dyDescent="0.25"/>
    <row r="43344" hidden="1" x14ac:dyDescent="0.25"/>
    <row r="43345" hidden="1" x14ac:dyDescent="0.25"/>
    <row r="43346" hidden="1" x14ac:dyDescent="0.25"/>
    <row r="43347" hidden="1" x14ac:dyDescent="0.25"/>
    <row r="43348" hidden="1" x14ac:dyDescent="0.25"/>
    <row r="43349" hidden="1" x14ac:dyDescent="0.25"/>
    <row r="43350" hidden="1" x14ac:dyDescent="0.25"/>
    <row r="43351" hidden="1" x14ac:dyDescent="0.25"/>
    <row r="43352" hidden="1" x14ac:dyDescent="0.25"/>
    <row r="43353" hidden="1" x14ac:dyDescent="0.25"/>
    <row r="43354" hidden="1" x14ac:dyDescent="0.25"/>
    <row r="43355" hidden="1" x14ac:dyDescent="0.25"/>
    <row r="43356" hidden="1" x14ac:dyDescent="0.25"/>
    <row r="43357" hidden="1" x14ac:dyDescent="0.25"/>
    <row r="43358" hidden="1" x14ac:dyDescent="0.25"/>
    <row r="43359" hidden="1" x14ac:dyDescent="0.25"/>
    <row r="43360" hidden="1" x14ac:dyDescent="0.25"/>
    <row r="43361" hidden="1" x14ac:dyDescent="0.25"/>
    <row r="43362" hidden="1" x14ac:dyDescent="0.25"/>
    <row r="43363" hidden="1" x14ac:dyDescent="0.25"/>
    <row r="43364" hidden="1" x14ac:dyDescent="0.25"/>
    <row r="43365" hidden="1" x14ac:dyDescent="0.25"/>
    <row r="43366" hidden="1" x14ac:dyDescent="0.25"/>
    <row r="43367" hidden="1" x14ac:dyDescent="0.25"/>
    <row r="43368" hidden="1" x14ac:dyDescent="0.25"/>
    <row r="43369" hidden="1" x14ac:dyDescent="0.25"/>
    <row r="43370" hidden="1" x14ac:dyDescent="0.25"/>
    <row r="43371" hidden="1" x14ac:dyDescent="0.25"/>
    <row r="43372" hidden="1" x14ac:dyDescent="0.25"/>
    <row r="43373" hidden="1" x14ac:dyDescent="0.25"/>
    <row r="43374" hidden="1" x14ac:dyDescent="0.25"/>
    <row r="43375" hidden="1" x14ac:dyDescent="0.25"/>
    <row r="43376" hidden="1" x14ac:dyDescent="0.25"/>
    <row r="43377" hidden="1" x14ac:dyDescent="0.25"/>
    <row r="43378" hidden="1" x14ac:dyDescent="0.25"/>
    <row r="43379" hidden="1" x14ac:dyDescent="0.25"/>
    <row r="43380" hidden="1" x14ac:dyDescent="0.25"/>
    <row r="43381" hidden="1" x14ac:dyDescent="0.25"/>
    <row r="43382" hidden="1" x14ac:dyDescent="0.25"/>
    <row r="43383" hidden="1" x14ac:dyDescent="0.25"/>
    <row r="43384" hidden="1" x14ac:dyDescent="0.25"/>
    <row r="43385" hidden="1" x14ac:dyDescent="0.25"/>
    <row r="43386" hidden="1" x14ac:dyDescent="0.25"/>
    <row r="43387" hidden="1" x14ac:dyDescent="0.25"/>
    <row r="43388" hidden="1" x14ac:dyDescent="0.25"/>
    <row r="43389" hidden="1" x14ac:dyDescent="0.25"/>
    <row r="43390" hidden="1" x14ac:dyDescent="0.25"/>
    <row r="43391" hidden="1" x14ac:dyDescent="0.25"/>
    <row r="43392" hidden="1" x14ac:dyDescent="0.25"/>
    <row r="43393" hidden="1" x14ac:dyDescent="0.25"/>
    <row r="43394" hidden="1" x14ac:dyDescent="0.25"/>
    <row r="43395" hidden="1" x14ac:dyDescent="0.25"/>
    <row r="43396" hidden="1" x14ac:dyDescent="0.25"/>
    <row r="43397" hidden="1" x14ac:dyDescent="0.25"/>
    <row r="43398" hidden="1" x14ac:dyDescent="0.25"/>
    <row r="43399" hidden="1" x14ac:dyDescent="0.25"/>
    <row r="43400" hidden="1" x14ac:dyDescent="0.25"/>
    <row r="43401" hidden="1" x14ac:dyDescent="0.25"/>
    <row r="43402" hidden="1" x14ac:dyDescent="0.25"/>
    <row r="43403" hidden="1" x14ac:dyDescent="0.25"/>
    <row r="43404" hidden="1" x14ac:dyDescent="0.25"/>
    <row r="43405" hidden="1" x14ac:dyDescent="0.25"/>
    <row r="43406" hidden="1" x14ac:dyDescent="0.25"/>
    <row r="43407" hidden="1" x14ac:dyDescent="0.25"/>
    <row r="43408" hidden="1" x14ac:dyDescent="0.25"/>
    <row r="43409" hidden="1" x14ac:dyDescent="0.25"/>
    <row r="43410" hidden="1" x14ac:dyDescent="0.25"/>
    <row r="43411" hidden="1" x14ac:dyDescent="0.25"/>
    <row r="43412" hidden="1" x14ac:dyDescent="0.25"/>
    <row r="43413" hidden="1" x14ac:dyDescent="0.25"/>
    <row r="43414" hidden="1" x14ac:dyDescent="0.25"/>
    <row r="43415" hidden="1" x14ac:dyDescent="0.25"/>
    <row r="43416" hidden="1" x14ac:dyDescent="0.25"/>
    <row r="43417" hidden="1" x14ac:dyDescent="0.25"/>
    <row r="43418" hidden="1" x14ac:dyDescent="0.25"/>
    <row r="43419" hidden="1" x14ac:dyDescent="0.25"/>
    <row r="43420" hidden="1" x14ac:dyDescent="0.25"/>
    <row r="43421" hidden="1" x14ac:dyDescent="0.25"/>
    <row r="43422" hidden="1" x14ac:dyDescent="0.25"/>
    <row r="43423" hidden="1" x14ac:dyDescent="0.25"/>
    <row r="43424" hidden="1" x14ac:dyDescent="0.25"/>
    <row r="43425" hidden="1" x14ac:dyDescent="0.25"/>
    <row r="43426" hidden="1" x14ac:dyDescent="0.25"/>
    <row r="43427" hidden="1" x14ac:dyDescent="0.25"/>
    <row r="43428" hidden="1" x14ac:dyDescent="0.25"/>
    <row r="43429" hidden="1" x14ac:dyDescent="0.25"/>
    <row r="43430" hidden="1" x14ac:dyDescent="0.25"/>
    <row r="43431" hidden="1" x14ac:dyDescent="0.25"/>
    <row r="43432" hidden="1" x14ac:dyDescent="0.25"/>
    <row r="43433" hidden="1" x14ac:dyDescent="0.25"/>
    <row r="43434" hidden="1" x14ac:dyDescent="0.25"/>
    <row r="43435" hidden="1" x14ac:dyDescent="0.25"/>
    <row r="43436" hidden="1" x14ac:dyDescent="0.25"/>
    <row r="43437" hidden="1" x14ac:dyDescent="0.25"/>
    <row r="43438" hidden="1" x14ac:dyDescent="0.25"/>
    <row r="43439" hidden="1" x14ac:dyDescent="0.25"/>
    <row r="43440" hidden="1" x14ac:dyDescent="0.25"/>
    <row r="43441" hidden="1" x14ac:dyDescent="0.25"/>
    <row r="43442" hidden="1" x14ac:dyDescent="0.25"/>
    <row r="43443" hidden="1" x14ac:dyDescent="0.25"/>
    <row r="43444" hidden="1" x14ac:dyDescent="0.25"/>
    <row r="43445" hidden="1" x14ac:dyDescent="0.25"/>
    <row r="43446" hidden="1" x14ac:dyDescent="0.25"/>
    <row r="43447" hidden="1" x14ac:dyDescent="0.25"/>
    <row r="43448" hidden="1" x14ac:dyDescent="0.25"/>
    <row r="43449" hidden="1" x14ac:dyDescent="0.25"/>
    <row r="43450" hidden="1" x14ac:dyDescent="0.25"/>
    <row r="43451" hidden="1" x14ac:dyDescent="0.25"/>
    <row r="43452" hidden="1" x14ac:dyDescent="0.25"/>
    <row r="43453" hidden="1" x14ac:dyDescent="0.25"/>
    <row r="43454" hidden="1" x14ac:dyDescent="0.25"/>
    <row r="43455" hidden="1" x14ac:dyDescent="0.25"/>
    <row r="43456" hidden="1" x14ac:dyDescent="0.25"/>
    <row r="43457" hidden="1" x14ac:dyDescent="0.25"/>
    <row r="43458" hidden="1" x14ac:dyDescent="0.25"/>
    <row r="43459" hidden="1" x14ac:dyDescent="0.25"/>
    <row r="43460" hidden="1" x14ac:dyDescent="0.25"/>
    <row r="43461" hidden="1" x14ac:dyDescent="0.25"/>
    <row r="43462" hidden="1" x14ac:dyDescent="0.25"/>
    <row r="43463" hidden="1" x14ac:dyDescent="0.25"/>
    <row r="43464" hidden="1" x14ac:dyDescent="0.25"/>
    <row r="43465" hidden="1" x14ac:dyDescent="0.25"/>
    <row r="43466" hidden="1" x14ac:dyDescent="0.25"/>
    <row r="43467" hidden="1" x14ac:dyDescent="0.25"/>
    <row r="43468" hidden="1" x14ac:dyDescent="0.25"/>
    <row r="43469" hidden="1" x14ac:dyDescent="0.25"/>
    <row r="43470" hidden="1" x14ac:dyDescent="0.25"/>
    <row r="43471" hidden="1" x14ac:dyDescent="0.25"/>
    <row r="43472" hidden="1" x14ac:dyDescent="0.25"/>
    <row r="43473" hidden="1" x14ac:dyDescent="0.25"/>
    <row r="43474" hidden="1" x14ac:dyDescent="0.25"/>
    <row r="43475" hidden="1" x14ac:dyDescent="0.25"/>
    <row r="43476" hidden="1" x14ac:dyDescent="0.25"/>
    <row r="43477" hidden="1" x14ac:dyDescent="0.25"/>
    <row r="43478" hidden="1" x14ac:dyDescent="0.25"/>
    <row r="43479" hidden="1" x14ac:dyDescent="0.25"/>
    <row r="43480" hidden="1" x14ac:dyDescent="0.25"/>
    <row r="43481" hidden="1" x14ac:dyDescent="0.25"/>
    <row r="43482" hidden="1" x14ac:dyDescent="0.25"/>
    <row r="43483" hidden="1" x14ac:dyDescent="0.25"/>
    <row r="43484" hidden="1" x14ac:dyDescent="0.25"/>
    <row r="43485" hidden="1" x14ac:dyDescent="0.25"/>
    <row r="43486" hidden="1" x14ac:dyDescent="0.25"/>
    <row r="43487" hidden="1" x14ac:dyDescent="0.25"/>
    <row r="43488" hidden="1" x14ac:dyDescent="0.25"/>
    <row r="43489" hidden="1" x14ac:dyDescent="0.25"/>
    <row r="43490" hidden="1" x14ac:dyDescent="0.25"/>
    <row r="43491" hidden="1" x14ac:dyDescent="0.25"/>
    <row r="43492" hidden="1" x14ac:dyDescent="0.25"/>
    <row r="43493" hidden="1" x14ac:dyDescent="0.25"/>
    <row r="43494" hidden="1" x14ac:dyDescent="0.25"/>
    <row r="43495" hidden="1" x14ac:dyDescent="0.25"/>
    <row r="43496" hidden="1" x14ac:dyDescent="0.25"/>
    <row r="43497" hidden="1" x14ac:dyDescent="0.25"/>
    <row r="43498" hidden="1" x14ac:dyDescent="0.25"/>
    <row r="43499" hidden="1" x14ac:dyDescent="0.25"/>
    <row r="43500" hidden="1" x14ac:dyDescent="0.25"/>
    <row r="43501" hidden="1" x14ac:dyDescent="0.25"/>
    <row r="43502" hidden="1" x14ac:dyDescent="0.25"/>
    <row r="43503" hidden="1" x14ac:dyDescent="0.25"/>
    <row r="43504" hidden="1" x14ac:dyDescent="0.25"/>
    <row r="43505" hidden="1" x14ac:dyDescent="0.25"/>
    <row r="43506" hidden="1" x14ac:dyDescent="0.25"/>
    <row r="43507" hidden="1" x14ac:dyDescent="0.25"/>
    <row r="43508" hidden="1" x14ac:dyDescent="0.25"/>
    <row r="43509" hidden="1" x14ac:dyDescent="0.25"/>
    <row r="43510" hidden="1" x14ac:dyDescent="0.25"/>
    <row r="43511" hidden="1" x14ac:dyDescent="0.25"/>
    <row r="43512" hidden="1" x14ac:dyDescent="0.25"/>
    <row r="43513" hidden="1" x14ac:dyDescent="0.25"/>
    <row r="43514" hidden="1" x14ac:dyDescent="0.25"/>
    <row r="43515" hidden="1" x14ac:dyDescent="0.25"/>
    <row r="43516" hidden="1" x14ac:dyDescent="0.25"/>
    <row r="43517" hidden="1" x14ac:dyDescent="0.25"/>
    <row r="43518" hidden="1" x14ac:dyDescent="0.25"/>
    <row r="43519" hidden="1" x14ac:dyDescent="0.25"/>
    <row r="43520" hidden="1" x14ac:dyDescent="0.25"/>
    <row r="43521" hidden="1" x14ac:dyDescent="0.25"/>
    <row r="43522" hidden="1" x14ac:dyDescent="0.25"/>
    <row r="43523" hidden="1" x14ac:dyDescent="0.25"/>
    <row r="43524" hidden="1" x14ac:dyDescent="0.25"/>
    <row r="43525" hidden="1" x14ac:dyDescent="0.25"/>
    <row r="43526" hidden="1" x14ac:dyDescent="0.25"/>
    <row r="43527" hidden="1" x14ac:dyDescent="0.25"/>
    <row r="43528" hidden="1" x14ac:dyDescent="0.25"/>
    <row r="43529" hidden="1" x14ac:dyDescent="0.25"/>
    <row r="43530" hidden="1" x14ac:dyDescent="0.25"/>
    <row r="43531" hidden="1" x14ac:dyDescent="0.25"/>
    <row r="43532" hidden="1" x14ac:dyDescent="0.25"/>
    <row r="43533" hidden="1" x14ac:dyDescent="0.25"/>
    <row r="43534" hidden="1" x14ac:dyDescent="0.25"/>
    <row r="43535" hidden="1" x14ac:dyDescent="0.25"/>
    <row r="43536" hidden="1" x14ac:dyDescent="0.25"/>
    <row r="43537" hidden="1" x14ac:dyDescent="0.25"/>
    <row r="43538" hidden="1" x14ac:dyDescent="0.25"/>
    <row r="43539" hidden="1" x14ac:dyDescent="0.25"/>
    <row r="43540" hidden="1" x14ac:dyDescent="0.25"/>
    <row r="43541" hidden="1" x14ac:dyDescent="0.25"/>
    <row r="43542" hidden="1" x14ac:dyDescent="0.25"/>
    <row r="43543" hidden="1" x14ac:dyDescent="0.25"/>
    <row r="43544" hidden="1" x14ac:dyDescent="0.25"/>
    <row r="43545" hidden="1" x14ac:dyDescent="0.25"/>
    <row r="43546" hidden="1" x14ac:dyDescent="0.25"/>
    <row r="43547" hidden="1" x14ac:dyDescent="0.25"/>
    <row r="43548" hidden="1" x14ac:dyDescent="0.25"/>
    <row r="43549" hidden="1" x14ac:dyDescent="0.25"/>
    <row r="43550" hidden="1" x14ac:dyDescent="0.25"/>
    <row r="43551" hidden="1" x14ac:dyDescent="0.25"/>
    <row r="43552" hidden="1" x14ac:dyDescent="0.25"/>
    <row r="43553" hidden="1" x14ac:dyDescent="0.25"/>
    <row r="43554" hidden="1" x14ac:dyDescent="0.25"/>
    <row r="43555" hidden="1" x14ac:dyDescent="0.25"/>
    <row r="43556" hidden="1" x14ac:dyDescent="0.25"/>
    <row r="43557" hidden="1" x14ac:dyDescent="0.25"/>
    <row r="43558" hidden="1" x14ac:dyDescent="0.25"/>
    <row r="43559" hidden="1" x14ac:dyDescent="0.25"/>
    <row r="43560" hidden="1" x14ac:dyDescent="0.25"/>
    <row r="43561" hidden="1" x14ac:dyDescent="0.25"/>
    <row r="43562" hidden="1" x14ac:dyDescent="0.25"/>
    <row r="43563" hidden="1" x14ac:dyDescent="0.25"/>
    <row r="43564" hidden="1" x14ac:dyDescent="0.25"/>
    <row r="43565" hidden="1" x14ac:dyDescent="0.25"/>
    <row r="43566" hidden="1" x14ac:dyDescent="0.25"/>
    <row r="43567" hidden="1" x14ac:dyDescent="0.25"/>
    <row r="43568" hidden="1" x14ac:dyDescent="0.25"/>
    <row r="43569" hidden="1" x14ac:dyDescent="0.25"/>
    <row r="43570" hidden="1" x14ac:dyDescent="0.25"/>
    <row r="43571" hidden="1" x14ac:dyDescent="0.25"/>
    <row r="43572" hidden="1" x14ac:dyDescent="0.25"/>
    <row r="43573" hidden="1" x14ac:dyDescent="0.25"/>
    <row r="43574" hidden="1" x14ac:dyDescent="0.25"/>
    <row r="43575" hidden="1" x14ac:dyDescent="0.25"/>
    <row r="43576" hidden="1" x14ac:dyDescent="0.25"/>
    <row r="43577" hidden="1" x14ac:dyDescent="0.25"/>
    <row r="43578" hidden="1" x14ac:dyDescent="0.25"/>
    <row r="43579" hidden="1" x14ac:dyDescent="0.25"/>
    <row r="43580" hidden="1" x14ac:dyDescent="0.25"/>
    <row r="43581" hidden="1" x14ac:dyDescent="0.25"/>
    <row r="43582" hidden="1" x14ac:dyDescent="0.25"/>
    <row r="43583" hidden="1" x14ac:dyDescent="0.25"/>
    <row r="43584" hidden="1" x14ac:dyDescent="0.25"/>
    <row r="43585" hidden="1" x14ac:dyDescent="0.25"/>
    <row r="43586" hidden="1" x14ac:dyDescent="0.25"/>
    <row r="43587" hidden="1" x14ac:dyDescent="0.25"/>
    <row r="43588" hidden="1" x14ac:dyDescent="0.25"/>
    <row r="43589" hidden="1" x14ac:dyDescent="0.25"/>
    <row r="43590" hidden="1" x14ac:dyDescent="0.25"/>
    <row r="43591" hidden="1" x14ac:dyDescent="0.25"/>
    <row r="43592" hidden="1" x14ac:dyDescent="0.25"/>
    <row r="43593" hidden="1" x14ac:dyDescent="0.25"/>
    <row r="43594" hidden="1" x14ac:dyDescent="0.25"/>
    <row r="43595" hidden="1" x14ac:dyDescent="0.25"/>
    <row r="43596" hidden="1" x14ac:dyDescent="0.25"/>
    <row r="43597" hidden="1" x14ac:dyDescent="0.25"/>
    <row r="43598" hidden="1" x14ac:dyDescent="0.25"/>
    <row r="43599" hidden="1" x14ac:dyDescent="0.25"/>
    <row r="43600" hidden="1" x14ac:dyDescent="0.25"/>
    <row r="43601" hidden="1" x14ac:dyDescent="0.25"/>
    <row r="43602" hidden="1" x14ac:dyDescent="0.25"/>
    <row r="43603" hidden="1" x14ac:dyDescent="0.25"/>
    <row r="43604" hidden="1" x14ac:dyDescent="0.25"/>
    <row r="43605" hidden="1" x14ac:dyDescent="0.25"/>
    <row r="43606" hidden="1" x14ac:dyDescent="0.25"/>
    <row r="43607" hidden="1" x14ac:dyDescent="0.25"/>
    <row r="43608" hidden="1" x14ac:dyDescent="0.25"/>
    <row r="43609" hidden="1" x14ac:dyDescent="0.25"/>
    <row r="43610" hidden="1" x14ac:dyDescent="0.25"/>
    <row r="43611" hidden="1" x14ac:dyDescent="0.25"/>
    <row r="43612" hidden="1" x14ac:dyDescent="0.25"/>
    <row r="43613" hidden="1" x14ac:dyDescent="0.25"/>
    <row r="43614" hidden="1" x14ac:dyDescent="0.25"/>
    <row r="43615" hidden="1" x14ac:dyDescent="0.25"/>
    <row r="43616" hidden="1" x14ac:dyDescent="0.25"/>
    <row r="43617" hidden="1" x14ac:dyDescent="0.25"/>
    <row r="43618" hidden="1" x14ac:dyDescent="0.25"/>
    <row r="43619" hidden="1" x14ac:dyDescent="0.25"/>
    <row r="43620" hidden="1" x14ac:dyDescent="0.25"/>
    <row r="43621" hidden="1" x14ac:dyDescent="0.25"/>
    <row r="43622" hidden="1" x14ac:dyDescent="0.25"/>
    <row r="43623" hidden="1" x14ac:dyDescent="0.25"/>
    <row r="43624" hidden="1" x14ac:dyDescent="0.25"/>
    <row r="43625" hidden="1" x14ac:dyDescent="0.25"/>
    <row r="43626" hidden="1" x14ac:dyDescent="0.25"/>
    <row r="43627" hidden="1" x14ac:dyDescent="0.25"/>
    <row r="43628" hidden="1" x14ac:dyDescent="0.25"/>
    <row r="43629" hidden="1" x14ac:dyDescent="0.25"/>
    <row r="43630" hidden="1" x14ac:dyDescent="0.25"/>
    <row r="43631" hidden="1" x14ac:dyDescent="0.25"/>
    <row r="43632" hidden="1" x14ac:dyDescent="0.25"/>
    <row r="43633" hidden="1" x14ac:dyDescent="0.25"/>
    <row r="43634" hidden="1" x14ac:dyDescent="0.25"/>
    <row r="43635" hidden="1" x14ac:dyDescent="0.25"/>
    <row r="43636" hidden="1" x14ac:dyDescent="0.25"/>
    <row r="43637" hidden="1" x14ac:dyDescent="0.25"/>
    <row r="43638" hidden="1" x14ac:dyDescent="0.25"/>
    <row r="43639" hidden="1" x14ac:dyDescent="0.25"/>
    <row r="43640" hidden="1" x14ac:dyDescent="0.25"/>
    <row r="43641" hidden="1" x14ac:dyDescent="0.25"/>
    <row r="43642" hidden="1" x14ac:dyDescent="0.25"/>
    <row r="43643" hidden="1" x14ac:dyDescent="0.25"/>
    <row r="43644" hidden="1" x14ac:dyDescent="0.25"/>
    <row r="43645" hidden="1" x14ac:dyDescent="0.25"/>
    <row r="43646" hidden="1" x14ac:dyDescent="0.25"/>
    <row r="43647" hidden="1" x14ac:dyDescent="0.25"/>
    <row r="43648" hidden="1" x14ac:dyDescent="0.25"/>
    <row r="43649" hidden="1" x14ac:dyDescent="0.25"/>
    <row r="43650" hidden="1" x14ac:dyDescent="0.25"/>
    <row r="43651" hidden="1" x14ac:dyDescent="0.25"/>
    <row r="43652" hidden="1" x14ac:dyDescent="0.25"/>
    <row r="43653" hidden="1" x14ac:dyDescent="0.25"/>
    <row r="43654" hidden="1" x14ac:dyDescent="0.25"/>
    <row r="43655" hidden="1" x14ac:dyDescent="0.25"/>
    <row r="43656" hidden="1" x14ac:dyDescent="0.25"/>
    <row r="43657" hidden="1" x14ac:dyDescent="0.25"/>
    <row r="43658" hidden="1" x14ac:dyDescent="0.25"/>
    <row r="43659" hidden="1" x14ac:dyDescent="0.25"/>
    <row r="43660" hidden="1" x14ac:dyDescent="0.25"/>
    <row r="43661" hidden="1" x14ac:dyDescent="0.25"/>
    <row r="43662" hidden="1" x14ac:dyDescent="0.25"/>
    <row r="43663" hidden="1" x14ac:dyDescent="0.25"/>
    <row r="43664" hidden="1" x14ac:dyDescent="0.25"/>
    <row r="43665" hidden="1" x14ac:dyDescent="0.25"/>
    <row r="43666" hidden="1" x14ac:dyDescent="0.25"/>
    <row r="43667" hidden="1" x14ac:dyDescent="0.25"/>
    <row r="43668" hidden="1" x14ac:dyDescent="0.25"/>
    <row r="43669" hidden="1" x14ac:dyDescent="0.25"/>
    <row r="43670" hidden="1" x14ac:dyDescent="0.25"/>
    <row r="43671" hidden="1" x14ac:dyDescent="0.25"/>
    <row r="43672" hidden="1" x14ac:dyDescent="0.25"/>
    <row r="43673" hidden="1" x14ac:dyDescent="0.25"/>
    <row r="43674" hidden="1" x14ac:dyDescent="0.25"/>
    <row r="43675" hidden="1" x14ac:dyDescent="0.25"/>
    <row r="43676" hidden="1" x14ac:dyDescent="0.25"/>
    <row r="43677" hidden="1" x14ac:dyDescent="0.25"/>
    <row r="43678" hidden="1" x14ac:dyDescent="0.25"/>
    <row r="43679" hidden="1" x14ac:dyDescent="0.25"/>
    <row r="43680" hidden="1" x14ac:dyDescent="0.25"/>
    <row r="43681" hidden="1" x14ac:dyDescent="0.25"/>
    <row r="43682" hidden="1" x14ac:dyDescent="0.25"/>
    <row r="43683" hidden="1" x14ac:dyDescent="0.25"/>
    <row r="43684" hidden="1" x14ac:dyDescent="0.25"/>
    <row r="43685" hidden="1" x14ac:dyDescent="0.25"/>
    <row r="43686" hidden="1" x14ac:dyDescent="0.25"/>
    <row r="43687" hidden="1" x14ac:dyDescent="0.25"/>
    <row r="43688" hidden="1" x14ac:dyDescent="0.25"/>
    <row r="43689" hidden="1" x14ac:dyDescent="0.25"/>
    <row r="43690" hidden="1" x14ac:dyDescent="0.25"/>
    <row r="43691" hidden="1" x14ac:dyDescent="0.25"/>
    <row r="43692" hidden="1" x14ac:dyDescent="0.25"/>
    <row r="43693" hidden="1" x14ac:dyDescent="0.25"/>
    <row r="43694" hidden="1" x14ac:dyDescent="0.25"/>
    <row r="43695" hidden="1" x14ac:dyDescent="0.25"/>
    <row r="43696" hidden="1" x14ac:dyDescent="0.25"/>
    <row r="43697" hidden="1" x14ac:dyDescent="0.25"/>
    <row r="43698" hidden="1" x14ac:dyDescent="0.25"/>
    <row r="43699" hidden="1" x14ac:dyDescent="0.25"/>
    <row r="43700" hidden="1" x14ac:dyDescent="0.25"/>
    <row r="43701" hidden="1" x14ac:dyDescent="0.25"/>
    <row r="43702" hidden="1" x14ac:dyDescent="0.25"/>
    <row r="43703" hidden="1" x14ac:dyDescent="0.25"/>
    <row r="43704" hidden="1" x14ac:dyDescent="0.25"/>
    <row r="43705" hidden="1" x14ac:dyDescent="0.25"/>
    <row r="43706" hidden="1" x14ac:dyDescent="0.25"/>
    <row r="43707" hidden="1" x14ac:dyDescent="0.25"/>
    <row r="43708" hidden="1" x14ac:dyDescent="0.25"/>
    <row r="43709" hidden="1" x14ac:dyDescent="0.25"/>
    <row r="43710" hidden="1" x14ac:dyDescent="0.25"/>
    <row r="43711" hidden="1" x14ac:dyDescent="0.25"/>
    <row r="43712" hidden="1" x14ac:dyDescent="0.25"/>
    <row r="43713" hidden="1" x14ac:dyDescent="0.25"/>
    <row r="43714" hidden="1" x14ac:dyDescent="0.25"/>
    <row r="43715" hidden="1" x14ac:dyDescent="0.25"/>
    <row r="43716" hidden="1" x14ac:dyDescent="0.25"/>
    <row r="43717" hidden="1" x14ac:dyDescent="0.25"/>
    <row r="43718" hidden="1" x14ac:dyDescent="0.25"/>
    <row r="43719" hidden="1" x14ac:dyDescent="0.25"/>
    <row r="43720" hidden="1" x14ac:dyDescent="0.25"/>
    <row r="43721" hidden="1" x14ac:dyDescent="0.25"/>
    <row r="43722" hidden="1" x14ac:dyDescent="0.25"/>
    <row r="43723" hidden="1" x14ac:dyDescent="0.25"/>
    <row r="43724" hidden="1" x14ac:dyDescent="0.25"/>
    <row r="43725" hidden="1" x14ac:dyDescent="0.25"/>
    <row r="43726" hidden="1" x14ac:dyDescent="0.25"/>
    <row r="43727" hidden="1" x14ac:dyDescent="0.25"/>
    <row r="43728" hidden="1" x14ac:dyDescent="0.25"/>
    <row r="43729" hidden="1" x14ac:dyDescent="0.25"/>
    <row r="43730" hidden="1" x14ac:dyDescent="0.25"/>
    <row r="43731" hidden="1" x14ac:dyDescent="0.25"/>
    <row r="43732" hidden="1" x14ac:dyDescent="0.25"/>
    <row r="43733" hidden="1" x14ac:dyDescent="0.25"/>
    <row r="43734" hidden="1" x14ac:dyDescent="0.25"/>
    <row r="43735" hidden="1" x14ac:dyDescent="0.25"/>
    <row r="43736" hidden="1" x14ac:dyDescent="0.25"/>
    <row r="43737" hidden="1" x14ac:dyDescent="0.25"/>
    <row r="43738" hidden="1" x14ac:dyDescent="0.25"/>
    <row r="43739" hidden="1" x14ac:dyDescent="0.25"/>
    <row r="43740" hidden="1" x14ac:dyDescent="0.25"/>
    <row r="43741" hidden="1" x14ac:dyDescent="0.25"/>
    <row r="43742" hidden="1" x14ac:dyDescent="0.25"/>
    <row r="43743" hidden="1" x14ac:dyDescent="0.25"/>
    <row r="43744" hidden="1" x14ac:dyDescent="0.25"/>
    <row r="43745" hidden="1" x14ac:dyDescent="0.25"/>
    <row r="43746" hidden="1" x14ac:dyDescent="0.25"/>
    <row r="43747" hidden="1" x14ac:dyDescent="0.25"/>
    <row r="43748" hidden="1" x14ac:dyDescent="0.25"/>
    <row r="43749" hidden="1" x14ac:dyDescent="0.25"/>
    <row r="43750" hidden="1" x14ac:dyDescent="0.25"/>
    <row r="43751" hidden="1" x14ac:dyDescent="0.25"/>
    <row r="43752" hidden="1" x14ac:dyDescent="0.25"/>
    <row r="43753" hidden="1" x14ac:dyDescent="0.25"/>
    <row r="43754" hidden="1" x14ac:dyDescent="0.25"/>
    <row r="43755" hidden="1" x14ac:dyDescent="0.25"/>
    <row r="43756" hidden="1" x14ac:dyDescent="0.25"/>
    <row r="43757" hidden="1" x14ac:dyDescent="0.25"/>
    <row r="43758" hidden="1" x14ac:dyDescent="0.25"/>
    <row r="43759" hidden="1" x14ac:dyDescent="0.25"/>
    <row r="43760" hidden="1" x14ac:dyDescent="0.25"/>
    <row r="43761" hidden="1" x14ac:dyDescent="0.25"/>
    <row r="43762" hidden="1" x14ac:dyDescent="0.25"/>
    <row r="43763" hidden="1" x14ac:dyDescent="0.25"/>
    <row r="43764" hidden="1" x14ac:dyDescent="0.25"/>
    <row r="43765" hidden="1" x14ac:dyDescent="0.25"/>
    <row r="43766" hidden="1" x14ac:dyDescent="0.25"/>
    <row r="43767" hidden="1" x14ac:dyDescent="0.25"/>
    <row r="43768" hidden="1" x14ac:dyDescent="0.25"/>
    <row r="43769" hidden="1" x14ac:dyDescent="0.25"/>
    <row r="43770" hidden="1" x14ac:dyDescent="0.25"/>
    <row r="43771" hidden="1" x14ac:dyDescent="0.25"/>
    <row r="43772" hidden="1" x14ac:dyDescent="0.25"/>
    <row r="43773" hidden="1" x14ac:dyDescent="0.25"/>
    <row r="43774" hidden="1" x14ac:dyDescent="0.25"/>
    <row r="43775" hidden="1" x14ac:dyDescent="0.25"/>
    <row r="43776" hidden="1" x14ac:dyDescent="0.25"/>
    <row r="43777" hidden="1" x14ac:dyDescent="0.25"/>
    <row r="43778" hidden="1" x14ac:dyDescent="0.25"/>
    <row r="43779" hidden="1" x14ac:dyDescent="0.25"/>
    <row r="43780" hidden="1" x14ac:dyDescent="0.25"/>
    <row r="43781" hidden="1" x14ac:dyDescent="0.25"/>
    <row r="43782" hidden="1" x14ac:dyDescent="0.25"/>
    <row r="43783" hidden="1" x14ac:dyDescent="0.25"/>
    <row r="43784" hidden="1" x14ac:dyDescent="0.25"/>
    <row r="43785" hidden="1" x14ac:dyDescent="0.25"/>
    <row r="43786" hidden="1" x14ac:dyDescent="0.25"/>
    <row r="43787" hidden="1" x14ac:dyDescent="0.25"/>
    <row r="43788" hidden="1" x14ac:dyDescent="0.25"/>
    <row r="43789" hidden="1" x14ac:dyDescent="0.25"/>
    <row r="43790" hidden="1" x14ac:dyDescent="0.25"/>
    <row r="43791" hidden="1" x14ac:dyDescent="0.25"/>
    <row r="43792" hidden="1" x14ac:dyDescent="0.25"/>
    <row r="43793" hidden="1" x14ac:dyDescent="0.25"/>
    <row r="43794" hidden="1" x14ac:dyDescent="0.25"/>
    <row r="43795" hidden="1" x14ac:dyDescent="0.25"/>
    <row r="43796" hidden="1" x14ac:dyDescent="0.25"/>
    <row r="43797" hidden="1" x14ac:dyDescent="0.25"/>
    <row r="43798" hidden="1" x14ac:dyDescent="0.25"/>
    <row r="43799" hidden="1" x14ac:dyDescent="0.25"/>
    <row r="43800" hidden="1" x14ac:dyDescent="0.25"/>
    <row r="43801" hidden="1" x14ac:dyDescent="0.25"/>
    <row r="43802" hidden="1" x14ac:dyDescent="0.25"/>
    <row r="43803" hidden="1" x14ac:dyDescent="0.25"/>
    <row r="43804" hidden="1" x14ac:dyDescent="0.25"/>
    <row r="43805" hidden="1" x14ac:dyDescent="0.25"/>
    <row r="43806" hidden="1" x14ac:dyDescent="0.25"/>
    <row r="43807" hidden="1" x14ac:dyDescent="0.25"/>
    <row r="43808" hidden="1" x14ac:dyDescent="0.25"/>
    <row r="43809" hidden="1" x14ac:dyDescent="0.25"/>
    <row r="43810" hidden="1" x14ac:dyDescent="0.25"/>
    <row r="43811" hidden="1" x14ac:dyDescent="0.25"/>
    <row r="43812" hidden="1" x14ac:dyDescent="0.25"/>
    <row r="43813" hidden="1" x14ac:dyDescent="0.25"/>
    <row r="43814" hidden="1" x14ac:dyDescent="0.25"/>
    <row r="43815" hidden="1" x14ac:dyDescent="0.25"/>
    <row r="43816" hidden="1" x14ac:dyDescent="0.25"/>
    <row r="43817" hidden="1" x14ac:dyDescent="0.25"/>
    <row r="43818" hidden="1" x14ac:dyDescent="0.25"/>
    <row r="43819" hidden="1" x14ac:dyDescent="0.25"/>
    <row r="43820" hidden="1" x14ac:dyDescent="0.25"/>
    <row r="43821" hidden="1" x14ac:dyDescent="0.25"/>
    <row r="43822" hidden="1" x14ac:dyDescent="0.25"/>
    <row r="43823" hidden="1" x14ac:dyDescent="0.25"/>
    <row r="43824" hidden="1" x14ac:dyDescent="0.25"/>
    <row r="43825" hidden="1" x14ac:dyDescent="0.25"/>
    <row r="43826" hidden="1" x14ac:dyDescent="0.25"/>
    <row r="43827" hidden="1" x14ac:dyDescent="0.25"/>
    <row r="43828" hidden="1" x14ac:dyDescent="0.25"/>
    <row r="43829" hidden="1" x14ac:dyDescent="0.25"/>
    <row r="43830" hidden="1" x14ac:dyDescent="0.25"/>
    <row r="43831" hidden="1" x14ac:dyDescent="0.25"/>
    <row r="43832" hidden="1" x14ac:dyDescent="0.25"/>
    <row r="43833" hidden="1" x14ac:dyDescent="0.25"/>
    <row r="43834" hidden="1" x14ac:dyDescent="0.25"/>
    <row r="43835" hidden="1" x14ac:dyDescent="0.25"/>
    <row r="43836" hidden="1" x14ac:dyDescent="0.25"/>
    <row r="43837" hidden="1" x14ac:dyDescent="0.25"/>
    <row r="43838" hidden="1" x14ac:dyDescent="0.25"/>
    <row r="43839" hidden="1" x14ac:dyDescent="0.25"/>
    <row r="43840" hidden="1" x14ac:dyDescent="0.25"/>
    <row r="43841" hidden="1" x14ac:dyDescent="0.25"/>
    <row r="43842" hidden="1" x14ac:dyDescent="0.25"/>
    <row r="43843" hidden="1" x14ac:dyDescent="0.25"/>
    <row r="43844" hidden="1" x14ac:dyDescent="0.25"/>
    <row r="43845" hidden="1" x14ac:dyDescent="0.25"/>
    <row r="43846" hidden="1" x14ac:dyDescent="0.25"/>
    <row r="43847" hidden="1" x14ac:dyDescent="0.25"/>
    <row r="43848" hidden="1" x14ac:dyDescent="0.25"/>
    <row r="43849" hidden="1" x14ac:dyDescent="0.25"/>
    <row r="43850" hidden="1" x14ac:dyDescent="0.25"/>
    <row r="43851" hidden="1" x14ac:dyDescent="0.25"/>
    <row r="43852" hidden="1" x14ac:dyDescent="0.25"/>
    <row r="43853" hidden="1" x14ac:dyDescent="0.25"/>
    <row r="43854" hidden="1" x14ac:dyDescent="0.25"/>
    <row r="43855" hidden="1" x14ac:dyDescent="0.25"/>
    <row r="43856" hidden="1" x14ac:dyDescent="0.25"/>
    <row r="43857" hidden="1" x14ac:dyDescent="0.25"/>
    <row r="43858" hidden="1" x14ac:dyDescent="0.25"/>
    <row r="43859" hidden="1" x14ac:dyDescent="0.25"/>
    <row r="43860" hidden="1" x14ac:dyDescent="0.25"/>
    <row r="43861" hidden="1" x14ac:dyDescent="0.25"/>
    <row r="43862" hidden="1" x14ac:dyDescent="0.25"/>
    <row r="43863" hidden="1" x14ac:dyDescent="0.25"/>
    <row r="43864" hidden="1" x14ac:dyDescent="0.25"/>
    <row r="43865" hidden="1" x14ac:dyDescent="0.25"/>
    <row r="43866" hidden="1" x14ac:dyDescent="0.25"/>
    <row r="43867" hidden="1" x14ac:dyDescent="0.25"/>
    <row r="43868" hidden="1" x14ac:dyDescent="0.25"/>
    <row r="43869" hidden="1" x14ac:dyDescent="0.25"/>
    <row r="43870" hidden="1" x14ac:dyDescent="0.25"/>
    <row r="43871" hidden="1" x14ac:dyDescent="0.25"/>
    <row r="43872" hidden="1" x14ac:dyDescent="0.25"/>
    <row r="43873" hidden="1" x14ac:dyDescent="0.25"/>
    <row r="43874" hidden="1" x14ac:dyDescent="0.25"/>
    <row r="43875" hidden="1" x14ac:dyDescent="0.25"/>
    <row r="43876" hidden="1" x14ac:dyDescent="0.25"/>
    <row r="43877" hidden="1" x14ac:dyDescent="0.25"/>
    <row r="43878" hidden="1" x14ac:dyDescent="0.25"/>
    <row r="43879" hidden="1" x14ac:dyDescent="0.25"/>
    <row r="43880" hidden="1" x14ac:dyDescent="0.25"/>
    <row r="43881" hidden="1" x14ac:dyDescent="0.25"/>
    <row r="43882" hidden="1" x14ac:dyDescent="0.25"/>
    <row r="43883" hidden="1" x14ac:dyDescent="0.25"/>
    <row r="43884" hidden="1" x14ac:dyDescent="0.25"/>
    <row r="43885" hidden="1" x14ac:dyDescent="0.25"/>
    <row r="43886" hidden="1" x14ac:dyDescent="0.25"/>
    <row r="43887" hidden="1" x14ac:dyDescent="0.25"/>
    <row r="43888" hidden="1" x14ac:dyDescent="0.25"/>
    <row r="43889" hidden="1" x14ac:dyDescent="0.25"/>
    <row r="43890" hidden="1" x14ac:dyDescent="0.25"/>
    <row r="43891" hidden="1" x14ac:dyDescent="0.25"/>
    <row r="43892" hidden="1" x14ac:dyDescent="0.25"/>
    <row r="43893" hidden="1" x14ac:dyDescent="0.25"/>
    <row r="43894" hidden="1" x14ac:dyDescent="0.25"/>
    <row r="43895" hidden="1" x14ac:dyDescent="0.25"/>
    <row r="43896" hidden="1" x14ac:dyDescent="0.25"/>
    <row r="43897" hidden="1" x14ac:dyDescent="0.25"/>
    <row r="43898" hidden="1" x14ac:dyDescent="0.25"/>
    <row r="43899" hidden="1" x14ac:dyDescent="0.25"/>
    <row r="43900" hidden="1" x14ac:dyDescent="0.25"/>
    <row r="43901" hidden="1" x14ac:dyDescent="0.25"/>
    <row r="43902" hidden="1" x14ac:dyDescent="0.25"/>
    <row r="43903" hidden="1" x14ac:dyDescent="0.25"/>
    <row r="43904" hidden="1" x14ac:dyDescent="0.25"/>
    <row r="43905" hidden="1" x14ac:dyDescent="0.25"/>
    <row r="43906" hidden="1" x14ac:dyDescent="0.25"/>
    <row r="43907" hidden="1" x14ac:dyDescent="0.25"/>
    <row r="43908" hidden="1" x14ac:dyDescent="0.25"/>
    <row r="43909" hidden="1" x14ac:dyDescent="0.25"/>
    <row r="43910" hidden="1" x14ac:dyDescent="0.25"/>
    <row r="43911" hidden="1" x14ac:dyDescent="0.25"/>
    <row r="43912" hidden="1" x14ac:dyDescent="0.25"/>
    <row r="43913" hidden="1" x14ac:dyDescent="0.25"/>
    <row r="43914" hidden="1" x14ac:dyDescent="0.25"/>
    <row r="43915" hidden="1" x14ac:dyDescent="0.25"/>
    <row r="43916" hidden="1" x14ac:dyDescent="0.25"/>
    <row r="43917" hidden="1" x14ac:dyDescent="0.25"/>
    <row r="43918" hidden="1" x14ac:dyDescent="0.25"/>
    <row r="43919" hidden="1" x14ac:dyDescent="0.25"/>
    <row r="43920" hidden="1" x14ac:dyDescent="0.25"/>
    <row r="43921" hidden="1" x14ac:dyDescent="0.25"/>
    <row r="43922" hidden="1" x14ac:dyDescent="0.25"/>
    <row r="43923" hidden="1" x14ac:dyDescent="0.25"/>
    <row r="43924" hidden="1" x14ac:dyDescent="0.25"/>
    <row r="43925" hidden="1" x14ac:dyDescent="0.25"/>
    <row r="43926" hidden="1" x14ac:dyDescent="0.25"/>
    <row r="43927" hidden="1" x14ac:dyDescent="0.25"/>
    <row r="43928" hidden="1" x14ac:dyDescent="0.25"/>
    <row r="43929" hidden="1" x14ac:dyDescent="0.25"/>
    <row r="43930" hidden="1" x14ac:dyDescent="0.25"/>
    <row r="43931" hidden="1" x14ac:dyDescent="0.25"/>
    <row r="43932" hidden="1" x14ac:dyDescent="0.25"/>
    <row r="43933" hidden="1" x14ac:dyDescent="0.25"/>
    <row r="43934" hidden="1" x14ac:dyDescent="0.25"/>
    <row r="43935" hidden="1" x14ac:dyDescent="0.25"/>
    <row r="43936" hidden="1" x14ac:dyDescent="0.25"/>
    <row r="43937" hidden="1" x14ac:dyDescent="0.25"/>
    <row r="43938" hidden="1" x14ac:dyDescent="0.25"/>
    <row r="43939" hidden="1" x14ac:dyDescent="0.25"/>
    <row r="43940" hidden="1" x14ac:dyDescent="0.25"/>
    <row r="43941" hidden="1" x14ac:dyDescent="0.25"/>
    <row r="43942" hidden="1" x14ac:dyDescent="0.25"/>
    <row r="43943" hidden="1" x14ac:dyDescent="0.25"/>
    <row r="43944" hidden="1" x14ac:dyDescent="0.25"/>
    <row r="43945" hidden="1" x14ac:dyDescent="0.25"/>
    <row r="43946" hidden="1" x14ac:dyDescent="0.25"/>
    <row r="43947" hidden="1" x14ac:dyDescent="0.25"/>
    <row r="43948" hidden="1" x14ac:dyDescent="0.25"/>
    <row r="43949" hidden="1" x14ac:dyDescent="0.25"/>
    <row r="43950" hidden="1" x14ac:dyDescent="0.25"/>
    <row r="43951" hidden="1" x14ac:dyDescent="0.25"/>
    <row r="43952" hidden="1" x14ac:dyDescent="0.25"/>
    <row r="43953" hidden="1" x14ac:dyDescent="0.25"/>
    <row r="43954" hidden="1" x14ac:dyDescent="0.25"/>
    <row r="43955" hidden="1" x14ac:dyDescent="0.25"/>
    <row r="43956" hidden="1" x14ac:dyDescent="0.25"/>
    <row r="43957" hidden="1" x14ac:dyDescent="0.25"/>
    <row r="43958" hidden="1" x14ac:dyDescent="0.25"/>
    <row r="43959" hidden="1" x14ac:dyDescent="0.25"/>
    <row r="43960" hidden="1" x14ac:dyDescent="0.25"/>
    <row r="43961" hidden="1" x14ac:dyDescent="0.25"/>
    <row r="43962" hidden="1" x14ac:dyDescent="0.25"/>
    <row r="43963" hidden="1" x14ac:dyDescent="0.25"/>
    <row r="43964" hidden="1" x14ac:dyDescent="0.25"/>
    <row r="43965" hidden="1" x14ac:dyDescent="0.25"/>
    <row r="43966" hidden="1" x14ac:dyDescent="0.25"/>
    <row r="43967" hidden="1" x14ac:dyDescent="0.25"/>
    <row r="43968" hidden="1" x14ac:dyDescent="0.25"/>
    <row r="43969" hidden="1" x14ac:dyDescent="0.25"/>
    <row r="43970" hidden="1" x14ac:dyDescent="0.25"/>
    <row r="43971" hidden="1" x14ac:dyDescent="0.25"/>
    <row r="43972" hidden="1" x14ac:dyDescent="0.25"/>
    <row r="43973" hidden="1" x14ac:dyDescent="0.25"/>
    <row r="43974" hidden="1" x14ac:dyDescent="0.25"/>
    <row r="43975" hidden="1" x14ac:dyDescent="0.25"/>
    <row r="43976" hidden="1" x14ac:dyDescent="0.25"/>
    <row r="43977" hidden="1" x14ac:dyDescent="0.25"/>
    <row r="43978" hidden="1" x14ac:dyDescent="0.25"/>
    <row r="43979" hidden="1" x14ac:dyDescent="0.25"/>
    <row r="43980" hidden="1" x14ac:dyDescent="0.25"/>
    <row r="43981" hidden="1" x14ac:dyDescent="0.25"/>
    <row r="43982" hidden="1" x14ac:dyDescent="0.25"/>
    <row r="43983" hidden="1" x14ac:dyDescent="0.25"/>
    <row r="43984" hidden="1" x14ac:dyDescent="0.25"/>
    <row r="43985" hidden="1" x14ac:dyDescent="0.25"/>
    <row r="43986" hidden="1" x14ac:dyDescent="0.25"/>
    <row r="43987" hidden="1" x14ac:dyDescent="0.25"/>
    <row r="43988" hidden="1" x14ac:dyDescent="0.25"/>
    <row r="43989" hidden="1" x14ac:dyDescent="0.25"/>
    <row r="43990" hidden="1" x14ac:dyDescent="0.25"/>
    <row r="43991" hidden="1" x14ac:dyDescent="0.25"/>
    <row r="43992" hidden="1" x14ac:dyDescent="0.25"/>
    <row r="43993" hidden="1" x14ac:dyDescent="0.25"/>
    <row r="43994" hidden="1" x14ac:dyDescent="0.25"/>
    <row r="43995" hidden="1" x14ac:dyDescent="0.25"/>
    <row r="43996" hidden="1" x14ac:dyDescent="0.25"/>
    <row r="43997" hidden="1" x14ac:dyDescent="0.25"/>
    <row r="43998" hidden="1" x14ac:dyDescent="0.25"/>
    <row r="43999" hidden="1" x14ac:dyDescent="0.25"/>
    <row r="44000" hidden="1" x14ac:dyDescent="0.25"/>
    <row r="44001" hidden="1" x14ac:dyDescent="0.25"/>
    <row r="44002" hidden="1" x14ac:dyDescent="0.25"/>
    <row r="44003" hidden="1" x14ac:dyDescent="0.25"/>
    <row r="44004" hidden="1" x14ac:dyDescent="0.25"/>
    <row r="44005" hidden="1" x14ac:dyDescent="0.25"/>
    <row r="44006" hidden="1" x14ac:dyDescent="0.25"/>
    <row r="44007" hidden="1" x14ac:dyDescent="0.25"/>
    <row r="44008" hidden="1" x14ac:dyDescent="0.25"/>
    <row r="44009" hidden="1" x14ac:dyDescent="0.25"/>
    <row r="44010" hidden="1" x14ac:dyDescent="0.25"/>
    <row r="44011" hidden="1" x14ac:dyDescent="0.25"/>
    <row r="44012" hidden="1" x14ac:dyDescent="0.25"/>
    <row r="44013" hidden="1" x14ac:dyDescent="0.25"/>
    <row r="44014" hidden="1" x14ac:dyDescent="0.25"/>
    <row r="44015" hidden="1" x14ac:dyDescent="0.25"/>
    <row r="44016" hidden="1" x14ac:dyDescent="0.25"/>
    <row r="44017" hidden="1" x14ac:dyDescent="0.25"/>
    <row r="44018" hidden="1" x14ac:dyDescent="0.25"/>
    <row r="44019" hidden="1" x14ac:dyDescent="0.25"/>
    <row r="44020" hidden="1" x14ac:dyDescent="0.25"/>
    <row r="44021" hidden="1" x14ac:dyDescent="0.25"/>
    <row r="44022" hidden="1" x14ac:dyDescent="0.25"/>
    <row r="44023" hidden="1" x14ac:dyDescent="0.25"/>
    <row r="44024" hidden="1" x14ac:dyDescent="0.25"/>
    <row r="44025" hidden="1" x14ac:dyDescent="0.25"/>
    <row r="44026" hidden="1" x14ac:dyDescent="0.25"/>
    <row r="44027" hidden="1" x14ac:dyDescent="0.25"/>
    <row r="44028" hidden="1" x14ac:dyDescent="0.25"/>
    <row r="44029" hidden="1" x14ac:dyDescent="0.25"/>
    <row r="44030" hidden="1" x14ac:dyDescent="0.25"/>
    <row r="44031" hidden="1" x14ac:dyDescent="0.25"/>
    <row r="44032" hidden="1" x14ac:dyDescent="0.25"/>
    <row r="44033" hidden="1" x14ac:dyDescent="0.25"/>
    <row r="44034" hidden="1" x14ac:dyDescent="0.25"/>
    <row r="44035" hidden="1" x14ac:dyDescent="0.25"/>
    <row r="44036" hidden="1" x14ac:dyDescent="0.25"/>
    <row r="44037" hidden="1" x14ac:dyDescent="0.25"/>
    <row r="44038" hidden="1" x14ac:dyDescent="0.25"/>
    <row r="44039" hidden="1" x14ac:dyDescent="0.25"/>
    <row r="44040" hidden="1" x14ac:dyDescent="0.25"/>
    <row r="44041" hidden="1" x14ac:dyDescent="0.25"/>
    <row r="44042" hidden="1" x14ac:dyDescent="0.25"/>
    <row r="44043" hidden="1" x14ac:dyDescent="0.25"/>
    <row r="44044" hidden="1" x14ac:dyDescent="0.25"/>
    <row r="44045" hidden="1" x14ac:dyDescent="0.25"/>
    <row r="44046" hidden="1" x14ac:dyDescent="0.25"/>
    <row r="44047" hidden="1" x14ac:dyDescent="0.25"/>
    <row r="44048" hidden="1" x14ac:dyDescent="0.25"/>
    <row r="44049" hidden="1" x14ac:dyDescent="0.25"/>
    <row r="44050" hidden="1" x14ac:dyDescent="0.25"/>
    <row r="44051" hidden="1" x14ac:dyDescent="0.25"/>
    <row r="44052" hidden="1" x14ac:dyDescent="0.25"/>
    <row r="44053" hidden="1" x14ac:dyDescent="0.25"/>
    <row r="44054" hidden="1" x14ac:dyDescent="0.25"/>
    <row r="44055" hidden="1" x14ac:dyDescent="0.25"/>
    <row r="44056" hidden="1" x14ac:dyDescent="0.25"/>
    <row r="44057" hidden="1" x14ac:dyDescent="0.25"/>
    <row r="44058" hidden="1" x14ac:dyDescent="0.25"/>
    <row r="44059" hidden="1" x14ac:dyDescent="0.25"/>
    <row r="44060" hidden="1" x14ac:dyDescent="0.25"/>
    <row r="44061" hidden="1" x14ac:dyDescent="0.25"/>
    <row r="44062" hidden="1" x14ac:dyDescent="0.25"/>
    <row r="44063" hidden="1" x14ac:dyDescent="0.25"/>
    <row r="44064" hidden="1" x14ac:dyDescent="0.25"/>
    <row r="44065" hidden="1" x14ac:dyDescent="0.25"/>
    <row r="44066" hidden="1" x14ac:dyDescent="0.25"/>
    <row r="44067" hidden="1" x14ac:dyDescent="0.25"/>
    <row r="44068" hidden="1" x14ac:dyDescent="0.25"/>
    <row r="44069" hidden="1" x14ac:dyDescent="0.25"/>
    <row r="44070" hidden="1" x14ac:dyDescent="0.25"/>
    <row r="44071" hidden="1" x14ac:dyDescent="0.25"/>
    <row r="44072" hidden="1" x14ac:dyDescent="0.25"/>
    <row r="44073" hidden="1" x14ac:dyDescent="0.25"/>
    <row r="44074" hidden="1" x14ac:dyDescent="0.25"/>
    <row r="44075" hidden="1" x14ac:dyDescent="0.25"/>
    <row r="44076" hidden="1" x14ac:dyDescent="0.25"/>
    <row r="44077" hidden="1" x14ac:dyDescent="0.25"/>
    <row r="44078" hidden="1" x14ac:dyDescent="0.25"/>
    <row r="44079" hidden="1" x14ac:dyDescent="0.25"/>
    <row r="44080" hidden="1" x14ac:dyDescent="0.25"/>
    <row r="44081" hidden="1" x14ac:dyDescent="0.25"/>
    <row r="44082" hidden="1" x14ac:dyDescent="0.25"/>
    <row r="44083" hidden="1" x14ac:dyDescent="0.25"/>
    <row r="44084" hidden="1" x14ac:dyDescent="0.25"/>
    <row r="44085" hidden="1" x14ac:dyDescent="0.25"/>
    <row r="44086" hidden="1" x14ac:dyDescent="0.25"/>
    <row r="44087" hidden="1" x14ac:dyDescent="0.25"/>
    <row r="44088" hidden="1" x14ac:dyDescent="0.25"/>
    <row r="44089" hidden="1" x14ac:dyDescent="0.25"/>
    <row r="44090" hidden="1" x14ac:dyDescent="0.25"/>
    <row r="44091" hidden="1" x14ac:dyDescent="0.25"/>
    <row r="44092" hidden="1" x14ac:dyDescent="0.25"/>
    <row r="44093" hidden="1" x14ac:dyDescent="0.25"/>
    <row r="44094" hidden="1" x14ac:dyDescent="0.25"/>
    <row r="44095" hidden="1" x14ac:dyDescent="0.25"/>
    <row r="44096" hidden="1" x14ac:dyDescent="0.25"/>
    <row r="44097" hidden="1" x14ac:dyDescent="0.25"/>
    <row r="44098" hidden="1" x14ac:dyDescent="0.25"/>
    <row r="44099" hidden="1" x14ac:dyDescent="0.25"/>
    <row r="44100" hidden="1" x14ac:dyDescent="0.25"/>
    <row r="44101" hidden="1" x14ac:dyDescent="0.25"/>
    <row r="44102" hidden="1" x14ac:dyDescent="0.25"/>
    <row r="44103" hidden="1" x14ac:dyDescent="0.25"/>
    <row r="44104" hidden="1" x14ac:dyDescent="0.25"/>
    <row r="44105" hidden="1" x14ac:dyDescent="0.25"/>
    <row r="44106" hidden="1" x14ac:dyDescent="0.25"/>
    <row r="44107" hidden="1" x14ac:dyDescent="0.25"/>
    <row r="44108" hidden="1" x14ac:dyDescent="0.25"/>
    <row r="44109" hidden="1" x14ac:dyDescent="0.25"/>
    <row r="44110" hidden="1" x14ac:dyDescent="0.25"/>
    <row r="44111" hidden="1" x14ac:dyDescent="0.25"/>
    <row r="44112" hidden="1" x14ac:dyDescent="0.25"/>
    <row r="44113" hidden="1" x14ac:dyDescent="0.25"/>
    <row r="44114" hidden="1" x14ac:dyDescent="0.25"/>
    <row r="44115" hidden="1" x14ac:dyDescent="0.25"/>
    <row r="44116" hidden="1" x14ac:dyDescent="0.25"/>
    <row r="44117" hidden="1" x14ac:dyDescent="0.25"/>
    <row r="44118" hidden="1" x14ac:dyDescent="0.25"/>
    <row r="44119" hidden="1" x14ac:dyDescent="0.25"/>
    <row r="44120" hidden="1" x14ac:dyDescent="0.25"/>
    <row r="44121" hidden="1" x14ac:dyDescent="0.25"/>
    <row r="44122" hidden="1" x14ac:dyDescent="0.25"/>
    <row r="44123" hidden="1" x14ac:dyDescent="0.25"/>
    <row r="44124" hidden="1" x14ac:dyDescent="0.25"/>
    <row r="44125" hidden="1" x14ac:dyDescent="0.25"/>
    <row r="44126" hidden="1" x14ac:dyDescent="0.25"/>
    <row r="44127" hidden="1" x14ac:dyDescent="0.25"/>
    <row r="44128" hidden="1" x14ac:dyDescent="0.25"/>
    <row r="44129" hidden="1" x14ac:dyDescent="0.25"/>
    <row r="44130" hidden="1" x14ac:dyDescent="0.25"/>
    <row r="44131" hidden="1" x14ac:dyDescent="0.25"/>
    <row r="44132" hidden="1" x14ac:dyDescent="0.25"/>
    <row r="44133" hidden="1" x14ac:dyDescent="0.25"/>
    <row r="44134" hidden="1" x14ac:dyDescent="0.25"/>
    <row r="44135" hidden="1" x14ac:dyDescent="0.25"/>
    <row r="44136" hidden="1" x14ac:dyDescent="0.25"/>
    <row r="44137" hidden="1" x14ac:dyDescent="0.25"/>
    <row r="44138" hidden="1" x14ac:dyDescent="0.25"/>
    <row r="44139" hidden="1" x14ac:dyDescent="0.25"/>
    <row r="44140" hidden="1" x14ac:dyDescent="0.25"/>
    <row r="44141" hidden="1" x14ac:dyDescent="0.25"/>
    <row r="44142" hidden="1" x14ac:dyDescent="0.25"/>
    <row r="44143" hidden="1" x14ac:dyDescent="0.25"/>
    <row r="44144" hidden="1" x14ac:dyDescent="0.25"/>
    <row r="44145" hidden="1" x14ac:dyDescent="0.25"/>
    <row r="44146" hidden="1" x14ac:dyDescent="0.25"/>
    <row r="44147" hidden="1" x14ac:dyDescent="0.25"/>
    <row r="44148" hidden="1" x14ac:dyDescent="0.25"/>
    <row r="44149" hidden="1" x14ac:dyDescent="0.25"/>
    <row r="44150" hidden="1" x14ac:dyDescent="0.25"/>
    <row r="44151" hidden="1" x14ac:dyDescent="0.25"/>
    <row r="44152" hidden="1" x14ac:dyDescent="0.25"/>
    <row r="44153" hidden="1" x14ac:dyDescent="0.25"/>
    <row r="44154" hidden="1" x14ac:dyDescent="0.25"/>
    <row r="44155" hidden="1" x14ac:dyDescent="0.25"/>
    <row r="44156" hidden="1" x14ac:dyDescent="0.25"/>
    <row r="44157" hidden="1" x14ac:dyDescent="0.25"/>
    <row r="44158" hidden="1" x14ac:dyDescent="0.25"/>
    <row r="44159" hidden="1" x14ac:dyDescent="0.25"/>
    <row r="44160" hidden="1" x14ac:dyDescent="0.25"/>
    <row r="44161" hidden="1" x14ac:dyDescent="0.25"/>
    <row r="44162" hidden="1" x14ac:dyDescent="0.25"/>
    <row r="44163" hidden="1" x14ac:dyDescent="0.25"/>
    <row r="44164" hidden="1" x14ac:dyDescent="0.25"/>
    <row r="44165" hidden="1" x14ac:dyDescent="0.25"/>
    <row r="44166" hidden="1" x14ac:dyDescent="0.25"/>
    <row r="44167" hidden="1" x14ac:dyDescent="0.25"/>
    <row r="44168" hidden="1" x14ac:dyDescent="0.25"/>
    <row r="44169" hidden="1" x14ac:dyDescent="0.25"/>
    <row r="44170" hidden="1" x14ac:dyDescent="0.25"/>
    <row r="44171" hidden="1" x14ac:dyDescent="0.25"/>
    <row r="44172" hidden="1" x14ac:dyDescent="0.25"/>
    <row r="44173" hidden="1" x14ac:dyDescent="0.25"/>
    <row r="44174" hidden="1" x14ac:dyDescent="0.25"/>
    <row r="44175" hidden="1" x14ac:dyDescent="0.25"/>
    <row r="44176" hidden="1" x14ac:dyDescent="0.25"/>
    <row r="44177" hidden="1" x14ac:dyDescent="0.25"/>
    <row r="44178" hidden="1" x14ac:dyDescent="0.25"/>
    <row r="44179" hidden="1" x14ac:dyDescent="0.25"/>
    <row r="44180" hidden="1" x14ac:dyDescent="0.25"/>
    <row r="44181" hidden="1" x14ac:dyDescent="0.25"/>
    <row r="44182" hidden="1" x14ac:dyDescent="0.25"/>
    <row r="44183" hidden="1" x14ac:dyDescent="0.25"/>
    <row r="44184" hidden="1" x14ac:dyDescent="0.25"/>
    <row r="44185" hidden="1" x14ac:dyDescent="0.25"/>
    <row r="44186" hidden="1" x14ac:dyDescent="0.25"/>
    <row r="44187" hidden="1" x14ac:dyDescent="0.25"/>
    <row r="44188" hidden="1" x14ac:dyDescent="0.25"/>
    <row r="44189" hidden="1" x14ac:dyDescent="0.25"/>
    <row r="44190" hidden="1" x14ac:dyDescent="0.25"/>
    <row r="44191" hidden="1" x14ac:dyDescent="0.25"/>
    <row r="44192" hidden="1" x14ac:dyDescent="0.25"/>
    <row r="44193" hidden="1" x14ac:dyDescent="0.25"/>
    <row r="44194" hidden="1" x14ac:dyDescent="0.25"/>
    <row r="44195" hidden="1" x14ac:dyDescent="0.25"/>
    <row r="44196" hidden="1" x14ac:dyDescent="0.25"/>
    <row r="44197" hidden="1" x14ac:dyDescent="0.25"/>
    <row r="44198" hidden="1" x14ac:dyDescent="0.25"/>
    <row r="44199" hidden="1" x14ac:dyDescent="0.25"/>
    <row r="44200" hidden="1" x14ac:dyDescent="0.25"/>
    <row r="44201" hidden="1" x14ac:dyDescent="0.25"/>
    <row r="44202" hidden="1" x14ac:dyDescent="0.25"/>
    <row r="44203" hidden="1" x14ac:dyDescent="0.25"/>
    <row r="44204" hidden="1" x14ac:dyDescent="0.25"/>
    <row r="44205" hidden="1" x14ac:dyDescent="0.25"/>
    <row r="44206" hidden="1" x14ac:dyDescent="0.25"/>
    <row r="44207" hidden="1" x14ac:dyDescent="0.25"/>
    <row r="44208" hidden="1" x14ac:dyDescent="0.25"/>
    <row r="44209" hidden="1" x14ac:dyDescent="0.25"/>
    <row r="44210" hidden="1" x14ac:dyDescent="0.25"/>
    <row r="44211" hidden="1" x14ac:dyDescent="0.25"/>
    <row r="44212" hidden="1" x14ac:dyDescent="0.25"/>
    <row r="44213" hidden="1" x14ac:dyDescent="0.25"/>
    <row r="44214" hidden="1" x14ac:dyDescent="0.25"/>
    <row r="44215" hidden="1" x14ac:dyDescent="0.25"/>
    <row r="44216" hidden="1" x14ac:dyDescent="0.25"/>
    <row r="44217" hidden="1" x14ac:dyDescent="0.25"/>
    <row r="44218" hidden="1" x14ac:dyDescent="0.25"/>
    <row r="44219" hidden="1" x14ac:dyDescent="0.25"/>
    <row r="44220" hidden="1" x14ac:dyDescent="0.25"/>
    <row r="44221" hidden="1" x14ac:dyDescent="0.25"/>
    <row r="44222" hidden="1" x14ac:dyDescent="0.25"/>
    <row r="44223" hidden="1" x14ac:dyDescent="0.25"/>
    <row r="44224" hidden="1" x14ac:dyDescent="0.25"/>
    <row r="44225" hidden="1" x14ac:dyDescent="0.25"/>
    <row r="44226" hidden="1" x14ac:dyDescent="0.25"/>
    <row r="44227" hidden="1" x14ac:dyDescent="0.25"/>
    <row r="44228" hidden="1" x14ac:dyDescent="0.25"/>
    <row r="44229" hidden="1" x14ac:dyDescent="0.25"/>
    <row r="44230" hidden="1" x14ac:dyDescent="0.25"/>
    <row r="44231" hidden="1" x14ac:dyDescent="0.25"/>
    <row r="44232" hidden="1" x14ac:dyDescent="0.25"/>
    <row r="44233" hidden="1" x14ac:dyDescent="0.25"/>
    <row r="44234" hidden="1" x14ac:dyDescent="0.25"/>
    <row r="44235" hidden="1" x14ac:dyDescent="0.25"/>
    <row r="44236" hidden="1" x14ac:dyDescent="0.25"/>
    <row r="44237" hidden="1" x14ac:dyDescent="0.25"/>
    <row r="44238" hidden="1" x14ac:dyDescent="0.25"/>
    <row r="44239" hidden="1" x14ac:dyDescent="0.25"/>
    <row r="44240" hidden="1" x14ac:dyDescent="0.25"/>
    <row r="44241" hidden="1" x14ac:dyDescent="0.25"/>
    <row r="44242" hidden="1" x14ac:dyDescent="0.25"/>
    <row r="44243" hidden="1" x14ac:dyDescent="0.25"/>
    <row r="44244" hidden="1" x14ac:dyDescent="0.25"/>
    <row r="44245" hidden="1" x14ac:dyDescent="0.25"/>
    <row r="44246" hidden="1" x14ac:dyDescent="0.25"/>
    <row r="44247" hidden="1" x14ac:dyDescent="0.25"/>
    <row r="44248" hidden="1" x14ac:dyDescent="0.25"/>
    <row r="44249" hidden="1" x14ac:dyDescent="0.25"/>
    <row r="44250" hidden="1" x14ac:dyDescent="0.25"/>
    <row r="44251" hidden="1" x14ac:dyDescent="0.25"/>
    <row r="44252" hidden="1" x14ac:dyDescent="0.25"/>
    <row r="44253" hidden="1" x14ac:dyDescent="0.25"/>
    <row r="44254" hidden="1" x14ac:dyDescent="0.25"/>
    <row r="44255" hidden="1" x14ac:dyDescent="0.25"/>
    <row r="44256" hidden="1" x14ac:dyDescent="0.25"/>
    <row r="44257" hidden="1" x14ac:dyDescent="0.25"/>
    <row r="44258" hidden="1" x14ac:dyDescent="0.25"/>
    <row r="44259" hidden="1" x14ac:dyDescent="0.25"/>
    <row r="44260" hidden="1" x14ac:dyDescent="0.25"/>
    <row r="44261" hidden="1" x14ac:dyDescent="0.25"/>
    <row r="44262" hidden="1" x14ac:dyDescent="0.25"/>
    <row r="44263" hidden="1" x14ac:dyDescent="0.25"/>
    <row r="44264" hidden="1" x14ac:dyDescent="0.25"/>
    <row r="44265" hidden="1" x14ac:dyDescent="0.25"/>
    <row r="44266" hidden="1" x14ac:dyDescent="0.25"/>
    <row r="44267" hidden="1" x14ac:dyDescent="0.25"/>
    <row r="44268" hidden="1" x14ac:dyDescent="0.25"/>
    <row r="44269" hidden="1" x14ac:dyDescent="0.25"/>
    <row r="44270" hidden="1" x14ac:dyDescent="0.25"/>
    <row r="44271" hidden="1" x14ac:dyDescent="0.25"/>
    <row r="44272" hidden="1" x14ac:dyDescent="0.25"/>
    <row r="44273" hidden="1" x14ac:dyDescent="0.25"/>
    <row r="44274" hidden="1" x14ac:dyDescent="0.25"/>
    <row r="44275" hidden="1" x14ac:dyDescent="0.25"/>
    <row r="44276" hidden="1" x14ac:dyDescent="0.25"/>
    <row r="44277" hidden="1" x14ac:dyDescent="0.25"/>
    <row r="44278" hidden="1" x14ac:dyDescent="0.25"/>
    <row r="44279" hidden="1" x14ac:dyDescent="0.25"/>
    <row r="44280" hidden="1" x14ac:dyDescent="0.25"/>
    <row r="44281" hidden="1" x14ac:dyDescent="0.25"/>
    <row r="44282" hidden="1" x14ac:dyDescent="0.25"/>
    <row r="44283" hidden="1" x14ac:dyDescent="0.25"/>
    <row r="44284" hidden="1" x14ac:dyDescent="0.25"/>
    <row r="44285" hidden="1" x14ac:dyDescent="0.25"/>
    <row r="44286" hidden="1" x14ac:dyDescent="0.25"/>
    <row r="44287" hidden="1" x14ac:dyDescent="0.25"/>
    <row r="44288" hidden="1" x14ac:dyDescent="0.25"/>
    <row r="44289" hidden="1" x14ac:dyDescent="0.25"/>
    <row r="44290" hidden="1" x14ac:dyDescent="0.25"/>
    <row r="44291" hidden="1" x14ac:dyDescent="0.25"/>
    <row r="44292" hidden="1" x14ac:dyDescent="0.25"/>
    <row r="44293" hidden="1" x14ac:dyDescent="0.25"/>
    <row r="44294" hidden="1" x14ac:dyDescent="0.25"/>
    <row r="44295" hidden="1" x14ac:dyDescent="0.25"/>
    <row r="44296" hidden="1" x14ac:dyDescent="0.25"/>
    <row r="44297" hidden="1" x14ac:dyDescent="0.25"/>
    <row r="44298" hidden="1" x14ac:dyDescent="0.25"/>
    <row r="44299" hidden="1" x14ac:dyDescent="0.25"/>
    <row r="44300" hidden="1" x14ac:dyDescent="0.25"/>
    <row r="44301" hidden="1" x14ac:dyDescent="0.25"/>
    <row r="44302" hidden="1" x14ac:dyDescent="0.25"/>
    <row r="44303" hidden="1" x14ac:dyDescent="0.25"/>
    <row r="44304" hidden="1" x14ac:dyDescent="0.25"/>
    <row r="44305" hidden="1" x14ac:dyDescent="0.25"/>
    <row r="44306" hidden="1" x14ac:dyDescent="0.25"/>
    <row r="44307" hidden="1" x14ac:dyDescent="0.25"/>
    <row r="44308" hidden="1" x14ac:dyDescent="0.25"/>
    <row r="44309" hidden="1" x14ac:dyDescent="0.25"/>
    <row r="44310" hidden="1" x14ac:dyDescent="0.25"/>
    <row r="44311" hidden="1" x14ac:dyDescent="0.25"/>
    <row r="44312" hidden="1" x14ac:dyDescent="0.25"/>
    <row r="44313" hidden="1" x14ac:dyDescent="0.25"/>
    <row r="44314" hidden="1" x14ac:dyDescent="0.25"/>
    <row r="44315" hidden="1" x14ac:dyDescent="0.25"/>
    <row r="44316" hidden="1" x14ac:dyDescent="0.25"/>
    <row r="44317" hidden="1" x14ac:dyDescent="0.25"/>
    <row r="44318" hidden="1" x14ac:dyDescent="0.25"/>
    <row r="44319" hidden="1" x14ac:dyDescent="0.25"/>
    <row r="44320" hidden="1" x14ac:dyDescent="0.25"/>
    <row r="44321" hidden="1" x14ac:dyDescent="0.25"/>
    <row r="44322" hidden="1" x14ac:dyDescent="0.25"/>
    <row r="44323" hidden="1" x14ac:dyDescent="0.25"/>
    <row r="44324" hidden="1" x14ac:dyDescent="0.25"/>
    <row r="44325" hidden="1" x14ac:dyDescent="0.25"/>
    <row r="44326" hidden="1" x14ac:dyDescent="0.25"/>
    <row r="44327" hidden="1" x14ac:dyDescent="0.25"/>
    <row r="44328" hidden="1" x14ac:dyDescent="0.25"/>
    <row r="44329" hidden="1" x14ac:dyDescent="0.25"/>
    <row r="44330" hidden="1" x14ac:dyDescent="0.25"/>
    <row r="44331" hidden="1" x14ac:dyDescent="0.25"/>
    <row r="44332" hidden="1" x14ac:dyDescent="0.25"/>
    <row r="44333" hidden="1" x14ac:dyDescent="0.25"/>
    <row r="44334" hidden="1" x14ac:dyDescent="0.25"/>
    <row r="44335" hidden="1" x14ac:dyDescent="0.25"/>
    <row r="44336" hidden="1" x14ac:dyDescent="0.25"/>
    <row r="44337" hidden="1" x14ac:dyDescent="0.25"/>
    <row r="44338" hidden="1" x14ac:dyDescent="0.25"/>
    <row r="44339" hidden="1" x14ac:dyDescent="0.25"/>
    <row r="44340" hidden="1" x14ac:dyDescent="0.25"/>
    <row r="44341" hidden="1" x14ac:dyDescent="0.25"/>
    <row r="44342" hidden="1" x14ac:dyDescent="0.25"/>
    <row r="44343" hidden="1" x14ac:dyDescent="0.25"/>
    <row r="44344" hidden="1" x14ac:dyDescent="0.25"/>
    <row r="44345" hidden="1" x14ac:dyDescent="0.25"/>
    <row r="44346" hidden="1" x14ac:dyDescent="0.25"/>
    <row r="44347" hidden="1" x14ac:dyDescent="0.25"/>
    <row r="44348" hidden="1" x14ac:dyDescent="0.25"/>
    <row r="44349" hidden="1" x14ac:dyDescent="0.25"/>
    <row r="44350" hidden="1" x14ac:dyDescent="0.25"/>
    <row r="44351" hidden="1" x14ac:dyDescent="0.25"/>
    <row r="44352" hidden="1" x14ac:dyDescent="0.25"/>
    <row r="44353" hidden="1" x14ac:dyDescent="0.25"/>
    <row r="44354" hidden="1" x14ac:dyDescent="0.25"/>
    <row r="44355" hidden="1" x14ac:dyDescent="0.25"/>
    <row r="44356" hidden="1" x14ac:dyDescent="0.25"/>
    <row r="44357" hidden="1" x14ac:dyDescent="0.25"/>
    <row r="44358" hidden="1" x14ac:dyDescent="0.25"/>
    <row r="44359" hidden="1" x14ac:dyDescent="0.25"/>
    <row r="44360" hidden="1" x14ac:dyDescent="0.25"/>
    <row r="44361" hidden="1" x14ac:dyDescent="0.25"/>
    <row r="44362" hidden="1" x14ac:dyDescent="0.25"/>
    <row r="44363" hidden="1" x14ac:dyDescent="0.25"/>
    <row r="44364" hidden="1" x14ac:dyDescent="0.25"/>
    <row r="44365" hidden="1" x14ac:dyDescent="0.25"/>
    <row r="44366" hidden="1" x14ac:dyDescent="0.25"/>
    <row r="44367" hidden="1" x14ac:dyDescent="0.25"/>
    <row r="44368" hidden="1" x14ac:dyDescent="0.25"/>
    <row r="44369" hidden="1" x14ac:dyDescent="0.25"/>
    <row r="44370" hidden="1" x14ac:dyDescent="0.25"/>
    <row r="44371" hidden="1" x14ac:dyDescent="0.25"/>
    <row r="44372" hidden="1" x14ac:dyDescent="0.25"/>
    <row r="44373" hidden="1" x14ac:dyDescent="0.25"/>
    <row r="44374" hidden="1" x14ac:dyDescent="0.25"/>
    <row r="44375" hidden="1" x14ac:dyDescent="0.25"/>
    <row r="44376" hidden="1" x14ac:dyDescent="0.25"/>
    <row r="44377" hidden="1" x14ac:dyDescent="0.25"/>
    <row r="44378" hidden="1" x14ac:dyDescent="0.25"/>
    <row r="44379" hidden="1" x14ac:dyDescent="0.25"/>
    <row r="44380" hidden="1" x14ac:dyDescent="0.25"/>
    <row r="44381" hidden="1" x14ac:dyDescent="0.25"/>
    <row r="44382" hidden="1" x14ac:dyDescent="0.25"/>
    <row r="44383" hidden="1" x14ac:dyDescent="0.25"/>
    <row r="44384" hidden="1" x14ac:dyDescent="0.25"/>
    <row r="44385" hidden="1" x14ac:dyDescent="0.25"/>
    <row r="44386" hidden="1" x14ac:dyDescent="0.25"/>
    <row r="44387" hidden="1" x14ac:dyDescent="0.25"/>
    <row r="44388" hidden="1" x14ac:dyDescent="0.25"/>
    <row r="44389" hidden="1" x14ac:dyDescent="0.25"/>
    <row r="44390" hidden="1" x14ac:dyDescent="0.25"/>
    <row r="44391" hidden="1" x14ac:dyDescent="0.25"/>
    <row r="44392" hidden="1" x14ac:dyDescent="0.25"/>
    <row r="44393" hidden="1" x14ac:dyDescent="0.25"/>
    <row r="44394" hidden="1" x14ac:dyDescent="0.25"/>
    <row r="44395" hidden="1" x14ac:dyDescent="0.25"/>
    <row r="44396" hidden="1" x14ac:dyDescent="0.25"/>
    <row r="44397" hidden="1" x14ac:dyDescent="0.25"/>
    <row r="44398" hidden="1" x14ac:dyDescent="0.25"/>
    <row r="44399" hidden="1" x14ac:dyDescent="0.25"/>
    <row r="44400" hidden="1" x14ac:dyDescent="0.25"/>
    <row r="44401" hidden="1" x14ac:dyDescent="0.25"/>
    <row r="44402" hidden="1" x14ac:dyDescent="0.25"/>
    <row r="44403" hidden="1" x14ac:dyDescent="0.25"/>
    <row r="44404" hidden="1" x14ac:dyDescent="0.25"/>
    <row r="44405" hidden="1" x14ac:dyDescent="0.25"/>
    <row r="44406" hidden="1" x14ac:dyDescent="0.25"/>
    <row r="44407" hidden="1" x14ac:dyDescent="0.25"/>
    <row r="44408" hidden="1" x14ac:dyDescent="0.25"/>
    <row r="44409" hidden="1" x14ac:dyDescent="0.25"/>
    <row r="44410" hidden="1" x14ac:dyDescent="0.25"/>
    <row r="44411" hidden="1" x14ac:dyDescent="0.25"/>
    <row r="44412" hidden="1" x14ac:dyDescent="0.25"/>
    <row r="44413" hidden="1" x14ac:dyDescent="0.25"/>
    <row r="44414" hidden="1" x14ac:dyDescent="0.25"/>
    <row r="44415" hidden="1" x14ac:dyDescent="0.25"/>
    <row r="44416" hidden="1" x14ac:dyDescent="0.25"/>
    <row r="44417" hidden="1" x14ac:dyDescent="0.25"/>
    <row r="44418" hidden="1" x14ac:dyDescent="0.25"/>
    <row r="44419" hidden="1" x14ac:dyDescent="0.25"/>
    <row r="44420" hidden="1" x14ac:dyDescent="0.25"/>
    <row r="44421" hidden="1" x14ac:dyDescent="0.25"/>
    <row r="44422" hidden="1" x14ac:dyDescent="0.25"/>
    <row r="44423" hidden="1" x14ac:dyDescent="0.25"/>
    <row r="44424" hidden="1" x14ac:dyDescent="0.25"/>
    <row r="44425" hidden="1" x14ac:dyDescent="0.25"/>
    <row r="44426" hidden="1" x14ac:dyDescent="0.25"/>
    <row r="44427" hidden="1" x14ac:dyDescent="0.25"/>
    <row r="44428" hidden="1" x14ac:dyDescent="0.25"/>
    <row r="44429" hidden="1" x14ac:dyDescent="0.25"/>
    <row r="44430" hidden="1" x14ac:dyDescent="0.25"/>
    <row r="44431" hidden="1" x14ac:dyDescent="0.25"/>
    <row r="44432" hidden="1" x14ac:dyDescent="0.25"/>
    <row r="44433" hidden="1" x14ac:dyDescent="0.25"/>
    <row r="44434" hidden="1" x14ac:dyDescent="0.25"/>
    <row r="44435" hidden="1" x14ac:dyDescent="0.25"/>
    <row r="44436" hidden="1" x14ac:dyDescent="0.25"/>
    <row r="44437" hidden="1" x14ac:dyDescent="0.25"/>
    <row r="44438" hidden="1" x14ac:dyDescent="0.25"/>
    <row r="44439" hidden="1" x14ac:dyDescent="0.25"/>
    <row r="44440" hidden="1" x14ac:dyDescent="0.25"/>
    <row r="44441" hidden="1" x14ac:dyDescent="0.25"/>
    <row r="44442" hidden="1" x14ac:dyDescent="0.25"/>
    <row r="44443" hidden="1" x14ac:dyDescent="0.25"/>
    <row r="44444" hidden="1" x14ac:dyDescent="0.25"/>
    <row r="44445" hidden="1" x14ac:dyDescent="0.25"/>
    <row r="44446" hidden="1" x14ac:dyDescent="0.25"/>
    <row r="44447" hidden="1" x14ac:dyDescent="0.25"/>
    <row r="44448" hidden="1" x14ac:dyDescent="0.25"/>
    <row r="44449" hidden="1" x14ac:dyDescent="0.25"/>
    <row r="44450" hidden="1" x14ac:dyDescent="0.25"/>
    <row r="44451" hidden="1" x14ac:dyDescent="0.25"/>
    <row r="44452" hidden="1" x14ac:dyDescent="0.25"/>
    <row r="44453" hidden="1" x14ac:dyDescent="0.25"/>
    <row r="44454" hidden="1" x14ac:dyDescent="0.25"/>
    <row r="44455" hidden="1" x14ac:dyDescent="0.25"/>
    <row r="44456" hidden="1" x14ac:dyDescent="0.25"/>
    <row r="44457" hidden="1" x14ac:dyDescent="0.25"/>
    <row r="44458" hidden="1" x14ac:dyDescent="0.25"/>
    <row r="44459" hidden="1" x14ac:dyDescent="0.25"/>
    <row r="44460" hidden="1" x14ac:dyDescent="0.25"/>
    <row r="44461" hidden="1" x14ac:dyDescent="0.25"/>
    <row r="44462" hidden="1" x14ac:dyDescent="0.25"/>
    <row r="44463" hidden="1" x14ac:dyDescent="0.25"/>
    <row r="44464" hidden="1" x14ac:dyDescent="0.25"/>
    <row r="44465" hidden="1" x14ac:dyDescent="0.25"/>
    <row r="44466" hidden="1" x14ac:dyDescent="0.25"/>
    <row r="44467" hidden="1" x14ac:dyDescent="0.25"/>
    <row r="44468" hidden="1" x14ac:dyDescent="0.25"/>
    <row r="44469" hidden="1" x14ac:dyDescent="0.25"/>
    <row r="44470" hidden="1" x14ac:dyDescent="0.25"/>
    <row r="44471" hidden="1" x14ac:dyDescent="0.25"/>
    <row r="44472" hidden="1" x14ac:dyDescent="0.25"/>
    <row r="44473" hidden="1" x14ac:dyDescent="0.25"/>
    <row r="44474" hidden="1" x14ac:dyDescent="0.25"/>
    <row r="44475" hidden="1" x14ac:dyDescent="0.25"/>
    <row r="44476" hidden="1" x14ac:dyDescent="0.25"/>
    <row r="44477" hidden="1" x14ac:dyDescent="0.25"/>
    <row r="44478" hidden="1" x14ac:dyDescent="0.25"/>
    <row r="44479" hidden="1" x14ac:dyDescent="0.25"/>
    <row r="44480" hidden="1" x14ac:dyDescent="0.25"/>
    <row r="44481" hidden="1" x14ac:dyDescent="0.25"/>
    <row r="44482" hidden="1" x14ac:dyDescent="0.25"/>
    <row r="44483" hidden="1" x14ac:dyDescent="0.25"/>
    <row r="44484" hidden="1" x14ac:dyDescent="0.25"/>
    <row r="44485" hidden="1" x14ac:dyDescent="0.25"/>
    <row r="44486" hidden="1" x14ac:dyDescent="0.25"/>
    <row r="44487" hidden="1" x14ac:dyDescent="0.25"/>
    <row r="44488" hidden="1" x14ac:dyDescent="0.25"/>
    <row r="44489" hidden="1" x14ac:dyDescent="0.25"/>
    <row r="44490" hidden="1" x14ac:dyDescent="0.25"/>
    <row r="44491" hidden="1" x14ac:dyDescent="0.25"/>
    <row r="44492" hidden="1" x14ac:dyDescent="0.25"/>
    <row r="44493" hidden="1" x14ac:dyDescent="0.25"/>
    <row r="44494" hidden="1" x14ac:dyDescent="0.25"/>
    <row r="44495" hidden="1" x14ac:dyDescent="0.25"/>
    <row r="44496" hidden="1" x14ac:dyDescent="0.25"/>
    <row r="44497" hidden="1" x14ac:dyDescent="0.25"/>
    <row r="44498" hidden="1" x14ac:dyDescent="0.25"/>
    <row r="44499" hidden="1" x14ac:dyDescent="0.25"/>
    <row r="44500" hidden="1" x14ac:dyDescent="0.25"/>
    <row r="44501" hidden="1" x14ac:dyDescent="0.25"/>
    <row r="44502" hidden="1" x14ac:dyDescent="0.25"/>
    <row r="44503" hidden="1" x14ac:dyDescent="0.25"/>
    <row r="44504" hidden="1" x14ac:dyDescent="0.25"/>
    <row r="44505" hidden="1" x14ac:dyDescent="0.25"/>
    <row r="44506" hidden="1" x14ac:dyDescent="0.25"/>
    <row r="44507" hidden="1" x14ac:dyDescent="0.25"/>
    <row r="44508" hidden="1" x14ac:dyDescent="0.25"/>
    <row r="44509" hidden="1" x14ac:dyDescent="0.25"/>
    <row r="44510" hidden="1" x14ac:dyDescent="0.25"/>
    <row r="44511" hidden="1" x14ac:dyDescent="0.25"/>
    <row r="44512" hidden="1" x14ac:dyDescent="0.25"/>
    <row r="44513" hidden="1" x14ac:dyDescent="0.25"/>
    <row r="44514" hidden="1" x14ac:dyDescent="0.25"/>
    <row r="44515" hidden="1" x14ac:dyDescent="0.25"/>
    <row r="44516" hidden="1" x14ac:dyDescent="0.25"/>
    <row r="44517" hidden="1" x14ac:dyDescent="0.25"/>
    <row r="44518" hidden="1" x14ac:dyDescent="0.25"/>
    <row r="44519" hidden="1" x14ac:dyDescent="0.25"/>
    <row r="44520" hidden="1" x14ac:dyDescent="0.25"/>
    <row r="44521" hidden="1" x14ac:dyDescent="0.25"/>
    <row r="44522" hidden="1" x14ac:dyDescent="0.25"/>
    <row r="44523" hidden="1" x14ac:dyDescent="0.25"/>
    <row r="44524" hidden="1" x14ac:dyDescent="0.25"/>
    <row r="44525" hidden="1" x14ac:dyDescent="0.25"/>
    <row r="44526" hidden="1" x14ac:dyDescent="0.25"/>
    <row r="44527" hidden="1" x14ac:dyDescent="0.25"/>
    <row r="44528" hidden="1" x14ac:dyDescent="0.25"/>
    <row r="44529" hidden="1" x14ac:dyDescent="0.25"/>
    <row r="44530" hidden="1" x14ac:dyDescent="0.25"/>
    <row r="44531" hidden="1" x14ac:dyDescent="0.25"/>
    <row r="44532" hidden="1" x14ac:dyDescent="0.25"/>
    <row r="44533" hidden="1" x14ac:dyDescent="0.25"/>
    <row r="44534" hidden="1" x14ac:dyDescent="0.25"/>
    <row r="44535" hidden="1" x14ac:dyDescent="0.25"/>
    <row r="44536" hidden="1" x14ac:dyDescent="0.25"/>
    <row r="44537" hidden="1" x14ac:dyDescent="0.25"/>
    <row r="44538" hidden="1" x14ac:dyDescent="0.25"/>
    <row r="44539" hidden="1" x14ac:dyDescent="0.25"/>
    <row r="44540" hidden="1" x14ac:dyDescent="0.25"/>
    <row r="44541" hidden="1" x14ac:dyDescent="0.25"/>
    <row r="44542" hidden="1" x14ac:dyDescent="0.25"/>
    <row r="44543" hidden="1" x14ac:dyDescent="0.25"/>
    <row r="44544" hidden="1" x14ac:dyDescent="0.25"/>
    <row r="44545" hidden="1" x14ac:dyDescent="0.25"/>
    <row r="44546" hidden="1" x14ac:dyDescent="0.25"/>
    <row r="44547" hidden="1" x14ac:dyDescent="0.25"/>
    <row r="44548" hidden="1" x14ac:dyDescent="0.25"/>
    <row r="44549" hidden="1" x14ac:dyDescent="0.25"/>
    <row r="44550" hidden="1" x14ac:dyDescent="0.25"/>
    <row r="44551" hidden="1" x14ac:dyDescent="0.25"/>
    <row r="44552" hidden="1" x14ac:dyDescent="0.25"/>
    <row r="44553" hidden="1" x14ac:dyDescent="0.25"/>
    <row r="44554" hidden="1" x14ac:dyDescent="0.25"/>
    <row r="44555" hidden="1" x14ac:dyDescent="0.25"/>
    <row r="44556" hidden="1" x14ac:dyDescent="0.25"/>
    <row r="44557" hidden="1" x14ac:dyDescent="0.25"/>
    <row r="44558" hidden="1" x14ac:dyDescent="0.25"/>
    <row r="44559" hidden="1" x14ac:dyDescent="0.25"/>
    <row r="44560" hidden="1" x14ac:dyDescent="0.25"/>
    <row r="44561" hidden="1" x14ac:dyDescent="0.25"/>
    <row r="44562" hidden="1" x14ac:dyDescent="0.25"/>
    <row r="44563" hidden="1" x14ac:dyDescent="0.25"/>
    <row r="44564" hidden="1" x14ac:dyDescent="0.25"/>
    <row r="44565" hidden="1" x14ac:dyDescent="0.25"/>
    <row r="44566" hidden="1" x14ac:dyDescent="0.25"/>
    <row r="44567" hidden="1" x14ac:dyDescent="0.25"/>
    <row r="44568" hidden="1" x14ac:dyDescent="0.25"/>
    <row r="44569" hidden="1" x14ac:dyDescent="0.25"/>
    <row r="44570" hidden="1" x14ac:dyDescent="0.25"/>
    <row r="44571" hidden="1" x14ac:dyDescent="0.25"/>
    <row r="44572" hidden="1" x14ac:dyDescent="0.25"/>
    <row r="44573" hidden="1" x14ac:dyDescent="0.25"/>
    <row r="44574" hidden="1" x14ac:dyDescent="0.25"/>
    <row r="44575" hidden="1" x14ac:dyDescent="0.25"/>
    <row r="44576" hidden="1" x14ac:dyDescent="0.25"/>
    <row r="44577" hidden="1" x14ac:dyDescent="0.25"/>
    <row r="44578" hidden="1" x14ac:dyDescent="0.25"/>
    <row r="44579" hidden="1" x14ac:dyDescent="0.25"/>
    <row r="44580" hidden="1" x14ac:dyDescent="0.25"/>
    <row r="44581" hidden="1" x14ac:dyDescent="0.25"/>
    <row r="44582" hidden="1" x14ac:dyDescent="0.25"/>
    <row r="44583" hidden="1" x14ac:dyDescent="0.25"/>
    <row r="44584" hidden="1" x14ac:dyDescent="0.25"/>
    <row r="44585" hidden="1" x14ac:dyDescent="0.25"/>
    <row r="44586" hidden="1" x14ac:dyDescent="0.25"/>
    <row r="44587" hidden="1" x14ac:dyDescent="0.25"/>
    <row r="44588" hidden="1" x14ac:dyDescent="0.25"/>
    <row r="44589" hidden="1" x14ac:dyDescent="0.25"/>
    <row r="44590" hidden="1" x14ac:dyDescent="0.25"/>
    <row r="44591" hidden="1" x14ac:dyDescent="0.25"/>
    <row r="44592" hidden="1" x14ac:dyDescent="0.25"/>
    <row r="44593" hidden="1" x14ac:dyDescent="0.25"/>
    <row r="44594" hidden="1" x14ac:dyDescent="0.25"/>
    <row r="44595" hidden="1" x14ac:dyDescent="0.25"/>
    <row r="44596" hidden="1" x14ac:dyDescent="0.25"/>
    <row r="44597" hidden="1" x14ac:dyDescent="0.25"/>
    <row r="44598" hidden="1" x14ac:dyDescent="0.25"/>
    <row r="44599" hidden="1" x14ac:dyDescent="0.25"/>
    <row r="44600" hidden="1" x14ac:dyDescent="0.25"/>
    <row r="44601" hidden="1" x14ac:dyDescent="0.25"/>
    <row r="44602" hidden="1" x14ac:dyDescent="0.25"/>
    <row r="44603" hidden="1" x14ac:dyDescent="0.25"/>
    <row r="44604" hidden="1" x14ac:dyDescent="0.25"/>
    <row r="44605" hidden="1" x14ac:dyDescent="0.25"/>
    <row r="44606" hidden="1" x14ac:dyDescent="0.25"/>
    <row r="44607" hidden="1" x14ac:dyDescent="0.25"/>
    <row r="44608" hidden="1" x14ac:dyDescent="0.25"/>
    <row r="44609" hidden="1" x14ac:dyDescent="0.25"/>
    <row r="44610" hidden="1" x14ac:dyDescent="0.25"/>
    <row r="44611" hidden="1" x14ac:dyDescent="0.25"/>
    <row r="44612" hidden="1" x14ac:dyDescent="0.25"/>
    <row r="44613" hidden="1" x14ac:dyDescent="0.25"/>
    <row r="44614" hidden="1" x14ac:dyDescent="0.25"/>
    <row r="44615" hidden="1" x14ac:dyDescent="0.25"/>
    <row r="44616" hidden="1" x14ac:dyDescent="0.25"/>
    <row r="44617" hidden="1" x14ac:dyDescent="0.25"/>
    <row r="44618" hidden="1" x14ac:dyDescent="0.25"/>
    <row r="44619" hidden="1" x14ac:dyDescent="0.25"/>
    <row r="44620" hidden="1" x14ac:dyDescent="0.25"/>
    <row r="44621" hidden="1" x14ac:dyDescent="0.25"/>
    <row r="44622" hidden="1" x14ac:dyDescent="0.25"/>
    <row r="44623" hidden="1" x14ac:dyDescent="0.25"/>
    <row r="44624" hidden="1" x14ac:dyDescent="0.25"/>
    <row r="44625" hidden="1" x14ac:dyDescent="0.25"/>
    <row r="44626" hidden="1" x14ac:dyDescent="0.25"/>
    <row r="44627" hidden="1" x14ac:dyDescent="0.25"/>
    <row r="44628" hidden="1" x14ac:dyDescent="0.25"/>
    <row r="44629" hidden="1" x14ac:dyDescent="0.25"/>
    <row r="44630" hidden="1" x14ac:dyDescent="0.25"/>
    <row r="44631" hidden="1" x14ac:dyDescent="0.25"/>
    <row r="44632" hidden="1" x14ac:dyDescent="0.25"/>
    <row r="44633" hidden="1" x14ac:dyDescent="0.25"/>
    <row r="44634" hidden="1" x14ac:dyDescent="0.25"/>
    <row r="44635" hidden="1" x14ac:dyDescent="0.25"/>
    <row r="44636" hidden="1" x14ac:dyDescent="0.25"/>
    <row r="44637" hidden="1" x14ac:dyDescent="0.25"/>
    <row r="44638" hidden="1" x14ac:dyDescent="0.25"/>
    <row r="44639" hidden="1" x14ac:dyDescent="0.25"/>
    <row r="44640" hidden="1" x14ac:dyDescent="0.25"/>
    <row r="44641" hidden="1" x14ac:dyDescent="0.25"/>
    <row r="44642" hidden="1" x14ac:dyDescent="0.25"/>
    <row r="44643" hidden="1" x14ac:dyDescent="0.25"/>
    <row r="44644" hidden="1" x14ac:dyDescent="0.25"/>
    <row r="44645" hidden="1" x14ac:dyDescent="0.25"/>
    <row r="44646" hidden="1" x14ac:dyDescent="0.25"/>
    <row r="44647" hidden="1" x14ac:dyDescent="0.25"/>
    <row r="44648" hidden="1" x14ac:dyDescent="0.25"/>
    <row r="44649" hidden="1" x14ac:dyDescent="0.25"/>
    <row r="44650" hidden="1" x14ac:dyDescent="0.25"/>
    <row r="44651" hidden="1" x14ac:dyDescent="0.25"/>
    <row r="44652" hidden="1" x14ac:dyDescent="0.25"/>
    <row r="44653" hidden="1" x14ac:dyDescent="0.25"/>
    <row r="44654" hidden="1" x14ac:dyDescent="0.25"/>
    <row r="44655" hidden="1" x14ac:dyDescent="0.25"/>
    <row r="44656" hidden="1" x14ac:dyDescent="0.25"/>
    <row r="44657" hidden="1" x14ac:dyDescent="0.25"/>
    <row r="44658" hidden="1" x14ac:dyDescent="0.25"/>
    <row r="44659" hidden="1" x14ac:dyDescent="0.25"/>
    <row r="44660" hidden="1" x14ac:dyDescent="0.25"/>
    <row r="44661" hidden="1" x14ac:dyDescent="0.25"/>
    <row r="44662" hidden="1" x14ac:dyDescent="0.25"/>
    <row r="44663" hidden="1" x14ac:dyDescent="0.25"/>
    <row r="44664" hidden="1" x14ac:dyDescent="0.25"/>
    <row r="44665" hidden="1" x14ac:dyDescent="0.25"/>
    <row r="44666" hidden="1" x14ac:dyDescent="0.25"/>
    <row r="44667" hidden="1" x14ac:dyDescent="0.25"/>
    <row r="44668" hidden="1" x14ac:dyDescent="0.25"/>
    <row r="44669" hidden="1" x14ac:dyDescent="0.25"/>
    <row r="44670" hidden="1" x14ac:dyDescent="0.25"/>
    <row r="44671" hidden="1" x14ac:dyDescent="0.25"/>
    <row r="44672" hidden="1" x14ac:dyDescent="0.25"/>
    <row r="44673" hidden="1" x14ac:dyDescent="0.25"/>
    <row r="44674" hidden="1" x14ac:dyDescent="0.25"/>
    <row r="44675" hidden="1" x14ac:dyDescent="0.25"/>
    <row r="44676" hidden="1" x14ac:dyDescent="0.25"/>
    <row r="44677" hidden="1" x14ac:dyDescent="0.25"/>
    <row r="44678" hidden="1" x14ac:dyDescent="0.25"/>
    <row r="44679" hidden="1" x14ac:dyDescent="0.25"/>
    <row r="44680" hidden="1" x14ac:dyDescent="0.25"/>
    <row r="44681" hidden="1" x14ac:dyDescent="0.25"/>
    <row r="44682" hidden="1" x14ac:dyDescent="0.25"/>
    <row r="44683" hidden="1" x14ac:dyDescent="0.25"/>
    <row r="44684" hidden="1" x14ac:dyDescent="0.25"/>
    <row r="44685" hidden="1" x14ac:dyDescent="0.25"/>
    <row r="44686" hidden="1" x14ac:dyDescent="0.25"/>
    <row r="44687" hidden="1" x14ac:dyDescent="0.25"/>
    <row r="44688" hidden="1" x14ac:dyDescent="0.25"/>
    <row r="44689" hidden="1" x14ac:dyDescent="0.25"/>
    <row r="44690" hidden="1" x14ac:dyDescent="0.25"/>
    <row r="44691" hidden="1" x14ac:dyDescent="0.25"/>
    <row r="44692" hidden="1" x14ac:dyDescent="0.25"/>
    <row r="44693" hidden="1" x14ac:dyDescent="0.25"/>
    <row r="44694" hidden="1" x14ac:dyDescent="0.25"/>
    <row r="44695" hidden="1" x14ac:dyDescent="0.25"/>
    <row r="44696" hidden="1" x14ac:dyDescent="0.25"/>
    <row r="44697" hidden="1" x14ac:dyDescent="0.25"/>
    <row r="44698" hidden="1" x14ac:dyDescent="0.25"/>
    <row r="44699" hidden="1" x14ac:dyDescent="0.25"/>
    <row r="44700" hidden="1" x14ac:dyDescent="0.25"/>
    <row r="44701" hidden="1" x14ac:dyDescent="0.25"/>
    <row r="44702" hidden="1" x14ac:dyDescent="0.25"/>
    <row r="44703" hidden="1" x14ac:dyDescent="0.25"/>
    <row r="44704" hidden="1" x14ac:dyDescent="0.25"/>
    <row r="44705" hidden="1" x14ac:dyDescent="0.25"/>
    <row r="44706" hidden="1" x14ac:dyDescent="0.25"/>
    <row r="44707" hidden="1" x14ac:dyDescent="0.25"/>
    <row r="44708" hidden="1" x14ac:dyDescent="0.25"/>
    <row r="44709" hidden="1" x14ac:dyDescent="0.25"/>
    <row r="44710" hidden="1" x14ac:dyDescent="0.25"/>
    <row r="44711" hidden="1" x14ac:dyDescent="0.25"/>
    <row r="44712" hidden="1" x14ac:dyDescent="0.25"/>
    <row r="44713" hidden="1" x14ac:dyDescent="0.25"/>
    <row r="44714" hidden="1" x14ac:dyDescent="0.25"/>
    <row r="44715" hidden="1" x14ac:dyDescent="0.25"/>
    <row r="44716" hidden="1" x14ac:dyDescent="0.25"/>
    <row r="44717" hidden="1" x14ac:dyDescent="0.25"/>
    <row r="44718" hidden="1" x14ac:dyDescent="0.25"/>
    <row r="44719" hidden="1" x14ac:dyDescent="0.25"/>
    <row r="44720" hidden="1" x14ac:dyDescent="0.25"/>
    <row r="44721" hidden="1" x14ac:dyDescent="0.25"/>
    <row r="44722" hidden="1" x14ac:dyDescent="0.25"/>
    <row r="44723" hidden="1" x14ac:dyDescent="0.25"/>
    <row r="44724" hidden="1" x14ac:dyDescent="0.25"/>
    <row r="44725" hidden="1" x14ac:dyDescent="0.25"/>
    <row r="44726" hidden="1" x14ac:dyDescent="0.25"/>
    <row r="44727" hidden="1" x14ac:dyDescent="0.25"/>
    <row r="44728" hidden="1" x14ac:dyDescent="0.25"/>
    <row r="44729" hidden="1" x14ac:dyDescent="0.25"/>
    <row r="44730" hidden="1" x14ac:dyDescent="0.25"/>
    <row r="44731" hidden="1" x14ac:dyDescent="0.25"/>
    <row r="44732" hidden="1" x14ac:dyDescent="0.25"/>
    <row r="44733" hidden="1" x14ac:dyDescent="0.25"/>
    <row r="44734" hidden="1" x14ac:dyDescent="0.25"/>
    <row r="44735" hidden="1" x14ac:dyDescent="0.25"/>
    <row r="44736" hidden="1" x14ac:dyDescent="0.25"/>
    <row r="44737" hidden="1" x14ac:dyDescent="0.25"/>
    <row r="44738" hidden="1" x14ac:dyDescent="0.25"/>
    <row r="44739" hidden="1" x14ac:dyDescent="0.25"/>
    <row r="44740" hidden="1" x14ac:dyDescent="0.25"/>
    <row r="44741" hidden="1" x14ac:dyDescent="0.25"/>
    <row r="44742" hidden="1" x14ac:dyDescent="0.25"/>
    <row r="44743" hidden="1" x14ac:dyDescent="0.25"/>
    <row r="44744" hidden="1" x14ac:dyDescent="0.25"/>
    <row r="44745" hidden="1" x14ac:dyDescent="0.25"/>
    <row r="44746" hidden="1" x14ac:dyDescent="0.25"/>
    <row r="44747" hidden="1" x14ac:dyDescent="0.25"/>
    <row r="44748" hidden="1" x14ac:dyDescent="0.25"/>
    <row r="44749" hidden="1" x14ac:dyDescent="0.25"/>
    <row r="44750" hidden="1" x14ac:dyDescent="0.25"/>
    <row r="44751" hidden="1" x14ac:dyDescent="0.25"/>
    <row r="44752" hidden="1" x14ac:dyDescent="0.25"/>
    <row r="44753" hidden="1" x14ac:dyDescent="0.25"/>
    <row r="44754" hidden="1" x14ac:dyDescent="0.25"/>
    <row r="44755" hidden="1" x14ac:dyDescent="0.25"/>
    <row r="44756" hidden="1" x14ac:dyDescent="0.25"/>
    <row r="44757" hidden="1" x14ac:dyDescent="0.25"/>
    <row r="44758" hidden="1" x14ac:dyDescent="0.25"/>
    <row r="44759" hidden="1" x14ac:dyDescent="0.25"/>
    <row r="44760" hidden="1" x14ac:dyDescent="0.25"/>
    <row r="44761" hidden="1" x14ac:dyDescent="0.25"/>
    <row r="44762" hidden="1" x14ac:dyDescent="0.25"/>
    <row r="44763" hidden="1" x14ac:dyDescent="0.25"/>
    <row r="44764" hidden="1" x14ac:dyDescent="0.25"/>
    <row r="44765" hidden="1" x14ac:dyDescent="0.25"/>
    <row r="44766" hidden="1" x14ac:dyDescent="0.25"/>
    <row r="44767" hidden="1" x14ac:dyDescent="0.25"/>
    <row r="44768" hidden="1" x14ac:dyDescent="0.25"/>
    <row r="44769" hidden="1" x14ac:dyDescent="0.25"/>
    <row r="44770" hidden="1" x14ac:dyDescent="0.25"/>
    <row r="44771" hidden="1" x14ac:dyDescent="0.25"/>
    <row r="44772" hidden="1" x14ac:dyDescent="0.25"/>
    <row r="44773" hidden="1" x14ac:dyDescent="0.25"/>
    <row r="44774" hidden="1" x14ac:dyDescent="0.25"/>
    <row r="44775" hidden="1" x14ac:dyDescent="0.25"/>
    <row r="44776" hidden="1" x14ac:dyDescent="0.25"/>
    <row r="44777" hidden="1" x14ac:dyDescent="0.25"/>
    <row r="44778" hidden="1" x14ac:dyDescent="0.25"/>
    <row r="44779" hidden="1" x14ac:dyDescent="0.25"/>
    <row r="44780" hidden="1" x14ac:dyDescent="0.25"/>
    <row r="44781" hidden="1" x14ac:dyDescent="0.25"/>
    <row r="44782" hidden="1" x14ac:dyDescent="0.25"/>
    <row r="44783" hidden="1" x14ac:dyDescent="0.25"/>
    <row r="44784" hidden="1" x14ac:dyDescent="0.25"/>
    <row r="44785" hidden="1" x14ac:dyDescent="0.25"/>
    <row r="44786" hidden="1" x14ac:dyDescent="0.25"/>
    <row r="44787" hidden="1" x14ac:dyDescent="0.25"/>
    <row r="44788" hidden="1" x14ac:dyDescent="0.25"/>
    <row r="44789" hidden="1" x14ac:dyDescent="0.25"/>
    <row r="44790" hidden="1" x14ac:dyDescent="0.25"/>
    <row r="44791" hidden="1" x14ac:dyDescent="0.25"/>
    <row r="44792" hidden="1" x14ac:dyDescent="0.25"/>
    <row r="44793" hidden="1" x14ac:dyDescent="0.25"/>
    <row r="44794" hidden="1" x14ac:dyDescent="0.25"/>
    <row r="44795" hidden="1" x14ac:dyDescent="0.25"/>
    <row r="44796" hidden="1" x14ac:dyDescent="0.25"/>
    <row r="44797" hidden="1" x14ac:dyDescent="0.25"/>
    <row r="44798" hidden="1" x14ac:dyDescent="0.25"/>
    <row r="44799" hidden="1" x14ac:dyDescent="0.25"/>
    <row r="44800" hidden="1" x14ac:dyDescent="0.25"/>
    <row r="44801" hidden="1" x14ac:dyDescent="0.25"/>
    <row r="44802" hidden="1" x14ac:dyDescent="0.25"/>
    <row r="44803" hidden="1" x14ac:dyDescent="0.25"/>
    <row r="44804" hidden="1" x14ac:dyDescent="0.25"/>
    <row r="44805" hidden="1" x14ac:dyDescent="0.25"/>
    <row r="44806" hidden="1" x14ac:dyDescent="0.25"/>
    <row r="44807" hidden="1" x14ac:dyDescent="0.25"/>
    <row r="44808" hidden="1" x14ac:dyDescent="0.25"/>
    <row r="44809" hidden="1" x14ac:dyDescent="0.25"/>
    <row r="44810" hidden="1" x14ac:dyDescent="0.25"/>
    <row r="44811" hidden="1" x14ac:dyDescent="0.25"/>
    <row r="44812" hidden="1" x14ac:dyDescent="0.25"/>
    <row r="44813" hidden="1" x14ac:dyDescent="0.25"/>
    <row r="44814" hidden="1" x14ac:dyDescent="0.25"/>
    <row r="44815" hidden="1" x14ac:dyDescent="0.25"/>
    <row r="44816" hidden="1" x14ac:dyDescent="0.25"/>
    <row r="44817" hidden="1" x14ac:dyDescent="0.25"/>
    <row r="44818" hidden="1" x14ac:dyDescent="0.25"/>
    <row r="44819" hidden="1" x14ac:dyDescent="0.25"/>
    <row r="44820" hidden="1" x14ac:dyDescent="0.25"/>
    <row r="44821" hidden="1" x14ac:dyDescent="0.25"/>
    <row r="44822" hidden="1" x14ac:dyDescent="0.25"/>
    <row r="44823" hidden="1" x14ac:dyDescent="0.25"/>
    <row r="44824" hidden="1" x14ac:dyDescent="0.25"/>
    <row r="44825" hidden="1" x14ac:dyDescent="0.25"/>
    <row r="44826" hidden="1" x14ac:dyDescent="0.25"/>
    <row r="44827" hidden="1" x14ac:dyDescent="0.25"/>
    <row r="44828" hidden="1" x14ac:dyDescent="0.25"/>
    <row r="44829" hidden="1" x14ac:dyDescent="0.25"/>
    <row r="44830" hidden="1" x14ac:dyDescent="0.25"/>
    <row r="44831" hidden="1" x14ac:dyDescent="0.25"/>
    <row r="44832" hidden="1" x14ac:dyDescent="0.25"/>
    <row r="44833" hidden="1" x14ac:dyDescent="0.25"/>
    <row r="44834" hidden="1" x14ac:dyDescent="0.25"/>
    <row r="44835" hidden="1" x14ac:dyDescent="0.25"/>
    <row r="44836" hidden="1" x14ac:dyDescent="0.25"/>
    <row r="44837" hidden="1" x14ac:dyDescent="0.25"/>
    <row r="44838" hidden="1" x14ac:dyDescent="0.25"/>
    <row r="44839" hidden="1" x14ac:dyDescent="0.25"/>
    <row r="44840" hidden="1" x14ac:dyDescent="0.25"/>
    <row r="44841" hidden="1" x14ac:dyDescent="0.25"/>
    <row r="44842" hidden="1" x14ac:dyDescent="0.25"/>
    <row r="44843" hidden="1" x14ac:dyDescent="0.25"/>
    <row r="44844" hidden="1" x14ac:dyDescent="0.25"/>
    <row r="44845" hidden="1" x14ac:dyDescent="0.25"/>
    <row r="44846" hidden="1" x14ac:dyDescent="0.25"/>
    <row r="44847" hidden="1" x14ac:dyDescent="0.25"/>
    <row r="44848" hidden="1" x14ac:dyDescent="0.25"/>
    <row r="44849" hidden="1" x14ac:dyDescent="0.25"/>
    <row r="44850" hidden="1" x14ac:dyDescent="0.25"/>
    <row r="44851" hidden="1" x14ac:dyDescent="0.25"/>
    <row r="44852" hidden="1" x14ac:dyDescent="0.25"/>
    <row r="44853" hidden="1" x14ac:dyDescent="0.25"/>
    <row r="44854" hidden="1" x14ac:dyDescent="0.25"/>
    <row r="44855" hidden="1" x14ac:dyDescent="0.25"/>
    <row r="44856" hidden="1" x14ac:dyDescent="0.25"/>
    <row r="44857" hidden="1" x14ac:dyDescent="0.25"/>
    <row r="44858" hidden="1" x14ac:dyDescent="0.25"/>
    <row r="44859" hidden="1" x14ac:dyDescent="0.25"/>
    <row r="44860" hidden="1" x14ac:dyDescent="0.25"/>
    <row r="44861" hidden="1" x14ac:dyDescent="0.25"/>
    <row r="44862" hidden="1" x14ac:dyDescent="0.25"/>
    <row r="44863" hidden="1" x14ac:dyDescent="0.25"/>
    <row r="44864" hidden="1" x14ac:dyDescent="0.25"/>
    <row r="44865" hidden="1" x14ac:dyDescent="0.25"/>
    <row r="44866" hidden="1" x14ac:dyDescent="0.25"/>
    <row r="44867" hidden="1" x14ac:dyDescent="0.25"/>
    <row r="44868" hidden="1" x14ac:dyDescent="0.25"/>
    <row r="44869" hidden="1" x14ac:dyDescent="0.25"/>
    <row r="44870" hidden="1" x14ac:dyDescent="0.25"/>
    <row r="44871" hidden="1" x14ac:dyDescent="0.25"/>
    <row r="44872" hidden="1" x14ac:dyDescent="0.25"/>
    <row r="44873" hidden="1" x14ac:dyDescent="0.25"/>
    <row r="44874" hidden="1" x14ac:dyDescent="0.25"/>
    <row r="44875" hidden="1" x14ac:dyDescent="0.25"/>
    <row r="44876" hidden="1" x14ac:dyDescent="0.25"/>
    <row r="44877" hidden="1" x14ac:dyDescent="0.25"/>
    <row r="44878" hidden="1" x14ac:dyDescent="0.25"/>
    <row r="44879" hidden="1" x14ac:dyDescent="0.25"/>
    <row r="44880" hidden="1" x14ac:dyDescent="0.25"/>
    <row r="44881" hidden="1" x14ac:dyDescent="0.25"/>
    <row r="44882" hidden="1" x14ac:dyDescent="0.25"/>
    <row r="44883" hidden="1" x14ac:dyDescent="0.25"/>
    <row r="44884" hidden="1" x14ac:dyDescent="0.25"/>
    <row r="44885" hidden="1" x14ac:dyDescent="0.25"/>
    <row r="44886" hidden="1" x14ac:dyDescent="0.25"/>
    <row r="44887" hidden="1" x14ac:dyDescent="0.25"/>
    <row r="44888" hidden="1" x14ac:dyDescent="0.25"/>
    <row r="44889" hidden="1" x14ac:dyDescent="0.25"/>
    <row r="44890" hidden="1" x14ac:dyDescent="0.25"/>
    <row r="44891" hidden="1" x14ac:dyDescent="0.25"/>
    <row r="44892" hidden="1" x14ac:dyDescent="0.25"/>
    <row r="44893" hidden="1" x14ac:dyDescent="0.25"/>
    <row r="44894" hidden="1" x14ac:dyDescent="0.25"/>
    <row r="44895" hidden="1" x14ac:dyDescent="0.25"/>
    <row r="44896" hidden="1" x14ac:dyDescent="0.25"/>
    <row r="44897" hidden="1" x14ac:dyDescent="0.25"/>
    <row r="44898" hidden="1" x14ac:dyDescent="0.25"/>
    <row r="44899" hidden="1" x14ac:dyDescent="0.25"/>
    <row r="44900" hidden="1" x14ac:dyDescent="0.25"/>
    <row r="44901" hidden="1" x14ac:dyDescent="0.25"/>
    <row r="44902" hidden="1" x14ac:dyDescent="0.25"/>
    <row r="44903" hidden="1" x14ac:dyDescent="0.25"/>
    <row r="44904" hidden="1" x14ac:dyDescent="0.25"/>
    <row r="44905" hidden="1" x14ac:dyDescent="0.25"/>
    <row r="44906" hidden="1" x14ac:dyDescent="0.25"/>
    <row r="44907" hidden="1" x14ac:dyDescent="0.25"/>
    <row r="44908" hidden="1" x14ac:dyDescent="0.25"/>
    <row r="44909" hidden="1" x14ac:dyDescent="0.25"/>
    <row r="44910" hidden="1" x14ac:dyDescent="0.25"/>
    <row r="44911" hidden="1" x14ac:dyDescent="0.25"/>
    <row r="44912" hidden="1" x14ac:dyDescent="0.25"/>
    <row r="44913" hidden="1" x14ac:dyDescent="0.25"/>
    <row r="44914" hidden="1" x14ac:dyDescent="0.25"/>
    <row r="44915" hidden="1" x14ac:dyDescent="0.25"/>
    <row r="44916" hidden="1" x14ac:dyDescent="0.25"/>
    <row r="44917" hidden="1" x14ac:dyDescent="0.25"/>
    <row r="44918" hidden="1" x14ac:dyDescent="0.25"/>
    <row r="44919" hidden="1" x14ac:dyDescent="0.25"/>
    <row r="44920" hidden="1" x14ac:dyDescent="0.25"/>
    <row r="44921" hidden="1" x14ac:dyDescent="0.25"/>
    <row r="44922" hidden="1" x14ac:dyDescent="0.25"/>
    <row r="44923" hidden="1" x14ac:dyDescent="0.25"/>
    <row r="44924" hidden="1" x14ac:dyDescent="0.25"/>
    <row r="44925" hidden="1" x14ac:dyDescent="0.25"/>
    <row r="44926" hidden="1" x14ac:dyDescent="0.25"/>
    <row r="44927" hidden="1" x14ac:dyDescent="0.25"/>
    <row r="44928" hidden="1" x14ac:dyDescent="0.25"/>
    <row r="44929" hidden="1" x14ac:dyDescent="0.25"/>
    <row r="44930" hidden="1" x14ac:dyDescent="0.25"/>
    <row r="44931" hidden="1" x14ac:dyDescent="0.25"/>
    <row r="44932" hidden="1" x14ac:dyDescent="0.25"/>
    <row r="44933" hidden="1" x14ac:dyDescent="0.25"/>
    <row r="44934" hidden="1" x14ac:dyDescent="0.25"/>
    <row r="44935" hidden="1" x14ac:dyDescent="0.25"/>
    <row r="44936" hidden="1" x14ac:dyDescent="0.25"/>
    <row r="44937" hidden="1" x14ac:dyDescent="0.25"/>
    <row r="44938" hidden="1" x14ac:dyDescent="0.25"/>
    <row r="44939" hidden="1" x14ac:dyDescent="0.25"/>
    <row r="44940" hidden="1" x14ac:dyDescent="0.25"/>
    <row r="44941" hidden="1" x14ac:dyDescent="0.25"/>
    <row r="44942" hidden="1" x14ac:dyDescent="0.25"/>
    <row r="44943" hidden="1" x14ac:dyDescent="0.25"/>
    <row r="44944" hidden="1" x14ac:dyDescent="0.25"/>
    <row r="44945" hidden="1" x14ac:dyDescent="0.25"/>
    <row r="44946" hidden="1" x14ac:dyDescent="0.25"/>
    <row r="44947" hidden="1" x14ac:dyDescent="0.25"/>
    <row r="44948" hidden="1" x14ac:dyDescent="0.25"/>
    <row r="44949" hidden="1" x14ac:dyDescent="0.25"/>
    <row r="44950" hidden="1" x14ac:dyDescent="0.25"/>
    <row r="44951" hidden="1" x14ac:dyDescent="0.25"/>
    <row r="44952" hidden="1" x14ac:dyDescent="0.25"/>
    <row r="44953" hidden="1" x14ac:dyDescent="0.25"/>
    <row r="44954" hidden="1" x14ac:dyDescent="0.25"/>
    <row r="44955" hidden="1" x14ac:dyDescent="0.25"/>
    <row r="44956" hidden="1" x14ac:dyDescent="0.25"/>
    <row r="44957" hidden="1" x14ac:dyDescent="0.25"/>
    <row r="44958" hidden="1" x14ac:dyDescent="0.25"/>
    <row r="44959" hidden="1" x14ac:dyDescent="0.25"/>
    <row r="44960" hidden="1" x14ac:dyDescent="0.25"/>
    <row r="44961" hidden="1" x14ac:dyDescent="0.25"/>
    <row r="44962" hidden="1" x14ac:dyDescent="0.25"/>
    <row r="44963" hidden="1" x14ac:dyDescent="0.25"/>
    <row r="44964" hidden="1" x14ac:dyDescent="0.25"/>
    <row r="44965" hidden="1" x14ac:dyDescent="0.25"/>
    <row r="44966" hidden="1" x14ac:dyDescent="0.25"/>
    <row r="44967" hidden="1" x14ac:dyDescent="0.25"/>
    <row r="44968" hidden="1" x14ac:dyDescent="0.25"/>
    <row r="44969" hidden="1" x14ac:dyDescent="0.25"/>
    <row r="44970" hidden="1" x14ac:dyDescent="0.25"/>
    <row r="44971" hidden="1" x14ac:dyDescent="0.25"/>
    <row r="44972" hidden="1" x14ac:dyDescent="0.25"/>
    <row r="44973" hidden="1" x14ac:dyDescent="0.25"/>
    <row r="44974" hidden="1" x14ac:dyDescent="0.25"/>
    <row r="44975" hidden="1" x14ac:dyDescent="0.25"/>
    <row r="44976" hidden="1" x14ac:dyDescent="0.25"/>
    <row r="44977" hidden="1" x14ac:dyDescent="0.25"/>
    <row r="44978" hidden="1" x14ac:dyDescent="0.25"/>
    <row r="44979" hidden="1" x14ac:dyDescent="0.25"/>
    <row r="44980" hidden="1" x14ac:dyDescent="0.25"/>
    <row r="44981" hidden="1" x14ac:dyDescent="0.25"/>
    <row r="44982" hidden="1" x14ac:dyDescent="0.25"/>
    <row r="44983" hidden="1" x14ac:dyDescent="0.25"/>
    <row r="44984" hidden="1" x14ac:dyDescent="0.25"/>
    <row r="44985" hidden="1" x14ac:dyDescent="0.25"/>
    <row r="44986" hidden="1" x14ac:dyDescent="0.25"/>
    <row r="44987" hidden="1" x14ac:dyDescent="0.25"/>
    <row r="44988" hidden="1" x14ac:dyDescent="0.25"/>
    <row r="44989" hidden="1" x14ac:dyDescent="0.25"/>
    <row r="44990" hidden="1" x14ac:dyDescent="0.25"/>
    <row r="44991" hidden="1" x14ac:dyDescent="0.25"/>
    <row r="44992" hidden="1" x14ac:dyDescent="0.25"/>
    <row r="44993" hidden="1" x14ac:dyDescent="0.25"/>
    <row r="44994" hidden="1" x14ac:dyDescent="0.25"/>
    <row r="44995" hidden="1" x14ac:dyDescent="0.25"/>
    <row r="44996" hidden="1" x14ac:dyDescent="0.25"/>
    <row r="44997" hidden="1" x14ac:dyDescent="0.25"/>
    <row r="44998" hidden="1" x14ac:dyDescent="0.25"/>
    <row r="44999" hidden="1" x14ac:dyDescent="0.25"/>
    <row r="45000" hidden="1" x14ac:dyDescent="0.25"/>
    <row r="45001" hidden="1" x14ac:dyDescent="0.25"/>
    <row r="45002" hidden="1" x14ac:dyDescent="0.25"/>
    <row r="45003" hidden="1" x14ac:dyDescent="0.25"/>
    <row r="45004" hidden="1" x14ac:dyDescent="0.25"/>
    <row r="45005" hidden="1" x14ac:dyDescent="0.25"/>
    <row r="45006" hidden="1" x14ac:dyDescent="0.25"/>
    <row r="45007" hidden="1" x14ac:dyDescent="0.25"/>
    <row r="45008" hidden="1" x14ac:dyDescent="0.25"/>
    <row r="45009" hidden="1" x14ac:dyDescent="0.25"/>
    <row r="45010" hidden="1" x14ac:dyDescent="0.25"/>
    <row r="45011" hidden="1" x14ac:dyDescent="0.25"/>
    <row r="45012" hidden="1" x14ac:dyDescent="0.25"/>
    <row r="45013" hidden="1" x14ac:dyDescent="0.25"/>
    <row r="45014" hidden="1" x14ac:dyDescent="0.25"/>
    <row r="45015" hidden="1" x14ac:dyDescent="0.25"/>
    <row r="45016" hidden="1" x14ac:dyDescent="0.25"/>
    <row r="45017" hidden="1" x14ac:dyDescent="0.25"/>
    <row r="45018" hidden="1" x14ac:dyDescent="0.25"/>
    <row r="45019" hidden="1" x14ac:dyDescent="0.25"/>
    <row r="45020" hidden="1" x14ac:dyDescent="0.25"/>
    <row r="45021" hidden="1" x14ac:dyDescent="0.25"/>
    <row r="45022" hidden="1" x14ac:dyDescent="0.25"/>
    <row r="45023" hidden="1" x14ac:dyDescent="0.25"/>
    <row r="45024" hidden="1" x14ac:dyDescent="0.25"/>
    <row r="45025" hidden="1" x14ac:dyDescent="0.25"/>
    <row r="45026" hidden="1" x14ac:dyDescent="0.25"/>
    <row r="45027" hidden="1" x14ac:dyDescent="0.25"/>
    <row r="45028" hidden="1" x14ac:dyDescent="0.25"/>
    <row r="45029" hidden="1" x14ac:dyDescent="0.25"/>
    <row r="45030" hidden="1" x14ac:dyDescent="0.25"/>
    <row r="45031" hidden="1" x14ac:dyDescent="0.25"/>
    <row r="45032" hidden="1" x14ac:dyDescent="0.25"/>
    <row r="45033" hidden="1" x14ac:dyDescent="0.25"/>
    <row r="45034" hidden="1" x14ac:dyDescent="0.25"/>
    <row r="45035" hidden="1" x14ac:dyDescent="0.25"/>
    <row r="45036" hidden="1" x14ac:dyDescent="0.25"/>
    <row r="45037" hidden="1" x14ac:dyDescent="0.25"/>
    <row r="45038" hidden="1" x14ac:dyDescent="0.25"/>
    <row r="45039" hidden="1" x14ac:dyDescent="0.25"/>
    <row r="45040" hidden="1" x14ac:dyDescent="0.25"/>
    <row r="45041" hidden="1" x14ac:dyDescent="0.25"/>
    <row r="45042" hidden="1" x14ac:dyDescent="0.25"/>
    <row r="45043" hidden="1" x14ac:dyDescent="0.25"/>
    <row r="45044" hidden="1" x14ac:dyDescent="0.25"/>
    <row r="45045" hidden="1" x14ac:dyDescent="0.25"/>
    <row r="45046" hidden="1" x14ac:dyDescent="0.25"/>
    <row r="45047" hidden="1" x14ac:dyDescent="0.25"/>
    <row r="45048" hidden="1" x14ac:dyDescent="0.25"/>
    <row r="45049" hidden="1" x14ac:dyDescent="0.25"/>
    <row r="45050" hidden="1" x14ac:dyDescent="0.25"/>
    <row r="45051" hidden="1" x14ac:dyDescent="0.25"/>
    <row r="45052" hidden="1" x14ac:dyDescent="0.25"/>
    <row r="45053" hidden="1" x14ac:dyDescent="0.25"/>
    <row r="45054" hidden="1" x14ac:dyDescent="0.25"/>
    <row r="45055" hidden="1" x14ac:dyDescent="0.25"/>
    <row r="45056" hidden="1" x14ac:dyDescent="0.25"/>
    <row r="45057" hidden="1" x14ac:dyDescent="0.25"/>
    <row r="45058" hidden="1" x14ac:dyDescent="0.25"/>
    <row r="45059" hidden="1" x14ac:dyDescent="0.25"/>
    <row r="45060" hidden="1" x14ac:dyDescent="0.25"/>
    <row r="45061" hidden="1" x14ac:dyDescent="0.25"/>
    <row r="45062" hidden="1" x14ac:dyDescent="0.25"/>
    <row r="45063" hidden="1" x14ac:dyDescent="0.25"/>
    <row r="45064" hidden="1" x14ac:dyDescent="0.25"/>
    <row r="45065" hidden="1" x14ac:dyDescent="0.25"/>
    <row r="45066" hidden="1" x14ac:dyDescent="0.25"/>
    <row r="45067" hidden="1" x14ac:dyDescent="0.25"/>
    <row r="45068" hidden="1" x14ac:dyDescent="0.25"/>
    <row r="45069" hidden="1" x14ac:dyDescent="0.25"/>
    <row r="45070" hidden="1" x14ac:dyDescent="0.25"/>
    <row r="45071" hidden="1" x14ac:dyDescent="0.25"/>
    <row r="45072" hidden="1" x14ac:dyDescent="0.25"/>
    <row r="45073" hidden="1" x14ac:dyDescent="0.25"/>
    <row r="45074" hidden="1" x14ac:dyDescent="0.25"/>
    <row r="45075" hidden="1" x14ac:dyDescent="0.25"/>
    <row r="45076" hidden="1" x14ac:dyDescent="0.25"/>
    <row r="45077" hidden="1" x14ac:dyDescent="0.25"/>
    <row r="45078" hidden="1" x14ac:dyDescent="0.25"/>
    <row r="45079" hidden="1" x14ac:dyDescent="0.25"/>
    <row r="45080" hidden="1" x14ac:dyDescent="0.25"/>
    <row r="45081" hidden="1" x14ac:dyDescent="0.25"/>
    <row r="45082" hidden="1" x14ac:dyDescent="0.25"/>
    <row r="45083" hidden="1" x14ac:dyDescent="0.25"/>
    <row r="45084" hidden="1" x14ac:dyDescent="0.25"/>
    <row r="45085" hidden="1" x14ac:dyDescent="0.25"/>
    <row r="45086" hidden="1" x14ac:dyDescent="0.25"/>
    <row r="45087" hidden="1" x14ac:dyDescent="0.25"/>
    <row r="45088" hidden="1" x14ac:dyDescent="0.25"/>
    <row r="45089" hidden="1" x14ac:dyDescent="0.25"/>
    <row r="45090" hidden="1" x14ac:dyDescent="0.25"/>
    <row r="45091" hidden="1" x14ac:dyDescent="0.25"/>
    <row r="45092" hidden="1" x14ac:dyDescent="0.25"/>
    <row r="45093" hidden="1" x14ac:dyDescent="0.25"/>
    <row r="45094" hidden="1" x14ac:dyDescent="0.25"/>
    <row r="45095" hidden="1" x14ac:dyDescent="0.25"/>
    <row r="45096" hidden="1" x14ac:dyDescent="0.25"/>
    <row r="45097" hidden="1" x14ac:dyDescent="0.25"/>
    <row r="45098" hidden="1" x14ac:dyDescent="0.25"/>
    <row r="45099" hidden="1" x14ac:dyDescent="0.25"/>
    <row r="45100" hidden="1" x14ac:dyDescent="0.25"/>
    <row r="45101" hidden="1" x14ac:dyDescent="0.25"/>
    <row r="45102" hidden="1" x14ac:dyDescent="0.25"/>
    <row r="45103" hidden="1" x14ac:dyDescent="0.25"/>
    <row r="45104" hidden="1" x14ac:dyDescent="0.25"/>
    <row r="45105" hidden="1" x14ac:dyDescent="0.25"/>
    <row r="45106" hidden="1" x14ac:dyDescent="0.25"/>
    <row r="45107" hidden="1" x14ac:dyDescent="0.25"/>
    <row r="45108" hidden="1" x14ac:dyDescent="0.25"/>
    <row r="45109" hidden="1" x14ac:dyDescent="0.25"/>
    <row r="45110" hidden="1" x14ac:dyDescent="0.25"/>
    <row r="45111" hidden="1" x14ac:dyDescent="0.25"/>
    <row r="45112" hidden="1" x14ac:dyDescent="0.25"/>
    <row r="45113" hidden="1" x14ac:dyDescent="0.25"/>
    <row r="45114" hidden="1" x14ac:dyDescent="0.25"/>
    <row r="45115" hidden="1" x14ac:dyDescent="0.25"/>
    <row r="45116" hidden="1" x14ac:dyDescent="0.25"/>
    <row r="45117" hidden="1" x14ac:dyDescent="0.25"/>
    <row r="45118" hidden="1" x14ac:dyDescent="0.25"/>
    <row r="45119" hidden="1" x14ac:dyDescent="0.25"/>
    <row r="45120" hidden="1" x14ac:dyDescent="0.25"/>
    <row r="45121" hidden="1" x14ac:dyDescent="0.25"/>
    <row r="45122" hidden="1" x14ac:dyDescent="0.25"/>
    <row r="45123" hidden="1" x14ac:dyDescent="0.25"/>
    <row r="45124" hidden="1" x14ac:dyDescent="0.25"/>
    <row r="45125" hidden="1" x14ac:dyDescent="0.25"/>
    <row r="45126" hidden="1" x14ac:dyDescent="0.25"/>
    <row r="45127" hidden="1" x14ac:dyDescent="0.25"/>
    <row r="45128" hidden="1" x14ac:dyDescent="0.25"/>
    <row r="45129" hidden="1" x14ac:dyDescent="0.25"/>
    <row r="45130" hidden="1" x14ac:dyDescent="0.25"/>
    <row r="45131" hidden="1" x14ac:dyDescent="0.25"/>
    <row r="45132" hidden="1" x14ac:dyDescent="0.25"/>
    <row r="45133" hidden="1" x14ac:dyDescent="0.25"/>
    <row r="45134" hidden="1" x14ac:dyDescent="0.25"/>
    <row r="45135" hidden="1" x14ac:dyDescent="0.25"/>
    <row r="45136" hidden="1" x14ac:dyDescent="0.25"/>
    <row r="45137" hidden="1" x14ac:dyDescent="0.25"/>
    <row r="45138" hidden="1" x14ac:dyDescent="0.25"/>
    <row r="45139" hidden="1" x14ac:dyDescent="0.25"/>
    <row r="45140" hidden="1" x14ac:dyDescent="0.25"/>
    <row r="45141" hidden="1" x14ac:dyDescent="0.25"/>
    <row r="45142" hidden="1" x14ac:dyDescent="0.25"/>
    <row r="45143" hidden="1" x14ac:dyDescent="0.25"/>
    <row r="45144" hidden="1" x14ac:dyDescent="0.25"/>
    <row r="45145" hidden="1" x14ac:dyDescent="0.25"/>
    <row r="45146" hidden="1" x14ac:dyDescent="0.25"/>
    <row r="45147" hidden="1" x14ac:dyDescent="0.25"/>
    <row r="45148" hidden="1" x14ac:dyDescent="0.25"/>
    <row r="45149" hidden="1" x14ac:dyDescent="0.25"/>
    <row r="45150" hidden="1" x14ac:dyDescent="0.25"/>
    <row r="45151" hidden="1" x14ac:dyDescent="0.25"/>
    <row r="45152" hidden="1" x14ac:dyDescent="0.25"/>
    <row r="45153" hidden="1" x14ac:dyDescent="0.25"/>
    <row r="45154" hidden="1" x14ac:dyDescent="0.25"/>
    <row r="45155" hidden="1" x14ac:dyDescent="0.25"/>
    <row r="45156" hidden="1" x14ac:dyDescent="0.25"/>
    <row r="45157" hidden="1" x14ac:dyDescent="0.25"/>
    <row r="45158" hidden="1" x14ac:dyDescent="0.25"/>
    <row r="45159" hidden="1" x14ac:dyDescent="0.25"/>
    <row r="45160" hidden="1" x14ac:dyDescent="0.25"/>
    <row r="45161" hidden="1" x14ac:dyDescent="0.25"/>
    <row r="45162" hidden="1" x14ac:dyDescent="0.25"/>
    <row r="45163" hidden="1" x14ac:dyDescent="0.25"/>
    <row r="45164" hidden="1" x14ac:dyDescent="0.25"/>
    <row r="45165" hidden="1" x14ac:dyDescent="0.25"/>
    <row r="45166" hidden="1" x14ac:dyDescent="0.25"/>
    <row r="45167" hidden="1" x14ac:dyDescent="0.25"/>
    <row r="45168" hidden="1" x14ac:dyDescent="0.25"/>
    <row r="45169" hidden="1" x14ac:dyDescent="0.25"/>
    <row r="45170" hidden="1" x14ac:dyDescent="0.25"/>
    <row r="45171" hidden="1" x14ac:dyDescent="0.25"/>
    <row r="45172" hidden="1" x14ac:dyDescent="0.25"/>
    <row r="45173" hidden="1" x14ac:dyDescent="0.25"/>
    <row r="45174" hidden="1" x14ac:dyDescent="0.25"/>
    <row r="45175" hidden="1" x14ac:dyDescent="0.25"/>
    <row r="45176" hidden="1" x14ac:dyDescent="0.25"/>
    <row r="45177" hidden="1" x14ac:dyDescent="0.25"/>
    <row r="45178" hidden="1" x14ac:dyDescent="0.25"/>
    <row r="45179" hidden="1" x14ac:dyDescent="0.25"/>
    <row r="45180" hidden="1" x14ac:dyDescent="0.25"/>
    <row r="45181" hidden="1" x14ac:dyDescent="0.25"/>
    <row r="45182" hidden="1" x14ac:dyDescent="0.25"/>
    <row r="45183" hidden="1" x14ac:dyDescent="0.25"/>
    <row r="45184" hidden="1" x14ac:dyDescent="0.25"/>
    <row r="45185" hidden="1" x14ac:dyDescent="0.25"/>
    <row r="45186" hidden="1" x14ac:dyDescent="0.25"/>
    <row r="45187" hidden="1" x14ac:dyDescent="0.25"/>
    <row r="45188" hidden="1" x14ac:dyDescent="0.25"/>
    <row r="45189" hidden="1" x14ac:dyDescent="0.25"/>
    <row r="45190" hidden="1" x14ac:dyDescent="0.25"/>
    <row r="45191" hidden="1" x14ac:dyDescent="0.25"/>
    <row r="45192" hidden="1" x14ac:dyDescent="0.25"/>
    <row r="45193" hidden="1" x14ac:dyDescent="0.25"/>
    <row r="45194" hidden="1" x14ac:dyDescent="0.25"/>
    <row r="45195" hidden="1" x14ac:dyDescent="0.25"/>
    <row r="45196" hidden="1" x14ac:dyDescent="0.25"/>
    <row r="45197" hidden="1" x14ac:dyDescent="0.25"/>
    <row r="45198" hidden="1" x14ac:dyDescent="0.25"/>
    <row r="45199" hidden="1" x14ac:dyDescent="0.25"/>
    <row r="45200" hidden="1" x14ac:dyDescent="0.25"/>
    <row r="45201" hidden="1" x14ac:dyDescent="0.25"/>
    <row r="45202" hidden="1" x14ac:dyDescent="0.25"/>
    <row r="45203" hidden="1" x14ac:dyDescent="0.25"/>
    <row r="45204" hidden="1" x14ac:dyDescent="0.25"/>
    <row r="45205" hidden="1" x14ac:dyDescent="0.25"/>
    <row r="45206" hidden="1" x14ac:dyDescent="0.25"/>
    <row r="45207" hidden="1" x14ac:dyDescent="0.25"/>
    <row r="45208" hidden="1" x14ac:dyDescent="0.25"/>
    <row r="45209" hidden="1" x14ac:dyDescent="0.25"/>
    <row r="45210" hidden="1" x14ac:dyDescent="0.25"/>
    <row r="45211" hidden="1" x14ac:dyDescent="0.25"/>
    <row r="45212" hidden="1" x14ac:dyDescent="0.25"/>
    <row r="45213" hidden="1" x14ac:dyDescent="0.25"/>
    <row r="45214" hidden="1" x14ac:dyDescent="0.25"/>
    <row r="45215" hidden="1" x14ac:dyDescent="0.25"/>
    <row r="45216" hidden="1" x14ac:dyDescent="0.25"/>
    <row r="45217" hidden="1" x14ac:dyDescent="0.25"/>
    <row r="45218" hidden="1" x14ac:dyDescent="0.25"/>
    <row r="45219" hidden="1" x14ac:dyDescent="0.25"/>
    <row r="45220" hidden="1" x14ac:dyDescent="0.25"/>
    <row r="45221" hidden="1" x14ac:dyDescent="0.25"/>
    <row r="45222" hidden="1" x14ac:dyDescent="0.25"/>
    <row r="45223" hidden="1" x14ac:dyDescent="0.25"/>
    <row r="45224" hidden="1" x14ac:dyDescent="0.25"/>
    <row r="45225" hidden="1" x14ac:dyDescent="0.25"/>
    <row r="45226" hidden="1" x14ac:dyDescent="0.25"/>
    <row r="45227" hidden="1" x14ac:dyDescent="0.25"/>
    <row r="45228" hidden="1" x14ac:dyDescent="0.25"/>
    <row r="45229" hidden="1" x14ac:dyDescent="0.25"/>
    <row r="45230" hidden="1" x14ac:dyDescent="0.25"/>
    <row r="45231" hidden="1" x14ac:dyDescent="0.25"/>
    <row r="45232" hidden="1" x14ac:dyDescent="0.25"/>
    <row r="45233" hidden="1" x14ac:dyDescent="0.25"/>
    <row r="45234" hidden="1" x14ac:dyDescent="0.25"/>
    <row r="45235" hidden="1" x14ac:dyDescent="0.25"/>
    <row r="45236" hidden="1" x14ac:dyDescent="0.25"/>
    <row r="45237" hidden="1" x14ac:dyDescent="0.25"/>
    <row r="45238" hidden="1" x14ac:dyDescent="0.25"/>
    <row r="45239" hidden="1" x14ac:dyDescent="0.25"/>
    <row r="45240" hidden="1" x14ac:dyDescent="0.25"/>
    <row r="45241" hidden="1" x14ac:dyDescent="0.25"/>
    <row r="45242" hidden="1" x14ac:dyDescent="0.25"/>
    <row r="45243" hidden="1" x14ac:dyDescent="0.25"/>
    <row r="45244" hidden="1" x14ac:dyDescent="0.25"/>
    <row r="45245" hidden="1" x14ac:dyDescent="0.25"/>
    <row r="45246" hidden="1" x14ac:dyDescent="0.25"/>
    <row r="45247" hidden="1" x14ac:dyDescent="0.25"/>
    <row r="45248" hidden="1" x14ac:dyDescent="0.25"/>
    <row r="45249" hidden="1" x14ac:dyDescent="0.25"/>
    <row r="45250" hidden="1" x14ac:dyDescent="0.25"/>
    <row r="45251" hidden="1" x14ac:dyDescent="0.25"/>
    <row r="45252" hidden="1" x14ac:dyDescent="0.25"/>
    <row r="45253" hidden="1" x14ac:dyDescent="0.25"/>
    <row r="45254" hidden="1" x14ac:dyDescent="0.25"/>
    <row r="45255" hidden="1" x14ac:dyDescent="0.25"/>
    <row r="45256" hidden="1" x14ac:dyDescent="0.25"/>
    <row r="45257" hidden="1" x14ac:dyDescent="0.25"/>
    <row r="45258" hidden="1" x14ac:dyDescent="0.25"/>
    <row r="45259" hidden="1" x14ac:dyDescent="0.25"/>
    <row r="45260" hidden="1" x14ac:dyDescent="0.25"/>
    <row r="45261" hidden="1" x14ac:dyDescent="0.25"/>
    <row r="45262" hidden="1" x14ac:dyDescent="0.25"/>
    <row r="45263" hidden="1" x14ac:dyDescent="0.25"/>
    <row r="45264" hidden="1" x14ac:dyDescent="0.25"/>
    <row r="45265" hidden="1" x14ac:dyDescent="0.25"/>
    <row r="45266" hidden="1" x14ac:dyDescent="0.25"/>
    <row r="45267" hidden="1" x14ac:dyDescent="0.25"/>
    <row r="45268" hidden="1" x14ac:dyDescent="0.25"/>
    <row r="45269" hidden="1" x14ac:dyDescent="0.25"/>
    <row r="45270" hidden="1" x14ac:dyDescent="0.25"/>
    <row r="45271" hidden="1" x14ac:dyDescent="0.25"/>
    <row r="45272" hidden="1" x14ac:dyDescent="0.25"/>
    <row r="45273" hidden="1" x14ac:dyDescent="0.25"/>
    <row r="45274" hidden="1" x14ac:dyDescent="0.25"/>
    <row r="45275" hidden="1" x14ac:dyDescent="0.25"/>
    <row r="45276" hidden="1" x14ac:dyDescent="0.25"/>
    <row r="45277" hidden="1" x14ac:dyDescent="0.25"/>
    <row r="45278" hidden="1" x14ac:dyDescent="0.25"/>
    <row r="45279" hidden="1" x14ac:dyDescent="0.25"/>
    <row r="45280" hidden="1" x14ac:dyDescent="0.25"/>
    <row r="45281" hidden="1" x14ac:dyDescent="0.25"/>
    <row r="45282" hidden="1" x14ac:dyDescent="0.25"/>
    <row r="45283" hidden="1" x14ac:dyDescent="0.25"/>
    <row r="45284" hidden="1" x14ac:dyDescent="0.25"/>
    <row r="45285" hidden="1" x14ac:dyDescent="0.25"/>
    <row r="45286" hidden="1" x14ac:dyDescent="0.25"/>
    <row r="45287" hidden="1" x14ac:dyDescent="0.25"/>
    <row r="45288" hidden="1" x14ac:dyDescent="0.25"/>
    <row r="45289" hidden="1" x14ac:dyDescent="0.25"/>
    <row r="45290" hidden="1" x14ac:dyDescent="0.25"/>
    <row r="45291" hidden="1" x14ac:dyDescent="0.25"/>
    <row r="45292" hidden="1" x14ac:dyDescent="0.25"/>
    <row r="45293" hidden="1" x14ac:dyDescent="0.25"/>
    <row r="45294" hidden="1" x14ac:dyDescent="0.25"/>
    <row r="45295" hidden="1" x14ac:dyDescent="0.25"/>
    <row r="45296" hidden="1" x14ac:dyDescent="0.25"/>
    <row r="45297" hidden="1" x14ac:dyDescent="0.25"/>
    <row r="45298" hidden="1" x14ac:dyDescent="0.25"/>
    <row r="45299" hidden="1" x14ac:dyDescent="0.25"/>
    <row r="45300" hidden="1" x14ac:dyDescent="0.25"/>
    <row r="45301" hidden="1" x14ac:dyDescent="0.25"/>
    <row r="45302" hidden="1" x14ac:dyDescent="0.25"/>
    <row r="45303" hidden="1" x14ac:dyDescent="0.25"/>
    <row r="45304" hidden="1" x14ac:dyDescent="0.25"/>
    <row r="45305" hidden="1" x14ac:dyDescent="0.25"/>
    <row r="45306" hidden="1" x14ac:dyDescent="0.25"/>
    <row r="45307" hidden="1" x14ac:dyDescent="0.25"/>
    <row r="45308" hidden="1" x14ac:dyDescent="0.25"/>
    <row r="45309" hidden="1" x14ac:dyDescent="0.25"/>
    <row r="45310" hidden="1" x14ac:dyDescent="0.25"/>
    <row r="45311" hidden="1" x14ac:dyDescent="0.25"/>
    <row r="45312" hidden="1" x14ac:dyDescent="0.25"/>
    <row r="45313" hidden="1" x14ac:dyDescent="0.25"/>
    <row r="45314" hidden="1" x14ac:dyDescent="0.25"/>
    <row r="45315" hidden="1" x14ac:dyDescent="0.25"/>
    <row r="45316" hidden="1" x14ac:dyDescent="0.25"/>
    <row r="45317" hidden="1" x14ac:dyDescent="0.25"/>
    <row r="45318" hidden="1" x14ac:dyDescent="0.25"/>
    <row r="45319" hidden="1" x14ac:dyDescent="0.25"/>
    <row r="45320" hidden="1" x14ac:dyDescent="0.25"/>
    <row r="45321" hidden="1" x14ac:dyDescent="0.25"/>
    <row r="45322" hidden="1" x14ac:dyDescent="0.25"/>
    <row r="45323" hidden="1" x14ac:dyDescent="0.25"/>
    <row r="45324" hidden="1" x14ac:dyDescent="0.25"/>
    <row r="45325" hidden="1" x14ac:dyDescent="0.25"/>
    <row r="45326" hidden="1" x14ac:dyDescent="0.25"/>
    <row r="45327" hidden="1" x14ac:dyDescent="0.25"/>
    <row r="45328" hidden="1" x14ac:dyDescent="0.25"/>
    <row r="45329" hidden="1" x14ac:dyDescent="0.25"/>
    <row r="45330" hidden="1" x14ac:dyDescent="0.25"/>
    <row r="45331" hidden="1" x14ac:dyDescent="0.25"/>
    <row r="45332" hidden="1" x14ac:dyDescent="0.25"/>
    <row r="45333" hidden="1" x14ac:dyDescent="0.25"/>
    <row r="45334" hidden="1" x14ac:dyDescent="0.25"/>
    <row r="45335" hidden="1" x14ac:dyDescent="0.25"/>
    <row r="45336" hidden="1" x14ac:dyDescent="0.25"/>
    <row r="45337" hidden="1" x14ac:dyDescent="0.25"/>
    <row r="45338" hidden="1" x14ac:dyDescent="0.25"/>
    <row r="45339" hidden="1" x14ac:dyDescent="0.25"/>
    <row r="45340" hidden="1" x14ac:dyDescent="0.25"/>
    <row r="45341" hidden="1" x14ac:dyDescent="0.25"/>
    <row r="45342" hidden="1" x14ac:dyDescent="0.25"/>
    <row r="45343" hidden="1" x14ac:dyDescent="0.25"/>
    <row r="45344" hidden="1" x14ac:dyDescent="0.25"/>
    <row r="45345" hidden="1" x14ac:dyDescent="0.25"/>
    <row r="45346" hidden="1" x14ac:dyDescent="0.25"/>
    <row r="45347" hidden="1" x14ac:dyDescent="0.25"/>
    <row r="45348" hidden="1" x14ac:dyDescent="0.25"/>
    <row r="45349" hidden="1" x14ac:dyDescent="0.25"/>
    <row r="45350" hidden="1" x14ac:dyDescent="0.25"/>
    <row r="45351" hidden="1" x14ac:dyDescent="0.25"/>
    <row r="45352" hidden="1" x14ac:dyDescent="0.25"/>
    <row r="45353" hidden="1" x14ac:dyDescent="0.25"/>
    <row r="45354" hidden="1" x14ac:dyDescent="0.25"/>
    <row r="45355" hidden="1" x14ac:dyDescent="0.25"/>
    <row r="45356" hidden="1" x14ac:dyDescent="0.25"/>
    <row r="45357" hidden="1" x14ac:dyDescent="0.25"/>
    <row r="45358" hidden="1" x14ac:dyDescent="0.25"/>
    <row r="45359" hidden="1" x14ac:dyDescent="0.25"/>
    <row r="45360" hidden="1" x14ac:dyDescent="0.25"/>
    <row r="45361" hidden="1" x14ac:dyDescent="0.25"/>
    <row r="45362" hidden="1" x14ac:dyDescent="0.25"/>
    <row r="45363" hidden="1" x14ac:dyDescent="0.25"/>
    <row r="45364" hidden="1" x14ac:dyDescent="0.25"/>
    <row r="45365" hidden="1" x14ac:dyDescent="0.25"/>
    <row r="45366" hidden="1" x14ac:dyDescent="0.25"/>
    <row r="45367" hidden="1" x14ac:dyDescent="0.25"/>
    <row r="45368" hidden="1" x14ac:dyDescent="0.25"/>
    <row r="45369" hidden="1" x14ac:dyDescent="0.25"/>
    <row r="45370" hidden="1" x14ac:dyDescent="0.25"/>
    <row r="45371" hidden="1" x14ac:dyDescent="0.25"/>
    <row r="45372" hidden="1" x14ac:dyDescent="0.25"/>
    <row r="45373" hidden="1" x14ac:dyDescent="0.25"/>
    <row r="45374" hidden="1" x14ac:dyDescent="0.25"/>
    <row r="45375" hidden="1" x14ac:dyDescent="0.25"/>
    <row r="45376" hidden="1" x14ac:dyDescent="0.25"/>
    <row r="45377" hidden="1" x14ac:dyDescent="0.25"/>
    <row r="45378" hidden="1" x14ac:dyDescent="0.25"/>
    <row r="45379" hidden="1" x14ac:dyDescent="0.25"/>
    <row r="45380" hidden="1" x14ac:dyDescent="0.25"/>
    <row r="45381" hidden="1" x14ac:dyDescent="0.25"/>
    <row r="45382" hidden="1" x14ac:dyDescent="0.25"/>
    <row r="45383" hidden="1" x14ac:dyDescent="0.25"/>
    <row r="45384" hidden="1" x14ac:dyDescent="0.25"/>
    <row r="45385" hidden="1" x14ac:dyDescent="0.25"/>
    <row r="45386" hidden="1" x14ac:dyDescent="0.25"/>
    <row r="45387" hidden="1" x14ac:dyDescent="0.25"/>
    <row r="45388" hidden="1" x14ac:dyDescent="0.25"/>
    <row r="45389" hidden="1" x14ac:dyDescent="0.25"/>
    <row r="45390" hidden="1" x14ac:dyDescent="0.25"/>
    <row r="45391" hidden="1" x14ac:dyDescent="0.25"/>
    <row r="45392" hidden="1" x14ac:dyDescent="0.25"/>
    <row r="45393" hidden="1" x14ac:dyDescent="0.25"/>
    <row r="45394" hidden="1" x14ac:dyDescent="0.25"/>
    <row r="45395" hidden="1" x14ac:dyDescent="0.25"/>
    <row r="45396" hidden="1" x14ac:dyDescent="0.25"/>
    <row r="45397" hidden="1" x14ac:dyDescent="0.25"/>
    <row r="45398" hidden="1" x14ac:dyDescent="0.25"/>
    <row r="45399" hidden="1" x14ac:dyDescent="0.25"/>
    <row r="45400" hidden="1" x14ac:dyDescent="0.25"/>
    <row r="45401" hidden="1" x14ac:dyDescent="0.25"/>
    <row r="45402" hidden="1" x14ac:dyDescent="0.25"/>
    <row r="45403" hidden="1" x14ac:dyDescent="0.25"/>
    <row r="45404" hidden="1" x14ac:dyDescent="0.25"/>
    <row r="45405" hidden="1" x14ac:dyDescent="0.25"/>
    <row r="45406" hidden="1" x14ac:dyDescent="0.25"/>
    <row r="45407" hidden="1" x14ac:dyDescent="0.25"/>
    <row r="45408" hidden="1" x14ac:dyDescent="0.25"/>
    <row r="45409" hidden="1" x14ac:dyDescent="0.25"/>
    <row r="45410" hidden="1" x14ac:dyDescent="0.25"/>
    <row r="45411" hidden="1" x14ac:dyDescent="0.25"/>
    <row r="45412" hidden="1" x14ac:dyDescent="0.25"/>
    <row r="45413" hidden="1" x14ac:dyDescent="0.25"/>
    <row r="45414" hidden="1" x14ac:dyDescent="0.25"/>
    <row r="45415" hidden="1" x14ac:dyDescent="0.25"/>
    <row r="45416" hidden="1" x14ac:dyDescent="0.25"/>
    <row r="45417" hidden="1" x14ac:dyDescent="0.25"/>
    <row r="45418" hidden="1" x14ac:dyDescent="0.25"/>
    <row r="45419" hidden="1" x14ac:dyDescent="0.25"/>
    <row r="45420" hidden="1" x14ac:dyDescent="0.25"/>
    <row r="45421" hidden="1" x14ac:dyDescent="0.25"/>
    <row r="45422" hidden="1" x14ac:dyDescent="0.25"/>
    <row r="45423" hidden="1" x14ac:dyDescent="0.25"/>
    <row r="45424" hidden="1" x14ac:dyDescent="0.25"/>
    <row r="45425" hidden="1" x14ac:dyDescent="0.25"/>
    <row r="45426" hidden="1" x14ac:dyDescent="0.25"/>
    <row r="45427" hidden="1" x14ac:dyDescent="0.25"/>
    <row r="45428" hidden="1" x14ac:dyDescent="0.25"/>
    <row r="45429" hidden="1" x14ac:dyDescent="0.25"/>
    <row r="45430" hidden="1" x14ac:dyDescent="0.25"/>
    <row r="45431" hidden="1" x14ac:dyDescent="0.25"/>
    <row r="45432" hidden="1" x14ac:dyDescent="0.25"/>
    <row r="45433" hidden="1" x14ac:dyDescent="0.25"/>
    <row r="45434" hidden="1" x14ac:dyDescent="0.25"/>
    <row r="45435" hidden="1" x14ac:dyDescent="0.25"/>
    <row r="45436" hidden="1" x14ac:dyDescent="0.25"/>
    <row r="45437" hidden="1" x14ac:dyDescent="0.25"/>
    <row r="45438" hidden="1" x14ac:dyDescent="0.25"/>
    <row r="45439" hidden="1" x14ac:dyDescent="0.25"/>
    <row r="45440" hidden="1" x14ac:dyDescent="0.25"/>
    <row r="45441" hidden="1" x14ac:dyDescent="0.25"/>
    <row r="45442" hidden="1" x14ac:dyDescent="0.25"/>
    <row r="45443" hidden="1" x14ac:dyDescent="0.25"/>
    <row r="45444" hidden="1" x14ac:dyDescent="0.25"/>
    <row r="45445" hidden="1" x14ac:dyDescent="0.25"/>
    <row r="45446" hidden="1" x14ac:dyDescent="0.25"/>
    <row r="45447" hidden="1" x14ac:dyDescent="0.25"/>
    <row r="45448" hidden="1" x14ac:dyDescent="0.25"/>
    <row r="45449" hidden="1" x14ac:dyDescent="0.25"/>
    <row r="45450" hidden="1" x14ac:dyDescent="0.25"/>
    <row r="45451" hidden="1" x14ac:dyDescent="0.25"/>
    <row r="45452" hidden="1" x14ac:dyDescent="0.25"/>
    <row r="45453" hidden="1" x14ac:dyDescent="0.25"/>
    <row r="45454" hidden="1" x14ac:dyDescent="0.25"/>
    <row r="45455" hidden="1" x14ac:dyDescent="0.25"/>
    <row r="45456" hidden="1" x14ac:dyDescent="0.25"/>
    <row r="45457" hidden="1" x14ac:dyDescent="0.25"/>
    <row r="45458" hidden="1" x14ac:dyDescent="0.25"/>
    <row r="45459" hidden="1" x14ac:dyDescent="0.25"/>
    <row r="45460" hidden="1" x14ac:dyDescent="0.25"/>
    <row r="45461" hidden="1" x14ac:dyDescent="0.25"/>
    <row r="45462" hidden="1" x14ac:dyDescent="0.25"/>
    <row r="45463" hidden="1" x14ac:dyDescent="0.25"/>
    <row r="45464" hidden="1" x14ac:dyDescent="0.25"/>
    <row r="45465" hidden="1" x14ac:dyDescent="0.25"/>
    <row r="45466" hidden="1" x14ac:dyDescent="0.25"/>
    <row r="45467" hidden="1" x14ac:dyDescent="0.25"/>
    <row r="45468" hidden="1" x14ac:dyDescent="0.25"/>
    <row r="45469" hidden="1" x14ac:dyDescent="0.25"/>
    <row r="45470" hidden="1" x14ac:dyDescent="0.25"/>
    <row r="45471" hidden="1" x14ac:dyDescent="0.25"/>
    <row r="45472" hidden="1" x14ac:dyDescent="0.25"/>
    <row r="45473" hidden="1" x14ac:dyDescent="0.25"/>
    <row r="45474" hidden="1" x14ac:dyDescent="0.25"/>
    <row r="45475" hidden="1" x14ac:dyDescent="0.25"/>
    <row r="45476" hidden="1" x14ac:dyDescent="0.25"/>
    <row r="45477" hidden="1" x14ac:dyDescent="0.25"/>
    <row r="45478" hidden="1" x14ac:dyDescent="0.25"/>
    <row r="45479" hidden="1" x14ac:dyDescent="0.25"/>
    <row r="45480" hidden="1" x14ac:dyDescent="0.25"/>
    <row r="45481" hidden="1" x14ac:dyDescent="0.25"/>
    <row r="45482" hidden="1" x14ac:dyDescent="0.25"/>
    <row r="45483" hidden="1" x14ac:dyDescent="0.25"/>
    <row r="45484" hidden="1" x14ac:dyDescent="0.25"/>
    <row r="45485" hidden="1" x14ac:dyDescent="0.25"/>
    <row r="45486" hidden="1" x14ac:dyDescent="0.25"/>
    <row r="45487" hidden="1" x14ac:dyDescent="0.25"/>
    <row r="45488" hidden="1" x14ac:dyDescent="0.25"/>
    <row r="45489" hidden="1" x14ac:dyDescent="0.25"/>
    <row r="45490" hidden="1" x14ac:dyDescent="0.25"/>
    <row r="45491" hidden="1" x14ac:dyDescent="0.25"/>
    <row r="45492" hidden="1" x14ac:dyDescent="0.25"/>
    <row r="45493" hidden="1" x14ac:dyDescent="0.25"/>
    <row r="45494" hidden="1" x14ac:dyDescent="0.25"/>
    <row r="45495" hidden="1" x14ac:dyDescent="0.25"/>
    <row r="45496" hidden="1" x14ac:dyDescent="0.25"/>
    <row r="45497" hidden="1" x14ac:dyDescent="0.25"/>
    <row r="45498" hidden="1" x14ac:dyDescent="0.25"/>
    <row r="45499" hidden="1" x14ac:dyDescent="0.25"/>
    <row r="45500" hidden="1" x14ac:dyDescent="0.25"/>
    <row r="45501" hidden="1" x14ac:dyDescent="0.25"/>
    <row r="45502" hidden="1" x14ac:dyDescent="0.25"/>
    <row r="45503" hidden="1" x14ac:dyDescent="0.25"/>
    <row r="45504" hidden="1" x14ac:dyDescent="0.25"/>
    <row r="45505" hidden="1" x14ac:dyDescent="0.25"/>
    <row r="45506" hidden="1" x14ac:dyDescent="0.25"/>
    <row r="45507" hidden="1" x14ac:dyDescent="0.25"/>
    <row r="45508" hidden="1" x14ac:dyDescent="0.25"/>
    <row r="45509" hidden="1" x14ac:dyDescent="0.25"/>
    <row r="45510" hidden="1" x14ac:dyDescent="0.25"/>
    <row r="45511" hidden="1" x14ac:dyDescent="0.25"/>
    <row r="45512" hidden="1" x14ac:dyDescent="0.25"/>
    <row r="45513" hidden="1" x14ac:dyDescent="0.25"/>
    <row r="45514" hidden="1" x14ac:dyDescent="0.25"/>
    <row r="45515" hidden="1" x14ac:dyDescent="0.25"/>
    <row r="45516" hidden="1" x14ac:dyDescent="0.25"/>
    <row r="45517" hidden="1" x14ac:dyDescent="0.25"/>
    <row r="45518" hidden="1" x14ac:dyDescent="0.25"/>
    <row r="45519" hidden="1" x14ac:dyDescent="0.25"/>
    <row r="45520" hidden="1" x14ac:dyDescent="0.25"/>
    <row r="45521" hidden="1" x14ac:dyDescent="0.25"/>
    <row r="45522" hidden="1" x14ac:dyDescent="0.25"/>
    <row r="45523" hidden="1" x14ac:dyDescent="0.25"/>
    <row r="45524" hidden="1" x14ac:dyDescent="0.25"/>
    <row r="45525" hidden="1" x14ac:dyDescent="0.25"/>
    <row r="45526" hidden="1" x14ac:dyDescent="0.25"/>
    <row r="45527" hidden="1" x14ac:dyDescent="0.25"/>
    <row r="45528" hidden="1" x14ac:dyDescent="0.25"/>
    <row r="45529" hidden="1" x14ac:dyDescent="0.25"/>
    <row r="45530" hidden="1" x14ac:dyDescent="0.25"/>
    <row r="45531" hidden="1" x14ac:dyDescent="0.25"/>
    <row r="45532" hidden="1" x14ac:dyDescent="0.25"/>
    <row r="45533" hidden="1" x14ac:dyDescent="0.25"/>
    <row r="45534" hidden="1" x14ac:dyDescent="0.25"/>
    <row r="45535" hidden="1" x14ac:dyDescent="0.25"/>
    <row r="45536" hidden="1" x14ac:dyDescent="0.25"/>
    <row r="45537" hidden="1" x14ac:dyDescent="0.25"/>
    <row r="45538" hidden="1" x14ac:dyDescent="0.25"/>
    <row r="45539" hidden="1" x14ac:dyDescent="0.25"/>
    <row r="45540" hidden="1" x14ac:dyDescent="0.25"/>
    <row r="45541" hidden="1" x14ac:dyDescent="0.25"/>
    <row r="45542" hidden="1" x14ac:dyDescent="0.25"/>
    <row r="45543" hidden="1" x14ac:dyDescent="0.25"/>
    <row r="45544" hidden="1" x14ac:dyDescent="0.25"/>
    <row r="45545" hidden="1" x14ac:dyDescent="0.25"/>
    <row r="45546" hidden="1" x14ac:dyDescent="0.25"/>
    <row r="45547" hidden="1" x14ac:dyDescent="0.25"/>
    <row r="45548" hidden="1" x14ac:dyDescent="0.25"/>
    <row r="45549" hidden="1" x14ac:dyDescent="0.25"/>
    <row r="45550" hidden="1" x14ac:dyDescent="0.25"/>
    <row r="45551" hidden="1" x14ac:dyDescent="0.25"/>
    <row r="45552" hidden="1" x14ac:dyDescent="0.25"/>
    <row r="45553" hidden="1" x14ac:dyDescent="0.25"/>
    <row r="45554" hidden="1" x14ac:dyDescent="0.25"/>
    <row r="45555" hidden="1" x14ac:dyDescent="0.25"/>
    <row r="45556" hidden="1" x14ac:dyDescent="0.25"/>
    <row r="45557" hidden="1" x14ac:dyDescent="0.25"/>
    <row r="45558" hidden="1" x14ac:dyDescent="0.25"/>
    <row r="45559" hidden="1" x14ac:dyDescent="0.25"/>
    <row r="45560" hidden="1" x14ac:dyDescent="0.25"/>
    <row r="45561" hidden="1" x14ac:dyDescent="0.25"/>
    <row r="45562" hidden="1" x14ac:dyDescent="0.25"/>
    <row r="45563" hidden="1" x14ac:dyDescent="0.25"/>
    <row r="45564" hidden="1" x14ac:dyDescent="0.25"/>
    <row r="45565" hidden="1" x14ac:dyDescent="0.25"/>
    <row r="45566" hidden="1" x14ac:dyDescent="0.25"/>
    <row r="45567" hidden="1" x14ac:dyDescent="0.25"/>
    <row r="45568" hidden="1" x14ac:dyDescent="0.25"/>
    <row r="45569" hidden="1" x14ac:dyDescent="0.25"/>
    <row r="45570" hidden="1" x14ac:dyDescent="0.25"/>
    <row r="45571" hidden="1" x14ac:dyDescent="0.25"/>
    <row r="45572" hidden="1" x14ac:dyDescent="0.25"/>
    <row r="45573" hidden="1" x14ac:dyDescent="0.25"/>
    <row r="45574" hidden="1" x14ac:dyDescent="0.25"/>
    <row r="45575" hidden="1" x14ac:dyDescent="0.25"/>
    <row r="45576" hidden="1" x14ac:dyDescent="0.25"/>
    <row r="45577" hidden="1" x14ac:dyDescent="0.25"/>
    <row r="45578" hidden="1" x14ac:dyDescent="0.25"/>
    <row r="45579" hidden="1" x14ac:dyDescent="0.25"/>
    <row r="45580" hidden="1" x14ac:dyDescent="0.25"/>
    <row r="45581" hidden="1" x14ac:dyDescent="0.25"/>
    <row r="45582" hidden="1" x14ac:dyDescent="0.25"/>
    <row r="45583" hidden="1" x14ac:dyDescent="0.25"/>
    <row r="45584" hidden="1" x14ac:dyDescent="0.25"/>
    <row r="45585" hidden="1" x14ac:dyDescent="0.25"/>
    <row r="45586" hidden="1" x14ac:dyDescent="0.25"/>
    <row r="45587" hidden="1" x14ac:dyDescent="0.25"/>
    <row r="45588" hidden="1" x14ac:dyDescent="0.25"/>
    <row r="45589" hidden="1" x14ac:dyDescent="0.25"/>
    <row r="45590" hidden="1" x14ac:dyDescent="0.25"/>
    <row r="45591" hidden="1" x14ac:dyDescent="0.25"/>
    <row r="45592" hidden="1" x14ac:dyDescent="0.25"/>
    <row r="45593" hidden="1" x14ac:dyDescent="0.25"/>
    <row r="45594" hidden="1" x14ac:dyDescent="0.25"/>
    <row r="45595" hidden="1" x14ac:dyDescent="0.25"/>
    <row r="45596" hidden="1" x14ac:dyDescent="0.25"/>
    <row r="45597" hidden="1" x14ac:dyDescent="0.25"/>
    <row r="45598" hidden="1" x14ac:dyDescent="0.25"/>
    <row r="45599" hidden="1" x14ac:dyDescent="0.25"/>
    <row r="45600" hidden="1" x14ac:dyDescent="0.25"/>
    <row r="45601" hidden="1" x14ac:dyDescent="0.25"/>
    <row r="45602" hidden="1" x14ac:dyDescent="0.25"/>
    <row r="45603" hidden="1" x14ac:dyDescent="0.25"/>
    <row r="45604" hidden="1" x14ac:dyDescent="0.25"/>
    <row r="45605" hidden="1" x14ac:dyDescent="0.25"/>
    <row r="45606" hidden="1" x14ac:dyDescent="0.25"/>
    <row r="45607" hidden="1" x14ac:dyDescent="0.25"/>
    <row r="45608" hidden="1" x14ac:dyDescent="0.25"/>
    <row r="45609" hidden="1" x14ac:dyDescent="0.25"/>
    <row r="45610" hidden="1" x14ac:dyDescent="0.25"/>
    <row r="45611" hidden="1" x14ac:dyDescent="0.25"/>
    <row r="45612" hidden="1" x14ac:dyDescent="0.25"/>
    <row r="45613" hidden="1" x14ac:dyDescent="0.25"/>
    <row r="45614" hidden="1" x14ac:dyDescent="0.25"/>
    <row r="45615" hidden="1" x14ac:dyDescent="0.25"/>
    <row r="45616" hidden="1" x14ac:dyDescent="0.25"/>
    <row r="45617" hidden="1" x14ac:dyDescent="0.25"/>
    <row r="45618" hidden="1" x14ac:dyDescent="0.25"/>
    <row r="45619" hidden="1" x14ac:dyDescent="0.25"/>
    <row r="45620" hidden="1" x14ac:dyDescent="0.25"/>
    <row r="45621" hidden="1" x14ac:dyDescent="0.25"/>
    <row r="45622" hidden="1" x14ac:dyDescent="0.25"/>
    <row r="45623" hidden="1" x14ac:dyDescent="0.25"/>
    <row r="45624" hidden="1" x14ac:dyDescent="0.25"/>
    <row r="45625" hidden="1" x14ac:dyDescent="0.25"/>
    <row r="45626" hidden="1" x14ac:dyDescent="0.25"/>
    <row r="45627" hidden="1" x14ac:dyDescent="0.25"/>
    <row r="45628" hidden="1" x14ac:dyDescent="0.25"/>
    <row r="45629" hidden="1" x14ac:dyDescent="0.25"/>
    <row r="45630" hidden="1" x14ac:dyDescent="0.25"/>
    <row r="45631" hidden="1" x14ac:dyDescent="0.25"/>
    <row r="45632" hidden="1" x14ac:dyDescent="0.25"/>
    <row r="45633" hidden="1" x14ac:dyDescent="0.25"/>
    <row r="45634" hidden="1" x14ac:dyDescent="0.25"/>
    <row r="45635" hidden="1" x14ac:dyDescent="0.25"/>
    <row r="45636" hidden="1" x14ac:dyDescent="0.25"/>
    <row r="45637" hidden="1" x14ac:dyDescent="0.25"/>
    <row r="45638" hidden="1" x14ac:dyDescent="0.25"/>
    <row r="45639" hidden="1" x14ac:dyDescent="0.25"/>
    <row r="45640" hidden="1" x14ac:dyDescent="0.25"/>
    <row r="45641" hidden="1" x14ac:dyDescent="0.25"/>
    <row r="45642" hidden="1" x14ac:dyDescent="0.25"/>
    <row r="45643" hidden="1" x14ac:dyDescent="0.25"/>
    <row r="45644" hidden="1" x14ac:dyDescent="0.25"/>
    <row r="45645" hidden="1" x14ac:dyDescent="0.25"/>
    <row r="45646" hidden="1" x14ac:dyDescent="0.25"/>
    <row r="45647" hidden="1" x14ac:dyDescent="0.25"/>
    <row r="45648" hidden="1" x14ac:dyDescent="0.25"/>
    <row r="45649" hidden="1" x14ac:dyDescent="0.25"/>
    <row r="45650" hidden="1" x14ac:dyDescent="0.25"/>
    <row r="45651" hidden="1" x14ac:dyDescent="0.25"/>
    <row r="45652" hidden="1" x14ac:dyDescent="0.25"/>
    <row r="45653" hidden="1" x14ac:dyDescent="0.25"/>
    <row r="45654" hidden="1" x14ac:dyDescent="0.25"/>
    <row r="45655" hidden="1" x14ac:dyDescent="0.25"/>
    <row r="45656" hidden="1" x14ac:dyDescent="0.25"/>
    <row r="45657" hidden="1" x14ac:dyDescent="0.25"/>
    <row r="45658" hidden="1" x14ac:dyDescent="0.25"/>
    <row r="45659" hidden="1" x14ac:dyDescent="0.25"/>
    <row r="45660" hidden="1" x14ac:dyDescent="0.25"/>
    <row r="45661" hidden="1" x14ac:dyDescent="0.25"/>
    <row r="45662" hidden="1" x14ac:dyDescent="0.25"/>
    <row r="45663" hidden="1" x14ac:dyDescent="0.25"/>
    <row r="45664" hidden="1" x14ac:dyDescent="0.25"/>
    <row r="45665" hidden="1" x14ac:dyDescent="0.25"/>
    <row r="45666" hidden="1" x14ac:dyDescent="0.25"/>
    <row r="45667" hidden="1" x14ac:dyDescent="0.25"/>
    <row r="45668" hidden="1" x14ac:dyDescent="0.25"/>
    <row r="45669" hidden="1" x14ac:dyDescent="0.25"/>
    <row r="45670" hidden="1" x14ac:dyDescent="0.25"/>
    <row r="45671" hidden="1" x14ac:dyDescent="0.25"/>
    <row r="45672" hidden="1" x14ac:dyDescent="0.25"/>
    <row r="45673" hidden="1" x14ac:dyDescent="0.25"/>
    <row r="45674" hidden="1" x14ac:dyDescent="0.25"/>
    <row r="45675" hidden="1" x14ac:dyDescent="0.25"/>
    <row r="45676" hidden="1" x14ac:dyDescent="0.25"/>
    <row r="45677" hidden="1" x14ac:dyDescent="0.25"/>
    <row r="45678" hidden="1" x14ac:dyDescent="0.25"/>
    <row r="45679" hidden="1" x14ac:dyDescent="0.25"/>
    <row r="45680" hidden="1" x14ac:dyDescent="0.25"/>
    <row r="45681" hidden="1" x14ac:dyDescent="0.25"/>
    <row r="45682" hidden="1" x14ac:dyDescent="0.25"/>
    <row r="45683" hidden="1" x14ac:dyDescent="0.25"/>
    <row r="45684" hidden="1" x14ac:dyDescent="0.25"/>
    <row r="45685" hidden="1" x14ac:dyDescent="0.25"/>
    <row r="45686" hidden="1" x14ac:dyDescent="0.25"/>
    <row r="45687" hidden="1" x14ac:dyDescent="0.25"/>
    <row r="45688" hidden="1" x14ac:dyDescent="0.25"/>
    <row r="45689" hidden="1" x14ac:dyDescent="0.25"/>
    <row r="45690" hidden="1" x14ac:dyDescent="0.25"/>
    <row r="45691" hidden="1" x14ac:dyDescent="0.25"/>
    <row r="45692" hidden="1" x14ac:dyDescent="0.25"/>
    <row r="45693" hidden="1" x14ac:dyDescent="0.25"/>
    <row r="45694" hidden="1" x14ac:dyDescent="0.25"/>
    <row r="45695" hidden="1" x14ac:dyDescent="0.25"/>
    <row r="45696" hidden="1" x14ac:dyDescent="0.25"/>
    <row r="45697" hidden="1" x14ac:dyDescent="0.25"/>
    <row r="45698" hidden="1" x14ac:dyDescent="0.25"/>
    <row r="45699" hidden="1" x14ac:dyDescent="0.25"/>
    <row r="45700" hidden="1" x14ac:dyDescent="0.25"/>
    <row r="45701" hidden="1" x14ac:dyDescent="0.25"/>
    <row r="45702" hidden="1" x14ac:dyDescent="0.25"/>
    <row r="45703" hidden="1" x14ac:dyDescent="0.25"/>
    <row r="45704" hidden="1" x14ac:dyDescent="0.25"/>
    <row r="45705" hidden="1" x14ac:dyDescent="0.25"/>
    <row r="45706" hidden="1" x14ac:dyDescent="0.25"/>
    <row r="45707" hidden="1" x14ac:dyDescent="0.25"/>
    <row r="45708" hidden="1" x14ac:dyDescent="0.25"/>
    <row r="45709" hidden="1" x14ac:dyDescent="0.25"/>
    <row r="45710" hidden="1" x14ac:dyDescent="0.25"/>
    <row r="45711" hidden="1" x14ac:dyDescent="0.25"/>
    <row r="45712" hidden="1" x14ac:dyDescent="0.25"/>
    <row r="45713" hidden="1" x14ac:dyDescent="0.25"/>
    <row r="45714" hidden="1" x14ac:dyDescent="0.25"/>
    <row r="45715" hidden="1" x14ac:dyDescent="0.25"/>
    <row r="45716" hidden="1" x14ac:dyDescent="0.25"/>
    <row r="45717" hidden="1" x14ac:dyDescent="0.25"/>
    <row r="45718" hidden="1" x14ac:dyDescent="0.25"/>
    <row r="45719" hidden="1" x14ac:dyDescent="0.25"/>
    <row r="45720" hidden="1" x14ac:dyDescent="0.25"/>
    <row r="45721" hidden="1" x14ac:dyDescent="0.25"/>
    <row r="45722" hidden="1" x14ac:dyDescent="0.25"/>
    <row r="45723" hidden="1" x14ac:dyDescent="0.25"/>
    <row r="45724" hidden="1" x14ac:dyDescent="0.25"/>
    <row r="45725" hidden="1" x14ac:dyDescent="0.25"/>
    <row r="45726" hidden="1" x14ac:dyDescent="0.25"/>
    <row r="45727" hidden="1" x14ac:dyDescent="0.25"/>
    <row r="45728" hidden="1" x14ac:dyDescent="0.25"/>
    <row r="45729" hidden="1" x14ac:dyDescent="0.25"/>
    <row r="45730" hidden="1" x14ac:dyDescent="0.25"/>
    <row r="45731" hidden="1" x14ac:dyDescent="0.25"/>
    <row r="45732" hidden="1" x14ac:dyDescent="0.25"/>
    <row r="45733" hidden="1" x14ac:dyDescent="0.25"/>
    <row r="45734" hidden="1" x14ac:dyDescent="0.25"/>
    <row r="45735" hidden="1" x14ac:dyDescent="0.25"/>
    <row r="45736" hidden="1" x14ac:dyDescent="0.25"/>
    <row r="45737" hidden="1" x14ac:dyDescent="0.25"/>
    <row r="45738" hidden="1" x14ac:dyDescent="0.25"/>
    <row r="45739" hidden="1" x14ac:dyDescent="0.25"/>
    <row r="45740" hidden="1" x14ac:dyDescent="0.25"/>
    <row r="45741" hidden="1" x14ac:dyDescent="0.25"/>
    <row r="45742" hidden="1" x14ac:dyDescent="0.25"/>
    <row r="45743" hidden="1" x14ac:dyDescent="0.25"/>
    <row r="45744" hidden="1" x14ac:dyDescent="0.25"/>
    <row r="45745" hidden="1" x14ac:dyDescent="0.25"/>
    <row r="45746" hidden="1" x14ac:dyDescent="0.25"/>
    <row r="45747" hidden="1" x14ac:dyDescent="0.25"/>
    <row r="45748" hidden="1" x14ac:dyDescent="0.25"/>
    <row r="45749" hidden="1" x14ac:dyDescent="0.25"/>
    <row r="45750" hidden="1" x14ac:dyDescent="0.25"/>
    <row r="45751" hidden="1" x14ac:dyDescent="0.25"/>
    <row r="45752" hidden="1" x14ac:dyDescent="0.25"/>
    <row r="45753" hidden="1" x14ac:dyDescent="0.25"/>
    <row r="45754" hidden="1" x14ac:dyDescent="0.25"/>
    <row r="45755" hidden="1" x14ac:dyDescent="0.25"/>
    <row r="45756" hidden="1" x14ac:dyDescent="0.25"/>
    <row r="45757" hidden="1" x14ac:dyDescent="0.25"/>
    <row r="45758" hidden="1" x14ac:dyDescent="0.25"/>
    <row r="45759" hidden="1" x14ac:dyDescent="0.25"/>
    <row r="45760" hidden="1" x14ac:dyDescent="0.25"/>
    <row r="45761" hidden="1" x14ac:dyDescent="0.25"/>
    <row r="45762" hidden="1" x14ac:dyDescent="0.25"/>
    <row r="45763" hidden="1" x14ac:dyDescent="0.25"/>
    <row r="45764" hidden="1" x14ac:dyDescent="0.25"/>
    <row r="45765" hidden="1" x14ac:dyDescent="0.25"/>
    <row r="45766" hidden="1" x14ac:dyDescent="0.25"/>
    <row r="45767" hidden="1" x14ac:dyDescent="0.25"/>
    <row r="45768" hidden="1" x14ac:dyDescent="0.25"/>
    <row r="45769" hidden="1" x14ac:dyDescent="0.25"/>
    <row r="45770" hidden="1" x14ac:dyDescent="0.25"/>
    <row r="45771" hidden="1" x14ac:dyDescent="0.25"/>
    <row r="45772" hidden="1" x14ac:dyDescent="0.25"/>
    <row r="45773" hidden="1" x14ac:dyDescent="0.25"/>
    <row r="45774" hidden="1" x14ac:dyDescent="0.25"/>
    <row r="45775" hidden="1" x14ac:dyDescent="0.25"/>
    <row r="45776" hidden="1" x14ac:dyDescent="0.25"/>
    <row r="45777" hidden="1" x14ac:dyDescent="0.25"/>
    <row r="45778" hidden="1" x14ac:dyDescent="0.25"/>
    <row r="45779" hidden="1" x14ac:dyDescent="0.25"/>
    <row r="45780" hidden="1" x14ac:dyDescent="0.25"/>
    <row r="45781" hidden="1" x14ac:dyDescent="0.25"/>
    <row r="45782" hidden="1" x14ac:dyDescent="0.25"/>
    <row r="45783" hidden="1" x14ac:dyDescent="0.25"/>
    <row r="45784" hidden="1" x14ac:dyDescent="0.25"/>
    <row r="45785" hidden="1" x14ac:dyDescent="0.25"/>
    <row r="45786" hidden="1" x14ac:dyDescent="0.25"/>
    <row r="45787" hidden="1" x14ac:dyDescent="0.25"/>
    <row r="45788" hidden="1" x14ac:dyDescent="0.25"/>
    <row r="45789" hidden="1" x14ac:dyDescent="0.25"/>
    <row r="45790" hidden="1" x14ac:dyDescent="0.25"/>
    <row r="45791" hidden="1" x14ac:dyDescent="0.25"/>
    <row r="45792" hidden="1" x14ac:dyDescent="0.25"/>
    <row r="45793" hidden="1" x14ac:dyDescent="0.25"/>
    <row r="45794" hidden="1" x14ac:dyDescent="0.25"/>
    <row r="45795" hidden="1" x14ac:dyDescent="0.25"/>
    <row r="45796" hidden="1" x14ac:dyDescent="0.25"/>
    <row r="45797" hidden="1" x14ac:dyDescent="0.25"/>
    <row r="45798" hidden="1" x14ac:dyDescent="0.25"/>
    <row r="45799" hidden="1" x14ac:dyDescent="0.25"/>
    <row r="45800" hidden="1" x14ac:dyDescent="0.25"/>
    <row r="45801" hidden="1" x14ac:dyDescent="0.25"/>
    <row r="45802" hidden="1" x14ac:dyDescent="0.25"/>
    <row r="45803" hidden="1" x14ac:dyDescent="0.25"/>
    <row r="45804" hidden="1" x14ac:dyDescent="0.25"/>
    <row r="45805" hidden="1" x14ac:dyDescent="0.25"/>
    <row r="45806" hidden="1" x14ac:dyDescent="0.25"/>
    <row r="45807" hidden="1" x14ac:dyDescent="0.25"/>
    <row r="45808" hidden="1" x14ac:dyDescent="0.25"/>
    <row r="45809" hidden="1" x14ac:dyDescent="0.25"/>
    <row r="45810" hidden="1" x14ac:dyDescent="0.25"/>
    <row r="45811" hidden="1" x14ac:dyDescent="0.25"/>
    <row r="45812" hidden="1" x14ac:dyDescent="0.25"/>
    <row r="45813" hidden="1" x14ac:dyDescent="0.25"/>
    <row r="45814" hidden="1" x14ac:dyDescent="0.25"/>
    <row r="45815" hidden="1" x14ac:dyDescent="0.25"/>
    <row r="45816" hidden="1" x14ac:dyDescent="0.25"/>
    <row r="45817" hidden="1" x14ac:dyDescent="0.25"/>
    <row r="45818" hidden="1" x14ac:dyDescent="0.25"/>
    <row r="45819" hidden="1" x14ac:dyDescent="0.25"/>
    <row r="45820" hidden="1" x14ac:dyDescent="0.25"/>
    <row r="45821" hidden="1" x14ac:dyDescent="0.25"/>
    <row r="45822" hidden="1" x14ac:dyDescent="0.25"/>
    <row r="45823" hidden="1" x14ac:dyDescent="0.25"/>
    <row r="45824" hidden="1" x14ac:dyDescent="0.25"/>
    <row r="45825" hidden="1" x14ac:dyDescent="0.25"/>
    <row r="45826" hidden="1" x14ac:dyDescent="0.25"/>
    <row r="45827" hidden="1" x14ac:dyDescent="0.25"/>
    <row r="45828" hidden="1" x14ac:dyDescent="0.25"/>
    <row r="45829" hidden="1" x14ac:dyDescent="0.25"/>
    <row r="45830" hidden="1" x14ac:dyDescent="0.25"/>
    <row r="45831" hidden="1" x14ac:dyDescent="0.25"/>
    <row r="45832" hidden="1" x14ac:dyDescent="0.25"/>
    <row r="45833" hidden="1" x14ac:dyDescent="0.25"/>
    <row r="45834" hidden="1" x14ac:dyDescent="0.25"/>
    <row r="45835" hidden="1" x14ac:dyDescent="0.25"/>
    <row r="45836" hidden="1" x14ac:dyDescent="0.25"/>
    <row r="45837" hidden="1" x14ac:dyDescent="0.25"/>
    <row r="45838" hidden="1" x14ac:dyDescent="0.25"/>
    <row r="45839" hidden="1" x14ac:dyDescent="0.25"/>
    <row r="45840" hidden="1" x14ac:dyDescent="0.25"/>
    <row r="45841" hidden="1" x14ac:dyDescent="0.25"/>
    <row r="45842" hidden="1" x14ac:dyDescent="0.25"/>
    <row r="45843" hidden="1" x14ac:dyDescent="0.25"/>
    <row r="45844" hidden="1" x14ac:dyDescent="0.25"/>
    <row r="45845" hidden="1" x14ac:dyDescent="0.25"/>
    <row r="45846" hidden="1" x14ac:dyDescent="0.25"/>
    <row r="45847" hidden="1" x14ac:dyDescent="0.25"/>
    <row r="45848" hidden="1" x14ac:dyDescent="0.25"/>
    <row r="45849" hidden="1" x14ac:dyDescent="0.25"/>
    <row r="45850" hidden="1" x14ac:dyDescent="0.25"/>
    <row r="45851" hidden="1" x14ac:dyDescent="0.25"/>
    <row r="45852" hidden="1" x14ac:dyDescent="0.25"/>
    <row r="45853" hidden="1" x14ac:dyDescent="0.25"/>
    <row r="45854" hidden="1" x14ac:dyDescent="0.25"/>
    <row r="45855" hidden="1" x14ac:dyDescent="0.25"/>
    <row r="45856" hidden="1" x14ac:dyDescent="0.25"/>
    <row r="45857" hidden="1" x14ac:dyDescent="0.25"/>
    <row r="45858" hidden="1" x14ac:dyDescent="0.25"/>
    <row r="45859" hidden="1" x14ac:dyDescent="0.25"/>
    <row r="45860" hidden="1" x14ac:dyDescent="0.25"/>
    <row r="45861" hidden="1" x14ac:dyDescent="0.25"/>
    <row r="45862" hidden="1" x14ac:dyDescent="0.25"/>
    <row r="45863" hidden="1" x14ac:dyDescent="0.25"/>
    <row r="45864" hidden="1" x14ac:dyDescent="0.25"/>
    <row r="45865" hidden="1" x14ac:dyDescent="0.25"/>
    <row r="45866" hidden="1" x14ac:dyDescent="0.25"/>
    <row r="45867" hidden="1" x14ac:dyDescent="0.25"/>
    <row r="45868" hidden="1" x14ac:dyDescent="0.25"/>
    <row r="45869" hidden="1" x14ac:dyDescent="0.25"/>
    <row r="45870" hidden="1" x14ac:dyDescent="0.25"/>
    <row r="45871" hidden="1" x14ac:dyDescent="0.25"/>
    <row r="45872" hidden="1" x14ac:dyDescent="0.25"/>
    <row r="45873" hidden="1" x14ac:dyDescent="0.25"/>
    <row r="45874" hidden="1" x14ac:dyDescent="0.25"/>
    <row r="45875" hidden="1" x14ac:dyDescent="0.25"/>
    <row r="45876" hidden="1" x14ac:dyDescent="0.25"/>
    <row r="45877" hidden="1" x14ac:dyDescent="0.25"/>
    <row r="45878" hidden="1" x14ac:dyDescent="0.25"/>
    <row r="45879" hidden="1" x14ac:dyDescent="0.25"/>
    <row r="45880" hidden="1" x14ac:dyDescent="0.25"/>
    <row r="45881" hidden="1" x14ac:dyDescent="0.25"/>
    <row r="45882" hidden="1" x14ac:dyDescent="0.25"/>
    <row r="45883" hidden="1" x14ac:dyDescent="0.25"/>
    <row r="45884" hidden="1" x14ac:dyDescent="0.25"/>
    <row r="45885" hidden="1" x14ac:dyDescent="0.25"/>
    <row r="45886" hidden="1" x14ac:dyDescent="0.25"/>
    <row r="45887" hidden="1" x14ac:dyDescent="0.25"/>
    <row r="45888" hidden="1" x14ac:dyDescent="0.25"/>
    <row r="45889" hidden="1" x14ac:dyDescent="0.25"/>
    <row r="45890" hidden="1" x14ac:dyDescent="0.25"/>
    <row r="45891" hidden="1" x14ac:dyDescent="0.25"/>
    <row r="45892" hidden="1" x14ac:dyDescent="0.25"/>
    <row r="45893" hidden="1" x14ac:dyDescent="0.25"/>
    <row r="45894" hidden="1" x14ac:dyDescent="0.25"/>
    <row r="45895" hidden="1" x14ac:dyDescent="0.25"/>
    <row r="45896" hidden="1" x14ac:dyDescent="0.25"/>
    <row r="45897" hidden="1" x14ac:dyDescent="0.25"/>
    <row r="45898" hidden="1" x14ac:dyDescent="0.25"/>
    <row r="45899" hidden="1" x14ac:dyDescent="0.25"/>
    <row r="45900" hidden="1" x14ac:dyDescent="0.25"/>
    <row r="45901" hidden="1" x14ac:dyDescent="0.25"/>
    <row r="45902" hidden="1" x14ac:dyDescent="0.25"/>
    <row r="45903" hidden="1" x14ac:dyDescent="0.25"/>
    <row r="45904" hidden="1" x14ac:dyDescent="0.25"/>
    <row r="45905" hidden="1" x14ac:dyDescent="0.25"/>
    <row r="45906" hidden="1" x14ac:dyDescent="0.25"/>
    <row r="45907" hidden="1" x14ac:dyDescent="0.25"/>
    <row r="45908" hidden="1" x14ac:dyDescent="0.25"/>
    <row r="45909" hidden="1" x14ac:dyDescent="0.25"/>
    <row r="45910" hidden="1" x14ac:dyDescent="0.25"/>
    <row r="45911" hidden="1" x14ac:dyDescent="0.25"/>
    <row r="45912" hidden="1" x14ac:dyDescent="0.25"/>
    <row r="45913" hidden="1" x14ac:dyDescent="0.25"/>
    <row r="45914" hidden="1" x14ac:dyDescent="0.25"/>
    <row r="45915" hidden="1" x14ac:dyDescent="0.25"/>
    <row r="45916" hidden="1" x14ac:dyDescent="0.25"/>
    <row r="45917" hidden="1" x14ac:dyDescent="0.25"/>
    <row r="45918" hidden="1" x14ac:dyDescent="0.25"/>
    <row r="45919" hidden="1" x14ac:dyDescent="0.25"/>
    <row r="45920" hidden="1" x14ac:dyDescent="0.25"/>
    <row r="45921" hidden="1" x14ac:dyDescent="0.25"/>
    <row r="45922" hidden="1" x14ac:dyDescent="0.25"/>
    <row r="45923" hidden="1" x14ac:dyDescent="0.25"/>
    <row r="45924" hidden="1" x14ac:dyDescent="0.25"/>
    <row r="45925" hidden="1" x14ac:dyDescent="0.25"/>
    <row r="45926" hidden="1" x14ac:dyDescent="0.25"/>
    <row r="45927" hidden="1" x14ac:dyDescent="0.25"/>
    <row r="45928" hidden="1" x14ac:dyDescent="0.25"/>
    <row r="45929" hidden="1" x14ac:dyDescent="0.25"/>
    <row r="45930" hidden="1" x14ac:dyDescent="0.25"/>
    <row r="45931" hidden="1" x14ac:dyDescent="0.25"/>
    <row r="45932" hidden="1" x14ac:dyDescent="0.25"/>
    <row r="45933" hidden="1" x14ac:dyDescent="0.25"/>
    <row r="45934" hidden="1" x14ac:dyDescent="0.25"/>
    <row r="45935" hidden="1" x14ac:dyDescent="0.25"/>
    <row r="45936" hidden="1" x14ac:dyDescent="0.25"/>
    <row r="45937" hidden="1" x14ac:dyDescent="0.25"/>
    <row r="45938" hidden="1" x14ac:dyDescent="0.25"/>
    <row r="45939" hidden="1" x14ac:dyDescent="0.25"/>
    <row r="45940" hidden="1" x14ac:dyDescent="0.25"/>
    <row r="45941" hidden="1" x14ac:dyDescent="0.25"/>
    <row r="45942" hidden="1" x14ac:dyDescent="0.25"/>
    <row r="45943" hidden="1" x14ac:dyDescent="0.25"/>
    <row r="45944" hidden="1" x14ac:dyDescent="0.25"/>
    <row r="45945" hidden="1" x14ac:dyDescent="0.25"/>
    <row r="45946" hidden="1" x14ac:dyDescent="0.25"/>
    <row r="45947" hidden="1" x14ac:dyDescent="0.25"/>
    <row r="45948" hidden="1" x14ac:dyDescent="0.25"/>
    <row r="45949" hidden="1" x14ac:dyDescent="0.25"/>
    <row r="45950" hidden="1" x14ac:dyDescent="0.25"/>
    <row r="45951" hidden="1" x14ac:dyDescent="0.25"/>
    <row r="45952" hidden="1" x14ac:dyDescent="0.25"/>
    <row r="45953" hidden="1" x14ac:dyDescent="0.25"/>
    <row r="45954" hidden="1" x14ac:dyDescent="0.25"/>
    <row r="45955" hidden="1" x14ac:dyDescent="0.25"/>
    <row r="45956" hidden="1" x14ac:dyDescent="0.25"/>
    <row r="45957" hidden="1" x14ac:dyDescent="0.25"/>
    <row r="45958" hidden="1" x14ac:dyDescent="0.25"/>
    <row r="45959" hidden="1" x14ac:dyDescent="0.25"/>
    <row r="45960" hidden="1" x14ac:dyDescent="0.25"/>
    <row r="45961" hidden="1" x14ac:dyDescent="0.25"/>
    <row r="45962" hidden="1" x14ac:dyDescent="0.25"/>
    <row r="45963" hidden="1" x14ac:dyDescent="0.25"/>
    <row r="45964" hidden="1" x14ac:dyDescent="0.25"/>
    <row r="45965" hidden="1" x14ac:dyDescent="0.25"/>
    <row r="45966" hidden="1" x14ac:dyDescent="0.25"/>
    <row r="45967" hidden="1" x14ac:dyDescent="0.25"/>
    <row r="45968" hidden="1" x14ac:dyDescent="0.25"/>
    <row r="45969" hidden="1" x14ac:dyDescent="0.25"/>
    <row r="45970" hidden="1" x14ac:dyDescent="0.25"/>
    <row r="45971" hidden="1" x14ac:dyDescent="0.25"/>
    <row r="45972" hidden="1" x14ac:dyDescent="0.25"/>
    <row r="45973" hidden="1" x14ac:dyDescent="0.25"/>
    <row r="45974" hidden="1" x14ac:dyDescent="0.25"/>
    <row r="45975" hidden="1" x14ac:dyDescent="0.25"/>
    <row r="45976" hidden="1" x14ac:dyDescent="0.25"/>
    <row r="45977" hidden="1" x14ac:dyDescent="0.25"/>
    <row r="45978" hidden="1" x14ac:dyDescent="0.25"/>
    <row r="45979" hidden="1" x14ac:dyDescent="0.25"/>
    <row r="45980" hidden="1" x14ac:dyDescent="0.25"/>
    <row r="45981" hidden="1" x14ac:dyDescent="0.25"/>
    <row r="45982" hidden="1" x14ac:dyDescent="0.25"/>
    <row r="45983" hidden="1" x14ac:dyDescent="0.25"/>
    <row r="45984" hidden="1" x14ac:dyDescent="0.25"/>
    <row r="45985" hidden="1" x14ac:dyDescent="0.25"/>
    <row r="45986" hidden="1" x14ac:dyDescent="0.25"/>
    <row r="45987" hidden="1" x14ac:dyDescent="0.25"/>
    <row r="45988" hidden="1" x14ac:dyDescent="0.25"/>
    <row r="45989" hidden="1" x14ac:dyDescent="0.25"/>
    <row r="45990" hidden="1" x14ac:dyDescent="0.25"/>
    <row r="45991" hidden="1" x14ac:dyDescent="0.25"/>
    <row r="45992" hidden="1" x14ac:dyDescent="0.25"/>
    <row r="45993" hidden="1" x14ac:dyDescent="0.25"/>
    <row r="45994" hidden="1" x14ac:dyDescent="0.25"/>
    <row r="45995" hidden="1" x14ac:dyDescent="0.25"/>
    <row r="45996" hidden="1" x14ac:dyDescent="0.25"/>
    <row r="45997" hidden="1" x14ac:dyDescent="0.25"/>
    <row r="45998" hidden="1" x14ac:dyDescent="0.25"/>
    <row r="45999" hidden="1" x14ac:dyDescent="0.25"/>
    <row r="46000" hidden="1" x14ac:dyDescent="0.25"/>
    <row r="46001" hidden="1" x14ac:dyDescent="0.25"/>
    <row r="46002" hidden="1" x14ac:dyDescent="0.25"/>
    <row r="46003" hidden="1" x14ac:dyDescent="0.25"/>
    <row r="46004" hidden="1" x14ac:dyDescent="0.25"/>
    <row r="46005" hidden="1" x14ac:dyDescent="0.25"/>
    <row r="46006" hidden="1" x14ac:dyDescent="0.25"/>
    <row r="46007" hidden="1" x14ac:dyDescent="0.25"/>
    <row r="46008" hidden="1" x14ac:dyDescent="0.25"/>
    <row r="46009" hidden="1" x14ac:dyDescent="0.25"/>
    <row r="46010" hidden="1" x14ac:dyDescent="0.25"/>
    <row r="46011" hidden="1" x14ac:dyDescent="0.25"/>
    <row r="46012" hidden="1" x14ac:dyDescent="0.25"/>
    <row r="46013" hidden="1" x14ac:dyDescent="0.25"/>
    <row r="46014" hidden="1" x14ac:dyDescent="0.25"/>
    <row r="46015" hidden="1" x14ac:dyDescent="0.25"/>
    <row r="46016" hidden="1" x14ac:dyDescent="0.25"/>
    <row r="46017" hidden="1" x14ac:dyDescent="0.25"/>
    <row r="46018" hidden="1" x14ac:dyDescent="0.25"/>
    <row r="46019" hidden="1" x14ac:dyDescent="0.25"/>
    <row r="46020" hidden="1" x14ac:dyDescent="0.25"/>
    <row r="46021" hidden="1" x14ac:dyDescent="0.25"/>
    <row r="46022" hidden="1" x14ac:dyDescent="0.25"/>
    <row r="46023" hidden="1" x14ac:dyDescent="0.25"/>
    <row r="46024" hidden="1" x14ac:dyDescent="0.25"/>
    <row r="46025" hidden="1" x14ac:dyDescent="0.25"/>
    <row r="46026" hidden="1" x14ac:dyDescent="0.25"/>
    <row r="46027" hidden="1" x14ac:dyDescent="0.25"/>
    <row r="46028" hidden="1" x14ac:dyDescent="0.25"/>
    <row r="46029" hidden="1" x14ac:dyDescent="0.25"/>
    <row r="46030" hidden="1" x14ac:dyDescent="0.25"/>
    <row r="46031" hidden="1" x14ac:dyDescent="0.25"/>
    <row r="46032" hidden="1" x14ac:dyDescent="0.25"/>
    <row r="46033" hidden="1" x14ac:dyDescent="0.25"/>
    <row r="46034" hidden="1" x14ac:dyDescent="0.25"/>
    <row r="46035" hidden="1" x14ac:dyDescent="0.25"/>
    <row r="46036" hidden="1" x14ac:dyDescent="0.25"/>
    <row r="46037" hidden="1" x14ac:dyDescent="0.25"/>
    <row r="46038" hidden="1" x14ac:dyDescent="0.25"/>
    <row r="46039" hidden="1" x14ac:dyDescent="0.25"/>
    <row r="46040" hidden="1" x14ac:dyDescent="0.25"/>
    <row r="46041" hidden="1" x14ac:dyDescent="0.25"/>
    <row r="46042" hidden="1" x14ac:dyDescent="0.25"/>
    <row r="46043" hidden="1" x14ac:dyDescent="0.25"/>
    <row r="46044" hidden="1" x14ac:dyDescent="0.25"/>
    <row r="46045" hidden="1" x14ac:dyDescent="0.25"/>
    <row r="46046" hidden="1" x14ac:dyDescent="0.25"/>
    <row r="46047" hidden="1" x14ac:dyDescent="0.25"/>
    <row r="46048" hidden="1" x14ac:dyDescent="0.25"/>
    <row r="46049" hidden="1" x14ac:dyDescent="0.25"/>
    <row r="46050" hidden="1" x14ac:dyDescent="0.25"/>
    <row r="46051" hidden="1" x14ac:dyDescent="0.25"/>
    <row r="46052" hidden="1" x14ac:dyDescent="0.25"/>
    <row r="46053" hidden="1" x14ac:dyDescent="0.25"/>
    <row r="46054" hidden="1" x14ac:dyDescent="0.25"/>
    <row r="46055" hidden="1" x14ac:dyDescent="0.25"/>
    <row r="46056" hidden="1" x14ac:dyDescent="0.25"/>
    <row r="46057" hidden="1" x14ac:dyDescent="0.25"/>
    <row r="46058" hidden="1" x14ac:dyDescent="0.25"/>
    <row r="46059" hidden="1" x14ac:dyDescent="0.25"/>
    <row r="46060" hidden="1" x14ac:dyDescent="0.25"/>
    <row r="46061" hidden="1" x14ac:dyDescent="0.25"/>
    <row r="46062" hidden="1" x14ac:dyDescent="0.25"/>
    <row r="46063" hidden="1" x14ac:dyDescent="0.25"/>
    <row r="46064" hidden="1" x14ac:dyDescent="0.25"/>
    <row r="46065" hidden="1" x14ac:dyDescent="0.25"/>
    <row r="46066" hidden="1" x14ac:dyDescent="0.25"/>
    <row r="46067" hidden="1" x14ac:dyDescent="0.25"/>
    <row r="46068" hidden="1" x14ac:dyDescent="0.25"/>
    <row r="46069" hidden="1" x14ac:dyDescent="0.25"/>
    <row r="46070" hidden="1" x14ac:dyDescent="0.25"/>
    <row r="46071" hidden="1" x14ac:dyDescent="0.25"/>
    <row r="46072" hidden="1" x14ac:dyDescent="0.25"/>
    <row r="46073" hidden="1" x14ac:dyDescent="0.25"/>
    <row r="46074" hidden="1" x14ac:dyDescent="0.25"/>
    <row r="46075" hidden="1" x14ac:dyDescent="0.25"/>
    <row r="46076" hidden="1" x14ac:dyDescent="0.25"/>
    <row r="46077" hidden="1" x14ac:dyDescent="0.25"/>
    <row r="46078" hidden="1" x14ac:dyDescent="0.25"/>
    <row r="46079" hidden="1" x14ac:dyDescent="0.25"/>
    <row r="46080" hidden="1" x14ac:dyDescent="0.25"/>
    <row r="46081" hidden="1" x14ac:dyDescent="0.25"/>
    <row r="46082" hidden="1" x14ac:dyDescent="0.25"/>
    <row r="46083" hidden="1" x14ac:dyDescent="0.25"/>
    <row r="46084" hidden="1" x14ac:dyDescent="0.25"/>
    <row r="46085" hidden="1" x14ac:dyDescent="0.25"/>
    <row r="46086" hidden="1" x14ac:dyDescent="0.25"/>
    <row r="46087" hidden="1" x14ac:dyDescent="0.25"/>
    <row r="46088" hidden="1" x14ac:dyDescent="0.25"/>
    <row r="46089" hidden="1" x14ac:dyDescent="0.25"/>
    <row r="46090" hidden="1" x14ac:dyDescent="0.25"/>
    <row r="46091" hidden="1" x14ac:dyDescent="0.25"/>
    <row r="46092" hidden="1" x14ac:dyDescent="0.25"/>
    <row r="46093" hidden="1" x14ac:dyDescent="0.25"/>
    <row r="46094" hidden="1" x14ac:dyDescent="0.25"/>
    <row r="46095" hidden="1" x14ac:dyDescent="0.25"/>
    <row r="46096" hidden="1" x14ac:dyDescent="0.25"/>
    <row r="46097" hidden="1" x14ac:dyDescent="0.25"/>
    <row r="46098" hidden="1" x14ac:dyDescent="0.25"/>
    <row r="46099" hidden="1" x14ac:dyDescent="0.25"/>
    <row r="46100" hidden="1" x14ac:dyDescent="0.25"/>
    <row r="46101" hidden="1" x14ac:dyDescent="0.25"/>
    <row r="46102" hidden="1" x14ac:dyDescent="0.25"/>
    <row r="46103" hidden="1" x14ac:dyDescent="0.25"/>
    <row r="46104" hidden="1" x14ac:dyDescent="0.25"/>
    <row r="46105" hidden="1" x14ac:dyDescent="0.25"/>
    <row r="46106" hidden="1" x14ac:dyDescent="0.25"/>
    <row r="46107" hidden="1" x14ac:dyDescent="0.25"/>
    <row r="46108" hidden="1" x14ac:dyDescent="0.25"/>
    <row r="46109" hidden="1" x14ac:dyDescent="0.25"/>
    <row r="46110" hidden="1" x14ac:dyDescent="0.25"/>
    <row r="46111" hidden="1" x14ac:dyDescent="0.25"/>
    <row r="46112" hidden="1" x14ac:dyDescent="0.25"/>
    <row r="46113" hidden="1" x14ac:dyDescent="0.25"/>
    <row r="46114" hidden="1" x14ac:dyDescent="0.25"/>
    <row r="46115" hidden="1" x14ac:dyDescent="0.25"/>
    <row r="46116" hidden="1" x14ac:dyDescent="0.25"/>
    <row r="46117" hidden="1" x14ac:dyDescent="0.25"/>
    <row r="46118" hidden="1" x14ac:dyDescent="0.25"/>
    <row r="46119" hidden="1" x14ac:dyDescent="0.25"/>
    <row r="46120" hidden="1" x14ac:dyDescent="0.25"/>
    <row r="46121" hidden="1" x14ac:dyDescent="0.25"/>
    <row r="46122" hidden="1" x14ac:dyDescent="0.25"/>
    <row r="46123" hidden="1" x14ac:dyDescent="0.25"/>
    <row r="46124" hidden="1" x14ac:dyDescent="0.25"/>
    <row r="46125" hidden="1" x14ac:dyDescent="0.25"/>
    <row r="46126" hidden="1" x14ac:dyDescent="0.25"/>
    <row r="46127" hidden="1" x14ac:dyDescent="0.25"/>
    <row r="46128" hidden="1" x14ac:dyDescent="0.25"/>
    <row r="46129" hidden="1" x14ac:dyDescent="0.25"/>
    <row r="46130" hidden="1" x14ac:dyDescent="0.25"/>
    <row r="46131" hidden="1" x14ac:dyDescent="0.25"/>
    <row r="46132" hidden="1" x14ac:dyDescent="0.25"/>
    <row r="46133" hidden="1" x14ac:dyDescent="0.25"/>
    <row r="46134" hidden="1" x14ac:dyDescent="0.25"/>
    <row r="46135" hidden="1" x14ac:dyDescent="0.25"/>
    <row r="46136" hidden="1" x14ac:dyDescent="0.25"/>
    <row r="46137" hidden="1" x14ac:dyDescent="0.25"/>
    <row r="46138" hidden="1" x14ac:dyDescent="0.25"/>
    <row r="46139" hidden="1" x14ac:dyDescent="0.25"/>
    <row r="46140" hidden="1" x14ac:dyDescent="0.25"/>
    <row r="46141" hidden="1" x14ac:dyDescent="0.25"/>
    <row r="46142" hidden="1" x14ac:dyDescent="0.25"/>
    <row r="46143" hidden="1" x14ac:dyDescent="0.25"/>
    <row r="46144" hidden="1" x14ac:dyDescent="0.25"/>
    <row r="46145" hidden="1" x14ac:dyDescent="0.25"/>
    <row r="46146" hidden="1" x14ac:dyDescent="0.25"/>
    <row r="46147" hidden="1" x14ac:dyDescent="0.25"/>
    <row r="46148" hidden="1" x14ac:dyDescent="0.25"/>
    <row r="46149" hidden="1" x14ac:dyDescent="0.25"/>
    <row r="46150" hidden="1" x14ac:dyDescent="0.25"/>
    <row r="46151" hidden="1" x14ac:dyDescent="0.25"/>
    <row r="46152" hidden="1" x14ac:dyDescent="0.25"/>
    <row r="46153" hidden="1" x14ac:dyDescent="0.25"/>
    <row r="46154" hidden="1" x14ac:dyDescent="0.25"/>
    <row r="46155" hidden="1" x14ac:dyDescent="0.25"/>
    <row r="46156" hidden="1" x14ac:dyDescent="0.25"/>
    <row r="46157" hidden="1" x14ac:dyDescent="0.25"/>
    <row r="46158" hidden="1" x14ac:dyDescent="0.25"/>
    <row r="46159" hidden="1" x14ac:dyDescent="0.25"/>
    <row r="46160" hidden="1" x14ac:dyDescent="0.25"/>
    <row r="46161" hidden="1" x14ac:dyDescent="0.25"/>
    <row r="46162" hidden="1" x14ac:dyDescent="0.25"/>
    <row r="46163" hidden="1" x14ac:dyDescent="0.25"/>
    <row r="46164" hidden="1" x14ac:dyDescent="0.25"/>
    <row r="46165" hidden="1" x14ac:dyDescent="0.25"/>
    <row r="46166" hidden="1" x14ac:dyDescent="0.25"/>
    <row r="46167" hidden="1" x14ac:dyDescent="0.25"/>
    <row r="46168" hidden="1" x14ac:dyDescent="0.25"/>
    <row r="46169" hidden="1" x14ac:dyDescent="0.25"/>
    <row r="46170" hidden="1" x14ac:dyDescent="0.25"/>
    <row r="46171" hidden="1" x14ac:dyDescent="0.25"/>
    <row r="46172" hidden="1" x14ac:dyDescent="0.25"/>
    <row r="46173" hidden="1" x14ac:dyDescent="0.25"/>
    <row r="46174" hidden="1" x14ac:dyDescent="0.25"/>
    <row r="46175" hidden="1" x14ac:dyDescent="0.25"/>
    <row r="46176" hidden="1" x14ac:dyDescent="0.25"/>
    <row r="46177" hidden="1" x14ac:dyDescent="0.25"/>
    <row r="46178" hidden="1" x14ac:dyDescent="0.25"/>
    <row r="46179" hidden="1" x14ac:dyDescent="0.25"/>
    <row r="46180" hidden="1" x14ac:dyDescent="0.25"/>
    <row r="46181" hidden="1" x14ac:dyDescent="0.25"/>
    <row r="46182" hidden="1" x14ac:dyDescent="0.25"/>
    <row r="46183" hidden="1" x14ac:dyDescent="0.25"/>
    <row r="46184" hidden="1" x14ac:dyDescent="0.25"/>
    <row r="46185" hidden="1" x14ac:dyDescent="0.25"/>
    <row r="46186" hidden="1" x14ac:dyDescent="0.25"/>
    <row r="46187" hidden="1" x14ac:dyDescent="0.25"/>
    <row r="46188" hidden="1" x14ac:dyDescent="0.25"/>
    <row r="46189" hidden="1" x14ac:dyDescent="0.25"/>
    <row r="46190" hidden="1" x14ac:dyDescent="0.25"/>
    <row r="46191" hidden="1" x14ac:dyDescent="0.25"/>
    <row r="46192" hidden="1" x14ac:dyDescent="0.25"/>
    <row r="46193" hidden="1" x14ac:dyDescent="0.25"/>
    <row r="46194" hidden="1" x14ac:dyDescent="0.25"/>
    <row r="46195" hidden="1" x14ac:dyDescent="0.25"/>
    <row r="46196" hidden="1" x14ac:dyDescent="0.25"/>
    <row r="46197" hidden="1" x14ac:dyDescent="0.25"/>
    <row r="46198" hidden="1" x14ac:dyDescent="0.25"/>
    <row r="46199" hidden="1" x14ac:dyDescent="0.25"/>
    <row r="46200" hidden="1" x14ac:dyDescent="0.25"/>
    <row r="46201" hidden="1" x14ac:dyDescent="0.25"/>
    <row r="46202" hidden="1" x14ac:dyDescent="0.25"/>
    <row r="46203" hidden="1" x14ac:dyDescent="0.25"/>
    <row r="46204" hidden="1" x14ac:dyDescent="0.25"/>
    <row r="46205" hidden="1" x14ac:dyDescent="0.25"/>
    <row r="46206" hidden="1" x14ac:dyDescent="0.25"/>
    <row r="46207" hidden="1" x14ac:dyDescent="0.25"/>
    <row r="46208" hidden="1" x14ac:dyDescent="0.25"/>
    <row r="46209" hidden="1" x14ac:dyDescent="0.25"/>
    <row r="46210" hidden="1" x14ac:dyDescent="0.25"/>
    <row r="46211" hidden="1" x14ac:dyDescent="0.25"/>
    <row r="46212" hidden="1" x14ac:dyDescent="0.25"/>
    <row r="46213" hidden="1" x14ac:dyDescent="0.25"/>
    <row r="46214" hidden="1" x14ac:dyDescent="0.25"/>
    <row r="46215" hidden="1" x14ac:dyDescent="0.25"/>
    <row r="46216" hidden="1" x14ac:dyDescent="0.25"/>
    <row r="46217" hidden="1" x14ac:dyDescent="0.25"/>
    <row r="46218" hidden="1" x14ac:dyDescent="0.25"/>
    <row r="46219" hidden="1" x14ac:dyDescent="0.25"/>
    <row r="46220" hidden="1" x14ac:dyDescent="0.25"/>
    <row r="46221" hidden="1" x14ac:dyDescent="0.25"/>
    <row r="46222" hidden="1" x14ac:dyDescent="0.25"/>
    <row r="46223" hidden="1" x14ac:dyDescent="0.25"/>
    <row r="46224" hidden="1" x14ac:dyDescent="0.25"/>
    <row r="46225" hidden="1" x14ac:dyDescent="0.25"/>
    <row r="46226" hidden="1" x14ac:dyDescent="0.25"/>
    <row r="46227" hidden="1" x14ac:dyDescent="0.25"/>
    <row r="46228" hidden="1" x14ac:dyDescent="0.25"/>
    <row r="46229" hidden="1" x14ac:dyDescent="0.25"/>
    <row r="46230" hidden="1" x14ac:dyDescent="0.25"/>
    <row r="46231" hidden="1" x14ac:dyDescent="0.25"/>
    <row r="46232" hidden="1" x14ac:dyDescent="0.25"/>
    <row r="46233" hidden="1" x14ac:dyDescent="0.25"/>
    <row r="46234" hidden="1" x14ac:dyDescent="0.25"/>
    <row r="46235" hidden="1" x14ac:dyDescent="0.25"/>
    <row r="46236" hidden="1" x14ac:dyDescent="0.25"/>
    <row r="46237" hidden="1" x14ac:dyDescent="0.25"/>
    <row r="46238" hidden="1" x14ac:dyDescent="0.25"/>
    <row r="46239" hidden="1" x14ac:dyDescent="0.25"/>
    <row r="46240" hidden="1" x14ac:dyDescent="0.25"/>
    <row r="46241" hidden="1" x14ac:dyDescent="0.25"/>
    <row r="46242" hidden="1" x14ac:dyDescent="0.25"/>
    <row r="46243" hidden="1" x14ac:dyDescent="0.25"/>
    <row r="46244" hidden="1" x14ac:dyDescent="0.25"/>
    <row r="46245" hidden="1" x14ac:dyDescent="0.25"/>
    <row r="46246" hidden="1" x14ac:dyDescent="0.25"/>
    <row r="46247" hidden="1" x14ac:dyDescent="0.25"/>
    <row r="46248" hidden="1" x14ac:dyDescent="0.25"/>
    <row r="46249" hidden="1" x14ac:dyDescent="0.25"/>
    <row r="46250" hidden="1" x14ac:dyDescent="0.25"/>
    <row r="46251" hidden="1" x14ac:dyDescent="0.25"/>
    <row r="46252" hidden="1" x14ac:dyDescent="0.25"/>
    <row r="46253" hidden="1" x14ac:dyDescent="0.25"/>
    <row r="46254" hidden="1" x14ac:dyDescent="0.25"/>
    <row r="46255" hidden="1" x14ac:dyDescent="0.25"/>
    <row r="46256" hidden="1" x14ac:dyDescent="0.25"/>
    <row r="46257" hidden="1" x14ac:dyDescent="0.25"/>
    <row r="46258" hidden="1" x14ac:dyDescent="0.25"/>
    <row r="46259" hidden="1" x14ac:dyDescent="0.25"/>
    <row r="46260" hidden="1" x14ac:dyDescent="0.25"/>
    <row r="46261" hidden="1" x14ac:dyDescent="0.25"/>
    <row r="46262" hidden="1" x14ac:dyDescent="0.25"/>
    <row r="46263" hidden="1" x14ac:dyDescent="0.25"/>
    <row r="46264" hidden="1" x14ac:dyDescent="0.25"/>
    <row r="46265" hidden="1" x14ac:dyDescent="0.25"/>
    <row r="46266" hidden="1" x14ac:dyDescent="0.25"/>
    <row r="46267" hidden="1" x14ac:dyDescent="0.25"/>
    <row r="46268" hidden="1" x14ac:dyDescent="0.25"/>
    <row r="46269" hidden="1" x14ac:dyDescent="0.25"/>
    <row r="46270" hidden="1" x14ac:dyDescent="0.25"/>
    <row r="46271" hidden="1" x14ac:dyDescent="0.25"/>
    <row r="46272" hidden="1" x14ac:dyDescent="0.25"/>
    <row r="46273" hidden="1" x14ac:dyDescent="0.25"/>
    <row r="46274" hidden="1" x14ac:dyDescent="0.25"/>
    <row r="46275" hidden="1" x14ac:dyDescent="0.25"/>
    <row r="46276" hidden="1" x14ac:dyDescent="0.25"/>
    <row r="46277" hidden="1" x14ac:dyDescent="0.25"/>
    <row r="46278" hidden="1" x14ac:dyDescent="0.25"/>
    <row r="46279" hidden="1" x14ac:dyDescent="0.25"/>
    <row r="46280" hidden="1" x14ac:dyDescent="0.25"/>
    <row r="46281" hidden="1" x14ac:dyDescent="0.25"/>
    <row r="46282" hidden="1" x14ac:dyDescent="0.25"/>
    <row r="46283" hidden="1" x14ac:dyDescent="0.25"/>
    <row r="46284" hidden="1" x14ac:dyDescent="0.25"/>
    <row r="46285" hidden="1" x14ac:dyDescent="0.25"/>
    <row r="46286" hidden="1" x14ac:dyDescent="0.25"/>
    <row r="46287" hidden="1" x14ac:dyDescent="0.25"/>
    <row r="46288" hidden="1" x14ac:dyDescent="0.25"/>
    <row r="46289" hidden="1" x14ac:dyDescent="0.25"/>
    <row r="46290" hidden="1" x14ac:dyDescent="0.25"/>
    <row r="46291" hidden="1" x14ac:dyDescent="0.25"/>
    <row r="46292" hidden="1" x14ac:dyDescent="0.25"/>
    <row r="46293" hidden="1" x14ac:dyDescent="0.25"/>
    <row r="46294" hidden="1" x14ac:dyDescent="0.25"/>
    <row r="46295" hidden="1" x14ac:dyDescent="0.25"/>
    <row r="46296" hidden="1" x14ac:dyDescent="0.25"/>
    <row r="46297" hidden="1" x14ac:dyDescent="0.25"/>
    <row r="46298" hidden="1" x14ac:dyDescent="0.25"/>
    <row r="46299" hidden="1" x14ac:dyDescent="0.25"/>
    <row r="46300" hidden="1" x14ac:dyDescent="0.25"/>
    <row r="46301" hidden="1" x14ac:dyDescent="0.25"/>
    <row r="46302" hidden="1" x14ac:dyDescent="0.25"/>
    <row r="46303" hidden="1" x14ac:dyDescent="0.25"/>
    <row r="46304" hidden="1" x14ac:dyDescent="0.25"/>
    <row r="46305" hidden="1" x14ac:dyDescent="0.25"/>
    <row r="46306" hidden="1" x14ac:dyDescent="0.25"/>
    <row r="46307" hidden="1" x14ac:dyDescent="0.25"/>
    <row r="46308" hidden="1" x14ac:dyDescent="0.25"/>
    <row r="46309" hidden="1" x14ac:dyDescent="0.25"/>
    <row r="46310" hidden="1" x14ac:dyDescent="0.25"/>
    <row r="46311" hidden="1" x14ac:dyDescent="0.25"/>
    <row r="46312" hidden="1" x14ac:dyDescent="0.25"/>
    <row r="46313" hidden="1" x14ac:dyDescent="0.25"/>
    <row r="46314" hidden="1" x14ac:dyDescent="0.25"/>
    <row r="46315" hidden="1" x14ac:dyDescent="0.25"/>
    <row r="46316" hidden="1" x14ac:dyDescent="0.25"/>
    <row r="46317" hidden="1" x14ac:dyDescent="0.25"/>
    <row r="46318" hidden="1" x14ac:dyDescent="0.25"/>
    <row r="46319" hidden="1" x14ac:dyDescent="0.25"/>
    <row r="46320" hidden="1" x14ac:dyDescent="0.25"/>
    <row r="46321" hidden="1" x14ac:dyDescent="0.25"/>
    <row r="46322" hidden="1" x14ac:dyDescent="0.25"/>
    <row r="46323" hidden="1" x14ac:dyDescent="0.25"/>
    <row r="46324" hidden="1" x14ac:dyDescent="0.25"/>
    <row r="46325" hidden="1" x14ac:dyDescent="0.25"/>
    <row r="46326" hidden="1" x14ac:dyDescent="0.25"/>
    <row r="46327" hidden="1" x14ac:dyDescent="0.25"/>
    <row r="46328" hidden="1" x14ac:dyDescent="0.25"/>
    <row r="46329" hidden="1" x14ac:dyDescent="0.25"/>
    <row r="46330" hidden="1" x14ac:dyDescent="0.25"/>
    <row r="46331" hidden="1" x14ac:dyDescent="0.25"/>
    <row r="46332" hidden="1" x14ac:dyDescent="0.25"/>
    <row r="46333" hidden="1" x14ac:dyDescent="0.25"/>
    <row r="46334" hidden="1" x14ac:dyDescent="0.25"/>
    <row r="46335" hidden="1" x14ac:dyDescent="0.25"/>
    <row r="46336" hidden="1" x14ac:dyDescent="0.25"/>
    <row r="46337" hidden="1" x14ac:dyDescent="0.25"/>
    <row r="46338" hidden="1" x14ac:dyDescent="0.25"/>
    <row r="46339" hidden="1" x14ac:dyDescent="0.25"/>
    <row r="46340" hidden="1" x14ac:dyDescent="0.25"/>
    <row r="46341" hidden="1" x14ac:dyDescent="0.25"/>
    <row r="46342" hidden="1" x14ac:dyDescent="0.25"/>
    <row r="46343" hidden="1" x14ac:dyDescent="0.25"/>
    <row r="46344" hidden="1" x14ac:dyDescent="0.25"/>
    <row r="46345" hidden="1" x14ac:dyDescent="0.25"/>
    <row r="46346" hidden="1" x14ac:dyDescent="0.25"/>
    <row r="46347" hidden="1" x14ac:dyDescent="0.25"/>
    <row r="46348" hidden="1" x14ac:dyDescent="0.25"/>
    <row r="46349" hidden="1" x14ac:dyDescent="0.25"/>
    <row r="46350" hidden="1" x14ac:dyDescent="0.25"/>
    <row r="46351" hidden="1" x14ac:dyDescent="0.25"/>
    <row r="46352" hidden="1" x14ac:dyDescent="0.25"/>
    <row r="46353" hidden="1" x14ac:dyDescent="0.25"/>
    <row r="46354" hidden="1" x14ac:dyDescent="0.25"/>
    <row r="46355" hidden="1" x14ac:dyDescent="0.25"/>
    <row r="46356" hidden="1" x14ac:dyDescent="0.25"/>
    <row r="46357" hidden="1" x14ac:dyDescent="0.25"/>
    <row r="46358" hidden="1" x14ac:dyDescent="0.25"/>
    <row r="46359" hidden="1" x14ac:dyDescent="0.25"/>
    <row r="46360" hidden="1" x14ac:dyDescent="0.25"/>
    <row r="46361" hidden="1" x14ac:dyDescent="0.25"/>
    <row r="46362" hidden="1" x14ac:dyDescent="0.25"/>
    <row r="46363" hidden="1" x14ac:dyDescent="0.25"/>
    <row r="46364" hidden="1" x14ac:dyDescent="0.25"/>
    <row r="46365" hidden="1" x14ac:dyDescent="0.25"/>
    <row r="46366" hidden="1" x14ac:dyDescent="0.25"/>
    <row r="46367" hidden="1" x14ac:dyDescent="0.25"/>
    <row r="46368" hidden="1" x14ac:dyDescent="0.25"/>
    <row r="46369" hidden="1" x14ac:dyDescent="0.25"/>
    <row r="46370" hidden="1" x14ac:dyDescent="0.25"/>
    <row r="46371" hidden="1" x14ac:dyDescent="0.25"/>
    <row r="46372" hidden="1" x14ac:dyDescent="0.25"/>
    <row r="46373" hidden="1" x14ac:dyDescent="0.25"/>
    <row r="46374" hidden="1" x14ac:dyDescent="0.25"/>
    <row r="46375" hidden="1" x14ac:dyDescent="0.25"/>
    <row r="46376" hidden="1" x14ac:dyDescent="0.25"/>
    <row r="46377" hidden="1" x14ac:dyDescent="0.25"/>
    <row r="46378" hidden="1" x14ac:dyDescent="0.25"/>
    <row r="46379" hidden="1" x14ac:dyDescent="0.25"/>
    <row r="46380" hidden="1" x14ac:dyDescent="0.25"/>
    <row r="46381" hidden="1" x14ac:dyDescent="0.25"/>
    <row r="46382" hidden="1" x14ac:dyDescent="0.25"/>
    <row r="46383" hidden="1" x14ac:dyDescent="0.25"/>
    <row r="46384" hidden="1" x14ac:dyDescent="0.25"/>
    <row r="46385" hidden="1" x14ac:dyDescent="0.25"/>
    <row r="46386" hidden="1" x14ac:dyDescent="0.25"/>
    <row r="46387" hidden="1" x14ac:dyDescent="0.25"/>
    <row r="46388" hidden="1" x14ac:dyDescent="0.25"/>
    <row r="46389" hidden="1" x14ac:dyDescent="0.25"/>
    <row r="46390" hidden="1" x14ac:dyDescent="0.25"/>
    <row r="46391" hidden="1" x14ac:dyDescent="0.25"/>
    <row r="46392" hidden="1" x14ac:dyDescent="0.25"/>
    <row r="46393" hidden="1" x14ac:dyDescent="0.25"/>
    <row r="46394" hidden="1" x14ac:dyDescent="0.25"/>
    <row r="46395" hidden="1" x14ac:dyDescent="0.25"/>
    <row r="46396" hidden="1" x14ac:dyDescent="0.25"/>
    <row r="46397" hidden="1" x14ac:dyDescent="0.25"/>
    <row r="46398" hidden="1" x14ac:dyDescent="0.25"/>
    <row r="46399" hidden="1" x14ac:dyDescent="0.25"/>
    <row r="46400" hidden="1" x14ac:dyDescent="0.25"/>
    <row r="46401" hidden="1" x14ac:dyDescent="0.25"/>
    <row r="46402" hidden="1" x14ac:dyDescent="0.25"/>
    <row r="46403" hidden="1" x14ac:dyDescent="0.25"/>
    <row r="46404" hidden="1" x14ac:dyDescent="0.25"/>
    <row r="46405" hidden="1" x14ac:dyDescent="0.25"/>
    <row r="46406" hidden="1" x14ac:dyDescent="0.25"/>
    <row r="46407" hidden="1" x14ac:dyDescent="0.25"/>
    <row r="46408" hidden="1" x14ac:dyDescent="0.25"/>
    <row r="46409" hidden="1" x14ac:dyDescent="0.25"/>
    <row r="46410" hidden="1" x14ac:dyDescent="0.25"/>
    <row r="46411" hidden="1" x14ac:dyDescent="0.25"/>
    <row r="46412" hidden="1" x14ac:dyDescent="0.25"/>
    <row r="46413" hidden="1" x14ac:dyDescent="0.25"/>
    <row r="46414" hidden="1" x14ac:dyDescent="0.25"/>
    <row r="46415" hidden="1" x14ac:dyDescent="0.25"/>
    <row r="46416" hidden="1" x14ac:dyDescent="0.25"/>
    <row r="46417" hidden="1" x14ac:dyDescent="0.25"/>
    <row r="46418" hidden="1" x14ac:dyDescent="0.25"/>
    <row r="46419" hidden="1" x14ac:dyDescent="0.25"/>
    <row r="46420" hidden="1" x14ac:dyDescent="0.25"/>
    <row r="46421" hidden="1" x14ac:dyDescent="0.25"/>
    <row r="46422" hidden="1" x14ac:dyDescent="0.25"/>
    <row r="46423" hidden="1" x14ac:dyDescent="0.25"/>
    <row r="46424" hidden="1" x14ac:dyDescent="0.25"/>
    <row r="46425" hidden="1" x14ac:dyDescent="0.25"/>
    <row r="46426" hidden="1" x14ac:dyDescent="0.25"/>
    <row r="46427" hidden="1" x14ac:dyDescent="0.25"/>
    <row r="46428" hidden="1" x14ac:dyDescent="0.25"/>
    <row r="46429" hidden="1" x14ac:dyDescent="0.25"/>
    <row r="46430" hidden="1" x14ac:dyDescent="0.25"/>
    <row r="46431" hidden="1" x14ac:dyDescent="0.25"/>
    <row r="46432" hidden="1" x14ac:dyDescent="0.25"/>
    <row r="46433" hidden="1" x14ac:dyDescent="0.25"/>
    <row r="46434" hidden="1" x14ac:dyDescent="0.25"/>
    <row r="46435" hidden="1" x14ac:dyDescent="0.25"/>
    <row r="46436" hidden="1" x14ac:dyDescent="0.25"/>
    <row r="46437" hidden="1" x14ac:dyDescent="0.25"/>
    <row r="46438" hidden="1" x14ac:dyDescent="0.25"/>
    <row r="46439" hidden="1" x14ac:dyDescent="0.25"/>
    <row r="46440" hidden="1" x14ac:dyDescent="0.25"/>
    <row r="46441" hidden="1" x14ac:dyDescent="0.25"/>
    <row r="46442" hidden="1" x14ac:dyDescent="0.25"/>
    <row r="46443" hidden="1" x14ac:dyDescent="0.25"/>
    <row r="46444" hidden="1" x14ac:dyDescent="0.25"/>
    <row r="46445" hidden="1" x14ac:dyDescent="0.25"/>
    <row r="46446" hidden="1" x14ac:dyDescent="0.25"/>
    <row r="46447" hidden="1" x14ac:dyDescent="0.25"/>
    <row r="46448" hidden="1" x14ac:dyDescent="0.25"/>
    <row r="46449" hidden="1" x14ac:dyDescent="0.25"/>
    <row r="46450" hidden="1" x14ac:dyDescent="0.25"/>
    <row r="46451" hidden="1" x14ac:dyDescent="0.25"/>
    <row r="46452" hidden="1" x14ac:dyDescent="0.25"/>
    <row r="46453" hidden="1" x14ac:dyDescent="0.25"/>
    <row r="46454" hidden="1" x14ac:dyDescent="0.25"/>
    <row r="46455" hidden="1" x14ac:dyDescent="0.25"/>
    <row r="46456" hidden="1" x14ac:dyDescent="0.25"/>
    <row r="46457" hidden="1" x14ac:dyDescent="0.25"/>
    <row r="46458" hidden="1" x14ac:dyDescent="0.25"/>
    <row r="46459" hidden="1" x14ac:dyDescent="0.25"/>
    <row r="46460" hidden="1" x14ac:dyDescent="0.25"/>
    <row r="46461" hidden="1" x14ac:dyDescent="0.25"/>
    <row r="46462" hidden="1" x14ac:dyDescent="0.25"/>
    <row r="46463" hidden="1" x14ac:dyDescent="0.25"/>
    <row r="46464" hidden="1" x14ac:dyDescent="0.25"/>
    <row r="46465" hidden="1" x14ac:dyDescent="0.25"/>
    <row r="46466" hidden="1" x14ac:dyDescent="0.25"/>
    <row r="46467" hidden="1" x14ac:dyDescent="0.25"/>
    <row r="46468" hidden="1" x14ac:dyDescent="0.25"/>
    <row r="46469" hidden="1" x14ac:dyDescent="0.25"/>
    <row r="46470" hidden="1" x14ac:dyDescent="0.25"/>
    <row r="46471" hidden="1" x14ac:dyDescent="0.25"/>
    <row r="46472" hidden="1" x14ac:dyDescent="0.25"/>
    <row r="46473" hidden="1" x14ac:dyDescent="0.25"/>
    <row r="46474" hidden="1" x14ac:dyDescent="0.25"/>
    <row r="46475" hidden="1" x14ac:dyDescent="0.25"/>
    <row r="46476" hidden="1" x14ac:dyDescent="0.25"/>
    <row r="46477" hidden="1" x14ac:dyDescent="0.25"/>
    <row r="46478" hidden="1" x14ac:dyDescent="0.25"/>
    <row r="46479" hidden="1" x14ac:dyDescent="0.25"/>
    <row r="46480" hidden="1" x14ac:dyDescent="0.25"/>
    <row r="46481" hidden="1" x14ac:dyDescent="0.25"/>
    <row r="46482" hidden="1" x14ac:dyDescent="0.25"/>
    <row r="46483" hidden="1" x14ac:dyDescent="0.25"/>
    <row r="46484" hidden="1" x14ac:dyDescent="0.25"/>
    <row r="46485" hidden="1" x14ac:dyDescent="0.25"/>
    <row r="46486" hidden="1" x14ac:dyDescent="0.25"/>
    <row r="46487" hidden="1" x14ac:dyDescent="0.25"/>
    <row r="46488" hidden="1" x14ac:dyDescent="0.25"/>
    <row r="46489" hidden="1" x14ac:dyDescent="0.25"/>
    <row r="46490" hidden="1" x14ac:dyDescent="0.25"/>
    <row r="46491" hidden="1" x14ac:dyDescent="0.25"/>
    <row r="46492" hidden="1" x14ac:dyDescent="0.25"/>
    <row r="46493" hidden="1" x14ac:dyDescent="0.25"/>
    <row r="46494" hidden="1" x14ac:dyDescent="0.25"/>
    <row r="46495" hidden="1" x14ac:dyDescent="0.25"/>
    <row r="46496" hidden="1" x14ac:dyDescent="0.25"/>
    <row r="46497" hidden="1" x14ac:dyDescent="0.25"/>
    <row r="46498" hidden="1" x14ac:dyDescent="0.25"/>
    <row r="46499" hidden="1" x14ac:dyDescent="0.25"/>
    <row r="46500" hidden="1" x14ac:dyDescent="0.25"/>
    <row r="46501" hidden="1" x14ac:dyDescent="0.25"/>
    <row r="46502" hidden="1" x14ac:dyDescent="0.25"/>
    <row r="46503" hidden="1" x14ac:dyDescent="0.25"/>
    <row r="46504" hidden="1" x14ac:dyDescent="0.25"/>
    <row r="46505" hidden="1" x14ac:dyDescent="0.25"/>
    <row r="46506" hidden="1" x14ac:dyDescent="0.25"/>
    <row r="46507" hidden="1" x14ac:dyDescent="0.25"/>
    <row r="46508" hidden="1" x14ac:dyDescent="0.25"/>
    <row r="46509" hidden="1" x14ac:dyDescent="0.25"/>
    <row r="46510" hidden="1" x14ac:dyDescent="0.25"/>
    <row r="46511" hidden="1" x14ac:dyDescent="0.25"/>
    <row r="46512" hidden="1" x14ac:dyDescent="0.25"/>
    <row r="46513" hidden="1" x14ac:dyDescent="0.25"/>
    <row r="46514" hidden="1" x14ac:dyDescent="0.25"/>
    <row r="46515" hidden="1" x14ac:dyDescent="0.25"/>
    <row r="46516" hidden="1" x14ac:dyDescent="0.25"/>
    <row r="46517" hidden="1" x14ac:dyDescent="0.25"/>
    <row r="46518" hidden="1" x14ac:dyDescent="0.25"/>
    <row r="46519" hidden="1" x14ac:dyDescent="0.25"/>
    <row r="46520" hidden="1" x14ac:dyDescent="0.25"/>
    <row r="46521" hidden="1" x14ac:dyDescent="0.25"/>
    <row r="46522" hidden="1" x14ac:dyDescent="0.25"/>
    <row r="46523" hidden="1" x14ac:dyDescent="0.25"/>
    <row r="46524" hidden="1" x14ac:dyDescent="0.25"/>
    <row r="46525" hidden="1" x14ac:dyDescent="0.25"/>
    <row r="46526" hidden="1" x14ac:dyDescent="0.25"/>
    <row r="46527" hidden="1" x14ac:dyDescent="0.25"/>
    <row r="46528" hidden="1" x14ac:dyDescent="0.25"/>
    <row r="46529" hidden="1" x14ac:dyDescent="0.25"/>
    <row r="46530" hidden="1" x14ac:dyDescent="0.25"/>
    <row r="46531" hidden="1" x14ac:dyDescent="0.25"/>
    <row r="46532" hidden="1" x14ac:dyDescent="0.25"/>
    <row r="46533" hidden="1" x14ac:dyDescent="0.25"/>
    <row r="46534" hidden="1" x14ac:dyDescent="0.25"/>
    <row r="46535" hidden="1" x14ac:dyDescent="0.25"/>
    <row r="46536" hidden="1" x14ac:dyDescent="0.25"/>
    <row r="46537" hidden="1" x14ac:dyDescent="0.25"/>
    <row r="46538" hidden="1" x14ac:dyDescent="0.25"/>
    <row r="46539" hidden="1" x14ac:dyDescent="0.25"/>
    <row r="46540" hidden="1" x14ac:dyDescent="0.25"/>
    <row r="46541" hidden="1" x14ac:dyDescent="0.25"/>
    <row r="46542" hidden="1" x14ac:dyDescent="0.25"/>
    <row r="46543" hidden="1" x14ac:dyDescent="0.25"/>
    <row r="46544" hidden="1" x14ac:dyDescent="0.25"/>
    <row r="46545" hidden="1" x14ac:dyDescent="0.25"/>
    <row r="46546" hidden="1" x14ac:dyDescent="0.25"/>
    <row r="46547" hidden="1" x14ac:dyDescent="0.25"/>
    <row r="46548" hidden="1" x14ac:dyDescent="0.25"/>
    <row r="46549" hidden="1" x14ac:dyDescent="0.25"/>
    <row r="46550" hidden="1" x14ac:dyDescent="0.25"/>
    <row r="46551" hidden="1" x14ac:dyDescent="0.25"/>
    <row r="46552" hidden="1" x14ac:dyDescent="0.25"/>
    <row r="46553" hidden="1" x14ac:dyDescent="0.25"/>
    <row r="46554" hidden="1" x14ac:dyDescent="0.25"/>
    <row r="46555" hidden="1" x14ac:dyDescent="0.25"/>
    <row r="46556" hidden="1" x14ac:dyDescent="0.25"/>
    <row r="46557" hidden="1" x14ac:dyDescent="0.25"/>
    <row r="46558" hidden="1" x14ac:dyDescent="0.25"/>
    <row r="46559" hidden="1" x14ac:dyDescent="0.25"/>
    <row r="46560" hidden="1" x14ac:dyDescent="0.25"/>
    <row r="46561" hidden="1" x14ac:dyDescent="0.25"/>
    <row r="46562" hidden="1" x14ac:dyDescent="0.25"/>
    <row r="46563" hidden="1" x14ac:dyDescent="0.25"/>
    <row r="46564" hidden="1" x14ac:dyDescent="0.25"/>
    <row r="46565" hidden="1" x14ac:dyDescent="0.25"/>
    <row r="46566" hidden="1" x14ac:dyDescent="0.25"/>
    <row r="46567" hidden="1" x14ac:dyDescent="0.25"/>
    <row r="46568" hidden="1" x14ac:dyDescent="0.25"/>
    <row r="46569" hidden="1" x14ac:dyDescent="0.25"/>
    <row r="46570" hidden="1" x14ac:dyDescent="0.25"/>
    <row r="46571" hidden="1" x14ac:dyDescent="0.25"/>
    <row r="46572" hidden="1" x14ac:dyDescent="0.25"/>
    <row r="46573" hidden="1" x14ac:dyDescent="0.25"/>
    <row r="46574" hidden="1" x14ac:dyDescent="0.25"/>
    <row r="46575" hidden="1" x14ac:dyDescent="0.25"/>
    <row r="46576" hidden="1" x14ac:dyDescent="0.25"/>
    <row r="46577" hidden="1" x14ac:dyDescent="0.25"/>
    <row r="46578" hidden="1" x14ac:dyDescent="0.25"/>
    <row r="46579" hidden="1" x14ac:dyDescent="0.25"/>
    <row r="46580" hidden="1" x14ac:dyDescent="0.25"/>
    <row r="46581" hidden="1" x14ac:dyDescent="0.25"/>
    <row r="46582" hidden="1" x14ac:dyDescent="0.25"/>
    <row r="46583" hidden="1" x14ac:dyDescent="0.25"/>
    <row r="46584" hidden="1" x14ac:dyDescent="0.25"/>
    <row r="46585" hidden="1" x14ac:dyDescent="0.25"/>
    <row r="46586" hidden="1" x14ac:dyDescent="0.25"/>
    <row r="46587" hidden="1" x14ac:dyDescent="0.25"/>
    <row r="46588" hidden="1" x14ac:dyDescent="0.25"/>
    <row r="46589" hidden="1" x14ac:dyDescent="0.25"/>
    <row r="46590" hidden="1" x14ac:dyDescent="0.25"/>
    <row r="46591" hidden="1" x14ac:dyDescent="0.25"/>
    <row r="46592" hidden="1" x14ac:dyDescent="0.25"/>
    <row r="46593" hidden="1" x14ac:dyDescent="0.25"/>
    <row r="46594" hidden="1" x14ac:dyDescent="0.25"/>
    <row r="46595" hidden="1" x14ac:dyDescent="0.25"/>
    <row r="46596" hidden="1" x14ac:dyDescent="0.25"/>
    <row r="46597" hidden="1" x14ac:dyDescent="0.25"/>
    <row r="46598" hidden="1" x14ac:dyDescent="0.25"/>
    <row r="46599" hidden="1" x14ac:dyDescent="0.25"/>
    <row r="46600" hidden="1" x14ac:dyDescent="0.25"/>
    <row r="46601" hidden="1" x14ac:dyDescent="0.25"/>
    <row r="46602" hidden="1" x14ac:dyDescent="0.25"/>
    <row r="46603" hidden="1" x14ac:dyDescent="0.25"/>
    <row r="46604" hidden="1" x14ac:dyDescent="0.25"/>
    <row r="46605" hidden="1" x14ac:dyDescent="0.25"/>
    <row r="46606" hidden="1" x14ac:dyDescent="0.25"/>
    <row r="46607" hidden="1" x14ac:dyDescent="0.25"/>
    <row r="46608" hidden="1" x14ac:dyDescent="0.25"/>
    <row r="46609" hidden="1" x14ac:dyDescent="0.25"/>
    <row r="46610" hidden="1" x14ac:dyDescent="0.25"/>
    <row r="46611" hidden="1" x14ac:dyDescent="0.25"/>
    <row r="46612" hidden="1" x14ac:dyDescent="0.25"/>
    <row r="46613" hidden="1" x14ac:dyDescent="0.25"/>
    <row r="46614" hidden="1" x14ac:dyDescent="0.25"/>
    <row r="46615" hidden="1" x14ac:dyDescent="0.25"/>
    <row r="46616" hidden="1" x14ac:dyDescent="0.25"/>
    <row r="46617" hidden="1" x14ac:dyDescent="0.25"/>
    <row r="46618" hidden="1" x14ac:dyDescent="0.25"/>
    <row r="46619" hidden="1" x14ac:dyDescent="0.25"/>
    <row r="46620" hidden="1" x14ac:dyDescent="0.25"/>
    <row r="46621" hidden="1" x14ac:dyDescent="0.25"/>
    <row r="46622" hidden="1" x14ac:dyDescent="0.25"/>
    <row r="46623" hidden="1" x14ac:dyDescent="0.25"/>
    <row r="46624" hidden="1" x14ac:dyDescent="0.25"/>
    <row r="46625" hidden="1" x14ac:dyDescent="0.25"/>
    <row r="46626" hidden="1" x14ac:dyDescent="0.25"/>
    <row r="46627" hidden="1" x14ac:dyDescent="0.25"/>
    <row r="46628" hidden="1" x14ac:dyDescent="0.25"/>
    <row r="46629" hidden="1" x14ac:dyDescent="0.25"/>
    <row r="46630" hidden="1" x14ac:dyDescent="0.25"/>
    <row r="46631" hidden="1" x14ac:dyDescent="0.25"/>
    <row r="46632" hidden="1" x14ac:dyDescent="0.25"/>
    <row r="46633" hidden="1" x14ac:dyDescent="0.25"/>
    <row r="46634" hidden="1" x14ac:dyDescent="0.25"/>
    <row r="46635" hidden="1" x14ac:dyDescent="0.25"/>
    <row r="46636" hidden="1" x14ac:dyDescent="0.25"/>
    <row r="46637" hidden="1" x14ac:dyDescent="0.25"/>
    <row r="46638" hidden="1" x14ac:dyDescent="0.25"/>
    <row r="46639" hidden="1" x14ac:dyDescent="0.25"/>
    <row r="46640" hidden="1" x14ac:dyDescent="0.25"/>
    <row r="46641" hidden="1" x14ac:dyDescent="0.25"/>
    <row r="46642" hidden="1" x14ac:dyDescent="0.25"/>
    <row r="46643" hidden="1" x14ac:dyDescent="0.25"/>
    <row r="46644" hidden="1" x14ac:dyDescent="0.25"/>
    <row r="46645" hidden="1" x14ac:dyDescent="0.25"/>
    <row r="46646" hidden="1" x14ac:dyDescent="0.25"/>
    <row r="46647" hidden="1" x14ac:dyDescent="0.25"/>
    <row r="46648" hidden="1" x14ac:dyDescent="0.25"/>
    <row r="46649" hidden="1" x14ac:dyDescent="0.25"/>
    <row r="46650" hidden="1" x14ac:dyDescent="0.25"/>
    <row r="46651" hidden="1" x14ac:dyDescent="0.25"/>
    <row r="46652" hidden="1" x14ac:dyDescent="0.25"/>
    <row r="46653" hidden="1" x14ac:dyDescent="0.25"/>
    <row r="46654" hidden="1" x14ac:dyDescent="0.25"/>
    <row r="46655" hidden="1" x14ac:dyDescent="0.25"/>
    <row r="46656" hidden="1" x14ac:dyDescent="0.25"/>
    <row r="46657" hidden="1" x14ac:dyDescent="0.25"/>
    <row r="46658" hidden="1" x14ac:dyDescent="0.25"/>
    <row r="46659" hidden="1" x14ac:dyDescent="0.25"/>
    <row r="46660" hidden="1" x14ac:dyDescent="0.25"/>
    <row r="46661" hidden="1" x14ac:dyDescent="0.25"/>
    <row r="46662" hidden="1" x14ac:dyDescent="0.25"/>
    <row r="46663" hidden="1" x14ac:dyDescent="0.25"/>
    <row r="46664" hidden="1" x14ac:dyDescent="0.25"/>
    <row r="46665" hidden="1" x14ac:dyDescent="0.25"/>
    <row r="46666" hidden="1" x14ac:dyDescent="0.25"/>
    <row r="46667" hidden="1" x14ac:dyDescent="0.25"/>
    <row r="46668" hidden="1" x14ac:dyDescent="0.25"/>
    <row r="46669" hidden="1" x14ac:dyDescent="0.25"/>
    <row r="46670" hidden="1" x14ac:dyDescent="0.25"/>
    <row r="46671" hidden="1" x14ac:dyDescent="0.25"/>
    <row r="46672" hidden="1" x14ac:dyDescent="0.25"/>
    <row r="46673" hidden="1" x14ac:dyDescent="0.25"/>
    <row r="46674" hidden="1" x14ac:dyDescent="0.25"/>
    <row r="46675" hidden="1" x14ac:dyDescent="0.25"/>
    <row r="46676" hidden="1" x14ac:dyDescent="0.25"/>
    <row r="46677" hidden="1" x14ac:dyDescent="0.25"/>
    <row r="46678" hidden="1" x14ac:dyDescent="0.25"/>
    <row r="46679" hidden="1" x14ac:dyDescent="0.25"/>
    <row r="46680" hidden="1" x14ac:dyDescent="0.25"/>
    <row r="46681" hidden="1" x14ac:dyDescent="0.25"/>
    <row r="46682" hidden="1" x14ac:dyDescent="0.25"/>
    <row r="46683" hidden="1" x14ac:dyDescent="0.25"/>
    <row r="46684" hidden="1" x14ac:dyDescent="0.25"/>
    <row r="46685" hidden="1" x14ac:dyDescent="0.25"/>
    <row r="46686" hidden="1" x14ac:dyDescent="0.25"/>
    <row r="46687" hidden="1" x14ac:dyDescent="0.25"/>
    <row r="46688" hidden="1" x14ac:dyDescent="0.25"/>
    <row r="46689" hidden="1" x14ac:dyDescent="0.25"/>
    <row r="46690" hidden="1" x14ac:dyDescent="0.25"/>
    <row r="46691" hidden="1" x14ac:dyDescent="0.25"/>
    <row r="46692" hidden="1" x14ac:dyDescent="0.25"/>
    <row r="46693" hidden="1" x14ac:dyDescent="0.25"/>
    <row r="46694" hidden="1" x14ac:dyDescent="0.25"/>
    <row r="46695" hidden="1" x14ac:dyDescent="0.25"/>
    <row r="46696" hidden="1" x14ac:dyDescent="0.25"/>
    <row r="46697" hidden="1" x14ac:dyDescent="0.25"/>
    <row r="46698" hidden="1" x14ac:dyDescent="0.25"/>
    <row r="46699" hidden="1" x14ac:dyDescent="0.25"/>
    <row r="46700" hidden="1" x14ac:dyDescent="0.25"/>
    <row r="46701" hidden="1" x14ac:dyDescent="0.25"/>
    <row r="46702" hidden="1" x14ac:dyDescent="0.25"/>
    <row r="46703" hidden="1" x14ac:dyDescent="0.25"/>
    <row r="46704" hidden="1" x14ac:dyDescent="0.25"/>
    <row r="46705" hidden="1" x14ac:dyDescent="0.25"/>
    <row r="46706" hidden="1" x14ac:dyDescent="0.25"/>
    <row r="46707" hidden="1" x14ac:dyDescent="0.25"/>
    <row r="46708" hidden="1" x14ac:dyDescent="0.25"/>
    <row r="46709" hidden="1" x14ac:dyDescent="0.25"/>
    <row r="46710" hidden="1" x14ac:dyDescent="0.25"/>
    <row r="46711" hidden="1" x14ac:dyDescent="0.25"/>
    <row r="46712" hidden="1" x14ac:dyDescent="0.25"/>
    <row r="46713" hidden="1" x14ac:dyDescent="0.25"/>
    <row r="46714" hidden="1" x14ac:dyDescent="0.25"/>
    <row r="46715" hidden="1" x14ac:dyDescent="0.25"/>
    <row r="46716" hidden="1" x14ac:dyDescent="0.25"/>
    <row r="46717" hidden="1" x14ac:dyDescent="0.25"/>
    <row r="46718" hidden="1" x14ac:dyDescent="0.25"/>
    <row r="46719" hidden="1" x14ac:dyDescent="0.25"/>
    <row r="46720" hidden="1" x14ac:dyDescent="0.25"/>
    <row r="46721" hidden="1" x14ac:dyDescent="0.25"/>
    <row r="46722" hidden="1" x14ac:dyDescent="0.25"/>
    <row r="46723" hidden="1" x14ac:dyDescent="0.25"/>
    <row r="46724" hidden="1" x14ac:dyDescent="0.25"/>
    <row r="46725" hidden="1" x14ac:dyDescent="0.25"/>
    <row r="46726" hidden="1" x14ac:dyDescent="0.25"/>
    <row r="46727" hidden="1" x14ac:dyDescent="0.25"/>
    <row r="46728" hidden="1" x14ac:dyDescent="0.25"/>
    <row r="46729" hidden="1" x14ac:dyDescent="0.25"/>
    <row r="46730" hidden="1" x14ac:dyDescent="0.25"/>
    <row r="46731" hidden="1" x14ac:dyDescent="0.25"/>
    <row r="46732" hidden="1" x14ac:dyDescent="0.25"/>
    <row r="46733" hidden="1" x14ac:dyDescent="0.25"/>
    <row r="46734" hidden="1" x14ac:dyDescent="0.25"/>
    <row r="46735" hidden="1" x14ac:dyDescent="0.25"/>
    <row r="46736" hidden="1" x14ac:dyDescent="0.25"/>
    <row r="46737" hidden="1" x14ac:dyDescent="0.25"/>
    <row r="46738" hidden="1" x14ac:dyDescent="0.25"/>
    <row r="46739" hidden="1" x14ac:dyDescent="0.25"/>
    <row r="46740" hidden="1" x14ac:dyDescent="0.25"/>
    <row r="46741" hidden="1" x14ac:dyDescent="0.25"/>
    <row r="46742" hidden="1" x14ac:dyDescent="0.25"/>
    <row r="46743" hidden="1" x14ac:dyDescent="0.25"/>
    <row r="46744" hidden="1" x14ac:dyDescent="0.25"/>
    <row r="46745" hidden="1" x14ac:dyDescent="0.25"/>
    <row r="46746" hidden="1" x14ac:dyDescent="0.25"/>
    <row r="46747" hidden="1" x14ac:dyDescent="0.25"/>
    <row r="46748" hidden="1" x14ac:dyDescent="0.25"/>
    <row r="46749" hidden="1" x14ac:dyDescent="0.25"/>
    <row r="46750" hidden="1" x14ac:dyDescent="0.25"/>
    <row r="46751" hidden="1" x14ac:dyDescent="0.25"/>
    <row r="46752" hidden="1" x14ac:dyDescent="0.25"/>
    <row r="46753" hidden="1" x14ac:dyDescent="0.25"/>
    <row r="46754" hidden="1" x14ac:dyDescent="0.25"/>
    <row r="46755" hidden="1" x14ac:dyDescent="0.25"/>
    <row r="46756" hidden="1" x14ac:dyDescent="0.25"/>
    <row r="46757" hidden="1" x14ac:dyDescent="0.25"/>
    <row r="46758" hidden="1" x14ac:dyDescent="0.25"/>
    <row r="46759" hidden="1" x14ac:dyDescent="0.25"/>
    <row r="46760" hidden="1" x14ac:dyDescent="0.25"/>
    <row r="46761" hidden="1" x14ac:dyDescent="0.25"/>
    <row r="46762" hidden="1" x14ac:dyDescent="0.25"/>
    <row r="46763" hidden="1" x14ac:dyDescent="0.25"/>
    <row r="46764" hidden="1" x14ac:dyDescent="0.25"/>
    <row r="46765" hidden="1" x14ac:dyDescent="0.25"/>
    <row r="46766" hidden="1" x14ac:dyDescent="0.25"/>
    <row r="46767" hidden="1" x14ac:dyDescent="0.25"/>
    <row r="46768" hidden="1" x14ac:dyDescent="0.25"/>
    <row r="46769" hidden="1" x14ac:dyDescent="0.25"/>
    <row r="46770" hidden="1" x14ac:dyDescent="0.25"/>
    <row r="46771" hidden="1" x14ac:dyDescent="0.25"/>
    <row r="46772" hidden="1" x14ac:dyDescent="0.25"/>
    <row r="46773" hidden="1" x14ac:dyDescent="0.25"/>
    <row r="46774" hidden="1" x14ac:dyDescent="0.25"/>
    <row r="46775" hidden="1" x14ac:dyDescent="0.25"/>
    <row r="46776" hidden="1" x14ac:dyDescent="0.25"/>
    <row r="46777" hidden="1" x14ac:dyDescent="0.25"/>
    <row r="46778" hidden="1" x14ac:dyDescent="0.25"/>
    <row r="46779" hidden="1" x14ac:dyDescent="0.25"/>
    <row r="46780" hidden="1" x14ac:dyDescent="0.25"/>
    <row r="46781" hidden="1" x14ac:dyDescent="0.25"/>
    <row r="46782" hidden="1" x14ac:dyDescent="0.25"/>
    <row r="46783" hidden="1" x14ac:dyDescent="0.25"/>
    <row r="46784" hidden="1" x14ac:dyDescent="0.25"/>
    <row r="46785" hidden="1" x14ac:dyDescent="0.25"/>
    <row r="46786" hidden="1" x14ac:dyDescent="0.25"/>
    <row r="46787" hidden="1" x14ac:dyDescent="0.25"/>
    <row r="46788" hidden="1" x14ac:dyDescent="0.25"/>
    <row r="46789" hidden="1" x14ac:dyDescent="0.25"/>
    <row r="46790" hidden="1" x14ac:dyDescent="0.25"/>
    <row r="46791" hidden="1" x14ac:dyDescent="0.25"/>
    <row r="46792" hidden="1" x14ac:dyDescent="0.25"/>
    <row r="46793" hidden="1" x14ac:dyDescent="0.25"/>
    <row r="46794" hidden="1" x14ac:dyDescent="0.25"/>
    <row r="46795" hidden="1" x14ac:dyDescent="0.25"/>
    <row r="46796" hidden="1" x14ac:dyDescent="0.25"/>
    <row r="46797" hidden="1" x14ac:dyDescent="0.25"/>
    <row r="46798" hidden="1" x14ac:dyDescent="0.25"/>
    <row r="46799" hidden="1" x14ac:dyDescent="0.25"/>
    <row r="46800" hidden="1" x14ac:dyDescent="0.25"/>
    <row r="46801" hidden="1" x14ac:dyDescent="0.25"/>
    <row r="46802" hidden="1" x14ac:dyDescent="0.25"/>
    <row r="46803" hidden="1" x14ac:dyDescent="0.25"/>
    <row r="46804" hidden="1" x14ac:dyDescent="0.25"/>
    <row r="46805" hidden="1" x14ac:dyDescent="0.25"/>
    <row r="46806" hidden="1" x14ac:dyDescent="0.25"/>
    <row r="46807" hidden="1" x14ac:dyDescent="0.25"/>
    <row r="46808" hidden="1" x14ac:dyDescent="0.25"/>
    <row r="46809" hidden="1" x14ac:dyDescent="0.25"/>
    <row r="46810" hidden="1" x14ac:dyDescent="0.25"/>
    <row r="46811" hidden="1" x14ac:dyDescent="0.25"/>
    <row r="46812" hidden="1" x14ac:dyDescent="0.25"/>
    <row r="46813" hidden="1" x14ac:dyDescent="0.25"/>
    <row r="46814" hidden="1" x14ac:dyDescent="0.25"/>
    <row r="46815" hidden="1" x14ac:dyDescent="0.25"/>
    <row r="46816" hidden="1" x14ac:dyDescent="0.25"/>
    <row r="46817" hidden="1" x14ac:dyDescent="0.25"/>
    <row r="46818" hidden="1" x14ac:dyDescent="0.25"/>
    <row r="46819" hidden="1" x14ac:dyDescent="0.25"/>
    <row r="46820" hidden="1" x14ac:dyDescent="0.25"/>
    <row r="46821" hidden="1" x14ac:dyDescent="0.25"/>
    <row r="46822" hidden="1" x14ac:dyDescent="0.25"/>
    <row r="46823" hidden="1" x14ac:dyDescent="0.25"/>
    <row r="46824" hidden="1" x14ac:dyDescent="0.25"/>
    <row r="46825" hidden="1" x14ac:dyDescent="0.25"/>
    <row r="46826" hidden="1" x14ac:dyDescent="0.25"/>
    <row r="46827" hidden="1" x14ac:dyDescent="0.25"/>
    <row r="46828" hidden="1" x14ac:dyDescent="0.25"/>
    <row r="46829" hidden="1" x14ac:dyDescent="0.25"/>
    <row r="46830" hidden="1" x14ac:dyDescent="0.25"/>
    <row r="46831" hidden="1" x14ac:dyDescent="0.25"/>
    <row r="46832" hidden="1" x14ac:dyDescent="0.25"/>
    <row r="46833" hidden="1" x14ac:dyDescent="0.25"/>
    <row r="46834" hidden="1" x14ac:dyDescent="0.25"/>
    <row r="46835" hidden="1" x14ac:dyDescent="0.25"/>
    <row r="46836" hidden="1" x14ac:dyDescent="0.25"/>
    <row r="46837" hidden="1" x14ac:dyDescent="0.25"/>
    <row r="46838" hidden="1" x14ac:dyDescent="0.25"/>
    <row r="46839" hidden="1" x14ac:dyDescent="0.25"/>
    <row r="46840" hidden="1" x14ac:dyDescent="0.25"/>
    <row r="46841" hidden="1" x14ac:dyDescent="0.25"/>
    <row r="46842" hidden="1" x14ac:dyDescent="0.25"/>
    <row r="46843" hidden="1" x14ac:dyDescent="0.25"/>
    <row r="46844" hidden="1" x14ac:dyDescent="0.25"/>
    <row r="46845" hidden="1" x14ac:dyDescent="0.25"/>
    <row r="46846" hidden="1" x14ac:dyDescent="0.25"/>
    <row r="46847" hidden="1" x14ac:dyDescent="0.25"/>
    <row r="46848" hidden="1" x14ac:dyDescent="0.25"/>
    <row r="46849" hidden="1" x14ac:dyDescent="0.25"/>
    <row r="46850" hidden="1" x14ac:dyDescent="0.25"/>
    <row r="46851" hidden="1" x14ac:dyDescent="0.25"/>
    <row r="46852" hidden="1" x14ac:dyDescent="0.25"/>
    <row r="46853" hidden="1" x14ac:dyDescent="0.25"/>
    <row r="46854" hidden="1" x14ac:dyDescent="0.25"/>
    <row r="46855" hidden="1" x14ac:dyDescent="0.25"/>
    <row r="46856" hidden="1" x14ac:dyDescent="0.25"/>
    <row r="46857" hidden="1" x14ac:dyDescent="0.25"/>
    <row r="46858" hidden="1" x14ac:dyDescent="0.25"/>
    <row r="46859" hidden="1" x14ac:dyDescent="0.25"/>
    <row r="46860" hidden="1" x14ac:dyDescent="0.25"/>
    <row r="46861" hidden="1" x14ac:dyDescent="0.25"/>
    <row r="46862" hidden="1" x14ac:dyDescent="0.25"/>
    <row r="46863" hidden="1" x14ac:dyDescent="0.25"/>
    <row r="46864" hidden="1" x14ac:dyDescent="0.25"/>
    <row r="46865" hidden="1" x14ac:dyDescent="0.25"/>
    <row r="46866" hidden="1" x14ac:dyDescent="0.25"/>
    <row r="46867" hidden="1" x14ac:dyDescent="0.25"/>
    <row r="46868" hidden="1" x14ac:dyDescent="0.25"/>
    <row r="46869" hidden="1" x14ac:dyDescent="0.25"/>
    <row r="46870" hidden="1" x14ac:dyDescent="0.25"/>
    <row r="46871" hidden="1" x14ac:dyDescent="0.25"/>
    <row r="46872" hidden="1" x14ac:dyDescent="0.25"/>
    <row r="46873" hidden="1" x14ac:dyDescent="0.25"/>
    <row r="46874" hidden="1" x14ac:dyDescent="0.25"/>
    <row r="46875" hidden="1" x14ac:dyDescent="0.25"/>
    <row r="46876" hidden="1" x14ac:dyDescent="0.25"/>
    <row r="46877" hidden="1" x14ac:dyDescent="0.25"/>
    <row r="46878" hidden="1" x14ac:dyDescent="0.25"/>
    <row r="46879" hidden="1" x14ac:dyDescent="0.25"/>
    <row r="46880" hidden="1" x14ac:dyDescent="0.25"/>
    <row r="46881" hidden="1" x14ac:dyDescent="0.25"/>
    <row r="46882" hidden="1" x14ac:dyDescent="0.25"/>
    <row r="46883" hidden="1" x14ac:dyDescent="0.25"/>
    <row r="46884" hidden="1" x14ac:dyDescent="0.25"/>
    <row r="46885" hidden="1" x14ac:dyDescent="0.25"/>
    <row r="46886" hidden="1" x14ac:dyDescent="0.25"/>
    <row r="46887" hidden="1" x14ac:dyDescent="0.25"/>
    <row r="46888" hidden="1" x14ac:dyDescent="0.25"/>
    <row r="46889" hidden="1" x14ac:dyDescent="0.25"/>
    <row r="46890" hidden="1" x14ac:dyDescent="0.25"/>
    <row r="46891" hidden="1" x14ac:dyDescent="0.25"/>
    <row r="46892" hidden="1" x14ac:dyDescent="0.25"/>
    <row r="46893" hidden="1" x14ac:dyDescent="0.25"/>
    <row r="46894" hidden="1" x14ac:dyDescent="0.25"/>
    <row r="46895" hidden="1" x14ac:dyDescent="0.25"/>
    <row r="46896" hidden="1" x14ac:dyDescent="0.25"/>
    <row r="46897" hidden="1" x14ac:dyDescent="0.25"/>
    <row r="46898" hidden="1" x14ac:dyDescent="0.25"/>
    <row r="46899" hidden="1" x14ac:dyDescent="0.25"/>
    <row r="46900" hidden="1" x14ac:dyDescent="0.25"/>
    <row r="46901" hidden="1" x14ac:dyDescent="0.25"/>
    <row r="46902" hidden="1" x14ac:dyDescent="0.25"/>
    <row r="46903" hidden="1" x14ac:dyDescent="0.25"/>
    <row r="46904" hidden="1" x14ac:dyDescent="0.25"/>
    <row r="46905" hidden="1" x14ac:dyDescent="0.25"/>
    <row r="46906" hidden="1" x14ac:dyDescent="0.25"/>
    <row r="46907" hidden="1" x14ac:dyDescent="0.25"/>
    <row r="46908" hidden="1" x14ac:dyDescent="0.25"/>
    <row r="46909" hidden="1" x14ac:dyDescent="0.25"/>
    <row r="46910" hidden="1" x14ac:dyDescent="0.25"/>
    <row r="46911" hidden="1" x14ac:dyDescent="0.25"/>
    <row r="46912" hidden="1" x14ac:dyDescent="0.25"/>
    <row r="46913" hidden="1" x14ac:dyDescent="0.25"/>
    <row r="46914" hidden="1" x14ac:dyDescent="0.25"/>
    <row r="46915" hidden="1" x14ac:dyDescent="0.25"/>
    <row r="46916" hidden="1" x14ac:dyDescent="0.25"/>
    <row r="46917" hidden="1" x14ac:dyDescent="0.25"/>
    <row r="46918" hidden="1" x14ac:dyDescent="0.25"/>
    <row r="46919" hidden="1" x14ac:dyDescent="0.25"/>
    <row r="46920" hidden="1" x14ac:dyDescent="0.25"/>
    <row r="46921" hidden="1" x14ac:dyDescent="0.25"/>
    <row r="46922" hidden="1" x14ac:dyDescent="0.25"/>
    <row r="46923" hidden="1" x14ac:dyDescent="0.25"/>
    <row r="46924" hidden="1" x14ac:dyDescent="0.25"/>
    <row r="46925" hidden="1" x14ac:dyDescent="0.25"/>
    <row r="46926" hidden="1" x14ac:dyDescent="0.25"/>
    <row r="46927" hidden="1" x14ac:dyDescent="0.25"/>
    <row r="46928" hidden="1" x14ac:dyDescent="0.25"/>
    <row r="46929" hidden="1" x14ac:dyDescent="0.25"/>
    <row r="46930" hidden="1" x14ac:dyDescent="0.25"/>
    <row r="46931" hidden="1" x14ac:dyDescent="0.25"/>
    <row r="46932" hidden="1" x14ac:dyDescent="0.25"/>
    <row r="46933" hidden="1" x14ac:dyDescent="0.25"/>
    <row r="46934" hidden="1" x14ac:dyDescent="0.25"/>
    <row r="46935" hidden="1" x14ac:dyDescent="0.25"/>
    <row r="46936" hidden="1" x14ac:dyDescent="0.25"/>
    <row r="46937" hidden="1" x14ac:dyDescent="0.25"/>
    <row r="46938" hidden="1" x14ac:dyDescent="0.25"/>
    <row r="46939" hidden="1" x14ac:dyDescent="0.25"/>
    <row r="46940" hidden="1" x14ac:dyDescent="0.25"/>
    <row r="46941" hidden="1" x14ac:dyDescent="0.25"/>
    <row r="46942" hidden="1" x14ac:dyDescent="0.25"/>
    <row r="46943" hidden="1" x14ac:dyDescent="0.25"/>
    <row r="46944" hidden="1" x14ac:dyDescent="0.25"/>
    <row r="46945" hidden="1" x14ac:dyDescent="0.25"/>
    <row r="46946" hidden="1" x14ac:dyDescent="0.25"/>
    <row r="46947" hidden="1" x14ac:dyDescent="0.25"/>
    <row r="46948" hidden="1" x14ac:dyDescent="0.25"/>
    <row r="46949" hidden="1" x14ac:dyDescent="0.25"/>
    <row r="46950" hidden="1" x14ac:dyDescent="0.25"/>
    <row r="46951" hidden="1" x14ac:dyDescent="0.25"/>
    <row r="46952" hidden="1" x14ac:dyDescent="0.25"/>
    <row r="46953" hidden="1" x14ac:dyDescent="0.25"/>
    <row r="46954" hidden="1" x14ac:dyDescent="0.25"/>
    <row r="46955" hidden="1" x14ac:dyDescent="0.25"/>
    <row r="46956" hidden="1" x14ac:dyDescent="0.25"/>
    <row r="46957" hidden="1" x14ac:dyDescent="0.25"/>
    <row r="46958" hidden="1" x14ac:dyDescent="0.25"/>
    <row r="46959" hidden="1" x14ac:dyDescent="0.25"/>
    <row r="46960" hidden="1" x14ac:dyDescent="0.25"/>
    <row r="46961" hidden="1" x14ac:dyDescent="0.25"/>
    <row r="46962" hidden="1" x14ac:dyDescent="0.25"/>
    <row r="46963" hidden="1" x14ac:dyDescent="0.25"/>
    <row r="46964" hidden="1" x14ac:dyDescent="0.25"/>
    <row r="46965" hidden="1" x14ac:dyDescent="0.25"/>
    <row r="46966" hidden="1" x14ac:dyDescent="0.25"/>
    <row r="46967" hidden="1" x14ac:dyDescent="0.25"/>
    <row r="46968" hidden="1" x14ac:dyDescent="0.25"/>
    <row r="46969" hidden="1" x14ac:dyDescent="0.25"/>
    <row r="46970" hidden="1" x14ac:dyDescent="0.25"/>
    <row r="46971" hidden="1" x14ac:dyDescent="0.25"/>
    <row r="46972" hidden="1" x14ac:dyDescent="0.25"/>
    <row r="46973" hidden="1" x14ac:dyDescent="0.25"/>
    <row r="46974" hidden="1" x14ac:dyDescent="0.25"/>
    <row r="46975" hidden="1" x14ac:dyDescent="0.25"/>
    <row r="46976" hidden="1" x14ac:dyDescent="0.25"/>
    <row r="46977" hidden="1" x14ac:dyDescent="0.25"/>
    <row r="46978" hidden="1" x14ac:dyDescent="0.25"/>
    <row r="46979" hidden="1" x14ac:dyDescent="0.25"/>
    <row r="46980" hidden="1" x14ac:dyDescent="0.25"/>
    <row r="46981" hidden="1" x14ac:dyDescent="0.25"/>
    <row r="46982" hidden="1" x14ac:dyDescent="0.25"/>
    <row r="46983" hidden="1" x14ac:dyDescent="0.25"/>
    <row r="46984" hidden="1" x14ac:dyDescent="0.25"/>
    <row r="46985" hidden="1" x14ac:dyDescent="0.25"/>
    <row r="46986" hidden="1" x14ac:dyDescent="0.25"/>
    <row r="46987" hidden="1" x14ac:dyDescent="0.25"/>
    <row r="46988" hidden="1" x14ac:dyDescent="0.25"/>
    <row r="46989" hidden="1" x14ac:dyDescent="0.25"/>
    <row r="46990" hidden="1" x14ac:dyDescent="0.25"/>
    <row r="46991" hidden="1" x14ac:dyDescent="0.25"/>
    <row r="46992" hidden="1" x14ac:dyDescent="0.25"/>
    <row r="46993" hidden="1" x14ac:dyDescent="0.25"/>
    <row r="46994" hidden="1" x14ac:dyDescent="0.25"/>
    <row r="46995" hidden="1" x14ac:dyDescent="0.25"/>
    <row r="46996" hidden="1" x14ac:dyDescent="0.25"/>
    <row r="46997" hidden="1" x14ac:dyDescent="0.25"/>
    <row r="46998" hidden="1" x14ac:dyDescent="0.25"/>
    <row r="46999" hidden="1" x14ac:dyDescent="0.25"/>
    <row r="47000" hidden="1" x14ac:dyDescent="0.25"/>
    <row r="47001" hidden="1" x14ac:dyDescent="0.25"/>
    <row r="47002" hidden="1" x14ac:dyDescent="0.25"/>
    <row r="47003" hidden="1" x14ac:dyDescent="0.25"/>
    <row r="47004" hidden="1" x14ac:dyDescent="0.25"/>
    <row r="47005" hidden="1" x14ac:dyDescent="0.25"/>
    <row r="47006" hidden="1" x14ac:dyDescent="0.25"/>
    <row r="47007" hidden="1" x14ac:dyDescent="0.25"/>
    <row r="47008" hidden="1" x14ac:dyDescent="0.25"/>
    <row r="47009" hidden="1" x14ac:dyDescent="0.25"/>
    <row r="47010" hidden="1" x14ac:dyDescent="0.25"/>
    <row r="47011" hidden="1" x14ac:dyDescent="0.25"/>
    <row r="47012" hidden="1" x14ac:dyDescent="0.25"/>
    <row r="47013" hidden="1" x14ac:dyDescent="0.25"/>
    <row r="47014" hidden="1" x14ac:dyDescent="0.25"/>
    <row r="47015" hidden="1" x14ac:dyDescent="0.25"/>
    <row r="47016" hidden="1" x14ac:dyDescent="0.25"/>
    <row r="47017" hidden="1" x14ac:dyDescent="0.25"/>
    <row r="47018" hidden="1" x14ac:dyDescent="0.25"/>
    <row r="47019" hidden="1" x14ac:dyDescent="0.25"/>
    <row r="47020" hidden="1" x14ac:dyDescent="0.25"/>
    <row r="47021" hidden="1" x14ac:dyDescent="0.25"/>
    <row r="47022" hidden="1" x14ac:dyDescent="0.25"/>
    <row r="47023" hidden="1" x14ac:dyDescent="0.25"/>
    <row r="47024" hidden="1" x14ac:dyDescent="0.25"/>
    <row r="47025" hidden="1" x14ac:dyDescent="0.25"/>
    <row r="47026" hidden="1" x14ac:dyDescent="0.25"/>
    <row r="47027" hidden="1" x14ac:dyDescent="0.25"/>
    <row r="47028" hidden="1" x14ac:dyDescent="0.25"/>
    <row r="47029" hidden="1" x14ac:dyDescent="0.25"/>
    <row r="47030" hidden="1" x14ac:dyDescent="0.25"/>
    <row r="47031" hidden="1" x14ac:dyDescent="0.25"/>
    <row r="47032" hidden="1" x14ac:dyDescent="0.25"/>
    <row r="47033" hidden="1" x14ac:dyDescent="0.25"/>
    <row r="47034" hidden="1" x14ac:dyDescent="0.25"/>
    <row r="47035" hidden="1" x14ac:dyDescent="0.25"/>
    <row r="47036" hidden="1" x14ac:dyDescent="0.25"/>
    <row r="47037" hidden="1" x14ac:dyDescent="0.25"/>
    <row r="47038" hidden="1" x14ac:dyDescent="0.25"/>
    <row r="47039" hidden="1" x14ac:dyDescent="0.25"/>
    <row r="47040" hidden="1" x14ac:dyDescent="0.25"/>
    <row r="47041" hidden="1" x14ac:dyDescent="0.25"/>
    <row r="47042" hidden="1" x14ac:dyDescent="0.25"/>
    <row r="47043" hidden="1" x14ac:dyDescent="0.25"/>
    <row r="47044" hidden="1" x14ac:dyDescent="0.25"/>
    <row r="47045" hidden="1" x14ac:dyDescent="0.25"/>
    <row r="47046" hidden="1" x14ac:dyDescent="0.25"/>
    <row r="47047" hidden="1" x14ac:dyDescent="0.25"/>
    <row r="47048" hidden="1" x14ac:dyDescent="0.25"/>
    <row r="47049" hidden="1" x14ac:dyDescent="0.25"/>
    <row r="47050" hidden="1" x14ac:dyDescent="0.25"/>
    <row r="47051" hidden="1" x14ac:dyDescent="0.25"/>
    <row r="47052" hidden="1" x14ac:dyDescent="0.25"/>
    <row r="47053" hidden="1" x14ac:dyDescent="0.25"/>
    <row r="47054" hidden="1" x14ac:dyDescent="0.25"/>
    <row r="47055" hidden="1" x14ac:dyDescent="0.25"/>
    <row r="47056" hidden="1" x14ac:dyDescent="0.25"/>
    <row r="47057" hidden="1" x14ac:dyDescent="0.25"/>
    <row r="47058" hidden="1" x14ac:dyDescent="0.25"/>
    <row r="47059" hidden="1" x14ac:dyDescent="0.25"/>
    <row r="47060" hidden="1" x14ac:dyDescent="0.25"/>
    <row r="47061" hidden="1" x14ac:dyDescent="0.25"/>
    <row r="47062" hidden="1" x14ac:dyDescent="0.25"/>
    <row r="47063" hidden="1" x14ac:dyDescent="0.25"/>
    <row r="47064" hidden="1" x14ac:dyDescent="0.25"/>
    <row r="47065" hidden="1" x14ac:dyDescent="0.25"/>
    <row r="47066" hidden="1" x14ac:dyDescent="0.25"/>
    <row r="47067" hidden="1" x14ac:dyDescent="0.25"/>
    <row r="47068" hidden="1" x14ac:dyDescent="0.25"/>
    <row r="47069" hidden="1" x14ac:dyDescent="0.25"/>
    <row r="47070" hidden="1" x14ac:dyDescent="0.25"/>
    <row r="47071" hidden="1" x14ac:dyDescent="0.25"/>
    <row r="47072" hidden="1" x14ac:dyDescent="0.25"/>
    <row r="47073" hidden="1" x14ac:dyDescent="0.25"/>
    <row r="47074" hidden="1" x14ac:dyDescent="0.25"/>
    <row r="47075" hidden="1" x14ac:dyDescent="0.25"/>
    <row r="47076" hidden="1" x14ac:dyDescent="0.25"/>
    <row r="47077" hidden="1" x14ac:dyDescent="0.25"/>
    <row r="47078" hidden="1" x14ac:dyDescent="0.25"/>
    <row r="47079" hidden="1" x14ac:dyDescent="0.25"/>
    <row r="47080" hidden="1" x14ac:dyDescent="0.25"/>
    <row r="47081" hidden="1" x14ac:dyDescent="0.25"/>
    <row r="47082" hidden="1" x14ac:dyDescent="0.25"/>
    <row r="47083" hidden="1" x14ac:dyDescent="0.25"/>
    <row r="47084" hidden="1" x14ac:dyDescent="0.25"/>
    <row r="47085" hidden="1" x14ac:dyDescent="0.25"/>
    <row r="47086" hidden="1" x14ac:dyDescent="0.25"/>
    <row r="47087" hidden="1" x14ac:dyDescent="0.25"/>
    <row r="47088" hidden="1" x14ac:dyDescent="0.25"/>
    <row r="47089" hidden="1" x14ac:dyDescent="0.25"/>
    <row r="47090" hidden="1" x14ac:dyDescent="0.25"/>
    <row r="47091" hidden="1" x14ac:dyDescent="0.25"/>
    <row r="47092" hidden="1" x14ac:dyDescent="0.25"/>
    <row r="47093" hidden="1" x14ac:dyDescent="0.25"/>
    <row r="47094" hidden="1" x14ac:dyDescent="0.25"/>
    <row r="47095" hidden="1" x14ac:dyDescent="0.25"/>
    <row r="47096" hidden="1" x14ac:dyDescent="0.25"/>
    <row r="47097" hidden="1" x14ac:dyDescent="0.25"/>
    <row r="47098" hidden="1" x14ac:dyDescent="0.25"/>
    <row r="47099" hidden="1" x14ac:dyDescent="0.25"/>
    <row r="47100" hidden="1" x14ac:dyDescent="0.25"/>
    <row r="47101" hidden="1" x14ac:dyDescent="0.25"/>
    <row r="47102" hidden="1" x14ac:dyDescent="0.25"/>
    <row r="47103" hidden="1" x14ac:dyDescent="0.25"/>
    <row r="47104" hidden="1" x14ac:dyDescent="0.25"/>
    <row r="47105" hidden="1" x14ac:dyDescent="0.25"/>
    <row r="47106" hidden="1" x14ac:dyDescent="0.25"/>
    <row r="47107" hidden="1" x14ac:dyDescent="0.25"/>
    <row r="47108" hidden="1" x14ac:dyDescent="0.25"/>
    <row r="47109" hidden="1" x14ac:dyDescent="0.25"/>
    <row r="47110" hidden="1" x14ac:dyDescent="0.25"/>
    <row r="47111" hidden="1" x14ac:dyDescent="0.25"/>
    <row r="47112" hidden="1" x14ac:dyDescent="0.25"/>
    <row r="47113" hidden="1" x14ac:dyDescent="0.25"/>
    <row r="47114" hidden="1" x14ac:dyDescent="0.25"/>
    <row r="47115" hidden="1" x14ac:dyDescent="0.25"/>
    <row r="47116" hidden="1" x14ac:dyDescent="0.25"/>
    <row r="47117" hidden="1" x14ac:dyDescent="0.25"/>
    <row r="47118" hidden="1" x14ac:dyDescent="0.25"/>
    <row r="47119" hidden="1" x14ac:dyDescent="0.25"/>
    <row r="47120" hidden="1" x14ac:dyDescent="0.25"/>
    <row r="47121" hidden="1" x14ac:dyDescent="0.25"/>
    <row r="47122" hidden="1" x14ac:dyDescent="0.25"/>
    <row r="47123" hidden="1" x14ac:dyDescent="0.25"/>
    <row r="47124" hidden="1" x14ac:dyDescent="0.25"/>
    <row r="47125" hidden="1" x14ac:dyDescent="0.25"/>
    <row r="47126" hidden="1" x14ac:dyDescent="0.25"/>
    <row r="47127" hidden="1" x14ac:dyDescent="0.25"/>
    <row r="47128" hidden="1" x14ac:dyDescent="0.25"/>
    <row r="47129" hidden="1" x14ac:dyDescent="0.25"/>
    <row r="47130" hidden="1" x14ac:dyDescent="0.25"/>
    <row r="47131" hidden="1" x14ac:dyDescent="0.25"/>
    <row r="47132" hidden="1" x14ac:dyDescent="0.25"/>
    <row r="47133" hidden="1" x14ac:dyDescent="0.25"/>
    <row r="47134" hidden="1" x14ac:dyDescent="0.25"/>
    <row r="47135" hidden="1" x14ac:dyDescent="0.25"/>
    <row r="47136" hidden="1" x14ac:dyDescent="0.25"/>
    <row r="47137" hidden="1" x14ac:dyDescent="0.25"/>
    <row r="47138" hidden="1" x14ac:dyDescent="0.25"/>
    <row r="47139" hidden="1" x14ac:dyDescent="0.25"/>
    <row r="47140" hidden="1" x14ac:dyDescent="0.25"/>
    <row r="47141" hidden="1" x14ac:dyDescent="0.25"/>
    <row r="47142" hidden="1" x14ac:dyDescent="0.25"/>
    <row r="47143" hidden="1" x14ac:dyDescent="0.25"/>
    <row r="47144" hidden="1" x14ac:dyDescent="0.25"/>
    <row r="47145" hidden="1" x14ac:dyDescent="0.25"/>
    <row r="47146" hidden="1" x14ac:dyDescent="0.25"/>
    <row r="47147" hidden="1" x14ac:dyDescent="0.25"/>
    <row r="47148" hidden="1" x14ac:dyDescent="0.25"/>
    <row r="47149" hidden="1" x14ac:dyDescent="0.25"/>
    <row r="47150" hidden="1" x14ac:dyDescent="0.25"/>
    <row r="47151" hidden="1" x14ac:dyDescent="0.25"/>
    <row r="47152" hidden="1" x14ac:dyDescent="0.25"/>
    <row r="47153" hidden="1" x14ac:dyDescent="0.25"/>
    <row r="47154" hidden="1" x14ac:dyDescent="0.25"/>
    <row r="47155" hidden="1" x14ac:dyDescent="0.25"/>
    <row r="47156" hidden="1" x14ac:dyDescent="0.25"/>
    <row r="47157" hidden="1" x14ac:dyDescent="0.25"/>
    <row r="47158" hidden="1" x14ac:dyDescent="0.25"/>
    <row r="47159" hidden="1" x14ac:dyDescent="0.25"/>
    <row r="47160" hidden="1" x14ac:dyDescent="0.25"/>
    <row r="47161" hidden="1" x14ac:dyDescent="0.25"/>
    <row r="47162" hidden="1" x14ac:dyDescent="0.25"/>
    <row r="47163" hidden="1" x14ac:dyDescent="0.25"/>
    <row r="47164" hidden="1" x14ac:dyDescent="0.25"/>
    <row r="47165" hidden="1" x14ac:dyDescent="0.25"/>
    <row r="47166" hidden="1" x14ac:dyDescent="0.25"/>
    <row r="47167" hidden="1" x14ac:dyDescent="0.25"/>
    <row r="47168" hidden="1" x14ac:dyDescent="0.25"/>
    <row r="47169" hidden="1" x14ac:dyDescent="0.25"/>
    <row r="47170" hidden="1" x14ac:dyDescent="0.25"/>
    <row r="47171" hidden="1" x14ac:dyDescent="0.25"/>
    <row r="47172" hidden="1" x14ac:dyDescent="0.25"/>
    <row r="47173" hidden="1" x14ac:dyDescent="0.25"/>
    <row r="47174" hidden="1" x14ac:dyDescent="0.25"/>
    <row r="47175" hidden="1" x14ac:dyDescent="0.25"/>
    <row r="47176" hidden="1" x14ac:dyDescent="0.25"/>
    <row r="47177" hidden="1" x14ac:dyDescent="0.25"/>
    <row r="47178" hidden="1" x14ac:dyDescent="0.25"/>
    <row r="47179" hidden="1" x14ac:dyDescent="0.25"/>
    <row r="47180" hidden="1" x14ac:dyDescent="0.25"/>
    <row r="47181" hidden="1" x14ac:dyDescent="0.25"/>
    <row r="47182" hidden="1" x14ac:dyDescent="0.25"/>
    <row r="47183" hidden="1" x14ac:dyDescent="0.25"/>
    <row r="47184" hidden="1" x14ac:dyDescent="0.25"/>
    <row r="47185" hidden="1" x14ac:dyDescent="0.25"/>
    <row r="47186" hidden="1" x14ac:dyDescent="0.25"/>
    <row r="47187" hidden="1" x14ac:dyDescent="0.25"/>
    <row r="47188" hidden="1" x14ac:dyDescent="0.25"/>
    <row r="47189" hidden="1" x14ac:dyDescent="0.25"/>
    <row r="47190" hidden="1" x14ac:dyDescent="0.25"/>
    <row r="47191" hidden="1" x14ac:dyDescent="0.25"/>
    <row r="47192" hidden="1" x14ac:dyDescent="0.25"/>
    <row r="47193" hidden="1" x14ac:dyDescent="0.25"/>
    <row r="47194" hidden="1" x14ac:dyDescent="0.25"/>
    <row r="47195" hidden="1" x14ac:dyDescent="0.25"/>
    <row r="47196" hidden="1" x14ac:dyDescent="0.25"/>
    <row r="47197" hidden="1" x14ac:dyDescent="0.25"/>
    <row r="47198" hidden="1" x14ac:dyDescent="0.25"/>
    <row r="47199" hidden="1" x14ac:dyDescent="0.25"/>
    <row r="47200" hidden="1" x14ac:dyDescent="0.25"/>
    <row r="47201" hidden="1" x14ac:dyDescent="0.25"/>
    <row r="47202" hidden="1" x14ac:dyDescent="0.25"/>
    <row r="47203" hidden="1" x14ac:dyDescent="0.25"/>
    <row r="47204" hidden="1" x14ac:dyDescent="0.25"/>
    <row r="47205" hidden="1" x14ac:dyDescent="0.25"/>
    <row r="47206" hidden="1" x14ac:dyDescent="0.25"/>
    <row r="47207" hidden="1" x14ac:dyDescent="0.25"/>
    <row r="47208" hidden="1" x14ac:dyDescent="0.25"/>
    <row r="47209" hidden="1" x14ac:dyDescent="0.25"/>
    <row r="47210" hidden="1" x14ac:dyDescent="0.25"/>
    <row r="47211" hidden="1" x14ac:dyDescent="0.25"/>
    <row r="47212" hidden="1" x14ac:dyDescent="0.25"/>
    <row r="47213" hidden="1" x14ac:dyDescent="0.25"/>
    <row r="47214" hidden="1" x14ac:dyDescent="0.25"/>
    <row r="47215" hidden="1" x14ac:dyDescent="0.25"/>
    <row r="47216" hidden="1" x14ac:dyDescent="0.25"/>
    <row r="47217" hidden="1" x14ac:dyDescent="0.25"/>
    <row r="47218" hidden="1" x14ac:dyDescent="0.25"/>
    <row r="47219" hidden="1" x14ac:dyDescent="0.25"/>
    <row r="47220" hidden="1" x14ac:dyDescent="0.25"/>
    <row r="47221" hidden="1" x14ac:dyDescent="0.25"/>
    <row r="47222" hidden="1" x14ac:dyDescent="0.25"/>
    <row r="47223" hidden="1" x14ac:dyDescent="0.25"/>
    <row r="47224" hidden="1" x14ac:dyDescent="0.25"/>
    <row r="47225" hidden="1" x14ac:dyDescent="0.25"/>
    <row r="47226" hidden="1" x14ac:dyDescent="0.25"/>
    <row r="47227" hidden="1" x14ac:dyDescent="0.25"/>
    <row r="47228" hidden="1" x14ac:dyDescent="0.25"/>
    <row r="47229" hidden="1" x14ac:dyDescent="0.25"/>
    <row r="47230" hidden="1" x14ac:dyDescent="0.25"/>
    <row r="47231" hidden="1" x14ac:dyDescent="0.25"/>
    <row r="47232" hidden="1" x14ac:dyDescent="0.25"/>
    <row r="47233" hidden="1" x14ac:dyDescent="0.25"/>
    <row r="47234" hidden="1" x14ac:dyDescent="0.25"/>
    <row r="47235" hidden="1" x14ac:dyDescent="0.25"/>
    <row r="47236" hidden="1" x14ac:dyDescent="0.25"/>
    <row r="47237" hidden="1" x14ac:dyDescent="0.25"/>
    <row r="47238" hidden="1" x14ac:dyDescent="0.25"/>
    <row r="47239" hidden="1" x14ac:dyDescent="0.25"/>
    <row r="47240" hidden="1" x14ac:dyDescent="0.25"/>
    <row r="47241" hidden="1" x14ac:dyDescent="0.25"/>
    <row r="47242" hidden="1" x14ac:dyDescent="0.25"/>
    <row r="47243" hidden="1" x14ac:dyDescent="0.25"/>
    <row r="47244" hidden="1" x14ac:dyDescent="0.25"/>
    <row r="47245" hidden="1" x14ac:dyDescent="0.25"/>
    <row r="47246" hidden="1" x14ac:dyDescent="0.25"/>
    <row r="47247" hidden="1" x14ac:dyDescent="0.25"/>
    <row r="47248" hidden="1" x14ac:dyDescent="0.25"/>
    <row r="47249" hidden="1" x14ac:dyDescent="0.25"/>
    <row r="47250" hidden="1" x14ac:dyDescent="0.25"/>
    <row r="47251" hidden="1" x14ac:dyDescent="0.25"/>
    <row r="47252" hidden="1" x14ac:dyDescent="0.25"/>
    <row r="47253" hidden="1" x14ac:dyDescent="0.25"/>
    <row r="47254" hidden="1" x14ac:dyDescent="0.25"/>
    <row r="47255" hidden="1" x14ac:dyDescent="0.25"/>
    <row r="47256" hidden="1" x14ac:dyDescent="0.25"/>
    <row r="47257" hidden="1" x14ac:dyDescent="0.25"/>
    <row r="47258" hidden="1" x14ac:dyDescent="0.25"/>
    <row r="47259" hidden="1" x14ac:dyDescent="0.25"/>
    <row r="47260" hidden="1" x14ac:dyDescent="0.25"/>
    <row r="47261" hidden="1" x14ac:dyDescent="0.25"/>
    <row r="47262" hidden="1" x14ac:dyDescent="0.25"/>
    <row r="47263" hidden="1" x14ac:dyDescent="0.25"/>
    <row r="47264" hidden="1" x14ac:dyDescent="0.25"/>
    <row r="47265" hidden="1" x14ac:dyDescent="0.25"/>
    <row r="47266" hidden="1" x14ac:dyDescent="0.25"/>
    <row r="47267" hidden="1" x14ac:dyDescent="0.25"/>
    <row r="47268" hidden="1" x14ac:dyDescent="0.25"/>
    <row r="47269" hidden="1" x14ac:dyDescent="0.25"/>
    <row r="47270" hidden="1" x14ac:dyDescent="0.25"/>
    <row r="47271" hidden="1" x14ac:dyDescent="0.25"/>
    <row r="47272" hidden="1" x14ac:dyDescent="0.25"/>
    <row r="47273" hidden="1" x14ac:dyDescent="0.25"/>
    <row r="47274" hidden="1" x14ac:dyDescent="0.25"/>
    <row r="47275" hidden="1" x14ac:dyDescent="0.25"/>
    <row r="47276" hidden="1" x14ac:dyDescent="0.25"/>
    <row r="47277" hidden="1" x14ac:dyDescent="0.25"/>
    <row r="47278" hidden="1" x14ac:dyDescent="0.25"/>
    <row r="47279" hidden="1" x14ac:dyDescent="0.25"/>
    <row r="47280" hidden="1" x14ac:dyDescent="0.25"/>
    <row r="47281" hidden="1" x14ac:dyDescent="0.25"/>
    <row r="47282" hidden="1" x14ac:dyDescent="0.25"/>
    <row r="47283" hidden="1" x14ac:dyDescent="0.25"/>
    <row r="47284" hidden="1" x14ac:dyDescent="0.25"/>
    <row r="47285" hidden="1" x14ac:dyDescent="0.25"/>
    <row r="47286" hidden="1" x14ac:dyDescent="0.25"/>
    <row r="47287" hidden="1" x14ac:dyDescent="0.25"/>
    <row r="47288" hidden="1" x14ac:dyDescent="0.25"/>
    <row r="47289" hidden="1" x14ac:dyDescent="0.25"/>
    <row r="47290" hidden="1" x14ac:dyDescent="0.25"/>
    <row r="47291" hidden="1" x14ac:dyDescent="0.25"/>
    <row r="47292" hidden="1" x14ac:dyDescent="0.25"/>
    <row r="47293" hidden="1" x14ac:dyDescent="0.25"/>
    <row r="47294" hidden="1" x14ac:dyDescent="0.25"/>
    <row r="47295" hidden="1" x14ac:dyDescent="0.25"/>
    <row r="47296" hidden="1" x14ac:dyDescent="0.25"/>
    <row r="47297" hidden="1" x14ac:dyDescent="0.25"/>
    <row r="47298" hidden="1" x14ac:dyDescent="0.25"/>
    <row r="47299" hidden="1" x14ac:dyDescent="0.25"/>
    <row r="47300" hidden="1" x14ac:dyDescent="0.25"/>
    <row r="47301" hidden="1" x14ac:dyDescent="0.25"/>
    <row r="47302" hidden="1" x14ac:dyDescent="0.25"/>
    <row r="47303" hidden="1" x14ac:dyDescent="0.25"/>
    <row r="47304" hidden="1" x14ac:dyDescent="0.25"/>
    <row r="47305" hidden="1" x14ac:dyDescent="0.25"/>
    <row r="47306" hidden="1" x14ac:dyDescent="0.25"/>
    <row r="47307" hidden="1" x14ac:dyDescent="0.25"/>
    <row r="47308" hidden="1" x14ac:dyDescent="0.25"/>
    <row r="47309" hidden="1" x14ac:dyDescent="0.25"/>
    <row r="47310" hidden="1" x14ac:dyDescent="0.25"/>
    <row r="47311" hidden="1" x14ac:dyDescent="0.25"/>
    <row r="47312" hidden="1" x14ac:dyDescent="0.25"/>
    <row r="47313" hidden="1" x14ac:dyDescent="0.25"/>
    <row r="47314" hidden="1" x14ac:dyDescent="0.25"/>
    <row r="47315" hidden="1" x14ac:dyDescent="0.25"/>
    <row r="47316" hidden="1" x14ac:dyDescent="0.25"/>
    <row r="47317" hidden="1" x14ac:dyDescent="0.25"/>
    <row r="47318" hidden="1" x14ac:dyDescent="0.25"/>
    <row r="47319" hidden="1" x14ac:dyDescent="0.25"/>
    <row r="47320" hidden="1" x14ac:dyDescent="0.25"/>
    <row r="47321" hidden="1" x14ac:dyDescent="0.25"/>
    <row r="47322" hidden="1" x14ac:dyDescent="0.25"/>
    <row r="47323" hidden="1" x14ac:dyDescent="0.25"/>
    <row r="47324" hidden="1" x14ac:dyDescent="0.25"/>
    <row r="47325" hidden="1" x14ac:dyDescent="0.25"/>
    <row r="47326" hidden="1" x14ac:dyDescent="0.25"/>
    <row r="47327" hidden="1" x14ac:dyDescent="0.25"/>
    <row r="47328" hidden="1" x14ac:dyDescent="0.25"/>
    <row r="47329" hidden="1" x14ac:dyDescent="0.25"/>
    <row r="47330" hidden="1" x14ac:dyDescent="0.25"/>
    <row r="47331" hidden="1" x14ac:dyDescent="0.25"/>
    <row r="47332" hidden="1" x14ac:dyDescent="0.25"/>
    <row r="47333" hidden="1" x14ac:dyDescent="0.25"/>
    <row r="47334" hidden="1" x14ac:dyDescent="0.25"/>
    <row r="47335" hidden="1" x14ac:dyDescent="0.25"/>
    <row r="47336" hidden="1" x14ac:dyDescent="0.25"/>
    <row r="47337" hidden="1" x14ac:dyDescent="0.25"/>
    <row r="47338" hidden="1" x14ac:dyDescent="0.25"/>
    <row r="47339" hidden="1" x14ac:dyDescent="0.25"/>
    <row r="47340" hidden="1" x14ac:dyDescent="0.25"/>
    <row r="47341" hidden="1" x14ac:dyDescent="0.25"/>
    <row r="47342" hidden="1" x14ac:dyDescent="0.25"/>
    <row r="47343" hidden="1" x14ac:dyDescent="0.25"/>
    <row r="47344" hidden="1" x14ac:dyDescent="0.25"/>
    <row r="47345" hidden="1" x14ac:dyDescent="0.25"/>
    <row r="47346" hidden="1" x14ac:dyDescent="0.25"/>
    <row r="47347" hidden="1" x14ac:dyDescent="0.25"/>
    <row r="47348" hidden="1" x14ac:dyDescent="0.25"/>
    <row r="47349" hidden="1" x14ac:dyDescent="0.25"/>
    <row r="47350" hidden="1" x14ac:dyDescent="0.25"/>
    <row r="47351" hidden="1" x14ac:dyDescent="0.25"/>
    <row r="47352" hidden="1" x14ac:dyDescent="0.25"/>
    <row r="47353" hidden="1" x14ac:dyDescent="0.25"/>
    <row r="47354" hidden="1" x14ac:dyDescent="0.25"/>
    <row r="47355" hidden="1" x14ac:dyDescent="0.25"/>
    <row r="47356" hidden="1" x14ac:dyDescent="0.25"/>
    <row r="47357" hidden="1" x14ac:dyDescent="0.25"/>
    <row r="47358" hidden="1" x14ac:dyDescent="0.25"/>
    <row r="47359" hidden="1" x14ac:dyDescent="0.25"/>
    <row r="47360" hidden="1" x14ac:dyDescent="0.25"/>
    <row r="47361" hidden="1" x14ac:dyDescent="0.25"/>
    <row r="47362" hidden="1" x14ac:dyDescent="0.25"/>
    <row r="47363" hidden="1" x14ac:dyDescent="0.25"/>
    <row r="47364" hidden="1" x14ac:dyDescent="0.25"/>
    <row r="47365" hidden="1" x14ac:dyDescent="0.25"/>
    <row r="47366" hidden="1" x14ac:dyDescent="0.25"/>
    <row r="47367" hidden="1" x14ac:dyDescent="0.25"/>
    <row r="47368" hidden="1" x14ac:dyDescent="0.25"/>
    <row r="47369" hidden="1" x14ac:dyDescent="0.25"/>
    <row r="47370" hidden="1" x14ac:dyDescent="0.25"/>
    <row r="47371" hidden="1" x14ac:dyDescent="0.25"/>
    <row r="47372" hidden="1" x14ac:dyDescent="0.25"/>
    <row r="47373" hidden="1" x14ac:dyDescent="0.25"/>
    <row r="47374" hidden="1" x14ac:dyDescent="0.25"/>
    <row r="47375" hidden="1" x14ac:dyDescent="0.25"/>
    <row r="47376" hidden="1" x14ac:dyDescent="0.25"/>
    <row r="47377" hidden="1" x14ac:dyDescent="0.25"/>
    <row r="47378" hidden="1" x14ac:dyDescent="0.25"/>
    <row r="47379" hidden="1" x14ac:dyDescent="0.25"/>
    <row r="47380" hidden="1" x14ac:dyDescent="0.25"/>
    <row r="47381" hidden="1" x14ac:dyDescent="0.25"/>
    <row r="47382" hidden="1" x14ac:dyDescent="0.25"/>
    <row r="47383" hidden="1" x14ac:dyDescent="0.25"/>
    <row r="47384" hidden="1" x14ac:dyDescent="0.25"/>
    <row r="47385" hidden="1" x14ac:dyDescent="0.25"/>
    <row r="47386" hidden="1" x14ac:dyDescent="0.25"/>
    <row r="47387" hidden="1" x14ac:dyDescent="0.25"/>
    <row r="47388" hidden="1" x14ac:dyDescent="0.25"/>
    <row r="47389" hidden="1" x14ac:dyDescent="0.25"/>
    <row r="47390" hidden="1" x14ac:dyDescent="0.25"/>
    <row r="47391" hidden="1" x14ac:dyDescent="0.25"/>
    <row r="47392" hidden="1" x14ac:dyDescent="0.25"/>
    <row r="47393" hidden="1" x14ac:dyDescent="0.25"/>
    <row r="47394" hidden="1" x14ac:dyDescent="0.25"/>
    <row r="47395" hidden="1" x14ac:dyDescent="0.25"/>
    <row r="47396" hidden="1" x14ac:dyDescent="0.25"/>
    <row r="47397" hidden="1" x14ac:dyDescent="0.25"/>
    <row r="47398" hidden="1" x14ac:dyDescent="0.25"/>
    <row r="47399" hidden="1" x14ac:dyDescent="0.25"/>
    <row r="47400" hidden="1" x14ac:dyDescent="0.25"/>
    <row r="47401" hidden="1" x14ac:dyDescent="0.25"/>
    <row r="47402" hidden="1" x14ac:dyDescent="0.25"/>
    <row r="47403" hidden="1" x14ac:dyDescent="0.25"/>
    <row r="47404" hidden="1" x14ac:dyDescent="0.25"/>
    <row r="47405" hidden="1" x14ac:dyDescent="0.25"/>
    <row r="47406" hidden="1" x14ac:dyDescent="0.25"/>
    <row r="47407" hidden="1" x14ac:dyDescent="0.25"/>
    <row r="47408" hidden="1" x14ac:dyDescent="0.25"/>
    <row r="47409" hidden="1" x14ac:dyDescent="0.25"/>
    <row r="47410" hidden="1" x14ac:dyDescent="0.25"/>
    <row r="47411" hidden="1" x14ac:dyDescent="0.25"/>
    <row r="47412" hidden="1" x14ac:dyDescent="0.25"/>
    <row r="47413" hidden="1" x14ac:dyDescent="0.25"/>
    <row r="47414" hidden="1" x14ac:dyDescent="0.25"/>
    <row r="47415" hidden="1" x14ac:dyDescent="0.25"/>
    <row r="47416" hidden="1" x14ac:dyDescent="0.25"/>
    <row r="47417" hidden="1" x14ac:dyDescent="0.25"/>
    <row r="47418" hidden="1" x14ac:dyDescent="0.25"/>
    <row r="47419" hidden="1" x14ac:dyDescent="0.25"/>
    <row r="47420" hidden="1" x14ac:dyDescent="0.25"/>
    <row r="47421" hidden="1" x14ac:dyDescent="0.25"/>
    <row r="47422" hidden="1" x14ac:dyDescent="0.25"/>
    <row r="47423" hidden="1" x14ac:dyDescent="0.25"/>
    <row r="47424" hidden="1" x14ac:dyDescent="0.25"/>
    <row r="47425" hidden="1" x14ac:dyDescent="0.25"/>
    <row r="47426" hidden="1" x14ac:dyDescent="0.25"/>
    <row r="47427" hidden="1" x14ac:dyDescent="0.25"/>
    <row r="47428" hidden="1" x14ac:dyDescent="0.25"/>
    <row r="47429" hidden="1" x14ac:dyDescent="0.25"/>
    <row r="47430" hidden="1" x14ac:dyDescent="0.25"/>
    <row r="47431" hidden="1" x14ac:dyDescent="0.25"/>
    <row r="47432" hidden="1" x14ac:dyDescent="0.25"/>
    <row r="47433" hidden="1" x14ac:dyDescent="0.25"/>
    <row r="47434" hidden="1" x14ac:dyDescent="0.25"/>
    <row r="47435" hidden="1" x14ac:dyDescent="0.25"/>
    <row r="47436" hidden="1" x14ac:dyDescent="0.25"/>
    <row r="47437" hidden="1" x14ac:dyDescent="0.25"/>
    <row r="47438" hidden="1" x14ac:dyDescent="0.25"/>
    <row r="47439" hidden="1" x14ac:dyDescent="0.25"/>
    <row r="47440" hidden="1" x14ac:dyDescent="0.25"/>
    <row r="47441" hidden="1" x14ac:dyDescent="0.25"/>
    <row r="47442" hidden="1" x14ac:dyDescent="0.25"/>
    <row r="47443" hidden="1" x14ac:dyDescent="0.25"/>
    <row r="47444" hidden="1" x14ac:dyDescent="0.25"/>
    <row r="47445" hidden="1" x14ac:dyDescent="0.25"/>
    <row r="47446" hidden="1" x14ac:dyDescent="0.25"/>
    <row r="47447" hidden="1" x14ac:dyDescent="0.25"/>
    <row r="47448" hidden="1" x14ac:dyDescent="0.25"/>
    <row r="47449" hidden="1" x14ac:dyDescent="0.25"/>
    <row r="47450" hidden="1" x14ac:dyDescent="0.25"/>
    <row r="47451" hidden="1" x14ac:dyDescent="0.25"/>
    <row r="47452" hidden="1" x14ac:dyDescent="0.25"/>
    <row r="47453" hidden="1" x14ac:dyDescent="0.25"/>
    <row r="47454" hidden="1" x14ac:dyDescent="0.25"/>
    <row r="47455" hidden="1" x14ac:dyDescent="0.25"/>
    <row r="47456" hidden="1" x14ac:dyDescent="0.25"/>
    <row r="47457" hidden="1" x14ac:dyDescent="0.25"/>
    <row r="47458" hidden="1" x14ac:dyDescent="0.25"/>
    <row r="47459" hidden="1" x14ac:dyDescent="0.25"/>
    <row r="47460" hidden="1" x14ac:dyDescent="0.25"/>
    <row r="47461" hidden="1" x14ac:dyDescent="0.25"/>
    <row r="47462" hidden="1" x14ac:dyDescent="0.25"/>
    <row r="47463" hidden="1" x14ac:dyDescent="0.25"/>
    <row r="47464" hidden="1" x14ac:dyDescent="0.25"/>
    <row r="47465" hidden="1" x14ac:dyDescent="0.25"/>
    <row r="47466" hidden="1" x14ac:dyDescent="0.25"/>
    <row r="47467" hidden="1" x14ac:dyDescent="0.25"/>
    <row r="47468" hidden="1" x14ac:dyDescent="0.25"/>
    <row r="47469" hidden="1" x14ac:dyDescent="0.25"/>
    <row r="47470" hidden="1" x14ac:dyDescent="0.25"/>
    <row r="47471" hidden="1" x14ac:dyDescent="0.25"/>
    <row r="47472" hidden="1" x14ac:dyDescent="0.25"/>
    <row r="47473" hidden="1" x14ac:dyDescent="0.25"/>
    <row r="47474" hidden="1" x14ac:dyDescent="0.25"/>
    <row r="47475" hidden="1" x14ac:dyDescent="0.25"/>
    <row r="47476" hidden="1" x14ac:dyDescent="0.25"/>
    <row r="47477" hidden="1" x14ac:dyDescent="0.25"/>
    <row r="47478" hidden="1" x14ac:dyDescent="0.25"/>
    <row r="47479" hidden="1" x14ac:dyDescent="0.25"/>
    <row r="47480" hidden="1" x14ac:dyDescent="0.25"/>
    <row r="47481" hidden="1" x14ac:dyDescent="0.25"/>
    <row r="47482" hidden="1" x14ac:dyDescent="0.25"/>
    <row r="47483" hidden="1" x14ac:dyDescent="0.25"/>
    <row r="47484" hidden="1" x14ac:dyDescent="0.25"/>
    <row r="47485" hidden="1" x14ac:dyDescent="0.25"/>
    <row r="47486" hidden="1" x14ac:dyDescent="0.25"/>
    <row r="47487" hidden="1" x14ac:dyDescent="0.25"/>
    <row r="47488" hidden="1" x14ac:dyDescent="0.25"/>
    <row r="47489" hidden="1" x14ac:dyDescent="0.25"/>
    <row r="47490" hidden="1" x14ac:dyDescent="0.25"/>
    <row r="47491" hidden="1" x14ac:dyDescent="0.25"/>
    <row r="47492" hidden="1" x14ac:dyDescent="0.25"/>
    <row r="47493" hidden="1" x14ac:dyDescent="0.25"/>
    <row r="47494" hidden="1" x14ac:dyDescent="0.25"/>
    <row r="47495" hidden="1" x14ac:dyDescent="0.25"/>
    <row r="47496" hidden="1" x14ac:dyDescent="0.25"/>
    <row r="47497" hidden="1" x14ac:dyDescent="0.25"/>
    <row r="47498" hidden="1" x14ac:dyDescent="0.25"/>
    <row r="47499" hidden="1" x14ac:dyDescent="0.25"/>
    <row r="47500" hidden="1" x14ac:dyDescent="0.25"/>
    <row r="47501" hidden="1" x14ac:dyDescent="0.25"/>
    <row r="47502" hidden="1" x14ac:dyDescent="0.25"/>
    <row r="47503" hidden="1" x14ac:dyDescent="0.25"/>
    <row r="47504" hidden="1" x14ac:dyDescent="0.25"/>
    <row r="47505" hidden="1" x14ac:dyDescent="0.25"/>
    <row r="47506" hidden="1" x14ac:dyDescent="0.25"/>
    <row r="47507" hidden="1" x14ac:dyDescent="0.25"/>
    <row r="47508" hidden="1" x14ac:dyDescent="0.25"/>
    <row r="47509" hidden="1" x14ac:dyDescent="0.25"/>
    <row r="47510" hidden="1" x14ac:dyDescent="0.25"/>
    <row r="47511" hidden="1" x14ac:dyDescent="0.25"/>
    <row r="47512" hidden="1" x14ac:dyDescent="0.25"/>
    <row r="47513" hidden="1" x14ac:dyDescent="0.25"/>
    <row r="47514" hidden="1" x14ac:dyDescent="0.25"/>
    <row r="47515" hidden="1" x14ac:dyDescent="0.25"/>
    <row r="47516" hidden="1" x14ac:dyDescent="0.25"/>
    <row r="47517" hidden="1" x14ac:dyDescent="0.25"/>
    <row r="47518" hidden="1" x14ac:dyDescent="0.25"/>
    <row r="47519" hidden="1" x14ac:dyDescent="0.25"/>
    <row r="47520" hidden="1" x14ac:dyDescent="0.25"/>
    <row r="47521" hidden="1" x14ac:dyDescent="0.25"/>
    <row r="47522" hidden="1" x14ac:dyDescent="0.25"/>
    <row r="47523" hidden="1" x14ac:dyDescent="0.25"/>
    <row r="47524" hidden="1" x14ac:dyDescent="0.25"/>
    <row r="47525" hidden="1" x14ac:dyDescent="0.25"/>
    <row r="47526" hidden="1" x14ac:dyDescent="0.25"/>
    <row r="47527" hidden="1" x14ac:dyDescent="0.25"/>
    <row r="47528" hidden="1" x14ac:dyDescent="0.25"/>
    <row r="47529" hidden="1" x14ac:dyDescent="0.25"/>
    <row r="47530" hidden="1" x14ac:dyDescent="0.25"/>
    <row r="47531" hidden="1" x14ac:dyDescent="0.25"/>
    <row r="47532" hidden="1" x14ac:dyDescent="0.25"/>
    <row r="47533" hidden="1" x14ac:dyDescent="0.25"/>
    <row r="47534" hidden="1" x14ac:dyDescent="0.25"/>
    <row r="47535" hidden="1" x14ac:dyDescent="0.25"/>
    <row r="47536" hidden="1" x14ac:dyDescent="0.25"/>
    <row r="47537" hidden="1" x14ac:dyDescent="0.25"/>
    <row r="47538" hidden="1" x14ac:dyDescent="0.25"/>
    <row r="47539" hidden="1" x14ac:dyDescent="0.25"/>
    <row r="47540" hidden="1" x14ac:dyDescent="0.25"/>
    <row r="47541" hidden="1" x14ac:dyDescent="0.25"/>
    <row r="47542" hidden="1" x14ac:dyDescent="0.25"/>
    <row r="47543" hidden="1" x14ac:dyDescent="0.25"/>
    <row r="47544" hidden="1" x14ac:dyDescent="0.25"/>
    <row r="47545" hidden="1" x14ac:dyDescent="0.25"/>
    <row r="47546" hidden="1" x14ac:dyDescent="0.25"/>
    <row r="47547" hidden="1" x14ac:dyDescent="0.25"/>
    <row r="47548" hidden="1" x14ac:dyDescent="0.25"/>
    <row r="47549" hidden="1" x14ac:dyDescent="0.25"/>
    <row r="47550" hidden="1" x14ac:dyDescent="0.25"/>
    <row r="47551" hidden="1" x14ac:dyDescent="0.25"/>
    <row r="47552" hidden="1" x14ac:dyDescent="0.25"/>
    <row r="47553" hidden="1" x14ac:dyDescent="0.25"/>
    <row r="47554" hidden="1" x14ac:dyDescent="0.25"/>
    <row r="47555" hidden="1" x14ac:dyDescent="0.25"/>
    <row r="47556" hidden="1" x14ac:dyDescent="0.25"/>
    <row r="47557" hidden="1" x14ac:dyDescent="0.25"/>
    <row r="47558" hidden="1" x14ac:dyDescent="0.25"/>
    <row r="47559" hidden="1" x14ac:dyDescent="0.25"/>
    <row r="47560" hidden="1" x14ac:dyDescent="0.25"/>
    <row r="47561" hidden="1" x14ac:dyDescent="0.25"/>
    <row r="47562" hidden="1" x14ac:dyDescent="0.25"/>
    <row r="47563" hidden="1" x14ac:dyDescent="0.25"/>
    <row r="47564" hidden="1" x14ac:dyDescent="0.25"/>
    <row r="47565" hidden="1" x14ac:dyDescent="0.25"/>
    <row r="47566" hidden="1" x14ac:dyDescent="0.25"/>
    <row r="47567" hidden="1" x14ac:dyDescent="0.25"/>
    <row r="47568" hidden="1" x14ac:dyDescent="0.25"/>
    <row r="47569" hidden="1" x14ac:dyDescent="0.25"/>
    <row r="47570" hidden="1" x14ac:dyDescent="0.25"/>
    <row r="47571" hidden="1" x14ac:dyDescent="0.25"/>
    <row r="47572" hidden="1" x14ac:dyDescent="0.25"/>
    <row r="47573" hidden="1" x14ac:dyDescent="0.25"/>
    <row r="47574" hidden="1" x14ac:dyDescent="0.25"/>
    <row r="47575" hidden="1" x14ac:dyDescent="0.25"/>
    <row r="47576" hidden="1" x14ac:dyDescent="0.25"/>
    <row r="47577" hidden="1" x14ac:dyDescent="0.25"/>
    <row r="47578" hidden="1" x14ac:dyDescent="0.25"/>
    <row r="47579" hidden="1" x14ac:dyDescent="0.25"/>
    <row r="47580" hidden="1" x14ac:dyDescent="0.25"/>
    <row r="47581" hidden="1" x14ac:dyDescent="0.25"/>
    <row r="47582" hidden="1" x14ac:dyDescent="0.25"/>
    <row r="47583" hidden="1" x14ac:dyDescent="0.25"/>
    <row r="47584" hidden="1" x14ac:dyDescent="0.25"/>
    <row r="47585" hidden="1" x14ac:dyDescent="0.25"/>
    <row r="47586" hidden="1" x14ac:dyDescent="0.25"/>
    <row r="47587" hidden="1" x14ac:dyDescent="0.25"/>
    <row r="47588" hidden="1" x14ac:dyDescent="0.25"/>
    <row r="47589" hidden="1" x14ac:dyDescent="0.25"/>
    <row r="47590" hidden="1" x14ac:dyDescent="0.25"/>
    <row r="47591" hidden="1" x14ac:dyDescent="0.25"/>
    <row r="47592" hidden="1" x14ac:dyDescent="0.25"/>
    <row r="47593" hidden="1" x14ac:dyDescent="0.25"/>
    <row r="47594" hidden="1" x14ac:dyDescent="0.25"/>
    <row r="47595" hidden="1" x14ac:dyDescent="0.25"/>
    <row r="47596" hidden="1" x14ac:dyDescent="0.25"/>
    <row r="47597" hidden="1" x14ac:dyDescent="0.25"/>
    <row r="47598" hidden="1" x14ac:dyDescent="0.25"/>
    <row r="47599" hidden="1" x14ac:dyDescent="0.25"/>
    <row r="47600" hidden="1" x14ac:dyDescent="0.25"/>
    <row r="47601" hidden="1" x14ac:dyDescent="0.25"/>
    <row r="47602" hidden="1" x14ac:dyDescent="0.25"/>
    <row r="47603" hidden="1" x14ac:dyDescent="0.25"/>
    <row r="47604" hidden="1" x14ac:dyDescent="0.25"/>
    <row r="47605" hidden="1" x14ac:dyDescent="0.25"/>
    <row r="47606" hidden="1" x14ac:dyDescent="0.25"/>
    <row r="47607" hidden="1" x14ac:dyDescent="0.25"/>
    <row r="47608" hidden="1" x14ac:dyDescent="0.25"/>
    <row r="47609" hidden="1" x14ac:dyDescent="0.25"/>
    <row r="47610" hidden="1" x14ac:dyDescent="0.25"/>
    <row r="47611" hidden="1" x14ac:dyDescent="0.25"/>
    <row r="47612" hidden="1" x14ac:dyDescent="0.25"/>
    <row r="47613" hidden="1" x14ac:dyDescent="0.25"/>
    <row r="47614" hidden="1" x14ac:dyDescent="0.25"/>
    <row r="47615" hidden="1" x14ac:dyDescent="0.25"/>
    <row r="47616" hidden="1" x14ac:dyDescent="0.25"/>
    <row r="47617" hidden="1" x14ac:dyDescent="0.25"/>
    <row r="47618" hidden="1" x14ac:dyDescent="0.25"/>
    <row r="47619" hidden="1" x14ac:dyDescent="0.25"/>
    <row r="47620" hidden="1" x14ac:dyDescent="0.25"/>
    <row r="47621" hidden="1" x14ac:dyDescent="0.25"/>
    <row r="47622" hidden="1" x14ac:dyDescent="0.25"/>
    <row r="47623" hidden="1" x14ac:dyDescent="0.25"/>
    <row r="47624" hidden="1" x14ac:dyDescent="0.25"/>
    <row r="47625" hidden="1" x14ac:dyDescent="0.25"/>
    <row r="47626" hidden="1" x14ac:dyDescent="0.25"/>
    <row r="47627" hidden="1" x14ac:dyDescent="0.25"/>
    <row r="47628" hidden="1" x14ac:dyDescent="0.25"/>
    <row r="47629" hidden="1" x14ac:dyDescent="0.25"/>
    <row r="47630" hidden="1" x14ac:dyDescent="0.25"/>
    <row r="47631" hidden="1" x14ac:dyDescent="0.25"/>
    <row r="47632" hidden="1" x14ac:dyDescent="0.25"/>
    <row r="47633" hidden="1" x14ac:dyDescent="0.25"/>
    <row r="47634" hidden="1" x14ac:dyDescent="0.25"/>
    <row r="47635" hidden="1" x14ac:dyDescent="0.25"/>
    <row r="47636" hidden="1" x14ac:dyDescent="0.25"/>
    <row r="47637" hidden="1" x14ac:dyDescent="0.25"/>
    <row r="47638" hidden="1" x14ac:dyDescent="0.25"/>
    <row r="47639" hidden="1" x14ac:dyDescent="0.25"/>
    <row r="47640" hidden="1" x14ac:dyDescent="0.25"/>
    <row r="47641" hidden="1" x14ac:dyDescent="0.25"/>
    <row r="47642" hidden="1" x14ac:dyDescent="0.25"/>
    <row r="47643" hidden="1" x14ac:dyDescent="0.25"/>
    <row r="47644" hidden="1" x14ac:dyDescent="0.25"/>
    <row r="47645" hidden="1" x14ac:dyDescent="0.25"/>
    <row r="47646" hidden="1" x14ac:dyDescent="0.25"/>
    <row r="47647" hidden="1" x14ac:dyDescent="0.25"/>
    <row r="47648" hidden="1" x14ac:dyDescent="0.25"/>
    <row r="47649" hidden="1" x14ac:dyDescent="0.25"/>
    <row r="47650" hidden="1" x14ac:dyDescent="0.25"/>
    <row r="47651" hidden="1" x14ac:dyDescent="0.25"/>
    <row r="47652" hidden="1" x14ac:dyDescent="0.25"/>
    <row r="47653" hidden="1" x14ac:dyDescent="0.25"/>
    <row r="47654" hidden="1" x14ac:dyDescent="0.25"/>
    <row r="47655" hidden="1" x14ac:dyDescent="0.25"/>
    <row r="47656" hidden="1" x14ac:dyDescent="0.25"/>
    <row r="47657" hidden="1" x14ac:dyDescent="0.25"/>
    <row r="47658" hidden="1" x14ac:dyDescent="0.25"/>
    <row r="47659" hidden="1" x14ac:dyDescent="0.25"/>
    <row r="47660" hidden="1" x14ac:dyDescent="0.25"/>
    <row r="47661" hidden="1" x14ac:dyDescent="0.25"/>
    <row r="47662" hidden="1" x14ac:dyDescent="0.25"/>
    <row r="47663" hidden="1" x14ac:dyDescent="0.25"/>
    <row r="47664" hidden="1" x14ac:dyDescent="0.25"/>
    <row r="47665" hidden="1" x14ac:dyDescent="0.25"/>
    <row r="47666" hidden="1" x14ac:dyDescent="0.25"/>
    <row r="47667" hidden="1" x14ac:dyDescent="0.25"/>
    <row r="47668" hidden="1" x14ac:dyDescent="0.25"/>
    <row r="47669" hidden="1" x14ac:dyDescent="0.25"/>
    <row r="47670" hidden="1" x14ac:dyDescent="0.25"/>
    <row r="47671" hidden="1" x14ac:dyDescent="0.25"/>
    <row r="47672" hidden="1" x14ac:dyDescent="0.25"/>
    <row r="47673" hidden="1" x14ac:dyDescent="0.25"/>
    <row r="47674" hidden="1" x14ac:dyDescent="0.25"/>
    <row r="47675" hidden="1" x14ac:dyDescent="0.25"/>
    <row r="47676" hidden="1" x14ac:dyDescent="0.25"/>
    <row r="47677" hidden="1" x14ac:dyDescent="0.25"/>
    <row r="47678" hidden="1" x14ac:dyDescent="0.25"/>
    <row r="47679" hidden="1" x14ac:dyDescent="0.25"/>
    <row r="47680" hidden="1" x14ac:dyDescent="0.25"/>
    <row r="47681" hidden="1" x14ac:dyDescent="0.25"/>
    <row r="47682" hidden="1" x14ac:dyDescent="0.25"/>
    <row r="47683" hidden="1" x14ac:dyDescent="0.25"/>
    <row r="47684" hidden="1" x14ac:dyDescent="0.25"/>
    <row r="47685" hidden="1" x14ac:dyDescent="0.25"/>
    <row r="47686" hidden="1" x14ac:dyDescent="0.25"/>
    <row r="47687" hidden="1" x14ac:dyDescent="0.25"/>
    <row r="47688" hidden="1" x14ac:dyDescent="0.25"/>
    <row r="47689" hidden="1" x14ac:dyDescent="0.25"/>
    <row r="47690" hidden="1" x14ac:dyDescent="0.25"/>
    <row r="47691" hidden="1" x14ac:dyDescent="0.25"/>
    <row r="47692" hidden="1" x14ac:dyDescent="0.25"/>
    <row r="47693" hidden="1" x14ac:dyDescent="0.25"/>
    <row r="47694" hidden="1" x14ac:dyDescent="0.25"/>
    <row r="47695" hidden="1" x14ac:dyDescent="0.25"/>
    <row r="47696" hidden="1" x14ac:dyDescent="0.25"/>
    <row r="47697" hidden="1" x14ac:dyDescent="0.25"/>
    <row r="47698" hidden="1" x14ac:dyDescent="0.25"/>
    <row r="47699" hidden="1" x14ac:dyDescent="0.25"/>
    <row r="47700" hidden="1" x14ac:dyDescent="0.25"/>
    <row r="47701" hidden="1" x14ac:dyDescent="0.25"/>
    <row r="47702" hidden="1" x14ac:dyDescent="0.25"/>
    <row r="47703" hidden="1" x14ac:dyDescent="0.25"/>
    <row r="47704" hidden="1" x14ac:dyDescent="0.25"/>
    <row r="47705" hidden="1" x14ac:dyDescent="0.25"/>
    <row r="47706" hidden="1" x14ac:dyDescent="0.25"/>
    <row r="47707" hidden="1" x14ac:dyDescent="0.25"/>
    <row r="47708" hidden="1" x14ac:dyDescent="0.25"/>
    <row r="47709" hidden="1" x14ac:dyDescent="0.25"/>
    <row r="47710" hidden="1" x14ac:dyDescent="0.25"/>
    <row r="47711" hidden="1" x14ac:dyDescent="0.25"/>
    <row r="47712" hidden="1" x14ac:dyDescent="0.25"/>
    <row r="47713" hidden="1" x14ac:dyDescent="0.25"/>
    <row r="47714" hidden="1" x14ac:dyDescent="0.25"/>
    <row r="47715" hidden="1" x14ac:dyDescent="0.25"/>
    <row r="47716" hidden="1" x14ac:dyDescent="0.25"/>
    <row r="47717" hidden="1" x14ac:dyDescent="0.25"/>
    <row r="47718" hidden="1" x14ac:dyDescent="0.25"/>
    <row r="47719" hidden="1" x14ac:dyDescent="0.25"/>
    <row r="47720" hidden="1" x14ac:dyDescent="0.25"/>
    <row r="47721" hidden="1" x14ac:dyDescent="0.25"/>
    <row r="47722" hidden="1" x14ac:dyDescent="0.25"/>
    <row r="47723" hidden="1" x14ac:dyDescent="0.25"/>
    <row r="47724" hidden="1" x14ac:dyDescent="0.25"/>
    <row r="47725" hidden="1" x14ac:dyDescent="0.25"/>
    <row r="47726" hidden="1" x14ac:dyDescent="0.25"/>
    <row r="47727" hidden="1" x14ac:dyDescent="0.25"/>
    <row r="47728" hidden="1" x14ac:dyDescent="0.25"/>
    <row r="47729" hidden="1" x14ac:dyDescent="0.25"/>
    <row r="47730" hidden="1" x14ac:dyDescent="0.25"/>
    <row r="47731" hidden="1" x14ac:dyDescent="0.25"/>
    <row r="47732" hidden="1" x14ac:dyDescent="0.25"/>
    <row r="47733" hidden="1" x14ac:dyDescent="0.25"/>
    <row r="47734" hidden="1" x14ac:dyDescent="0.25"/>
    <row r="47735" hidden="1" x14ac:dyDescent="0.25"/>
    <row r="47736" hidden="1" x14ac:dyDescent="0.25"/>
    <row r="47737" hidden="1" x14ac:dyDescent="0.25"/>
    <row r="47738" hidden="1" x14ac:dyDescent="0.25"/>
    <row r="47739" hidden="1" x14ac:dyDescent="0.25"/>
    <row r="47740" hidden="1" x14ac:dyDescent="0.25"/>
    <row r="47741" hidden="1" x14ac:dyDescent="0.25"/>
    <row r="47742" hidden="1" x14ac:dyDescent="0.25"/>
    <row r="47743" hidden="1" x14ac:dyDescent="0.25"/>
    <row r="47744" hidden="1" x14ac:dyDescent="0.25"/>
    <row r="47745" hidden="1" x14ac:dyDescent="0.25"/>
    <row r="47746" hidden="1" x14ac:dyDescent="0.25"/>
    <row r="47747" hidden="1" x14ac:dyDescent="0.25"/>
    <row r="47748" hidden="1" x14ac:dyDescent="0.25"/>
    <row r="47749" hidden="1" x14ac:dyDescent="0.25"/>
    <row r="47750" hidden="1" x14ac:dyDescent="0.25"/>
    <row r="47751" hidden="1" x14ac:dyDescent="0.25"/>
    <row r="47752" hidden="1" x14ac:dyDescent="0.25"/>
    <row r="47753" hidden="1" x14ac:dyDescent="0.25"/>
    <row r="47754" hidden="1" x14ac:dyDescent="0.25"/>
    <row r="47755" hidden="1" x14ac:dyDescent="0.25"/>
    <row r="47756" hidden="1" x14ac:dyDescent="0.25"/>
    <row r="47757" hidden="1" x14ac:dyDescent="0.25"/>
    <row r="47758" hidden="1" x14ac:dyDescent="0.25"/>
    <row r="47759" hidden="1" x14ac:dyDescent="0.25"/>
    <row r="47760" hidden="1" x14ac:dyDescent="0.25"/>
    <row r="47761" hidden="1" x14ac:dyDescent="0.25"/>
    <row r="47762" hidden="1" x14ac:dyDescent="0.25"/>
    <row r="47763" hidden="1" x14ac:dyDescent="0.25"/>
    <row r="47764" hidden="1" x14ac:dyDescent="0.25"/>
    <row r="47765" hidden="1" x14ac:dyDescent="0.25"/>
    <row r="47766" hidden="1" x14ac:dyDescent="0.25"/>
    <row r="47767" hidden="1" x14ac:dyDescent="0.25"/>
    <row r="47768" hidden="1" x14ac:dyDescent="0.25"/>
    <row r="47769" hidden="1" x14ac:dyDescent="0.25"/>
    <row r="47770" hidden="1" x14ac:dyDescent="0.25"/>
    <row r="47771" hidden="1" x14ac:dyDescent="0.25"/>
    <row r="47772" hidden="1" x14ac:dyDescent="0.25"/>
    <row r="47773" hidden="1" x14ac:dyDescent="0.25"/>
    <row r="47774" hidden="1" x14ac:dyDescent="0.25"/>
    <row r="47775" hidden="1" x14ac:dyDescent="0.25"/>
    <row r="47776" hidden="1" x14ac:dyDescent="0.25"/>
    <row r="47777" hidden="1" x14ac:dyDescent="0.25"/>
    <row r="47778" hidden="1" x14ac:dyDescent="0.25"/>
    <row r="47779" hidden="1" x14ac:dyDescent="0.25"/>
    <row r="47780" hidden="1" x14ac:dyDescent="0.25"/>
    <row r="47781" hidden="1" x14ac:dyDescent="0.25"/>
    <row r="47782" hidden="1" x14ac:dyDescent="0.25"/>
    <row r="47783" hidden="1" x14ac:dyDescent="0.25"/>
    <row r="47784" hidden="1" x14ac:dyDescent="0.25"/>
    <row r="47785" hidden="1" x14ac:dyDescent="0.25"/>
    <row r="47786" hidden="1" x14ac:dyDescent="0.25"/>
    <row r="47787" hidden="1" x14ac:dyDescent="0.25"/>
    <row r="47788" hidden="1" x14ac:dyDescent="0.25"/>
    <row r="47789" hidden="1" x14ac:dyDescent="0.25"/>
    <row r="47790" hidden="1" x14ac:dyDescent="0.25"/>
    <row r="47791" hidden="1" x14ac:dyDescent="0.25"/>
    <row r="47792" hidden="1" x14ac:dyDescent="0.25"/>
    <row r="47793" hidden="1" x14ac:dyDescent="0.25"/>
    <row r="47794" hidden="1" x14ac:dyDescent="0.25"/>
    <row r="47795" hidden="1" x14ac:dyDescent="0.25"/>
    <row r="47796" hidden="1" x14ac:dyDescent="0.25"/>
    <row r="47797" hidden="1" x14ac:dyDescent="0.25"/>
    <row r="47798" hidden="1" x14ac:dyDescent="0.25"/>
    <row r="47799" hidden="1" x14ac:dyDescent="0.25"/>
    <row r="47800" hidden="1" x14ac:dyDescent="0.25"/>
    <row r="47801" hidden="1" x14ac:dyDescent="0.25"/>
    <row r="47802" hidden="1" x14ac:dyDescent="0.25"/>
    <row r="47803" hidden="1" x14ac:dyDescent="0.25"/>
    <row r="47804" hidden="1" x14ac:dyDescent="0.25"/>
    <row r="47805" hidden="1" x14ac:dyDescent="0.25"/>
    <row r="47806" hidden="1" x14ac:dyDescent="0.25"/>
    <row r="47807" hidden="1" x14ac:dyDescent="0.25"/>
    <row r="47808" hidden="1" x14ac:dyDescent="0.25"/>
    <row r="47809" hidden="1" x14ac:dyDescent="0.25"/>
    <row r="47810" hidden="1" x14ac:dyDescent="0.25"/>
    <row r="47811" hidden="1" x14ac:dyDescent="0.25"/>
    <row r="47812" hidden="1" x14ac:dyDescent="0.25"/>
    <row r="47813" hidden="1" x14ac:dyDescent="0.25"/>
    <row r="47814" hidden="1" x14ac:dyDescent="0.25"/>
    <row r="47815" hidden="1" x14ac:dyDescent="0.25"/>
    <row r="47816" hidden="1" x14ac:dyDescent="0.25"/>
    <row r="47817" hidden="1" x14ac:dyDescent="0.25"/>
    <row r="47818" hidden="1" x14ac:dyDescent="0.25"/>
    <row r="47819" hidden="1" x14ac:dyDescent="0.25"/>
    <row r="47820" hidden="1" x14ac:dyDescent="0.25"/>
    <row r="47821" hidden="1" x14ac:dyDescent="0.25"/>
    <row r="47822" hidden="1" x14ac:dyDescent="0.25"/>
    <row r="47823" hidden="1" x14ac:dyDescent="0.25"/>
    <row r="47824" hidden="1" x14ac:dyDescent="0.25"/>
    <row r="47825" hidden="1" x14ac:dyDescent="0.25"/>
    <row r="47826" hidden="1" x14ac:dyDescent="0.25"/>
    <row r="47827" hidden="1" x14ac:dyDescent="0.25"/>
    <row r="47828" hidden="1" x14ac:dyDescent="0.25"/>
    <row r="47829" hidden="1" x14ac:dyDescent="0.25"/>
    <row r="47830" hidden="1" x14ac:dyDescent="0.25"/>
    <row r="47831" hidden="1" x14ac:dyDescent="0.25"/>
    <row r="47832" hidden="1" x14ac:dyDescent="0.25"/>
    <row r="47833" hidden="1" x14ac:dyDescent="0.25"/>
    <row r="47834" hidden="1" x14ac:dyDescent="0.25"/>
    <row r="47835" hidden="1" x14ac:dyDescent="0.25"/>
    <row r="47836" hidden="1" x14ac:dyDescent="0.25"/>
    <row r="47837" hidden="1" x14ac:dyDescent="0.25"/>
    <row r="47838" hidden="1" x14ac:dyDescent="0.25"/>
    <row r="47839" hidden="1" x14ac:dyDescent="0.25"/>
    <row r="47840" hidden="1" x14ac:dyDescent="0.25"/>
    <row r="47841" hidden="1" x14ac:dyDescent="0.25"/>
    <row r="47842" hidden="1" x14ac:dyDescent="0.25"/>
    <row r="47843" hidden="1" x14ac:dyDescent="0.25"/>
    <row r="47844" hidden="1" x14ac:dyDescent="0.25"/>
    <row r="47845" hidden="1" x14ac:dyDescent="0.25"/>
    <row r="47846" hidden="1" x14ac:dyDescent="0.25"/>
    <row r="47847" hidden="1" x14ac:dyDescent="0.25"/>
    <row r="47848" hidden="1" x14ac:dyDescent="0.25"/>
    <row r="47849" hidden="1" x14ac:dyDescent="0.25"/>
    <row r="47850" hidden="1" x14ac:dyDescent="0.25"/>
    <row r="47851" hidden="1" x14ac:dyDescent="0.25"/>
    <row r="47852" hidden="1" x14ac:dyDescent="0.25"/>
    <row r="47853" hidden="1" x14ac:dyDescent="0.25"/>
    <row r="47854" hidden="1" x14ac:dyDescent="0.25"/>
    <row r="47855" hidden="1" x14ac:dyDescent="0.25"/>
    <row r="47856" hidden="1" x14ac:dyDescent="0.25"/>
    <row r="47857" hidden="1" x14ac:dyDescent="0.25"/>
    <row r="47858" hidden="1" x14ac:dyDescent="0.25"/>
    <row r="47859" hidden="1" x14ac:dyDescent="0.25"/>
    <row r="47860" hidden="1" x14ac:dyDescent="0.25"/>
    <row r="47861" hidden="1" x14ac:dyDescent="0.25"/>
    <row r="47862" hidden="1" x14ac:dyDescent="0.25"/>
    <row r="47863" hidden="1" x14ac:dyDescent="0.25"/>
    <row r="47864" hidden="1" x14ac:dyDescent="0.25"/>
    <row r="47865" hidden="1" x14ac:dyDescent="0.25"/>
    <row r="47866" hidden="1" x14ac:dyDescent="0.25"/>
    <row r="47867" hidden="1" x14ac:dyDescent="0.25"/>
    <row r="47868" hidden="1" x14ac:dyDescent="0.25"/>
    <row r="47869" hidden="1" x14ac:dyDescent="0.25"/>
    <row r="47870" hidden="1" x14ac:dyDescent="0.25"/>
    <row r="47871" hidden="1" x14ac:dyDescent="0.25"/>
    <row r="47872" hidden="1" x14ac:dyDescent="0.25"/>
    <row r="47873" hidden="1" x14ac:dyDescent="0.25"/>
    <row r="47874" hidden="1" x14ac:dyDescent="0.25"/>
    <row r="47875" hidden="1" x14ac:dyDescent="0.25"/>
    <row r="47876" hidden="1" x14ac:dyDescent="0.25"/>
    <row r="47877" hidden="1" x14ac:dyDescent="0.25"/>
    <row r="47878" hidden="1" x14ac:dyDescent="0.25"/>
    <row r="47879" hidden="1" x14ac:dyDescent="0.25"/>
    <row r="47880" hidden="1" x14ac:dyDescent="0.25"/>
    <row r="47881" hidden="1" x14ac:dyDescent="0.25"/>
    <row r="47882" hidden="1" x14ac:dyDescent="0.25"/>
    <row r="47883" hidden="1" x14ac:dyDescent="0.25"/>
    <row r="47884" hidden="1" x14ac:dyDescent="0.25"/>
    <row r="47885" hidden="1" x14ac:dyDescent="0.25"/>
    <row r="47886" hidden="1" x14ac:dyDescent="0.25"/>
    <row r="47887" hidden="1" x14ac:dyDescent="0.25"/>
    <row r="47888" hidden="1" x14ac:dyDescent="0.25"/>
    <row r="47889" hidden="1" x14ac:dyDescent="0.25"/>
    <row r="47890" hidden="1" x14ac:dyDescent="0.25"/>
    <row r="47891" hidden="1" x14ac:dyDescent="0.25"/>
    <row r="47892" hidden="1" x14ac:dyDescent="0.25"/>
    <row r="47893" hidden="1" x14ac:dyDescent="0.25"/>
    <row r="47894" hidden="1" x14ac:dyDescent="0.25"/>
    <row r="47895" hidden="1" x14ac:dyDescent="0.25"/>
    <row r="47896" hidden="1" x14ac:dyDescent="0.25"/>
    <row r="47897" hidden="1" x14ac:dyDescent="0.25"/>
    <row r="47898" hidden="1" x14ac:dyDescent="0.25"/>
    <row r="47899" hidden="1" x14ac:dyDescent="0.25"/>
    <row r="47900" hidden="1" x14ac:dyDescent="0.25"/>
    <row r="47901" hidden="1" x14ac:dyDescent="0.25"/>
    <row r="47902" hidden="1" x14ac:dyDescent="0.25"/>
    <row r="47903" hidden="1" x14ac:dyDescent="0.25"/>
    <row r="47904" hidden="1" x14ac:dyDescent="0.25"/>
    <row r="47905" hidden="1" x14ac:dyDescent="0.25"/>
    <row r="47906" hidden="1" x14ac:dyDescent="0.25"/>
    <row r="47907" hidden="1" x14ac:dyDescent="0.25"/>
    <row r="47908" hidden="1" x14ac:dyDescent="0.25"/>
    <row r="47909" hidden="1" x14ac:dyDescent="0.25"/>
    <row r="47910" hidden="1" x14ac:dyDescent="0.25"/>
    <row r="47911" hidden="1" x14ac:dyDescent="0.25"/>
    <row r="47912" hidden="1" x14ac:dyDescent="0.25"/>
    <row r="47913" hidden="1" x14ac:dyDescent="0.25"/>
    <row r="47914" hidden="1" x14ac:dyDescent="0.25"/>
    <row r="47915" hidden="1" x14ac:dyDescent="0.25"/>
    <row r="47916" hidden="1" x14ac:dyDescent="0.25"/>
    <row r="47917" hidden="1" x14ac:dyDescent="0.25"/>
    <row r="47918" hidden="1" x14ac:dyDescent="0.25"/>
    <row r="47919" hidden="1" x14ac:dyDescent="0.25"/>
    <row r="47920" hidden="1" x14ac:dyDescent="0.25"/>
    <row r="47921" hidden="1" x14ac:dyDescent="0.25"/>
    <row r="47922" hidden="1" x14ac:dyDescent="0.25"/>
    <row r="47923" hidden="1" x14ac:dyDescent="0.25"/>
    <row r="47924" hidden="1" x14ac:dyDescent="0.25"/>
    <row r="47925" hidden="1" x14ac:dyDescent="0.25"/>
    <row r="47926" hidden="1" x14ac:dyDescent="0.25"/>
    <row r="47927" hidden="1" x14ac:dyDescent="0.25"/>
    <row r="47928" hidden="1" x14ac:dyDescent="0.25"/>
    <row r="47929" hidden="1" x14ac:dyDescent="0.25"/>
    <row r="47930" hidden="1" x14ac:dyDescent="0.25"/>
    <row r="47931" hidden="1" x14ac:dyDescent="0.25"/>
    <row r="47932" hidden="1" x14ac:dyDescent="0.25"/>
    <row r="47933" hidden="1" x14ac:dyDescent="0.25"/>
    <row r="47934" hidden="1" x14ac:dyDescent="0.25"/>
    <row r="47935" hidden="1" x14ac:dyDescent="0.25"/>
    <row r="47936" hidden="1" x14ac:dyDescent="0.25"/>
    <row r="47937" hidden="1" x14ac:dyDescent="0.25"/>
    <row r="47938" hidden="1" x14ac:dyDescent="0.25"/>
    <row r="47939" hidden="1" x14ac:dyDescent="0.25"/>
    <row r="47940" hidden="1" x14ac:dyDescent="0.25"/>
    <row r="47941" hidden="1" x14ac:dyDescent="0.25"/>
    <row r="47942" hidden="1" x14ac:dyDescent="0.25"/>
    <row r="47943" hidden="1" x14ac:dyDescent="0.25"/>
    <row r="47944" hidden="1" x14ac:dyDescent="0.25"/>
    <row r="47945" hidden="1" x14ac:dyDescent="0.25"/>
    <row r="47946" hidden="1" x14ac:dyDescent="0.25"/>
    <row r="47947" hidden="1" x14ac:dyDescent="0.25"/>
    <row r="47948" hidden="1" x14ac:dyDescent="0.25"/>
    <row r="47949" hidden="1" x14ac:dyDescent="0.25"/>
    <row r="47950" hidden="1" x14ac:dyDescent="0.25"/>
    <row r="47951" hidden="1" x14ac:dyDescent="0.25"/>
    <row r="47952" hidden="1" x14ac:dyDescent="0.25"/>
    <row r="47953" hidden="1" x14ac:dyDescent="0.25"/>
    <row r="47954" hidden="1" x14ac:dyDescent="0.25"/>
    <row r="47955" hidden="1" x14ac:dyDescent="0.25"/>
    <row r="47956" hidden="1" x14ac:dyDescent="0.25"/>
    <row r="47957" hidden="1" x14ac:dyDescent="0.25"/>
    <row r="47958" hidden="1" x14ac:dyDescent="0.25"/>
    <row r="47959" hidden="1" x14ac:dyDescent="0.25"/>
    <row r="47960" hidden="1" x14ac:dyDescent="0.25"/>
    <row r="47961" hidden="1" x14ac:dyDescent="0.25"/>
    <row r="47962" hidden="1" x14ac:dyDescent="0.25"/>
    <row r="47963" hidden="1" x14ac:dyDescent="0.25"/>
    <row r="47964" hidden="1" x14ac:dyDescent="0.25"/>
    <row r="47965" hidden="1" x14ac:dyDescent="0.25"/>
    <row r="47966" hidden="1" x14ac:dyDescent="0.25"/>
    <row r="47967" hidden="1" x14ac:dyDescent="0.25"/>
    <row r="47968" hidden="1" x14ac:dyDescent="0.25"/>
    <row r="47969" hidden="1" x14ac:dyDescent="0.25"/>
    <row r="47970" hidden="1" x14ac:dyDescent="0.25"/>
    <row r="47971" hidden="1" x14ac:dyDescent="0.25"/>
    <row r="47972" hidden="1" x14ac:dyDescent="0.25"/>
    <row r="47973" hidden="1" x14ac:dyDescent="0.25"/>
    <row r="47974" hidden="1" x14ac:dyDescent="0.25"/>
    <row r="47975" hidden="1" x14ac:dyDescent="0.25"/>
    <row r="47976" hidden="1" x14ac:dyDescent="0.25"/>
    <row r="47977" hidden="1" x14ac:dyDescent="0.25"/>
    <row r="47978" hidden="1" x14ac:dyDescent="0.25"/>
    <row r="47979" hidden="1" x14ac:dyDescent="0.25"/>
    <row r="47980" hidden="1" x14ac:dyDescent="0.25"/>
    <row r="47981" hidden="1" x14ac:dyDescent="0.25"/>
    <row r="47982" hidden="1" x14ac:dyDescent="0.25"/>
    <row r="47983" hidden="1" x14ac:dyDescent="0.25"/>
    <row r="47984" hidden="1" x14ac:dyDescent="0.25"/>
    <row r="47985" hidden="1" x14ac:dyDescent="0.25"/>
    <row r="47986" hidden="1" x14ac:dyDescent="0.25"/>
    <row r="47987" hidden="1" x14ac:dyDescent="0.25"/>
    <row r="47988" hidden="1" x14ac:dyDescent="0.25"/>
    <row r="47989" hidden="1" x14ac:dyDescent="0.25"/>
    <row r="47990" hidden="1" x14ac:dyDescent="0.25"/>
    <row r="47991" hidden="1" x14ac:dyDescent="0.25"/>
    <row r="47992" hidden="1" x14ac:dyDescent="0.25"/>
    <row r="47993" hidden="1" x14ac:dyDescent="0.25"/>
    <row r="47994" hidden="1" x14ac:dyDescent="0.25"/>
    <row r="47995" hidden="1" x14ac:dyDescent="0.25"/>
    <row r="47996" hidden="1" x14ac:dyDescent="0.25"/>
    <row r="47997" hidden="1" x14ac:dyDescent="0.25"/>
    <row r="47998" hidden="1" x14ac:dyDescent="0.25"/>
    <row r="47999" hidden="1" x14ac:dyDescent="0.25"/>
    <row r="48000" hidden="1" x14ac:dyDescent="0.25"/>
    <row r="48001" hidden="1" x14ac:dyDescent="0.25"/>
    <row r="48002" hidden="1" x14ac:dyDescent="0.25"/>
    <row r="48003" hidden="1" x14ac:dyDescent="0.25"/>
    <row r="48004" hidden="1" x14ac:dyDescent="0.25"/>
    <row r="48005" hidden="1" x14ac:dyDescent="0.25"/>
    <row r="48006" hidden="1" x14ac:dyDescent="0.25"/>
    <row r="48007" hidden="1" x14ac:dyDescent="0.25"/>
    <row r="48008" hidden="1" x14ac:dyDescent="0.25"/>
    <row r="48009" hidden="1" x14ac:dyDescent="0.25"/>
    <row r="48010" hidden="1" x14ac:dyDescent="0.25"/>
    <row r="48011" hidden="1" x14ac:dyDescent="0.25"/>
    <row r="48012" hidden="1" x14ac:dyDescent="0.25"/>
    <row r="48013" hidden="1" x14ac:dyDescent="0.25"/>
    <row r="48014" hidden="1" x14ac:dyDescent="0.25"/>
    <row r="48015" hidden="1" x14ac:dyDescent="0.25"/>
    <row r="48016" hidden="1" x14ac:dyDescent="0.25"/>
    <row r="48017" hidden="1" x14ac:dyDescent="0.25"/>
    <row r="48018" hidden="1" x14ac:dyDescent="0.25"/>
    <row r="48019" hidden="1" x14ac:dyDescent="0.25"/>
    <row r="48020" hidden="1" x14ac:dyDescent="0.25"/>
    <row r="48021" hidden="1" x14ac:dyDescent="0.25"/>
    <row r="48022" hidden="1" x14ac:dyDescent="0.25"/>
    <row r="48023" hidden="1" x14ac:dyDescent="0.25"/>
    <row r="48024" hidden="1" x14ac:dyDescent="0.25"/>
    <row r="48025" hidden="1" x14ac:dyDescent="0.25"/>
    <row r="48026" hidden="1" x14ac:dyDescent="0.25"/>
    <row r="48027" hidden="1" x14ac:dyDescent="0.25"/>
    <row r="48028" hidden="1" x14ac:dyDescent="0.25"/>
    <row r="48029" hidden="1" x14ac:dyDescent="0.25"/>
    <row r="48030" hidden="1" x14ac:dyDescent="0.25"/>
    <row r="48031" hidden="1" x14ac:dyDescent="0.25"/>
    <row r="48032" hidden="1" x14ac:dyDescent="0.25"/>
    <row r="48033" hidden="1" x14ac:dyDescent="0.25"/>
    <row r="48034" hidden="1" x14ac:dyDescent="0.25"/>
    <row r="48035" hidden="1" x14ac:dyDescent="0.25"/>
    <row r="48036" hidden="1" x14ac:dyDescent="0.25"/>
    <row r="48037" hidden="1" x14ac:dyDescent="0.25"/>
    <row r="48038" hidden="1" x14ac:dyDescent="0.25"/>
    <row r="48039" hidden="1" x14ac:dyDescent="0.25"/>
    <row r="48040" hidden="1" x14ac:dyDescent="0.25"/>
    <row r="48041" hidden="1" x14ac:dyDescent="0.25"/>
    <row r="48042" hidden="1" x14ac:dyDescent="0.25"/>
    <row r="48043" hidden="1" x14ac:dyDescent="0.25"/>
    <row r="48044" hidden="1" x14ac:dyDescent="0.25"/>
    <row r="48045" hidden="1" x14ac:dyDescent="0.25"/>
    <row r="48046" hidden="1" x14ac:dyDescent="0.25"/>
    <row r="48047" hidden="1" x14ac:dyDescent="0.25"/>
    <row r="48048" hidden="1" x14ac:dyDescent="0.25"/>
    <row r="48049" hidden="1" x14ac:dyDescent="0.25"/>
    <row r="48050" hidden="1" x14ac:dyDescent="0.25"/>
    <row r="48051" hidden="1" x14ac:dyDescent="0.25"/>
    <row r="48052" hidden="1" x14ac:dyDescent="0.25"/>
    <row r="48053" hidden="1" x14ac:dyDescent="0.25"/>
    <row r="48054" hidden="1" x14ac:dyDescent="0.25"/>
    <row r="48055" hidden="1" x14ac:dyDescent="0.25"/>
    <row r="48056" hidden="1" x14ac:dyDescent="0.25"/>
    <row r="48057" hidden="1" x14ac:dyDescent="0.25"/>
    <row r="48058" hidden="1" x14ac:dyDescent="0.25"/>
    <row r="48059" hidden="1" x14ac:dyDescent="0.25"/>
    <row r="48060" hidden="1" x14ac:dyDescent="0.25"/>
    <row r="48061" hidden="1" x14ac:dyDescent="0.25"/>
    <row r="48062" hidden="1" x14ac:dyDescent="0.25"/>
    <row r="48063" hidden="1" x14ac:dyDescent="0.25"/>
    <row r="48064" hidden="1" x14ac:dyDescent="0.25"/>
    <row r="48065" hidden="1" x14ac:dyDescent="0.25"/>
    <row r="48066" hidden="1" x14ac:dyDescent="0.25"/>
    <row r="48067" hidden="1" x14ac:dyDescent="0.25"/>
    <row r="48068" hidden="1" x14ac:dyDescent="0.25"/>
    <row r="48069" hidden="1" x14ac:dyDescent="0.25"/>
    <row r="48070" hidden="1" x14ac:dyDescent="0.25"/>
    <row r="48071" hidden="1" x14ac:dyDescent="0.25"/>
    <row r="48072" hidden="1" x14ac:dyDescent="0.25"/>
    <row r="48073" hidden="1" x14ac:dyDescent="0.25"/>
    <row r="48074" hidden="1" x14ac:dyDescent="0.25"/>
    <row r="48075" hidden="1" x14ac:dyDescent="0.25"/>
    <row r="48076" hidden="1" x14ac:dyDescent="0.25"/>
    <row r="48077" hidden="1" x14ac:dyDescent="0.25"/>
    <row r="48078" hidden="1" x14ac:dyDescent="0.25"/>
    <row r="48079" hidden="1" x14ac:dyDescent="0.25"/>
    <row r="48080" hidden="1" x14ac:dyDescent="0.25"/>
    <row r="48081" hidden="1" x14ac:dyDescent="0.25"/>
    <row r="48082" hidden="1" x14ac:dyDescent="0.25"/>
    <row r="48083" hidden="1" x14ac:dyDescent="0.25"/>
    <row r="48084" hidden="1" x14ac:dyDescent="0.25"/>
    <row r="48085" hidden="1" x14ac:dyDescent="0.25"/>
    <row r="48086" hidden="1" x14ac:dyDescent="0.25"/>
    <row r="48087" hidden="1" x14ac:dyDescent="0.25"/>
    <row r="48088" hidden="1" x14ac:dyDescent="0.25"/>
    <row r="48089" hidden="1" x14ac:dyDescent="0.25"/>
    <row r="48090" hidden="1" x14ac:dyDescent="0.25"/>
    <row r="48091" hidden="1" x14ac:dyDescent="0.25"/>
    <row r="48092" hidden="1" x14ac:dyDescent="0.25"/>
    <row r="48093" hidden="1" x14ac:dyDescent="0.25"/>
    <row r="48094" hidden="1" x14ac:dyDescent="0.25"/>
    <row r="48095" hidden="1" x14ac:dyDescent="0.25"/>
    <row r="48096" hidden="1" x14ac:dyDescent="0.25"/>
    <row r="48097" hidden="1" x14ac:dyDescent="0.25"/>
    <row r="48098" hidden="1" x14ac:dyDescent="0.25"/>
    <row r="48099" hidden="1" x14ac:dyDescent="0.25"/>
    <row r="48100" hidden="1" x14ac:dyDescent="0.25"/>
    <row r="48101" hidden="1" x14ac:dyDescent="0.25"/>
    <row r="48102" hidden="1" x14ac:dyDescent="0.25"/>
    <row r="48103" hidden="1" x14ac:dyDescent="0.25"/>
    <row r="48104" hidden="1" x14ac:dyDescent="0.25"/>
    <row r="48105" hidden="1" x14ac:dyDescent="0.25"/>
    <row r="48106" hidden="1" x14ac:dyDescent="0.25"/>
    <row r="48107" hidden="1" x14ac:dyDescent="0.25"/>
    <row r="48108" hidden="1" x14ac:dyDescent="0.25"/>
    <row r="48109" hidden="1" x14ac:dyDescent="0.25"/>
    <row r="48110" hidden="1" x14ac:dyDescent="0.25"/>
    <row r="48111" hidden="1" x14ac:dyDescent="0.25"/>
    <row r="48112" hidden="1" x14ac:dyDescent="0.25"/>
    <row r="48113" hidden="1" x14ac:dyDescent="0.25"/>
    <row r="48114" hidden="1" x14ac:dyDescent="0.25"/>
    <row r="48115" hidden="1" x14ac:dyDescent="0.25"/>
    <row r="48116" hidden="1" x14ac:dyDescent="0.25"/>
    <row r="48117" hidden="1" x14ac:dyDescent="0.25"/>
    <row r="48118" hidden="1" x14ac:dyDescent="0.25"/>
    <row r="48119" hidden="1" x14ac:dyDescent="0.25"/>
    <row r="48120" hidden="1" x14ac:dyDescent="0.25"/>
    <row r="48121" hidden="1" x14ac:dyDescent="0.25"/>
    <row r="48122" hidden="1" x14ac:dyDescent="0.25"/>
    <row r="48123" hidden="1" x14ac:dyDescent="0.25"/>
    <row r="48124" hidden="1" x14ac:dyDescent="0.25"/>
    <row r="48125" hidden="1" x14ac:dyDescent="0.25"/>
    <row r="48126" hidden="1" x14ac:dyDescent="0.25"/>
    <row r="48127" hidden="1" x14ac:dyDescent="0.25"/>
    <row r="48128" hidden="1" x14ac:dyDescent="0.25"/>
    <row r="48129" hidden="1" x14ac:dyDescent="0.25"/>
    <row r="48130" hidden="1" x14ac:dyDescent="0.25"/>
    <row r="48131" hidden="1" x14ac:dyDescent="0.25"/>
    <row r="48132" hidden="1" x14ac:dyDescent="0.25"/>
    <row r="48133" hidden="1" x14ac:dyDescent="0.25"/>
    <row r="48134" hidden="1" x14ac:dyDescent="0.25"/>
    <row r="48135" hidden="1" x14ac:dyDescent="0.25"/>
    <row r="48136" hidden="1" x14ac:dyDescent="0.25"/>
    <row r="48137" hidden="1" x14ac:dyDescent="0.25"/>
    <row r="48138" hidden="1" x14ac:dyDescent="0.25"/>
    <row r="48139" hidden="1" x14ac:dyDescent="0.25"/>
    <row r="48140" hidden="1" x14ac:dyDescent="0.25"/>
    <row r="48141" hidden="1" x14ac:dyDescent="0.25"/>
    <row r="48142" hidden="1" x14ac:dyDescent="0.25"/>
    <row r="48143" hidden="1" x14ac:dyDescent="0.25"/>
    <row r="48144" hidden="1" x14ac:dyDescent="0.25"/>
    <row r="48145" hidden="1" x14ac:dyDescent="0.25"/>
    <row r="48146" hidden="1" x14ac:dyDescent="0.25"/>
    <row r="48147" hidden="1" x14ac:dyDescent="0.25"/>
    <row r="48148" hidden="1" x14ac:dyDescent="0.25"/>
    <row r="48149" hidden="1" x14ac:dyDescent="0.25"/>
    <row r="48150" hidden="1" x14ac:dyDescent="0.25"/>
    <row r="48151" hidden="1" x14ac:dyDescent="0.25"/>
    <row r="48152" hidden="1" x14ac:dyDescent="0.25"/>
    <row r="48153" hidden="1" x14ac:dyDescent="0.25"/>
    <row r="48154" hidden="1" x14ac:dyDescent="0.25"/>
    <row r="48155" hidden="1" x14ac:dyDescent="0.25"/>
    <row r="48156" hidden="1" x14ac:dyDescent="0.25"/>
    <row r="48157" hidden="1" x14ac:dyDescent="0.25"/>
    <row r="48158" hidden="1" x14ac:dyDescent="0.25"/>
    <row r="48159" hidden="1" x14ac:dyDescent="0.25"/>
    <row r="48160" hidden="1" x14ac:dyDescent="0.25"/>
    <row r="48161" hidden="1" x14ac:dyDescent="0.25"/>
    <row r="48162" hidden="1" x14ac:dyDescent="0.25"/>
    <row r="48163" hidden="1" x14ac:dyDescent="0.25"/>
    <row r="48164" hidden="1" x14ac:dyDescent="0.25"/>
    <row r="48165" hidden="1" x14ac:dyDescent="0.25"/>
    <row r="48166" hidden="1" x14ac:dyDescent="0.25"/>
    <row r="48167" hidden="1" x14ac:dyDescent="0.25"/>
    <row r="48168" hidden="1" x14ac:dyDescent="0.25"/>
    <row r="48169" hidden="1" x14ac:dyDescent="0.25"/>
    <row r="48170" hidden="1" x14ac:dyDescent="0.25"/>
    <row r="48171" hidden="1" x14ac:dyDescent="0.25"/>
    <row r="48172" hidden="1" x14ac:dyDescent="0.25"/>
    <row r="48173" hidden="1" x14ac:dyDescent="0.25"/>
    <row r="48174" hidden="1" x14ac:dyDescent="0.25"/>
    <row r="48175" hidden="1" x14ac:dyDescent="0.25"/>
    <row r="48176" hidden="1" x14ac:dyDescent="0.25"/>
    <row r="48177" hidden="1" x14ac:dyDescent="0.25"/>
    <row r="48178" hidden="1" x14ac:dyDescent="0.25"/>
    <row r="48179" hidden="1" x14ac:dyDescent="0.25"/>
    <row r="48180" hidden="1" x14ac:dyDescent="0.25"/>
    <row r="48181" hidden="1" x14ac:dyDescent="0.25"/>
    <row r="48182" hidden="1" x14ac:dyDescent="0.25"/>
    <row r="48183" hidden="1" x14ac:dyDescent="0.25"/>
    <row r="48184" hidden="1" x14ac:dyDescent="0.25"/>
    <row r="48185" hidden="1" x14ac:dyDescent="0.25"/>
    <row r="48186" hidden="1" x14ac:dyDescent="0.25"/>
    <row r="48187" hidden="1" x14ac:dyDescent="0.25"/>
    <row r="48188" hidden="1" x14ac:dyDescent="0.25"/>
    <row r="48189" hidden="1" x14ac:dyDescent="0.25"/>
    <row r="48190" hidden="1" x14ac:dyDescent="0.25"/>
    <row r="48191" hidden="1" x14ac:dyDescent="0.25"/>
    <row r="48192" hidden="1" x14ac:dyDescent="0.25"/>
    <row r="48193" hidden="1" x14ac:dyDescent="0.25"/>
    <row r="48194" hidden="1" x14ac:dyDescent="0.25"/>
    <row r="48195" hidden="1" x14ac:dyDescent="0.25"/>
    <row r="48196" hidden="1" x14ac:dyDescent="0.25"/>
    <row r="48197" hidden="1" x14ac:dyDescent="0.25"/>
    <row r="48198" hidden="1" x14ac:dyDescent="0.25"/>
    <row r="48199" hidden="1" x14ac:dyDescent="0.25"/>
    <row r="48200" hidden="1" x14ac:dyDescent="0.25"/>
    <row r="48201" hidden="1" x14ac:dyDescent="0.25"/>
    <row r="48202" hidden="1" x14ac:dyDescent="0.25"/>
    <row r="48203" hidden="1" x14ac:dyDescent="0.25"/>
    <row r="48204" hidden="1" x14ac:dyDescent="0.25"/>
    <row r="48205" hidden="1" x14ac:dyDescent="0.25"/>
    <row r="48206" hidden="1" x14ac:dyDescent="0.25"/>
    <row r="48207" hidden="1" x14ac:dyDescent="0.25"/>
    <row r="48208" hidden="1" x14ac:dyDescent="0.25"/>
    <row r="48209" hidden="1" x14ac:dyDescent="0.25"/>
    <row r="48210" hidden="1" x14ac:dyDescent="0.25"/>
    <row r="48211" hidden="1" x14ac:dyDescent="0.25"/>
    <row r="48212" hidden="1" x14ac:dyDescent="0.25"/>
    <row r="48213" hidden="1" x14ac:dyDescent="0.25"/>
    <row r="48214" hidden="1" x14ac:dyDescent="0.25"/>
    <row r="48215" hidden="1" x14ac:dyDescent="0.25"/>
    <row r="48216" hidden="1" x14ac:dyDescent="0.25"/>
    <row r="48217" hidden="1" x14ac:dyDescent="0.25"/>
    <row r="48218" hidden="1" x14ac:dyDescent="0.25"/>
    <row r="48219" hidden="1" x14ac:dyDescent="0.25"/>
    <row r="48220" hidden="1" x14ac:dyDescent="0.25"/>
    <row r="48221" hidden="1" x14ac:dyDescent="0.25"/>
    <row r="48222" hidden="1" x14ac:dyDescent="0.25"/>
    <row r="48223" hidden="1" x14ac:dyDescent="0.25"/>
    <row r="48224" hidden="1" x14ac:dyDescent="0.25"/>
    <row r="48225" hidden="1" x14ac:dyDescent="0.25"/>
    <row r="48226" hidden="1" x14ac:dyDescent="0.25"/>
    <row r="48227" hidden="1" x14ac:dyDescent="0.25"/>
    <row r="48228" hidden="1" x14ac:dyDescent="0.25"/>
    <row r="48229" hidden="1" x14ac:dyDescent="0.25"/>
    <row r="48230" hidden="1" x14ac:dyDescent="0.25"/>
    <row r="48231" hidden="1" x14ac:dyDescent="0.25"/>
    <row r="48232" hidden="1" x14ac:dyDescent="0.25"/>
    <row r="48233" hidden="1" x14ac:dyDescent="0.25"/>
    <row r="48234" hidden="1" x14ac:dyDescent="0.25"/>
    <row r="48235" hidden="1" x14ac:dyDescent="0.25"/>
    <row r="48236" hidden="1" x14ac:dyDescent="0.25"/>
    <row r="48237" hidden="1" x14ac:dyDescent="0.25"/>
    <row r="48238" hidden="1" x14ac:dyDescent="0.25"/>
    <row r="48239" hidden="1" x14ac:dyDescent="0.25"/>
    <row r="48240" hidden="1" x14ac:dyDescent="0.25"/>
    <row r="48241" hidden="1" x14ac:dyDescent="0.25"/>
    <row r="48242" hidden="1" x14ac:dyDescent="0.25"/>
    <row r="48243" hidden="1" x14ac:dyDescent="0.25"/>
    <row r="48244" hidden="1" x14ac:dyDescent="0.25"/>
    <row r="48245" hidden="1" x14ac:dyDescent="0.25"/>
    <row r="48246" hidden="1" x14ac:dyDescent="0.25"/>
    <row r="48247" hidden="1" x14ac:dyDescent="0.25"/>
    <row r="48248" hidden="1" x14ac:dyDescent="0.25"/>
    <row r="48249" hidden="1" x14ac:dyDescent="0.25"/>
    <row r="48250" hidden="1" x14ac:dyDescent="0.25"/>
    <row r="48251" hidden="1" x14ac:dyDescent="0.25"/>
    <row r="48252" hidden="1" x14ac:dyDescent="0.25"/>
    <row r="48253" hidden="1" x14ac:dyDescent="0.25"/>
    <row r="48254" hidden="1" x14ac:dyDescent="0.25"/>
    <row r="48255" hidden="1" x14ac:dyDescent="0.25"/>
    <row r="48256" hidden="1" x14ac:dyDescent="0.25"/>
    <row r="48257" hidden="1" x14ac:dyDescent="0.25"/>
    <row r="48258" hidden="1" x14ac:dyDescent="0.25"/>
    <row r="48259" hidden="1" x14ac:dyDescent="0.25"/>
    <row r="48260" hidden="1" x14ac:dyDescent="0.25"/>
    <row r="48261" hidden="1" x14ac:dyDescent="0.25"/>
    <row r="48262" hidden="1" x14ac:dyDescent="0.25"/>
    <row r="48263" hidden="1" x14ac:dyDescent="0.25"/>
    <row r="48264" hidden="1" x14ac:dyDescent="0.25"/>
    <row r="48265" hidden="1" x14ac:dyDescent="0.25"/>
    <row r="48266" hidden="1" x14ac:dyDescent="0.25"/>
    <row r="48267" hidden="1" x14ac:dyDescent="0.25"/>
    <row r="48268" hidden="1" x14ac:dyDescent="0.25"/>
    <row r="48269" hidden="1" x14ac:dyDescent="0.25"/>
    <row r="48270" hidden="1" x14ac:dyDescent="0.25"/>
    <row r="48271" hidden="1" x14ac:dyDescent="0.25"/>
    <row r="48272" hidden="1" x14ac:dyDescent="0.25"/>
    <row r="48273" hidden="1" x14ac:dyDescent="0.25"/>
    <row r="48274" hidden="1" x14ac:dyDescent="0.25"/>
    <row r="48275" hidden="1" x14ac:dyDescent="0.25"/>
    <row r="48276" hidden="1" x14ac:dyDescent="0.25"/>
    <row r="48277" hidden="1" x14ac:dyDescent="0.25"/>
    <row r="48278" hidden="1" x14ac:dyDescent="0.25"/>
    <row r="48279" hidden="1" x14ac:dyDescent="0.25"/>
    <row r="48280" hidden="1" x14ac:dyDescent="0.25"/>
    <row r="48281" hidden="1" x14ac:dyDescent="0.25"/>
    <row r="48282" hidden="1" x14ac:dyDescent="0.25"/>
    <row r="48283" hidden="1" x14ac:dyDescent="0.25"/>
    <row r="48284" hidden="1" x14ac:dyDescent="0.25"/>
    <row r="48285" hidden="1" x14ac:dyDescent="0.25"/>
    <row r="48286" hidden="1" x14ac:dyDescent="0.25"/>
    <row r="48287" hidden="1" x14ac:dyDescent="0.25"/>
    <row r="48288" hidden="1" x14ac:dyDescent="0.25"/>
    <row r="48289" hidden="1" x14ac:dyDescent="0.25"/>
    <row r="48290" hidden="1" x14ac:dyDescent="0.25"/>
    <row r="48291" hidden="1" x14ac:dyDescent="0.25"/>
    <row r="48292" hidden="1" x14ac:dyDescent="0.25"/>
    <row r="48293" hidden="1" x14ac:dyDescent="0.25"/>
    <row r="48294" hidden="1" x14ac:dyDescent="0.25"/>
    <row r="48295" hidden="1" x14ac:dyDescent="0.25"/>
    <row r="48296" hidden="1" x14ac:dyDescent="0.25"/>
    <row r="48297" hidden="1" x14ac:dyDescent="0.25"/>
    <row r="48298" hidden="1" x14ac:dyDescent="0.25"/>
    <row r="48299" hidden="1" x14ac:dyDescent="0.25"/>
    <row r="48300" hidden="1" x14ac:dyDescent="0.25"/>
    <row r="48301" hidden="1" x14ac:dyDescent="0.25"/>
    <row r="48302" hidden="1" x14ac:dyDescent="0.25"/>
    <row r="48303" hidden="1" x14ac:dyDescent="0.25"/>
    <row r="48304" hidden="1" x14ac:dyDescent="0.25"/>
    <row r="48305" hidden="1" x14ac:dyDescent="0.25"/>
    <row r="48306" hidden="1" x14ac:dyDescent="0.25"/>
    <row r="48307" hidden="1" x14ac:dyDescent="0.25"/>
    <row r="48308" hidden="1" x14ac:dyDescent="0.25"/>
    <row r="48309" hidden="1" x14ac:dyDescent="0.25"/>
    <row r="48310" hidden="1" x14ac:dyDescent="0.25"/>
    <row r="48311" hidden="1" x14ac:dyDescent="0.25"/>
    <row r="48312" hidden="1" x14ac:dyDescent="0.25"/>
    <row r="48313" hidden="1" x14ac:dyDescent="0.25"/>
    <row r="48314" hidden="1" x14ac:dyDescent="0.25"/>
    <row r="48315" hidden="1" x14ac:dyDescent="0.25"/>
    <row r="48316" hidden="1" x14ac:dyDescent="0.25"/>
    <row r="48317" hidden="1" x14ac:dyDescent="0.25"/>
    <row r="48318" hidden="1" x14ac:dyDescent="0.25"/>
    <row r="48319" hidden="1" x14ac:dyDescent="0.25"/>
    <row r="48320" hidden="1" x14ac:dyDescent="0.25"/>
    <row r="48321" hidden="1" x14ac:dyDescent="0.25"/>
    <row r="48322" hidden="1" x14ac:dyDescent="0.25"/>
    <row r="48323" hidden="1" x14ac:dyDescent="0.25"/>
    <row r="48324" hidden="1" x14ac:dyDescent="0.25"/>
    <row r="48325" hidden="1" x14ac:dyDescent="0.25"/>
    <row r="48326" hidden="1" x14ac:dyDescent="0.25"/>
    <row r="48327" hidden="1" x14ac:dyDescent="0.25"/>
    <row r="48328" hidden="1" x14ac:dyDescent="0.25"/>
    <row r="48329" hidden="1" x14ac:dyDescent="0.25"/>
    <row r="48330" hidden="1" x14ac:dyDescent="0.25"/>
    <row r="48331" hidden="1" x14ac:dyDescent="0.25"/>
    <row r="48332" hidden="1" x14ac:dyDescent="0.25"/>
    <row r="48333" hidden="1" x14ac:dyDescent="0.25"/>
    <row r="48334" hidden="1" x14ac:dyDescent="0.25"/>
    <row r="48335" hidden="1" x14ac:dyDescent="0.25"/>
    <row r="48336" hidden="1" x14ac:dyDescent="0.25"/>
    <row r="48337" hidden="1" x14ac:dyDescent="0.25"/>
    <row r="48338" hidden="1" x14ac:dyDescent="0.25"/>
    <row r="48339" hidden="1" x14ac:dyDescent="0.25"/>
    <row r="48340" hidden="1" x14ac:dyDescent="0.25"/>
    <row r="48341" hidden="1" x14ac:dyDescent="0.25"/>
    <row r="48342" hidden="1" x14ac:dyDescent="0.25"/>
    <row r="48343" hidden="1" x14ac:dyDescent="0.25"/>
    <row r="48344" hidden="1" x14ac:dyDescent="0.25"/>
    <row r="48345" hidden="1" x14ac:dyDescent="0.25"/>
    <row r="48346" hidden="1" x14ac:dyDescent="0.25"/>
    <row r="48347" hidden="1" x14ac:dyDescent="0.25"/>
    <row r="48348" hidden="1" x14ac:dyDescent="0.25"/>
    <row r="48349" hidden="1" x14ac:dyDescent="0.25"/>
    <row r="48350" hidden="1" x14ac:dyDescent="0.25"/>
    <row r="48351" hidden="1" x14ac:dyDescent="0.25"/>
    <row r="48352" hidden="1" x14ac:dyDescent="0.25"/>
    <row r="48353" hidden="1" x14ac:dyDescent="0.25"/>
    <row r="48354" hidden="1" x14ac:dyDescent="0.25"/>
    <row r="48355" hidden="1" x14ac:dyDescent="0.25"/>
    <row r="48356" hidden="1" x14ac:dyDescent="0.25"/>
    <row r="48357" hidden="1" x14ac:dyDescent="0.25"/>
    <row r="48358" hidden="1" x14ac:dyDescent="0.25"/>
    <row r="48359" hidden="1" x14ac:dyDescent="0.25"/>
    <row r="48360" hidden="1" x14ac:dyDescent="0.25"/>
    <row r="48361" hidden="1" x14ac:dyDescent="0.25"/>
    <row r="48362" hidden="1" x14ac:dyDescent="0.25"/>
    <row r="48363" hidden="1" x14ac:dyDescent="0.25"/>
    <row r="48364" hidden="1" x14ac:dyDescent="0.25"/>
    <row r="48365" hidden="1" x14ac:dyDescent="0.25"/>
    <row r="48366" hidden="1" x14ac:dyDescent="0.25"/>
    <row r="48367" hidden="1" x14ac:dyDescent="0.25"/>
    <row r="48368" hidden="1" x14ac:dyDescent="0.25"/>
    <row r="48369" hidden="1" x14ac:dyDescent="0.25"/>
    <row r="48370" hidden="1" x14ac:dyDescent="0.25"/>
    <row r="48371" hidden="1" x14ac:dyDescent="0.25"/>
    <row r="48372" hidden="1" x14ac:dyDescent="0.25"/>
    <row r="48373" hidden="1" x14ac:dyDescent="0.25"/>
    <row r="48374" hidden="1" x14ac:dyDescent="0.25"/>
    <row r="48375" hidden="1" x14ac:dyDescent="0.25"/>
    <row r="48376" hidden="1" x14ac:dyDescent="0.25"/>
    <row r="48377" hidden="1" x14ac:dyDescent="0.25"/>
    <row r="48378" hidden="1" x14ac:dyDescent="0.25"/>
    <row r="48379" hidden="1" x14ac:dyDescent="0.25"/>
    <row r="48380" hidden="1" x14ac:dyDescent="0.25"/>
    <row r="48381" hidden="1" x14ac:dyDescent="0.25"/>
    <row r="48382" hidden="1" x14ac:dyDescent="0.25"/>
    <row r="48383" hidden="1" x14ac:dyDescent="0.25"/>
    <row r="48384" hidden="1" x14ac:dyDescent="0.25"/>
    <row r="48385" hidden="1" x14ac:dyDescent="0.25"/>
    <row r="48386" hidden="1" x14ac:dyDescent="0.25"/>
    <row r="48387" hidden="1" x14ac:dyDescent="0.25"/>
    <row r="48388" hidden="1" x14ac:dyDescent="0.25"/>
    <row r="48389" hidden="1" x14ac:dyDescent="0.25"/>
    <row r="48390" hidden="1" x14ac:dyDescent="0.25"/>
    <row r="48391" hidden="1" x14ac:dyDescent="0.25"/>
    <row r="48392" hidden="1" x14ac:dyDescent="0.25"/>
    <row r="48393" hidden="1" x14ac:dyDescent="0.25"/>
    <row r="48394" hidden="1" x14ac:dyDescent="0.25"/>
    <row r="48395" hidden="1" x14ac:dyDescent="0.25"/>
    <row r="48396" hidden="1" x14ac:dyDescent="0.25"/>
    <row r="48397" hidden="1" x14ac:dyDescent="0.25"/>
    <row r="48398" hidden="1" x14ac:dyDescent="0.25"/>
    <row r="48399" hidden="1" x14ac:dyDescent="0.25"/>
    <row r="48400" hidden="1" x14ac:dyDescent="0.25"/>
    <row r="48401" hidden="1" x14ac:dyDescent="0.25"/>
    <row r="48402" hidden="1" x14ac:dyDescent="0.25"/>
    <row r="48403" hidden="1" x14ac:dyDescent="0.25"/>
    <row r="48404" hidden="1" x14ac:dyDescent="0.25"/>
    <row r="48405" hidden="1" x14ac:dyDescent="0.25"/>
    <row r="48406" hidden="1" x14ac:dyDescent="0.25"/>
    <row r="48407" hidden="1" x14ac:dyDescent="0.25"/>
    <row r="48408" hidden="1" x14ac:dyDescent="0.25"/>
    <row r="48409" hidden="1" x14ac:dyDescent="0.25"/>
    <row r="48410" hidden="1" x14ac:dyDescent="0.25"/>
    <row r="48411" hidden="1" x14ac:dyDescent="0.25"/>
    <row r="48412" hidden="1" x14ac:dyDescent="0.25"/>
    <row r="48413" hidden="1" x14ac:dyDescent="0.25"/>
    <row r="48414" hidden="1" x14ac:dyDescent="0.25"/>
    <row r="48415" hidden="1" x14ac:dyDescent="0.25"/>
    <row r="48416" hidden="1" x14ac:dyDescent="0.25"/>
    <row r="48417" hidden="1" x14ac:dyDescent="0.25"/>
    <row r="48418" hidden="1" x14ac:dyDescent="0.25"/>
    <row r="48419" hidden="1" x14ac:dyDescent="0.25"/>
    <row r="48420" hidden="1" x14ac:dyDescent="0.25"/>
    <row r="48421" hidden="1" x14ac:dyDescent="0.25"/>
    <row r="48422" hidden="1" x14ac:dyDescent="0.25"/>
    <row r="48423" hidden="1" x14ac:dyDescent="0.25"/>
    <row r="48424" hidden="1" x14ac:dyDescent="0.25"/>
    <row r="48425" hidden="1" x14ac:dyDescent="0.25"/>
    <row r="48426" hidden="1" x14ac:dyDescent="0.25"/>
    <row r="48427" hidden="1" x14ac:dyDescent="0.25"/>
    <row r="48428" hidden="1" x14ac:dyDescent="0.25"/>
    <row r="48429" hidden="1" x14ac:dyDescent="0.25"/>
    <row r="48430" hidden="1" x14ac:dyDescent="0.25"/>
    <row r="48431" hidden="1" x14ac:dyDescent="0.25"/>
    <row r="48432" hidden="1" x14ac:dyDescent="0.25"/>
    <row r="48433" hidden="1" x14ac:dyDescent="0.25"/>
    <row r="48434" hidden="1" x14ac:dyDescent="0.25"/>
    <row r="48435" hidden="1" x14ac:dyDescent="0.25"/>
    <row r="48436" hidden="1" x14ac:dyDescent="0.25"/>
    <row r="48437" hidden="1" x14ac:dyDescent="0.25"/>
    <row r="48438" hidden="1" x14ac:dyDescent="0.25"/>
    <row r="48439" hidden="1" x14ac:dyDescent="0.25"/>
    <row r="48440" hidden="1" x14ac:dyDescent="0.25"/>
    <row r="48441" hidden="1" x14ac:dyDescent="0.25"/>
    <row r="48442" hidden="1" x14ac:dyDescent="0.25"/>
    <row r="48443" hidden="1" x14ac:dyDescent="0.25"/>
    <row r="48444" hidden="1" x14ac:dyDescent="0.25"/>
    <row r="48445" hidden="1" x14ac:dyDescent="0.25"/>
    <row r="48446" hidden="1" x14ac:dyDescent="0.25"/>
    <row r="48447" hidden="1" x14ac:dyDescent="0.25"/>
    <row r="48448" hidden="1" x14ac:dyDescent="0.25"/>
    <row r="48449" hidden="1" x14ac:dyDescent="0.25"/>
    <row r="48450" hidden="1" x14ac:dyDescent="0.25"/>
    <row r="48451" hidden="1" x14ac:dyDescent="0.25"/>
    <row r="48452" hidden="1" x14ac:dyDescent="0.25"/>
    <row r="48453" hidden="1" x14ac:dyDescent="0.25"/>
    <row r="48454" hidden="1" x14ac:dyDescent="0.25"/>
    <row r="48455" hidden="1" x14ac:dyDescent="0.25"/>
    <row r="48456" hidden="1" x14ac:dyDescent="0.25"/>
    <row r="48457" hidden="1" x14ac:dyDescent="0.25"/>
    <row r="48458" hidden="1" x14ac:dyDescent="0.25"/>
    <row r="48459" hidden="1" x14ac:dyDescent="0.25"/>
    <row r="48460" hidden="1" x14ac:dyDescent="0.25"/>
    <row r="48461" hidden="1" x14ac:dyDescent="0.25"/>
    <row r="48462" hidden="1" x14ac:dyDescent="0.25"/>
    <row r="48463" hidden="1" x14ac:dyDescent="0.25"/>
    <row r="48464" hidden="1" x14ac:dyDescent="0.25"/>
    <row r="48465" hidden="1" x14ac:dyDescent="0.25"/>
    <row r="48466" hidden="1" x14ac:dyDescent="0.25"/>
    <row r="48467" hidden="1" x14ac:dyDescent="0.25"/>
    <row r="48468" hidden="1" x14ac:dyDescent="0.25"/>
    <row r="48469" hidden="1" x14ac:dyDescent="0.25"/>
    <row r="48470" hidden="1" x14ac:dyDescent="0.25"/>
    <row r="48471" hidden="1" x14ac:dyDescent="0.25"/>
    <row r="48472" hidden="1" x14ac:dyDescent="0.25"/>
    <row r="48473" hidden="1" x14ac:dyDescent="0.25"/>
    <row r="48474" hidden="1" x14ac:dyDescent="0.25"/>
    <row r="48475" hidden="1" x14ac:dyDescent="0.25"/>
    <row r="48476" hidden="1" x14ac:dyDescent="0.25"/>
    <row r="48477" hidden="1" x14ac:dyDescent="0.25"/>
    <row r="48478" hidden="1" x14ac:dyDescent="0.25"/>
    <row r="48479" hidden="1" x14ac:dyDescent="0.25"/>
    <row r="48480" hidden="1" x14ac:dyDescent="0.25"/>
    <row r="48481" hidden="1" x14ac:dyDescent="0.25"/>
    <row r="48482" hidden="1" x14ac:dyDescent="0.25"/>
    <row r="48483" hidden="1" x14ac:dyDescent="0.25"/>
    <row r="48484" hidden="1" x14ac:dyDescent="0.25"/>
    <row r="48485" hidden="1" x14ac:dyDescent="0.25"/>
    <row r="48486" hidden="1" x14ac:dyDescent="0.25"/>
    <row r="48487" hidden="1" x14ac:dyDescent="0.25"/>
    <row r="48488" hidden="1" x14ac:dyDescent="0.25"/>
    <row r="48489" hidden="1" x14ac:dyDescent="0.25"/>
    <row r="48490" hidden="1" x14ac:dyDescent="0.25"/>
    <row r="48491" hidden="1" x14ac:dyDescent="0.25"/>
    <row r="48492" hidden="1" x14ac:dyDescent="0.25"/>
    <row r="48493" hidden="1" x14ac:dyDescent="0.25"/>
    <row r="48494" hidden="1" x14ac:dyDescent="0.25"/>
    <row r="48495" hidden="1" x14ac:dyDescent="0.25"/>
    <row r="48496" hidden="1" x14ac:dyDescent="0.25"/>
    <row r="48497" hidden="1" x14ac:dyDescent="0.25"/>
    <row r="48498" hidden="1" x14ac:dyDescent="0.25"/>
    <row r="48499" hidden="1" x14ac:dyDescent="0.25"/>
    <row r="48500" hidden="1" x14ac:dyDescent="0.25"/>
    <row r="48501" hidden="1" x14ac:dyDescent="0.25"/>
    <row r="48502" hidden="1" x14ac:dyDescent="0.25"/>
    <row r="48503" hidden="1" x14ac:dyDescent="0.25"/>
    <row r="48504" hidden="1" x14ac:dyDescent="0.25"/>
    <row r="48505" hidden="1" x14ac:dyDescent="0.25"/>
    <row r="48506" hidden="1" x14ac:dyDescent="0.25"/>
    <row r="48507" hidden="1" x14ac:dyDescent="0.25"/>
    <row r="48508" hidden="1" x14ac:dyDescent="0.25"/>
    <row r="48509" hidden="1" x14ac:dyDescent="0.25"/>
    <row r="48510" hidden="1" x14ac:dyDescent="0.25"/>
    <row r="48511" hidden="1" x14ac:dyDescent="0.25"/>
    <row r="48512" hidden="1" x14ac:dyDescent="0.25"/>
    <row r="48513" hidden="1" x14ac:dyDescent="0.25"/>
    <row r="48514" hidden="1" x14ac:dyDescent="0.25"/>
    <row r="48515" hidden="1" x14ac:dyDescent="0.25"/>
    <row r="48516" hidden="1" x14ac:dyDescent="0.25"/>
    <row r="48517" hidden="1" x14ac:dyDescent="0.25"/>
    <row r="48518" hidden="1" x14ac:dyDescent="0.25"/>
    <row r="48519" hidden="1" x14ac:dyDescent="0.25"/>
    <row r="48520" hidden="1" x14ac:dyDescent="0.25"/>
    <row r="48521" hidden="1" x14ac:dyDescent="0.25"/>
    <row r="48522" hidden="1" x14ac:dyDescent="0.25"/>
    <row r="48523" hidden="1" x14ac:dyDescent="0.25"/>
    <row r="48524" hidden="1" x14ac:dyDescent="0.25"/>
    <row r="48525" hidden="1" x14ac:dyDescent="0.25"/>
    <row r="48526" hidden="1" x14ac:dyDescent="0.25"/>
    <row r="48527" hidden="1" x14ac:dyDescent="0.25"/>
    <row r="48528" hidden="1" x14ac:dyDescent="0.25"/>
    <row r="48529" hidden="1" x14ac:dyDescent="0.25"/>
    <row r="48530" hidden="1" x14ac:dyDescent="0.25"/>
    <row r="48531" hidden="1" x14ac:dyDescent="0.25"/>
    <row r="48532" hidden="1" x14ac:dyDescent="0.25"/>
    <row r="48533" hidden="1" x14ac:dyDescent="0.25"/>
    <row r="48534" hidden="1" x14ac:dyDescent="0.25"/>
    <row r="48535" hidden="1" x14ac:dyDescent="0.25"/>
    <row r="48536" hidden="1" x14ac:dyDescent="0.25"/>
    <row r="48537" hidden="1" x14ac:dyDescent="0.25"/>
    <row r="48538" hidden="1" x14ac:dyDescent="0.25"/>
    <row r="48539" hidden="1" x14ac:dyDescent="0.25"/>
    <row r="48540" hidden="1" x14ac:dyDescent="0.25"/>
    <row r="48541" hidden="1" x14ac:dyDescent="0.25"/>
    <row r="48542" hidden="1" x14ac:dyDescent="0.25"/>
    <row r="48543" hidden="1" x14ac:dyDescent="0.25"/>
    <row r="48544" hidden="1" x14ac:dyDescent="0.25"/>
    <row r="48545" hidden="1" x14ac:dyDescent="0.25"/>
    <row r="48546" hidden="1" x14ac:dyDescent="0.25"/>
    <row r="48547" hidden="1" x14ac:dyDescent="0.25"/>
    <row r="48548" hidden="1" x14ac:dyDescent="0.25"/>
    <row r="48549" hidden="1" x14ac:dyDescent="0.25"/>
    <row r="48550" hidden="1" x14ac:dyDescent="0.25"/>
    <row r="48551" hidden="1" x14ac:dyDescent="0.25"/>
    <row r="48552" hidden="1" x14ac:dyDescent="0.25"/>
    <row r="48553" hidden="1" x14ac:dyDescent="0.25"/>
    <row r="48554" hidden="1" x14ac:dyDescent="0.25"/>
    <row r="48555" hidden="1" x14ac:dyDescent="0.25"/>
    <row r="48556" hidden="1" x14ac:dyDescent="0.25"/>
    <row r="48557" hidden="1" x14ac:dyDescent="0.25"/>
    <row r="48558" hidden="1" x14ac:dyDescent="0.25"/>
    <row r="48559" hidden="1" x14ac:dyDescent="0.25"/>
    <row r="48560" hidden="1" x14ac:dyDescent="0.25"/>
    <row r="48561" hidden="1" x14ac:dyDescent="0.25"/>
    <row r="48562" hidden="1" x14ac:dyDescent="0.25"/>
    <row r="48563" hidden="1" x14ac:dyDescent="0.25"/>
    <row r="48564" hidden="1" x14ac:dyDescent="0.25"/>
    <row r="48565" hidden="1" x14ac:dyDescent="0.25"/>
    <row r="48566" hidden="1" x14ac:dyDescent="0.25"/>
    <row r="48567" hidden="1" x14ac:dyDescent="0.25"/>
    <row r="48568" hidden="1" x14ac:dyDescent="0.25"/>
    <row r="48569" hidden="1" x14ac:dyDescent="0.25"/>
    <row r="48570" hidden="1" x14ac:dyDescent="0.25"/>
    <row r="48571" hidden="1" x14ac:dyDescent="0.25"/>
    <row r="48572" hidden="1" x14ac:dyDescent="0.25"/>
    <row r="48573" hidden="1" x14ac:dyDescent="0.25"/>
    <row r="48574" hidden="1" x14ac:dyDescent="0.25"/>
    <row r="48575" hidden="1" x14ac:dyDescent="0.25"/>
    <row r="48576" hidden="1" x14ac:dyDescent="0.25"/>
    <row r="48577" hidden="1" x14ac:dyDescent="0.25"/>
    <row r="48578" hidden="1" x14ac:dyDescent="0.25"/>
    <row r="48579" hidden="1" x14ac:dyDescent="0.25"/>
    <row r="48580" hidden="1" x14ac:dyDescent="0.25"/>
    <row r="48581" hidden="1" x14ac:dyDescent="0.25"/>
    <row r="48582" hidden="1" x14ac:dyDescent="0.25"/>
    <row r="48583" hidden="1" x14ac:dyDescent="0.25"/>
    <row r="48584" hidden="1" x14ac:dyDescent="0.25"/>
    <row r="48585" hidden="1" x14ac:dyDescent="0.25"/>
    <row r="48586" hidden="1" x14ac:dyDescent="0.25"/>
    <row r="48587" hidden="1" x14ac:dyDescent="0.25"/>
    <row r="48588" hidden="1" x14ac:dyDescent="0.25"/>
    <row r="48589" hidden="1" x14ac:dyDescent="0.25"/>
    <row r="48590" hidden="1" x14ac:dyDescent="0.25"/>
    <row r="48591" hidden="1" x14ac:dyDescent="0.25"/>
    <row r="48592" hidden="1" x14ac:dyDescent="0.25"/>
    <row r="48593" hidden="1" x14ac:dyDescent="0.25"/>
    <row r="48594" hidden="1" x14ac:dyDescent="0.25"/>
    <row r="48595" hidden="1" x14ac:dyDescent="0.25"/>
    <row r="48596" hidden="1" x14ac:dyDescent="0.25"/>
    <row r="48597" hidden="1" x14ac:dyDescent="0.25"/>
    <row r="48598" hidden="1" x14ac:dyDescent="0.25"/>
    <row r="48599" hidden="1" x14ac:dyDescent="0.25"/>
    <row r="48600" hidden="1" x14ac:dyDescent="0.25"/>
    <row r="48601" hidden="1" x14ac:dyDescent="0.25"/>
    <row r="48602" hidden="1" x14ac:dyDescent="0.25"/>
    <row r="48603" hidden="1" x14ac:dyDescent="0.25"/>
    <row r="48604" hidden="1" x14ac:dyDescent="0.25"/>
    <row r="48605" hidden="1" x14ac:dyDescent="0.25"/>
    <row r="48606" hidden="1" x14ac:dyDescent="0.25"/>
    <row r="48607" hidden="1" x14ac:dyDescent="0.25"/>
    <row r="48608" hidden="1" x14ac:dyDescent="0.25"/>
    <row r="48609" hidden="1" x14ac:dyDescent="0.25"/>
    <row r="48610" hidden="1" x14ac:dyDescent="0.25"/>
    <row r="48611" hidden="1" x14ac:dyDescent="0.25"/>
    <row r="48612" hidden="1" x14ac:dyDescent="0.25"/>
    <row r="48613" hidden="1" x14ac:dyDescent="0.25"/>
    <row r="48614" hidden="1" x14ac:dyDescent="0.25"/>
    <row r="48615" hidden="1" x14ac:dyDescent="0.25"/>
    <row r="48616" hidden="1" x14ac:dyDescent="0.25"/>
    <row r="48617" hidden="1" x14ac:dyDescent="0.25"/>
    <row r="48618" hidden="1" x14ac:dyDescent="0.25"/>
    <row r="48619" hidden="1" x14ac:dyDescent="0.25"/>
    <row r="48620" hidden="1" x14ac:dyDescent="0.25"/>
    <row r="48621" hidden="1" x14ac:dyDescent="0.25"/>
    <row r="48622" hidden="1" x14ac:dyDescent="0.25"/>
    <row r="48623" hidden="1" x14ac:dyDescent="0.25"/>
    <row r="48624" hidden="1" x14ac:dyDescent="0.25"/>
    <row r="48625" hidden="1" x14ac:dyDescent="0.25"/>
    <row r="48626" hidden="1" x14ac:dyDescent="0.25"/>
    <row r="48627" hidden="1" x14ac:dyDescent="0.25"/>
    <row r="48628" hidden="1" x14ac:dyDescent="0.25"/>
    <row r="48629" hidden="1" x14ac:dyDescent="0.25"/>
    <row r="48630" hidden="1" x14ac:dyDescent="0.25"/>
    <row r="48631" hidden="1" x14ac:dyDescent="0.25"/>
    <row r="48632" hidden="1" x14ac:dyDescent="0.25"/>
    <row r="48633" hidden="1" x14ac:dyDescent="0.25"/>
    <row r="48634" hidden="1" x14ac:dyDescent="0.25"/>
    <row r="48635" hidden="1" x14ac:dyDescent="0.25"/>
    <row r="48636" hidden="1" x14ac:dyDescent="0.25"/>
    <row r="48637" hidden="1" x14ac:dyDescent="0.25"/>
    <row r="48638" hidden="1" x14ac:dyDescent="0.25"/>
    <row r="48639" hidden="1" x14ac:dyDescent="0.25"/>
    <row r="48640" hidden="1" x14ac:dyDescent="0.25"/>
    <row r="48641" hidden="1" x14ac:dyDescent="0.25"/>
    <row r="48642" hidden="1" x14ac:dyDescent="0.25"/>
    <row r="48643" hidden="1" x14ac:dyDescent="0.25"/>
    <row r="48644" hidden="1" x14ac:dyDescent="0.25"/>
    <row r="48645" hidden="1" x14ac:dyDescent="0.25"/>
    <row r="48646" hidden="1" x14ac:dyDescent="0.25"/>
    <row r="48647" hidden="1" x14ac:dyDescent="0.25"/>
    <row r="48648" hidden="1" x14ac:dyDescent="0.25"/>
    <row r="48649" hidden="1" x14ac:dyDescent="0.25"/>
    <row r="48650" hidden="1" x14ac:dyDescent="0.25"/>
    <row r="48651" hidden="1" x14ac:dyDescent="0.25"/>
    <row r="48652" hidden="1" x14ac:dyDescent="0.25"/>
    <row r="48653" hidden="1" x14ac:dyDescent="0.25"/>
    <row r="48654" hidden="1" x14ac:dyDescent="0.25"/>
    <row r="48655" hidden="1" x14ac:dyDescent="0.25"/>
    <row r="48656" hidden="1" x14ac:dyDescent="0.25"/>
    <row r="48657" hidden="1" x14ac:dyDescent="0.25"/>
    <row r="48658" hidden="1" x14ac:dyDescent="0.25"/>
    <row r="48659" hidden="1" x14ac:dyDescent="0.25"/>
    <row r="48660" hidden="1" x14ac:dyDescent="0.25"/>
    <row r="48661" hidden="1" x14ac:dyDescent="0.25"/>
    <row r="48662" hidden="1" x14ac:dyDescent="0.25"/>
    <row r="48663" hidden="1" x14ac:dyDescent="0.25"/>
    <row r="48664" hidden="1" x14ac:dyDescent="0.25"/>
    <row r="48665" hidden="1" x14ac:dyDescent="0.25"/>
    <row r="48666" hidden="1" x14ac:dyDescent="0.25"/>
    <row r="48667" hidden="1" x14ac:dyDescent="0.25"/>
    <row r="48668" hidden="1" x14ac:dyDescent="0.25"/>
    <row r="48669" hidden="1" x14ac:dyDescent="0.25"/>
    <row r="48670" hidden="1" x14ac:dyDescent="0.25"/>
    <row r="48671" hidden="1" x14ac:dyDescent="0.25"/>
    <row r="48672" hidden="1" x14ac:dyDescent="0.25"/>
    <row r="48673" hidden="1" x14ac:dyDescent="0.25"/>
    <row r="48674" hidden="1" x14ac:dyDescent="0.25"/>
    <row r="48675" hidden="1" x14ac:dyDescent="0.25"/>
    <row r="48676" hidden="1" x14ac:dyDescent="0.25"/>
    <row r="48677" hidden="1" x14ac:dyDescent="0.25"/>
    <row r="48678" hidden="1" x14ac:dyDescent="0.25"/>
    <row r="48679" hidden="1" x14ac:dyDescent="0.25"/>
    <row r="48680" hidden="1" x14ac:dyDescent="0.25"/>
    <row r="48681" hidden="1" x14ac:dyDescent="0.25"/>
    <row r="48682" hidden="1" x14ac:dyDescent="0.25"/>
    <row r="48683" hidden="1" x14ac:dyDescent="0.25"/>
    <row r="48684" hidden="1" x14ac:dyDescent="0.25"/>
    <row r="48685" hidden="1" x14ac:dyDescent="0.25"/>
    <row r="48686" hidden="1" x14ac:dyDescent="0.25"/>
    <row r="48687" hidden="1" x14ac:dyDescent="0.25"/>
    <row r="48688" hidden="1" x14ac:dyDescent="0.25"/>
    <row r="48689" hidden="1" x14ac:dyDescent="0.25"/>
    <row r="48690" hidden="1" x14ac:dyDescent="0.25"/>
    <row r="48691" hidden="1" x14ac:dyDescent="0.25"/>
    <row r="48692" hidden="1" x14ac:dyDescent="0.25"/>
    <row r="48693" hidden="1" x14ac:dyDescent="0.25"/>
    <row r="48694" hidden="1" x14ac:dyDescent="0.25"/>
    <row r="48695" hidden="1" x14ac:dyDescent="0.25"/>
    <row r="48696" hidden="1" x14ac:dyDescent="0.25"/>
    <row r="48697" hidden="1" x14ac:dyDescent="0.25"/>
    <row r="48698" hidden="1" x14ac:dyDescent="0.25"/>
    <row r="48699" hidden="1" x14ac:dyDescent="0.25"/>
    <row r="48700" hidden="1" x14ac:dyDescent="0.25"/>
    <row r="48701" hidden="1" x14ac:dyDescent="0.25"/>
    <row r="48702" hidden="1" x14ac:dyDescent="0.25"/>
    <row r="48703" hidden="1" x14ac:dyDescent="0.25"/>
    <row r="48704" hidden="1" x14ac:dyDescent="0.25"/>
    <row r="48705" hidden="1" x14ac:dyDescent="0.25"/>
    <row r="48706" hidden="1" x14ac:dyDescent="0.25"/>
    <row r="48707" hidden="1" x14ac:dyDescent="0.25"/>
    <row r="48708" hidden="1" x14ac:dyDescent="0.25"/>
    <row r="48709" hidden="1" x14ac:dyDescent="0.25"/>
    <row r="48710" hidden="1" x14ac:dyDescent="0.25"/>
    <row r="48711" hidden="1" x14ac:dyDescent="0.25"/>
    <row r="48712" hidden="1" x14ac:dyDescent="0.25"/>
    <row r="48713" hidden="1" x14ac:dyDescent="0.25"/>
    <row r="48714" hidden="1" x14ac:dyDescent="0.25"/>
    <row r="48715" hidden="1" x14ac:dyDescent="0.25"/>
    <row r="48716" hidden="1" x14ac:dyDescent="0.25"/>
    <row r="48717" hidden="1" x14ac:dyDescent="0.25"/>
    <row r="48718" hidden="1" x14ac:dyDescent="0.25"/>
    <row r="48719" hidden="1" x14ac:dyDescent="0.25"/>
    <row r="48720" hidden="1" x14ac:dyDescent="0.25"/>
    <row r="48721" hidden="1" x14ac:dyDescent="0.25"/>
    <row r="48722" hidden="1" x14ac:dyDescent="0.25"/>
    <row r="48723" hidden="1" x14ac:dyDescent="0.25"/>
    <row r="48724" hidden="1" x14ac:dyDescent="0.25"/>
    <row r="48725" hidden="1" x14ac:dyDescent="0.25"/>
    <row r="48726" hidden="1" x14ac:dyDescent="0.25"/>
    <row r="48727" hidden="1" x14ac:dyDescent="0.25"/>
    <row r="48728" hidden="1" x14ac:dyDescent="0.25"/>
    <row r="48729" hidden="1" x14ac:dyDescent="0.25"/>
    <row r="48730" hidden="1" x14ac:dyDescent="0.25"/>
    <row r="48731" hidden="1" x14ac:dyDescent="0.25"/>
    <row r="48732" hidden="1" x14ac:dyDescent="0.25"/>
    <row r="48733" hidden="1" x14ac:dyDescent="0.25"/>
    <row r="48734" hidden="1" x14ac:dyDescent="0.25"/>
    <row r="48735" hidden="1" x14ac:dyDescent="0.25"/>
    <row r="48736" hidden="1" x14ac:dyDescent="0.25"/>
    <row r="48737" hidden="1" x14ac:dyDescent="0.25"/>
    <row r="48738" hidden="1" x14ac:dyDescent="0.25"/>
    <row r="48739" hidden="1" x14ac:dyDescent="0.25"/>
    <row r="48740" hidden="1" x14ac:dyDescent="0.25"/>
    <row r="48741" hidden="1" x14ac:dyDescent="0.25"/>
    <row r="48742" hidden="1" x14ac:dyDescent="0.25"/>
    <row r="48743" hidden="1" x14ac:dyDescent="0.25"/>
    <row r="48744" hidden="1" x14ac:dyDescent="0.25"/>
    <row r="48745" hidden="1" x14ac:dyDescent="0.25"/>
    <row r="48746" hidden="1" x14ac:dyDescent="0.25"/>
    <row r="48747" hidden="1" x14ac:dyDescent="0.25"/>
    <row r="48748" hidden="1" x14ac:dyDescent="0.25"/>
    <row r="48749" hidden="1" x14ac:dyDescent="0.25"/>
    <row r="48750" hidden="1" x14ac:dyDescent="0.25"/>
    <row r="48751" hidden="1" x14ac:dyDescent="0.25"/>
    <row r="48752" hidden="1" x14ac:dyDescent="0.25"/>
    <row r="48753" hidden="1" x14ac:dyDescent="0.25"/>
    <row r="48754" hidden="1" x14ac:dyDescent="0.25"/>
    <row r="48755" hidden="1" x14ac:dyDescent="0.25"/>
    <row r="48756" hidden="1" x14ac:dyDescent="0.25"/>
    <row r="48757" hidden="1" x14ac:dyDescent="0.25"/>
    <row r="48758" hidden="1" x14ac:dyDescent="0.25"/>
    <row r="48759" hidden="1" x14ac:dyDescent="0.25"/>
    <row r="48760" hidden="1" x14ac:dyDescent="0.25"/>
    <row r="48761" hidden="1" x14ac:dyDescent="0.25"/>
    <row r="48762" hidden="1" x14ac:dyDescent="0.25"/>
    <row r="48763" hidden="1" x14ac:dyDescent="0.25"/>
    <row r="48764" hidden="1" x14ac:dyDescent="0.25"/>
    <row r="48765" hidden="1" x14ac:dyDescent="0.25"/>
    <row r="48766" hidden="1" x14ac:dyDescent="0.25"/>
    <row r="48767" hidden="1" x14ac:dyDescent="0.25"/>
    <row r="48768" hidden="1" x14ac:dyDescent="0.25"/>
    <row r="48769" hidden="1" x14ac:dyDescent="0.25"/>
    <row r="48770" hidden="1" x14ac:dyDescent="0.25"/>
    <row r="48771" hidden="1" x14ac:dyDescent="0.25"/>
    <row r="48772" hidden="1" x14ac:dyDescent="0.25"/>
    <row r="48773" hidden="1" x14ac:dyDescent="0.25"/>
    <row r="48774" hidden="1" x14ac:dyDescent="0.25"/>
    <row r="48775" hidden="1" x14ac:dyDescent="0.25"/>
    <row r="48776" hidden="1" x14ac:dyDescent="0.25"/>
    <row r="48777" hidden="1" x14ac:dyDescent="0.25"/>
    <row r="48778" hidden="1" x14ac:dyDescent="0.25"/>
    <row r="48779" hidden="1" x14ac:dyDescent="0.25"/>
    <row r="48780" hidden="1" x14ac:dyDescent="0.25"/>
    <row r="48781" hidden="1" x14ac:dyDescent="0.25"/>
    <row r="48782" hidden="1" x14ac:dyDescent="0.25"/>
    <row r="48783" hidden="1" x14ac:dyDescent="0.25"/>
    <row r="48784" hidden="1" x14ac:dyDescent="0.25"/>
    <row r="48785" hidden="1" x14ac:dyDescent="0.25"/>
    <row r="48786" hidden="1" x14ac:dyDescent="0.25"/>
    <row r="48787" hidden="1" x14ac:dyDescent="0.25"/>
    <row r="48788" hidden="1" x14ac:dyDescent="0.25"/>
    <row r="48789" hidden="1" x14ac:dyDescent="0.25"/>
    <row r="48790" hidden="1" x14ac:dyDescent="0.25"/>
    <row r="48791" hidden="1" x14ac:dyDescent="0.25"/>
    <row r="48792" hidden="1" x14ac:dyDescent="0.25"/>
    <row r="48793" hidden="1" x14ac:dyDescent="0.25"/>
    <row r="48794" hidden="1" x14ac:dyDescent="0.25"/>
    <row r="48795" hidden="1" x14ac:dyDescent="0.25"/>
    <row r="48796" hidden="1" x14ac:dyDescent="0.25"/>
    <row r="48797" hidden="1" x14ac:dyDescent="0.25"/>
    <row r="48798" hidden="1" x14ac:dyDescent="0.25"/>
    <row r="48799" hidden="1" x14ac:dyDescent="0.25"/>
    <row r="48800" hidden="1" x14ac:dyDescent="0.25"/>
    <row r="48801" hidden="1" x14ac:dyDescent="0.25"/>
    <row r="48802" hidden="1" x14ac:dyDescent="0.25"/>
    <row r="48803" hidden="1" x14ac:dyDescent="0.25"/>
    <row r="48804" hidden="1" x14ac:dyDescent="0.25"/>
    <row r="48805" hidden="1" x14ac:dyDescent="0.25"/>
    <row r="48806" hidden="1" x14ac:dyDescent="0.25"/>
    <row r="48807" hidden="1" x14ac:dyDescent="0.25"/>
    <row r="48808" hidden="1" x14ac:dyDescent="0.25"/>
    <row r="48809" hidden="1" x14ac:dyDescent="0.25"/>
    <row r="48810" hidden="1" x14ac:dyDescent="0.25"/>
    <row r="48811" hidden="1" x14ac:dyDescent="0.25"/>
    <row r="48812" hidden="1" x14ac:dyDescent="0.25"/>
    <row r="48813" hidden="1" x14ac:dyDescent="0.25"/>
    <row r="48814" hidden="1" x14ac:dyDescent="0.25"/>
    <row r="48815" hidden="1" x14ac:dyDescent="0.25"/>
    <row r="48816" hidden="1" x14ac:dyDescent="0.25"/>
    <row r="48817" hidden="1" x14ac:dyDescent="0.25"/>
    <row r="48818" hidden="1" x14ac:dyDescent="0.25"/>
    <row r="48819" hidden="1" x14ac:dyDescent="0.25"/>
    <row r="48820" hidden="1" x14ac:dyDescent="0.25"/>
    <row r="48821" hidden="1" x14ac:dyDescent="0.25"/>
    <row r="48822" hidden="1" x14ac:dyDescent="0.25"/>
    <row r="48823" hidden="1" x14ac:dyDescent="0.25"/>
    <row r="48824" hidden="1" x14ac:dyDescent="0.25"/>
    <row r="48825" hidden="1" x14ac:dyDescent="0.25"/>
    <row r="48826" hidden="1" x14ac:dyDescent="0.25"/>
    <row r="48827" hidden="1" x14ac:dyDescent="0.25"/>
    <row r="48828" hidden="1" x14ac:dyDescent="0.25"/>
    <row r="48829" hidden="1" x14ac:dyDescent="0.25"/>
    <row r="48830" hidden="1" x14ac:dyDescent="0.25"/>
    <row r="48831" hidden="1" x14ac:dyDescent="0.25"/>
    <row r="48832" hidden="1" x14ac:dyDescent="0.25"/>
    <row r="48833" hidden="1" x14ac:dyDescent="0.25"/>
    <row r="48834" hidden="1" x14ac:dyDescent="0.25"/>
    <row r="48835" hidden="1" x14ac:dyDescent="0.25"/>
    <row r="48836" hidden="1" x14ac:dyDescent="0.25"/>
    <row r="48837" hidden="1" x14ac:dyDescent="0.25"/>
    <row r="48838" hidden="1" x14ac:dyDescent="0.25"/>
    <row r="48839" hidden="1" x14ac:dyDescent="0.25"/>
    <row r="48840" hidden="1" x14ac:dyDescent="0.25"/>
    <row r="48841" hidden="1" x14ac:dyDescent="0.25"/>
    <row r="48842" hidden="1" x14ac:dyDescent="0.25"/>
    <row r="48843" hidden="1" x14ac:dyDescent="0.25"/>
    <row r="48844" hidden="1" x14ac:dyDescent="0.25"/>
    <row r="48845" hidden="1" x14ac:dyDescent="0.25"/>
    <row r="48846" hidden="1" x14ac:dyDescent="0.25"/>
    <row r="48847" hidden="1" x14ac:dyDescent="0.25"/>
    <row r="48848" hidden="1" x14ac:dyDescent="0.25"/>
    <row r="48849" hidden="1" x14ac:dyDescent="0.25"/>
    <row r="48850" hidden="1" x14ac:dyDescent="0.25"/>
    <row r="48851" hidden="1" x14ac:dyDescent="0.25"/>
    <row r="48852" hidden="1" x14ac:dyDescent="0.25"/>
    <row r="48853" hidden="1" x14ac:dyDescent="0.25"/>
    <row r="48854" hidden="1" x14ac:dyDescent="0.25"/>
    <row r="48855" hidden="1" x14ac:dyDescent="0.25"/>
    <row r="48856" hidden="1" x14ac:dyDescent="0.25"/>
    <row r="48857" hidden="1" x14ac:dyDescent="0.25"/>
    <row r="48858" hidden="1" x14ac:dyDescent="0.25"/>
    <row r="48859" hidden="1" x14ac:dyDescent="0.25"/>
    <row r="48860" hidden="1" x14ac:dyDescent="0.25"/>
    <row r="48861" hidden="1" x14ac:dyDescent="0.25"/>
    <row r="48862" hidden="1" x14ac:dyDescent="0.25"/>
    <row r="48863" hidden="1" x14ac:dyDescent="0.25"/>
    <row r="48864" hidden="1" x14ac:dyDescent="0.25"/>
    <row r="48865" hidden="1" x14ac:dyDescent="0.25"/>
    <row r="48866" hidden="1" x14ac:dyDescent="0.25"/>
    <row r="48867" hidden="1" x14ac:dyDescent="0.25"/>
    <row r="48868" hidden="1" x14ac:dyDescent="0.25"/>
    <row r="48869" hidden="1" x14ac:dyDescent="0.25"/>
    <row r="48870" hidden="1" x14ac:dyDescent="0.25"/>
    <row r="48871" hidden="1" x14ac:dyDescent="0.25"/>
    <row r="48872" hidden="1" x14ac:dyDescent="0.25"/>
    <row r="48873" hidden="1" x14ac:dyDescent="0.25"/>
    <row r="48874" hidden="1" x14ac:dyDescent="0.25"/>
    <row r="48875" hidden="1" x14ac:dyDescent="0.25"/>
    <row r="48876" hidden="1" x14ac:dyDescent="0.25"/>
    <row r="48877" hidden="1" x14ac:dyDescent="0.25"/>
    <row r="48878" hidden="1" x14ac:dyDescent="0.25"/>
    <row r="48879" hidden="1" x14ac:dyDescent="0.25"/>
    <row r="48880" hidden="1" x14ac:dyDescent="0.25"/>
    <row r="48881" hidden="1" x14ac:dyDescent="0.25"/>
    <row r="48882" hidden="1" x14ac:dyDescent="0.25"/>
    <row r="48883" hidden="1" x14ac:dyDescent="0.25"/>
    <row r="48884" hidden="1" x14ac:dyDescent="0.25"/>
    <row r="48885" hidden="1" x14ac:dyDescent="0.25"/>
    <row r="48886" hidden="1" x14ac:dyDescent="0.25"/>
    <row r="48887" hidden="1" x14ac:dyDescent="0.25"/>
    <row r="48888" hidden="1" x14ac:dyDescent="0.25"/>
    <row r="48889" hidden="1" x14ac:dyDescent="0.25"/>
    <row r="48890" hidden="1" x14ac:dyDescent="0.25"/>
    <row r="48891" hidden="1" x14ac:dyDescent="0.25"/>
    <row r="48892" hidden="1" x14ac:dyDescent="0.25"/>
    <row r="48893" hidden="1" x14ac:dyDescent="0.25"/>
    <row r="48894" hidden="1" x14ac:dyDescent="0.25"/>
    <row r="48895" hidden="1" x14ac:dyDescent="0.25"/>
    <row r="48896" hidden="1" x14ac:dyDescent="0.25"/>
    <row r="48897" hidden="1" x14ac:dyDescent="0.25"/>
    <row r="48898" hidden="1" x14ac:dyDescent="0.25"/>
    <row r="48899" hidden="1" x14ac:dyDescent="0.25"/>
    <row r="48900" hidden="1" x14ac:dyDescent="0.25"/>
    <row r="48901" hidden="1" x14ac:dyDescent="0.25"/>
    <row r="48902" hidden="1" x14ac:dyDescent="0.25"/>
    <row r="48903" hidden="1" x14ac:dyDescent="0.25"/>
    <row r="48904" hidden="1" x14ac:dyDescent="0.25"/>
    <row r="48905" hidden="1" x14ac:dyDescent="0.25"/>
    <row r="48906" hidden="1" x14ac:dyDescent="0.25"/>
    <row r="48907" hidden="1" x14ac:dyDescent="0.25"/>
    <row r="48908" hidden="1" x14ac:dyDescent="0.25"/>
    <row r="48909" hidden="1" x14ac:dyDescent="0.25"/>
    <row r="48910" hidden="1" x14ac:dyDescent="0.25"/>
    <row r="48911" hidden="1" x14ac:dyDescent="0.25"/>
    <row r="48912" hidden="1" x14ac:dyDescent="0.25"/>
    <row r="48913" hidden="1" x14ac:dyDescent="0.25"/>
    <row r="48914" hidden="1" x14ac:dyDescent="0.25"/>
    <row r="48915" hidden="1" x14ac:dyDescent="0.25"/>
    <row r="48916" hidden="1" x14ac:dyDescent="0.25"/>
    <row r="48917" hidden="1" x14ac:dyDescent="0.25"/>
    <row r="48918" hidden="1" x14ac:dyDescent="0.25"/>
    <row r="48919" hidden="1" x14ac:dyDescent="0.25"/>
    <row r="48920" hidden="1" x14ac:dyDescent="0.25"/>
    <row r="48921" hidden="1" x14ac:dyDescent="0.25"/>
    <row r="48922" hidden="1" x14ac:dyDescent="0.25"/>
    <row r="48923" hidden="1" x14ac:dyDescent="0.25"/>
    <row r="48924" hidden="1" x14ac:dyDescent="0.25"/>
    <row r="48925" hidden="1" x14ac:dyDescent="0.25"/>
    <row r="48926" hidden="1" x14ac:dyDescent="0.25"/>
    <row r="48927" hidden="1" x14ac:dyDescent="0.25"/>
    <row r="48928" hidden="1" x14ac:dyDescent="0.25"/>
    <row r="48929" hidden="1" x14ac:dyDescent="0.25"/>
    <row r="48930" hidden="1" x14ac:dyDescent="0.25"/>
    <row r="48931" hidden="1" x14ac:dyDescent="0.25"/>
    <row r="48932" hidden="1" x14ac:dyDescent="0.25"/>
    <row r="48933" hidden="1" x14ac:dyDescent="0.25"/>
    <row r="48934" hidden="1" x14ac:dyDescent="0.25"/>
    <row r="48935" hidden="1" x14ac:dyDescent="0.25"/>
    <row r="48936" hidden="1" x14ac:dyDescent="0.25"/>
    <row r="48937" hidden="1" x14ac:dyDescent="0.25"/>
    <row r="48938" hidden="1" x14ac:dyDescent="0.25"/>
    <row r="48939" hidden="1" x14ac:dyDescent="0.25"/>
    <row r="48940" hidden="1" x14ac:dyDescent="0.25"/>
    <row r="48941" hidden="1" x14ac:dyDescent="0.25"/>
    <row r="48942" hidden="1" x14ac:dyDescent="0.25"/>
    <row r="48943" hidden="1" x14ac:dyDescent="0.25"/>
    <row r="48944" hidden="1" x14ac:dyDescent="0.25"/>
    <row r="48945" hidden="1" x14ac:dyDescent="0.25"/>
    <row r="48946" hidden="1" x14ac:dyDescent="0.25"/>
    <row r="48947" hidden="1" x14ac:dyDescent="0.25"/>
    <row r="48948" hidden="1" x14ac:dyDescent="0.25"/>
    <row r="48949" hidden="1" x14ac:dyDescent="0.25"/>
    <row r="48950" hidden="1" x14ac:dyDescent="0.25"/>
    <row r="48951" hidden="1" x14ac:dyDescent="0.25"/>
    <row r="48952" hidden="1" x14ac:dyDescent="0.25"/>
    <row r="48953" hidden="1" x14ac:dyDescent="0.25"/>
    <row r="48954" hidden="1" x14ac:dyDescent="0.25"/>
    <row r="48955" hidden="1" x14ac:dyDescent="0.25"/>
    <row r="48956" hidden="1" x14ac:dyDescent="0.25"/>
    <row r="48957" hidden="1" x14ac:dyDescent="0.25"/>
    <row r="48958" hidden="1" x14ac:dyDescent="0.25"/>
    <row r="48959" hidden="1" x14ac:dyDescent="0.25"/>
    <row r="48960" hidden="1" x14ac:dyDescent="0.25"/>
    <row r="48961" hidden="1" x14ac:dyDescent="0.25"/>
    <row r="48962" hidden="1" x14ac:dyDescent="0.25"/>
    <row r="48963" hidden="1" x14ac:dyDescent="0.25"/>
    <row r="48964" hidden="1" x14ac:dyDescent="0.25"/>
    <row r="48965" hidden="1" x14ac:dyDescent="0.25"/>
    <row r="48966" hidden="1" x14ac:dyDescent="0.25"/>
    <row r="48967" hidden="1" x14ac:dyDescent="0.25"/>
    <row r="48968" hidden="1" x14ac:dyDescent="0.25"/>
    <row r="48969" hidden="1" x14ac:dyDescent="0.25"/>
    <row r="48970" hidden="1" x14ac:dyDescent="0.25"/>
    <row r="48971" hidden="1" x14ac:dyDescent="0.25"/>
    <row r="48972" hidden="1" x14ac:dyDescent="0.25"/>
    <row r="48973" hidden="1" x14ac:dyDescent="0.25"/>
    <row r="48974" hidden="1" x14ac:dyDescent="0.25"/>
    <row r="48975" hidden="1" x14ac:dyDescent="0.25"/>
    <row r="48976" hidden="1" x14ac:dyDescent="0.25"/>
    <row r="48977" hidden="1" x14ac:dyDescent="0.25"/>
    <row r="48978" hidden="1" x14ac:dyDescent="0.25"/>
    <row r="48979" hidden="1" x14ac:dyDescent="0.25"/>
    <row r="48980" hidden="1" x14ac:dyDescent="0.25"/>
    <row r="48981" hidden="1" x14ac:dyDescent="0.25"/>
    <row r="48982" hidden="1" x14ac:dyDescent="0.25"/>
    <row r="48983" hidden="1" x14ac:dyDescent="0.25"/>
    <row r="48984" hidden="1" x14ac:dyDescent="0.25"/>
    <row r="48985" hidden="1" x14ac:dyDescent="0.25"/>
    <row r="48986" hidden="1" x14ac:dyDescent="0.25"/>
    <row r="48987" hidden="1" x14ac:dyDescent="0.25"/>
    <row r="48988" hidden="1" x14ac:dyDescent="0.25"/>
    <row r="48989" hidden="1" x14ac:dyDescent="0.25"/>
    <row r="48990" hidden="1" x14ac:dyDescent="0.25"/>
    <row r="48991" hidden="1" x14ac:dyDescent="0.25"/>
    <row r="48992" hidden="1" x14ac:dyDescent="0.25"/>
    <row r="48993" hidden="1" x14ac:dyDescent="0.25"/>
    <row r="48994" hidden="1" x14ac:dyDescent="0.25"/>
    <row r="48995" hidden="1" x14ac:dyDescent="0.25"/>
    <row r="48996" hidden="1" x14ac:dyDescent="0.25"/>
    <row r="48997" hidden="1" x14ac:dyDescent="0.25"/>
    <row r="48998" hidden="1" x14ac:dyDescent="0.25"/>
    <row r="48999" hidden="1" x14ac:dyDescent="0.25"/>
    <row r="49000" hidden="1" x14ac:dyDescent="0.25"/>
    <row r="49001" hidden="1" x14ac:dyDescent="0.25"/>
    <row r="49002" hidden="1" x14ac:dyDescent="0.25"/>
    <row r="49003" hidden="1" x14ac:dyDescent="0.25"/>
    <row r="49004" hidden="1" x14ac:dyDescent="0.25"/>
    <row r="49005" hidden="1" x14ac:dyDescent="0.25"/>
    <row r="49006" hidden="1" x14ac:dyDescent="0.25"/>
    <row r="49007" hidden="1" x14ac:dyDescent="0.25"/>
    <row r="49008" hidden="1" x14ac:dyDescent="0.25"/>
    <row r="49009" hidden="1" x14ac:dyDescent="0.25"/>
    <row r="49010" hidden="1" x14ac:dyDescent="0.25"/>
    <row r="49011" hidden="1" x14ac:dyDescent="0.25"/>
    <row r="49012" hidden="1" x14ac:dyDescent="0.25"/>
    <row r="49013" hidden="1" x14ac:dyDescent="0.25"/>
    <row r="49014" hidden="1" x14ac:dyDescent="0.25"/>
    <row r="49015" hidden="1" x14ac:dyDescent="0.25"/>
    <row r="49016" hidden="1" x14ac:dyDescent="0.25"/>
    <row r="49017" hidden="1" x14ac:dyDescent="0.25"/>
    <row r="49018" hidden="1" x14ac:dyDescent="0.25"/>
    <row r="49019" hidden="1" x14ac:dyDescent="0.25"/>
    <row r="49020" hidden="1" x14ac:dyDescent="0.25"/>
    <row r="49021" hidden="1" x14ac:dyDescent="0.25"/>
    <row r="49022" hidden="1" x14ac:dyDescent="0.25"/>
    <row r="49023" hidden="1" x14ac:dyDescent="0.25"/>
    <row r="49024" hidden="1" x14ac:dyDescent="0.25"/>
    <row r="49025" hidden="1" x14ac:dyDescent="0.25"/>
    <row r="49026" hidden="1" x14ac:dyDescent="0.25"/>
    <row r="49027" hidden="1" x14ac:dyDescent="0.25"/>
    <row r="49028" hidden="1" x14ac:dyDescent="0.25"/>
    <row r="49029" hidden="1" x14ac:dyDescent="0.25"/>
    <row r="49030" hidden="1" x14ac:dyDescent="0.25"/>
    <row r="49031" hidden="1" x14ac:dyDescent="0.25"/>
    <row r="49032" hidden="1" x14ac:dyDescent="0.25"/>
    <row r="49033" hidden="1" x14ac:dyDescent="0.25"/>
    <row r="49034" hidden="1" x14ac:dyDescent="0.25"/>
    <row r="49035" hidden="1" x14ac:dyDescent="0.25"/>
    <row r="49036" hidden="1" x14ac:dyDescent="0.25"/>
    <row r="49037" hidden="1" x14ac:dyDescent="0.25"/>
    <row r="49038" hidden="1" x14ac:dyDescent="0.25"/>
    <row r="49039" hidden="1" x14ac:dyDescent="0.25"/>
    <row r="49040" hidden="1" x14ac:dyDescent="0.25"/>
    <row r="49041" hidden="1" x14ac:dyDescent="0.25"/>
    <row r="49042" hidden="1" x14ac:dyDescent="0.25"/>
    <row r="49043" hidden="1" x14ac:dyDescent="0.25"/>
    <row r="49044" hidden="1" x14ac:dyDescent="0.25"/>
    <row r="49045" hidden="1" x14ac:dyDescent="0.25"/>
    <row r="49046" hidden="1" x14ac:dyDescent="0.25"/>
    <row r="49047" hidden="1" x14ac:dyDescent="0.25"/>
    <row r="49048" hidden="1" x14ac:dyDescent="0.25"/>
    <row r="49049" hidden="1" x14ac:dyDescent="0.25"/>
    <row r="49050" hidden="1" x14ac:dyDescent="0.25"/>
    <row r="49051" hidden="1" x14ac:dyDescent="0.25"/>
    <row r="49052" hidden="1" x14ac:dyDescent="0.25"/>
    <row r="49053" hidden="1" x14ac:dyDescent="0.25"/>
    <row r="49054" hidden="1" x14ac:dyDescent="0.25"/>
    <row r="49055" hidden="1" x14ac:dyDescent="0.25"/>
    <row r="49056" hidden="1" x14ac:dyDescent="0.25"/>
    <row r="49057" hidden="1" x14ac:dyDescent="0.25"/>
    <row r="49058" hidden="1" x14ac:dyDescent="0.25"/>
    <row r="49059" hidden="1" x14ac:dyDescent="0.25"/>
    <row r="49060" hidden="1" x14ac:dyDescent="0.25"/>
    <row r="49061" hidden="1" x14ac:dyDescent="0.25"/>
    <row r="49062" hidden="1" x14ac:dyDescent="0.25"/>
    <row r="49063" hidden="1" x14ac:dyDescent="0.25"/>
    <row r="49064" hidden="1" x14ac:dyDescent="0.25"/>
    <row r="49065" hidden="1" x14ac:dyDescent="0.25"/>
    <row r="49066" hidden="1" x14ac:dyDescent="0.25"/>
    <row r="49067" hidden="1" x14ac:dyDescent="0.25"/>
    <row r="49068" hidden="1" x14ac:dyDescent="0.25"/>
    <row r="49069" hidden="1" x14ac:dyDescent="0.25"/>
    <row r="49070" hidden="1" x14ac:dyDescent="0.25"/>
    <row r="49071" hidden="1" x14ac:dyDescent="0.25"/>
    <row r="49072" hidden="1" x14ac:dyDescent="0.25"/>
    <row r="49073" hidden="1" x14ac:dyDescent="0.25"/>
    <row r="49074" hidden="1" x14ac:dyDescent="0.25"/>
    <row r="49075" hidden="1" x14ac:dyDescent="0.25"/>
    <row r="49076" hidden="1" x14ac:dyDescent="0.25"/>
    <row r="49077" hidden="1" x14ac:dyDescent="0.25"/>
    <row r="49078" hidden="1" x14ac:dyDescent="0.25"/>
    <row r="49079" hidden="1" x14ac:dyDescent="0.25"/>
    <row r="49080" hidden="1" x14ac:dyDescent="0.25"/>
    <row r="49081" hidden="1" x14ac:dyDescent="0.25"/>
    <row r="49082" hidden="1" x14ac:dyDescent="0.25"/>
    <row r="49083" hidden="1" x14ac:dyDescent="0.25"/>
    <row r="49084" hidden="1" x14ac:dyDescent="0.25"/>
    <row r="49085" hidden="1" x14ac:dyDescent="0.25"/>
    <row r="49086" hidden="1" x14ac:dyDescent="0.25"/>
    <row r="49087" hidden="1" x14ac:dyDescent="0.25"/>
    <row r="49088" hidden="1" x14ac:dyDescent="0.25"/>
    <row r="49089" hidden="1" x14ac:dyDescent="0.25"/>
    <row r="49090" hidden="1" x14ac:dyDescent="0.25"/>
    <row r="49091" hidden="1" x14ac:dyDescent="0.25"/>
    <row r="49092" hidden="1" x14ac:dyDescent="0.25"/>
    <row r="49093" hidden="1" x14ac:dyDescent="0.25"/>
    <row r="49094" hidden="1" x14ac:dyDescent="0.25"/>
    <row r="49095" hidden="1" x14ac:dyDescent="0.25"/>
    <row r="49096" hidden="1" x14ac:dyDescent="0.25"/>
    <row r="49097" hidden="1" x14ac:dyDescent="0.25"/>
    <row r="49098" hidden="1" x14ac:dyDescent="0.25"/>
    <row r="49099" hidden="1" x14ac:dyDescent="0.25"/>
    <row r="49100" hidden="1" x14ac:dyDescent="0.25"/>
    <row r="49101" hidden="1" x14ac:dyDescent="0.25"/>
    <row r="49102" hidden="1" x14ac:dyDescent="0.25"/>
    <row r="49103" hidden="1" x14ac:dyDescent="0.25"/>
    <row r="49104" hidden="1" x14ac:dyDescent="0.25"/>
    <row r="49105" hidden="1" x14ac:dyDescent="0.25"/>
    <row r="49106" hidden="1" x14ac:dyDescent="0.25"/>
    <row r="49107" hidden="1" x14ac:dyDescent="0.25"/>
    <row r="49108" hidden="1" x14ac:dyDescent="0.25"/>
    <row r="49109" hidden="1" x14ac:dyDescent="0.25"/>
    <row r="49110" hidden="1" x14ac:dyDescent="0.25"/>
    <row r="49111" hidden="1" x14ac:dyDescent="0.25"/>
    <row r="49112" hidden="1" x14ac:dyDescent="0.25"/>
    <row r="49113" hidden="1" x14ac:dyDescent="0.25"/>
    <row r="49114" hidden="1" x14ac:dyDescent="0.25"/>
    <row r="49115" hidden="1" x14ac:dyDescent="0.25"/>
    <row r="49116" hidden="1" x14ac:dyDescent="0.25"/>
    <row r="49117" hidden="1" x14ac:dyDescent="0.25"/>
    <row r="49118" hidden="1" x14ac:dyDescent="0.25"/>
    <row r="49119" hidden="1" x14ac:dyDescent="0.25"/>
    <row r="49120" hidden="1" x14ac:dyDescent="0.25"/>
    <row r="49121" hidden="1" x14ac:dyDescent="0.25"/>
    <row r="49122" hidden="1" x14ac:dyDescent="0.25"/>
    <row r="49123" hidden="1" x14ac:dyDescent="0.25"/>
    <row r="49124" hidden="1" x14ac:dyDescent="0.25"/>
    <row r="49125" hidden="1" x14ac:dyDescent="0.25"/>
    <row r="49126" hidden="1" x14ac:dyDescent="0.25"/>
    <row r="49127" hidden="1" x14ac:dyDescent="0.25"/>
    <row r="49128" hidden="1" x14ac:dyDescent="0.25"/>
    <row r="49129" hidden="1" x14ac:dyDescent="0.25"/>
    <row r="49130" hidden="1" x14ac:dyDescent="0.25"/>
    <row r="49131" hidden="1" x14ac:dyDescent="0.25"/>
    <row r="49132" hidden="1" x14ac:dyDescent="0.25"/>
    <row r="49133" hidden="1" x14ac:dyDescent="0.25"/>
    <row r="49134" hidden="1" x14ac:dyDescent="0.25"/>
    <row r="49135" hidden="1" x14ac:dyDescent="0.25"/>
    <row r="49136" hidden="1" x14ac:dyDescent="0.25"/>
    <row r="49137" hidden="1" x14ac:dyDescent="0.25"/>
    <row r="49138" hidden="1" x14ac:dyDescent="0.25"/>
    <row r="49139" hidden="1" x14ac:dyDescent="0.25"/>
    <row r="49140" hidden="1" x14ac:dyDescent="0.25"/>
    <row r="49141" hidden="1" x14ac:dyDescent="0.25"/>
    <row r="49142" hidden="1" x14ac:dyDescent="0.25"/>
    <row r="49143" hidden="1" x14ac:dyDescent="0.25"/>
    <row r="49144" hidden="1" x14ac:dyDescent="0.25"/>
    <row r="49145" hidden="1" x14ac:dyDescent="0.25"/>
    <row r="49146" hidden="1" x14ac:dyDescent="0.25"/>
    <row r="49147" hidden="1" x14ac:dyDescent="0.25"/>
    <row r="49148" hidden="1" x14ac:dyDescent="0.25"/>
    <row r="49149" hidden="1" x14ac:dyDescent="0.25"/>
    <row r="49150" hidden="1" x14ac:dyDescent="0.25"/>
    <row r="49151" hidden="1" x14ac:dyDescent="0.25"/>
    <row r="49152" hidden="1" x14ac:dyDescent="0.25"/>
    <row r="49153" hidden="1" x14ac:dyDescent="0.25"/>
    <row r="49154" hidden="1" x14ac:dyDescent="0.25"/>
    <row r="49155" hidden="1" x14ac:dyDescent="0.25"/>
    <row r="49156" hidden="1" x14ac:dyDescent="0.25"/>
    <row r="49157" hidden="1" x14ac:dyDescent="0.25"/>
    <row r="49158" hidden="1" x14ac:dyDescent="0.25"/>
    <row r="49159" hidden="1" x14ac:dyDescent="0.25"/>
    <row r="49160" hidden="1" x14ac:dyDescent="0.25"/>
    <row r="49161" hidden="1" x14ac:dyDescent="0.25"/>
    <row r="49162" hidden="1" x14ac:dyDescent="0.25"/>
    <row r="49163" hidden="1" x14ac:dyDescent="0.25"/>
    <row r="49164" hidden="1" x14ac:dyDescent="0.25"/>
    <row r="49165" hidden="1" x14ac:dyDescent="0.25"/>
    <row r="49166" hidden="1" x14ac:dyDescent="0.25"/>
    <row r="49167" hidden="1" x14ac:dyDescent="0.25"/>
    <row r="49168" hidden="1" x14ac:dyDescent="0.25"/>
    <row r="49169" hidden="1" x14ac:dyDescent="0.25"/>
    <row r="49170" hidden="1" x14ac:dyDescent="0.25"/>
    <row r="49171" hidden="1" x14ac:dyDescent="0.25"/>
    <row r="49172" hidden="1" x14ac:dyDescent="0.25"/>
    <row r="49173" hidden="1" x14ac:dyDescent="0.25"/>
    <row r="49174" hidden="1" x14ac:dyDescent="0.25"/>
    <row r="49175" hidden="1" x14ac:dyDescent="0.25"/>
    <row r="49176" hidden="1" x14ac:dyDescent="0.25"/>
    <row r="49177" hidden="1" x14ac:dyDescent="0.25"/>
    <row r="49178" hidden="1" x14ac:dyDescent="0.25"/>
    <row r="49179" hidden="1" x14ac:dyDescent="0.25"/>
    <row r="49180" hidden="1" x14ac:dyDescent="0.25"/>
    <row r="49181" hidden="1" x14ac:dyDescent="0.25"/>
    <row r="49182" hidden="1" x14ac:dyDescent="0.25"/>
    <row r="49183" hidden="1" x14ac:dyDescent="0.25"/>
    <row r="49184" hidden="1" x14ac:dyDescent="0.25"/>
    <row r="49185" hidden="1" x14ac:dyDescent="0.25"/>
    <row r="49186" hidden="1" x14ac:dyDescent="0.25"/>
    <row r="49187" hidden="1" x14ac:dyDescent="0.25"/>
    <row r="49188" hidden="1" x14ac:dyDescent="0.25"/>
    <row r="49189" hidden="1" x14ac:dyDescent="0.25"/>
    <row r="49190" hidden="1" x14ac:dyDescent="0.25"/>
    <row r="49191" hidden="1" x14ac:dyDescent="0.25"/>
    <row r="49192" hidden="1" x14ac:dyDescent="0.25"/>
    <row r="49193" hidden="1" x14ac:dyDescent="0.25"/>
    <row r="49194" hidden="1" x14ac:dyDescent="0.25"/>
    <row r="49195" hidden="1" x14ac:dyDescent="0.25"/>
    <row r="49196" hidden="1" x14ac:dyDescent="0.25"/>
    <row r="49197" hidden="1" x14ac:dyDescent="0.25"/>
    <row r="49198" hidden="1" x14ac:dyDescent="0.25"/>
    <row r="49199" hidden="1" x14ac:dyDescent="0.25"/>
    <row r="49200" hidden="1" x14ac:dyDescent="0.25"/>
    <row r="49201" hidden="1" x14ac:dyDescent="0.25"/>
    <row r="49202" hidden="1" x14ac:dyDescent="0.25"/>
    <row r="49203" hidden="1" x14ac:dyDescent="0.25"/>
    <row r="49204" hidden="1" x14ac:dyDescent="0.25"/>
    <row r="49205" hidden="1" x14ac:dyDescent="0.25"/>
    <row r="49206" hidden="1" x14ac:dyDescent="0.25"/>
    <row r="49207" hidden="1" x14ac:dyDescent="0.25"/>
    <row r="49208" hidden="1" x14ac:dyDescent="0.25"/>
    <row r="49209" hidden="1" x14ac:dyDescent="0.25"/>
    <row r="49210" hidden="1" x14ac:dyDescent="0.25"/>
    <row r="49211" hidden="1" x14ac:dyDescent="0.25"/>
    <row r="49212" hidden="1" x14ac:dyDescent="0.25"/>
    <row r="49213" hidden="1" x14ac:dyDescent="0.25"/>
    <row r="49214" hidden="1" x14ac:dyDescent="0.25"/>
    <row r="49215" hidden="1" x14ac:dyDescent="0.25"/>
    <row r="49216" hidden="1" x14ac:dyDescent="0.25"/>
    <row r="49217" hidden="1" x14ac:dyDescent="0.25"/>
    <row r="49218" hidden="1" x14ac:dyDescent="0.25"/>
    <row r="49219" hidden="1" x14ac:dyDescent="0.25"/>
    <row r="49220" hidden="1" x14ac:dyDescent="0.25"/>
    <row r="49221" hidden="1" x14ac:dyDescent="0.25"/>
    <row r="49222" hidden="1" x14ac:dyDescent="0.25"/>
    <row r="49223" hidden="1" x14ac:dyDescent="0.25"/>
    <row r="49224" hidden="1" x14ac:dyDescent="0.25"/>
    <row r="49225" hidden="1" x14ac:dyDescent="0.25"/>
    <row r="49226" hidden="1" x14ac:dyDescent="0.25"/>
    <row r="49227" hidden="1" x14ac:dyDescent="0.25"/>
    <row r="49228" hidden="1" x14ac:dyDescent="0.25"/>
    <row r="49229" hidden="1" x14ac:dyDescent="0.25"/>
    <row r="49230" hidden="1" x14ac:dyDescent="0.25"/>
    <row r="49231" hidden="1" x14ac:dyDescent="0.25"/>
    <row r="49232" hidden="1" x14ac:dyDescent="0.25"/>
    <row r="49233" hidden="1" x14ac:dyDescent="0.25"/>
    <row r="49234" hidden="1" x14ac:dyDescent="0.25"/>
    <row r="49235" hidden="1" x14ac:dyDescent="0.25"/>
    <row r="49236" hidden="1" x14ac:dyDescent="0.25"/>
    <row r="49237" hidden="1" x14ac:dyDescent="0.25"/>
    <row r="49238" hidden="1" x14ac:dyDescent="0.25"/>
    <row r="49239" hidden="1" x14ac:dyDescent="0.25"/>
    <row r="49240" hidden="1" x14ac:dyDescent="0.25"/>
    <row r="49241" hidden="1" x14ac:dyDescent="0.25"/>
    <row r="49242" hidden="1" x14ac:dyDescent="0.25"/>
    <row r="49243" hidden="1" x14ac:dyDescent="0.25"/>
    <row r="49244" hidden="1" x14ac:dyDescent="0.25"/>
    <row r="49245" hidden="1" x14ac:dyDescent="0.25"/>
    <row r="49246" hidden="1" x14ac:dyDescent="0.25"/>
    <row r="49247" hidden="1" x14ac:dyDescent="0.25"/>
    <row r="49248" hidden="1" x14ac:dyDescent="0.25"/>
    <row r="49249" hidden="1" x14ac:dyDescent="0.25"/>
    <row r="49250" hidden="1" x14ac:dyDescent="0.25"/>
    <row r="49251" hidden="1" x14ac:dyDescent="0.25"/>
    <row r="49252" hidden="1" x14ac:dyDescent="0.25"/>
    <row r="49253" hidden="1" x14ac:dyDescent="0.25"/>
    <row r="49254" hidden="1" x14ac:dyDescent="0.25"/>
    <row r="49255" hidden="1" x14ac:dyDescent="0.25"/>
    <row r="49256" hidden="1" x14ac:dyDescent="0.25"/>
    <row r="49257" hidden="1" x14ac:dyDescent="0.25"/>
    <row r="49258" hidden="1" x14ac:dyDescent="0.25"/>
    <row r="49259" hidden="1" x14ac:dyDescent="0.25"/>
    <row r="49260" hidden="1" x14ac:dyDescent="0.25"/>
    <row r="49261" hidden="1" x14ac:dyDescent="0.25"/>
    <row r="49262" hidden="1" x14ac:dyDescent="0.25"/>
    <row r="49263" hidden="1" x14ac:dyDescent="0.25"/>
    <row r="49264" hidden="1" x14ac:dyDescent="0.25"/>
    <row r="49265" hidden="1" x14ac:dyDescent="0.25"/>
    <row r="49266" hidden="1" x14ac:dyDescent="0.25"/>
    <row r="49267" hidden="1" x14ac:dyDescent="0.25"/>
    <row r="49268" hidden="1" x14ac:dyDescent="0.25"/>
    <row r="49269" hidden="1" x14ac:dyDescent="0.25"/>
    <row r="49270" hidden="1" x14ac:dyDescent="0.25"/>
    <row r="49271" hidden="1" x14ac:dyDescent="0.25"/>
    <row r="49272" hidden="1" x14ac:dyDescent="0.25"/>
    <row r="49273" hidden="1" x14ac:dyDescent="0.25"/>
    <row r="49274" hidden="1" x14ac:dyDescent="0.25"/>
    <row r="49275" hidden="1" x14ac:dyDescent="0.25"/>
    <row r="49276" hidden="1" x14ac:dyDescent="0.25"/>
    <row r="49277" hidden="1" x14ac:dyDescent="0.25"/>
    <row r="49278" hidden="1" x14ac:dyDescent="0.25"/>
    <row r="49279" hidden="1" x14ac:dyDescent="0.25"/>
    <row r="49280" hidden="1" x14ac:dyDescent="0.25"/>
    <row r="49281" hidden="1" x14ac:dyDescent="0.25"/>
    <row r="49282" hidden="1" x14ac:dyDescent="0.25"/>
    <row r="49283" hidden="1" x14ac:dyDescent="0.25"/>
    <row r="49284" hidden="1" x14ac:dyDescent="0.25"/>
    <row r="49285" hidden="1" x14ac:dyDescent="0.25"/>
    <row r="49286" hidden="1" x14ac:dyDescent="0.25"/>
    <row r="49287" hidden="1" x14ac:dyDescent="0.25"/>
    <row r="49288" hidden="1" x14ac:dyDescent="0.25"/>
    <row r="49289" hidden="1" x14ac:dyDescent="0.25"/>
    <row r="49290" hidden="1" x14ac:dyDescent="0.25"/>
    <row r="49291" hidden="1" x14ac:dyDescent="0.25"/>
    <row r="49292" hidden="1" x14ac:dyDescent="0.25"/>
    <row r="49293" hidden="1" x14ac:dyDescent="0.25"/>
    <row r="49294" hidden="1" x14ac:dyDescent="0.25"/>
    <row r="49295" hidden="1" x14ac:dyDescent="0.25"/>
    <row r="49296" hidden="1" x14ac:dyDescent="0.25"/>
    <row r="49297" hidden="1" x14ac:dyDescent="0.25"/>
    <row r="49298" hidden="1" x14ac:dyDescent="0.25"/>
    <row r="49299" hidden="1" x14ac:dyDescent="0.25"/>
    <row r="49300" hidden="1" x14ac:dyDescent="0.25"/>
    <row r="49301" hidden="1" x14ac:dyDescent="0.25"/>
    <row r="49302" hidden="1" x14ac:dyDescent="0.25"/>
    <row r="49303" hidden="1" x14ac:dyDescent="0.25"/>
    <row r="49304" hidden="1" x14ac:dyDescent="0.25"/>
    <row r="49305" hidden="1" x14ac:dyDescent="0.25"/>
    <row r="49306" hidden="1" x14ac:dyDescent="0.25"/>
    <row r="49307" hidden="1" x14ac:dyDescent="0.25"/>
    <row r="49308" hidden="1" x14ac:dyDescent="0.25"/>
    <row r="49309" hidden="1" x14ac:dyDescent="0.25"/>
    <row r="49310" hidden="1" x14ac:dyDescent="0.25"/>
    <row r="49311" hidden="1" x14ac:dyDescent="0.25"/>
    <row r="49312" hidden="1" x14ac:dyDescent="0.25"/>
    <row r="49313" hidden="1" x14ac:dyDescent="0.25"/>
    <row r="49314" hidden="1" x14ac:dyDescent="0.25"/>
    <row r="49315" hidden="1" x14ac:dyDescent="0.25"/>
    <row r="49316" hidden="1" x14ac:dyDescent="0.25"/>
    <row r="49317" hidden="1" x14ac:dyDescent="0.25"/>
    <row r="49318" hidden="1" x14ac:dyDescent="0.25"/>
    <row r="49319" hidden="1" x14ac:dyDescent="0.25"/>
    <row r="49320" hidden="1" x14ac:dyDescent="0.25"/>
    <row r="49321" hidden="1" x14ac:dyDescent="0.25"/>
    <row r="49322" hidden="1" x14ac:dyDescent="0.25"/>
    <row r="49323" hidden="1" x14ac:dyDescent="0.25"/>
    <row r="49324" hidden="1" x14ac:dyDescent="0.25"/>
    <row r="49325" hidden="1" x14ac:dyDescent="0.25"/>
    <row r="49326" hidden="1" x14ac:dyDescent="0.25"/>
    <row r="49327" hidden="1" x14ac:dyDescent="0.25"/>
    <row r="49328" hidden="1" x14ac:dyDescent="0.25"/>
    <row r="49329" hidden="1" x14ac:dyDescent="0.25"/>
    <row r="49330" hidden="1" x14ac:dyDescent="0.25"/>
    <row r="49331" hidden="1" x14ac:dyDescent="0.25"/>
    <row r="49332" hidden="1" x14ac:dyDescent="0.25"/>
    <row r="49333" hidden="1" x14ac:dyDescent="0.25"/>
    <row r="49334" hidden="1" x14ac:dyDescent="0.25"/>
    <row r="49335" hidden="1" x14ac:dyDescent="0.25"/>
    <row r="49336" hidden="1" x14ac:dyDescent="0.25"/>
    <row r="49337" hidden="1" x14ac:dyDescent="0.25"/>
    <row r="49338" hidden="1" x14ac:dyDescent="0.25"/>
    <row r="49339" hidden="1" x14ac:dyDescent="0.25"/>
    <row r="49340" hidden="1" x14ac:dyDescent="0.25"/>
    <row r="49341" hidden="1" x14ac:dyDescent="0.25"/>
    <row r="49342" hidden="1" x14ac:dyDescent="0.25"/>
    <row r="49343" hidden="1" x14ac:dyDescent="0.25"/>
    <row r="49344" hidden="1" x14ac:dyDescent="0.25"/>
    <row r="49345" hidden="1" x14ac:dyDescent="0.25"/>
    <row r="49346" hidden="1" x14ac:dyDescent="0.25"/>
    <row r="49347" hidden="1" x14ac:dyDescent="0.25"/>
    <row r="49348" hidden="1" x14ac:dyDescent="0.25"/>
    <row r="49349" hidden="1" x14ac:dyDescent="0.25"/>
    <row r="49350" hidden="1" x14ac:dyDescent="0.25"/>
    <row r="49351" hidden="1" x14ac:dyDescent="0.25"/>
    <row r="49352" hidden="1" x14ac:dyDescent="0.25"/>
    <row r="49353" hidden="1" x14ac:dyDescent="0.25"/>
    <row r="49354" hidden="1" x14ac:dyDescent="0.25"/>
    <row r="49355" hidden="1" x14ac:dyDescent="0.25"/>
    <row r="49356" hidden="1" x14ac:dyDescent="0.25"/>
    <row r="49357" hidden="1" x14ac:dyDescent="0.25"/>
    <row r="49358" hidden="1" x14ac:dyDescent="0.25"/>
    <row r="49359" hidden="1" x14ac:dyDescent="0.25"/>
    <row r="49360" hidden="1" x14ac:dyDescent="0.25"/>
    <row r="49361" hidden="1" x14ac:dyDescent="0.25"/>
    <row r="49362" hidden="1" x14ac:dyDescent="0.25"/>
    <row r="49363" hidden="1" x14ac:dyDescent="0.25"/>
    <row r="49364" hidden="1" x14ac:dyDescent="0.25"/>
    <row r="49365" hidden="1" x14ac:dyDescent="0.25"/>
    <row r="49366" hidden="1" x14ac:dyDescent="0.25"/>
    <row r="49367" hidden="1" x14ac:dyDescent="0.25"/>
    <row r="49368" hidden="1" x14ac:dyDescent="0.25"/>
    <row r="49369" hidden="1" x14ac:dyDescent="0.25"/>
    <row r="49370" hidden="1" x14ac:dyDescent="0.25"/>
    <row r="49371" hidden="1" x14ac:dyDescent="0.25"/>
    <row r="49372" hidden="1" x14ac:dyDescent="0.25"/>
    <row r="49373" hidden="1" x14ac:dyDescent="0.25"/>
    <row r="49374" hidden="1" x14ac:dyDescent="0.25"/>
    <row r="49375" hidden="1" x14ac:dyDescent="0.25"/>
    <row r="49376" hidden="1" x14ac:dyDescent="0.25"/>
    <row r="49377" hidden="1" x14ac:dyDescent="0.25"/>
    <row r="49378" hidden="1" x14ac:dyDescent="0.25"/>
    <row r="49379" hidden="1" x14ac:dyDescent="0.25"/>
    <row r="49380" hidden="1" x14ac:dyDescent="0.25"/>
    <row r="49381" hidden="1" x14ac:dyDescent="0.25"/>
    <row r="49382" hidden="1" x14ac:dyDescent="0.25"/>
    <row r="49383" hidden="1" x14ac:dyDescent="0.25"/>
    <row r="49384" hidden="1" x14ac:dyDescent="0.25"/>
    <row r="49385" hidden="1" x14ac:dyDescent="0.25"/>
    <row r="49386" hidden="1" x14ac:dyDescent="0.25"/>
    <row r="49387" hidden="1" x14ac:dyDescent="0.25"/>
    <row r="49388" hidden="1" x14ac:dyDescent="0.25"/>
    <row r="49389" hidden="1" x14ac:dyDescent="0.25"/>
    <row r="49390" hidden="1" x14ac:dyDescent="0.25"/>
    <row r="49391" hidden="1" x14ac:dyDescent="0.25"/>
    <row r="49392" hidden="1" x14ac:dyDescent="0.25"/>
    <row r="49393" hidden="1" x14ac:dyDescent="0.25"/>
    <row r="49394" hidden="1" x14ac:dyDescent="0.25"/>
    <row r="49395" hidden="1" x14ac:dyDescent="0.25"/>
    <row r="49396" hidden="1" x14ac:dyDescent="0.25"/>
    <row r="49397" hidden="1" x14ac:dyDescent="0.25"/>
    <row r="49398" hidden="1" x14ac:dyDescent="0.25"/>
    <row r="49399" hidden="1" x14ac:dyDescent="0.25"/>
    <row r="49400" hidden="1" x14ac:dyDescent="0.25"/>
    <row r="49401" hidden="1" x14ac:dyDescent="0.25"/>
    <row r="49402" hidden="1" x14ac:dyDescent="0.25"/>
    <row r="49403" hidden="1" x14ac:dyDescent="0.25"/>
    <row r="49404" hidden="1" x14ac:dyDescent="0.25"/>
    <row r="49405" hidden="1" x14ac:dyDescent="0.25"/>
    <row r="49406" hidden="1" x14ac:dyDescent="0.25"/>
    <row r="49407" hidden="1" x14ac:dyDescent="0.25"/>
    <row r="49408" hidden="1" x14ac:dyDescent="0.25"/>
    <row r="49409" hidden="1" x14ac:dyDescent="0.25"/>
    <row r="49410" hidden="1" x14ac:dyDescent="0.25"/>
    <row r="49411" hidden="1" x14ac:dyDescent="0.25"/>
    <row r="49412" hidden="1" x14ac:dyDescent="0.25"/>
    <row r="49413" hidden="1" x14ac:dyDescent="0.25"/>
    <row r="49414" hidden="1" x14ac:dyDescent="0.25"/>
    <row r="49415" hidden="1" x14ac:dyDescent="0.25"/>
    <row r="49416" hidden="1" x14ac:dyDescent="0.25"/>
    <row r="49417" hidden="1" x14ac:dyDescent="0.25"/>
    <row r="49418" hidden="1" x14ac:dyDescent="0.25"/>
    <row r="49419" hidden="1" x14ac:dyDescent="0.25"/>
    <row r="49420" hidden="1" x14ac:dyDescent="0.25"/>
    <row r="49421" hidden="1" x14ac:dyDescent="0.25"/>
    <row r="49422" hidden="1" x14ac:dyDescent="0.25"/>
    <row r="49423" hidden="1" x14ac:dyDescent="0.25"/>
    <row r="49424" hidden="1" x14ac:dyDescent="0.25"/>
    <row r="49425" hidden="1" x14ac:dyDescent="0.25"/>
    <row r="49426" hidden="1" x14ac:dyDescent="0.25"/>
    <row r="49427" hidden="1" x14ac:dyDescent="0.25"/>
    <row r="49428" hidden="1" x14ac:dyDescent="0.25"/>
    <row r="49429" hidden="1" x14ac:dyDescent="0.25"/>
    <row r="49430" hidden="1" x14ac:dyDescent="0.25"/>
    <row r="49431" hidden="1" x14ac:dyDescent="0.25"/>
    <row r="49432" hidden="1" x14ac:dyDescent="0.25"/>
    <row r="49433" hidden="1" x14ac:dyDescent="0.25"/>
    <row r="49434" hidden="1" x14ac:dyDescent="0.25"/>
    <row r="49435" hidden="1" x14ac:dyDescent="0.25"/>
    <row r="49436" hidden="1" x14ac:dyDescent="0.25"/>
    <row r="49437" hidden="1" x14ac:dyDescent="0.25"/>
    <row r="49438" hidden="1" x14ac:dyDescent="0.25"/>
    <row r="49439" hidden="1" x14ac:dyDescent="0.25"/>
    <row r="49440" hidden="1" x14ac:dyDescent="0.25"/>
    <row r="49441" hidden="1" x14ac:dyDescent="0.25"/>
    <row r="49442" hidden="1" x14ac:dyDescent="0.25"/>
    <row r="49443" hidden="1" x14ac:dyDescent="0.25"/>
    <row r="49444" hidden="1" x14ac:dyDescent="0.25"/>
    <row r="49445" hidden="1" x14ac:dyDescent="0.25"/>
    <row r="49446" hidden="1" x14ac:dyDescent="0.25"/>
    <row r="49447" hidden="1" x14ac:dyDescent="0.25"/>
    <row r="49448" hidden="1" x14ac:dyDescent="0.25"/>
    <row r="49449" hidden="1" x14ac:dyDescent="0.25"/>
    <row r="49450" hidden="1" x14ac:dyDescent="0.25"/>
    <row r="49451" hidden="1" x14ac:dyDescent="0.25"/>
    <row r="49452" hidden="1" x14ac:dyDescent="0.25"/>
    <row r="49453" hidden="1" x14ac:dyDescent="0.25"/>
    <row r="49454" hidden="1" x14ac:dyDescent="0.25"/>
    <row r="49455" hidden="1" x14ac:dyDescent="0.25"/>
    <row r="49456" hidden="1" x14ac:dyDescent="0.25"/>
    <row r="49457" hidden="1" x14ac:dyDescent="0.25"/>
    <row r="49458" hidden="1" x14ac:dyDescent="0.25"/>
    <row r="49459" hidden="1" x14ac:dyDescent="0.25"/>
    <row r="49460" hidden="1" x14ac:dyDescent="0.25"/>
    <row r="49461" hidden="1" x14ac:dyDescent="0.25"/>
    <row r="49462" hidden="1" x14ac:dyDescent="0.25"/>
    <row r="49463" hidden="1" x14ac:dyDescent="0.25"/>
    <row r="49464" hidden="1" x14ac:dyDescent="0.25"/>
    <row r="49465" hidden="1" x14ac:dyDescent="0.25"/>
    <row r="49466" hidden="1" x14ac:dyDescent="0.25"/>
    <row r="49467" hidden="1" x14ac:dyDescent="0.25"/>
    <row r="49468" hidden="1" x14ac:dyDescent="0.25"/>
    <row r="49469" hidden="1" x14ac:dyDescent="0.25"/>
    <row r="49470" hidden="1" x14ac:dyDescent="0.25"/>
    <row r="49471" hidden="1" x14ac:dyDescent="0.25"/>
    <row r="49472" hidden="1" x14ac:dyDescent="0.25"/>
    <row r="49473" hidden="1" x14ac:dyDescent="0.25"/>
    <row r="49474" hidden="1" x14ac:dyDescent="0.25"/>
    <row r="49475" hidden="1" x14ac:dyDescent="0.25"/>
    <row r="49476" hidden="1" x14ac:dyDescent="0.25"/>
    <row r="49477" hidden="1" x14ac:dyDescent="0.25"/>
    <row r="49478" hidden="1" x14ac:dyDescent="0.25"/>
    <row r="49479" hidden="1" x14ac:dyDescent="0.25"/>
    <row r="49480" hidden="1" x14ac:dyDescent="0.25"/>
    <row r="49481" hidden="1" x14ac:dyDescent="0.25"/>
    <row r="49482" hidden="1" x14ac:dyDescent="0.25"/>
    <row r="49483" hidden="1" x14ac:dyDescent="0.25"/>
    <row r="49484" hidden="1" x14ac:dyDescent="0.25"/>
    <row r="49485" hidden="1" x14ac:dyDescent="0.25"/>
    <row r="49486" hidden="1" x14ac:dyDescent="0.25"/>
    <row r="49487" hidden="1" x14ac:dyDescent="0.25"/>
    <row r="49488" hidden="1" x14ac:dyDescent="0.25"/>
    <row r="49489" hidden="1" x14ac:dyDescent="0.25"/>
    <row r="49490" hidden="1" x14ac:dyDescent="0.25"/>
    <row r="49491" hidden="1" x14ac:dyDescent="0.25"/>
    <row r="49492" hidden="1" x14ac:dyDescent="0.25"/>
    <row r="49493" hidden="1" x14ac:dyDescent="0.25"/>
    <row r="49494" hidden="1" x14ac:dyDescent="0.25"/>
    <row r="49495" hidden="1" x14ac:dyDescent="0.25"/>
    <row r="49496" hidden="1" x14ac:dyDescent="0.25"/>
    <row r="49497" hidden="1" x14ac:dyDescent="0.25"/>
    <row r="49498" hidden="1" x14ac:dyDescent="0.25"/>
    <row r="49499" hidden="1" x14ac:dyDescent="0.25"/>
    <row r="49500" hidden="1" x14ac:dyDescent="0.25"/>
    <row r="49501" hidden="1" x14ac:dyDescent="0.25"/>
    <row r="49502" hidden="1" x14ac:dyDescent="0.25"/>
    <row r="49503" hidden="1" x14ac:dyDescent="0.25"/>
    <row r="49504" hidden="1" x14ac:dyDescent="0.25"/>
    <row r="49505" hidden="1" x14ac:dyDescent="0.25"/>
    <row r="49506" hidden="1" x14ac:dyDescent="0.25"/>
    <row r="49507" hidden="1" x14ac:dyDescent="0.25"/>
    <row r="49508" hidden="1" x14ac:dyDescent="0.25"/>
    <row r="49509" hidden="1" x14ac:dyDescent="0.25"/>
    <row r="49510" hidden="1" x14ac:dyDescent="0.25"/>
    <row r="49511" hidden="1" x14ac:dyDescent="0.25"/>
    <row r="49512" hidden="1" x14ac:dyDescent="0.25"/>
    <row r="49513" hidden="1" x14ac:dyDescent="0.25"/>
    <row r="49514" hidden="1" x14ac:dyDescent="0.25"/>
    <row r="49515" hidden="1" x14ac:dyDescent="0.25"/>
    <row r="49516" hidden="1" x14ac:dyDescent="0.25"/>
    <row r="49517" hidden="1" x14ac:dyDescent="0.25"/>
    <row r="49518" hidden="1" x14ac:dyDescent="0.25"/>
    <row r="49519" hidden="1" x14ac:dyDescent="0.25"/>
    <row r="49520" hidden="1" x14ac:dyDescent="0.25"/>
    <row r="49521" hidden="1" x14ac:dyDescent="0.25"/>
    <row r="49522" hidden="1" x14ac:dyDescent="0.25"/>
    <row r="49523" hidden="1" x14ac:dyDescent="0.25"/>
    <row r="49524" hidden="1" x14ac:dyDescent="0.25"/>
    <row r="49525" hidden="1" x14ac:dyDescent="0.25"/>
    <row r="49526" hidden="1" x14ac:dyDescent="0.25"/>
    <row r="49527" hidden="1" x14ac:dyDescent="0.25"/>
    <row r="49528" hidden="1" x14ac:dyDescent="0.25"/>
    <row r="49529" hidden="1" x14ac:dyDescent="0.25"/>
    <row r="49530" hidden="1" x14ac:dyDescent="0.25"/>
    <row r="49531" hidden="1" x14ac:dyDescent="0.25"/>
    <row r="49532" hidden="1" x14ac:dyDescent="0.25"/>
    <row r="49533" hidden="1" x14ac:dyDescent="0.25"/>
    <row r="49534" hidden="1" x14ac:dyDescent="0.25"/>
    <row r="49535" hidden="1" x14ac:dyDescent="0.25"/>
    <row r="49536" hidden="1" x14ac:dyDescent="0.25"/>
    <row r="49537" hidden="1" x14ac:dyDescent="0.25"/>
    <row r="49538" hidden="1" x14ac:dyDescent="0.25"/>
    <row r="49539" hidden="1" x14ac:dyDescent="0.25"/>
    <row r="49540" hidden="1" x14ac:dyDescent="0.25"/>
    <row r="49541" hidden="1" x14ac:dyDescent="0.25"/>
    <row r="49542" hidden="1" x14ac:dyDescent="0.25"/>
    <row r="49543" hidden="1" x14ac:dyDescent="0.25"/>
    <row r="49544" hidden="1" x14ac:dyDescent="0.25"/>
    <row r="49545" hidden="1" x14ac:dyDescent="0.25"/>
    <row r="49546" hidden="1" x14ac:dyDescent="0.25"/>
    <row r="49547" hidden="1" x14ac:dyDescent="0.25"/>
    <row r="49548" hidden="1" x14ac:dyDescent="0.25"/>
    <row r="49549" hidden="1" x14ac:dyDescent="0.25"/>
    <row r="49550" hidden="1" x14ac:dyDescent="0.25"/>
    <row r="49551" hidden="1" x14ac:dyDescent="0.25"/>
    <row r="49552" hidden="1" x14ac:dyDescent="0.25"/>
    <row r="49553" hidden="1" x14ac:dyDescent="0.25"/>
    <row r="49554" hidden="1" x14ac:dyDescent="0.25"/>
    <row r="49555" hidden="1" x14ac:dyDescent="0.25"/>
    <row r="49556" hidden="1" x14ac:dyDescent="0.25"/>
    <row r="49557" hidden="1" x14ac:dyDescent="0.25"/>
    <row r="49558" hidden="1" x14ac:dyDescent="0.25"/>
    <row r="49559" hidden="1" x14ac:dyDescent="0.25"/>
    <row r="49560" hidden="1" x14ac:dyDescent="0.25"/>
    <row r="49561" hidden="1" x14ac:dyDescent="0.25"/>
    <row r="49562" hidden="1" x14ac:dyDescent="0.25"/>
    <row r="49563" hidden="1" x14ac:dyDescent="0.25"/>
    <row r="49564" hidden="1" x14ac:dyDescent="0.25"/>
    <row r="49565" hidden="1" x14ac:dyDescent="0.25"/>
    <row r="49566" hidden="1" x14ac:dyDescent="0.25"/>
    <row r="49567" hidden="1" x14ac:dyDescent="0.25"/>
    <row r="49568" hidden="1" x14ac:dyDescent="0.25"/>
    <row r="49569" hidden="1" x14ac:dyDescent="0.25"/>
    <row r="49570" hidden="1" x14ac:dyDescent="0.25"/>
    <row r="49571" hidden="1" x14ac:dyDescent="0.25"/>
    <row r="49572" hidden="1" x14ac:dyDescent="0.25"/>
    <row r="49573" hidden="1" x14ac:dyDescent="0.25"/>
    <row r="49574" hidden="1" x14ac:dyDescent="0.25"/>
    <row r="49575" hidden="1" x14ac:dyDescent="0.25"/>
    <row r="49576" hidden="1" x14ac:dyDescent="0.25"/>
    <row r="49577" hidden="1" x14ac:dyDescent="0.25"/>
    <row r="49578" hidden="1" x14ac:dyDescent="0.25"/>
    <row r="49579" hidden="1" x14ac:dyDescent="0.25"/>
    <row r="49580" hidden="1" x14ac:dyDescent="0.25"/>
    <row r="49581" hidden="1" x14ac:dyDescent="0.25"/>
    <row r="49582" hidden="1" x14ac:dyDescent="0.25"/>
    <row r="49583" hidden="1" x14ac:dyDescent="0.25"/>
    <row r="49584" hidden="1" x14ac:dyDescent="0.25"/>
    <row r="49585" hidden="1" x14ac:dyDescent="0.25"/>
    <row r="49586" hidden="1" x14ac:dyDescent="0.25"/>
    <row r="49587" hidden="1" x14ac:dyDescent="0.25"/>
    <row r="49588" hidden="1" x14ac:dyDescent="0.25"/>
    <row r="49589" hidden="1" x14ac:dyDescent="0.25"/>
    <row r="49590" hidden="1" x14ac:dyDescent="0.25"/>
    <row r="49591" hidden="1" x14ac:dyDescent="0.25"/>
    <row r="49592" hidden="1" x14ac:dyDescent="0.25"/>
    <row r="49593" hidden="1" x14ac:dyDescent="0.25"/>
    <row r="49594" hidden="1" x14ac:dyDescent="0.25"/>
    <row r="49595" hidden="1" x14ac:dyDescent="0.25"/>
    <row r="49596" hidden="1" x14ac:dyDescent="0.25"/>
    <row r="49597" hidden="1" x14ac:dyDescent="0.25"/>
    <row r="49598" hidden="1" x14ac:dyDescent="0.25"/>
    <row r="49599" hidden="1" x14ac:dyDescent="0.25"/>
    <row r="49600" hidden="1" x14ac:dyDescent="0.25"/>
    <row r="49601" hidden="1" x14ac:dyDescent="0.25"/>
    <row r="49602" hidden="1" x14ac:dyDescent="0.25"/>
    <row r="49603" hidden="1" x14ac:dyDescent="0.25"/>
    <row r="49604" hidden="1" x14ac:dyDescent="0.25"/>
    <row r="49605" hidden="1" x14ac:dyDescent="0.25"/>
    <row r="49606" hidden="1" x14ac:dyDescent="0.25"/>
    <row r="49607" hidden="1" x14ac:dyDescent="0.25"/>
    <row r="49608" hidden="1" x14ac:dyDescent="0.25"/>
    <row r="49609" hidden="1" x14ac:dyDescent="0.25"/>
    <row r="49610" hidden="1" x14ac:dyDescent="0.25"/>
    <row r="49611" hidden="1" x14ac:dyDescent="0.25"/>
    <row r="49612" hidden="1" x14ac:dyDescent="0.25"/>
    <row r="49613" hidden="1" x14ac:dyDescent="0.25"/>
    <row r="49614" hidden="1" x14ac:dyDescent="0.25"/>
    <row r="49615" hidden="1" x14ac:dyDescent="0.25"/>
    <row r="49616" hidden="1" x14ac:dyDescent="0.25"/>
    <row r="49617" hidden="1" x14ac:dyDescent="0.25"/>
    <row r="49618" hidden="1" x14ac:dyDescent="0.25"/>
    <row r="49619" hidden="1" x14ac:dyDescent="0.25"/>
    <row r="49620" hidden="1" x14ac:dyDescent="0.25"/>
    <row r="49621" hidden="1" x14ac:dyDescent="0.25"/>
    <row r="49622" hidden="1" x14ac:dyDescent="0.25"/>
    <row r="49623" hidden="1" x14ac:dyDescent="0.25"/>
    <row r="49624" hidden="1" x14ac:dyDescent="0.25"/>
    <row r="49625" hidden="1" x14ac:dyDescent="0.25"/>
    <row r="49626" hidden="1" x14ac:dyDescent="0.25"/>
    <row r="49627" hidden="1" x14ac:dyDescent="0.25"/>
    <row r="49628" hidden="1" x14ac:dyDescent="0.25"/>
    <row r="49629" hidden="1" x14ac:dyDescent="0.25"/>
    <row r="49630" hidden="1" x14ac:dyDescent="0.25"/>
    <row r="49631" hidden="1" x14ac:dyDescent="0.25"/>
    <row r="49632" hidden="1" x14ac:dyDescent="0.25"/>
    <row r="49633" hidden="1" x14ac:dyDescent="0.25"/>
    <row r="49634" hidden="1" x14ac:dyDescent="0.25"/>
    <row r="49635" hidden="1" x14ac:dyDescent="0.25"/>
    <row r="49636" hidden="1" x14ac:dyDescent="0.25"/>
    <row r="49637" hidden="1" x14ac:dyDescent="0.25"/>
    <row r="49638" hidden="1" x14ac:dyDescent="0.25"/>
    <row r="49639" hidden="1" x14ac:dyDescent="0.25"/>
    <row r="49640" hidden="1" x14ac:dyDescent="0.25"/>
    <row r="49641" hidden="1" x14ac:dyDescent="0.25"/>
    <row r="49642" hidden="1" x14ac:dyDescent="0.25"/>
    <row r="49643" hidden="1" x14ac:dyDescent="0.25"/>
    <row r="49644" hidden="1" x14ac:dyDescent="0.25"/>
    <row r="49645" hidden="1" x14ac:dyDescent="0.25"/>
    <row r="49646" hidden="1" x14ac:dyDescent="0.25"/>
    <row r="49647" hidden="1" x14ac:dyDescent="0.25"/>
    <row r="49648" hidden="1" x14ac:dyDescent="0.25"/>
    <row r="49649" hidden="1" x14ac:dyDescent="0.25"/>
    <row r="49650" hidden="1" x14ac:dyDescent="0.25"/>
    <row r="49651" hidden="1" x14ac:dyDescent="0.25"/>
    <row r="49652" hidden="1" x14ac:dyDescent="0.25"/>
    <row r="49653" hidden="1" x14ac:dyDescent="0.25"/>
    <row r="49654" hidden="1" x14ac:dyDescent="0.25"/>
    <row r="49655" hidden="1" x14ac:dyDescent="0.25"/>
    <row r="49656" hidden="1" x14ac:dyDescent="0.25"/>
    <row r="49657" hidden="1" x14ac:dyDescent="0.25"/>
    <row r="49658" hidden="1" x14ac:dyDescent="0.25"/>
    <row r="49659" hidden="1" x14ac:dyDescent="0.25"/>
    <row r="49660" hidden="1" x14ac:dyDescent="0.25"/>
    <row r="49661" hidden="1" x14ac:dyDescent="0.25"/>
    <row r="49662" hidden="1" x14ac:dyDescent="0.25"/>
    <row r="49663" hidden="1" x14ac:dyDescent="0.25"/>
    <row r="49664" hidden="1" x14ac:dyDescent="0.25"/>
    <row r="49665" hidden="1" x14ac:dyDescent="0.25"/>
    <row r="49666" hidden="1" x14ac:dyDescent="0.25"/>
    <row r="49667" hidden="1" x14ac:dyDescent="0.25"/>
    <row r="49668" hidden="1" x14ac:dyDescent="0.25"/>
    <row r="49669" hidden="1" x14ac:dyDescent="0.25"/>
    <row r="49670" hidden="1" x14ac:dyDescent="0.25"/>
    <row r="49671" hidden="1" x14ac:dyDescent="0.25"/>
    <row r="49672" hidden="1" x14ac:dyDescent="0.25"/>
    <row r="49673" hidden="1" x14ac:dyDescent="0.25"/>
    <row r="49674" hidden="1" x14ac:dyDescent="0.25"/>
    <row r="49675" hidden="1" x14ac:dyDescent="0.25"/>
    <row r="49676" hidden="1" x14ac:dyDescent="0.25"/>
    <row r="49677" hidden="1" x14ac:dyDescent="0.25"/>
    <row r="49678" hidden="1" x14ac:dyDescent="0.25"/>
    <row r="49679" hidden="1" x14ac:dyDescent="0.25"/>
    <row r="49680" hidden="1" x14ac:dyDescent="0.25"/>
    <row r="49681" hidden="1" x14ac:dyDescent="0.25"/>
    <row r="49682" hidden="1" x14ac:dyDescent="0.25"/>
    <row r="49683" hidden="1" x14ac:dyDescent="0.25"/>
    <row r="49684" hidden="1" x14ac:dyDescent="0.25"/>
    <row r="49685" hidden="1" x14ac:dyDescent="0.25"/>
    <row r="49686" hidden="1" x14ac:dyDescent="0.25"/>
    <row r="49687" hidden="1" x14ac:dyDescent="0.25"/>
    <row r="49688" hidden="1" x14ac:dyDescent="0.25"/>
    <row r="49689" hidden="1" x14ac:dyDescent="0.25"/>
    <row r="49690" hidden="1" x14ac:dyDescent="0.25"/>
    <row r="49691" hidden="1" x14ac:dyDescent="0.25"/>
    <row r="49692" hidden="1" x14ac:dyDescent="0.25"/>
    <row r="49693" hidden="1" x14ac:dyDescent="0.25"/>
    <row r="49694" hidden="1" x14ac:dyDescent="0.25"/>
    <row r="49695" hidden="1" x14ac:dyDescent="0.25"/>
    <row r="49696" hidden="1" x14ac:dyDescent="0.25"/>
    <row r="49697" hidden="1" x14ac:dyDescent="0.25"/>
    <row r="49698" hidden="1" x14ac:dyDescent="0.25"/>
    <row r="49699" hidden="1" x14ac:dyDescent="0.25"/>
    <row r="49700" hidden="1" x14ac:dyDescent="0.25"/>
    <row r="49701" hidden="1" x14ac:dyDescent="0.25"/>
    <row r="49702" hidden="1" x14ac:dyDescent="0.25"/>
    <row r="49703" hidden="1" x14ac:dyDescent="0.25"/>
    <row r="49704" hidden="1" x14ac:dyDescent="0.25"/>
    <row r="49705" hidden="1" x14ac:dyDescent="0.25"/>
    <row r="49706" hidden="1" x14ac:dyDescent="0.25"/>
    <row r="49707" hidden="1" x14ac:dyDescent="0.25"/>
    <row r="49708" hidden="1" x14ac:dyDescent="0.25"/>
    <row r="49709" hidden="1" x14ac:dyDescent="0.25"/>
    <row r="49710" hidden="1" x14ac:dyDescent="0.25"/>
    <row r="49711" hidden="1" x14ac:dyDescent="0.25"/>
    <row r="49712" hidden="1" x14ac:dyDescent="0.25"/>
    <row r="49713" hidden="1" x14ac:dyDescent="0.25"/>
    <row r="49714" hidden="1" x14ac:dyDescent="0.25"/>
    <row r="49715" hidden="1" x14ac:dyDescent="0.25"/>
    <row r="49716" hidden="1" x14ac:dyDescent="0.25"/>
    <row r="49717" hidden="1" x14ac:dyDescent="0.25"/>
    <row r="49718" hidden="1" x14ac:dyDescent="0.25"/>
    <row r="49719" hidden="1" x14ac:dyDescent="0.25"/>
    <row r="49720" hidden="1" x14ac:dyDescent="0.25"/>
    <row r="49721" hidden="1" x14ac:dyDescent="0.25"/>
    <row r="49722" hidden="1" x14ac:dyDescent="0.25"/>
    <row r="49723" hidden="1" x14ac:dyDescent="0.25"/>
    <row r="49724" hidden="1" x14ac:dyDescent="0.25"/>
    <row r="49725" hidden="1" x14ac:dyDescent="0.25"/>
    <row r="49726" hidden="1" x14ac:dyDescent="0.25"/>
    <row r="49727" hidden="1" x14ac:dyDescent="0.25"/>
    <row r="49728" hidden="1" x14ac:dyDescent="0.25"/>
    <row r="49729" hidden="1" x14ac:dyDescent="0.25"/>
    <row r="49730" hidden="1" x14ac:dyDescent="0.25"/>
    <row r="49731" hidden="1" x14ac:dyDescent="0.25"/>
    <row r="49732" hidden="1" x14ac:dyDescent="0.25"/>
    <row r="49733" hidden="1" x14ac:dyDescent="0.25"/>
    <row r="49734" hidden="1" x14ac:dyDescent="0.25"/>
    <row r="49735" hidden="1" x14ac:dyDescent="0.25"/>
    <row r="49736" hidden="1" x14ac:dyDescent="0.25"/>
    <row r="49737" hidden="1" x14ac:dyDescent="0.25"/>
    <row r="49738" hidden="1" x14ac:dyDescent="0.25"/>
    <row r="49739" hidden="1" x14ac:dyDescent="0.25"/>
    <row r="49740" hidden="1" x14ac:dyDescent="0.25"/>
    <row r="49741" hidden="1" x14ac:dyDescent="0.25"/>
    <row r="49742" hidden="1" x14ac:dyDescent="0.25"/>
    <row r="49743" hidden="1" x14ac:dyDescent="0.25"/>
    <row r="49744" hidden="1" x14ac:dyDescent="0.25"/>
    <row r="49745" hidden="1" x14ac:dyDescent="0.25"/>
    <row r="49746" hidden="1" x14ac:dyDescent="0.25"/>
    <row r="49747" hidden="1" x14ac:dyDescent="0.25"/>
    <row r="49748" hidden="1" x14ac:dyDescent="0.25"/>
    <row r="49749" hidden="1" x14ac:dyDescent="0.25"/>
    <row r="49750" hidden="1" x14ac:dyDescent="0.25"/>
    <row r="49751" hidden="1" x14ac:dyDescent="0.25"/>
    <row r="49752" hidden="1" x14ac:dyDescent="0.25"/>
    <row r="49753" hidden="1" x14ac:dyDescent="0.25"/>
    <row r="49754" hidden="1" x14ac:dyDescent="0.25"/>
    <row r="49755" hidden="1" x14ac:dyDescent="0.25"/>
    <row r="49756" hidden="1" x14ac:dyDescent="0.25"/>
    <row r="49757" hidden="1" x14ac:dyDescent="0.25"/>
    <row r="49758" hidden="1" x14ac:dyDescent="0.25"/>
    <row r="49759" hidden="1" x14ac:dyDescent="0.25"/>
    <row r="49760" hidden="1" x14ac:dyDescent="0.25"/>
    <row r="49761" hidden="1" x14ac:dyDescent="0.25"/>
    <row r="49762" hidden="1" x14ac:dyDescent="0.25"/>
    <row r="49763" hidden="1" x14ac:dyDescent="0.25"/>
    <row r="49764" hidden="1" x14ac:dyDescent="0.25"/>
    <row r="49765" hidden="1" x14ac:dyDescent="0.25"/>
    <row r="49766" hidden="1" x14ac:dyDescent="0.25"/>
    <row r="49767" hidden="1" x14ac:dyDescent="0.25"/>
    <row r="49768" hidden="1" x14ac:dyDescent="0.25"/>
    <row r="49769" hidden="1" x14ac:dyDescent="0.25"/>
    <row r="49770" hidden="1" x14ac:dyDescent="0.25"/>
    <row r="49771" hidden="1" x14ac:dyDescent="0.25"/>
    <row r="49772" hidden="1" x14ac:dyDescent="0.25"/>
    <row r="49773" hidden="1" x14ac:dyDescent="0.25"/>
    <row r="49774" hidden="1" x14ac:dyDescent="0.25"/>
    <row r="49775" hidden="1" x14ac:dyDescent="0.25"/>
    <row r="49776" hidden="1" x14ac:dyDescent="0.25"/>
    <row r="49777" hidden="1" x14ac:dyDescent="0.25"/>
    <row r="49778" hidden="1" x14ac:dyDescent="0.25"/>
    <row r="49779" hidden="1" x14ac:dyDescent="0.25"/>
    <row r="49780" hidden="1" x14ac:dyDescent="0.25"/>
    <row r="49781" hidden="1" x14ac:dyDescent="0.25"/>
    <row r="49782" hidden="1" x14ac:dyDescent="0.25"/>
    <row r="49783" hidden="1" x14ac:dyDescent="0.25"/>
    <row r="49784" hidden="1" x14ac:dyDescent="0.25"/>
    <row r="49785" hidden="1" x14ac:dyDescent="0.25"/>
    <row r="49786" hidden="1" x14ac:dyDescent="0.25"/>
    <row r="49787" hidden="1" x14ac:dyDescent="0.25"/>
    <row r="49788" hidden="1" x14ac:dyDescent="0.25"/>
    <row r="49789" hidden="1" x14ac:dyDescent="0.25"/>
    <row r="49790" hidden="1" x14ac:dyDescent="0.25"/>
    <row r="49791" hidden="1" x14ac:dyDescent="0.25"/>
    <row r="49792" hidden="1" x14ac:dyDescent="0.25"/>
    <row r="49793" hidden="1" x14ac:dyDescent="0.25"/>
    <row r="49794" hidden="1" x14ac:dyDescent="0.25"/>
    <row r="49795" hidden="1" x14ac:dyDescent="0.25"/>
    <row r="49796" hidden="1" x14ac:dyDescent="0.25"/>
    <row r="49797" hidden="1" x14ac:dyDescent="0.25"/>
    <row r="49798" hidden="1" x14ac:dyDescent="0.25"/>
    <row r="49799" hidden="1" x14ac:dyDescent="0.25"/>
    <row r="49800" hidden="1" x14ac:dyDescent="0.25"/>
    <row r="49801" hidden="1" x14ac:dyDescent="0.25"/>
    <row r="49802" hidden="1" x14ac:dyDescent="0.25"/>
    <row r="49803" hidden="1" x14ac:dyDescent="0.25"/>
    <row r="49804" hidden="1" x14ac:dyDescent="0.25"/>
    <row r="49805" hidden="1" x14ac:dyDescent="0.25"/>
    <row r="49806" hidden="1" x14ac:dyDescent="0.25"/>
    <row r="49807" hidden="1" x14ac:dyDescent="0.25"/>
    <row r="49808" hidden="1" x14ac:dyDescent="0.25"/>
    <row r="49809" hidden="1" x14ac:dyDescent="0.25"/>
    <row r="49810" hidden="1" x14ac:dyDescent="0.25"/>
    <row r="49811" hidden="1" x14ac:dyDescent="0.25"/>
    <row r="49812" hidden="1" x14ac:dyDescent="0.25"/>
    <row r="49813" hidden="1" x14ac:dyDescent="0.25"/>
    <row r="49814" hidden="1" x14ac:dyDescent="0.25"/>
    <row r="49815" hidden="1" x14ac:dyDescent="0.25"/>
    <row r="49816" hidden="1" x14ac:dyDescent="0.25"/>
    <row r="49817" hidden="1" x14ac:dyDescent="0.25"/>
    <row r="49818" hidden="1" x14ac:dyDescent="0.25"/>
    <row r="49819" hidden="1" x14ac:dyDescent="0.25"/>
    <row r="49820" hidden="1" x14ac:dyDescent="0.25"/>
    <row r="49821" hidden="1" x14ac:dyDescent="0.25"/>
    <row r="49822" hidden="1" x14ac:dyDescent="0.25"/>
    <row r="49823" hidden="1" x14ac:dyDescent="0.25"/>
    <row r="49824" hidden="1" x14ac:dyDescent="0.25"/>
    <row r="49825" hidden="1" x14ac:dyDescent="0.25"/>
    <row r="49826" hidden="1" x14ac:dyDescent="0.25"/>
    <row r="49827" hidden="1" x14ac:dyDescent="0.25"/>
    <row r="49828" hidden="1" x14ac:dyDescent="0.25"/>
    <row r="49829" hidden="1" x14ac:dyDescent="0.25"/>
    <row r="49830" hidden="1" x14ac:dyDescent="0.25"/>
    <row r="49831" hidden="1" x14ac:dyDescent="0.25"/>
    <row r="49832" hidden="1" x14ac:dyDescent="0.25"/>
    <row r="49833" hidden="1" x14ac:dyDescent="0.25"/>
    <row r="49834" hidden="1" x14ac:dyDescent="0.25"/>
    <row r="49835" hidden="1" x14ac:dyDescent="0.25"/>
    <row r="49836" hidden="1" x14ac:dyDescent="0.25"/>
    <row r="49837" hidden="1" x14ac:dyDescent="0.25"/>
    <row r="49838" hidden="1" x14ac:dyDescent="0.25"/>
    <row r="49839" hidden="1" x14ac:dyDescent="0.25"/>
    <row r="49840" hidden="1" x14ac:dyDescent="0.25"/>
    <row r="49841" hidden="1" x14ac:dyDescent="0.25"/>
    <row r="49842" hidden="1" x14ac:dyDescent="0.25"/>
    <row r="49843" hidden="1" x14ac:dyDescent="0.25"/>
    <row r="49844" hidden="1" x14ac:dyDescent="0.25"/>
    <row r="49845" hidden="1" x14ac:dyDescent="0.25"/>
    <row r="49846" hidden="1" x14ac:dyDescent="0.25"/>
    <row r="49847" hidden="1" x14ac:dyDescent="0.25"/>
    <row r="49848" hidden="1" x14ac:dyDescent="0.25"/>
    <row r="49849" hidden="1" x14ac:dyDescent="0.25"/>
    <row r="49850" hidden="1" x14ac:dyDescent="0.25"/>
    <row r="49851" hidden="1" x14ac:dyDescent="0.25"/>
    <row r="49852" hidden="1" x14ac:dyDescent="0.25"/>
    <row r="49853" hidden="1" x14ac:dyDescent="0.25"/>
    <row r="49854" hidden="1" x14ac:dyDescent="0.25"/>
    <row r="49855" hidden="1" x14ac:dyDescent="0.25"/>
    <row r="49856" hidden="1" x14ac:dyDescent="0.25"/>
    <row r="49857" hidden="1" x14ac:dyDescent="0.25"/>
    <row r="49858" hidden="1" x14ac:dyDescent="0.25"/>
    <row r="49859" hidden="1" x14ac:dyDescent="0.25"/>
    <row r="49860" hidden="1" x14ac:dyDescent="0.25"/>
    <row r="49861" hidden="1" x14ac:dyDescent="0.25"/>
    <row r="49862" hidden="1" x14ac:dyDescent="0.25"/>
    <row r="49863" hidden="1" x14ac:dyDescent="0.25"/>
    <row r="49864" hidden="1" x14ac:dyDescent="0.25"/>
    <row r="49865" hidden="1" x14ac:dyDescent="0.25"/>
    <row r="49866" hidden="1" x14ac:dyDescent="0.25"/>
    <row r="49867" hidden="1" x14ac:dyDescent="0.25"/>
    <row r="49868" hidden="1" x14ac:dyDescent="0.25"/>
    <row r="49869" hidden="1" x14ac:dyDescent="0.25"/>
    <row r="49870" hidden="1" x14ac:dyDescent="0.25"/>
    <row r="49871" hidden="1" x14ac:dyDescent="0.25"/>
    <row r="49872" hidden="1" x14ac:dyDescent="0.25"/>
    <row r="49873" hidden="1" x14ac:dyDescent="0.25"/>
    <row r="49874" hidden="1" x14ac:dyDescent="0.25"/>
    <row r="49875" hidden="1" x14ac:dyDescent="0.25"/>
    <row r="49876" hidden="1" x14ac:dyDescent="0.25"/>
    <row r="49877" hidden="1" x14ac:dyDescent="0.25"/>
    <row r="49878" hidden="1" x14ac:dyDescent="0.25"/>
    <row r="49879" hidden="1" x14ac:dyDescent="0.25"/>
    <row r="49880" hidden="1" x14ac:dyDescent="0.25"/>
    <row r="49881" hidden="1" x14ac:dyDescent="0.25"/>
    <row r="49882" hidden="1" x14ac:dyDescent="0.25"/>
    <row r="49883" hidden="1" x14ac:dyDescent="0.25"/>
    <row r="49884" hidden="1" x14ac:dyDescent="0.25"/>
    <row r="49885" hidden="1" x14ac:dyDescent="0.25"/>
    <row r="49886" hidden="1" x14ac:dyDescent="0.25"/>
    <row r="49887" hidden="1" x14ac:dyDescent="0.25"/>
    <row r="49888" hidden="1" x14ac:dyDescent="0.25"/>
    <row r="49889" hidden="1" x14ac:dyDescent="0.25"/>
    <row r="49890" hidden="1" x14ac:dyDescent="0.25"/>
    <row r="49891" hidden="1" x14ac:dyDescent="0.25"/>
    <row r="49892" hidden="1" x14ac:dyDescent="0.25"/>
    <row r="49893" hidden="1" x14ac:dyDescent="0.25"/>
    <row r="49894" hidden="1" x14ac:dyDescent="0.25"/>
    <row r="49895" hidden="1" x14ac:dyDescent="0.25"/>
    <row r="49896" hidden="1" x14ac:dyDescent="0.25"/>
    <row r="49897" hidden="1" x14ac:dyDescent="0.25"/>
    <row r="49898" hidden="1" x14ac:dyDescent="0.25"/>
    <row r="49899" hidden="1" x14ac:dyDescent="0.25"/>
    <row r="49900" hidden="1" x14ac:dyDescent="0.25"/>
    <row r="49901" hidden="1" x14ac:dyDescent="0.25"/>
    <row r="49902" hidden="1" x14ac:dyDescent="0.25"/>
    <row r="49903" hidden="1" x14ac:dyDescent="0.25"/>
    <row r="49904" hidden="1" x14ac:dyDescent="0.25"/>
    <row r="49905" hidden="1" x14ac:dyDescent="0.25"/>
    <row r="49906" hidden="1" x14ac:dyDescent="0.25"/>
    <row r="49907" hidden="1" x14ac:dyDescent="0.25"/>
    <row r="49908" hidden="1" x14ac:dyDescent="0.25"/>
    <row r="49909" hidden="1" x14ac:dyDescent="0.25"/>
    <row r="49910" hidden="1" x14ac:dyDescent="0.25"/>
    <row r="49911" hidden="1" x14ac:dyDescent="0.25"/>
    <row r="49912" hidden="1" x14ac:dyDescent="0.25"/>
    <row r="49913" hidden="1" x14ac:dyDescent="0.25"/>
    <row r="49914" hidden="1" x14ac:dyDescent="0.25"/>
    <row r="49915" hidden="1" x14ac:dyDescent="0.25"/>
    <row r="49916" hidden="1" x14ac:dyDescent="0.25"/>
    <row r="49917" hidden="1" x14ac:dyDescent="0.25"/>
    <row r="49918" hidden="1" x14ac:dyDescent="0.25"/>
    <row r="49919" hidden="1" x14ac:dyDescent="0.25"/>
    <row r="49920" hidden="1" x14ac:dyDescent="0.25"/>
    <row r="49921" hidden="1" x14ac:dyDescent="0.25"/>
    <row r="49922" hidden="1" x14ac:dyDescent="0.25"/>
    <row r="49923" hidden="1" x14ac:dyDescent="0.25"/>
    <row r="49924" hidden="1" x14ac:dyDescent="0.25"/>
    <row r="49925" hidden="1" x14ac:dyDescent="0.25"/>
    <row r="49926" hidden="1" x14ac:dyDescent="0.25"/>
    <row r="49927" hidden="1" x14ac:dyDescent="0.25"/>
    <row r="49928" hidden="1" x14ac:dyDescent="0.25"/>
    <row r="49929" hidden="1" x14ac:dyDescent="0.25"/>
    <row r="49930" hidden="1" x14ac:dyDescent="0.25"/>
    <row r="49931" hidden="1" x14ac:dyDescent="0.25"/>
    <row r="49932" hidden="1" x14ac:dyDescent="0.25"/>
    <row r="49933" hidden="1" x14ac:dyDescent="0.25"/>
    <row r="49934" hidden="1" x14ac:dyDescent="0.25"/>
    <row r="49935" hidden="1" x14ac:dyDescent="0.25"/>
    <row r="49936" hidden="1" x14ac:dyDescent="0.25"/>
    <row r="49937" hidden="1" x14ac:dyDescent="0.25"/>
    <row r="49938" hidden="1" x14ac:dyDescent="0.25"/>
    <row r="49939" hidden="1" x14ac:dyDescent="0.25"/>
    <row r="49940" hidden="1" x14ac:dyDescent="0.25"/>
    <row r="49941" hidden="1" x14ac:dyDescent="0.25"/>
    <row r="49942" hidden="1" x14ac:dyDescent="0.25"/>
    <row r="49943" hidden="1" x14ac:dyDescent="0.25"/>
    <row r="49944" hidden="1" x14ac:dyDescent="0.25"/>
    <row r="49945" hidden="1" x14ac:dyDescent="0.25"/>
    <row r="49946" hidden="1" x14ac:dyDescent="0.25"/>
    <row r="49947" hidden="1" x14ac:dyDescent="0.25"/>
    <row r="49948" hidden="1" x14ac:dyDescent="0.25"/>
    <row r="49949" hidden="1" x14ac:dyDescent="0.25"/>
    <row r="49950" hidden="1" x14ac:dyDescent="0.25"/>
    <row r="49951" hidden="1" x14ac:dyDescent="0.25"/>
    <row r="49952" hidden="1" x14ac:dyDescent="0.25"/>
    <row r="49953" hidden="1" x14ac:dyDescent="0.25"/>
    <row r="49954" hidden="1" x14ac:dyDescent="0.25"/>
    <row r="49955" hidden="1" x14ac:dyDescent="0.25"/>
    <row r="49956" hidden="1" x14ac:dyDescent="0.25"/>
    <row r="49957" hidden="1" x14ac:dyDescent="0.25"/>
    <row r="49958" hidden="1" x14ac:dyDescent="0.25"/>
    <row r="49959" hidden="1" x14ac:dyDescent="0.25"/>
    <row r="49960" hidden="1" x14ac:dyDescent="0.25"/>
    <row r="49961" hidden="1" x14ac:dyDescent="0.25"/>
    <row r="49962" hidden="1" x14ac:dyDescent="0.25"/>
    <row r="49963" hidden="1" x14ac:dyDescent="0.25"/>
    <row r="49964" hidden="1" x14ac:dyDescent="0.25"/>
    <row r="49965" hidden="1" x14ac:dyDescent="0.25"/>
    <row r="49966" hidden="1" x14ac:dyDescent="0.25"/>
    <row r="49967" hidden="1" x14ac:dyDescent="0.25"/>
    <row r="49968" hidden="1" x14ac:dyDescent="0.25"/>
    <row r="49969" hidden="1" x14ac:dyDescent="0.25"/>
    <row r="49970" hidden="1" x14ac:dyDescent="0.25"/>
    <row r="49971" hidden="1" x14ac:dyDescent="0.25"/>
    <row r="49972" hidden="1" x14ac:dyDescent="0.25"/>
    <row r="49973" hidden="1" x14ac:dyDescent="0.25"/>
    <row r="49974" hidden="1" x14ac:dyDescent="0.25"/>
    <row r="49975" hidden="1" x14ac:dyDescent="0.25"/>
    <row r="49976" hidden="1" x14ac:dyDescent="0.25"/>
    <row r="49977" hidden="1" x14ac:dyDescent="0.25"/>
    <row r="49978" hidden="1" x14ac:dyDescent="0.25"/>
    <row r="49979" hidden="1" x14ac:dyDescent="0.25"/>
    <row r="49980" hidden="1" x14ac:dyDescent="0.25"/>
    <row r="49981" hidden="1" x14ac:dyDescent="0.25"/>
    <row r="49982" hidden="1" x14ac:dyDescent="0.25"/>
    <row r="49983" hidden="1" x14ac:dyDescent="0.25"/>
    <row r="49984" hidden="1" x14ac:dyDescent="0.25"/>
    <row r="49985" hidden="1" x14ac:dyDescent="0.25"/>
    <row r="49986" hidden="1" x14ac:dyDescent="0.25"/>
    <row r="49987" hidden="1" x14ac:dyDescent="0.25"/>
    <row r="49988" hidden="1" x14ac:dyDescent="0.25"/>
    <row r="49989" hidden="1" x14ac:dyDescent="0.25"/>
    <row r="49990" hidden="1" x14ac:dyDescent="0.25"/>
    <row r="49991" hidden="1" x14ac:dyDescent="0.25"/>
    <row r="49992" hidden="1" x14ac:dyDescent="0.25"/>
    <row r="49993" hidden="1" x14ac:dyDescent="0.25"/>
    <row r="49994" hidden="1" x14ac:dyDescent="0.25"/>
    <row r="49995" hidden="1" x14ac:dyDescent="0.25"/>
    <row r="49996" hidden="1" x14ac:dyDescent="0.25"/>
    <row r="49997" hidden="1" x14ac:dyDescent="0.25"/>
    <row r="49998" hidden="1" x14ac:dyDescent="0.25"/>
    <row r="49999" hidden="1" x14ac:dyDescent="0.25"/>
    <row r="50000" hidden="1" x14ac:dyDescent="0.25"/>
    <row r="50001" hidden="1" x14ac:dyDescent="0.25"/>
    <row r="50002" hidden="1" x14ac:dyDescent="0.25"/>
    <row r="50003" hidden="1" x14ac:dyDescent="0.25"/>
    <row r="50004" hidden="1" x14ac:dyDescent="0.25"/>
    <row r="50005" hidden="1" x14ac:dyDescent="0.25"/>
    <row r="50006" hidden="1" x14ac:dyDescent="0.25"/>
    <row r="50007" hidden="1" x14ac:dyDescent="0.25"/>
    <row r="50008" hidden="1" x14ac:dyDescent="0.25"/>
    <row r="50009" hidden="1" x14ac:dyDescent="0.25"/>
    <row r="50010" hidden="1" x14ac:dyDescent="0.25"/>
    <row r="50011" hidden="1" x14ac:dyDescent="0.25"/>
    <row r="50012" hidden="1" x14ac:dyDescent="0.25"/>
    <row r="50013" hidden="1" x14ac:dyDescent="0.25"/>
    <row r="50014" hidden="1" x14ac:dyDescent="0.25"/>
    <row r="50015" hidden="1" x14ac:dyDescent="0.25"/>
    <row r="50016" hidden="1" x14ac:dyDescent="0.25"/>
    <row r="50017" hidden="1" x14ac:dyDescent="0.25"/>
    <row r="50018" hidden="1" x14ac:dyDescent="0.25"/>
    <row r="50019" hidden="1" x14ac:dyDescent="0.25"/>
    <row r="50020" hidden="1" x14ac:dyDescent="0.25"/>
    <row r="50021" hidden="1" x14ac:dyDescent="0.25"/>
    <row r="50022" hidden="1" x14ac:dyDescent="0.25"/>
    <row r="50023" hidden="1" x14ac:dyDescent="0.25"/>
    <row r="50024" hidden="1" x14ac:dyDescent="0.25"/>
    <row r="50025" hidden="1" x14ac:dyDescent="0.25"/>
    <row r="50026" hidden="1" x14ac:dyDescent="0.25"/>
    <row r="50027" hidden="1" x14ac:dyDescent="0.25"/>
    <row r="50028" hidden="1" x14ac:dyDescent="0.25"/>
    <row r="50029" hidden="1" x14ac:dyDescent="0.25"/>
    <row r="50030" hidden="1" x14ac:dyDescent="0.25"/>
    <row r="50031" hidden="1" x14ac:dyDescent="0.25"/>
    <row r="50032" hidden="1" x14ac:dyDescent="0.25"/>
    <row r="50033" hidden="1" x14ac:dyDescent="0.25"/>
    <row r="50034" hidden="1" x14ac:dyDescent="0.25"/>
    <row r="50035" hidden="1" x14ac:dyDescent="0.25"/>
    <row r="50036" hidden="1" x14ac:dyDescent="0.25"/>
    <row r="50037" hidden="1" x14ac:dyDescent="0.25"/>
    <row r="50038" hidden="1" x14ac:dyDescent="0.25"/>
    <row r="50039" hidden="1" x14ac:dyDescent="0.25"/>
    <row r="50040" hidden="1" x14ac:dyDescent="0.25"/>
    <row r="50041" hidden="1" x14ac:dyDescent="0.25"/>
    <row r="50042" hidden="1" x14ac:dyDescent="0.25"/>
    <row r="50043" hidden="1" x14ac:dyDescent="0.25"/>
    <row r="50044" hidden="1" x14ac:dyDescent="0.25"/>
    <row r="50045" hidden="1" x14ac:dyDescent="0.25"/>
    <row r="50046" hidden="1" x14ac:dyDescent="0.25"/>
    <row r="50047" hidden="1" x14ac:dyDescent="0.25"/>
    <row r="50048" hidden="1" x14ac:dyDescent="0.25"/>
    <row r="50049" hidden="1" x14ac:dyDescent="0.25"/>
    <row r="50050" hidden="1" x14ac:dyDescent="0.25"/>
    <row r="50051" hidden="1" x14ac:dyDescent="0.25"/>
    <row r="50052" hidden="1" x14ac:dyDescent="0.25"/>
    <row r="50053" hidden="1" x14ac:dyDescent="0.25"/>
    <row r="50054" hidden="1" x14ac:dyDescent="0.25"/>
    <row r="50055" hidden="1" x14ac:dyDescent="0.25"/>
    <row r="50056" hidden="1" x14ac:dyDescent="0.25"/>
    <row r="50057" hidden="1" x14ac:dyDescent="0.25"/>
    <row r="50058" hidden="1" x14ac:dyDescent="0.25"/>
    <row r="50059" hidden="1" x14ac:dyDescent="0.25"/>
    <row r="50060" hidden="1" x14ac:dyDescent="0.25"/>
    <row r="50061" hidden="1" x14ac:dyDescent="0.25"/>
    <row r="50062" hidden="1" x14ac:dyDescent="0.25"/>
    <row r="50063" hidden="1" x14ac:dyDescent="0.25"/>
    <row r="50064" hidden="1" x14ac:dyDescent="0.25"/>
    <row r="50065" hidden="1" x14ac:dyDescent="0.25"/>
    <row r="50066" hidden="1" x14ac:dyDescent="0.25"/>
    <row r="50067" hidden="1" x14ac:dyDescent="0.25"/>
    <row r="50068" hidden="1" x14ac:dyDescent="0.25"/>
    <row r="50069" hidden="1" x14ac:dyDescent="0.25"/>
    <row r="50070" hidden="1" x14ac:dyDescent="0.25"/>
    <row r="50071" hidden="1" x14ac:dyDescent="0.25"/>
    <row r="50072" hidden="1" x14ac:dyDescent="0.25"/>
    <row r="50073" hidden="1" x14ac:dyDescent="0.25"/>
    <row r="50074" hidden="1" x14ac:dyDescent="0.25"/>
    <row r="50075" hidden="1" x14ac:dyDescent="0.25"/>
    <row r="50076" hidden="1" x14ac:dyDescent="0.25"/>
    <row r="50077" hidden="1" x14ac:dyDescent="0.25"/>
    <row r="50078" hidden="1" x14ac:dyDescent="0.25"/>
    <row r="50079" hidden="1" x14ac:dyDescent="0.25"/>
    <row r="50080" hidden="1" x14ac:dyDescent="0.25"/>
    <row r="50081" hidden="1" x14ac:dyDescent="0.25"/>
    <row r="50082" hidden="1" x14ac:dyDescent="0.25"/>
    <row r="50083" hidden="1" x14ac:dyDescent="0.25"/>
    <row r="50084" hidden="1" x14ac:dyDescent="0.25"/>
    <row r="50085" hidden="1" x14ac:dyDescent="0.25"/>
    <row r="50086" hidden="1" x14ac:dyDescent="0.25"/>
    <row r="50087" hidden="1" x14ac:dyDescent="0.25"/>
    <row r="50088" hidden="1" x14ac:dyDescent="0.25"/>
    <row r="50089" hidden="1" x14ac:dyDescent="0.25"/>
    <row r="50090" hidden="1" x14ac:dyDescent="0.25"/>
    <row r="50091" hidden="1" x14ac:dyDescent="0.25"/>
    <row r="50092" hidden="1" x14ac:dyDescent="0.25"/>
    <row r="50093" hidden="1" x14ac:dyDescent="0.25"/>
    <row r="50094" hidden="1" x14ac:dyDescent="0.25"/>
    <row r="50095" hidden="1" x14ac:dyDescent="0.25"/>
    <row r="50096" hidden="1" x14ac:dyDescent="0.25"/>
    <row r="50097" hidden="1" x14ac:dyDescent="0.25"/>
    <row r="50098" hidden="1" x14ac:dyDescent="0.25"/>
    <row r="50099" hidden="1" x14ac:dyDescent="0.25"/>
    <row r="50100" hidden="1" x14ac:dyDescent="0.25"/>
    <row r="50101" hidden="1" x14ac:dyDescent="0.25"/>
    <row r="50102" hidden="1" x14ac:dyDescent="0.25"/>
    <row r="50103" hidden="1" x14ac:dyDescent="0.25"/>
    <row r="50104" hidden="1" x14ac:dyDescent="0.25"/>
    <row r="50105" hidden="1" x14ac:dyDescent="0.25"/>
    <row r="50106" hidden="1" x14ac:dyDescent="0.25"/>
    <row r="50107" hidden="1" x14ac:dyDescent="0.25"/>
    <row r="50108" hidden="1" x14ac:dyDescent="0.25"/>
    <row r="50109" hidden="1" x14ac:dyDescent="0.25"/>
    <row r="50110" hidden="1" x14ac:dyDescent="0.25"/>
    <row r="50111" hidden="1" x14ac:dyDescent="0.25"/>
    <row r="50112" hidden="1" x14ac:dyDescent="0.25"/>
    <row r="50113" hidden="1" x14ac:dyDescent="0.25"/>
    <row r="50114" hidden="1" x14ac:dyDescent="0.25"/>
    <row r="50115" hidden="1" x14ac:dyDescent="0.25"/>
    <row r="50116" hidden="1" x14ac:dyDescent="0.25"/>
    <row r="50117" hidden="1" x14ac:dyDescent="0.25"/>
    <row r="50118" hidden="1" x14ac:dyDescent="0.25"/>
    <row r="50119" hidden="1" x14ac:dyDescent="0.25"/>
    <row r="50120" hidden="1" x14ac:dyDescent="0.25"/>
    <row r="50121" hidden="1" x14ac:dyDescent="0.25"/>
    <row r="50122" hidden="1" x14ac:dyDescent="0.25"/>
    <row r="50123" hidden="1" x14ac:dyDescent="0.25"/>
    <row r="50124" hidden="1" x14ac:dyDescent="0.25"/>
    <row r="50125" hidden="1" x14ac:dyDescent="0.25"/>
    <row r="50126" hidden="1" x14ac:dyDescent="0.25"/>
    <row r="50127" hidden="1" x14ac:dyDescent="0.25"/>
    <row r="50128" hidden="1" x14ac:dyDescent="0.25"/>
    <row r="50129" hidden="1" x14ac:dyDescent="0.25"/>
    <row r="50130" hidden="1" x14ac:dyDescent="0.25"/>
    <row r="50131" hidden="1" x14ac:dyDescent="0.25"/>
    <row r="50132" hidden="1" x14ac:dyDescent="0.25"/>
    <row r="50133" hidden="1" x14ac:dyDescent="0.25"/>
    <row r="50134" hidden="1" x14ac:dyDescent="0.25"/>
    <row r="50135" hidden="1" x14ac:dyDescent="0.25"/>
    <row r="50136" hidden="1" x14ac:dyDescent="0.25"/>
    <row r="50137" hidden="1" x14ac:dyDescent="0.25"/>
    <row r="50138" hidden="1" x14ac:dyDescent="0.25"/>
    <row r="50139" hidden="1" x14ac:dyDescent="0.25"/>
    <row r="50140" hidden="1" x14ac:dyDescent="0.25"/>
    <row r="50141" hidden="1" x14ac:dyDescent="0.25"/>
    <row r="50142" hidden="1" x14ac:dyDescent="0.25"/>
    <row r="50143" hidden="1" x14ac:dyDescent="0.25"/>
    <row r="50144" hidden="1" x14ac:dyDescent="0.25"/>
    <row r="50145" hidden="1" x14ac:dyDescent="0.25"/>
    <row r="50146" hidden="1" x14ac:dyDescent="0.25"/>
    <row r="50147" hidden="1" x14ac:dyDescent="0.25"/>
    <row r="50148" hidden="1" x14ac:dyDescent="0.25"/>
    <row r="50149" hidden="1" x14ac:dyDescent="0.25"/>
    <row r="50150" hidden="1" x14ac:dyDescent="0.25"/>
    <row r="50151" hidden="1" x14ac:dyDescent="0.25"/>
    <row r="50152" hidden="1" x14ac:dyDescent="0.25"/>
    <row r="50153" hidden="1" x14ac:dyDescent="0.25"/>
    <row r="50154" hidden="1" x14ac:dyDescent="0.25"/>
    <row r="50155" hidden="1" x14ac:dyDescent="0.25"/>
    <row r="50156" hidden="1" x14ac:dyDescent="0.25"/>
    <row r="50157" hidden="1" x14ac:dyDescent="0.25"/>
    <row r="50158" hidden="1" x14ac:dyDescent="0.25"/>
    <row r="50159" hidden="1" x14ac:dyDescent="0.25"/>
    <row r="50160" hidden="1" x14ac:dyDescent="0.25"/>
    <row r="50161" hidden="1" x14ac:dyDescent="0.25"/>
    <row r="50162" hidden="1" x14ac:dyDescent="0.25"/>
    <row r="50163" hidden="1" x14ac:dyDescent="0.25"/>
    <row r="50164" hidden="1" x14ac:dyDescent="0.25"/>
    <row r="50165" hidden="1" x14ac:dyDescent="0.25"/>
    <row r="50166" hidden="1" x14ac:dyDescent="0.25"/>
    <row r="50167" hidden="1" x14ac:dyDescent="0.25"/>
    <row r="50168" hidden="1" x14ac:dyDescent="0.25"/>
    <row r="50169" hidden="1" x14ac:dyDescent="0.25"/>
    <row r="50170" hidden="1" x14ac:dyDescent="0.25"/>
    <row r="50171" hidden="1" x14ac:dyDescent="0.25"/>
    <row r="50172" hidden="1" x14ac:dyDescent="0.25"/>
    <row r="50173" hidden="1" x14ac:dyDescent="0.25"/>
    <row r="50174" hidden="1" x14ac:dyDescent="0.25"/>
    <row r="50175" hidden="1" x14ac:dyDescent="0.25"/>
    <row r="50176" hidden="1" x14ac:dyDescent="0.25"/>
    <row r="50177" hidden="1" x14ac:dyDescent="0.25"/>
    <row r="50178" hidden="1" x14ac:dyDescent="0.25"/>
    <row r="50179" hidden="1" x14ac:dyDescent="0.25"/>
    <row r="50180" hidden="1" x14ac:dyDescent="0.25"/>
    <row r="50181" hidden="1" x14ac:dyDescent="0.25"/>
    <row r="50182" hidden="1" x14ac:dyDescent="0.25"/>
    <row r="50183" hidden="1" x14ac:dyDescent="0.25"/>
    <row r="50184" hidden="1" x14ac:dyDescent="0.25"/>
    <row r="50185" hidden="1" x14ac:dyDescent="0.25"/>
    <row r="50186" hidden="1" x14ac:dyDescent="0.25"/>
    <row r="50187" hidden="1" x14ac:dyDescent="0.25"/>
    <row r="50188" hidden="1" x14ac:dyDescent="0.25"/>
    <row r="50189" hidden="1" x14ac:dyDescent="0.25"/>
    <row r="50190" hidden="1" x14ac:dyDescent="0.25"/>
    <row r="50191" hidden="1" x14ac:dyDescent="0.25"/>
    <row r="50192" hidden="1" x14ac:dyDescent="0.25"/>
    <row r="50193" hidden="1" x14ac:dyDescent="0.25"/>
    <row r="50194" hidden="1" x14ac:dyDescent="0.25"/>
    <row r="50195" hidden="1" x14ac:dyDescent="0.25"/>
    <row r="50196" hidden="1" x14ac:dyDescent="0.25"/>
    <row r="50197" hidden="1" x14ac:dyDescent="0.25"/>
    <row r="50198" hidden="1" x14ac:dyDescent="0.25"/>
    <row r="50199" hidden="1" x14ac:dyDescent="0.25"/>
    <row r="50200" hidden="1" x14ac:dyDescent="0.25"/>
    <row r="50201" hidden="1" x14ac:dyDescent="0.25"/>
    <row r="50202" hidden="1" x14ac:dyDescent="0.25"/>
    <row r="50203" hidden="1" x14ac:dyDescent="0.25"/>
    <row r="50204" hidden="1" x14ac:dyDescent="0.25"/>
    <row r="50205" hidden="1" x14ac:dyDescent="0.25"/>
    <row r="50206" hidden="1" x14ac:dyDescent="0.25"/>
    <row r="50207" hidden="1" x14ac:dyDescent="0.25"/>
    <row r="50208" hidden="1" x14ac:dyDescent="0.25"/>
    <row r="50209" hidden="1" x14ac:dyDescent="0.25"/>
    <row r="50210" hidden="1" x14ac:dyDescent="0.25"/>
    <row r="50211" hidden="1" x14ac:dyDescent="0.25"/>
    <row r="50212" hidden="1" x14ac:dyDescent="0.25"/>
    <row r="50213" hidden="1" x14ac:dyDescent="0.25"/>
    <row r="50214" hidden="1" x14ac:dyDescent="0.25"/>
    <row r="50215" hidden="1" x14ac:dyDescent="0.25"/>
    <row r="50216" hidden="1" x14ac:dyDescent="0.25"/>
    <row r="50217" hidden="1" x14ac:dyDescent="0.25"/>
    <row r="50218" hidden="1" x14ac:dyDescent="0.25"/>
    <row r="50219" hidden="1" x14ac:dyDescent="0.25"/>
    <row r="50220" hidden="1" x14ac:dyDescent="0.25"/>
    <row r="50221" hidden="1" x14ac:dyDescent="0.25"/>
    <row r="50222" hidden="1" x14ac:dyDescent="0.25"/>
    <row r="50223" hidden="1" x14ac:dyDescent="0.25"/>
    <row r="50224" hidden="1" x14ac:dyDescent="0.25"/>
    <row r="50225" hidden="1" x14ac:dyDescent="0.25"/>
    <row r="50226" hidden="1" x14ac:dyDescent="0.25"/>
    <row r="50227" hidden="1" x14ac:dyDescent="0.25"/>
    <row r="50228" hidden="1" x14ac:dyDescent="0.25"/>
    <row r="50229" hidden="1" x14ac:dyDescent="0.25"/>
    <row r="50230" hidden="1" x14ac:dyDescent="0.25"/>
    <row r="50231" hidden="1" x14ac:dyDescent="0.25"/>
    <row r="50232" hidden="1" x14ac:dyDescent="0.25"/>
    <row r="50233" hidden="1" x14ac:dyDescent="0.25"/>
    <row r="50234" hidden="1" x14ac:dyDescent="0.25"/>
    <row r="50235" hidden="1" x14ac:dyDescent="0.25"/>
    <row r="50236" hidden="1" x14ac:dyDescent="0.25"/>
    <row r="50237" hidden="1" x14ac:dyDescent="0.25"/>
    <row r="50238" hidden="1" x14ac:dyDescent="0.25"/>
    <row r="50239" hidden="1" x14ac:dyDescent="0.25"/>
    <row r="50240" hidden="1" x14ac:dyDescent="0.25"/>
    <row r="50241" hidden="1" x14ac:dyDescent="0.25"/>
    <row r="50242" hidden="1" x14ac:dyDescent="0.25"/>
    <row r="50243" hidden="1" x14ac:dyDescent="0.25"/>
    <row r="50244" hidden="1" x14ac:dyDescent="0.25"/>
    <row r="50245" hidden="1" x14ac:dyDescent="0.25"/>
    <row r="50246" hidden="1" x14ac:dyDescent="0.25"/>
    <row r="50247" hidden="1" x14ac:dyDescent="0.25"/>
    <row r="50248" hidden="1" x14ac:dyDescent="0.25"/>
    <row r="50249" hidden="1" x14ac:dyDescent="0.25"/>
    <row r="50250" hidden="1" x14ac:dyDescent="0.25"/>
    <row r="50251" hidden="1" x14ac:dyDescent="0.25"/>
    <row r="50252" hidden="1" x14ac:dyDescent="0.25"/>
    <row r="50253" hidden="1" x14ac:dyDescent="0.25"/>
    <row r="50254" hidden="1" x14ac:dyDescent="0.25"/>
    <row r="50255" hidden="1" x14ac:dyDescent="0.25"/>
    <row r="50256" hidden="1" x14ac:dyDescent="0.25"/>
    <row r="50257" hidden="1" x14ac:dyDescent="0.25"/>
    <row r="50258" hidden="1" x14ac:dyDescent="0.25"/>
    <row r="50259" hidden="1" x14ac:dyDescent="0.25"/>
    <row r="50260" hidden="1" x14ac:dyDescent="0.25"/>
    <row r="50261" hidden="1" x14ac:dyDescent="0.25"/>
    <row r="50262" hidden="1" x14ac:dyDescent="0.25"/>
    <row r="50263" hidden="1" x14ac:dyDescent="0.25"/>
    <row r="50264" hidden="1" x14ac:dyDescent="0.25"/>
    <row r="50265" hidden="1" x14ac:dyDescent="0.25"/>
    <row r="50266" hidden="1" x14ac:dyDescent="0.25"/>
    <row r="50267" hidden="1" x14ac:dyDescent="0.25"/>
    <row r="50268" hidden="1" x14ac:dyDescent="0.25"/>
    <row r="50269" hidden="1" x14ac:dyDescent="0.25"/>
    <row r="50270" hidden="1" x14ac:dyDescent="0.25"/>
    <row r="50271" hidden="1" x14ac:dyDescent="0.25"/>
    <row r="50272" hidden="1" x14ac:dyDescent="0.25"/>
    <row r="50273" hidden="1" x14ac:dyDescent="0.25"/>
    <row r="50274" hidden="1" x14ac:dyDescent="0.25"/>
    <row r="50275" hidden="1" x14ac:dyDescent="0.25"/>
    <row r="50276" hidden="1" x14ac:dyDescent="0.25"/>
    <row r="50277" hidden="1" x14ac:dyDescent="0.25"/>
    <row r="50278" hidden="1" x14ac:dyDescent="0.25"/>
    <row r="50279" hidden="1" x14ac:dyDescent="0.25"/>
    <row r="50280" hidden="1" x14ac:dyDescent="0.25"/>
    <row r="50281" hidden="1" x14ac:dyDescent="0.25"/>
    <row r="50282" hidden="1" x14ac:dyDescent="0.25"/>
    <row r="50283" hidden="1" x14ac:dyDescent="0.25"/>
    <row r="50284" hidden="1" x14ac:dyDescent="0.25"/>
    <row r="50285" hidden="1" x14ac:dyDescent="0.25"/>
    <row r="50286" hidden="1" x14ac:dyDescent="0.25"/>
    <row r="50287" hidden="1" x14ac:dyDescent="0.25"/>
    <row r="50288" hidden="1" x14ac:dyDescent="0.25"/>
    <row r="50289" hidden="1" x14ac:dyDescent="0.25"/>
    <row r="50290" hidden="1" x14ac:dyDescent="0.25"/>
    <row r="50291" hidden="1" x14ac:dyDescent="0.25"/>
    <row r="50292" hidden="1" x14ac:dyDescent="0.25"/>
    <row r="50293" hidden="1" x14ac:dyDescent="0.25"/>
    <row r="50294" hidden="1" x14ac:dyDescent="0.25"/>
    <row r="50295" hidden="1" x14ac:dyDescent="0.25"/>
    <row r="50296" hidden="1" x14ac:dyDescent="0.25"/>
    <row r="50297" hidden="1" x14ac:dyDescent="0.25"/>
    <row r="50298" hidden="1" x14ac:dyDescent="0.25"/>
    <row r="50299" hidden="1" x14ac:dyDescent="0.25"/>
    <row r="50300" hidden="1" x14ac:dyDescent="0.25"/>
    <row r="50301" hidden="1" x14ac:dyDescent="0.25"/>
    <row r="50302" hidden="1" x14ac:dyDescent="0.25"/>
    <row r="50303" hidden="1" x14ac:dyDescent="0.25"/>
    <row r="50304" hidden="1" x14ac:dyDescent="0.25"/>
    <row r="50305" hidden="1" x14ac:dyDescent="0.25"/>
    <row r="50306" hidden="1" x14ac:dyDescent="0.25"/>
    <row r="50307" hidden="1" x14ac:dyDescent="0.25"/>
    <row r="50308" hidden="1" x14ac:dyDescent="0.25"/>
    <row r="50309" hidden="1" x14ac:dyDescent="0.25"/>
    <row r="50310" hidden="1" x14ac:dyDescent="0.25"/>
    <row r="50311" hidden="1" x14ac:dyDescent="0.25"/>
    <row r="50312" hidden="1" x14ac:dyDescent="0.25"/>
    <row r="50313" hidden="1" x14ac:dyDescent="0.25"/>
    <row r="50314" hidden="1" x14ac:dyDescent="0.25"/>
    <row r="50315" hidden="1" x14ac:dyDescent="0.25"/>
    <row r="50316" hidden="1" x14ac:dyDescent="0.25"/>
    <row r="50317" hidden="1" x14ac:dyDescent="0.25"/>
    <row r="50318" hidden="1" x14ac:dyDescent="0.25"/>
    <row r="50319" hidden="1" x14ac:dyDescent="0.25"/>
    <row r="50320" hidden="1" x14ac:dyDescent="0.25"/>
    <row r="50321" hidden="1" x14ac:dyDescent="0.25"/>
    <row r="50322" hidden="1" x14ac:dyDescent="0.25"/>
    <row r="50323" hidden="1" x14ac:dyDescent="0.25"/>
    <row r="50324" hidden="1" x14ac:dyDescent="0.25"/>
    <row r="50325" hidden="1" x14ac:dyDescent="0.25"/>
    <row r="50326" hidden="1" x14ac:dyDescent="0.25"/>
    <row r="50327" hidden="1" x14ac:dyDescent="0.25"/>
    <row r="50328" hidden="1" x14ac:dyDescent="0.25"/>
    <row r="50329" hidden="1" x14ac:dyDescent="0.25"/>
    <row r="50330" hidden="1" x14ac:dyDescent="0.25"/>
    <row r="50331" hidden="1" x14ac:dyDescent="0.25"/>
    <row r="50332" hidden="1" x14ac:dyDescent="0.25"/>
    <row r="50333" hidden="1" x14ac:dyDescent="0.25"/>
    <row r="50334" hidden="1" x14ac:dyDescent="0.25"/>
    <row r="50335" hidden="1" x14ac:dyDescent="0.25"/>
    <row r="50336" hidden="1" x14ac:dyDescent="0.25"/>
    <row r="50337" hidden="1" x14ac:dyDescent="0.25"/>
    <row r="50338" hidden="1" x14ac:dyDescent="0.25"/>
    <row r="50339" hidden="1" x14ac:dyDescent="0.25"/>
    <row r="50340" hidden="1" x14ac:dyDescent="0.25"/>
    <row r="50341" hidden="1" x14ac:dyDescent="0.25"/>
    <row r="50342" hidden="1" x14ac:dyDescent="0.25"/>
    <row r="50343" hidden="1" x14ac:dyDescent="0.25"/>
    <row r="50344" hidden="1" x14ac:dyDescent="0.25"/>
    <row r="50345" hidden="1" x14ac:dyDescent="0.25"/>
    <row r="50346" hidden="1" x14ac:dyDescent="0.25"/>
    <row r="50347" hidden="1" x14ac:dyDescent="0.25"/>
    <row r="50348" hidden="1" x14ac:dyDescent="0.25"/>
    <row r="50349" hidden="1" x14ac:dyDescent="0.25"/>
    <row r="50350" hidden="1" x14ac:dyDescent="0.25"/>
    <row r="50351" hidden="1" x14ac:dyDescent="0.25"/>
    <row r="50352" hidden="1" x14ac:dyDescent="0.25"/>
    <row r="50353" hidden="1" x14ac:dyDescent="0.25"/>
    <row r="50354" hidden="1" x14ac:dyDescent="0.25"/>
    <row r="50355" hidden="1" x14ac:dyDescent="0.25"/>
    <row r="50356" hidden="1" x14ac:dyDescent="0.25"/>
    <row r="50357" hidden="1" x14ac:dyDescent="0.25"/>
    <row r="50358" hidden="1" x14ac:dyDescent="0.25"/>
    <row r="50359" hidden="1" x14ac:dyDescent="0.25"/>
    <row r="50360" hidden="1" x14ac:dyDescent="0.25"/>
    <row r="50361" hidden="1" x14ac:dyDescent="0.25"/>
    <row r="50362" hidden="1" x14ac:dyDescent="0.25"/>
    <row r="50363" hidden="1" x14ac:dyDescent="0.25"/>
    <row r="50364" hidden="1" x14ac:dyDescent="0.25"/>
    <row r="50365" hidden="1" x14ac:dyDescent="0.25"/>
    <row r="50366" hidden="1" x14ac:dyDescent="0.25"/>
    <row r="50367" hidden="1" x14ac:dyDescent="0.25"/>
    <row r="50368" hidden="1" x14ac:dyDescent="0.25"/>
    <row r="50369" hidden="1" x14ac:dyDescent="0.25"/>
    <row r="50370" hidden="1" x14ac:dyDescent="0.25"/>
    <row r="50371" hidden="1" x14ac:dyDescent="0.25"/>
    <row r="50372" hidden="1" x14ac:dyDescent="0.25"/>
    <row r="50373" hidden="1" x14ac:dyDescent="0.25"/>
    <row r="50374" hidden="1" x14ac:dyDescent="0.25"/>
    <row r="50375" hidden="1" x14ac:dyDescent="0.25"/>
    <row r="50376" hidden="1" x14ac:dyDescent="0.25"/>
    <row r="50377" hidden="1" x14ac:dyDescent="0.25"/>
    <row r="50378" hidden="1" x14ac:dyDescent="0.25"/>
    <row r="50379" hidden="1" x14ac:dyDescent="0.25"/>
    <row r="50380" hidden="1" x14ac:dyDescent="0.25"/>
    <row r="50381" hidden="1" x14ac:dyDescent="0.25"/>
    <row r="50382" hidden="1" x14ac:dyDescent="0.25"/>
    <row r="50383" hidden="1" x14ac:dyDescent="0.25"/>
    <row r="50384" hidden="1" x14ac:dyDescent="0.25"/>
    <row r="50385" hidden="1" x14ac:dyDescent="0.25"/>
    <row r="50386" hidden="1" x14ac:dyDescent="0.25"/>
    <row r="50387" hidden="1" x14ac:dyDescent="0.25"/>
    <row r="50388" hidden="1" x14ac:dyDescent="0.25"/>
    <row r="50389" hidden="1" x14ac:dyDescent="0.25"/>
    <row r="50390" hidden="1" x14ac:dyDescent="0.25"/>
    <row r="50391" hidden="1" x14ac:dyDescent="0.25"/>
    <row r="50392" hidden="1" x14ac:dyDescent="0.25"/>
    <row r="50393" hidden="1" x14ac:dyDescent="0.25"/>
    <row r="50394" hidden="1" x14ac:dyDescent="0.25"/>
    <row r="50395" hidden="1" x14ac:dyDescent="0.25"/>
    <row r="50396" hidden="1" x14ac:dyDescent="0.25"/>
    <row r="50397" hidden="1" x14ac:dyDescent="0.25"/>
    <row r="50398" hidden="1" x14ac:dyDescent="0.25"/>
    <row r="50399" hidden="1" x14ac:dyDescent="0.25"/>
    <row r="50400" hidden="1" x14ac:dyDescent="0.25"/>
    <row r="50401" hidden="1" x14ac:dyDescent="0.25"/>
    <row r="50402" hidden="1" x14ac:dyDescent="0.25"/>
    <row r="50403" hidden="1" x14ac:dyDescent="0.25"/>
    <row r="50404" hidden="1" x14ac:dyDescent="0.25"/>
    <row r="50405" hidden="1" x14ac:dyDescent="0.25"/>
    <row r="50406" hidden="1" x14ac:dyDescent="0.25"/>
    <row r="50407" hidden="1" x14ac:dyDescent="0.25"/>
    <row r="50408" hidden="1" x14ac:dyDescent="0.25"/>
    <row r="50409" hidden="1" x14ac:dyDescent="0.25"/>
    <row r="50410" hidden="1" x14ac:dyDescent="0.25"/>
    <row r="50411" hidden="1" x14ac:dyDescent="0.25"/>
    <row r="50412" hidden="1" x14ac:dyDescent="0.25"/>
    <row r="50413" hidden="1" x14ac:dyDescent="0.25"/>
    <row r="50414" hidden="1" x14ac:dyDescent="0.25"/>
    <row r="50415" hidden="1" x14ac:dyDescent="0.25"/>
    <row r="50416" hidden="1" x14ac:dyDescent="0.25"/>
    <row r="50417" hidden="1" x14ac:dyDescent="0.25"/>
    <row r="50418" hidden="1" x14ac:dyDescent="0.25"/>
    <row r="50419" hidden="1" x14ac:dyDescent="0.25"/>
    <row r="50420" hidden="1" x14ac:dyDescent="0.25"/>
    <row r="50421" hidden="1" x14ac:dyDescent="0.25"/>
    <row r="50422" hidden="1" x14ac:dyDescent="0.25"/>
    <row r="50423" hidden="1" x14ac:dyDescent="0.25"/>
    <row r="50424" hidden="1" x14ac:dyDescent="0.25"/>
    <row r="50425" hidden="1" x14ac:dyDescent="0.25"/>
    <row r="50426" hidden="1" x14ac:dyDescent="0.25"/>
    <row r="50427" hidden="1" x14ac:dyDescent="0.25"/>
    <row r="50428" hidden="1" x14ac:dyDescent="0.25"/>
    <row r="50429" hidden="1" x14ac:dyDescent="0.25"/>
    <row r="50430" hidden="1" x14ac:dyDescent="0.25"/>
    <row r="50431" hidden="1" x14ac:dyDescent="0.25"/>
    <row r="50432" hidden="1" x14ac:dyDescent="0.25"/>
    <row r="50433" hidden="1" x14ac:dyDescent="0.25"/>
    <row r="50434" hidden="1" x14ac:dyDescent="0.25"/>
    <row r="50435" hidden="1" x14ac:dyDescent="0.25"/>
    <row r="50436" hidden="1" x14ac:dyDescent="0.25"/>
    <row r="50437" hidden="1" x14ac:dyDescent="0.25"/>
    <row r="50438" hidden="1" x14ac:dyDescent="0.25"/>
    <row r="50439" hidden="1" x14ac:dyDescent="0.25"/>
    <row r="50440" hidden="1" x14ac:dyDescent="0.25"/>
    <row r="50441" hidden="1" x14ac:dyDescent="0.25"/>
    <row r="50442" hidden="1" x14ac:dyDescent="0.25"/>
    <row r="50443" hidden="1" x14ac:dyDescent="0.25"/>
    <row r="50444" hidden="1" x14ac:dyDescent="0.25"/>
    <row r="50445" hidden="1" x14ac:dyDescent="0.25"/>
    <row r="50446" hidden="1" x14ac:dyDescent="0.25"/>
    <row r="50447" hidden="1" x14ac:dyDescent="0.25"/>
    <row r="50448" hidden="1" x14ac:dyDescent="0.25"/>
    <row r="50449" hidden="1" x14ac:dyDescent="0.25"/>
    <row r="50450" hidden="1" x14ac:dyDescent="0.25"/>
    <row r="50451" hidden="1" x14ac:dyDescent="0.25"/>
    <row r="50452" hidden="1" x14ac:dyDescent="0.25"/>
    <row r="50453" hidden="1" x14ac:dyDescent="0.25"/>
    <row r="50454" hidden="1" x14ac:dyDescent="0.25"/>
    <row r="50455" hidden="1" x14ac:dyDescent="0.25"/>
    <row r="50456" hidden="1" x14ac:dyDescent="0.25"/>
    <row r="50457" hidden="1" x14ac:dyDescent="0.25"/>
    <row r="50458" hidden="1" x14ac:dyDescent="0.25"/>
    <row r="50459" hidden="1" x14ac:dyDescent="0.25"/>
    <row r="50460" hidden="1" x14ac:dyDescent="0.25"/>
    <row r="50461" hidden="1" x14ac:dyDescent="0.25"/>
    <row r="50462" hidden="1" x14ac:dyDescent="0.25"/>
    <row r="50463" hidden="1" x14ac:dyDescent="0.25"/>
    <row r="50464" hidden="1" x14ac:dyDescent="0.25"/>
    <row r="50465" hidden="1" x14ac:dyDescent="0.25"/>
    <row r="50466" hidden="1" x14ac:dyDescent="0.25"/>
    <row r="50467" hidden="1" x14ac:dyDescent="0.25"/>
    <row r="50468" hidden="1" x14ac:dyDescent="0.25"/>
    <row r="50469" hidden="1" x14ac:dyDescent="0.25"/>
    <row r="50470" hidden="1" x14ac:dyDescent="0.25"/>
    <row r="50471" hidden="1" x14ac:dyDescent="0.25"/>
    <row r="50472" hidden="1" x14ac:dyDescent="0.25"/>
    <row r="50473" hidden="1" x14ac:dyDescent="0.25"/>
    <row r="50474" hidden="1" x14ac:dyDescent="0.25"/>
    <row r="50475" hidden="1" x14ac:dyDescent="0.25"/>
    <row r="50476" hidden="1" x14ac:dyDescent="0.25"/>
    <row r="50477" hidden="1" x14ac:dyDescent="0.25"/>
    <row r="50478" hidden="1" x14ac:dyDescent="0.25"/>
    <row r="50479" hidden="1" x14ac:dyDescent="0.25"/>
    <row r="50480" hidden="1" x14ac:dyDescent="0.25"/>
    <row r="50481" hidden="1" x14ac:dyDescent="0.25"/>
    <row r="50482" hidden="1" x14ac:dyDescent="0.25"/>
    <row r="50483" hidden="1" x14ac:dyDescent="0.25"/>
    <row r="50484" hidden="1" x14ac:dyDescent="0.25"/>
    <row r="50485" hidden="1" x14ac:dyDescent="0.25"/>
    <row r="50486" hidden="1" x14ac:dyDescent="0.25"/>
    <row r="50487" hidden="1" x14ac:dyDescent="0.25"/>
    <row r="50488" hidden="1" x14ac:dyDescent="0.25"/>
    <row r="50489" hidden="1" x14ac:dyDescent="0.25"/>
    <row r="50490" hidden="1" x14ac:dyDescent="0.25"/>
    <row r="50491" hidden="1" x14ac:dyDescent="0.25"/>
    <row r="50492" hidden="1" x14ac:dyDescent="0.25"/>
    <row r="50493" hidden="1" x14ac:dyDescent="0.25"/>
    <row r="50494" hidden="1" x14ac:dyDescent="0.25"/>
    <row r="50495" hidden="1" x14ac:dyDescent="0.25"/>
    <row r="50496" hidden="1" x14ac:dyDescent="0.25"/>
    <row r="50497" hidden="1" x14ac:dyDescent="0.25"/>
    <row r="50498" hidden="1" x14ac:dyDescent="0.25"/>
    <row r="50499" hidden="1" x14ac:dyDescent="0.25"/>
    <row r="50500" hidden="1" x14ac:dyDescent="0.25"/>
    <row r="50501" hidden="1" x14ac:dyDescent="0.25"/>
    <row r="50502" hidden="1" x14ac:dyDescent="0.25"/>
    <row r="50503" hidden="1" x14ac:dyDescent="0.25"/>
    <row r="50504" hidden="1" x14ac:dyDescent="0.25"/>
    <row r="50505" hidden="1" x14ac:dyDescent="0.25"/>
    <row r="50506" hidden="1" x14ac:dyDescent="0.25"/>
    <row r="50507" hidden="1" x14ac:dyDescent="0.25"/>
    <row r="50508" hidden="1" x14ac:dyDescent="0.25"/>
    <row r="50509" hidden="1" x14ac:dyDescent="0.25"/>
    <row r="50510" hidden="1" x14ac:dyDescent="0.25"/>
    <row r="50511" hidden="1" x14ac:dyDescent="0.25"/>
    <row r="50512" hidden="1" x14ac:dyDescent="0.25"/>
    <row r="50513" hidden="1" x14ac:dyDescent="0.25"/>
    <row r="50514" hidden="1" x14ac:dyDescent="0.25"/>
    <row r="50515" hidden="1" x14ac:dyDescent="0.25"/>
    <row r="50516" hidden="1" x14ac:dyDescent="0.25"/>
    <row r="50517" hidden="1" x14ac:dyDescent="0.25"/>
    <row r="50518" hidden="1" x14ac:dyDescent="0.25"/>
    <row r="50519" hidden="1" x14ac:dyDescent="0.25"/>
    <row r="50520" hidden="1" x14ac:dyDescent="0.25"/>
    <row r="50521" hidden="1" x14ac:dyDescent="0.25"/>
    <row r="50522" hidden="1" x14ac:dyDescent="0.25"/>
    <row r="50523" hidden="1" x14ac:dyDescent="0.25"/>
    <row r="50524" hidden="1" x14ac:dyDescent="0.25"/>
    <row r="50525" hidden="1" x14ac:dyDescent="0.25"/>
    <row r="50526" hidden="1" x14ac:dyDescent="0.25"/>
    <row r="50527" hidden="1" x14ac:dyDescent="0.25"/>
    <row r="50528" hidden="1" x14ac:dyDescent="0.25"/>
    <row r="50529" hidden="1" x14ac:dyDescent="0.25"/>
    <row r="50530" hidden="1" x14ac:dyDescent="0.25"/>
    <row r="50531" hidden="1" x14ac:dyDescent="0.25"/>
    <row r="50532" hidden="1" x14ac:dyDescent="0.25"/>
    <row r="50533" hidden="1" x14ac:dyDescent="0.25"/>
    <row r="50534" hidden="1" x14ac:dyDescent="0.25"/>
    <row r="50535" hidden="1" x14ac:dyDescent="0.25"/>
    <row r="50536" hidden="1" x14ac:dyDescent="0.25"/>
    <row r="50537" hidden="1" x14ac:dyDescent="0.25"/>
    <row r="50538" hidden="1" x14ac:dyDescent="0.25"/>
    <row r="50539" hidden="1" x14ac:dyDescent="0.25"/>
    <row r="50540" hidden="1" x14ac:dyDescent="0.25"/>
    <row r="50541" hidden="1" x14ac:dyDescent="0.25"/>
    <row r="50542" hidden="1" x14ac:dyDescent="0.25"/>
    <row r="50543" hidden="1" x14ac:dyDescent="0.25"/>
    <row r="50544" hidden="1" x14ac:dyDescent="0.25"/>
    <row r="50545" hidden="1" x14ac:dyDescent="0.25"/>
    <row r="50546" hidden="1" x14ac:dyDescent="0.25"/>
    <row r="50547" hidden="1" x14ac:dyDescent="0.25"/>
    <row r="50548" hidden="1" x14ac:dyDescent="0.25"/>
    <row r="50549" hidden="1" x14ac:dyDescent="0.25"/>
    <row r="50550" hidden="1" x14ac:dyDescent="0.25"/>
    <row r="50551" hidden="1" x14ac:dyDescent="0.25"/>
    <row r="50552" hidden="1" x14ac:dyDescent="0.25"/>
    <row r="50553" hidden="1" x14ac:dyDescent="0.25"/>
    <row r="50554" hidden="1" x14ac:dyDescent="0.25"/>
    <row r="50555" hidden="1" x14ac:dyDescent="0.25"/>
    <row r="50556" hidden="1" x14ac:dyDescent="0.25"/>
    <row r="50557" hidden="1" x14ac:dyDescent="0.25"/>
    <row r="50558" hidden="1" x14ac:dyDescent="0.25"/>
    <row r="50559" hidden="1" x14ac:dyDescent="0.25"/>
    <row r="50560" hidden="1" x14ac:dyDescent="0.25"/>
    <row r="50561" hidden="1" x14ac:dyDescent="0.25"/>
    <row r="50562" hidden="1" x14ac:dyDescent="0.25"/>
    <row r="50563" hidden="1" x14ac:dyDescent="0.25"/>
    <row r="50564" hidden="1" x14ac:dyDescent="0.25"/>
    <row r="50565" hidden="1" x14ac:dyDescent="0.25"/>
    <row r="50566" hidden="1" x14ac:dyDescent="0.25"/>
    <row r="50567" hidden="1" x14ac:dyDescent="0.25"/>
    <row r="50568" hidden="1" x14ac:dyDescent="0.25"/>
    <row r="50569" hidden="1" x14ac:dyDescent="0.25"/>
    <row r="50570" hidden="1" x14ac:dyDescent="0.25"/>
    <row r="50571" hidden="1" x14ac:dyDescent="0.25"/>
    <row r="50572" hidden="1" x14ac:dyDescent="0.25"/>
    <row r="50573" hidden="1" x14ac:dyDescent="0.25"/>
    <row r="50574" hidden="1" x14ac:dyDescent="0.25"/>
    <row r="50575" hidden="1" x14ac:dyDescent="0.25"/>
    <row r="50576" hidden="1" x14ac:dyDescent="0.25"/>
    <row r="50577" hidden="1" x14ac:dyDescent="0.25"/>
    <row r="50578" hidden="1" x14ac:dyDescent="0.25"/>
    <row r="50579" hidden="1" x14ac:dyDescent="0.25"/>
    <row r="50580" hidden="1" x14ac:dyDescent="0.25"/>
    <row r="50581" hidden="1" x14ac:dyDescent="0.25"/>
    <row r="50582" hidden="1" x14ac:dyDescent="0.25"/>
    <row r="50583" hidden="1" x14ac:dyDescent="0.25"/>
    <row r="50584" hidden="1" x14ac:dyDescent="0.25"/>
    <row r="50585" hidden="1" x14ac:dyDescent="0.25"/>
    <row r="50586" hidden="1" x14ac:dyDescent="0.25"/>
    <row r="50587" hidden="1" x14ac:dyDescent="0.25"/>
    <row r="50588" hidden="1" x14ac:dyDescent="0.25"/>
    <row r="50589" hidden="1" x14ac:dyDescent="0.25"/>
    <row r="50590" hidden="1" x14ac:dyDescent="0.25"/>
    <row r="50591" hidden="1" x14ac:dyDescent="0.25"/>
    <row r="50592" hidden="1" x14ac:dyDescent="0.25"/>
    <row r="50593" hidden="1" x14ac:dyDescent="0.25"/>
    <row r="50594" hidden="1" x14ac:dyDescent="0.25"/>
    <row r="50595" hidden="1" x14ac:dyDescent="0.25"/>
    <row r="50596" hidden="1" x14ac:dyDescent="0.25"/>
    <row r="50597" hidden="1" x14ac:dyDescent="0.25"/>
    <row r="50598" hidden="1" x14ac:dyDescent="0.25"/>
    <row r="50599" hidden="1" x14ac:dyDescent="0.25"/>
    <row r="50600" hidden="1" x14ac:dyDescent="0.25"/>
    <row r="50601" hidden="1" x14ac:dyDescent="0.25"/>
    <row r="50602" hidden="1" x14ac:dyDescent="0.25"/>
    <row r="50603" hidden="1" x14ac:dyDescent="0.25"/>
    <row r="50604" hidden="1" x14ac:dyDescent="0.25"/>
    <row r="50605" hidden="1" x14ac:dyDescent="0.25"/>
    <row r="50606" hidden="1" x14ac:dyDescent="0.25"/>
    <row r="50607" hidden="1" x14ac:dyDescent="0.25"/>
    <row r="50608" hidden="1" x14ac:dyDescent="0.25"/>
    <row r="50609" hidden="1" x14ac:dyDescent="0.25"/>
    <row r="50610" hidden="1" x14ac:dyDescent="0.25"/>
    <row r="50611" hidden="1" x14ac:dyDescent="0.25"/>
    <row r="50612" hidden="1" x14ac:dyDescent="0.25"/>
    <row r="50613" hidden="1" x14ac:dyDescent="0.25"/>
    <row r="50614" hidden="1" x14ac:dyDescent="0.25"/>
    <row r="50615" hidden="1" x14ac:dyDescent="0.25"/>
    <row r="50616" hidden="1" x14ac:dyDescent="0.25"/>
    <row r="50617" hidden="1" x14ac:dyDescent="0.25"/>
    <row r="50618" hidden="1" x14ac:dyDescent="0.25"/>
    <row r="50619" hidden="1" x14ac:dyDescent="0.25"/>
    <row r="50620" hidden="1" x14ac:dyDescent="0.25"/>
    <row r="50621" hidden="1" x14ac:dyDescent="0.25"/>
    <row r="50622" hidden="1" x14ac:dyDescent="0.25"/>
    <row r="50623" hidden="1" x14ac:dyDescent="0.25"/>
    <row r="50624" hidden="1" x14ac:dyDescent="0.25"/>
    <row r="50625" hidden="1" x14ac:dyDescent="0.25"/>
    <row r="50626" hidden="1" x14ac:dyDescent="0.25"/>
    <row r="50627" hidden="1" x14ac:dyDescent="0.25"/>
    <row r="50628" hidden="1" x14ac:dyDescent="0.25"/>
    <row r="50629" hidden="1" x14ac:dyDescent="0.25"/>
    <row r="50630" hidden="1" x14ac:dyDescent="0.25"/>
    <row r="50631" hidden="1" x14ac:dyDescent="0.25"/>
    <row r="50632" hidden="1" x14ac:dyDescent="0.25"/>
    <row r="50633" hidden="1" x14ac:dyDescent="0.25"/>
    <row r="50634" hidden="1" x14ac:dyDescent="0.25"/>
    <row r="50635" hidden="1" x14ac:dyDescent="0.25"/>
    <row r="50636" hidden="1" x14ac:dyDescent="0.25"/>
    <row r="50637" hidden="1" x14ac:dyDescent="0.25"/>
    <row r="50638" hidden="1" x14ac:dyDescent="0.25"/>
    <row r="50639" hidden="1" x14ac:dyDescent="0.25"/>
    <row r="50640" hidden="1" x14ac:dyDescent="0.25"/>
    <row r="50641" hidden="1" x14ac:dyDescent="0.25"/>
    <row r="50642" hidden="1" x14ac:dyDescent="0.25"/>
    <row r="50643" hidden="1" x14ac:dyDescent="0.25"/>
    <row r="50644" hidden="1" x14ac:dyDescent="0.25"/>
    <row r="50645" hidden="1" x14ac:dyDescent="0.25"/>
    <row r="50646" hidden="1" x14ac:dyDescent="0.25"/>
    <row r="50647" hidden="1" x14ac:dyDescent="0.25"/>
    <row r="50648" hidden="1" x14ac:dyDescent="0.25"/>
    <row r="50649" hidden="1" x14ac:dyDescent="0.25"/>
    <row r="50650" hidden="1" x14ac:dyDescent="0.25"/>
    <row r="50651" hidden="1" x14ac:dyDescent="0.25"/>
    <row r="50652" hidden="1" x14ac:dyDescent="0.25"/>
    <row r="50653" hidden="1" x14ac:dyDescent="0.25"/>
    <row r="50654" hidden="1" x14ac:dyDescent="0.25"/>
    <row r="50655" hidden="1" x14ac:dyDescent="0.25"/>
    <row r="50656" hidden="1" x14ac:dyDescent="0.25"/>
    <row r="50657" hidden="1" x14ac:dyDescent="0.25"/>
    <row r="50658" hidden="1" x14ac:dyDescent="0.25"/>
    <row r="50659" hidden="1" x14ac:dyDescent="0.25"/>
    <row r="50660" hidden="1" x14ac:dyDescent="0.25"/>
    <row r="50661" hidden="1" x14ac:dyDescent="0.25"/>
    <row r="50662" hidden="1" x14ac:dyDescent="0.25"/>
    <row r="50663" hidden="1" x14ac:dyDescent="0.25"/>
    <row r="50664" hidden="1" x14ac:dyDescent="0.25"/>
    <row r="50665" hidden="1" x14ac:dyDescent="0.25"/>
    <row r="50666" hidden="1" x14ac:dyDescent="0.25"/>
    <row r="50667" hidden="1" x14ac:dyDescent="0.25"/>
    <row r="50668" hidden="1" x14ac:dyDescent="0.25"/>
    <row r="50669" hidden="1" x14ac:dyDescent="0.25"/>
    <row r="50670" hidden="1" x14ac:dyDescent="0.25"/>
    <row r="50671" hidden="1" x14ac:dyDescent="0.25"/>
    <row r="50672" hidden="1" x14ac:dyDescent="0.25"/>
    <row r="50673" hidden="1" x14ac:dyDescent="0.25"/>
    <row r="50674" hidden="1" x14ac:dyDescent="0.25"/>
    <row r="50675" hidden="1" x14ac:dyDescent="0.25"/>
    <row r="50676" hidden="1" x14ac:dyDescent="0.25"/>
    <row r="50677" hidden="1" x14ac:dyDescent="0.25"/>
    <row r="50678" hidden="1" x14ac:dyDescent="0.25"/>
    <row r="50679" hidden="1" x14ac:dyDescent="0.25"/>
    <row r="50680" hidden="1" x14ac:dyDescent="0.25"/>
    <row r="50681" hidden="1" x14ac:dyDescent="0.25"/>
    <row r="50682" hidden="1" x14ac:dyDescent="0.25"/>
    <row r="50683" hidden="1" x14ac:dyDescent="0.25"/>
    <row r="50684" hidden="1" x14ac:dyDescent="0.25"/>
    <row r="50685" hidden="1" x14ac:dyDescent="0.25"/>
    <row r="50686" hidden="1" x14ac:dyDescent="0.25"/>
    <row r="50687" hidden="1" x14ac:dyDescent="0.25"/>
    <row r="50688" hidden="1" x14ac:dyDescent="0.25"/>
    <row r="50689" hidden="1" x14ac:dyDescent="0.25"/>
    <row r="50690" hidden="1" x14ac:dyDescent="0.25"/>
    <row r="50691" hidden="1" x14ac:dyDescent="0.25"/>
    <row r="50692" hidden="1" x14ac:dyDescent="0.25"/>
    <row r="50693" hidden="1" x14ac:dyDescent="0.25"/>
    <row r="50694" hidden="1" x14ac:dyDescent="0.25"/>
    <row r="50695" hidden="1" x14ac:dyDescent="0.25"/>
    <row r="50696" hidden="1" x14ac:dyDescent="0.25"/>
    <row r="50697" hidden="1" x14ac:dyDescent="0.25"/>
    <row r="50698" hidden="1" x14ac:dyDescent="0.25"/>
    <row r="50699" hidden="1" x14ac:dyDescent="0.25"/>
    <row r="50700" hidden="1" x14ac:dyDescent="0.25"/>
    <row r="50701" hidden="1" x14ac:dyDescent="0.25"/>
    <row r="50702" hidden="1" x14ac:dyDescent="0.25"/>
    <row r="50703" hidden="1" x14ac:dyDescent="0.25"/>
    <row r="50704" hidden="1" x14ac:dyDescent="0.25"/>
    <row r="50705" hidden="1" x14ac:dyDescent="0.25"/>
    <row r="50706" hidden="1" x14ac:dyDescent="0.25"/>
    <row r="50707" hidden="1" x14ac:dyDescent="0.25"/>
    <row r="50708" hidden="1" x14ac:dyDescent="0.25"/>
    <row r="50709" hidden="1" x14ac:dyDescent="0.25"/>
    <row r="50710" hidden="1" x14ac:dyDescent="0.25"/>
    <row r="50711" hidden="1" x14ac:dyDescent="0.25"/>
    <row r="50712" hidden="1" x14ac:dyDescent="0.25"/>
    <row r="50713" hidden="1" x14ac:dyDescent="0.25"/>
    <row r="50714" hidden="1" x14ac:dyDescent="0.25"/>
    <row r="50715" hidden="1" x14ac:dyDescent="0.25"/>
    <row r="50716" hidden="1" x14ac:dyDescent="0.25"/>
    <row r="50717" hidden="1" x14ac:dyDescent="0.25"/>
    <row r="50718" hidden="1" x14ac:dyDescent="0.25"/>
    <row r="50719" hidden="1" x14ac:dyDescent="0.25"/>
    <row r="50720" hidden="1" x14ac:dyDescent="0.25"/>
    <row r="50721" hidden="1" x14ac:dyDescent="0.25"/>
    <row r="50722" hidden="1" x14ac:dyDescent="0.25"/>
    <row r="50723" hidden="1" x14ac:dyDescent="0.25"/>
    <row r="50724" hidden="1" x14ac:dyDescent="0.25"/>
    <row r="50725" hidden="1" x14ac:dyDescent="0.25"/>
    <row r="50726" hidden="1" x14ac:dyDescent="0.25"/>
    <row r="50727" hidden="1" x14ac:dyDescent="0.25"/>
    <row r="50728" hidden="1" x14ac:dyDescent="0.25"/>
    <row r="50729" hidden="1" x14ac:dyDescent="0.25"/>
    <row r="50730" hidden="1" x14ac:dyDescent="0.25"/>
    <row r="50731" hidden="1" x14ac:dyDescent="0.25"/>
    <row r="50732" hidden="1" x14ac:dyDescent="0.25"/>
    <row r="50733" hidden="1" x14ac:dyDescent="0.25"/>
    <row r="50734" hidden="1" x14ac:dyDescent="0.25"/>
    <row r="50735" hidden="1" x14ac:dyDescent="0.25"/>
    <row r="50736" hidden="1" x14ac:dyDescent="0.25"/>
    <row r="50737" hidden="1" x14ac:dyDescent="0.25"/>
    <row r="50738" hidden="1" x14ac:dyDescent="0.25"/>
    <row r="50739" hidden="1" x14ac:dyDescent="0.25"/>
    <row r="50740" hidden="1" x14ac:dyDescent="0.25"/>
    <row r="50741" hidden="1" x14ac:dyDescent="0.25"/>
    <row r="50742" hidden="1" x14ac:dyDescent="0.25"/>
    <row r="50743" hidden="1" x14ac:dyDescent="0.25"/>
    <row r="50744" hidden="1" x14ac:dyDescent="0.25"/>
    <row r="50745" hidden="1" x14ac:dyDescent="0.25"/>
    <row r="50746" hidden="1" x14ac:dyDescent="0.25"/>
    <row r="50747" hidden="1" x14ac:dyDescent="0.25"/>
    <row r="50748" hidden="1" x14ac:dyDescent="0.25"/>
    <row r="50749" hidden="1" x14ac:dyDescent="0.25"/>
    <row r="50750" hidden="1" x14ac:dyDescent="0.25"/>
    <row r="50751" hidden="1" x14ac:dyDescent="0.25"/>
    <row r="50752" hidden="1" x14ac:dyDescent="0.25"/>
    <row r="50753" hidden="1" x14ac:dyDescent="0.25"/>
    <row r="50754" hidden="1" x14ac:dyDescent="0.25"/>
    <row r="50755" hidden="1" x14ac:dyDescent="0.25"/>
    <row r="50756" hidden="1" x14ac:dyDescent="0.25"/>
    <row r="50757" hidden="1" x14ac:dyDescent="0.25"/>
    <row r="50758" hidden="1" x14ac:dyDescent="0.25"/>
    <row r="50759" hidden="1" x14ac:dyDescent="0.25"/>
    <row r="50760" hidden="1" x14ac:dyDescent="0.25"/>
    <row r="50761" hidden="1" x14ac:dyDescent="0.25"/>
    <row r="50762" hidden="1" x14ac:dyDescent="0.25"/>
    <row r="50763" hidden="1" x14ac:dyDescent="0.25"/>
    <row r="50764" hidden="1" x14ac:dyDescent="0.25"/>
    <row r="50765" hidden="1" x14ac:dyDescent="0.25"/>
    <row r="50766" hidden="1" x14ac:dyDescent="0.25"/>
    <row r="50767" hidden="1" x14ac:dyDescent="0.25"/>
    <row r="50768" hidden="1" x14ac:dyDescent="0.25"/>
    <row r="50769" hidden="1" x14ac:dyDescent="0.25"/>
    <row r="50770" hidden="1" x14ac:dyDescent="0.25"/>
    <row r="50771" hidden="1" x14ac:dyDescent="0.25"/>
    <row r="50772" hidden="1" x14ac:dyDescent="0.25"/>
    <row r="50773" hidden="1" x14ac:dyDescent="0.25"/>
    <row r="50774" hidden="1" x14ac:dyDescent="0.25"/>
    <row r="50775" hidden="1" x14ac:dyDescent="0.25"/>
    <row r="50776" hidden="1" x14ac:dyDescent="0.25"/>
    <row r="50777" hidden="1" x14ac:dyDescent="0.25"/>
    <row r="50778" hidden="1" x14ac:dyDescent="0.25"/>
    <row r="50779" hidden="1" x14ac:dyDescent="0.25"/>
    <row r="50780" hidden="1" x14ac:dyDescent="0.25"/>
    <row r="50781" hidden="1" x14ac:dyDescent="0.25"/>
    <row r="50782" hidden="1" x14ac:dyDescent="0.25"/>
    <row r="50783" hidden="1" x14ac:dyDescent="0.25"/>
    <row r="50784" hidden="1" x14ac:dyDescent="0.25"/>
    <row r="50785" hidden="1" x14ac:dyDescent="0.25"/>
    <row r="50786" hidden="1" x14ac:dyDescent="0.25"/>
    <row r="50787" hidden="1" x14ac:dyDescent="0.25"/>
    <row r="50788" hidden="1" x14ac:dyDescent="0.25"/>
    <row r="50789" hidden="1" x14ac:dyDescent="0.25"/>
    <row r="50790" hidden="1" x14ac:dyDescent="0.25"/>
    <row r="50791" hidden="1" x14ac:dyDescent="0.25"/>
    <row r="50792" hidden="1" x14ac:dyDescent="0.25"/>
    <row r="50793" hidden="1" x14ac:dyDescent="0.25"/>
    <row r="50794" hidden="1" x14ac:dyDescent="0.25"/>
    <row r="50795" hidden="1" x14ac:dyDescent="0.25"/>
    <row r="50796" hidden="1" x14ac:dyDescent="0.25"/>
    <row r="50797" hidden="1" x14ac:dyDescent="0.25"/>
    <row r="50798" hidden="1" x14ac:dyDescent="0.25"/>
    <row r="50799" hidden="1" x14ac:dyDescent="0.25"/>
    <row r="50800" hidden="1" x14ac:dyDescent="0.25"/>
    <row r="50801" hidden="1" x14ac:dyDescent="0.25"/>
    <row r="50802" hidden="1" x14ac:dyDescent="0.25"/>
    <row r="50803" hidden="1" x14ac:dyDescent="0.25"/>
    <row r="50804" hidden="1" x14ac:dyDescent="0.25"/>
    <row r="50805" hidden="1" x14ac:dyDescent="0.25"/>
    <row r="50806" hidden="1" x14ac:dyDescent="0.25"/>
    <row r="50807" hidden="1" x14ac:dyDescent="0.25"/>
    <row r="50808" hidden="1" x14ac:dyDescent="0.25"/>
    <row r="50809" hidden="1" x14ac:dyDescent="0.25"/>
    <row r="50810" hidden="1" x14ac:dyDescent="0.25"/>
    <row r="50811" hidden="1" x14ac:dyDescent="0.25"/>
    <row r="50812" hidden="1" x14ac:dyDescent="0.25"/>
    <row r="50813" hidden="1" x14ac:dyDescent="0.25"/>
    <row r="50814" hidden="1" x14ac:dyDescent="0.25"/>
    <row r="50815" hidden="1" x14ac:dyDescent="0.25"/>
    <row r="50816" hidden="1" x14ac:dyDescent="0.25"/>
    <row r="50817" hidden="1" x14ac:dyDescent="0.25"/>
    <row r="50818" hidden="1" x14ac:dyDescent="0.25"/>
    <row r="50819" hidden="1" x14ac:dyDescent="0.25"/>
    <row r="50820" hidden="1" x14ac:dyDescent="0.25"/>
    <row r="50821" hidden="1" x14ac:dyDescent="0.25"/>
    <row r="50822" hidden="1" x14ac:dyDescent="0.25"/>
    <row r="50823" hidden="1" x14ac:dyDescent="0.25"/>
    <row r="50824" hidden="1" x14ac:dyDescent="0.25"/>
    <row r="50825" hidden="1" x14ac:dyDescent="0.25"/>
    <row r="50826" hidden="1" x14ac:dyDescent="0.25"/>
    <row r="50827" hidden="1" x14ac:dyDescent="0.25"/>
    <row r="50828" hidden="1" x14ac:dyDescent="0.25"/>
    <row r="50829" hidden="1" x14ac:dyDescent="0.25"/>
    <row r="50830" hidden="1" x14ac:dyDescent="0.25"/>
    <row r="50831" hidden="1" x14ac:dyDescent="0.25"/>
    <row r="50832" hidden="1" x14ac:dyDescent="0.25"/>
    <row r="50833" hidden="1" x14ac:dyDescent="0.25"/>
    <row r="50834" hidden="1" x14ac:dyDescent="0.25"/>
    <row r="50835" hidden="1" x14ac:dyDescent="0.25"/>
    <row r="50836" hidden="1" x14ac:dyDescent="0.25"/>
    <row r="50837" hidden="1" x14ac:dyDescent="0.25"/>
    <row r="50838" hidden="1" x14ac:dyDescent="0.25"/>
    <row r="50839" hidden="1" x14ac:dyDescent="0.25"/>
    <row r="50840" hidden="1" x14ac:dyDescent="0.25"/>
    <row r="50841" hidden="1" x14ac:dyDescent="0.25"/>
    <row r="50842" hidden="1" x14ac:dyDescent="0.25"/>
    <row r="50843" hidden="1" x14ac:dyDescent="0.25"/>
    <row r="50844" hidden="1" x14ac:dyDescent="0.25"/>
    <row r="50845" hidden="1" x14ac:dyDescent="0.25"/>
    <row r="50846" hidden="1" x14ac:dyDescent="0.25"/>
    <row r="50847" hidden="1" x14ac:dyDescent="0.25"/>
    <row r="50848" hidden="1" x14ac:dyDescent="0.25"/>
    <row r="50849" hidden="1" x14ac:dyDescent="0.25"/>
    <row r="50850" hidden="1" x14ac:dyDescent="0.25"/>
    <row r="50851" hidden="1" x14ac:dyDescent="0.25"/>
    <row r="50852" hidden="1" x14ac:dyDescent="0.25"/>
    <row r="50853" hidden="1" x14ac:dyDescent="0.25"/>
    <row r="50854" hidden="1" x14ac:dyDescent="0.25"/>
    <row r="50855" hidden="1" x14ac:dyDescent="0.25"/>
    <row r="50856" hidden="1" x14ac:dyDescent="0.25"/>
    <row r="50857" hidden="1" x14ac:dyDescent="0.25"/>
    <row r="50858" hidden="1" x14ac:dyDescent="0.25"/>
    <row r="50859" hidden="1" x14ac:dyDescent="0.25"/>
    <row r="50860" hidden="1" x14ac:dyDescent="0.25"/>
    <row r="50861" hidden="1" x14ac:dyDescent="0.25"/>
    <row r="50862" hidden="1" x14ac:dyDescent="0.25"/>
    <row r="50863" hidden="1" x14ac:dyDescent="0.25"/>
    <row r="50864" hidden="1" x14ac:dyDescent="0.25"/>
    <row r="50865" hidden="1" x14ac:dyDescent="0.25"/>
    <row r="50866" hidden="1" x14ac:dyDescent="0.25"/>
    <row r="50867" hidden="1" x14ac:dyDescent="0.25"/>
    <row r="50868" hidden="1" x14ac:dyDescent="0.25"/>
    <row r="50869" hidden="1" x14ac:dyDescent="0.25"/>
    <row r="50870" hidden="1" x14ac:dyDescent="0.25"/>
    <row r="50871" hidden="1" x14ac:dyDescent="0.25"/>
    <row r="50872" hidden="1" x14ac:dyDescent="0.25"/>
    <row r="50873" hidden="1" x14ac:dyDescent="0.25"/>
    <row r="50874" hidden="1" x14ac:dyDescent="0.25"/>
    <row r="50875" hidden="1" x14ac:dyDescent="0.25"/>
    <row r="50876" hidden="1" x14ac:dyDescent="0.25"/>
    <row r="50877" hidden="1" x14ac:dyDescent="0.25"/>
    <row r="50878" hidden="1" x14ac:dyDescent="0.25"/>
    <row r="50879" hidden="1" x14ac:dyDescent="0.25"/>
    <row r="50880" hidden="1" x14ac:dyDescent="0.25"/>
    <row r="50881" hidden="1" x14ac:dyDescent="0.25"/>
    <row r="50882" hidden="1" x14ac:dyDescent="0.25"/>
    <row r="50883" hidden="1" x14ac:dyDescent="0.25"/>
    <row r="50884" hidden="1" x14ac:dyDescent="0.25"/>
    <row r="50885" hidden="1" x14ac:dyDescent="0.25"/>
    <row r="50886" hidden="1" x14ac:dyDescent="0.25"/>
    <row r="50887" hidden="1" x14ac:dyDescent="0.25"/>
    <row r="50888" hidden="1" x14ac:dyDescent="0.25"/>
    <row r="50889" hidden="1" x14ac:dyDescent="0.25"/>
    <row r="50890" hidden="1" x14ac:dyDescent="0.25"/>
    <row r="50891" hidden="1" x14ac:dyDescent="0.25"/>
    <row r="50892" hidden="1" x14ac:dyDescent="0.25"/>
    <row r="50893" hidden="1" x14ac:dyDescent="0.25"/>
    <row r="50894" hidden="1" x14ac:dyDescent="0.25"/>
    <row r="50895" hidden="1" x14ac:dyDescent="0.25"/>
    <row r="50896" hidden="1" x14ac:dyDescent="0.25"/>
    <row r="50897" hidden="1" x14ac:dyDescent="0.25"/>
    <row r="50898" hidden="1" x14ac:dyDescent="0.25"/>
    <row r="50899" hidden="1" x14ac:dyDescent="0.25"/>
    <row r="50900" hidden="1" x14ac:dyDescent="0.25"/>
    <row r="50901" hidden="1" x14ac:dyDescent="0.25"/>
    <row r="50902" hidden="1" x14ac:dyDescent="0.25"/>
    <row r="50903" hidden="1" x14ac:dyDescent="0.25"/>
    <row r="50904" hidden="1" x14ac:dyDescent="0.25"/>
    <row r="50905" hidden="1" x14ac:dyDescent="0.25"/>
    <row r="50906" hidden="1" x14ac:dyDescent="0.25"/>
    <row r="50907" hidden="1" x14ac:dyDescent="0.25"/>
    <row r="50908" hidden="1" x14ac:dyDescent="0.25"/>
    <row r="50909" hidden="1" x14ac:dyDescent="0.25"/>
    <row r="50910" hidden="1" x14ac:dyDescent="0.25"/>
    <row r="50911" hidden="1" x14ac:dyDescent="0.25"/>
    <row r="50912" hidden="1" x14ac:dyDescent="0.25"/>
    <row r="50913" hidden="1" x14ac:dyDescent="0.25"/>
    <row r="50914" hidden="1" x14ac:dyDescent="0.25"/>
    <row r="50915" hidden="1" x14ac:dyDescent="0.25"/>
    <row r="50916" hidden="1" x14ac:dyDescent="0.25"/>
    <row r="50917" hidden="1" x14ac:dyDescent="0.25"/>
    <row r="50918" hidden="1" x14ac:dyDescent="0.25"/>
    <row r="50919" hidden="1" x14ac:dyDescent="0.25"/>
    <row r="50920" hidden="1" x14ac:dyDescent="0.25"/>
    <row r="50921" hidden="1" x14ac:dyDescent="0.25"/>
    <row r="50922" hidden="1" x14ac:dyDescent="0.25"/>
    <row r="50923" hidden="1" x14ac:dyDescent="0.25"/>
    <row r="50924" hidden="1" x14ac:dyDescent="0.25"/>
    <row r="50925" hidden="1" x14ac:dyDescent="0.25"/>
    <row r="50926" hidden="1" x14ac:dyDescent="0.25"/>
    <row r="50927" hidden="1" x14ac:dyDescent="0.25"/>
    <row r="50928" hidden="1" x14ac:dyDescent="0.25"/>
    <row r="50929" hidden="1" x14ac:dyDescent="0.25"/>
    <row r="50930" hidden="1" x14ac:dyDescent="0.25"/>
    <row r="50931" hidden="1" x14ac:dyDescent="0.25"/>
    <row r="50932" hidden="1" x14ac:dyDescent="0.25"/>
    <row r="50933" hidden="1" x14ac:dyDescent="0.25"/>
    <row r="50934" hidden="1" x14ac:dyDescent="0.25"/>
    <row r="50935" hidden="1" x14ac:dyDescent="0.25"/>
    <row r="50936" hidden="1" x14ac:dyDescent="0.25"/>
    <row r="50937" hidden="1" x14ac:dyDescent="0.25"/>
    <row r="50938" hidden="1" x14ac:dyDescent="0.25"/>
    <row r="50939" hidden="1" x14ac:dyDescent="0.25"/>
    <row r="50940" hidden="1" x14ac:dyDescent="0.25"/>
    <row r="50941" hidden="1" x14ac:dyDescent="0.25"/>
    <row r="50942" hidden="1" x14ac:dyDescent="0.25"/>
    <row r="50943" hidden="1" x14ac:dyDescent="0.25"/>
    <row r="50944" hidden="1" x14ac:dyDescent="0.25"/>
    <row r="50945" hidden="1" x14ac:dyDescent="0.25"/>
    <row r="50946" hidden="1" x14ac:dyDescent="0.25"/>
    <row r="50947" hidden="1" x14ac:dyDescent="0.25"/>
    <row r="50948" hidden="1" x14ac:dyDescent="0.25"/>
    <row r="50949" hidden="1" x14ac:dyDescent="0.25"/>
    <row r="50950" hidden="1" x14ac:dyDescent="0.25"/>
    <row r="50951" hidden="1" x14ac:dyDescent="0.25"/>
    <row r="50952" hidden="1" x14ac:dyDescent="0.25"/>
    <row r="50953" hidden="1" x14ac:dyDescent="0.25"/>
    <row r="50954" hidden="1" x14ac:dyDescent="0.25"/>
    <row r="50955" hidden="1" x14ac:dyDescent="0.25"/>
    <row r="50956" hidden="1" x14ac:dyDescent="0.25"/>
    <row r="50957" hidden="1" x14ac:dyDescent="0.25"/>
    <row r="50958" hidden="1" x14ac:dyDescent="0.25"/>
    <row r="50959" hidden="1" x14ac:dyDescent="0.25"/>
    <row r="50960" hidden="1" x14ac:dyDescent="0.25"/>
    <row r="50961" hidden="1" x14ac:dyDescent="0.25"/>
    <row r="50962" hidden="1" x14ac:dyDescent="0.25"/>
    <row r="50963" hidden="1" x14ac:dyDescent="0.25"/>
    <row r="50964" hidden="1" x14ac:dyDescent="0.25"/>
    <row r="50965" hidden="1" x14ac:dyDescent="0.25"/>
    <row r="50966" hidden="1" x14ac:dyDescent="0.25"/>
    <row r="50967" hidden="1" x14ac:dyDescent="0.25"/>
    <row r="50968" hidden="1" x14ac:dyDescent="0.25"/>
    <row r="50969" hidden="1" x14ac:dyDescent="0.25"/>
    <row r="50970" hidden="1" x14ac:dyDescent="0.25"/>
    <row r="50971" hidden="1" x14ac:dyDescent="0.25"/>
    <row r="50972" hidden="1" x14ac:dyDescent="0.25"/>
    <row r="50973" hidden="1" x14ac:dyDescent="0.25"/>
    <row r="50974" hidden="1" x14ac:dyDescent="0.25"/>
    <row r="50975" hidden="1" x14ac:dyDescent="0.25"/>
    <row r="50976" hidden="1" x14ac:dyDescent="0.25"/>
    <row r="50977" hidden="1" x14ac:dyDescent="0.25"/>
    <row r="50978" hidden="1" x14ac:dyDescent="0.25"/>
    <row r="50979" hidden="1" x14ac:dyDescent="0.25"/>
    <row r="50980" hidden="1" x14ac:dyDescent="0.25"/>
    <row r="50981" hidden="1" x14ac:dyDescent="0.25"/>
    <row r="50982" hidden="1" x14ac:dyDescent="0.25"/>
    <row r="50983" hidden="1" x14ac:dyDescent="0.25"/>
    <row r="50984" hidden="1" x14ac:dyDescent="0.25"/>
    <row r="50985" hidden="1" x14ac:dyDescent="0.25"/>
    <row r="50986" hidden="1" x14ac:dyDescent="0.25"/>
    <row r="50987" hidden="1" x14ac:dyDescent="0.25"/>
    <row r="50988" hidden="1" x14ac:dyDescent="0.25"/>
    <row r="50989" hidden="1" x14ac:dyDescent="0.25"/>
    <row r="50990" hidden="1" x14ac:dyDescent="0.25"/>
    <row r="50991" hidden="1" x14ac:dyDescent="0.25"/>
    <row r="50992" hidden="1" x14ac:dyDescent="0.25"/>
    <row r="50993" hidden="1" x14ac:dyDescent="0.25"/>
    <row r="50994" hidden="1" x14ac:dyDescent="0.25"/>
    <row r="50995" hidden="1" x14ac:dyDescent="0.25"/>
    <row r="50996" hidden="1" x14ac:dyDescent="0.25"/>
    <row r="50997" hidden="1" x14ac:dyDescent="0.25"/>
    <row r="50998" hidden="1" x14ac:dyDescent="0.25"/>
    <row r="50999" hidden="1" x14ac:dyDescent="0.25"/>
    <row r="51000" hidden="1" x14ac:dyDescent="0.25"/>
    <row r="51001" hidden="1" x14ac:dyDescent="0.25"/>
    <row r="51002" hidden="1" x14ac:dyDescent="0.25"/>
    <row r="51003" hidden="1" x14ac:dyDescent="0.25"/>
    <row r="51004" hidden="1" x14ac:dyDescent="0.25"/>
    <row r="51005" hidden="1" x14ac:dyDescent="0.25"/>
    <row r="51006" hidden="1" x14ac:dyDescent="0.25"/>
    <row r="51007" hidden="1" x14ac:dyDescent="0.25"/>
    <row r="51008" hidden="1" x14ac:dyDescent="0.25"/>
    <row r="51009" hidden="1" x14ac:dyDescent="0.25"/>
    <row r="51010" hidden="1" x14ac:dyDescent="0.25"/>
    <row r="51011" hidden="1" x14ac:dyDescent="0.25"/>
    <row r="51012" hidden="1" x14ac:dyDescent="0.25"/>
    <row r="51013" hidden="1" x14ac:dyDescent="0.25"/>
    <row r="51014" hidden="1" x14ac:dyDescent="0.25"/>
    <row r="51015" hidden="1" x14ac:dyDescent="0.25"/>
    <row r="51016" hidden="1" x14ac:dyDescent="0.25"/>
    <row r="51017" hidden="1" x14ac:dyDescent="0.25"/>
    <row r="51018" hidden="1" x14ac:dyDescent="0.25"/>
    <row r="51019" hidden="1" x14ac:dyDescent="0.25"/>
    <row r="51020" hidden="1" x14ac:dyDescent="0.25"/>
    <row r="51021" hidden="1" x14ac:dyDescent="0.25"/>
    <row r="51022" hidden="1" x14ac:dyDescent="0.25"/>
    <row r="51023" hidden="1" x14ac:dyDescent="0.25"/>
    <row r="51024" hidden="1" x14ac:dyDescent="0.25"/>
    <row r="51025" hidden="1" x14ac:dyDescent="0.25"/>
    <row r="51026" hidden="1" x14ac:dyDescent="0.25"/>
    <row r="51027" hidden="1" x14ac:dyDescent="0.25"/>
    <row r="51028" hidden="1" x14ac:dyDescent="0.25"/>
    <row r="51029" hidden="1" x14ac:dyDescent="0.25"/>
    <row r="51030" hidden="1" x14ac:dyDescent="0.25"/>
    <row r="51031" hidden="1" x14ac:dyDescent="0.25"/>
    <row r="51032" hidden="1" x14ac:dyDescent="0.25"/>
    <row r="51033" hidden="1" x14ac:dyDescent="0.25"/>
    <row r="51034" hidden="1" x14ac:dyDescent="0.25"/>
    <row r="51035" hidden="1" x14ac:dyDescent="0.25"/>
    <row r="51036" hidden="1" x14ac:dyDescent="0.25"/>
    <row r="51037" hidden="1" x14ac:dyDescent="0.25"/>
    <row r="51038" hidden="1" x14ac:dyDescent="0.25"/>
    <row r="51039" hidden="1" x14ac:dyDescent="0.25"/>
    <row r="51040" hidden="1" x14ac:dyDescent="0.25"/>
    <row r="51041" hidden="1" x14ac:dyDescent="0.25"/>
    <row r="51042" hidden="1" x14ac:dyDescent="0.25"/>
    <row r="51043" hidden="1" x14ac:dyDescent="0.25"/>
    <row r="51044" hidden="1" x14ac:dyDescent="0.25"/>
    <row r="51045" hidden="1" x14ac:dyDescent="0.25"/>
    <row r="51046" hidden="1" x14ac:dyDescent="0.25"/>
    <row r="51047" hidden="1" x14ac:dyDescent="0.25"/>
    <row r="51048" hidden="1" x14ac:dyDescent="0.25"/>
    <row r="51049" hidden="1" x14ac:dyDescent="0.25"/>
    <row r="51050" hidden="1" x14ac:dyDescent="0.25"/>
    <row r="51051" hidden="1" x14ac:dyDescent="0.25"/>
    <row r="51052" hidden="1" x14ac:dyDescent="0.25"/>
    <row r="51053" hidden="1" x14ac:dyDescent="0.25"/>
    <row r="51054" hidden="1" x14ac:dyDescent="0.25"/>
    <row r="51055" hidden="1" x14ac:dyDescent="0.25"/>
    <row r="51056" hidden="1" x14ac:dyDescent="0.25"/>
    <row r="51057" hidden="1" x14ac:dyDescent="0.25"/>
    <row r="51058" hidden="1" x14ac:dyDescent="0.25"/>
    <row r="51059" hidden="1" x14ac:dyDescent="0.25"/>
    <row r="51060" hidden="1" x14ac:dyDescent="0.25"/>
    <row r="51061" hidden="1" x14ac:dyDescent="0.25"/>
    <row r="51062" hidden="1" x14ac:dyDescent="0.25"/>
    <row r="51063" hidden="1" x14ac:dyDescent="0.25"/>
    <row r="51064" hidden="1" x14ac:dyDescent="0.25"/>
    <row r="51065" hidden="1" x14ac:dyDescent="0.25"/>
    <row r="51066" hidden="1" x14ac:dyDescent="0.25"/>
    <row r="51067" hidden="1" x14ac:dyDescent="0.25"/>
    <row r="51068" hidden="1" x14ac:dyDescent="0.25"/>
    <row r="51069" hidden="1" x14ac:dyDescent="0.25"/>
    <row r="51070" hidden="1" x14ac:dyDescent="0.25"/>
    <row r="51071" hidden="1" x14ac:dyDescent="0.25"/>
    <row r="51072" hidden="1" x14ac:dyDescent="0.25"/>
    <row r="51073" hidden="1" x14ac:dyDescent="0.25"/>
    <row r="51074" hidden="1" x14ac:dyDescent="0.25"/>
    <row r="51075" hidden="1" x14ac:dyDescent="0.25"/>
    <row r="51076" hidden="1" x14ac:dyDescent="0.25"/>
    <row r="51077" hidden="1" x14ac:dyDescent="0.25"/>
    <row r="51078" hidden="1" x14ac:dyDescent="0.25"/>
    <row r="51079" hidden="1" x14ac:dyDescent="0.25"/>
    <row r="51080" hidden="1" x14ac:dyDescent="0.25"/>
    <row r="51081" hidden="1" x14ac:dyDescent="0.25"/>
    <row r="51082" hidden="1" x14ac:dyDescent="0.25"/>
    <row r="51083" hidden="1" x14ac:dyDescent="0.25"/>
    <row r="51084" hidden="1" x14ac:dyDescent="0.25"/>
    <row r="51085" hidden="1" x14ac:dyDescent="0.25"/>
    <row r="51086" hidden="1" x14ac:dyDescent="0.25"/>
    <row r="51087" hidden="1" x14ac:dyDescent="0.25"/>
    <row r="51088" hidden="1" x14ac:dyDescent="0.25"/>
    <row r="51089" hidden="1" x14ac:dyDescent="0.25"/>
    <row r="51090" hidden="1" x14ac:dyDescent="0.25"/>
    <row r="51091" hidden="1" x14ac:dyDescent="0.25"/>
    <row r="51092" hidden="1" x14ac:dyDescent="0.25"/>
    <row r="51093" hidden="1" x14ac:dyDescent="0.25"/>
    <row r="51094" hidden="1" x14ac:dyDescent="0.25"/>
    <row r="51095" hidden="1" x14ac:dyDescent="0.25"/>
    <row r="51096" hidden="1" x14ac:dyDescent="0.25"/>
    <row r="51097" hidden="1" x14ac:dyDescent="0.25"/>
    <row r="51098" hidden="1" x14ac:dyDescent="0.25"/>
    <row r="51099" hidden="1" x14ac:dyDescent="0.25"/>
    <row r="51100" hidden="1" x14ac:dyDescent="0.25"/>
    <row r="51101" hidden="1" x14ac:dyDescent="0.25"/>
    <row r="51102" hidden="1" x14ac:dyDescent="0.25"/>
    <row r="51103" hidden="1" x14ac:dyDescent="0.25"/>
    <row r="51104" hidden="1" x14ac:dyDescent="0.25"/>
    <row r="51105" hidden="1" x14ac:dyDescent="0.25"/>
    <row r="51106" hidden="1" x14ac:dyDescent="0.25"/>
    <row r="51107" hidden="1" x14ac:dyDescent="0.25"/>
    <row r="51108" hidden="1" x14ac:dyDescent="0.25"/>
    <row r="51109" hidden="1" x14ac:dyDescent="0.25"/>
    <row r="51110" hidden="1" x14ac:dyDescent="0.25"/>
    <row r="51111" hidden="1" x14ac:dyDescent="0.25"/>
    <row r="51112" hidden="1" x14ac:dyDescent="0.25"/>
    <row r="51113" hidden="1" x14ac:dyDescent="0.25"/>
    <row r="51114" hidden="1" x14ac:dyDescent="0.25"/>
    <row r="51115" hidden="1" x14ac:dyDescent="0.25"/>
    <row r="51116" hidden="1" x14ac:dyDescent="0.25"/>
    <row r="51117" hidden="1" x14ac:dyDescent="0.25"/>
    <row r="51118" hidden="1" x14ac:dyDescent="0.25"/>
    <row r="51119" hidden="1" x14ac:dyDescent="0.25"/>
    <row r="51120" hidden="1" x14ac:dyDescent="0.25"/>
    <row r="51121" hidden="1" x14ac:dyDescent="0.25"/>
    <row r="51122" hidden="1" x14ac:dyDescent="0.25"/>
    <row r="51123" hidden="1" x14ac:dyDescent="0.25"/>
    <row r="51124" hidden="1" x14ac:dyDescent="0.25"/>
    <row r="51125" hidden="1" x14ac:dyDescent="0.25"/>
    <row r="51126" hidden="1" x14ac:dyDescent="0.25"/>
    <row r="51127" hidden="1" x14ac:dyDescent="0.25"/>
    <row r="51128" hidden="1" x14ac:dyDescent="0.25"/>
    <row r="51129" hidden="1" x14ac:dyDescent="0.25"/>
    <row r="51130" hidden="1" x14ac:dyDescent="0.25"/>
    <row r="51131" hidden="1" x14ac:dyDescent="0.25"/>
    <row r="51132" hidden="1" x14ac:dyDescent="0.25"/>
    <row r="51133" hidden="1" x14ac:dyDescent="0.25"/>
    <row r="51134" hidden="1" x14ac:dyDescent="0.25"/>
    <row r="51135" hidden="1" x14ac:dyDescent="0.25"/>
    <row r="51136" hidden="1" x14ac:dyDescent="0.25"/>
    <row r="51137" hidden="1" x14ac:dyDescent="0.25"/>
    <row r="51138" hidden="1" x14ac:dyDescent="0.25"/>
    <row r="51139" hidden="1" x14ac:dyDescent="0.25"/>
    <row r="51140" hidden="1" x14ac:dyDescent="0.25"/>
    <row r="51141" hidden="1" x14ac:dyDescent="0.25"/>
    <row r="51142" hidden="1" x14ac:dyDescent="0.25"/>
    <row r="51143" hidden="1" x14ac:dyDescent="0.25"/>
    <row r="51144" hidden="1" x14ac:dyDescent="0.25"/>
    <row r="51145" hidden="1" x14ac:dyDescent="0.25"/>
    <row r="51146" hidden="1" x14ac:dyDescent="0.25"/>
    <row r="51147" hidden="1" x14ac:dyDescent="0.25"/>
    <row r="51148" hidden="1" x14ac:dyDescent="0.25"/>
    <row r="51149" hidden="1" x14ac:dyDescent="0.25"/>
    <row r="51150" hidden="1" x14ac:dyDescent="0.25"/>
    <row r="51151" hidden="1" x14ac:dyDescent="0.25"/>
    <row r="51152" hidden="1" x14ac:dyDescent="0.25"/>
    <row r="51153" hidden="1" x14ac:dyDescent="0.25"/>
    <row r="51154" hidden="1" x14ac:dyDescent="0.25"/>
    <row r="51155" hidden="1" x14ac:dyDescent="0.25"/>
    <row r="51156" hidden="1" x14ac:dyDescent="0.25"/>
    <row r="51157" hidden="1" x14ac:dyDescent="0.25"/>
    <row r="51158" hidden="1" x14ac:dyDescent="0.25"/>
    <row r="51159" hidden="1" x14ac:dyDescent="0.25"/>
    <row r="51160" hidden="1" x14ac:dyDescent="0.25"/>
    <row r="51161" hidden="1" x14ac:dyDescent="0.25"/>
    <row r="51162" hidden="1" x14ac:dyDescent="0.25"/>
    <row r="51163" hidden="1" x14ac:dyDescent="0.25"/>
    <row r="51164" hidden="1" x14ac:dyDescent="0.25"/>
    <row r="51165" hidden="1" x14ac:dyDescent="0.25"/>
    <row r="51166" hidden="1" x14ac:dyDescent="0.25"/>
    <row r="51167" hidden="1" x14ac:dyDescent="0.25"/>
    <row r="51168" hidden="1" x14ac:dyDescent="0.25"/>
    <row r="51169" hidden="1" x14ac:dyDescent="0.25"/>
    <row r="51170" hidden="1" x14ac:dyDescent="0.25"/>
    <row r="51171" hidden="1" x14ac:dyDescent="0.25"/>
    <row r="51172" hidden="1" x14ac:dyDescent="0.25"/>
    <row r="51173" hidden="1" x14ac:dyDescent="0.25"/>
    <row r="51174" hidden="1" x14ac:dyDescent="0.25"/>
    <row r="51175" hidden="1" x14ac:dyDescent="0.25"/>
    <row r="51176" hidden="1" x14ac:dyDescent="0.25"/>
    <row r="51177" hidden="1" x14ac:dyDescent="0.25"/>
    <row r="51178" hidden="1" x14ac:dyDescent="0.25"/>
    <row r="51179" hidden="1" x14ac:dyDescent="0.25"/>
    <row r="51180" hidden="1" x14ac:dyDescent="0.25"/>
    <row r="51181" hidden="1" x14ac:dyDescent="0.25"/>
    <row r="51182" hidden="1" x14ac:dyDescent="0.25"/>
    <row r="51183" hidden="1" x14ac:dyDescent="0.25"/>
    <row r="51184" hidden="1" x14ac:dyDescent="0.25"/>
    <row r="51185" hidden="1" x14ac:dyDescent="0.25"/>
    <row r="51186" hidden="1" x14ac:dyDescent="0.25"/>
    <row r="51187" hidden="1" x14ac:dyDescent="0.25"/>
    <row r="51188" hidden="1" x14ac:dyDescent="0.25"/>
    <row r="51189" hidden="1" x14ac:dyDescent="0.25"/>
    <row r="51190" hidden="1" x14ac:dyDescent="0.25"/>
    <row r="51191" hidden="1" x14ac:dyDescent="0.25"/>
    <row r="51192" hidden="1" x14ac:dyDescent="0.25"/>
    <row r="51193" hidden="1" x14ac:dyDescent="0.25"/>
    <row r="51194" hidden="1" x14ac:dyDescent="0.25"/>
    <row r="51195" hidden="1" x14ac:dyDescent="0.25"/>
    <row r="51196" hidden="1" x14ac:dyDescent="0.25"/>
    <row r="51197" hidden="1" x14ac:dyDescent="0.25"/>
    <row r="51198" hidden="1" x14ac:dyDescent="0.25"/>
    <row r="51199" hidden="1" x14ac:dyDescent="0.25"/>
    <row r="51200" hidden="1" x14ac:dyDescent="0.25"/>
    <row r="51201" hidden="1" x14ac:dyDescent="0.25"/>
    <row r="51202" hidden="1" x14ac:dyDescent="0.25"/>
    <row r="51203" hidden="1" x14ac:dyDescent="0.25"/>
    <row r="51204" hidden="1" x14ac:dyDescent="0.25"/>
    <row r="51205" hidden="1" x14ac:dyDescent="0.25"/>
    <row r="51206" hidden="1" x14ac:dyDescent="0.25"/>
    <row r="51207" hidden="1" x14ac:dyDescent="0.25"/>
    <row r="51208" hidden="1" x14ac:dyDescent="0.25"/>
    <row r="51209" hidden="1" x14ac:dyDescent="0.25"/>
    <row r="51210" hidden="1" x14ac:dyDescent="0.25"/>
    <row r="51211" hidden="1" x14ac:dyDescent="0.25"/>
    <row r="51212" hidden="1" x14ac:dyDescent="0.25"/>
    <row r="51213" hidden="1" x14ac:dyDescent="0.25"/>
    <row r="51214" hidden="1" x14ac:dyDescent="0.25"/>
    <row r="51215" hidden="1" x14ac:dyDescent="0.25"/>
    <row r="51216" hidden="1" x14ac:dyDescent="0.25"/>
    <row r="51217" hidden="1" x14ac:dyDescent="0.25"/>
    <row r="51218" hidden="1" x14ac:dyDescent="0.25"/>
    <row r="51219" hidden="1" x14ac:dyDescent="0.25"/>
    <row r="51220" hidden="1" x14ac:dyDescent="0.25"/>
    <row r="51221" hidden="1" x14ac:dyDescent="0.25"/>
    <row r="51222" hidden="1" x14ac:dyDescent="0.25"/>
    <row r="51223" hidden="1" x14ac:dyDescent="0.25"/>
    <row r="51224" hidden="1" x14ac:dyDescent="0.25"/>
    <row r="51225" hidden="1" x14ac:dyDescent="0.25"/>
    <row r="51226" hidden="1" x14ac:dyDescent="0.25"/>
    <row r="51227" hidden="1" x14ac:dyDescent="0.25"/>
    <row r="51228" hidden="1" x14ac:dyDescent="0.25"/>
    <row r="51229" hidden="1" x14ac:dyDescent="0.25"/>
    <row r="51230" hidden="1" x14ac:dyDescent="0.25"/>
    <row r="51231" hidden="1" x14ac:dyDescent="0.25"/>
    <row r="51232" hidden="1" x14ac:dyDescent="0.25"/>
    <row r="51233" hidden="1" x14ac:dyDescent="0.25"/>
    <row r="51234" hidden="1" x14ac:dyDescent="0.25"/>
    <row r="51235" hidden="1" x14ac:dyDescent="0.25"/>
    <row r="51236" hidden="1" x14ac:dyDescent="0.25"/>
    <row r="51237" hidden="1" x14ac:dyDescent="0.25"/>
    <row r="51238" hidden="1" x14ac:dyDescent="0.25"/>
    <row r="51239" hidden="1" x14ac:dyDescent="0.25"/>
    <row r="51240" hidden="1" x14ac:dyDescent="0.25"/>
    <row r="51241" hidden="1" x14ac:dyDescent="0.25"/>
    <row r="51242" hidden="1" x14ac:dyDescent="0.25"/>
    <row r="51243" hidden="1" x14ac:dyDescent="0.25"/>
    <row r="51244" hidden="1" x14ac:dyDescent="0.25"/>
    <row r="51245" hidden="1" x14ac:dyDescent="0.25"/>
    <row r="51246" hidden="1" x14ac:dyDescent="0.25"/>
    <row r="51247" hidden="1" x14ac:dyDescent="0.25"/>
    <row r="51248" hidden="1" x14ac:dyDescent="0.25"/>
    <row r="51249" hidden="1" x14ac:dyDescent="0.25"/>
    <row r="51250" hidden="1" x14ac:dyDescent="0.25"/>
    <row r="51251" hidden="1" x14ac:dyDescent="0.25"/>
    <row r="51252" hidden="1" x14ac:dyDescent="0.25"/>
    <row r="51253" hidden="1" x14ac:dyDescent="0.25"/>
    <row r="51254" hidden="1" x14ac:dyDescent="0.25"/>
    <row r="51255" hidden="1" x14ac:dyDescent="0.25"/>
    <row r="51256" hidden="1" x14ac:dyDescent="0.25"/>
    <row r="51257" hidden="1" x14ac:dyDescent="0.25"/>
    <row r="51258" hidden="1" x14ac:dyDescent="0.25"/>
    <row r="51259" hidden="1" x14ac:dyDescent="0.25"/>
    <row r="51260" hidden="1" x14ac:dyDescent="0.25"/>
    <row r="51261" hidden="1" x14ac:dyDescent="0.25"/>
    <row r="51262" hidden="1" x14ac:dyDescent="0.25"/>
    <row r="51263" hidden="1" x14ac:dyDescent="0.25"/>
    <row r="51264" hidden="1" x14ac:dyDescent="0.25"/>
    <row r="51265" hidden="1" x14ac:dyDescent="0.25"/>
    <row r="51266" hidden="1" x14ac:dyDescent="0.25"/>
    <row r="51267" hidden="1" x14ac:dyDescent="0.25"/>
    <row r="51268" hidden="1" x14ac:dyDescent="0.25"/>
    <row r="51269" hidden="1" x14ac:dyDescent="0.25"/>
    <row r="51270" hidden="1" x14ac:dyDescent="0.25"/>
    <row r="51271" hidden="1" x14ac:dyDescent="0.25"/>
    <row r="51272" hidden="1" x14ac:dyDescent="0.25"/>
    <row r="51273" hidden="1" x14ac:dyDescent="0.25"/>
    <row r="51274" hidden="1" x14ac:dyDescent="0.25"/>
    <row r="51275" hidden="1" x14ac:dyDescent="0.25"/>
    <row r="51276" hidden="1" x14ac:dyDescent="0.25"/>
    <row r="51277" hidden="1" x14ac:dyDescent="0.25"/>
    <row r="51278" hidden="1" x14ac:dyDescent="0.25"/>
    <row r="51279" hidden="1" x14ac:dyDescent="0.25"/>
    <row r="51280" hidden="1" x14ac:dyDescent="0.25"/>
    <row r="51281" hidden="1" x14ac:dyDescent="0.25"/>
    <row r="51282" hidden="1" x14ac:dyDescent="0.25"/>
    <row r="51283" hidden="1" x14ac:dyDescent="0.25"/>
    <row r="51284" hidden="1" x14ac:dyDescent="0.25"/>
    <row r="51285" hidden="1" x14ac:dyDescent="0.25"/>
    <row r="51286" hidden="1" x14ac:dyDescent="0.25"/>
    <row r="51287" hidden="1" x14ac:dyDescent="0.25"/>
    <row r="51288" hidden="1" x14ac:dyDescent="0.25"/>
    <row r="51289" hidden="1" x14ac:dyDescent="0.25"/>
    <row r="51290" hidden="1" x14ac:dyDescent="0.25"/>
    <row r="51291" hidden="1" x14ac:dyDescent="0.25"/>
    <row r="51292" hidden="1" x14ac:dyDescent="0.25"/>
    <row r="51293" hidden="1" x14ac:dyDescent="0.25"/>
    <row r="51294" hidden="1" x14ac:dyDescent="0.25"/>
    <row r="51295" hidden="1" x14ac:dyDescent="0.25"/>
    <row r="51296" hidden="1" x14ac:dyDescent="0.25"/>
    <row r="51297" hidden="1" x14ac:dyDescent="0.25"/>
    <row r="51298" hidden="1" x14ac:dyDescent="0.25"/>
    <row r="51299" hidden="1" x14ac:dyDescent="0.25"/>
    <row r="51300" hidden="1" x14ac:dyDescent="0.25"/>
    <row r="51301" hidden="1" x14ac:dyDescent="0.25"/>
    <row r="51302" hidden="1" x14ac:dyDescent="0.25"/>
    <row r="51303" hidden="1" x14ac:dyDescent="0.25"/>
    <row r="51304" hidden="1" x14ac:dyDescent="0.25"/>
    <row r="51305" hidden="1" x14ac:dyDescent="0.25"/>
    <row r="51306" hidden="1" x14ac:dyDescent="0.25"/>
    <row r="51307" hidden="1" x14ac:dyDescent="0.25"/>
    <row r="51308" hidden="1" x14ac:dyDescent="0.25"/>
    <row r="51309" hidden="1" x14ac:dyDescent="0.25"/>
    <row r="51310" hidden="1" x14ac:dyDescent="0.25"/>
    <row r="51311" hidden="1" x14ac:dyDescent="0.25"/>
    <row r="51312" hidden="1" x14ac:dyDescent="0.25"/>
    <row r="51313" hidden="1" x14ac:dyDescent="0.25"/>
    <row r="51314" hidden="1" x14ac:dyDescent="0.25"/>
    <row r="51315" hidden="1" x14ac:dyDescent="0.25"/>
    <row r="51316" hidden="1" x14ac:dyDescent="0.25"/>
    <row r="51317" hidden="1" x14ac:dyDescent="0.25"/>
    <row r="51318" hidden="1" x14ac:dyDescent="0.25"/>
    <row r="51319" hidden="1" x14ac:dyDescent="0.25"/>
    <row r="51320" hidden="1" x14ac:dyDescent="0.25"/>
    <row r="51321" hidden="1" x14ac:dyDescent="0.25"/>
    <row r="51322" hidden="1" x14ac:dyDescent="0.25"/>
    <row r="51323" hidden="1" x14ac:dyDescent="0.25"/>
    <row r="51324" hidden="1" x14ac:dyDescent="0.25"/>
    <row r="51325" hidden="1" x14ac:dyDescent="0.25"/>
    <row r="51326" hidden="1" x14ac:dyDescent="0.25"/>
    <row r="51327" hidden="1" x14ac:dyDescent="0.25"/>
    <row r="51328" hidden="1" x14ac:dyDescent="0.25"/>
    <row r="51329" hidden="1" x14ac:dyDescent="0.25"/>
    <row r="51330" hidden="1" x14ac:dyDescent="0.25"/>
    <row r="51331" hidden="1" x14ac:dyDescent="0.25"/>
    <row r="51332" hidden="1" x14ac:dyDescent="0.25"/>
    <row r="51333" hidden="1" x14ac:dyDescent="0.25"/>
    <row r="51334" hidden="1" x14ac:dyDescent="0.25"/>
    <row r="51335" hidden="1" x14ac:dyDescent="0.25"/>
    <row r="51336" hidden="1" x14ac:dyDescent="0.25"/>
    <row r="51337" hidden="1" x14ac:dyDescent="0.25"/>
    <row r="51338" hidden="1" x14ac:dyDescent="0.25"/>
    <row r="51339" hidden="1" x14ac:dyDescent="0.25"/>
    <row r="51340" hidden="1" x14ac:dyDescent="0.25"/>
    <row r="51341" hidden="1" x14ac:dyDescent="0.25"/>
    <row r="51342" hidden="1" x14ac:dyDescent="0.25"/>
    <row r="51343" hidden="1" x14ac:dyDescent="0.25"/>
    <row r="51344" hidden="1" x14ac:dyDescent="0.25"/>
    <row r="51345" hidden="1" x14ac:dyDescent="0.25"/>
    <row r="51346" hidden="1" x14ac:dyDescent="0.25"/>
    <row r="51347" hidden="1" x14ac:dyDescent="0.25"/>
    <row r="51348" hidden="1" x14ac:dyDescent="0.25"/>
    <row r="51349" hidden="1" x14ac:dyDescent="0.25"/>
    <row r="51350" hidden="1" x14ac:dyDescent="0.25"/>
    <row r="51351" hidden="1" x14ac:dyDescent="0.25"/>
    <row r="51352" hidden="1" x14ac:dyDescent="0.25"/>
    <row r="51353" hidden="1" x14ac:dyDescent="0.25"/>
    <row r="51354" hidden="1" x14ac:dyDescent="0.25"/>
    <row r="51355" hidden="1" x14ac:dyDescent="0.25"/>
    <row r="51356" hidden="1" x14ac:dyDescent="0.25"/>
    <row r="51357" hidden="1" x14ac:dyDescent="0.25"/>
    <row r="51358" hidden="1" x14ac:dyDescent="0.25"/>
    <row r="51359" hidden="1" x14ac:dyDescent="0.25"/>
    <row r="51360" hidden="1" x14ac:dyDescent="0.25"/>
    <row r="51361" hidden="1" x14ac:dyDescent="0.25"/>
    <row r="51362" hidden="1" x14ac:dyDescent="0.25"/>
    <row r="51363" hidden="1" x14ac:dyDescent="0.25"/>
    <row r="51364" hidden="1" x14ac:dyDescent="0.25"/>
    <row r="51365" hidden="1" x14ac:dyDescent="0.25"/>
    <row r="51366" hidden="1" x14ac:dyDescent="0.25"/>
    <row r="51367" hidden="1" x14ac:dyDescent="0.25"/>
    <row r="51368" hidden="1" x14ac:dyDescent="0.25"/>
    <row r="51369" hidden="1" x14ac:dyDescent="0.25"/>
    <row r="51370" hidden="1" x14ac:dyDescent="0.25"/>
    <row r="51371" hidden="1" x14ac:dyDescent="0.25"/>
    <row r="51372" hidden="1" x14ac:dyDescent="0.25"/>
    <row r="51373" hidden="1" x14ac:dyDescent="0.25"/>
    <row r="51374" hidden="1" x14ac:dyDescent="0.25"/>
    <row r="51375" hidden="1" x14ac:dyDescent="0.25"/>
    <row r="51376" hidden="1" x14ac:dyDescent="0.25"/>
    <row r="51377" hidden="1" x14ac:dyDescent="0.25"/>
    <row r="51378" hidden="1" x14ac:dyDescent="0.25"/>
    <row r="51379" hidden="1" x14ac:dyDescent="0.25"/>
    <row r="51380" hidden="1" x14ac:dyDescent="0.25"/>
    <row r="51381" hidden="1" x14ac:dyDescent="0.25"/>
    <row r="51382" hidden="1" x14ac:dyDescent="0.25"/>
    <row r="51383" hidden="1" x14ac:dyDescent="0.25"/>
    <row r="51384" hidden="1" x14ac:dyDescent="0.25"/>
    <row r="51385" hidden="1" x14ac:dyDescent="0.25"/>
    <row r="51386" hidden="1" x14ac:dyDescent="0.25"/>
    <row r="51387" hidden="1" x14ac:dyDescent="0.25"/>
    <row r="51388" hidden="1" x14ac:dyDescent="0.25"/>
    <row r="51389" hidden="1" x14ac:dyDescent="0.25"/>
    <row r="51390" hidden="1" x14ac:dyDescent="0.25"/>
    <row r="51391" hidden="1" x14ac:dyDescent="0.25"/>
    <row r="51392" hidden="1" x14ac:dyDescent="0.25"/>
    <row r="51393" hidden="1" x14ac:dyDescent="0.25"/>
    <row r="51394" hidden="1" x14ac:dyDescent="0.25"/>
    <row r="51395" hidden="1" x14ac:dyDescent="0.25"/>
    <row r="51396" hidden="1" x14ac:dyDescent="0.25"/>
    <row r="51397" hidden="1" x14ac:dyDescent="0.25"/>
    <row r="51398" hidden="1" x14ac:dyDescent="0.25"/>
    <row r="51399" hidden="1" x14ac:dyDescent="0.25"/>
    <row r="51400" hidden="1" x14ac:dyDescent="0.25"/>
    <row r="51401" hidden="1" x14ac:dyDescent="0.25"/>
    <row r="51402" hidden="1" x14ac:dyDescent="0.25"/>
    <row r="51403" hidden="1" x14ac:dyDescent="0.25"/>
    <row r="51404" hidden="1" x14ac:dyDescent="0.25"/>
    <row r="51405" hidden="1" x14ac:dyDescent="0.25"/>
    <row r="51406" hidden="1" x14ac:dyDescent="0.25"/>
    <row r="51407" hidden="1" x14ac:dyDescent="0.25"/>
    <row r="51408" hidden="1" x14ac:dyDescent="0.25"/>
    <row r="51409" hidden="1" x14ac:dyDescent="0.25"/>
    <row r="51410" hidden="1" x14ac:dyDescent="0.25"/>
    <row r="51411" hidden="1" x14ac:dyDescent="0.25"/>
    <row r="51412" hidden="1" x14ac:dyDescent="0.25"/>
    <row r="51413" hidden="1" x14ac:dyDescent="0.25"/>
    <row r="51414" hidden="1" x14ac:dyDescent="0.25"/>
    <row r="51415" hidden="1" x14ac:dyDescent="0.25"/>
    <row r="51416" hidden="1" x14ac:dyDescent="0.25"/>
    <row r="51417" hidden="1" x14ac:dyDescent="0.25"/>
    <row r="51418" hidden="1" x14ac:dyDescent="0.25"/>
    <row r="51419" hidden="1" x14ac:dyDescent="0.25"/>
    <row r="51420" hidden="1" x14ac:dyDescent="0.25"/>
    <row r="51421" hidden="1" x14ac:dyDescent="0.25"/>
    <row r="51422" hidden="1" x14ac:dyDescent="0.25"/>
    <row r="51423" hidden="1" x14ac:dyDescent="0.25"/>
    <row r="51424" hidden="1" x14ac:dyDescent="0.25"/>
    <row r="51425" hidden="1" x14ac:dyDescent="0.25"/>
    <row r="51426" hidden="1" x14ac:dyDescent="0.25"/>
    <row r="51427" hidden="1" x14ac:dyDescent="0.25"/>
    <row r="51428" hidden="1" x14ac:dyDescent="0.25"/>
    <row r="51429" hidden="1" x14ac:dyDescent="0.25"/>
    <row r="51430" hidden="1" x14ac:dyDescent="0.25"/>
    <row r="51431" hidden="1" x14ac:dyDescent="0.25"/>
    <row r="51432" hidden="1" x14ac:dyDescent="0.25"/>
    <row r="51433" hidden="1" x14ac:dyDescent="0.25"/>
    <row r="51434" hidden="1" x14ac:dyDescent="0.25"/>
    <row r="51435" hidden="1" x14ac:dyDescent="0.25"/>
    <row r="51436" hidden="1" x14ac:dyDescent="0.25"/>
    <row r="51437" hidden="1" x14ac:dyDescent="0.25"/>
    <row r="51438" hidden="1" x14ac:dyDescent="0.25"/>
    <row r="51439" hidden="1" x14ac:dyDescent="0.25"/>
    <row r="51440" hidden="1" x14ac:dyDescent="0.25"/>
    <row r="51441" hidden="1" x14ac:dyDescent="0.25"/>
    <row r="51442" hidden="1" x14ac:dyDescent="0.25"/>
    <row r="51443" hidden="1" x14ac:dyDescent="0.25"/>
    <row r="51444" hidden="1" x14ac:dyDescent="0.25"/>
    <row r="51445" hidden="1" x14ac:dyDescent="0.25"/>
    <row r="51446" hidden="1" x14ac:dyDescent="0.25"/>
    <row r="51447" hidden="1" x14ac:dyDescent="0.25"/>
    <row r="51448" hidden="1" x14ac:dyDescent="0.25"/>
    <row r="51449" hidden="1" x14ac:dyDescent="0.25"/>
    <row r="51450" hidden="1" x14ac:dyDescent="0.25"/>
    <row r="51451" hidden="1" x14ac:dyDescent="0.25"/>
    <row r="51452" hidden="1" x14ac:dyDescent="0.25"/>
    <row r="51453" hidden="1" x14ac:dyDescent="0.25"/>
    <row r="51454" hidden="1" x14ac:dyDescent="0.25"/>
    <row r="51455" hidden="1" x14ac:dyDescent="0.25"/>
    <row r="51456" hidden="1" x14ac:dyDescent="0.25"/>
    <row r="51457" hidden="1" x14ac:dyDescent="0.25"/>
    <row r="51458" hidden="1" x14ac:dyDescent="0.25"/>
    <row r="51459" hidden="1" x14ac:dyDescent="0.25"/>
    <row r="51460" hidden="1" x14ac:dyDescent="0.25"/>
    <row r="51461" hidden="1" x14ac:dyDescent="0.25"/>
    <row r="51462" hidden="1" x14ac:dyDescent="0.25"/>
    <row r="51463" hidden="1" x14ac:dyDescent="0.25"/>
    <row r="51464" hidden="1" x14ac:dyDescent="0.25"/>
    <row r="51465" hidden="1" x14ac:dyDescent="0.25"/>
    <row r="51466" hidden="1" x14ac:dyDescent="0.25"/>
    <row r="51467" hidden="1" x14ac:dyDescent="0.25"/>
    <row r="51468" hidden="1" x14ac:dyDescent="0.25"/>
    <row r="51469" hidden="1" x14ac:dyDescent="0.25"/>
    <row r="51470" hidden="1" x14ac:dyDescent="0.25"/>
    <row r="51471" hidden="1" x14ac:dyDescent="0.25"/>
    <row r="51472" hidden="1" x14ac:dyDescent="0.25"/>
    <row r="51473" hidden="1" x14ac:dyDescent="0.25"/>
    <row r="51474" hidden="1" x14ac:dyDescent="0.25"/>
    <row r="51475" hidden="1" x14ac:dyDescent="0.25"/>
    <row r="51476" hidden="1" x14ac:dyDescent="0.25"/>
    <row r="51477" hidden="1" x14ac:dyDescent="0.25"/>
    <row r="51478" hidden="1" x14ac:dyDescent="0.25"/>
    <row r="51479" hidden="1" x14ac:dyDescent="0.25"/>
    <row r="51480" hidden="1" x14ac:dyDescent="0.25"/>
    <row r="51481" hidden="1" x14ac:dyDescent="0.25"/>
    <row r="51482" hidden="1" x14ac:dyDescent="0.25"/>
    <row r="51483" hidden="1" x14ac:dyDescent="0.25"/>
    <row r="51484" hidden="1" x14ac:dyDescent="0.25"/>
    <row r="51485" hidden="1" x14ac:dyDescent="0.25"/>
    <row r="51486" hidden="1" x14ac:dyDescent="0.25"/>
    <row r="51487" hidden="1" x14ac:dyDescent="0.25"/>
    <row r="51488" hidden="1" x14ac:dyDescent="0.25"/>
    <row r="51489" hidden="1" x14ac:dyDescent="0.25"/>
    <row r="51490" hidden="1" x14ac:dyDescent="0.25"/>
    <row r="51491" hidden="1" x14ac:dyDescent="0.25"/>
    <row r="51492" hidden="1" x14ac:dyDescent="0.25"/>
    <row r="51493" hidden="1" x14ac:dyDescent="0.25"/>
    <row r="51494" hidden="1" x14ac:dyDescent="0.25"/>
    <row r="51495" hidden="1" x14ac:dyDescent="0.25"/>
    <row r="51496" hidden="1" x14ac:dyDescent="0.25"/>
    <row r="51497" hidden="1" x14ac:dyDescent="0.25"/>
    <row r="51498" hidden="1" x14ac:dyDescent="0.25"/>
    <row r="51499" hidden="1" x14ac:dyDescent="0.25"/>
    <row r="51500" hidden="1" x14ac:dyDescent="0.25"/>
    <row r="51501" hidden="1" x14ac:dyDescent="0.25"/>
    <row r="51502" hidden="1" x14ac:dyDescent="0.25"/>
    <row r="51503" hidden="1" x14ac:dyDescent="0.25"/>
    <row r="51504" hidden="1" x14ac:dyDescent="0.25"/>
    <row r="51505" hidden="1" x14ac:dyDescent="0.25"/>
    <row r="51506" hidden="1" x14ac:dyDescent="0.25"/>
    <row r="51507" hidden="1" x14ac:dyDescent="0.25"/>
    <row r="51508" hidden="1" x14ac:dyDescent="0.25"/>
    <row r="51509" hidden="1" x14ac:dyDescent="0.25"/>
    <row r="51510" hidden="1" x14ac:dyDescent="0.25"/>
    <row r="51511" hidden="1" x14ac:dyDescent="0.25"/>
    <row r="51512" hidden="1" x14ac:dyDescent="0.25"/>
    <row r="51513" hidden="1" x14ac:dyDescent="0.25"/>
    <row r="51514" hidden="1" x14ac:dyDescent="0.25"/>
    <row r="51515" hidden="1" x14ac:dyDescent="0.25"/>
    <row r="51516" hidden="1" x14ac:dyDescent="0.25"/>
    <row r="51517" hidden="1" x14ac:dyDescent="0.25"/>
    <row r="51518" hidden="1" x14ac:dyDescent="0.25"/>
    <row r="51519" hidden="1" x14ac:dyDescent="0.25"/>
    <row r="51520" hidden="1" x14ac:dyDescent="0.25"/>
    <row r="51521" hidden="1" x14ac:dyDescent="0.25"/>
    <row r="51522" hidden="1" x14ac:dyDescent="0.25"/>
    <row r="51523" hidden="1" x14ac:dyDescent="0.25"/>
    <row r="51524" hidden="1" x14ac:dyDescent="0.25"/>
    <row r="51525" hidden="1" x14ac:dyDescent="0.25"/>
    <row r="51526" hidden="1" x14ac:dyDescent="0.25"/>
    <row r="51527" hidden="1" x14ac:dyDescent="0.25"/>
    <row r="51528" hidden="1" x14ac:dyDescent="0.25"/>
    <row r="51529" hidden="1" x14ac:dyDescent="0.25"/>
    <row r="51530" hidden="1" x14ac:dyDescent="0.25"/>
    <row r="51531" hidden="1" x14ac:dyDescent="0.25"/>
    <row r="51532" hidden="1" x14ac:dyDescent="0.25"/>
    <row r="51533" hidden="1" x14ac:dyDescent="0.25"/>
    <row r="51534" hidden="1" x14ac:dyDescent="0.25"/>
    <row r="51535" hidden="1" x14ac:dyDescent="0.25"/>
    <row r="51536" hidden="1" x14ac:dyDescent="0.25"/>
    <row r="51537" hidden="1" x14ac:dyDescent="0.25"/>
    <row r="51538" hidden="1" x14ac:dyDescent="0.25"/>
    <row r="51539" hidden="1" x14ac:dyDescent="0.25"/>
    <row r="51540" hidden="1" x14ac:dyDescent="0.25"/>
    <row r="51541" hidden="1" x14ac:dyDescent="0.25"/>
    <row r="51542" hidden="1" x14ac:dyDescent="0.25"/>
    <row r="51543" hidden="1" x14ac:dyDescent="0.25"/>
    <row r="51544" hidden="1" x14ac:dyDescent="0.25"/>
    <row r="51545" hidden="1" x14ac:dyDescent="0.25"/>
    <row r="51546" hidden="1" x14ac:dyDescent="0.25"/>
    <row r="51547" hidden="1" x14ac:dyDescent="0.25"/>
    <row r="51548" hidden="1" x14ac:dyDescent="0.25"/>
    <row r="51549" hidden="1" x14ac:dyDescent="0.25"/>
    <row r="51550" hidden="1" x14ac:dyDescent="0.25"/>
    <row r="51551" hidden="1" x14ac:dyDescent="0.25"/>
    <row r="51552" hidden="1" x14ac:dyDescent="0.25"/>
    <row r="51553" hidden="1" x14ac:dyDescent="0.25"/>
    <row r="51554" hidden="1" x14ac:dyDescent="0.25"/>
    <row r="51555" hidden="1" x14ac:dyDescent="0.25"/>
    <row r="51556" hidden="1" x14ac:dyDescent="0.25"/>
    <row r="51557" hidden="1" x14ac:dyDescent="0.25"/>
    <row r="51558" hidden="1" x14ac:dyDescent="0.25"/>
    <row r="51559" hidden="1" x14ac:dyDescent="0.25"/>
    <row r="51560" hidden="1" x14ac:dyDescent="0.25"/>
    <row r="51561" hidden="1" x14ac:dyDescent="0.25"/>
    <row r="51562" hidden="1" x14ac:dyDescent="0.25"/>
    <row r="51563" hidden="1" x14ac:dyDescent="0.25"/>
    <row r="51564" hidden="1" x14ac:dyDescent="0.25"/>
    <row r="51565" hidden="1" x14ac:dyDescent="0.25"/>
    <row r="51566" hidden="1" x14ac:dyDescent="0.25"/>
    <row r="51567" hidden="1" x14ac:dyDescent="0.25"/>
    <row r="51568" hidden="1" x14ac:dyDescent="0.25"/>
    <row r="51569" hidden="1" x14ac:dyDescent="0.25"/>
    <row r="51570" hidden="1" x14ac:dyDescent="0.25"/>
    <row r="51571" hidden="1" x14ac:dyDescent="0.25"/>
    <row r="51572" hidden="1" x14ac:dyDescent="0.25"/>
    <row r="51573" hidden="1" x14ac:dyDescent="0.25"/>
    <row r="51574" hidden="1" x14ac:dyDescent="0.25"/>
    <row r="51575" hidden="1" x14ac:dyDescent="0.25"/>
    <row r="51576" hidden="1" x14ac:dyDescent="0.25"/>
    <row r="51577" hidden="1" x14ac:dyDescent="0.25"/>
    <row r="51578" hidden="1" x14ac:dyDescent="0.25"/>
    <row r="51579" hidden="1" x14ac:dyDescent="0.25"/>
    <row r="51580" hidden="1" x14ac:dyDescent="0.25"/>
    <row r="51581" hidden="1" x14ac:dyDescent="0.25"/>
    <row r="51582" hidden="1" x14ac:dyDescent="0.25"/>
    <row r="51583" hidden="1" x14ac:dyDescent="0.25"/>
    <row r="51584" hidden="1" x14ac:dyDescent="0.25"/>
    <row r="51585" hidden="1" x14ac:dyDescent="0.25"/>
    <row r="51586" hidden="1" x14ac:dyDescent="0.25"/>
    <row r="51587" hidden="1" x14ac:dyDescent="0.25"/>
    <row r="51588" hidden="1" x14ac:dyDescent="0.25"/>
    <row r="51589" hidden="1" x14ac:dyDescent="0.25"/>
    <row r="51590" hidden="1" x14ac:dyDescent="0.25"/>
    <row r="51591" hidden="1" x14ac:dyDescent="0.25"/>
    <row r="51592" hidden="1" x14ac:dyDescent="0.25"/>
    <row r="51593" hidden="1" x14ac:dyDescent="0.25"/>
    <row r="51594" hidden="1" x14ac:dyDescent="0.25"/>
    <row r="51595" hidden="1" x14ac:dyDescent="0.25"/>
    <row r="51596" hidden="1" x14ac:dyDescent="0.25"/>
    <row r="51597" hidden="1" x14ac:dyDescent="0.25"/>
    <row r="51598" hidden="1" x14ac:dyDescent="0.25"/>
    <row r="51599" hidden="1" x14ac:dyDescent="0.25"/>
    <row r="51600" hidden="1" x14ac:dyDescent="0.25"/>
    <row r="51601" hidden="1" x14ac:dyDescent="0.25"/>
    <row r="51602" hidden="1" x14ac:dyDescent="0.25"/>
    <row r="51603" hidden="1" x14ac:dyDescent="0.25"/>
    <row r="51604" hidden="1" x14ac:dyDescent="0.25"/>
    <row r="51605" hidden="1" x14ac:dyDescent="0.25"/>
    <row r="51606" hidden="1" x14ac:dyDescent="0.25"/>
    <row r="51607" hidden="1" x14ac:dyDescent="0.25"/>
    <row r="51608" hidden="1" x14ac:dyDescent="0.25"/>
    <row r="51609" hidden="1" x14ac:dyDescent="0.25"/>
    <row r="51610" hidden="1" x14ac:dyDescent="0.25"/>
    <row r="51611" hidden="1" x14ac:dyDescent="0.25"/>
    <row r="51612" hidden="1" x14ac:dyDescent="0.25"/>
    <row r="51613" hidden="1" x14ac:dyDescent="0.25"/>
    <row r="51614" hidden="1" x14ac:dyDescent="0.25"/>
    <row r="51615" hidden="1" x14ac:dyDescent="0.25"/>
    <row r="51616" hidden="1" x14ac:dyDescent="0.25"/>
    <row r="51617" hidden="1" x14ac:dyDescent="0.25"/>
    <row r="51618" hidden="1" x14ac:dyDescent="0.25"/>
    <row r="51619" hidden="1" x14ac:dyDescent="0.25"/>
    <row r="51620" hidden="1" x14ac:dyDescent="0.25"/>
    <row r="51621" hidden="1" x14ac:dyDescent="0.25"/>
    <row r="51622" hidden="1" x14ac:dyDescent="0.25"/>
    <row r="51623" hidden="1" x14ac:dyDescent="0.25"/>
    <row r="51624" hidden="1" x14ac:dyDescent="0.25"/>
    <row r="51625" hidden="1" x14ac:dyDescent="0.25"/>
    <row r="51626" hidden="1" x14ac:dyDescent="0.25"/>
    <row r="51627" hidden="1" x14ac:dyDescent="0.25"/>
    <row r="51628" hidden="1" x14ac:dyDescent="0.25"/>
    <row r="51629" hidden="1" x14ac:dyDescent="0.25"/>
    <row r="51630" hidden="1" x14ac:dyDescent="0.25"/>
    <row r="51631" hidden="1" x14ac:dyDescent="0.25"/>
    <row r="51632" hidden="1" x14ac:dyDescent="0.25"/>
    <row r="51633" hidden="1" x14ac:dyDescent="0.25"/>
    <row r="51634" hidden="1" x14ac:dyDescent="0.25"/>
    <row r="51635" hidden="1" x14ac:dyDescent="0.25"/>
    <row r="51636" hidden="1" x14ac:dyDescent="0.25"/>
    <row r="51637" hidden="1" x14ac:dyDescent="0.25"/>
    <row r="51638" hidden="1" x14ac:dyDescent="0.25"/>
    <row r="51639" hidden="1" x14ac:dyDescent="0.25"/>
    <row r="51640" hidden="1" x14ac:dyDescent="0.25"/>
    <row r="51641" hidden="1" x14ac:dyDescent="0.25"/>
    <row r="51642" hidden="1" x14ac:dyDescent="0.25"/>
    <row r="51643" hidden="1" x14ac:dyDescent="0.25"/>
    <row r="51644" hidden="1" x14ac:dyDescent="0.25"/>
    <row r="51645" hidden="1" x14ac:dyDescent="0.25"/>
    <row r="51646" hidden="1" x14ac:dyDescent="0.25"/>
    <row r="51647" hidden="1" x14ac:dyDescent="0.25"/>
    <row r="51648" hidden="1" x14ac:dyDescent="0.25"/>
    <row r="51649" hidden="1" x14ac:dyDescent="0.25"/>
    <row r="51650" hidden="1" x14ac:dyDescent="0.25"/>
    <row r="51651" hidden="1" x14ac:dyDescent="0.25"/>
    <row r="51652" hidden="1" x14ac:dyDescent="0.25"/>
    <row r="51653" hidden="1" x14ac:dyDescent="0.25"/>
    <row r="51654" hidden="1" x14ac:dyDescent="0.25"/>
    <row r="51655" hidden="1" x14ac:dyDescent="0.25"/>
    <row r="51656" hidden="1" x14ac:dyDescent="0.25"/>
    <row r="51657" hidden="1" x14ac:dyDescent="0.25"/>
    <row r="51658" hidden="1" x14ac:dyDescent="0.25"/>
    <row r="51659" hidden="1" x14ac:dyDescent="0.25"/>
    <row r="51660" hidden="1" x14ac:dyDescent="0.25"/>
    <row r="51661" hidden="1" x14ac:dyDescent="0.25"/>
    <row r="51662" hidden="1" x14ac:dyDescent="0.25"/>
    <row r="51663" hidden="1" x14ac:dyDescent="0.25"/>
    <row r="51664" hidden="1" x14ac:dyDescent="0.25"/>
    <row r="51665" hidden="1" x14ac:dyDescent="0.25"/>
    <row r="51666" hidden="1" x14ac:dyDescent="0.25"/>
    <row r="51667" hidden="1" x14ac:dyDescent="0.25"/>
    <row r="51668" hidden="1" x14ac:dyDescent="0.25"/>
    <row r="51669" hidden="1" x14ac:dyDescent="0.25"/>
    <row r="51670" hidden="1" x14ac:dyDescent="0.25"/>
    <row r="51671" hidden="1" x14ac:dyDescent="0.25"/>
    <row r="51672" hidden="1" x14ac:dyDescent="0.25"/>
    <row r="51673" hidden="1" x14ac:dyDescent="0.25"/>
    <row r="51674" hidden="1" x14ac:dyDescent="0.25"/>
    <row r="51675" hidden="1" x14ac:dyDescent="0.25"/>
    <row r="51676" hidden="1" x14ac:dyDescent="0.25"/>
    <row r="51677" hidden="1" x14ac:dyDescent="0.25"/>
    <row r="51678" hidden="1" x14ac:dyDescent="0.25"/>
    <row r="51679" hidden="1" x14ac:dyDescent="0.25"/>
    <row r="51680" hidden="1" x14ac:dyDescent="0.25"/>
    <row r="51681" hidden="1" x14ac:dyDescent="0.25"/>
    <row r="51682" hidden="1" x14ac:dyDescent="0.25"/>
    <row r="51683" hidden="1" x14ac:dyDescent="0.25"/>
    <row r="51684" hidden="1" x14ac:dyDescent="0.25"/>
    <row r="51685" hidden="1" x14ac:dyDescent="0.25"/>
    <row r="51686" hidden="1" x14ac:dyDescent="0.25"/>
    <row r="51687" hidden="1" x14ac:dyDescent="0.25"/>
    <row r="51688" hidden="1" x14ac:dyDescent="0.25"/>
    <row r="51689" hidden="1" x14ac:dyDescent="0.25"/>
    <row r="51690" hidden="1" x14ac:dyDescent="0.25"/>
    <row r="51691" hidden="1" x14ac:dyDescent="0.25"/>
    <row r="51692" hidden="1" x14ac:dyDescent="0.25"/>
    <row r="51693" hidden="1" x14ac:dyDescent="0.25"/>
    <row r="51694" hidden="1" x14ac:dyDescent="0.25"/>
    <row r="51695" hidden="1" x14ac:dyDescent="0.25"/>
    <row r="51696" hidden="1" x14ac:dyDescent="0.25"/>
    <row r="51697" hidden="1" x14ac:dyDescent="0.25"/>
    <row r="51698" hidden="1" x14ac:dyDescent="0.25"/>
    <row r="51699" hidden="1" x14ac:dyDescent="0.25"/>
    <row r="51700" hidden="1" x14ac:dyDescent="0.25"/>
    <row r="51701" hidden="1" x14ac:dyDescent="0.25"/>
    <row r="51702" hidden="1" x14ac:dyDescent="0.25"/>
    <row r="51703" hidden="1" x14ac:dyDescent="0.25"/>
    <row r="51704" hidden="1" x14ac:dyDescent="0.25"/>
    <row r="51705" hidden="1" x14ac:dyDescent="0.25"/>
    <row r="51706" hidden="1" x14ac:dyDescent="0.25"/>
    <row r="51707" hidden="1" x14ac:dyDescent="0.25"/>
    <row r="51708" hidden="1" x14ac:dyDescent="0.25"/>
    <row r="51709" hidden="1" x14ac:dyDescent="0.25"/>
    <row r="51710" hidden="1" x14ac:dyDescent="0.25"/>
    <row r="51711" hidden="1" x14ac:dyDescent="0.25"/>
    <row r="51712" hidden="1" x14ac:dyDescent="0.25"/>
    <row r="51713" hidden="1" x14ac:dyDescent="0.25"/>
    <row r="51714" hidden="1" x14ac:dyDescent="0.25"/>
    <row r="51715" hidden="1" x14ac:dyDescent="0.25"/>
    <row r="51716" hidden="1" x14ac:dyDescent="0.25"/>
    <row r="51717" hidden="1" x14ac:dyDescent="0.25"/>
    <row r="51718" hidden="1" x14ac:dyDescent="0.25"/>
    <row r="51719" hidden="1" x14ac:dyDescent="0.25"/>
    <row r="51720" hidden="1" x14ac:dyDescent="0.25"/>
    <row r="51721" hidden="1" x14ac:dyDescent="0.25"/>
    <row r="51722" hidden="1" x14ac:dyDescent="0.25"/>
    <row r="51723" hidden="1" x14ac:dyDescent="0.25"/>
    <row r="51724" hidden="1" x14ac:dyDescent="0.25"/>
    <row r="51725" hidden="1" x14ac:dyDescent="0.25"/>
    <row r="51726" hidden="1" x14ac:dyDescent="0.25"/>
    <row r="51727" hidden="1" x14ac:dyDescent="0.25"/>
    <row r="51728" hidden="1" x14ac:dyDescent="0.25"/>
    <row r="51729" hidden="1" x14ac:dyDescent="0.25"/>
    <row r="51730" hidden="1" x14ac:dyDescent="0.25"/>
    <row r="51731" hidden="1" x14ac:dyDescent="0.25"/>
    <row r="51732" hidden="1" x14ac:dyDescent="0.25"/>
    <row r="51733" hidden="1" x14ac:dyDescent="0.25"/>
    <row r="51734" hidden="1" x14ac:dyDescent="0.25"/>
    <row r="51735" hidden="1" x14ac:dyDescent="0.25"/>
    <row r="51736" hidden="1" x14ac:dyDescent="0.25"/>
    <row r="51737" hidden="1" x14ac:dyDescent="0.25"/>
    <row r="51738" hidden="1" x14ac:dyDescent="0.25"/>
    <row r="51739" hidden="1" x14ac:dyDescent="0.25"/>
    <row r="51740" hidden="1" x14ac:dyDescent="0.25"/>
    <row r="51741" hidden="1" x14ac:dyDescent="0.25"/>
    <row r="51742" hidden="1" x14ac:dyDescent="0.25"/>
    <row r="51743" hidden="1" x14ac:dyDescent="0.25"/>
    <row r="51744" hidden="1" x14ac:dyDescent="0.25"/>
    <row r="51745" hidden="1" x14ac:dyDescent="0.25"/>
    <row r="51746" hidden="1" x14ac:dyDescent="0.25"/>
    <row r="51747" hidden="1" x14ac:dyDescent="0.25"/>
    <row r="51748" hidden="1" x14ac:dyDescent="0.25"/>
    <row r="51749" hidden="1" x14ac:dyDescent="0.25"/>
    <row r="51750" hidden="1" x14ac:dyDescent="0.25"/>
    <row r="51751" hidden="1" x14ac:dyDescent="0.25"/>
    <row r="51752" hidden="1" x14ac:dyDescent="0.25"/>
    <row r="51753" hidden="1" x14ac:dyDescent="0.25"/>
    <row r="51754" hidden="1" x14ac:dyDescent="0.25"/>
    <row r="51755" hidden="1" x14ac:dyDescent="0.25"/>
    <row r="51756" hidden="1" x14ac:dyDescent="0.25"/>
    <row r="51757" hidden="1" x14ac:dyDescent="0.25"/>
    <row r="51758" hidden="1" x14ac:dyDescent="0.25"/>
    <row r="51759" hidden="1" x14ac:dyDescent="0.25"/>
    <row r="51760" hidden="1" x14ac:dyDescent="0.25"/>
    <row r="51761" hidden="1" x14ac:dyDescent="0.25"/>
    <row r="51762" hidden="1" x14ac:dyDescent="0.25"/>
    <row r="51763" hidden="1" x14ac:dyDescent="0.25"/>
    <row r="51764" hidden="1" x14ac:dyDescent="0.25"/>
    <row r="51765" hidden="1" x14ac:dyDescent="0.25"/>
    <row r="51766" hidden="1" x14ac:dyDescent="0.25"/>
    <row r="51767" hidden="1" x14ac:dyDescent="0.25"/>
    <row r="51768" hidden="1" x14ac:dyDescent="0.25"/>
    <row r="51769" hidden="1" x14ac:dyDescent="0.25"/>
    <row r="51770" hidden="1" x14ac:dyDescent="0.25"/>
    <row r="51771" hidden="1" x14ac:dyDescent="0.25"/>
    <row r="51772" hidden="1" x14ac:dyDescent="0.25"/>
    <row r="51773" hidden="1" x14ac:dyDescent="0.25"/>
    <row r="51774" hidden="1" x14ac:dyDescent="0.25"/>
    <row r="51775" hidden="1" x14ac:dyDescent="0.25"/>
    <row r="51776" hidden="1" x14ac:dyDescent="0.25"/>
    <row r="51777" hidden="1" x14ac:dyDescent="0.25"/>
    <row r="51778" hidden="1" x14ac:dyDescent="0.25"/>
    <row r="51779" hidden="1" x14ac:dyDescent="0.25"/>
    <row r="51780" hidden="1" x14ac:dyDescent="0.25"/>
    <row r="51781" hidden="1" x14ac:dyDescent="0.25"/>
    <row r="51782" hidden="1" x14ac:dyDescent="0.25"/>
    <row r="51783" hidden="1" x14ac:dyDescent="0.25"/>
    <row r="51784" hidden="1" x14ac:dyDescent="0.25"/>
    <row r="51785" hidden="1" x14ac:dyDescent="0.25"/>
    <row r="51786" hidden="1" x14ac:dyDescent="0.25"/>
    <row r="51787" hidden="1" x14ac:dyDescent="0.25"/>
    <row r="51788" hidden="1" x14ac:dyDescent="0.25"/>
    <row r="51789" hidden="1" x14ac:dyDescent="0.25"/>
    <row r="51790" hidden="1" x14ac:dyDescent="0.25"/>
    <row r="51791" hidden="1" x14ac:dyDescent="0.25"/>
    <row r="51792" hidden="1" x14ac:dyDescent="0.25"/>
    <row r="51793" hidden="1" x14ac:dyDescent="0.25"/>
    <row r="51794" hidden="1" x14ac:dyDescent="0.25"/>
    <row r="51795" hidden="1" x14ac:dyDescent="0.25"/>
    <row r="51796" hidden="1" x14ac:dyDescent="0.25"/>
    <row r="51797" hidden="1" x14ac:dyDescent="0.25"/>
    <row r="51798" hidden="1" x14ac:dyDescent="0.25"/>
    <row r="51799" hidden="1" x14ac:dyDescent="0.25"/>
    <row r="51800" hidden="1" x14ac:dyDescent="0.25"/>
    <row r="51801" hidden="1" x14ac:dyDescent="0.25"/>
    <row r="51802" hidden="1" x14ac:dyDescent="0.25"/>
    <row r="51803" hidden="1" x14ac:dyDescent="0.25"/>
    <row r="51804" hidden="1" x14ac:dyDescent="0.25"/>
    <row r="51805" hidden="1" x14ac:dyDescent="0.25"/>
    <row r="51806" hidden="1" x14ac:dyDescent="0.25"/>
    <row r="51807" hidden="1" x14ac:dyDescent="0.25"/>
    <row r="51808" hidden="1" x14ac:dyDescent="0.25"/>
    <row r="51809" hidden="1" x14ac:dyDescent="0.25"/>
    <row r="51810" hidden="1" x14ac:dyDescent="0.25"/>
    <row r="51811" hidden="1" x14ac:dyDescent="0.25"/>
    <row r="51812" hidden="1" x14ac:dyDescent="0.25"/>
    <row r="51813" hidden="1" x14ac:dyDescent="0.25"/>
    <row r="51814" hidden="1" x14ac:dyDescent="0.25"/>
    <row r="51815" hidden="1" x14ac:dyDescent="0.25"/>
    <row r="51816" hidden="1" x14ac:dyDescent="0.25"/>
    <row r="51817" hidden="1" x14ac:dyDescent="0.25"/>
    <row r="51818" hidden="1" x14ac:dyDescent="0.25"/>
    <row r="51819" hidden="1" x14ac:dyDescent="0.25"/>
    <row r="51820" hidden="1" x14ac:dyDescent="0.25"/>
    <row r="51821" hidden="1" x14ac:dyDescent="0.25"/>
    <row r="51822" hidden="1" x14ac:dyDescent="0.25"/>
    <row r="51823" hidden="1" x14ac:dyDescent="0.25"/>
    <row r="51824" hidden="1" x14ac:dyDescent="0.25"/>
    <row r="51825" hidden="1" x14ac:dyDescent="0.25"/>
    <row r="51826" hidden="1" x14ac:dyDescent="0.25"/>
    <row r="51827" hidden="1" x14ac:dyDescent="0.25"/>
    <row r="51828" hidden="1" x14ac:dyDescent="0.25"/>
    <row r="51829" hidden="1" x14ac:dyDescent="0.25"/>
    <row r="51830" hidden="1" x14ac:dyDescent="0.25"/>
    <row r="51831" hidden="1" x14ac:dyDescent="0.25"/>
    <row r="51832" hidden="1" x14ac:dyDescent="0.25"/>
    <row r="51833" hidden="1" x14ac:dyDescent="0.25"/>
    <row r="51834" hidden="1" x14ac:dyDescent="0.25"/>
    <row r="51835" hidden="1" x14ac:dyDescent="0.25"/>
    <row r="51836" hidden="1" x14ac:dyDescent="0.25"/>
    <row r="51837" hidden="1" x14ac:dyDescent="0.25"/>
    <row r="51838" hidden="1" x14ac:dyDescent="0.25"/>
    <row r="51839" hidden="1" x14ac:dyDescent="0.25"/>
    <row r="51840" hidden="1" x14ac:dyDescent="0.25"/>
    <row r="51841" hidden="1" x14ac:dyDescent="0.25"/>
    <row r="51842" hidden="1" x14ac:dyDescent="0.25"/>
    <row r="51843" hidden="1" x14ac:dyDescent="0.25"/>
    <row r="51844" hidden="1" x14ac:dyDescent="0.25"/>
    <row r="51845" hidden="1" x14ac:dyDescent="0.25"/>
    <row r="51846" hidden="1" x14ac:dyDescent="0.25"/>
    <row r="51847" hidden="1" x14ac:dyDescent="0.25"/>
    <row r="51848" hidden="1" x14ac:dyDescent="0.25"/>
    <row r="51849" hidden="1" x14ac:dyDescent="0.25"/>
    <row r="51850" hidden="1" x14ac:dyDescent="0.25"/>
    <row r="51851" hidden="1" x14ac:dyDescent="0.25"/>
    <row r="51852" hidden="1" x14ac:dyDescent="0.25"/>
    <row r="51853" hidden="1" x14ac:dyDescent="0.25"/>
    <row r="51854" hidden="1" x14ac:dyDescent="0.25"/>
    <row r="51855" hidden="1" x14ac:dyDescent="0.25"/>
    <row r="51856" hidden="1" x14ac:dyDescent="0.25"/>
    <row r="51857" hidden="1" x14ac:dyDescent="0.25"/>
    <row r="51858" hidden="1" x14ac:dyDescent="0.25"/>
    <row r="51859" hidden="1" x14ac:dyDescent="0.25"/>
    <row r="51860" hidden="1" x14ac:dyDescent="0.25"/>
    <row r="51861" hidden="1" x14ac:dyDescent="0.25"/>
    <row r="51862" hidden="1" x14ac:dyDescent="0.25"/>
    <row r="51863" hidden="1" x14ac:dyDescent="0.25"/>
    <row r="51864" hidden="1" x14ac:dyDescent="0.25"/>
    <row r="51865" hidden="1" x14ac:dyDescent="0.25"/>
    <row r="51866" hidden="1" x14ac:dyDescent="0.25"/>
    <row r="51867" hidden="1" x14ac:dyDescent="0.25"/>
    <row r="51868" hidden="1" x14ac:dyDescent="0.25"/>
    <row r="51869" hidden="1" x14ac:dyDescent="0.25"/>
    <row r="51870" hidden="1" x14ac:dyDescent="0.25"/>
    <row r="51871" hidden="1" x14ac:dyDescent="0.25"/>
    <row r="51872" hidden="1" x14ac:dyDescent="0.25"/>
    <row r="51873" hidden="1" x14ac:dyDescent="0.25"/>
    <row r="51874" hidden="1" x14ac:dyDescent="0.25"/>
    <row r="51875" hidden="1" x14ac:dyDescent="0.25"/>
    <row r="51876" hidden="1" x14ac:dyDescent="0.25"/>
    <row r="51877" hidden="1" x14ac:dyDescent="0.25"/>
    <row r="51878" hidden="1" x14ac:dyDescent="0.25"/>
    <row r="51879" hidden="1" x14ac:dyDescent="0.25"/>
    <row r="51880" hidden="1" x14ac:dyDescent="0.25"/>
    <row r="51881" hidden="1" x14ac:dyDescent="0.25"/>
    <row r="51882" hidden="1" x14ac:dyDescent="0.25"/>
    <row r="51883" hidden="1" x14ac:dyDescent="0.25"/>
    <row r="51884" hidden="1" x14ac:dyDescent="0.25"/>
    <row r="51885" hidden="1" x14ac:dyDescent="0.25"/>
    <row r="51886" hidden="1" x14ac:dyDescent="0.25"/>
    <row r="51887" hidden="1" x14ac:dyDescent="0.25"/>
    <row r="51888" hidden="1" x14ac:dyDescent="0.25"/>
    <row r="51889" hidden="1" x14ac:dyDescent="0.25"/>
    <row r="51890" hidden="1" x14ac:dyDescent="0.25"/>
    <row r="51891" hidden="1" x14ac:dyDescent="0.25"/>
    <row r="51892" hidden="1" x14ac:dyDescent="0.25"/>
    <row r="51893" hidden="1" x14ac:dyDescent="0.25"/>
    <row r="51894" hidden="1" x14ac:dyDescent="0.25"/>
    <row r="51895" hidden="1" x14ac:dyDescent="0.25"/>
    <row r="51896" hidden="1" x14ac:dyDescent="0.25"/>
    <row r="51897" hidden="1" x14ac:dyDescent="0.25"/>
    <row r="51898" hidden="1" x14ac:dyDescent="0.25"/>
    <row r="51899" hidden="1" x14ac:dyDescent="0.25"/>
    <row r="51900" hidden="1" x14ac:dyDescent="0.25"/>
    <row r="51901" hidden="1" x14ac:dyDescent="0.25"/>
    <row r="51902" hidden="1" x14ac:dyDescent="0.25"/>
    <row r="51903" hidden="1" x14ac:dyDescent="0.25"/>
    <row r="51904" hidden="1" x14ac:dyDescent="0.25"/>
    <row r="51905" hidden="1" x14ac:dyDescent="0.25"/>
    <row r="51906" hidden="1" x14ac:dyDescent="0.25"/>
    <row r="51907" hidden="1" x14ac:dyDescent="0.25"/>
    <row r="51908" hidden="1" x14ac:dyDescent="0.25"/>
    <row r="51909" hidden="1" x14ac:dyDescent="0.25"/>
    <row r="51910" hidden="1" x14ac:dyDescent="0.25"/>
    <row r="51911" hidden="1" x14ac:dyDescent="0.25"/>
    <row r="51912" hidden="1" x14ac:dyDescent="0.25"/>
    <row r="51913" hidden="1" x14ac:dyDescent="0.25"/>
    <row r="51914" hidden="1" x14ac:dyDescent="0.25"/>
    <row r="51915" hidden="1" x14ac:dyDescent="0.25"/>
    <row r="51916" hidden="1" x14ac:dyDescent="0.25"/>
    <row r="51917" hidden="1" x14ac:dyDescent="0.25"/>
    <row r="51918" hidden="1" x14ac:dyDescent="0.25"/>
    <row r="51919" hidden="1" x14ac:dyDescent="0.25"/>
    <row r="51920" hidden="1" x14ac:dyDescent="0.25"/>
    <row r="51921" hidden="1" x14ac:dyDescent="0.25"/>
    <row r="51922" hidden="1" x14ac:dyDescent="0.25"/>
    <row r="51923" hidden="1" x14ac:dyDescent="0.25"/>
    <row r="51924" hidden="1" x14ac:dyDescent="0.25"/>
    <row r="51925" hidden="1" x14ac:dyDescent="0.25"/>
    <row r="51926" hidden="1" x14ac:dyDescent="0.25"/>
    <row r="51927" hidden="1" x14ac:dyDescent="0.25"/>
    <row r="51928" hidden="1" x14ac:dyDescent="0.25"/>
    <row r="51929" hidden="1" x14ac:dyDescent="0.25"/>
    <row r="51930" hidden="1" x14ac:dyDescent="0.25"/>
    <row r="51931" hidden="1" x14ac:dyDescent="0.25"/>
    <row r="51932" hidden="1" x14ac:dyDescent="0.25"/>
    <row r="51933" hidden="1" x14ac:dyDescent="0.25"/>
    <row r="51934" hidden="1" x14ac:dyDescent="0.25"/>
    <row r="51935" hidden="1" x14ac:dyDescent="0.25"/>
    <row r="51936" hidden="1" x14ac:dyDescent="0.25"/>
    <row r="51937" hidden="1" x14ac:dyDescent="0.25"/>
    <row r="51938" hidden="1" x14ac:dyDescent="0.25"/>
    <row r="51939" hidden="1" x14ac:dyDescent="0.25"/>
    <row r="51940" hidden="1" x14ac:dyDescent="0.25"/>
    <row r="51941" hidden="1" x14ac:dyDescent="0.25"/>
    <row r="51942" hidden="1" x14ac:dyDescent="0.25"/>
    <row r="51943" hidden="1" x14ac:dyDescent="0.25"/>
    <row r="51944" hidden="1" x14ac:dyDescent="0.25"/>
    <row r="51945" hidden="1" x14ac:dyDescent="0.25"/>
    <row r="51946" hidden="1" x14ac:dyDescent="0.25"/>
    <row r="51947" hidden="1" x14ac:dyDescent="0.25"/>
    <row r="51948" hidden="1" x14ac:dyDescent="0.25"/>
    <row r="51949" hidden="1" x14ac:dyDescent="0.25"/>
    <row r="51950" hidden="1" x14ac:dyDescent="0.25"/>
    <row r="51951" hidden="1" x14ac:dyDescent="0.25"/>
    <row r="51952" hidden="1" x14ac:dyDescent="0.25"/>
    <row r="51953" hidden="1" x14ac:dyDescent="0.25"/>
    <row r="51954" hidden="1" x14ac:dyDescent="0.25"/>
    <row r="51955" hidden="1" x14ac:dyDescent="0.25"/>
    <row r="51956" hidden="1" x14ac:dyDescent="0.25"/>
    <row r="51957" hidden="1" x14ac:dyDescent="0.25"/>
    <row r="51958" hidden="1" x14ac:dyDescent="0.25"/>
    <row r="51959" hidden="1" x14ac:dyDescent="0.25"/>
    <row r="51960" hidden="1" x14ac:dyDescent="0.25"/>
    <row r="51961" hidden="1" x14ac:dyDescent="0.25"/>
    <row r="51962" hidden="1" x14ac:dyDescent="0.25"/>
    <row r="51963" hidden="1" x14ac:dyDescent="0.25"/>
    <row r="51964" hidden="1" x14ac:dyDescent="0.25"/>
    <row r="51965" hidden="1" x14ac:dyDescent="0.25"/>
    <row r="51966" hidden="1" x14ac:dyDescent="0.25"/>
    <row r="51967" hidden="1" x14ac:dyDescent="0.25"/>
    <row r="51968" hidden="1" x14ac:dyDescent="0.25"/>
    <row r="51969" hidden="1" x14ac:dyDescent="0.25"/>
    <row r="51970" hidden="1" x14ac:dyDescent="0.25"/>
    <row r="51971" hidden="1" x14ac:dyDescent="0.25"/>
    <row r="51972" hidden="1" x14ac:dyDescent="0.25"/>
    <row r="51973" hidden="1" x14ac:dyDescent="0.25"/>
    <row r="51974" hidden="1" x14ac:dyDescent="0.25"/>
    <row r="51975" hidden="1" x14ac:dyDescent="0.25"/>
    <row r="51976" hidden="1" x14ac:dyDescent="0.25"/>
    <row r="51977" hidden="1" x14ac:dyDescent="0.25"/>
    <row r="51978" hidden="1" x14ac:dyDescent="0.25"/>
    <row r="51979" hidden="1" x14ac:dyDescent="0.25"/>
    <row r="51980" hidden="1" x14ac:dyDescent="0.25"/>
    <row r="51981" hidden="1" x14ac:dyDescent="0.25"/>
    <row r="51982" hidden="1" x14ac:dyDescent="0.25"/>
    <row r="51983" hidden="1" x14ac:dyDescent="0.25"/>
    <row r="51984" hidden="1" x14ac:dyDescent="0.25"/>
    <row r="51985" hidden="1" x14ac:dyDescent="0.25"/>
    <row r="51986" hidden="1" x14ac:dyDescent="0.25"/>
    <row r="51987" hidden="1" x14ac:dyDescent="0.25"/>
    <row r="51988" hidden="1" x14ac:dyDescent="0.25"/>
    <row r="51989" hidden="1" x14ac:dyDescent="0.25"/>
    <row r="51990" hidden="1" x14ac:dyDescent="0.25"/>
    <row r="51991" hidden="1" x14ac:dyDescent="0.25"/>
    <row r="51992" hidden="1" x14ac:dyDescent="0.25"/>
    <row r="51993" hidden="1" x14ac:dyDescent="0.25"/>
    <row r="51994" hidden="1" x14ac:dyDescent="0.25"/>
    <row r="51995" hidden="1" x14ac:dyDescent="0.25"/>
    <row r="51996" hidden="1" x14ac:dyDescent="0.25"/>
    <row r="51997" hidden="1" x14ac:dyDescent="0.25"/>
    <row r="51998" hidden="1" x14ac:dyDescent="0.25"/>
    <row r="51999" hidden="1" x14ac:dyDescent="0.25"/>
    <row r="52000" hidden="1" x14ac:dyDescent="0.25"/>
    <row r="52001" hidden="1" x14ac:dyDescent="0.25"/>
    <row r="52002" hidden="1" x14ac:dyDescent="0.25"/>
    <row r="52003" hidden="1" x14ac:dyDescent="0.25"/>
    <row r="52004" hidden="1" x14ac:dyDescent="0.25"/>
    <row r="52005" hidden="1" x14ac:dyDescent="0.25"/>
    <row r="52006" hidden="1" x14ac:dyDescent="0.25"/>
    <row r="52007" hidden="1" x14ac:dyDescent="0.25"/>
    <row r="52008" hidden="1" x14ac:dyDescent="0.25"/>
    <row r="52009" hidden="1" x14ac:dyDescent="0.25"/>
    <row r="52010" hidden="1" x14ac:dyDescent="0.25"/>
    <row r="52011" hidden="1" x14ac:dyDescent="0.25"/>
    <row r="52012" hidden="1" x14ac:dyDescent="0.25"/>
    <row r="52013" hidden="1" x14ac:dyDescent="0.25"/>
    <row r="52014" hidden="1" x14ac:dyDescent="0.25"/>
    <row r="52015" hidden="1" x14ac:dyDescent="0.25"/>
    <row r="52016" hidden="1" x14ac:dyDescent="0.25"/>
    <row r="52017" hidden="1" x14ac:dyDescent="0.25"/>
    <row r="52018" hidden="1" x14ac:dyDescent="0.25"/>
    <row r="52019" hidden="1" x14ac:dyDescent="0.25"/>
    <row r="52020" hidden="1" x14ac:dyDescent="0.25"/>
    <row r="52021" hidden="1" x14ac:dyDescent="0.25"/>
    <row r="52022" hidden="1" x14ac:dyDescent="0.25"/>
    <row r="52023" hidden="1" x14ac:dyDescent="0.25"/>
    <row r="52024" hidden="1" x14ac:dyDescent="0.25"/>
    <row r="52025" hidden="1" x14ac:dyDescent="0.25"/>
    <row r="52026" hidden="1" x14ac:dyDescent="0.25"/>
    <row r="52027" hidden="1" x14ac:dyDescent="0.25"/>
    <row r="52028" hidden="1" x14ac:dyDescent="0.25"/>
    <row r="52029" hidden="1" x14ac:dyDescent="0.25"/>
    <row r="52030" hidden="1" x14ac:dyDescent="0.25"/>
    <row r="52031" hidden="1" x14ac:dyDescent="0.25"/>
    <row r="52032" hidden="1" x14ac:dyDescent="0.25"/>
    <row r="52033" hidden="1" x14ac:dyDescent="0.25"/>
    <row r="52034" hidden="1" x14ac:dyDescent="0.25"/>
    <row r="52035" hidden="1" x14ac:dyDescent="0.25"/>
    <row r="52036" hidden="1" x14ac:dyDescent="0.25"/>
    <row r="52037" hidden="1" x14ac:dyDescent="0.25"/>
    <row r="52038" hidden="1" x14ac:dyDescent="0.25"/>
    <row r="52039" hidden="1" x14ac:dyDescent="0.25"/>
    <row r="52040" hidden="1" x14ac:dyDescent="0.25"/>
    <row r="52041" hidden="1" x14ac:dyDescent="0.25"/>
    <row r="52042" hidden="1" x14ac:dyDescent="0.25"/>
    <row r="52043" hidden="1" x14ac:dyDescent="0.25"/>
    <row r="52044" hidden="1" x14ac:dyDescent="0.25"/>
    <row r="52045" hidden="1" x14ac:dyDescent="0.25"/>
    <row r="52046" hidden="1" x14ac:dyDescent="0.25"/>
    <row r="52047" hidden="1" x14ac:dyDescent="0.25"/>
    <row r="52048" hidden="1" x14ac:dyDescent="0.25"/>
    <row r="52049" hidden="1" x14ac:dyDescent="0.25"/>
    <row r="52050" hidden="1" x14ac:dyDescent="0.25"/>
    <row r="52051" hidden="1" x14ac:dyDescent="0.25"/>
    <row r="52052" hidden="1" x14ac:dyDescent="0.25"/>
    <row r="52053" hidden="1" x14ac:dyDescent="0.25"/>
    <row r="52054" hidden="1" x14ac:dyDescent="0.25"/>
    <row r="52055" hidden="1" x14ac:dyDescent="0.25"/>
    <row r="52056" hidden="1" x14ac:dyDescent="0.25"/>
    <row r="52057" hidden="1" x14ac:dyDescent="0.25"/>
    <row r="52058" hidden="1" x14ac:dyDescent="0.25"/>
    <row r="52059" hidden="1" x14ac:dyDescent="0.25"/>
    <row r="52060" hidden="1" x14ac:dyDescent="0.25"/>
    <row r="52061" hidden="1" x14ac:dyDescent="0.25"/>
    <row r="52062" hidden="1" x14ac:dyDescent="0.25"/>
    <row r="52063" hidden="1" x14ac:dyDescent="0.25"/>
    <row r="52064" hidden="1" x14ac:dyDescent="0.25"/>
    <row r="52065" hidden="1" x14ac:dyDescent="0.25"/>
    <row r="52066" hidden="1" x14ac:dyDescent="0.25"/>
    <row r="52067" hidden="1" x14ac:dyDescent="0.25"/>
    <row r="52068" hidden="1" x14ac:dyDescent="0.25"/>
    <row r="52069" hidden="1" x14ac:dyDescent="0.25"/>
    <row r="52070" hidden="1" x14ac:dyDescent="0.25"/>
    <row r="52071" hidden="1" x14ac:dyDescent="0.25"/>
    <row r="52072" hidden="1" x14ac:dyDescent="0.25"/>
    <row r="52073" hidden="1" x14ac:dyDescent="0.25"/>
    <row r="52074" hidden="1" x14ac:dyDescent="0.25"/>
    <row r="52075" hidden="1" x14ac:dyDescent="0.25"/>
    <row r="52076" hidden="1" x14ac:dyDescent="0.25"/>
    <row r="52077" hidden="1" x14ac:dyDescent="0.25"/>
    <row r="52078" hidden="1" x14ac:dyDescent="0.25"/>
    <row r="52079" hidden="1" x14ac:dyDescent="0.25"/>
    <row r="52080" hidden="1" x14ac:dyDescent="0.25"/>
    <row r="52081" hidden="1" x14ac:dyDescent="0.25"/>
    <row r="52082" hidden="1" x14ac:dyDescent="0.25"/>
    <row r="52083" hidden="1" x14ac:dyDescent="0.25"/>
    <row r="52084" hidden="1" x14ac:dyDescent="0.25"/>
    <row r="52085" hidden="1" x14ac:dyDescent="0.25"/>
    <row r="52086" hidden="1" x14ac:dyDescent="0.25"/>
    <row r="52087" hidden="1" x14ac:dyDescent="0.25"/>
    <row r="52088" hidden="1" x14ac:dyDescent="0.25"/>
    <row r="52089" hidden="1" x14ac:dyDescent="0.25"/>
    <row r="52090" hidden="1" x14ac:dyDescent="0.25"/>
    <row r="52091" hidden="1" x14ac:dyDescent="0.25"/>
    <row r="52092" hidden="1" x14ac:dyDescent="0.25"/>
    <row r="52093" hidden="1" x14ac:dyDescent="0.25"/>
    <row r="52094" hidden="1" x14ac:dyDescent="0.25"/>
    <row r="52095" hidden="1" x14ac:dyDescent="0.25"/>
    <row r="52096" hidden="1" x14ac:dyDescent="0.25"/>
    <row r="52097" hidden="1" x14ac:dyDescent="0.25"/>
    <row r="52098" hidden="1" x14ac:dyDescent="0.25"/>
    <row r="52099" hidden="1" x14ac:dyDescent="0.25"/>
    <row r="52100" hidden="1" x14ac:dyDescent="0.25"/>
    <row r="52101" hidden="1" x14ac:dyDescent="0.25"/>
    <row r="52102" hidden="1" x14ac:dyDescent="0.25"/>
    <row r="52103" hidden="1" x14ac:dyDescent="0.25"/>
    <row r="52104" hidden="1" x14ac:dyDescent="0.25"/>
    <row r="52105" hidden="1" x14ac:dyDescent="0.25"/>
    <row r="52106" hidden="1" x14ac:dyDescent="0.25"/>
    <row r="52107" hidden="1" x14ac:dyDescent="0.25"/>
    <row r="52108" hidden="1" x14ac:dyDescent="0.25"/>
    <row r="52109" hidden="1" x14ac:dyDescent="0.25"/>
    <row r="52110" hidden="1" x14ac:dyDescent="0.25"/>
    <row r="52111" hidden="1" x14ac:dyDescent="0.25"/>
    <row r="52112" hidden="1" x14ac:dyDescent="0.25"/>
    <row r="52113" hidden="1" x14ac:dyDescent="0.25"/>
    <row r="52114" hidden="1" x14ac:dyDescent="0.25"/>
    <row r="52115" hidden="1" x14ac:dyDescent="0.25"/>
    <row r="52116" hidden="1" x14ac:dyDescent="0.25"/>
    <row r="52117" hidden="1" x14ac:dyDescent="0.25"/>
    <row r="52118" hidden="1" x14ac:dyDescent="0.25"/>
    <row r="52119" hidden="1" x14ac:dyDescent="0.25"/>
    <row r="52120" hidden="1" x14ac:dyDescent="0.25"/>
    <row r="52121" hidden="1" x14ac:dyDescent="0.25"/>
    <row r="52122" hidden="1" x14ac:dyDescent="0.25"/>
    <row r="52123" hidden="1" x14ac:dyDescent="0.25"/>
    <row r="52124" hidden="1" x14ac:dyDescent="0.25"/>
    <row r="52125" hidden="1" x14ac:dyDescent="0.25"/>
    <row r="52126" hidden="1" x14ac:dyDescent="0.25"/>
    <row r="52127" hidden="1" x14ac:dyDescent="0.25"/>
    <row r="52128" hidden="1" x14ac:dyDescent="0.25"/>
    <row r="52129" hidden="1" x14ac:dyDescent="0.25"/>
    <row r="52130" hidden="1" x14ac:dyDescent="0.25"/>
    <row r="52131" hidden="1" x14ac:dyDescent="0.25"/>
    <row r="52132" hidden="1" x14ac:dyDescent="0.25"/>
    <row r="52133" hidden="1" x14ac:dyDescent="0.25"/>
    <row r="52134" hidden="1" x14ac:dyDescent="0.25"/>
    <row r="52135" hidden="1" x14ac:dyDescent="0.25"/>
    <row r="52136" hidden="1" x14ac:dyDescent="0.25"/>
    <row r="52137" hidden="1" x14ac:dyDescent="0.25"/>
    <row r="52138" hidden="1" x14ac:dyDescent="0.25"/>
    <row r="52139" hidden="1" x14ac:dyDescent="0.25"/>
    <row r="52140" hidden="1" x14ac:dyDescent="0.25"/>
    <row r="52141" hidden="1" x14ac:dyDescent="0.25"/>
    <row r="52142" hidden="1" x14ac:dyDescent="0.25"/>
    <row r="52143" hidden="1" x14ac:dyDescent="0.25"/>
    <row r="52144" hidden="1" x14ac:dyDescent="0.25"/>
    <row r="52145" hidden="1" x14ac:dyDescent="0.25"/>
    <row r="52146" hidden="1" x14ac:dyDescent="0.25"/>
    <row r="52147" hidden="1" x14ac:dyDescent="0.25"/>
    <row r="52148" hidden="1" x14ac:dyDescent="0.25"/>
    <row r="52149" hidden="1" x14ac:dyDescent="0.25"/>
    <row r="52150" hidden="1" x14ac:dyDescent="0.25"/>
    <row r="52151" hidden="1" x14ac:dyDescent="0.25"/>
    <row r="52152" hidden="1" x14ac:dyDescent="0.25"/>
    <row r="52153" hidden="1" x14ac:dyDescent="0.25"/>
    <row r="52154" hidden="1" x14ac:dyDescent="0.25"/>
    <row r="52155" hidden="1" x14ac:dyDescent="0.25"/>
    <row r="52156" hidden="1" x14ac:dyDescent="0.25"/>
    <row r="52157" hidden="1" x14ac:dyDescent="0.25"/>
    <row r="52158" hidden="1" x14ac:dyDescent="0.25"/>
    <row r="52159" hidden="1" x14ac:dyDescent="0.25"/>
    <row r="52160" hidden="1" x14ac:dyDescent="0.25"/>
    <row r="52161" hidden="1" x14ac:dyDescent="0.25"/>
    <row r="52162" hidden="1" x14ac:dyDescent="0.25"/>
    <row r="52163" hidden="1" x14ac:dyDescent="0.25"/>
    <row r="52164" hidden="1" x14ac:dyDescent="0.25"/>
    <row r="52165" hidden="1" x14ac:dyDescent="0.25"/>
    <row r="52166" hidden="1" x14ac:dyDescent="0.25"/>
    <row r="52167" hidden="1" x14ac:dyDescent="0.25"/>
    <row r="52168" hidden="1" x14ac:dyDescent="0.25"/>
    <row r="52169" hidden="1" x14ac:dyDescent="0.25"/>
    <row r="52170" hidden="1" x14ac:dyDescent="0.25"/>
    <row r="52171" hidden="1" x14ac:dyDescent="0.25"/>
    <row r="52172" hidden="1" x14ac:dyDescent="0.25"/>
    <row r="52173" hidden="1" x14ac:dyDescent="0.25"/>
    <row r="52174" hidden="1" x14ac:dyDescent="0.25"/>
    <row r="52175" hidden="1" x14ac:dyDescent="0.25"/>
    <row r="52176" hidden="1" x14ac:dyDescent="0.25"/>
    <row r="52177" hidden="1" x14ac:dyDescent="0.25"/>
    <row r="52178" hidden="1" x14ac:dyDescent="0.25"/>
    <row r="52179" hidden="1" x14ac:dyDescent="0.25"/>
    <row r="52180" hidden="1" x14ac:dyDescent="0.25"/>
    <row r="52181" hidden="1" x14ac:dyDescent="0.25"/>
    <row r="52182" hidden="1" x14ac:dyDescent="0.25"/>
    <row r="52183" hidden="1" x14ac:dyDescent="0.25"/>
    <row r="52184" hidden="1" x14ac:dyDescent="0.25"/>
    <row r="52185" hidden="1" x14ac:dyDescent="0.25"/>
    <row r="52186" hidden="1" x14ac:dyDescent="0.25"/>
    <row r="52187" hidden="1" x14ac:dyDescent="0.25"/>
    <row r="52188" hidden="1" x14ac:dyDescent="0.25"/>
    <row r="52189" hidden="1" x14ac:dyDescent="0.25"/>
    <row r="52190" hidden="1" x14ac:dyDescent="0.25"/>
    <row r="52191" hidden="1" x14ac:dyDescent="0.25"/>
    <row r="52192" hidden="1" x14ac:dyDescent="0.25"/>
    <row r="52193" hidden="1" x14ac:dyDescent="0.25"/>
    <row r="52194" hidden="1" x14ac:dyDescent="0.25"/>
    <row r="52195" hidden="1" x14ac:dyDescent="0.25"/>
    <row r="52196" hidden="1" x14ac:dyDescent="0.25"/>
    <row r="52197" hidden="1" x14ac:dyDescent="0.25"/>
    <row r="52198" hidden="1" x14ac:dyDescent="0.25"/>
    <row r="52199" hidden="1" x14ac:dyDescent="0.25"/>
    <row r="52200" hidden="1" x14ac:dyDescent="0.25"/>
    <row r="52201" hidden="1" x14ac:dyDescent="0.25"/>
    <row r="52202" hidden="1" x14ac:dyDescent="0.25"/>
    <row r="52203" hidden="1" x14ac:dyDescent="0.25"/>
    <row r="52204" hidden="1" x14ac:dyDescent="0.25"/>
    <row r="52205" hidden="1" x14ac:dyDescent="0.25"/>
    <row r="52206" hidden="1" x14ac:dyDescent="0.25"/>
    <row r="52207" hidden="1" x14ac:dyDescent="0.25"/>
    <row r="52208" hidden="1" x14ac:dyDescent="0.25"/>
    <row r="52209" hidden="1" x14ac:dyDescent="0.25"/>
    <row r="52210" hidden="1" x14ac:dyDescent="0.25"/>
    <row r="52211" hidden="1" x14ac:dyDescent="0.25"/>
    <row r="52212" hidden="1" x14ac:dyDescent="0.25"/>
    <row r="52213" hidden="1" x14ac:dyDescent="0.25"/>
    <row r="52214" hidden="1" x14ac:dyDescent="0.25"/>
    <row r="52215" hidden="1" x14ac:dyDescent="0.25"/>
    <row r="52216" hidden="1" x14ac:dyDescent="0.25"/>
    <row r="52217" hidden="1" x14ac:dyDescent="0.25"/>
    <row r="52218" hidden="1" x14ac:dyDescent="0.25"/>
    <row r="52219" hidden="1" x14ac:dyDescent="0.25"/>
    <row r="52220" hidden="1" x14ac:dyDescent="0.25"/>
    <row r="52221" hidden="1" x14ac:dyDescent="0.25"/>
    <row r="52222" hidden="1" x14ac:dyDescent="0.25"/>
    <row r="52223" hidden="1" x14ac:dyDescent="0.25"/>
    <row r="52224" hidden="1" x14ac:dyDescent="0.25"/>
    <row r="52225" hidden="1" x14ac:dyDescent="0.25"/>
    <row r="52226" hidden="1" x14ac:dyDescent="0.25"/>
    <row r="52227" hidden="1" x14ac:dyDescent="0.25"/>
    <row r="52228" hidden="1" x14ac:dyDescent="0.25"/>
    <row r="52229" hidden="1" x14ac:dyDescent="0.25"/>
    <row r="52230" hidden="1" x14ac:dyDescent="0.25"/>
    <row r="52231" hidden="1" x14ac:dyDescent="0.25"/>
    <row r="52232" hidden="1" x14ac:dyDescent="0.25"/>
    <row r="52233" hidden="1" x14ac:dyDescent="0.25"/>
    <row r="52234" hidden="1" x14ac:dyDescent="0.25"/>
    <row r="52235" hidden="1" x14ac:dyDescent="0.25"/>
    <row r="52236" hidden="1" x14ac:dyDescent="0.25"/>
    <row r="52237" hidden="1" x14ac:dyDescent="0.25"/>
    <row r="52238" hidden="1" x14ac:dyDescent="0.25"/>
    <row r="52239" hidden="1" x14ac:dyDescent="0.25"/>
    <row r="52240" hidden="1" x14ac:dyDescent="0.25"/>
    <row r="52241" hidden="1" x14ac:dyDescent="0.25"/>
    <row r="52242" hidden="1" x14ac:dyDescent="0.25"/>
    <row r="52243" hidden="1" x14ac:dyDescent="0.25"/>
    <row r="52244" hidden="1" x14ac:dyDescent="0.25"/>
    <row r="52245" hidden="1" x14ac:dyDescent="0.25"/>
    <row r="52246" hidden="1" x14ac:dyDescent="0.25"/>
    <row r="52247" hidden="1" x14ac:dyDescent="0.25"/>
    <row r="52248" hidden="1" x14ac:dyDescent="0.25"/>
    <row r="52249" hidden="1" x14ac:dyDescent="0.25"/>
    <row r="52250" hidden="1" x14ac:dyDescent="0.25"/>
    <row r="52251" hidden="1" x14ac:dyDescent="0.25"/>
    <row r="52252" hidden="1" x14ac:dyDescent="0.25"/>
    <row r="52253" hidden="1" x14ac:dyDescent="0.25"/>
    <row r="52254" hidden="1" x14ac:dyDescent="0.25"/>
    <row r="52255" hidden="1" x14ac:dyDescent="0.25"/>
    <row r="52256" hidden="1" x14ac:dyDescent="0.25"/>
    <row r="52257" hidden="1" x14ac:dyDescent="0.25"/>
    <row r="52258" hidden="1" x14ac:dyDescent="0.25"/>
    <row r="52259" hidden="1" x14ac:dyDescent="0.25"/>
    <row r="52260" hidden="1" x14ac:dyDescent="0.25"/>
    <row r="52261" hidden="1" x14ac:dyDescent="0.25"/>
    <row r="52262" hidden="1" x14ac:dyDescent="0.25"/>
    <row r="52263" hidden="1" x14ac:dyDescent="0.25"/>
    <row r="52264" hidden="1" x14ac:dyDescent="0.25"/>
    <row r="52265" hidden="1" x14ac:dyDescent="0.25"/>
    <row r="52266" hidden="1" x14ac:dyDescent="0.25"/>
    <row r="52267" hidden="1" x14ac:dyDescent="0.25"/>
    <row r="52268" hidden="1" x14ac:dyDescent="0.25"/>
    <row r="52269" hidden="1" x14ac:dyDescent="0.25"/>
    <row r="52270" hidden="1" x14ac:dyDescent="0.25"/>
    <row r="52271" hidden="1" x14ac:dyDescent="0.25"/>
    <row r="52272" hidden="1" x14ac:dyDescent="0.25"/>
    <row r="52273" hidden="1" x14ac:dyDescent="0.25"/>
    <row r="52274" hidden="1" x14ac:dyDescent="0.25"/>
    <row r="52275" hidden="1" x14ac:dyDescent="0.25"/>
    <row r="52276" hidden="1" x14ac:dyDescent="0.25"/>
    <row r="52277" hidden="1" x14ac:dyDescent="0.25"/>
    <row r="52278" hidden="1" x14ac:dyDescent="0.25"/>
    <row r="52279" hidden="1" x14ac:dyDescent="0.25"/>
    <row r="52280" hidden="1" x14ac:dyDescent="0.25"/>
    <row r="52281" hidden="1" x14ac:dyDescent="0.25"/>
    <row r="52282" hidden="1" x14ac:dyDescent="0.25"/>
    <row r="52283" hidden="1" x14ac:dyDescent="0.25"/>
    <row r="52284" hidden="1" x14ac:dyDescent="0.25"/>
    <row r="52285" hidden="1" x14ac:dyDescent="0.25"/>
    <row r="52286" hidden="1" x14ac:dyDescent="0.25"/>
    <row r="52287" hidden="1" x14ac:dyDescent="0.25"/>
    <row r="52288" hidden="1" x14ac:dyDescent="0.25"/>
    <row r="52289" hidden="1" x14ac:dyDescent="0.25"/>
    <row r="52290" hidden="1" x14ac:dyDescent="0.25"/>
    <row r="52291" hidden="1" x14ac:dyDescent="0.25"/>
    <row r="52292" hidden="1" x14ac:dyDescent="0.25"/>
    <row r="52293" hidden="1" x14ac:dyDescent="0.25"/>
    <row r="52294" hidden="1" x14ac:dyDescent="0.25"/>
    <row r="52295" hidden="1" x14ac:dyDescent="0.25"/>
    <row r="52296" hidden="1" x14ac:dyDescent="0.25"/>
    <row r="52297" hidden="1" x14ac:dyDescent="0.25"/>
    <row r="52298" hidden="1" x14ac:dyDescent="0.25"/>
    <row r="52299" hidden="1" x14ac:dyDescent="0.25"/>
    <row r="52300" hidden="1" x14ac:dyDescent="0.25"/>
    <row r="52301" hidden="1" x14ac:dyDescent="0.25"/>
    <row r="52302" hidden="1" x14ac:dyDescent="0.25"/>
    <row r="52303" hidden="1" x14ac:dyDescent="0.25"/>
    <row r="52304" hidden="1" x14ac:dyDescent="0.25"/>
    <row r="52305" hidden="1" x14ac:dyDescent="0.25"/>
    <row r="52306" hidden="1" x14ac:dyDescent="0.25"/>
    <row r="52307" hidden="1" x14ac:dyDescent="0.25"/>
    <row r="52308" hidden="1" x14ac:dyDescent="0.25"/>
    <row r="52309" hidden="1" x14ac:dyDescent="0.25"/>
    <row r="52310" hidden="1" x14ac:dyDescent="0.25"/>
    <row r="52311" hidden="1" x14ac:dyDescent="0.25"/>
    <row r="52312" hidden="1" x14ac:dyDescent="0.25"/>
    <row r="52313" hidden="1" x14ac:dyDescent="0.25"/>
    <row r="52314" hidden="1" x14ac:dyDescent="0.25"/>
    <row r="52315" hidden="1" x14ac:dyDescent="0.25"/>
    <row r="52316" hidden="1" x14ac:dyDescent="0.25"/>
    <row r="52317" hidden="1" x14ac:dyDescent="0.25"/>
    <row r="52318" hidden="1" x14ac:dyDescent="0.25"/>
    <row r="52319" hidden="1" x14ac:dyDescent="0.25"/>
    <row r="52320" hidden="1" x14ac:dyDescent="0.25"/>
    <row r="52321" hidden="1" x14ac:dyDescent="0.25"/>
    <row r="52322" hidden="1" x14ac:dyDescent="0.25"/>
    <row r="52323" hidden="1" x14ac:dyDescent="0.25"/>
    <row r="52324" hidden="1" x14ac:dyDescent="0.25"/>
    <row r="52325" hidden="1" x14ac:dyDescent="0.25"/>
    <row r="52326" hidden="1" x14ac:dyDescent="0.25"/>
    <row r="52327" hidden="1" x14ac:dyDescent="0.25"/>
    <row r="52328" hidden="1" x14ac:dyDescent="0.25"/>
    <row r="52329" hidden="1" x14ac:dyDescent="0.25"/>
    <row r="52330" hidden="1" x14ac:dyDescent="0.25"/>
    <row r="52331" hidden="1" x14ac:dyDescent="0.25"/>
    <row r="52332" hidden="1" x14ac:dyDescent="0.25"/>
    <row r="52333" hidden="1" x14ac:dyDescent="0.25"/>
    <row r="52334" hidden="1" x14ac:dyDescent="0.25"/>
    <row r="52335" hidden="1" x14ac:dyDescent="0.25"/>
    <row r="52336" hidden="1" x14ac:dyDescent="0.25"/>
    <row r="52337" hidden="1" x14ac:dyDescent="0.25"/>
    <row r="52338" hidden="1" x14ac:dyDescent="0.25"/>
    <row r="52339" hidden="1" x14ac:dyDescent="0.25"/>
    <row r="52340" hidden="1" x14ac:dyDescent="0.25"/>
    <row r="52341" hidden="1" x14ac:dyDescent="0.25"/>
    <row r="52342" hidden="1" x14ac:dyDescent="0.25"/>
    <row r="52343" hidden="1" x14ac:dyDescent="0.25"/>
    <row r="52344" hidden="1" x14ac:dyDescent="0.25"/>
    <row r="52345" hidden="1" x14ac:dyDescent="0.25"/>
    <row r="52346" hidden="1" x14ac:dyDescent="0.25"/>
    <row r="52347" hidden="1" x14ac:dyDescent="0.25"/>
    <row r="52348" hidden="1" x14ac:dyDescent="0.25"/>
    <row r="52349" hidden="1" x14ac:dyDescent="0.25"/>
    <row r="52350" hidden="1" x14ac:dyDescent="0.25"/>
    <row r="52351" hidden="1" x14ac:dyDescent="0.25"/>
    <row r="52352" hidden="1" x14ac:dyDescent="0.25"/>
    <row r="52353" hidden="1" x14ac:dyDescent="0.25"/>
    <row r="52354" hidden="1" x14ac:dyDescent="0.25"/>
    <row r="52355" hidden="1" x14ac:dyDescent="0.25"/>
    <row r="52356" hidden="1" x14ac:dyDescent="0.25"/>
    <row r="52357" hidden="1" x14ac:dyDescent="0.25"/>
    <row r="52358" hidden="1" x14ac:dyDescent="0.25"/>
    <row r="52359" hidden="1" x14ac:dyDescent="0.25"/>
    <row r="52360" hidden="1" x14ac:dyDescent="0.25"/>
    <row r="52361" hidden="1" x14ac:dyDescent="0.25"/>
    <row r="52362" hidden="1" x14ac:dyDescent="0.25"/>
    <row r="52363" hidden="1" x14ac:dyDescent="0.25"/>
    <row r="52364" hidden="1" x14ac:dyDescent="0.25"/>
    <row r="52365" hidden="1" x14ac:dyDescent="0.25"/>
    <row r="52366" hidden="1" x14ac:dyDescent="0.25"/>
    <row r="52367" hidden="1" x14ac:dyDescent="0.25"/>
    <row r="52368" hidden="1" x14ac:dyDescent="0.25"/>
    <row r="52369" hidden="1" x14ac:dyDescent="0.25"/>
    <row r="52370" hidden="1" x14ac:dyDescent="0.25"/>
    <row r="52371" hidden="1" x14ac:dyDescent="0.25"/>
    <row r="52372" hidden="1" x14ac:dyDescent="0.25"/>
    <row r="52373" hidden="1" x14ac:dyDescent="0.25"/>
    <row r="52374" hidden="1" x14ac:dyDescent="0.25"/>
    <row r="52375" hidden="1" x14ac:dyDescent="0.25"/>
    <row r="52376" hidden="1" x14ac:dyDescent="0.25"/>
    <row r="52377" hidden="1" x14ac:dyDescent="0.25"/>
    <row r="52378" hidden="1" x14ac:dyDescent="0.25"/>
    <row r="52379" hidden="1" x14ac:dyDescent="0.25"/>
    <row r="52380" hidden="1" x14ac:dyDescent="0.25"/>
    <row r="52381" hidden="1" x14ac:dyDescent="0.25"/>
    <row r="52382" hidden="1" x14ac:dyDescent="0.25"/>
    <row r="52383" hidden="1" x14ac:dyDescent="0.25"/>
    <row r="52384" hidden="1" x14ac:dyDescent="0.25"/>
    <row r="52385" hidden="1" x14ac:dyDescent="0.25"/>
    <row r="52386" hidden="1" x14ac:dyDescent="0.25"/>
    <row r="52387" hidden="1" x14ac:dyDescent="0.25"/>
    <row r="52388" hidden="1" x14ac:dyDescent="0.25"/>
    <row r="52389" hidden="1" x14ac:dyDescent="0.25"/>
    <row r="52390" hidden="1" x14ac:dyDescent="0.25"/>
    <row r="52391" hidden="1" x14ac:dyDescent="0.25"/>
    <row r="52392" hidden="1" x14ac:dyDescent="0.25"/>
    <row r="52393" hidden="1" x14ac:dyDescent="0.25"/>
    <row r="52394" hidden="1" x14ac:dyDescent="0.25"/>
    <row r="52395" hidden="1" x14ac:dyDescent="0.25"/>
    <row r="52396" hidden="1" x14ac:dyDescent="0.25"/>
    <row r="52397" hidden="1" x14ac:dyDescent="0.25"/>
    <row r="52398" hidden="1" x14ac:dyDescent="0.25"/>
    <row r="52399" hidden="1" x14ac:dyDescent="0.25"/>
    <row r="52400" hidden="1" x14ac:dyDescent="0.25"/>
    <row r="52401" hidden="1" x14ac:dyDescent="0.25"/>
    <row r="52402" hidden="1" x14ac:dyDescent="0.25"/>
    <row r="52403" hidden="1" x14ac:dyDescent="0.25"/>
    <row r="52404" hidden="1" x14ac:dyDescent="0.25"/>
    <row r="52405" hidden="1" x14ac:dyDescent="0.25"/>
    <row r="52406" hidden="1" x14ac:dyDescent="0.25"/>
    <row r="52407" hidden="1" x14ac:dyDescent="0.25"/>
    <row r="52408" hidden="1" x14ac:dyDescent="0.25"/>
    <row r="52409" hidden="1" x14ac:dyDescent="0.25"/>
    <row r="52410" hidden="1" x14ac:dyDescent="0.25"/>
    <row r="52411" hidden="1" x14ac:dyDescent="0.25"/>
    <row r="52412" hidden="1" x14ac:dyDescent="0.25"/>
    <row r="52413" hidden="1" x14ac:dyDescent="0.25"/>
    <row r="52414" hidden="1" x14ac:dyDescent="0.25"/>
    <row r="52415" hidden="1" x14ac:dyDescent="0.25"/>
    <row r="52416" hidden="1" x14ac:dyDescent="0.25"/>
    <row r="52417" hidden="1" x14ac:dyDescent="0.25"/>
    <row r="52418" hidden="1" x14ac:dyDescent="0.25"/>
    <row r="52419" hidden="1" x14ac:dyDescent="0.25"/>
    <row r="52420" hidden="1" x14ac:dyDescent="0.25"/>
    <row r="52421" hidden="1" x14ac:dyDescent="0.25"/>
    <row r="52422" hidden="1" x14ac:dyDescent="0.25"/>
    <row r="52423" hidden="1" x14ac:dyDescent="0.25"/>
    <row r="52424" hidden="1" x14ac:dyDescent="0.25"/>
    <row r="52425" hidden="1" x14ac:dyDescent="0.25"/>
    <row r="52426" hidden="1" x14ac:dyDescent="0.25"/>
    <row r="52427" hidden="1" x14ac:dyDescent="0.25"/>
    <row r="52428" hidden="1" x14ac:dyDescent="0.25"/>
    <row r="52429" hidden="1" x14ac:dyDescent="0.25"/>
    <row r="52430" hidden="1" x14ac:dyDescent="0.25"/>
    <row r="52431" hidden="1" x14ac:dyDescent="0.25"/>
    <row r="52432" hidden="1" x14ac:dyDescent="0.25"/>
    <row r="52433" hidden="1" x14ac:dyDescent="0.25"/>
    <row r="52434" hidden="1" x14ac:dyDescent="0.25"/>
    <row r="52435" hidden="1" x14ac:dyDescent="0.25"/>
    <row r="52436" hidden="1" x14ac:dyDescent="0.25"/>
    <row r="52437" hidden="1" x14ac:dyDescent="0.25"/>
    <row r="52438" hidden="1" x14ac:dyDescent="0.25"/>
    <row r="52439" hidden="1" x14ac:dyDescent="0.25"/>
    <row r="52440" hidden="1" x14ac:dyDescent="0.25"/>
    <row r="52441" hidden="1" x14ac:dyDescent="0.25"/>
    <row r="52442" hidden="1" x14ac:dyDescent="0.25"/>
    <row r="52443" hidden="1" x14ac:dyDescent="0.25"/>
    <row r="52444" hidden="1" x14ac:dyDescent="0.25"/>
    <row r="52445" hidden="1" x14ac:dyDescent="0.25"/>
    <row r="52446" hidden="1" x14ac:dyDescent="0.25"/>
    <row r="52447" hidden="1" x14ac:dyDescent="0.25"/>
    <row r="52448" hidden="1" x14ac:dyDescent="0.25"/>
    <row r="52449" hidden="1" x14ac:dyDescent="0.25"/>
    <row r="52450" hidden="1" x14ac:dyDescent="0.25"/>
    <row r="52451" hidden="1" x14ac:dyDescent="0.25"/>
    <row r="52452" hidden="1" x14ac:dyDescent="0.25"/>
    <row r="52453" hidden="1" x14ac:dyDescent="0.25"/>
    <row r="52454" hidden="1" x14ac:dyDescent="0.25"/>
    <row r="52455" hidden="1" x14ac:dyDescent="0.25"/>
    <row r="52456" hidden="1" x14ac:dyDescent="0.25"/>
    <row r="52457" hidden="1" x14ac:dyDescent="0.25"/>
    <row r="52458" hidden="1" x14ac:dyDescent="0.25"/>
    <row r="52459" hidden="1" x14ac:dyDescent="0.25"/>
    <row r="52460" hidden="1" x14ac:dyDescent="0.25"/>
    <row r="52461" hidden="1" x14ac:dyDescent="0.25"/>
    <row r="52462" hidden="1" x14ac:dyDescent="0.25"/>
    <row r="52463" hidden="1" x14ac:dyDescent="0.25"/>
    <row r="52464" hidden="1" x14ac:dyDescent="0.25"/>
    <row r="52465" hidden="1" x14ac:dyDescent="0.25"/>
    <row r="52466" hidden="1" x14ac:dyDescent="0.25"/>
    <row r="52467" hidden="1" x14ac:dyDescent="0.25"/>
    <row r="52468" hidden="1" x14ac:dyDescent="0.25"/>
    <row r="52469" hidden="1" x14ac:dyDescent="0.25"/>
    <row r="52470" hidden="1" x14ac:dyDescent="0.25"/>
    <row r="52471" hidden="1" x14ac:dyDescent="0.25"/>
    <row r="52472" hidden="1" x14ac:dyDescent="0.25"/>
    <row r="52473" hidden="1" x14ac:dyDescent="0.25"/>
    <row r="52474" hidden="1" x14ac:dyDescent="0.25"/>
    <row r="52475" hidden="1" x14ac:dyDescent="0.25"/>
    <row r="52476" hidden="1" x14ac:dyDescent="0.25"/>
    <row r="52477" hidden="1" x14ac:dyDescent="0.25"/>
    <row r="52478" hidden="1" x14ac:dyDescent="0.25"/>
    <row r="52479" hidden="1" x14ac:dyDescent="0.25"/>
    <row r="52480" hidden="1" x14ac:dyDescent="0.25"/>
    <row r="52481" hidden="1" x14ac:dyDescent="0.25"/>
    <row r="52482" hidden="1" x14ac:dyDescent="0.25"/>
    <row r="52483" hidden="1" x14ac:dyDescent="0.25"/>
    <row r="52484" hidden="1" x14ac:dyDescent="0.25"/>
    <row r="52485" hidden="1" x14ac:dyDescent="0.25"/>
    <row r="52486" hidden="1" x14ac:dyDescent="0.25"/>
    <row r="52487" hidden="1" x14ac:dyDescent="0.25"/>
    <row r="52488" hidden="1" x14ac:dyDescent="0.25"/>
    <row r="52489" hidden="1" x14ac:dyDescent="0.25"/>
    <row r="52490" hidden="1" x14ac:dyDescent="0.25"/>
    <row r="52491" hidden="1" x14ac:dyDescent="0.25"/>
    <row r="52492" hidden="1" x14ac:dyDescent="0.25"/>
    <row r="52493" hidden="1" x14ac:dyDescent="0.25"/>
    <row r="52494" hidden="1" x14ac:dyDescent="0.25"/>
    <row r="52495" hidden="1" x14ac:dyDescent="0.25"/>
    <row r="52496" hidden="1" x14ac:dyDescent="0.25"/>
    <row r="52497" hidden="1" x14ac:dyDescent="0.25"/>
    <row r="52498" hidden="1" x14ac:dyDescent="0.25"/>
    <row r="52499" hidden="1" x14ac:dyDescent="0.25"/>
    <row r="52500" hidden="1" x14ac:dyDescent="0.25"/>
    <row r="52501" hidden="1" x14ac:dyDescent="0.25"/>
    <row r="52502" hidden="1" x14ac:dyDescent="0.25"/>
    <row r="52503" hidden="1" x14ac:dyDescent="0.25"/>
    <row r="52504" hidden="1" x14ac:dyDescent="0.25"/>
    <row r="52505" hidden="1" x14ac:dyDescent="0.25"/>
    <row r="52506" hidden="1" x14ac:dyDescent="0.25"/>
    <row r="52507" hidden="1" x14ac:dyDescent="0.25"/>
    <row r="52508" hidden="1" x14ac:dyDescent="0.25"/>
    <row r="52509" hidden="1" x14ac:dyDescent="0.25"/>
    <row r="52510" hidden="1" x14ac:dyDescent="0.25"/>
    <row r="52511" hidden="1" x14ac:dyDescent="0.25"/>
    <row r="52512" hidden="1" x14ac:dyDescent="0.25"/>
    <row r="52513" hidden="1" x14ac:dyDescent="0.25"/>
    <row r="52514" hidden="1" x14ac:dyDescent="0.25"/>
    <row r="52515" hidden="1" x14ac:dyDescent="0.25"/>
    <row r="52516" hidden="1" x14ac:dyDescent="0.25"/>
    <row r="52517" hidden="1" x14ac:dyDescent="0.25"/>
    <row r="52518" hidden="1" x14ac:dyDescent="0.25"/>
    <row r="52519" hidden="1" x14ac:dyDescent="0.25"/>
    <row r="52520" hidden="1" x14ac:dyDescent="0.25"/>
    <row r="52521" hidden="1" x14ac:dyDescent="0.25"/>
    <row r="52522" hidden="1" x14ac:dyDescent="0.25"/>
    <row r="52523" hidden="1" x14ac:dyDescent="0.25"/>
    <row r="52524" hidden="1" x14ac:dyDescent="0.25"/>
    <row r="52525" hidden="1" x14ac:dyDescent="0.25"/>
    <row r="52526" hidden="1" x14ac:dyDescent="0.25"/>
    <row r="52527" hidden="1" x14ac:dyDescent="0.25"/>
    <row r="52528" hidden="1" x14ac:dyDescent="0.25"/>
    <row r="52529" hidden="1" x14ac:dyDescent="0.25"/>
    <row r="52530" hidden="1" x14ac:dyDescent="0.25"/>
    <row r="52531" hidden="1" x14ac:dyDescent="0.25"/>
    <row r="52532" hidden="1" x14ac:dyDescent="0.25"/>
    <row r="52533" hidden="1" x14ac:dyDescent="0.25"/>
    <row r="52534" hidden="1" x14ac:dyDescent="0.25"/>
    <row r="52535" hidden="1" x14ac:dyDescent="0.25"/>
    <row r="52536" hidden="1" x14ac:dyDescent="0.25"/>
    <row r="52537" hidden="1" x14ac:dyDescent="0.25"/>
    <row r="52538" hidden="1" x14ac:dyDescent="0.25"/>
    <row r="52539" hidden="1" x14ac:dyDescent="0.25"/>
    <row r="52540" hidden="1" x14ac:dyDescent="0.25"/>
    <row r="52541" hidden="1" x14ac:dyDescent="0.25"/>
    <row r="52542" hidden="1" x14ac:dyDescent="0.25"/>
    <row r="52543" hidden="1" x14ac:dyDescent="0.25"/>
    <row r="52544" hidden="1" x14ac:dyDescent="0.25"/>
    <row r="52545" hidden="1" x14ac:dyDescent="0.25"/>
    <row r="52546" hidden="1" x14ac:dyDescent="0.25"/>
    <row r="52547" hidden="1" x14ac:dyDescent="0.25"/>
    <row r="52548" hidden="1" x14ac:dyDescent="0.25"/>
    <row r="52549" hidden="1" x14ac:dyDescent="0.25"/>
    <row r="52550" hidden="1" x14ac:dyDescent="0.25"/>
    <row r="52551" hidden="1" x14ac:dyDescent="0.25"/>
    <row r="52552" hidden="1" x14ac:dyDescent="0.25"/>
    <row r="52553" hidden="1" x14ac:dyDescent="0.25"/>
    <row r="52554" hidden="1" x14ac:dyDescent="0.25"/>
    <row r="52555" hidden="1" x14ac:dyDescent="0.25"/>
    <row r="52556" hidden="1" x14ac:dyDescent="0.25"/>
    <row r="52557" hidden="1" x14ac:dyDescent="0.25"/>
    <row r="52558" hidden="1" x14ac:dyDescent="0.25"/>
    <row r="52559" hidden="1" x14ac:dyDescent="0.25"/>
    <row r="52560" hidden="1" x14ac:dyDescent="0.25"/>
    <row r="52561" hidden="1" x14ac:dyDescent="0.25"/>
    <row r="52562" hidden="1" x14ac:dyDescent="0.25"/>
    <row r="52563" hidden="1" x14ac:dyDescent="0.25"/>
    <row r="52564" hidden="1" x14ac:dyDescent="0.25"/>
    <row r="52565" hidden="1" x14ac:dyDescent="0.25"/>
    <row r="52566" hidden="1" x14ac:dyDescent="0.25"/>
    <row r="52567" hidden="1" x14ac:dyDescent="0.25"/>
    <row r="52568" hidden="1" x14ac:dyDescent="0.25"/>
    <row r="52569" hidden="1" x14ac:dyDescent="0.25"/>
    <row r="52570" hidden="1" x14ac:dyDescent="0.25"/>
    <row r="52571" hidden="1" x14ac:dyDescent="0.25"/>
    <row r="52572" hidden="1" x14ac:dyDescent="0.25"/>
    <row r="52573" hidden="1" x14ac:dyDescent="0.25"/>
    <row r="52574" hidden="1" x14ac:dyDescent="0.25"/>
    <row r="52575" hidden="1" x14ac:dyDescent="0.25"/>
    <row r="52576" hidden="1" x14ac:dyDescent="0.25"/>
    <row r="52577" hidden="1" x14ac:dyDescent="0.25"/>
    <row r="52578" hidden="1" x14ac:dyDescent="0.25"/>
    <row r="52579" hidden="1" x14ac:dyDescent="0.25"/>
    <row r="52580" hidden="1" x14ac:dyDescent="0.25"/>
    <row r="52581" hidden="1" x14ac:dyDescent="0.25"/>
    <row r="52582" hidden="1" x14ac:dyDescent="0.25"/>
    <row r="52583" hidden="1" x14ac:dyDescent="0.25"/>
    <row r="52584" hidden="1" x14ac:dyDescent="0.25"/>
    <row r="52585" hidden="1" x14ac:dyDescent="0.25"/>
    <row r="52586" hidden="1" x14ac:dyDescent="0.25"/>
    <row r="52587" hidden="1" x14ac:dyDescent="0.25"/>
    <row r="52588" hidden="1" x14ac:dyDescent="0.25"/>
    <row r="52589" hidden="1" x14ac:dyDescent="0.25"/>
    <row r="52590" hidden="1" x14ac:dyDescent="0.25"/>
    <row r="52591" hidden="1" x14ac:dyDescent="0.25"/>
    <row r="52592" hidden="1" x14ac:dyDescent="0.25"/>
    <row r="52593" hidden="1" x14ac:dyDescent="0.25"/>
    <row r="52594" hidden="1" x14ac:dyDescent="0.25"/>
    <row r="52595" hidden="1" x14ac:dyDescent="0.25"/>
    <row r="52596" hidden="1" x14ac:dyDescent="0.25"/>
    <row r="52597" hidden="1" x14ac:dyDescent="0.25"/>
    <row r="52598" hidden="1" x14ac:dyDescent="0.25"/>
    <row r="52599" hidden="1" x14ac:dyDescent="0.25"/>
    <row r="52600" hidden="1" x14ac:dyDescent="0.25"/>
    <row r="52601" hidden="1" x14ac:dyDescent="0.25"/>
    <row r="52602" hidden="1" x14ac:dyDescent="0.25"/>
    <row r="52603" hidden="1" x14ac:dyDescent="0.25"/>
    <row r="52604" hidden="1" x14ac:dyDescent="0.25"/>
    <row r="52605" hidden="1" x14ac:dyDescent="0.25"/>
    <row r="52606" hidden="1" x14ac:dyDescent="0.25"/>
    <row r="52607" hidden="1" x14ac:dyDescent="0.25"/>
    <row r="52608" hidden="1" x14ac:dyDescent="0.25"/>
    <row r="52609" hidden="1" x14ac:dyDescent="0.25"/>
    <row r="52610" hidden="1" x14ac:dyDescent="0.25"/>
    <row r="52611" hidden="1" x14ac:dyDescent="0.25"/>
    <row r="52612" hidden="1" x14ac:dyDescent="0.25"/>
    <row r="52613" hidden="1" x14ac:dyDescent="0.25"/>
    <row r="52614" hidden="1" x14ac:dyDescent="0.25"/>
    <row r="52615" hidden="1" x14ac:dyDescent="0.25"/>
    <row r="52616" hidden="1" x14ac:dyDescent="0.25"/>
    <row r="52617" hidden="1" x14ac:dyDescent="0.25"/>
    <row r="52618" hidden="1" x14ac:dyDescent="0.25"/>
    <row r="52619" hidden="1" x14ac:dyDescent="0.25"/>
    <row r="52620" hidden="1" x14ac:dyDescent="0.25"/>
    <row r="52621" hidden="1" x14ac:dyDescent="0.25"/>
    <row r="52622" hidden="1" x14ac:dyDescent="0.25"/>
    <row r="52623" hidden="1" x14ac:dyDescent="0.25"/>
    <row r="52624" hidden="1" x14ac:dyDescent="0.25"/>
    <row r="52625" hidden="1" x14ac:dyDescent="0.25"/>
    <row r="52626" hidden="1" x14ac:dyDescent="0.25"/>
    <row r="52627" hidden="1" x14ac:dyDescent="0.25"/>
    <row r="52628" hidden="1" x14ac:dyDescent="0.25"/>
    <row r="52629" hidden="1" x14ac:dyDescent="0.25"/>
    <row r="52630" hidden="1" x14ac:dyDescent="0.25"/>
    <row r="52631" hidden="1" x14ac:dyDescent="0.25"/>
    <row r="52632" hidden="1" x14ac:dyDescent="0.25"/>
    <row r="52633" hidden="1" x14ac:dyDescent="0.25"/>
    <row r="52634" hidden="1" x14ac:dyDescent="0.25"/>
    <row r="52635" hidden="1" x14ac:dyDescent="0.25"/>
    <row r="52636" hidden="1" x14ac:dyDescent="0.25"/>
    <row r="52637" hidden="1" x14ac:dyDescent="0.25"/>
    <row r="52638" hidden="1" x14ac:dyDescent="0.25"/>
    <row r="52639" hidden="1" x14ac:dyDescent="0.25"/>
    <row r="52640" hidden="1" x14ac:dyDescent="0.25"/>
    <row r="52641" hidden="1" x14ac:dyDescent="0.25"/>
    <row r="52642" hidden="1" x14ac:dyDescent="0.25"/>
    <row r="52643" hidden="1" x14ac:dyDescent="0.25"/>
    <row r="52644" hidden="1" x14ac:dyDescent="0.25"/>
    <row r="52645" hidden="1" x14ac:dyDescent="0.25"/>
    <row r="52646" hidden="1" x14ac:dyDescent="0.25"/>
    <row r="52647" hidden="1" x14ac:dyDescent="0.25"/>
    <row r="52648" hidden="1" x14ac:dyDescent="0.25"/>
    <row r="52649" hidden="1" x14ac:dyDescent="0.25"/>
    <row r="52650" hidden="1" x14ac:dyDescent="0.25"/>
    <row r="52651" hidden="1" x14ac:dyDescent="0.25"/>
    <row r="52652" hidden="1" x14ac:dyDescent="0.25"/>
    <row r="52653" hidden="1" x14ac:dyDescent="0.25"/>
    <row r="52654" hidden="1" x14ac:dyDescent="0.25"/>
    <row r="52655" hidden="1" x14ac:dyDescent="0.25"/>
    <row r="52656" hidden="1" x14ac:dyDescent="0.25"/>
    <row r="52657" hidden="1" x14ac:dyDescent="0.25"/>
    <row r="52658" hidden="1" x14ac:dyDescent="0.25"/>
    <row r="52659" hidden="1" x14ac:dyDescent="0.25"/>
    <row r="52660" hidden="1" x14ac:dyDescent="0.25"/>
    <row r="52661" hidden="1" x14ac:dyDescent="0.25"/>
    <row r="52662" hidden="1" x14ac:dyDescent="0.25"/>
    <row r="52663" hidden="1" x14ac:dyDescent="0.25"/>
    <row r="52664" hidden="1" x14ac:dyDescent="0.25"/>
    <row r="52665" hidden="1" x14ac:dyDescent="0.25"/>
    <row r="52666" hidden="1" x14ac:dyDescent="0.25"/>
    <row r="52667" hidden="1" x14ac:dyDescent="0.25"/>
    <row r="52668" hidden="1" x14ac:dyDescent="0.25"/>
    <row r="52669" hidden="1" x14ac:dyDescent="0.25"/>
    <row r="52670" hidden="1" x14ac:dyDescent="0.25"/>
    <row r="52671" hidden="1" x14ac:dyDescent="0.25"/>
    <row r="52672" hidden="1" x14ac:dyDescent="0.25"/>
    <row r="52673" hidden="1" x14ac:dyDescent="0.25"/>
    <row r="52674" hidden="1" x14ac:dyDescent="0.25"/>
    <row r="52675" hidden="1" x14ac:dyDescent="0.25"/>
    <row r="52676" hidden="1" x14ac:dyDescent="0.25"/>
    <row r="52677" hidden="1" x14ac:dyDescent="0.25"/>
    <row r="52678" hidden="1" x14ac:dyDescent="0.25"/>
    <row r="52679" hidden="1" x14ac:dyDescent="0.25"/>
    <row r="52680" hidden="1" x14ac:dyDescent="0.25"/>
    <row r="52681" hidden="1" x14ac:dyDescent="0.25"/>
    <row r="52682" hidden="1" x14ac:dyDescent="0.25"/>
    <row r="52683" hidden="1" x14ac:dyDescent="0.25"/>
    <row r="52684" hidden="1" x14ac:dyDescent="0.25"/>
    <row r="52685" hidden="1" x14ac:dyDescent="0.25"/>
    <row r="52686" hidden="1" x14ac:dyDescent="0.25"/>
    <row r="52687" hidden="1" x14ac:dyDescent="0.25"/>
    <row r="52688" hidden="1" x14ac:dyDescent="0.25"/>
    <row r="52689" hidden="1" x14ac:dyDescent="0.25"/>
    <row r="52690" hidden="1" x14ac:dyDescent="0.25"/>
    <row r="52691" hidden="1" x14ac:dyDescent="0.25"/>
    <row r="52692" hidden="1" x14ac:dyDescent="0.25"/>
    <row r="52693" hidden="1" x14ac:dyDescent="0.25"/>
    <row r="52694" hidden="1" x14ac:dyDescent="0.25"/>
    <row r="52695" hidden="1" x14ac:dyDescent="0.25"/>
    <row r="52696" hidden="1" x14ac:dyDescent="0.25"/>
    <row r="52697" hidden="1" x14ac:dyDescent="0.25"/>
    <row r="52698" hidden="1" x14ac:dyDescent="0.25"/>
    <row r="52699" hidden="1" x14ac:dyDescent="0.25"/>
    <row r="52700" hidden="1" x14ac:dyDescent="0.25"/>
    <row r="52701" hidden="1" x14ac:dyDescent="0.25"/>
    <row r="52702" hidden="1" x14ac:dyDescent="0.25"/>
    <row r="52703" hidden="1" x14ac:dyDescent="0.25"/>
    <row r="52704" hidden="1" x14ac:dyDescent="0.25"/>
    <row r="52705" hidden="1" x14ac:dyDescent="0.25"/>
    <row r="52706" hidden="1" x14ac:dyDescent="0.25"/>
    <row r="52707" hidden="1" x14ac:dyDescent="0.25"/>
    <row r="52708" hidden="1" x14ac:dyDescent="0.25"/>
    <row r="52709" hidden="1" x14ac:dyDescent="0.25"/>
    <row r="52710" hidden="1" x14ac:dyDescent="0.25"/>
    <row r="52711" hidden="1" x14ac:dyDescent="0.25"/>
    <row r="52712" hidden="1" x14ac:dyDescent="0.25"/>
    <row r="52713" hidden="1" x14ac:dyDescent="0.25"/>
    <row r="52714" hidden="1" x14ac:dyDescent="0.25"/>
    <row r="52715" hidden="1" x14ac:dyDescent="0.25"/>
    <row r="52716" hidden="1" x14ac:dyDescent="0.25"/>
    <row r="52717" hidden="1" x14ac:dyDescent="0.25"/>
    <row r="52718" hidden="1" x14ac:dyDescent="0.25"/>
    <row r="52719" hidden="1" x14ac:dyDescent="0.25"/>
    <row r="52720" hidden="1" x14ac:dyDescent="0.25"/>
    <row r="52721" hidden="1" x14ac:dyDescent="0.25"/>
    <row r="52722" hidden="1" x14ac:dyDescent="0.25"/>
    <row r="52723" hidden="1" x14ac:dyDescent="0.25"/>
    <row r="52724" hidden="1" x14ac:dyDescent="0.25"/>
    <row r="52725" hidden="1" x14ac:dyDescent="0.25"/>
    <row r="52726" hidden="1" x14ac:dyDescent="0.25"/>
    <row r="52727" hidden="1" x14ac:dyDescent="0.25"/>
    <row r="52728" hidden="1" x14ac:dyDescent="0.25"/>
    <row r="52729" hidden="1" x14ac:dyDescent="0.25"/>
    <row r="52730" hidden="1" x14ac:dyDescent="0.25"/>
    <row r="52731" hidden="1" x14ac:dyDescent="0.25"/>
    <row r="52732" hidden="1" x14ac:dyDescent="0.25"/>
    <row r="52733" hidden="1" x14ac:dyDescent="0.25"/>
    <row r="52734" hidden="1" x14ac:dyDescent="0.25"/>
    <row r="52735" hidden="1" x14ac:dyDescent="0.25"/>
    <row r="52736" hidden="1" x14ac:dyDescent="0.25"/>
    <row r="52737" hidden="1" x14ac:dyDescent="0.25"/>
    <row r="52738" hidden="1" x14ac:dyDescent="0.25"/>
    <row r="52739" hidden="1" x14ac:dyDescent="0.25"/>
    <row r="52740" hidden="1" x14ac:dyDescent="0.25"/>
    <row r="52741" hidden="1" x14ac:dyDescent="0.25"/>
    <row r="52742" hidden="1" x14ac:dyDescent="0.25"/>
    <row r="52743" hidden="1" x14ac:dyDescent="0.25"/>
    <row r="52744" hidden="1" x14ac:dyDescent="0.25"/>
    <row r="52745" hidden="1" x14ac:dyDescent="0.25"/>
    <row r="52746" hidden="1" x14ac:dyDescent="0.25"/>
    <row r="52747" hidden="1" x14ac:dyDescent="0.25"/>
    <row r="52748" hidden="1" x14ac:dyDescent="0.25"/>
    <row r="52749" hidden="1" x14ac:dyDescent="0.25"/>
    <row r="52750" hidden="1" x14ac:dyDescent="0.25"/>
    <row r="52751" hidden="1" x14ac:dyDescent="0.25"/>
    <row r="52752" hidden="1" x14ac:dyDescent="0.25"/>
    <row r="52753" hidden="1" x14ac:dyDescent="0.25"/>
    <row r="52754" hidden="1" x14ac:dyDescent="0.25"/>
    <row r="52755" hidden="1" x14ac:dyDescent="0.25"/>
    <row r="52756" hidden="1" x14ac:dyDescent="0.25"/>
    <row r="52757" hidden="1" x14ac:dyDescent="0.25"/>
    <row r="52758" hidden="1" x14ac:dyDescent="0.25"/>
    <row r="52759" hidden="1" x14ac:dyDescent="0.25"/>
    <row r="52760" hidden="1" x14ac:dyDescent="0.25"/>
    <row r="52761" hidden="1" x14ac:dyDescent="0.25"/>
    <row r="52762" hidden="1" x14ac:dyDescent="0.25"/>
    <row r="52763" hidden="1" x14ac:dyDescent="0.25"/>
    <row r="52764" hidden="1" x14ac:dyDescent="0.25"/>
    <row r="52765" hidden="1" x14ac:dyDescent="0.25"/>
    <row r="52766" hidden="1" x14ac:dyDescent="0.25"/>
    <row r="52767" hidden="1" x14ac:dyDescent="0.25"/>
    <row r="52768" hidden="1" x14ac:dyDescent="0.25"/>
    <row r="52769" hidden="1" x14ac:dyDescent="0.25"/>
    <row r="52770" hidden="1" x14ac:dyDescent="0.25"/>
    <row r="52771" hidden="1" x14ac:dyDescent="0.25"/>
    <row r="52772" hidden="1" x14ac:dyDescent="0.25"/>
    <row r="52773" hidden="1" x14ac:dyDescent="0.25"/>
    <row r="52774" hidden="1" x14ac:dyDescent="0.25"/>
    <row r="52775" hidden="1" x14ac:dyDescent="0.25"/>
    <row r="52776" hidden="1" x14ac:dyDescent="0.25"/>
    <row r="52777" hidden="1" x14ac:dyDescent="0.25"/>
    <row r="52778" hidden="1" x14ac:dyDescent="0.25"/>
    <row r="52779" hidden="1" x14ac:dyDescent="0.25"/>
    <row r="52780" hidden="1" x14ac:dyDescent="0.25"/>
    <row r="52781" hidden="1" x14ac:dyDescent="0.25"/>
    <row r="52782" hidden="1" x14ac:dyDescent="0.25"/>
    <row r="52783" hidden="1" x14ac:dyDescent="0.25"/>
    <row r="52784" hidden="1" x14ac:dyDescent="0.25"/>
    <row r="52785" hidden="1" x14ac:dyDescent="0.25"/>
    <row r="52786" hidden="1" x14ac:dyDescent="0.25"/>
    <row r="52787" hidden="1" x14ac:dyDescent="0.25"/>
    <row r="52788" hidden="1" x14ac:dyDescent="0.25"/>
    <row r="52789" hidden="1" x14ac:dyDescent="0.25"/>
    <row r="52790" hidden="1" x14ac:dyDescent="0.25"/>
    <row r="52791" hidden="1" x14ac:dyDescent="0.25"/>
    <row r="52792" hidden="1" x14ac:dyDescent="0.25"/>
    <row r="52793" hidden="1" x14ac:dyDescent="0.25"/>
    <row r="52794" hidden="1" x14ac:dyDescent="0.25"/>
    <row r="52795" hidden="1" x14ac:dyDescent="0.25"/>
    <row r="52796" hidden="1" x14ac:dyDescent="0.25"/>
    <row r="52797" hidden="1" x14ac:dyDescent="0.25"/>
    <row r="52798" hidden="1" x14ac:dyDescent="0.25"/>
    <row r="52799" hidden="1" x14ac:dyDescent="0.25"/>
    <row r="52800" hidden="1" x14ac:dyDescent="0.25"/>
    <row r="52801" hidden="1" x14ac:dyDescent="0.25"/>
    <row r="52802" hidden="1" x14ac:dyDescent="0.25"/>
    <row r="52803" hidden="1" x14ac:dyDescent="0.25"/>
    <row r="52804" hidden="1" x14ac:dyDescent="0.25"/>
    <row r="52805" hidden="1" x14ac:dyDescent="0.25"/>
    <row r="52806" hidden="1" x14ac:dyDescent="0.25"/>
    <row r="52807" hidden="1" x14ac:dyDescent="0.25"/>
    <row r="52808" hidden="1" x14ac:dyDescent="0.25"/>
    <row r="52809" hidden="1" x14ac:dyDescent="0.25"/>
    <row r="52810" hidden="1" x14ac:dyDescent="0.25"/>
    <row r="52811" hidden="1" x14ac:dyDescent="0.25"/>
    <row r="52812" hidden="1" x14ac:dyDescent="0.25"/>
    <row r="52813" hidden="1" x14ac:dyDescent="0.25"/>
    <row r="52814" hidden="1" x14ac:dyDescent="0.25"/>
    <row r="52815" hidden="1" x14ac:dyDescent="0.25"/>
    <row r="52816" hidden="1" x14ac:dyDescent="0.25"/>
    <row r="52817" hidden="1" x14ac:dyDescent="0.25"/>
    <row r="52818" hidden="1" x14ac:dyDescent="0.25"/>
    <row r="52819" hidden="1" x14ac:dyDescent="0.25"/>
    <row r="52820" hidden="1" x14ac:dyDescent="0.25"/>
    <row r="52821" hidden="1" x14ac:dyDescent="0.25"/>
    <row r="52822" hidden="1" x14ac:dyDescent="0.25"/>
    <row r="52823" hidden="1" x14ac:dyDescent="0.25"/>
    <row r="52824" hidden="1" x14ac:dyDescent="0.25"/>
    <row r="52825" hidden="1" x14ac:dyDescent="0.25"/>
    <row r="52826" hidden="1" x14ac:dyDescent="0.25"/>
    <row r="52827" hidden="1" x14ac:dyDescent="0.25"/>
    <row r="52828" hidden="1" x14ac:dyDescent="0.25"/>
    <row r="52829" hidden="1" x14ac:dyDescent="0.25"/>
    <row r="52830" hidden="1" x14ac:dyDescent="0.25"/>
    <row r="52831" hidden="1" x14ac:dyDescent="0.25"/>
    <row r="52832" hidden="1" x14ac:dyDescent="0.25"/>
    <row r="52833" hidden="1" x14ac:dyDescent="0.25"/>
    <row r="52834" hidden="1" x14ac:dyDescent="0.25"/>
    <row r="52835" hidden="1" x14ac:dyDescent="0.25"/>
    <row r="52836" hidden="1" x14ac:dyDescent="0.25"/>
    <row r="52837" hidden="1" x14ac:dyDescent="0.25"/>
    <row r="52838" hidden="1" x14ac:dyDescent="0.25"/>
    <row r="52839" hidden="1" x14ac:dyDescent="0.25"/>
    <row r="52840" hidden="1" x14ac:dyDescent="0.25"/>
    <row r="52841" hidden="1" x14ac:dyDescent="0.25"/>
    <row r="52842" hidden="1" x14ac:dyDescent="0.25"/>
    <row r="52843" hidden="1" x14ac:dyDescent="0.25"/>
    <row r="52844" hidden="1" x14ac:dyDescent="0.25"/>
    <row r="52845" hidden="1" x14ac:dyDescent="0.25"/>
    <row r="52846" hidden="1" x14ac:dyDescent="0.25"/>
    <row r="52847" hidden="1" x14ac:dyDescent="0.25"/>
    <row r="52848" hidden="1" x14ac:dyDescent="0.25"/>
    <row r="52849" hidden="1" x14ac:dyDescent="0.25"/>
    <row r="52850" hidden="1" x14ac:dyDescent="0.25"/>
    <row r="52851" hidden="1" x14ac:dyDescent="0.25"/>
    <row r="52852" hidden="1" x14ac:dyDescent="0.25"/>
    <row r="52853" hidden="1" x14ac:dyDescent="0.25"/>
    <row r="52854" hidden="1" x14ac:dyDescent="0.25"/>
    <row r="52855" hidden="1" x14ac:dyDescent="0.25"/>
    <row r="52856" hidden="1" x14ac:dyDescent="0.25"/>
    <row r="52857" hidden="1" x14ac:dyDescent="0.25"/>
    <row r="52858" hidden="1" x14ac:dyDescent="0.25"/>
    <row r="52859" hidden="1" x14ac:dyDescent="0.25"/>
    <row r="52860" hidden="1" x14ac:dyDescent="0.25"/>
    <row r="52861" hidden="1" x14ac:dyDescent="0.25"/>
    <row r="52862" hidden="1" x14ac:dyDescent="0.25"/>
    <row r="52863" hidden="1" x14ac:dyDescent="0.25"/>
    <row r="52864" hidden="1" x14ac:dyDescent="0.25"/>
    <row r="52865" hidden="1" x14ac:dyDescent="0.25"/>
    <row r="52866" hidden="1" x14ac:dyDescent="0.25"/>
    <row r="52867" hidden="1" x14ac:dyDescent="0.25"/>
    <row r="52868" hidden="1" x14ac:dyDescent="0.25"/>
    <row r="52869" hidden="1" x14ac:dyDescent="0.25"/>
    <row r="52870" hidden="1" x14ac:dyDescent="0.25"/>
    <row r="52871" hidden="1" x14ac:dyDescent="0.25"/>
    <row r="52872" hidden="1" x14ac:dyDescent="0.25"/>
    <row r="52873" hidden="1" x14ac:dyDescent="0.25"/>
    <row r="52874" hidden="1" x14ac:dyDescent="0.25"/>
    <row r="52875" hidden="1" x14ac:dyDescent="0.25"/>
    <row r="52876" hidden="1" x14ac:dyDescent="0.25"/>
    <row r="52877" hidden="1" x14ac:dyDescent="0.25"/>
    <row r="52878" hidden="1" x14ac:dyDescent="0.25"/>
    <row r="52879" hidden="1" x14ac:dyDescent="0.25"/>
    <row r="52880" hidden="1" x14ac:dyDescent="0.25"/>
    <row r="52881" hidden="1" x14ac:dyDescent="0.25"/>
    <row r="52882" hidden="1" x14ac:dyDescent="0.25"/>
    <row r="52883" hidden="1" x14ac:dyDescent="0.25"/>
    <row r="52884" hidden="1" x14ac:dyDescent="0.25"/>
    <row r="52885" hidden="1" x14ac:dyDescent="0.25"/>
    <row r="52886" hidden="1" x14ac:dyDescent="0.25"/>
    <row r="52887" hidden="1" x14ac:dyDescent="0.25"/>
    <row r="52888" hidden="1" x14ac:dyDescent="0.25"/>
    <row r="52889" hidden="1" x14ac:dyDescent="0.25"/>
    <row r="52890" hidden="1" x14ac:dyDescent="0.25"/>
    <row r="52891" hidden="1" x14ac:dyDescent="0.25"/>
    <row r="52892" hidden="1" x14ac:dyDescent="0.25"/>
    <row r="52893" hidden="1" x14ac:dyDescent="0.25"/>
    <row r="52894" hidden="1" x14ac:dyDescent="0.25"/>
    <row r="52895" hidden="1" x14ac:dyDescent="0.25"/>
    <row r="52896" hidden="1" x14ac:dyDescent="0.25"/>
    <row r="52897" hidden="1" x14ac:dyDescent="0.25"/>
    <row r="52898" hidden="1" x14ac:dyDescent="0.25"/>
    <row r="52899" hidden="1" x14ac:dyDescent="0.25"/>
    <row r="52900" hidden="1" x14ac:dyDescent="0.25"/>
    <row r="52901" hidden="1" x14ac:dyDescent="0.25"/>
    <row r="52902" hidden="1" x14ac:dyDescent="0.25"/>
    <row r="52903" hidden="1" x14ac:dyDescent="0.25"/>
    <row r="52904" hidden="1" x14ac:dyDescent="0.25"/>
    <row r="52905" hidden="1" x14ac:dyDescent="0.25"/>
    <row r="52906" hidden="1" x14ac:dyDescent="0.25"/>
    <row r="52907" hidden="1" x14ac:dyDescent="0.25"/>
    <row r="52908" hidden="1" x14ac:dyDescent="0.25"/>
    <row r="52909" hidden="1" x14ac:dyDescent="0.25"/>
    <row r="52910" hidden="1" x14ac:dyDescent="0.25"/>
    <row r="52911" hidden="1" x14ac:dyDescent="0.25"/>
    <row r="52912" hidden="1" x14ac:dyDescent="0.25"/>
    <row r="52913" hidden="1" x14ac:dyDescent="0.25"/>
    <row r="52914" hidden="1" x14ac:dyDescent="0.25"/>
    <row r="52915" hidden="1" x14ac:dyDescent="0.25"/>
    <row r="52916" hidden="1" x14ac:dyDescent="0.25"/>
    <row r="52917" hidden="1" x14ac:dyDescent="0.25"/>
    <row r="52918" hidden="1" x14ac:dyDescent="0.25"/>
    <row r="52919" hidden="1" x14ac:dyDescent="0.25"/>
    <row r="52920" hidden="1" x14ac:dyDescent="0.25"/>
    <row r="52921" hidden="1" x14ac:dyDescent="0.25"/>
    <row r="52922" hidden="1" x14ac:dyDescent="0.25"/>
    <row r="52923" hidden="1" x14ac:dyDescent="0.25"/>
    <row r="52924" hidden="1" x14ac:dyDescent="0.25"/>
    <row r="52925" hidden="1" x14ac:dyDescent="0.25"/>
    <row r="52926" hidden="1" x14ac:dyDescent="0.25"/>
    <row r="52927" hidden="1" x14ac:dyDescent="0.25"/>
    <row r="52928" hidden="1" x14ac:dyDescent="0.25"/>
    <row r="52929" hidden="1" x14ac:dyDescent="0.25"/>
    <row r="52930" hidden="1" x14ac:dyDescent="0.25"/>
    <row r="52931" hidden="1" x14ac:dyDescent="0.25"/>
    <row r="52932" hidden="1" x14ac:dyDescent="0.25"/>
    <row r="52933" hidden="1" x14ac:dyDescent="0.25"/>
    <row r="52934" hidden="1" x14ac:dyDescent="0.25"/>
    <row r="52935" hidden="1" x14ac:dyDescent="0.25"/>
    <row r="52936" hidden="1" x14ac:dyDescent="0.25"/>
    <row r="52937" hidden="1" x14ac:dyDescent="0.25"/>
    <row r="52938" hidden="1" x14ac:dyDescent="0.25"/>
    <row r="52939" hidden="1" x14ac:dyDescent="0.25"/>
    <row r="52940" hidden="1" x14ac:dyDescent="0.25"/>
    <row r="52941" hidden="1" x14ac:dyDescent="0.25"/>
    <row r="52942" hidden="1" x14ac:dyDescent="0.25"/>
    <row r="52943" hidden="1" x14ac:dyDescent="0.25"/>
    <row r="52944" hidden="1" x14ac:dyDescent="0.25"/>
    <row r="52945" hidden="1" x14ac:dyDescent="0.25"/>
    <row r="52946" hidden="1" x14ac:dyDescent="0.25"/>
    <row r="52947" hidden="1" x14ac:dyDescent="0.25"/>
    <row r="52948" hidden="1" x14ac:dyDescent="0.25"/>
    <row r="52949" hidden="1" x14ac:dyDescent="0.25"/>
    <row r="52950" hidden="1" x14ac:dyDescent="0.25"/>
    <row r="52951" hidden="1" x14ac:dyDescent="0.25"/>
    <row r="52952" hidden="1" x14ac:dyDescent="0.25"/>
    <row r="52953" hidden="1" x14ac:dyDescent="0.25"/>
    <row r="52954" hidden="1" x14ac:dyDescent="0.25"/>
    <row r="52955" hidden="1" x14ac:dyDescent="0.25"/>
    <row r="52956" hidden="1" x14ac:dyDescent="0.25"/>
    <row r="52957" hidden="1" x14ac:dyDescent="0.25"/>
    <row r="52958" hidden="1" x14ac:dyDescent="0.25"/>
    <row r="52959" hidden="1" x14ac:dyDescent="0.25"/>
    <row r="52960" hidden="1" x14ac:dyDescent="0.25"/>
    <row r="52961" hidden="1" x14ac:dyDescent="0.25"/>
    <row r="52962" hidden="1" x14ac:dyDescent="0.25"/>
    <row r="52963" hidden="1" x14ac:dyDescent="0.25"/>
    <row r="52964" hidden="1" x14ac:dyDescent="0.25"/>
    <row r="52965" hidden="1" x14ac:dyDescent="0.25"/>
    <row r="52966" hidden="1" x14ac:dyDescent="0.25"/>
    <row r="52967" hidden="1" x14ac:dyDescent="0.25"/>
    <row r="52968" hidden="1" x14ac:dyDescent="0.25"/>
    <row r="52969" hidden="1" x14ac:dyDescent="0.25"/>
    <row r="52970" hidden="1" x14ac:dyDescent="0.25"/>
    <row r="52971" hidden="1" x14ac:dyDescent="0.25"/>
    <row r="52972" hidden="1" x14ac:dyDescent="0.25"/>
    <row r="52973" hidden="1" x14ac:dyDescent="0.25"/>
    <row r="52974" hidden="1" x14ac:dyDescent="0.25"/>
    <row r="52975" hidden="1" x14ac:dyDescent="0.25"/>
    <row r="52976" hidden="1" x14ac:dyDescent="0.25"/>
    <row r="52977" hidden="1" x14ac:dyDescent="0.25"/>
    <row r="52978" hidden="1" x14ac:dyDescent="0.25"/>
    <row r="52979" hidden="1" x14ac:dyDescent="0.25"/>
    <row r="52980" hidden="1" x14ac:dyDescent="0.25"/>
    <row r="52981" hidden="1" x14ac:dyDescent="0.25"/>
    <row r="52982" hidden="1" x14ac:dyDescent="0.25"/>
    <row r="52983" hidden="1" x14ac:dyDescent="0.25"/>
    <row r="52984" hidden="1" x14ac:dyDescent="0.25"/>
    <row r="52985" hidden="1" x14ac:dyDescent="0.25"/>
    <row r="52986" hidden="1" x14ac:dyDescent="0.25"/>
    <row r="52987" hidden="1" x14ac:dyDescent="0.25"/>
    <row r="52988" hidden="1" x14ac:dyDescent="0.25"/>
    <row r="52989" hidden="1" x14ac:dyDescent="0.25"/>
    <row r="52990" hidden="1" x14ac:dyDescent="0.25"/>
    <row r="52991" hidden="1" x14ac:dyDescent="0.25"/>
    <row r="52992" hidden="1" x14ac:dyDescent="0.25"/>
    <row r="52993" hidden="1" x14ac:dyDescent="0.25"/>
    <row r="52994" hidden="1" x14ac:dyDescent="0.25"/>
    <row r="52995" hidden="1" x14ac:dyDescent="0.25"/>
    <row r="52996" hidden="1" x14ac:dyDescent="0.25"/>
    <row r="52997" hidden="1" x14ac:dyDescent="0.25"/>
    <row r="52998" hidden="1" x14ac:dyDescent="0.25"/>
    <row r="52999" hidden="1" x14ac:dyDescent="0.25"/>
    <row r="53000" hidden="1" x14ac:dyDescent="0.25"/>
    <row r="53001" hidden="1" x14ac:dyDescent="0.25"/>
    <row r="53002" hidden="1" x14ac:dyDescent="0.25"/>
    <row r="53003" hidden="1" x14ac:dyDescent="0.25"/>
    <row r="53004" hidden="1" x14ac:dyDescent="0.25"/>
    <row r="53005" hidden="1" x14ac:dyDescent="0.25"/>
    <row r="53006" hidden="1" x14ac:dyDescent="0.25"/>
    <row r="53007" hidden="1" x14ac:dyDescent="0.25"/>
    <row r="53008" hidden="1" x14ac:dyDescent="0.25"/>
    <row r="53009" hidden="1" x14ac:dyDescent="0.25"/>
    <row r="53010" hidden="1" x14ac:dyDescent="0.25"/>
    <row r="53011" hidden="1" x14ac:dyDescent="0.25"/>
    <row r="53012" hidden="1" x14ac:dyDescent="0.25"/>
    <row r="53013" hidden="1" x14ac:dyDescent="0.25"/>
    <row r="53014" hidden="1" x14ac:dyDescent="0.25"/>
    <row r="53015" hidden="1" x14ac:dyDescent="0.25"/>
    <row r="53016" hidden="1" x14ac:dyDescent="0.25"/>
    <row r="53017" hidden="1" x14ac:dyDescent="0.25"/>
    <row r="53018" hidden="1" x14ac:dyDescent="0.25"/>
    <row r="53019" hidden="1" x14ac:dyDescent="0.25"/>
    <row r="53020" hidden="1" x14ac:dyDescent="0.25"/>
    <row r="53021" hidden="1" x14ac:dyDescent="0.25"/>
    <row r="53022" hidden="1" x14ac:dyDescent="0.25"/>
    <row r="53023" hidden="1" x14ac:dyDescent="0.25"/>
    <row r="53024" hidden="1" x14ac:dyDescent="0.25"/>
    <row r="53025" hidden="1" x14ac:dyDescent="0.25"/>
    <row r="53026" hidden="1" x14ac:dyDescent="0.25"/>
    <row r="53027" hidden="1" x14ac:dyDescent="0.25"/>
    <row r="53028" hidden="1" x14ac:dyDescent="0.25"/>
    <row r="53029" hidden="1" x14ac:dyDescent="0.25"/>
    <row r="53030" hidden="1" x14ac:dyDescent="0.25"/>
    <row r="53031" hidden="1" x14ac:dyDescent="0.25"/>
    <row r="53032" hidden="1" x14ac:dyDescent="0.25"/>
    <row r="53033" hidden="1" x14ac:dyDescent="0.25"/>
    <row r="53034" hidden="1" x14ac:dyDescent="0.25"/>
    <row r="53035" hidden="1" x14ac:dyDescent="0.25"/>
    <row r="53036" hidden="1" x14ac:dyDescent="0.25"/>
    <row r="53037" hidden="1" x14ac:dyDescent="0.25"/>
    <row r="53038" hidden="1" x14ac:dyDescent="0.25"/>
    <row r="53039" hidden="1" x14ac:dyDescent="0.25"/>
    <row r="53040" hidden="1" x14ac:dyDescent="0.25"/>
    <row r="53041" hidden="1" x14ac:dyDescent="0.25"/>
    <row r="53042" hidden="1" x14ac:dyDescent="0.25"/>
    <row r="53043" hidden="1" x14ac:dyDescent="0.25"/>
    <row r="53044" hidden="1" x14ac:dyDescent="0.25"/>
    <row r="53045" hidden="1" x14ac:dyDescent="0.25"/>
    <row r="53046" hidden="1" x14ac:dyDescent="0.25"/>
    <row r="53047" hidden="1" x14ac:dyDescent="0.25"/>
    <row r="53048" hidden="1" x14ac:dyDescent="0.25"/>
    <row r="53049" hidden="1" x14ac:dyDescent="0.25"/>
    <row r="53050" hidden="1" x14ac:dyDescent="0.25"/>
    <row r="53051" hidden="1" x14ac:dyDescent="0.25"/>
    <row r="53052" hidden="1" x14ac:dyDescent="0.25"/>
    <row r="53053" hidden="1" x14ac:dyDescent="0.25"/>
    <row r="53054" hidden="1" x14ac:dyDescent="0.25"/>
    <row r="53055" hidden="1" x14ac:dyDescent="0.25"/>
    <row r="53056" hidden="1" x14ac:dyDescent="0.25"/>
    <row r="53057" hidden="1" x14ac:dyDescent="0.25"/>
    <row r="53058" hidden="1" x14ac:dyDescent="0.25"/>
    <row r="53059" hidden="1" x14ac:dyDescent="0.25"/>
    <row r="53060" hidden="1" x14ac:dyDescent="0.25"/>
    <row r="53061" hidden="1" x14ac:dyDescent="0.25"/>
    <row r="53062" hidden="1" x14ac:dyDescent="0.25"/>
    <row r="53063" hidden="1" x14ac:dyDescent="0.25"/>
    <row r="53064" hidden="1" x14ac:dyDescent="0.25"/>
    <row r="53065" hidden="1" x14ac:dyDescent="0.25"/>
    <row r="53066" hidden="1" x14ac:dyDescent="0.25"/>
    <row r="53067" hidden="1" x14ac:dyDescent="0.25"/>
    <row r="53068" hidden="1" x14ac:dyDescent="0.25"/>
    <row r="53069" hidden="1" x14ac:dyDescent="0.25"/>
    <row r="53070" hidden="1" x14ac:dyDescent="0.25"/>
    <row r="53071" hidden="1" x14ac:dyDescent="0.25"/>
    <row r="53072" hidden="1" x14ac:dyDescent="0.25"/>
    <row r="53073" hidden="1" x14ac:dyDescent="0.25"/>
    <row r="53074" hidden="1" x14ac:dyDescent="0.25"/>
    <row r="53075" hidden="1" x14ac:dyDescent="0.25"/>
    <row r="53076" hidden="1" x14ac:dyDescent="0.25"/>
    <row r="53077" hidden="1" x14ac:dyDescent="0.25"/>
    <row r="53078" hidden="1" x14ac:dyDescent="0.25"/>
    <row r="53079" hidden="1" x14ac:dyDescent="0.25"/>
    <row r="53080" hidden="1" x14ac:dyDescent="0.25"/>
    <row r="53081" hidden="1" x14ac:dyDescent="0.25"/>
    <row r="53082" hidden="1" x14ac:dyDescent="0.25"/>
    <row r="53083" hidden="1" x14ac:dyDescent="0.25"/>
    <row r="53084" hidden="1" x14ac:dyDescent="0.25"/>
    <row r="53085" hidden="1" x14ac:dyDescent="0.25"/>
    <row r="53086" hidden="1" x14ac:dyDescent="0.25"/>
    <row r="53087" hidden="1" x14ac:dyDescent="0.25"/>
    <row r="53088" hidden="1" x14ac:dyDescent="0.25"/>
    <row r="53089" hidden="1" x14ac:dyDescent="0.25"/>
    <row r="53090" hidden="1" x14ac:dyDescent="0.25"/>
    <row r="53091" hidden="1" x14ac:dyDescent="0.25"/>
    <row r="53092" hidden="1" x14ac:dyDescent="0.25"/>
    <row r="53093" hidden="1" x14ac:dyDescent="0.25"/>
    <row r="53094" hidden="1" x14ac:dyDescent="0.25"/>
    <row r="53095" hidden="1" x14ac:dyDescent="0.25"/>
    <row r="53096" hidden="1" x14ac:dyDescent="0.25"/>
    <row r="53097" hidden="1" x14ac:dyDescent="0.25"/>
    <row r="53098" hidden="1" x14ac:dyDescent="0.25"/>
    <row r="53099" hidden="1" x14ac:dyDescent="0.25"/>
    <row r="53100" hidden="1" x14ac:dyDescent="0.25"/>
    <row r="53101" hidden="1" x14ac:dyDescent="0.25"/>
    <row r="53102" hidden="1" x14ac:dyDescent="0.25"/>
    <row r="53103" hidden="1" x14ac:dyDescent="0.25"/>
    <row r="53104" hidden="1" x14ac:dyDescent="0.25"/>
    <row r="53105" hidden="1" x14ac:dyDescent="0.25"/>
    <row r="53106" hidden="1" x14ac:dyDescent="0.25"/>
    <row r="53107" hidden="1" x14ac:dyDescent="0.25"/>
    <row r="53108" hidden="1" x14ac:dyDescent="0.25"/>
    <row r="53109" hidden="1" x14ac:dyDescent="0.25"/>
    <row r="53110" hidden="1" x14ac:dyDescent="0.25"/>
    <row r="53111" hidden="1" x14ac:dyDescent="0.25"/>
    <row r="53112" hidden="1" x14ac:dyDescent="0.25"/>
    <row r="53113" hidden="1" x14ac:dyDescent="0.25"/>
    <row r="53114" hidden="1" x14ac:dyDescent="0.25"/>
    <row r="53115" hidden="1" x14ac:dyDescent="0.25"/>
    <row r="53116" hidden="1" x14ac:dyDescent="0.25"/>
    <row r="53117" hidden="1" x14ac:dyDescent="0.25"/>
    <row r="53118" hidden="1" x14ac:dyDescent="0.25"/>
    <row r="53119" hidden="1" x14ac:dyDescent="0.25"/>
    <row r="53120" hidden="1" x14ac:dyDescent="0.25"/>
    <row r="53121" hidden="1" x14ac:dyDescent="0.25"/>
    <row r="53122" hidden="1" x14ac:dyDescent="0.25"/>
    <row r="53123" hidden="1" x14ac:dyDescent="0.25"/>
    <row r="53124" hidden="1" x14ac:dyDescent="0.25"/>
    <row r="53125" hidden="1" x14ac:dyDescent="0.25"/>
    <row r="53126" hidden="1" x14ac:dyDescent="0.25"/>
    <row r="53127" hidden="1" x14ac:dyDescent="0.25"/>
    <row r="53128" hidden="1" x14ac:dyDescent="0.25"/>
    <row r="53129" hidden="1" x14ac:dyDescent="0.25"/>
    <row r="53130" hidden="1" x14ac:dyDescent="0.25"/>
    <row r="53131" hidden="1" x14ac:dyDescent="0.25"/>
    <row r="53132" hidden="1" x14ac:dyDescent="0.25"/>
    <row r="53133" hidden="1" x14ac:dyDescent="0.25"/>
    <row r="53134" hidden="1" x14ac:dyDescent="0.25"/>
    <row r="53135" hidden="1" x14ac:dyDescent="0.25"/>
    <row r="53136" hidden="1" x14ac:dyDescent="0.25"/>
    <row r="53137" hidden="1" x14ac:dyDescent="0.25"/>
    <row r="53138" hidden="1" x14ac:dyDescent="0.25"/>
    <row r="53139" hidden="1" x14ac:dyDescent="0.25"/>
    <row r="53140" hidden="1" x14ac:dyDescent="0.25"/>
    <row r="53141" hidden="1" x14ac:dyDescent="0.25"/>
    <row r="53142" hidden="1" x14ac:dyDescent="0.25"/>
    <row r="53143" hidden="1" x14ac:dyDescent="0.25"/>
    <row r="53144" hidden="1" x14ac:dyDescent="0.25"/>
    <row r="53145" hidden="1" x14ac:dyDescent="0.25"/>
    <row r="53146" hidden="1" x14ac:dyDescent="0.25"/>
    <row r="53147" hidden="1" x14ac:dyDescent="0.25"/>
    <row r="53148" hidden="1" x14ac:dyDescent="0.25"/>
    <row r="53149" hidden="1" x14ac:dyDescent="0.25"/>
    <row r="53150" hidden="1" x14ac:dyDescent="0.25"/>
    <row r="53151" hidden="1" x14ac:dyDescent="0.25"/>
    <row r="53152" hidden="1" x14ac:dyDescent="0.25"/>
    <row r="53153" hidden="1" x14ac:dyDescent="0.25"/>
    <row r="53154" hidden="1" x14ac:dyDescent="0.25"/>
    <row r="53155" hidden="1" x14ac:dyDescent="0.25"/>
    <row r="53156" hidden="1" x14ac:dyDescent="0.25"/>
    <row r="53157" hidden="1" x14ac:dyDescent="0.25"/>
    <row r="53158" hidden="1" x14ac:dyDescent="0.25"/>
    <row r="53159" hidden="1" x14ac:dyDescent="0.25"/>
    <row r="53160" hidden="1" x14ac:dyDescent="0.25"/>
    <row r="53161" hidden="1" x14ac:dyDescent="0.25"/>
    <row r="53162" hidden="1" x14ac:dyDescent="0.25"/>
    <row r="53163" hidden="1" x14ac:dyDescent="0.25"/>
    <row r="53164" hidden="1" x14ac:dyDescent="0.25"/>
    <row r="53165" hidden="1" x14ac:dyDescent="0.25"/>
    <row r="53166" hidden="1" x14ac:dyDescent="0.25"/>
    <row r="53167" hidden="1" x14ac:dyDescent="0.25"/>
    <row r="53168" hidden="1" x14ac:dyDescent="0.25"/>
    <row r="53169" hidden="1" x14ac:dyDescent="0.25"/>
    <row r="53170" hidden="1" x14ac:dyDescent="0.25"/>
    <row r="53171" hidden="1" x14ac:dyDescent="0.25"/>
    <row r="53172" hidden="1" x14ac:dyDescent="0.25"/>
    <row r="53173" hidden="1" x14ac:dyDescent="0.25"/>
    <row r="53174" hidden="1" x14ac:dyDescent="0.25"/>
    <row r="53175" hidden="1" x14ac:dyDescent="0.25"/>
    <row r="53176" hidden="1" x14ac:dyDescent="0.25"/>
    <row r="53177" hidden="1" x14ac:dyDescent="0.25"/>
    <row r="53178" hidden="1" x14ac:dyDescent="0.25"/>
    <row r="53179" hidden="1" x14ac:dyDescent="0.25"/>
    <row r="53180" hidden="1" x14ac:dyDescent="0.25"/>
    <row r="53181" hidden="1" x14ac:dyDescent="0.25"/>
    <row r="53182" hidden="1" x14ac:dyDescent="0.25"/>
    <row r="53183" hidden="1" x14ac:dyDescent="0.25"/>
    <row r="53184" hidden="1" x14ac:dyDescent="0.25"/>
    <row r="53185" hidden="1" x14ac:dyDescent="0.25"/>
    <row r="53186" hidden="1" x14ac:dyDescent="0.25"/>
    <row r="53187" hidden="1" x14ac:dyDescent="0.25"/>
    <row r="53188" hidden="1" x14ac:dyDescent="0.25"/>
    <row r="53189" hidden="1" x14ac:dyDescent="0.25"/>
    <row r="53190" hidden="1" x14ac:dyDescent="0.25"/>
    <row r="53191" hidden="1" x14ac:dyDescent="0.25"/>
    <row r="53192" hidden="1" x14ac:dyDescent="0.25"/>
    <row r="53193" hidden="1" x14ac:dyDescent="0.25"/>
    <row r="53194" hidden="1" x14ac:dyDescent="0.25"/>
    <row r="53195" hidden="1" x14ac:dyDescent="0.25"/>
    <row r="53196" hidden="1" x14ac:dyDescent="0.25"/>
    <row r="53197" hidden="1" x14ac:dyDescent="0.25"/>
    <row r="53198" hidden="1" x14ac:dyDescent="0.25"/>
    <row r="53199" hidden="1" x14ac:dyDescent="0.25"/>
    <row r="53200" hidden="1" x14ac:dyDescent="0.25"/>
    <row r="53201" hidden="1" x14ac:dyDescent="0.25"/>
    <row r="53202" hidden="1" x14ac:dyDescent="0.25"/>
    <row r="53203" hidden="1" x14ac:dyDescent="0.25"/>
    <row r="53204" hidden="1" x14ac:dyDescent="0.25"/>
    <row r="53205" hidden="1" x14ac:dyDescent="0.25"/>
    <row r="53206" hidden="1" x14ac:dyDescent="0.25"/>
    <row r="53207" hidden="1" x14ac:dyDescent="0.25"/>
    <row r="53208" hidden="1" x14ac:dyDescent="0.25"/>
    <row r="53209" hidden="1" x14ac:dyDescent="0.25"/>
    <row r="53210" hidden="1" x14ac:dyDescent="0.25"/>
    <row r="53211" hidden="1" x14ac:dyDescent="0.25"/>
    <row r="53212" hidden="1" x14ac:dyDescent="0.25"/>
    <row r="53213" hidden="1" x14ac:dyDescent="0.25"/>
    <row r="53214" hidden="1" x14ac:dyDescent="0.25"/>
    <row r="53215" hidden="1" x14ac:dyDescent="0.25"/>
    <row r="53216" hidden="1" x14ac:dyDescent="0.25"/>
    <row r="53217" hidden="1" x14ac:dyDescent="0.25"/>
    <row r="53218" hidden="1" x14ac:dyDescent="0.25"/>
    <row r="53219" hidden="1" x14ac:dyDescent="0.25"/>
    <row r="53220" hidden="1" x14ac:dyDescent="0.25"/>
    <row r="53221" hidden="1" x14ac:dyDescent="0.25"/>
    <row r="53222" hidden="1" x14ac:dyDescent="0.25"/>
    <row r="53223" hidden="1" x14ac:dyDescent="0.25"/>
    <row r="53224" hidden="1" x14ac:dyDescent="0.25"/>
    <row r="53225" hidden="1" x14ac:dyDescent="0.25"/>
    <row r="53226" hidden="1" x14ac:dyDescent="0.25"/>
    <row r="53227" hidden="1" x14ac:dyDescent="0.25"/>
    <row r="53228" hidden="1" x14ac:dyDescent="0.25"/>
    <row r="53229" hidden="1" x14ac:dyDescent="0.25"/>
    <row r="53230" hidden="1" x14ac:dyDescent="0.25"/>
    <row r="53231" hidden="1" x14ac:dyDescent="0.25"/>
    <row r="53232" hidden="1" x14ac:dyDescent="0.25"/>
    <row r="53233" hidden="1" x14ac:dyDescent="0.25"/>
    <row r="53234" hidden="1" x14ac:dyDescent="0.25"/>
    <row r="53235" hidden="1" x14ac:dyDescent="0.25"/>
    <row r="53236" hidden="1" x14ac:dyDescent="0.25"/>
    <row r="53237" hidden="1" x14ac:dyDescent="0.25"/>
    <row r="53238" hidden="1" x14ac:dyDescent="0.25"/>
    <row r="53239" hidden="1" x14ac:dyDescent="0.25"/>
    <row r="53240" hidden="1" x14ac:dyDescent="0.25"/>
    <row r="53241" hidden="1" x14ac:dyDescent="0.25"/>
    <row r="53242" hidden="1" x14ac:dyDescent="0.25"/>
    <row r="53243" hidden="1" x14ac:dyDescent="0.25"/>
    <row r="53244" hidden="1" x14ac:dyDescent="0.25"/>
    <row r="53245" hidden="1" x14ac:dyDescent="0.25"/>
    <row r="53246" hidden="1" x14ac:dyDescent="0.25"/>
    <row r="53247" hidden="1" x14ac:dyDescent="0.25"/>
    <row r="53248" hidden="1" x14ac:dyDescent="0.25"/>
    <row r="53249" hidden="1" x14ac:dyDescent="0.25"/>
    <row r="53250" hidden="1" x14ac:dyDescent="0.25"/>
    <row r="53251" hidden="1" x14ac:dyDescent="0.25"/>
    <row r="53252" hidden="1" x14ac:dyDescent="0.25"/>
    <row r="53253" hidden="1" x14ac:dyDescent="0.25"/>
    <row r="53254" hidden="1" x14ac:dyDescent="0.25"/>
    <row r="53255" hidden="1" x14ac:dyDescent="0.25"/>
    <row r="53256" hidden="1" x14ac:dyDescent="0.25"/>
    <row r="53257" hidden="1" x14ac:dyDescent="0.25"/>
    <row r="53258" hidden="1" x14ac:dyDescent="0.25"/>
    <row r="53259" hidden="1" x14ac:dyDescent="0.25"/>
    <row r="53260" hidden="1" x14ac:dyDescent="0.25"/>
    <row r="53261" hidden="1" x14ac:dyDescent="0.25"/>
    <row r="53262" hidden="1" x14ac:dyDescent="0.25"/>
    <row r="53263" hidden="1" x14ac:dyDescent="0.25"/>
    <row r="53264" hidden="1" x14ac:dyDescent="0.25"/>
    <row r="53265" hidden="1" x14ac:dyDescent="0.25"/>
    <row r="53266" hidden="1" x14ac:dyDescent="0.25"/>
    <row r="53267" hidden="1" x14ac:dyDescent="0.25"/>
    <row r="53268" hidden="1" x14ac:dyDescent="0.25"/>
    <row r="53269" hidden="1" x14ac:dyDescent="0.25"/>
    <row r="53270" hidden="1" x14ac:dyDescent="0.25"/>
    <row r="53271" hidden="1" x14ac:dyDescent="0.25"/>
    <row r="53272" hidden="1" x14ac:dyDescent="0.25"/>
    <row r="53273" hidden="1" x14ac:dyDescent="0.25"/>
    <row r="53274" hidden="1" x14ac:dyDescent="0.25"/>
    <row r="53275" hidden="1" x14ac:dyDescent="0.25"/>
    <row r="53276" hidden="1" x14ac:dyDescent="0.25"/>
    <row r="53277" hidden="1" x14ac:dyDescent="0.25"/>
    <row r="53278" hidden="1" x14ac:dyDescent="0.25"/>
    <row r="53279" hidden="1" x14ac:dyDescent="0.25"/>
    <row r="53280" hidden="1" x14ac:dyDescent="0.25"/>
    <row r="53281" hidden="1" x14ac:dyDescent="0.25"/>
    <row r="53282" hidden="1" x14ac:dyDescent="0.25"/>
    <row r="53283" hidden="1" x14ac:dyDescent="0.25"/>
    <row r="53284" hidden="1" x14ac:dyDescent="0.25"/>
    <row r="53285" hidden="1" x14ac:dyDescent="0.25"/>
    <row r="53286" hidden="1" x14ac:dyDescent="0.25"/>
    <row r="53287" hidden="1" x14ac:dyDescent="0.25"/>
    <row r="53288" hidden="1" x14ac:dyDescent="0.25"/>
    <row r="53289" hidden="1" x14ac:dyDescent="0.25"/>
    <row r="53290" hidden="1" x14ac:dyDescent="0.25"/>
    <row r="53291" hidden="1" x14ac:dyDescent="0.25"/>
    <row r="53292" hidden="1" x14ac:dyDescent="0.25"/>
    <row r="53293" hidden="1" x14ac:dyDescent="0.25"/>
    <row r="53294" hidden="1" x14ac:dyDescent="0.25"/>
    <row r="53295" hidden="1" x14ac:dyDescent="0.25"/>
    <row r="53296" hidden="1" x14ac:dyDescent="0.25"/>
    <row r="53297" hidden="1" x14ac:dyDescent="0.25"/>
    <row r="53298" hidden="1" x14ac:dyDescent="0.25"/>
    <row r="53299" hidden="1" x14ac:dyDescent="0.25"/>
    <row r="53300" hidden="1" x14ac:dyDescent="0.25"/>
    <row r="53301" hidden="1" x14ac:dyDescent="0.25"/>
    <row r="53302" hidden="1" x14ac:dyDescent="0.25"/>
    <row r="53303" hidden="1" x14ac:dyDescent="0.25"/>
    <row r="53304" hidden="1" x14ac:dyDescent="0.25"/>
    <row r="53305" hidden="1" x14ac:dyDescent="0.25"/>
    <row r="53306" hidden="1" x14ac:dyDescent="0.25"/>
    <row r="53307" hidden="1" x14ac:dyDescent="0.25"/>
    <row r="53308" hidden="1" x14ac:dyDescent="0.25"/>
    <row r="53309" hidden="1" x14ac:dyDescent="0.25"/>
    <row r="53310" hidden="1" x14ac:dyDescent="0.25"/>
    <row r="53311" hidden="1" x14ac:dyDescent="0.25"/>
    <row r="53312" hidden="1" x14ac:dyDescent="0.25"/>
    <row r="53313" hidden="1" x14ac:dyDescent="0.25"/>
    <row r="53314" hidden="1" x14ac:dyDescent="0.25"/>
    <row r="53315" hidden="1" x14ac:dyDescent="0.25"/>
    <row r="53316" hidden="1" x14ac:dyDescent="0.25"/>
    <row r="53317" hidden="1" x14ac:dyDescent="0.25"/>
    <row r="53318" hidden="1" x14ac:dyDescent="0.25"/>
    <row r="53319" hidden="1" x14ac:dyDescent="0.25"/>
    <row r="53320" hidden="1" x14ac:dyDescent="0.25"/>
    <row r="53321" hidden="1" x14ac:dyDescent="0.25"/>
    <row r="53322" hidden="1" x14ac:dyDescent="0.25"/>
    <row r="53323" hidden="1" x14ac:dyDescent="0.25"/>
    <row r="53324" hidden="1" x14ac:dyDescent="0.25"/>
    <row r="53325" hidden="1" x14ac:dyDescent="0.25"/>
    <row r="53326" hidden="1" x14ac:dyDescent="0.25"/>
    <row r="53327" hidden="1" x14ac:dyDescent="0.25"/>
    <row r="53328" hidden="1" x14ac:dyDescent="0.25"/>
    <row r="53329" hidden="1" x14ac:dyDescent="0.25"/>
    <row r="53330" hidden="1" x14ac:dyDescent="0.25"/>
    <row r="53331" hidden="1" x14ac:dyDescent="0.25"/>
    <row r="53332" hidden="1" x14ac:dyDescent="0.25"/>
    <row r="53333" hidden="1" x14ac:dyDescent="0.25"/>
    <row r="53334" hidden="1" x14ac:dyDescent="0.25"/>
    <row r="53335" hidden="1" x14ac:dyDescent="0.25"/>
    <row r="53336" hidden="1" x14ac:dyDescent="0.25"/>
    <row r="53337" hidden="1" x14ac:dyDescent="0.25"/>
    <row r="53338" hidden="1" x14ac:dyDescent="0.25"/>
    <row r="53339" hidden="1" x14ac:dyDescent="0.25"/>
    <row r="53340" hidden="1" x14ac:dyDescent="0.25"/>
    <row r="53341" hidden="1" x14ac:dyDescent="0.25"/>
    <row r="53342" hidden="1" x14ac:dyDescent="0.25"/>
    <row r="53343" hidden="1" x14ac:dyDescent="0.25"/>
    <row r="53344" hidden="1" x14ac:dyDescent="0.25"/>
    <row r="53345" hidden="1" x14ac:dyDescent="0.25"/>
    <row r="53346" hidden="1" x14ac:dyDescent="0.25"/>
    <row r="53347" hidden="1" x14ac:dyDescent="0.25"/>
    <row r="53348" hidden="1" x14ac:dyDescent="0.25"/>
    <row r="53349" hidden="1" x14ac:dyDescent="0.25"/>
    <row r="53350" hidden="1" x14ac:dyDescent="0.25"/>
    <row r="53351" hidden="1" x14ac:dyDescent="0.25"/>
    <row r="53352" hidden="1" x14ac:dyDescent="0.25"/>
    <row r="53353" hidden="1" x14ac:dyDescent="0.25"/>
    <row r="53354" hidden="1" x14ac:dyDescent="0.25"/>
    <row r="53355" hidden="1" x14ac:dyDescent="0.25"/>
    <row r="53356" hidden="1" x14ac:dyDescent="0.25"/>
    <row r="53357" hidden="1" x14ac:dyDescent="0.25"/>
    <row r="53358" hidden="1" x14ac:dyDescent="0.25"/>
    <row r="53359" hidden="1" x14ac:dyDescent="0.25"/>
    <row r="53360" hidden="1" x14ac:dyDescent="0.25"/>
    <row r="53361" hidden="1" x14ac:dyDescent="0.25"/>
    <row r="53362" hidden="1" x14ac:dyDescent="0.25"/>
    <row r="53363" hidden="1" x14ac:dyDescent="0.25"/>
    <row r="53364" hidden="1" x14ac:dyDescent="0.25"/>
    <row r="53365" hidden="1" x14ac:dyDescent="0.25"/>
    <row r="53366" hidden="1" x14ac:dyDescent="0.25"/>
    <row r="53367" hidden="1" x14ac:dyDescent="0.25"/>
    <row r="53368" hidden="1" x14ac:dyDescent="0.25"/>
    <row r="53369" hidden="1" x14ac:dyDescent="0.25"/>
    <row r="53370" hidden="1" x14ac:dyDescent="0.25"/>
    <row r="53371" hidden="1" x14ac:dyDescent="0.25"/>
    <row r="53372" hidden="1" x14ac:dyDescent="0.25"/>
    <row r="53373" hidden="1" x14ac:dyDescent="0.25"/>
    <row r="53374" hidden="1" x14ac:dyDescent="0.25"/>
    <row r="53375" hidden="1" x14ac:dyDescent="0.25"/>
    <row r="53376" hidden="1" x14ac:dyDescent="0.25"/>
    <row r="53377" hidden="1" x14ac:dyDescent="0.25"/>
    <row r="53378" hidden="1" x14ac:dyDescent="0.25"/>
    <row r="53379" hidden="1" x14ac:dyDescent="0.25"/>
    <row r="53380" hidden="1" x14ac:dyDescent="0.25"/>
    <row r="53381" hidden="1" x14ac:dyDescent="0.25"/>
    <row r="53382" hidden="1" x14ac:dyDescent="0.25"/>
    <row r="53383" hidden="1" x14ac:dyDescent="0.25"/>
    <row r="53384" hidden="1" x14ac:dyDescent="0.25"/>
    <row r="53385" hidden="1" x14ac:dyDescent="0.25"/>
    <row r="53386" hidden="1" x14ac:dyDescent="0.25"/>
    <row r="53387" hidden="1" x14ac:dyDescent="0.25"/>
    <row r="53388" hidden="1" x14ac:dyDescent="0.25"/>
    <row r="53389" hidden="1" x14ac:dyDescent="0.25"/>
    <row r="53390" hidden="1" x14ac:dyDescent="0.25"/>
    <row r="53391" hidden="1" x14ac:dyDescent="0.25"/>
    <row r="53392" hidden="1" x14ac:dyDescent="0.25"/>
    <row r="53393" hidden="1" x14ac:dyDescent="0.25"/>
    <row r="53394" hidden="1" x14ac:dyDescent="0.25"/>
    <row r="53395" hidden="1" x14ac:dyDescent="0.25"/>
    <row r="53396" hidden="1" x14ac:dyDescent="0.25"/>
    <row r="53397" hidden="1" x14ac:dyDescent="0.25"/>
    <row r="53398" hidden="1" x14ac:dyDescent="0.25"/>
    <row r="53399" hidden="1" x14ac:dyDescent="0.25"/>
    <row r="53400" hidden="1" x14ac:dyDescent="0.25"/>
    <row r="53401" hidden="1" x14ac:dyDescent="0.25"/>
    <row r="53402" hidden="1" x14ac:dyDescent="0.25"/>
    <row r="53403" hidden="1" x14ac:dyDescent="0.25"/>
    <row r="53404" hidden="1" x14ac:dyDescent="0.25"/>
    <row r="53405" hidden="1" x14ac:dyDescent="0.25"/>
    <row r="53406" hidden="1" x14ac:dyDescent="0.25"/>
    <row r="53407" hidden="1" x14ac:dyDescent="0.25"/>
    <row r="53408" hidden="1" x14ac:dyDescent="0.25"/>
    <row r="53409" hidden="1" x14ac:dyDescent="0.25"/>
    <row r="53410" hidden="1" x14ac:dyDescent="0.25"/>
    <row r="53411" hidden="1" x14ac:dyDescent="0.25"/>
    <row r="53412" hidden="1" x14ac:dyDescent="0.25"/>
    <row r="53413" hidden="1" x14ac:dyDescent="0.25"/>
    <row r="53414" hidden="1" x14ac:dyDescent="0.25"/>
    <row r="53415" hidden="1" x14ac:dyDescent="0.25"/>
    <row r="53416" hidden="1" x14ac:dyDescent="0.25"/>
    <row r="53417" hidden="1" x14ac:dyDescent="0.25"/>
    <row r="53418" hidden="1" x14ac:dyDescent="0.25"/>
    <row r="53419" hidden="1" x14ac:dyDescent="0.25"/>
    <row r="53420" hidden="1" x14ac:dyDescent="0.25"/>
    <row r="53421" hidden="1" x14ac:dyDescent="0.25"/>
    <row r="53422" hidden="1" x14ac:dyDescent="0.25"/>
    <row r="53423" hidden="1" x14ac:dyDescent="0.25"/>
    <row r="53424" hidden="1" x14ac:dyDescent="0.25"/>
    <row r="53425" hidden="1" x14ac:dyDescent="0.25"/>
    <row r="53426" hidden="1" x14ac:dyDescent="0.25"/>
    <row r="53427" hidden="1" x14ac:dyDescent="0.25"/>
    <row r="53428" hidden="1" x14ac:dyDescent="0.25"/>
    <row r="53429" hidden="1" x14ac:dyDescent="0.25"/>
    <row r="53430" hidden="1" x14ac:dyDescent="0.25"/>
    <row r="53431" hidden="1" x14ac:dyDescent="0.25"/>
    <row r="53432" hidden="1" x14ac:dyDescent="0.25"/>
    <row r="53433" hidden="1" x14ac:dyDescent="0.25"/>
    <row r="53434" hidden="1" x14ac:dyDescent="0.25"/>
    <row r="53435" hidden="1" x14ac:dyDescent="0.25"/>
    <row r="53436" hidden="1" x14ac:dyDescent="0.25"/>
    <row r="53437" hidden="1" x14ac:dyDescent="0.25"/>
    <row r="53438" hidden="1" x14ac:dyDescent="0.25"/>
    <row r="53439" hidden="1" x14ac:dyDescent="0.25"/>
    <row r="53440" hidden="1" x14ac:dyDescent="0.25"/>
    <row r="53441" hidden="1" x14ac:dyDescent="0.25"/>
    <row r="53442" hidden="1" x14ac:dyDescent="0.25"/>
    <row r="53443" hidden="1" x14ac:dyDescent="0.25"/>
    <row r="53444" hidden="1" x14ac:dyDescent="0.25"/>
    <row r="53445" hidden="1" x14ac:dyDescent="0.25"/>
    <row r="53446" hidden="1" x14ac:dyDescent="0.25"/>
    <row r="53447" hidden="1" x14ac:dyDescent="0.25"/>
    <row r="53448" hidden="1" x14ac:dyDescent="0.25"/>
    <row r="53449" hidden="1" x14ac:dyDescent="0.25"/>
    <row r="53450" hidden="1" x14ac:dyDescent="0.25"/>
    <row r="53451" hidden="1" x14ac:dyDescent="0.25"/>
    <row r="53452" hidden="1" x14ac:dyDescent="0.25"/>
    <row r="53453" hidden="1" x14ac:dyDescent="0.25"/>
    <row r="53454" hidden="1" x14ac:dyDescent="0.25"/>
    <row r="53455" hidden="1" x14ac:dyDescent="0.25"/>
    <row r="53456" hidden="1" x14ac:dyDescent="0.25"/>
    <row r="53457" hidden="1" x14ac:dyDescent="0.25"/>
    <row r="53458" hidden="1" x14ac:dyDescent="0.25"/>
    <row r="53459" hidden="1" x14ac:dyDescent="0.25"/>
    <row r="53460" hidden="1" x14ac:dyDescent="0.25"/>
    <row r="53461" hidden="1" x14ac:dyDescent="0.25"/>
    <row r="53462" hidden="1" x14ac:dyDescent="0.25"/>
    <row r="53463" hidden="1" x14ac:dyDescent="0.25"/>
    <row r="53464" hidden="1" x14ac:dyDescent="0.25"/>
    <row r="53465" hidden="1" x14ac:dyDescent="0.25"/>
    <row r="53466" hidden="1" x14ac:dyDescent="0.25"/>
    <row r="53467" hidden="1" x14ac:dyDescent="0.25"/>
    <row r="53468" hidden="1" x14ac:dyDescent="0.25"/>
    <row r="53469" hidden="1" x14ac:dyDescent="0.25"/>
    <row r="53470" hidden="1" x14ac:dyDescent="0.25"/>
    <row r="53471" hidden="1" x14ac:dyDescent="0.25"/>
    <row r="53472" hidden="1" x14ac:dyDescent="0.25"/>
    <row r="53473" hidden="1" x14ac:dyDescent="0.25"/>
    <row r="53474" hidden="1" x14ac:dyDescent="0.25"/>
    <row r="53475" hidden="1" x14ac:dyDescent="0.25"/>
    <row r="53476" hidden="1" x14ac:dyDescent="0.25"/>
    <row r="53477" hidden="1" x14ac:dyDescent="0.25"/>
    <row r="53478" hidden="1" x14ac:dyDescent="0.25"/>
    <row r="53479" hidden="1" x14ac:dyDescent="0.25"/>
    <row r="53480" hidden="1" x14ac:dyDescent="0.25"/>
    <row r="53481" hidden="1" x14ac:dyDescent="0.25"/>
    <row r="53482" hidden="1" x14ac:dyDescent="0.25"/>
    <row r="53483" hidden="1" x14ac:dyDescent="0.25"/>
    <row r="53484" hidden="1" x14ac:dyDescent="0.25"/>
    <row r="53485" hidden="1" x14ac:dyDescent="0.25"/>
    <row r="53486" hidden="1" x14ac:dyDescent="0.25"/>
    <row r="53487" hidden="1" x14ac:dyDescent="0.25"/>
    <row r="53488" hidden="1" x14ac:dyDescent="0.25"/>
    <row r="53489" hidden="1" x14ac:dyDescent="0.25"/>
    <row r="53490" hidden="1" x14ac:dyDescent="0.25"/>
    <row r="53491" hidden="1" x14ac:dyDescent="0.25"/>
    <row r="53492" hidden="1" x14ac:dyDescent="0.25"/>
    <row r="53493" hidden="1" x14ac:dyDescent="0.25"/>
    <row r="53494" hidden="1" x14ac:dyDescent="0.25"/>
    <row r="53495" hidden="1" x14ac:dyDescent="0.25"/>
    <row r="53496" hidden="1" x14ac:dyDescent="0.25"/>
    <row r="53497" hidden="1" x14ac:dyDescent="0.25"/>
    <row r="53498" hidden="1" x14ac:dyDescent="0.25"/>
    <row r="53499" hidden="1" x14ac:dyDescent="0.25"/>
    <row r="53500" hidden="1" x14ac:dyDescent="0.25"/>
    <row r="53501" hidden="1" x14ac:dyDescent="0.25"/>
    <row r="53502" hidden="1" x14ac:dyDescent="0.25"/>
    <row r="53503" hidden="1" x14ac:dyDescent="0.25"/>
    <row r="53504" hidden="1" x14ac:dyDescent="0.25"/>
    <row r="53505" hidden="1" x14ac:dyDescent="0.25"/>
    <row r="53506" hidden="1" x14ac:dyDescent="0.25"/>
    <row r="53507" hidden="1" x14ac:dyDescent="0.25"/>
    <row r="53508" hidden="1" x14ac:dyDescent="0.25"/>
    <row r="53509" hidden="1" x14ac:dyDescent="0.25"/>
    <row r="53510" hidden="1" x14ac:dyDescent="0.25"/>
    <row r="53511" hidden="1" x14ac:dyDescent="0.25"/>
    <row r="53512" hidden="1" x14ac:dyDescent="0.25"/>
    <row r="53513" hidden="1" x14ac:dyDescent="0.25"/>
    <row r="53514" hidden="1" x14ac:dyDescent="0.25"/>
    <row r="53515" hidden="1" x14ac:dyDescent="0.25"/>
    <row r="53516" hidden="1" x14ac:dyDescent="0.25"/>
    <row r="53517" hidden="1" x14ac:dyDescent="0.25"/>
    <row r="53518" hidden="1" x14ac:dyDescent="0.25"/>
    <row r="53519" hidden="1" x14ac:dyDescent="0.25"/>
    <row r="53520" hidden="1" x14ac:dyDescent="0.25"/>
    <row r="53521" hidden="1" x14ac:dyDescent="0.25"/>
    <row r="53522" hidden="1" x14ac:dyDescent="0.25"/>
    <row r="53523" hidden="1" x14ac:dyDescent="0.25"/>
    <row r="53524" hidden="1" x14ac:dyDescent="0.25"/>
    <row r="53525" hidden="1" x14ac:dyDescent="0.25"/>
    <row r="53526" hidden="1" x14ac:dyDescent="0.25"/>
    <row r="53527" hidden="1" x14ac:dyDescent="0.25"/>
    <row r="53528" hidden="1" x14ac:dyDescent="0.25"/>
    <row r="53529" hidden="1" x14ac:dyDescent="0.25"/>
    <row r="53530" hidden="1" x14ac:dyDescent="0.25"/>
    <row r="53531" hidden="1" x14ac:dyDescent="0.25"/>
    <row r="53532" hidden="1" x14ac:dyDescent="0.25"/>
    <row r="53533" hidden="1" x14ac:dyDescent="0.25"/>
    <row r="53534" hidden="1" x14ac:dyDescent="0.25"/>
    <row r="53535" hidden="1" x14ac:dyDescent="0.25"/>
    <row r="53536" hidden="1" x14ac:dyDescent="0.25"/>
    <row r="53537" hidden="1" x14ac:dyDescent="0.25"/>
    <row r="53538" hidden="1" x14ac:dyDescent="0.25"/>
    <row r="53539" hidden="1" x14ac:dyDescent="0.25"/>
    <row r="53540" hidden="1" x14ac:dyDescent="0.25"/>
    <row r="53541" hidden="1" x14ac:dyDescent="0.25"/>
    <row r="53542" hidden="1" x14ac:dyDescent="0.25"/>
    <row r="53543" hidden="1" x14ac:dyDescent="0.25"/>
    <row r="53544" hidden="1" x14ac:dyDescent="0.25"/>
    <row r="53545" hidden="1" x14ac:dyDescent="0.25"/>
    <row r="53546" hidden="1" x14ac:dyDescent="0.25"/>
    <row r="53547" hidden="1" x14ac:dyDescent="0.25"/>
    <row r="53548" hidden="1" x14ac:dyDescent="0.25"/>
    <row r="53549" hidden="1" x14ac:dyDescent="0.25"/>
    <row r="53550" hidden="1" x14ac:dyDescent="0.25"/>
    <row r="53551" hidden="1" x14ac:dyDescent="0.25"/>
    <row r="53552" hidden="1" x14ac:dyDescent="0.25"/>
    <row r="53553" hidden="1" x14ac:dyDescent="0.25"/>
    <row r="53554" hidden="1" x14ac:dyDescent="0.25"/>
    <row r="53555" hidden="1" x14ac:dyDescent="0.25"/>
    <row r="53556" hidden="1" x14ac:dyDescent="0.25"/>
    <row r="53557" hidden="1" x14ac:dyDescent="0.25"/>
    <row r="53558" hidden="1" x14ac:dyDescent="0.25"/>
    <row r="53559" hidden="1" x14ac:dyDescent="0.25"/>
    <row r="53560" hidden="1" x14ac:dyDescent="0.25"/>
    <row r="53561" hidden="1" x14ac:dyDescent="0.25"/>
    <row r="53562" hidden="1" x14ac:dyDescent="0.25"/>
    <row r="53563" hidden="1" x14ac:dyDescent="0.25"/>
    <row r="53564" hidden="1" x14ac:dyDescent="0.25"/>
    <row r="53565" hidden="1" x14ac:dyDescent="0.25"/>
    <row r="53566" hidden="1" x14ac:dyDescent="0.25"/>
    <row r="53567" hidden="1" x14ac:dyDescent="0.25"/>
    <row r="53568" hidden="1" x14ac:dyDescent="0.25"/>
    <row r="53569" hidden="1" x14ac:dyDescent="0.25"/>
    <row r="53570" hidden="1" x14ac:dyDescent="0.25"/>
    <row r="53571" hidden="1" x14ac:dyDescent="0.25"/>
    <row r="53572" hidden="1" x14ac:dyDescent="0.25"/>
    <row r="53573" hidden="1" x14ac:dyDescent="0.25"/>
    <row r="53574" hidden="1" x14ac:dyDescent="0.25"/>
    <row r="53575" hidden="1" x14ac:dyDescent="0.25"/>
    <row r="53576" hidden="1" x14ac:dyDescent="0.25"/>
    <row r="53577" hidden="1" x14ac:dyDescent="0.25"/>
    <row r="53578" hidden="1" x14ac:dyDescent="0.25"/>
    <row r="53579" hidden="1" x14ac:dyDescent="0.25"/>
    <row r="53580" hidden="1" x14ac:dyDescent="0.25"/>
    <row r="53581" hidden="1" x14ac:dyDescent="0.25"/>
    <row r="53582" hidden="1" x14ac:dyDescent="0.25"/>
    <row r="53583" hidden="1" x14ac:dyDescent="0.25"/>
    <row r="53584" hidden="1" x14ac:dyDescent="0.25"/>
    <row r="53585" hidden="1" x14ac:dyDescent="0.25"/>
    <row r="53586" hidden="1" x14ac:dyDescent="0.25"/>
    <row r="53587" hidden="1" x14ac:dyDescent="0.25"/>
    <row r="53588" hidden="1" x14ac:dyDescent="0.25"/>
    <row r="53589" hidden="1" x14ac:dyDescent="0.25"/>
    <row r="53590" hidden="1" x14ac:dyDescent="0.25"/>
    <row r="53591" hidden="1" x14ac:dyDescent="0.25"/>
    <row r="53592" hidden="1" x14ac:dyDescent="0.25"/>
    <row r="53593" hidden="1" x14ac:dyDescent="0.25"/>
    <row r="53594" hidden="1" x14ac:dyDescent="0.25"/>
    <row r="53595" hidden="1" x14ac:dyDescent="0.25"/>
    <row r="53596" hidden="1" x14ac:dyDescent="0.25"/>
    <row r="53597" hidden="1" x14ac:dyDescent="0.25"/>
    <row r="53598" hidden="1" x14ac:dyDescent="0.25"/>
    <row r="53599" hidden="1" x14ac:dyDescent="0.25"/>
    <row r="53600" hidden="1" x14ac:dyDescent="0.25"/>
    <row r="53601" hidden="1" x14ac:dyDescent="0.25"/>
    <row r="53602" hidden="1" x14ac:dyDescent="0.25"/>
    <row r="53603" hidden="1" x14ac:dyDescent="0.25"/>
    <row r="53604" hidden="1" x14ac:dyDescent="0.25"/>
    <row r="53605" hidden="1" x14ac:dyDescent="0.25"/>
    <row r="53606" hidden="1" x14ac:dyDescent="0.25"/>
    <row r="53607" hidden="1" x14ac:dyDescent="0.25"/>
    <row r="53608" hidden="1" x14ac:dyDescent="0.25"/>
    <row r="53609" hidden="1" x14ac:dyDescent="0.25"/>
    <row r="53610" hidden="1" x14ac:dyDescent="0.25"/>
    <row r="53611" hidden="1" x14ac:dyDescent="0.25"/>
    <row r="53612" hidden="1" x14ac:dyDescent="0.25"/>
    <row r="53613" hidden="1" x14ac:dyDescent="0.25"/>
    <row r="53614" hidden="1" x14ac:dyDescent="0.25"/>
    <row r="53615" hidden="1" x14ac:dyDescent="0.25"/>
    <row r="53616" hidden="1" x14ac:dyDescent="0.25"/>
    <row r="53617" hidden="1" x14ac:dyDescent="0.25"/>
    <row r="53618" hidden="1" x14ac:dyDescent="0.25"/>
    <row r="53619" hidden="1" x14ac:dyDescent="0.25"/>
    <row r="53620" hidden="1" x14ac:dyDescent="0.25"/>
    <row r="53621" hidden="1" x14ac:dyDescent="0.25"/>
    <row r="53622" hidden="1" x14ac:dyDescent="0.25"/>
    <row r="53623" hidden="1" x14ac:dyDescent="0.25"/>
    <row r="53624" hidden="1" x14ac:dyDescent="0.25"/>
    <row r="53625" hidden="1" x14ac:dyDescent="0.25"/>
    <row r="53626" hidden="1" x14ac:dyDescent="0.25"/>
    <row r="53627" hidden="1" x14ac:dyDescent="0.25"/>
    <row r="53628" hidden="1" x14ac:dyDescent="0.25"/>
    <row r="53629" hidden="1" x14ac:dyDescent="0.25"/>
    <row r="53630" hidden="1" x14ac:dyDescent="0.25"/>
    <row r="53631" hidden="1" x14ac:dyDescent="0.25"/>
    <row r="53632" hidden="1" x14ac:dyDescent="0.25"/>
    <row r="53633" hidden="1" x14ac:dyDescent="0.25"/>
    <row r="53634" hidden="1" x14ac:dyDescent="0.25"/>
    <row r="53635" hidden="1" x14ac:dyDescent="0.25"/>
    <row r="53636" hidden="1" x14ac:dyDescent="0.25"/>
    <row r="53637" hidden="1" x14ac:dyDescent="0.25"/>
    <row r="53638" hidden="1" x14ac:dyDescent="0.25"/>
    <row r="53639" hidden="1" x14ac:dyDescent="0.25"/>
    <row r="53640" hidden="1" x14ac:dyDescent="0.25"/>
    <row r="53641" hidden="1" x14ac:dyDescent="0.25"/>
    <row r="53642" hidden="1" x14ac:dyDescent="0.25"/>
    <row r="53643" hidden="1" x14ac:dyDescent="0.25"/>
    <row r="53644" hidden="1" x14ac:dyDescent="0.25"/>
    <row r="53645" hidden="1" x14ac:dyDescent="0.25"/>
    <row r="53646" hidden="1" x14ac:dyDescent="0.25"/>
    <row r="53647" hidden="1" x14ac:dyDescent="0.25"/>
    <row r="53648" hidden="1" x14ac:dyDescent="0.25"/>
    <row r="53649" hidden="1" x14ac:dyDescent="0.25"/>
    <row r="53650" hidden="1" x14ac:dyDescent="0.25"/>
    <row r="53651" hidden="1" x14ac:dyDescent="0.25"/>
    <row r="53652" hidden="1" x14ac:dyDescent="0.25"/>
    <row r="53653" hidden="1" x14ac:dyDescent="0.25"/>
    <row r="53654" hidden="1" x14ac:dyDescent="0.25"/>
    <row r="53655" hidden="1" x14ac:dyDescent="0.25"/>
    <row r="53656" hidden="1" x14ac:dyDescent="0.25"/>
    <row r="53657" hidden="1" x14ac:dyDescent="0.25"/>
    <row r="53658" hidden="1" x14ac:dyDescent="0.25"/>
    <row r="53659" hidden="1" x14ac:dyDescent="0.25"/>
    <row r="53660" hidden="1" x14ac:dyDescent="0.25"/>
    <row r="53661" hidden="1" x14ac:dyDescent="0.25"/>
    <row r="53662" hidden="1" x14ac:dyDescent="0.25"/>
    <row r="53663" hidden="1" x14ac:dyDescent="0.25"/>
    <row r="53664" hidden="1" x14ac:dyDescent="0.25"/>
    <row r="53665" hidden="1" x14ac:dyDescent="0.25"/>
    <row r="53666" hidden="1" x14ac:dyDescent="0.25"/>
    <row r="53667" hidden="1" x14ac:dyDescent="0.25"/>
    <row r="53668" hidden="1" x14ac:dyDescent="0.25"/>
    <row r="53669" hidden="1" x14ac:dyDescent="0.25"/>
    <row r="53670" hidden="1" x14ac:dyDescent="0.25"/>
    <row r="53671" hidden="1" x14ac:dyDescent="0.25"/>
    <row r="53672" hidden="1" x14ac:dyDescent="0.25"/>
    <row r="53673" hidden="1" x14ac:dyDescent="0.25"/>
    <row r="53674" hidden="1" x14ac:dyDescent="0.25"/>
    <row r="53675" hidden="1" x14ac:dyDescent="0.25"/>
    <row r="53676" hidden="1" x14ac:dyDescent="0.25"/>
    <row r="53677" hidden="1" x14ac:dyDescent="0.25"/>
    <row r="53678" hidden="1" x14ac:dyDescent="0.25"/>
    <row r="53679" hidden="1" x14ac:dyDescent="0.25"/>
    <row r="53680" hidden="1" x14ac:dyDescent="0.25"/>
    <row r="53681" hidden="1" x14ac:dyDescent="0.25"/>
    <row r="53682" hidden="1" x14ac:dyDescent="0.25"/>
    <row r="53683" hidden="1" x14ac:dyDescent="0.25"/>
    <row r="53684" hidden="1" x14ac:dyDescent="0.25"/>
    <row r="53685" hidden="1" x14ac:dyDescent="0.25"/>
    <row r="53686" hidden="1" x14ac:dyDescent="0.25"/>
    <row r="53687" hidden="1" x14ac:dyDescent="0.25"/>
    <row r="53688" hidden="1" x14ac:dyDescent="0.25"/>
    <row r="53689" hidden="1" x14ac:dyDescent="0.25"/>
    <row r="53690" hidden="1" x14ac:dyDescent="0.25"/>
    <row r="53691" hidden="1" x14ac:dyDescent="0.25"/>
    <row r="53692" hidden="1" x14ac:dyDescent="0.25"/>
    <row r="53693" hidden="1" x14ac:dyDescent="0.25"/>
    <row r="53694" hidden="1" x14ac:dyDescent="0.25"/>
    <row r="53695" hidden="1" x14ac:dyDescent="0.25"/>
    <row r="53696" hidden="1" x14ac:dyDescent="0.25"/>
    <row r="53697" hidden="1" x14ac:dyDescent="0.25"/>
    <row r="53698" hidden="1" x14ac:dyDescent="0.25"/>
    <row r="53699" hidden="1" x14ac:dyDescent="0.25"/>
    <row r="53700" hidden="1" x14ac:dyDescent="0.25"/>
    <row r="53701" hidden="1" x14ac:dyDescent="0.25"/>
    <row r="53702" hidden="1" x14ac:dyDescent="0.25"/>
    <row r="53703" hidden="1" x14ac:dyDescent="0.25"/>
    <row r="53704" hidden="1" x14ac:dyDescent="0.25"/>
    <row r="53705" hidden="1" x14ac:dyDescent="0.25"/>
    <row r="53706" hidden="1" x14ac:dyDescent="0.25"/>
    <row r="53707" hidden="1" x14ac:dyDescent="0.25"/>
    <row r="53708" hidden="1" x14ac:dyDescent="0.25"/>
    <row r="53709" hidden="1" x14ac:dyDescent="0.25"/>
    <row r="53710" hidden="1" x14ac:dyDescent="0.25"/>
    <row r="53711" hidden="1" x14ac:dyDescent="0.25"/>
    <row r="53712" hidden="1" x14ac:dyDescent="0.25"/>
    <row r="53713" hidden="1" x14ac:dyDescent="0.25"/>
    <row r="53714" hidden="1" x14ac:dyDescent="0.25"/>
    <row r="53715" hidden="1" x14ac:dyDescent="0.25"/>
    <row r="53716" hidden="1" x14ac:dyDescent="0.25"/>
    <row r="53717" hidden="1" x14ac:dyDescent="0.25"/>
    <row r="53718" hidden="1" x14ac:dyDescent="0.25"/>
    <row r="53719" hidden="1" x14ac:dyDescent="0.25"/>
    <row r="53720" hidden="1" x14ac:dyDescent="0.25"/>
    <row r="53721" hidden="1" x14ac:dyDescent="0.25"/>
    <row r="53722" hidden="1" x14ac:dyDescent="0.25"/>
    <row r="53723" hidden="1" x14ac:dyDescent="0.25"/>
    <row r="53724" hidden="1" x14ac:dyDescent="0.25"/>
    <row r="53725" hidden="1" x14ac:dyDescent="0.25"/>
    <row r="53726" hidden="1" x14ac:dyDescent="0.25"/>
    <row r="53727" hidden="1" x14ac:dyDescent="0.25"/>
    <row r="53728" hidden="1" x14ac:dyDescent="0.25"/>
    <row r="53729" hidden="1" x14ac:dyDescent="0.25"/>
    <row r="53730" hidden="1" x14ac:dyDescent="0.25"/>
    <row r="53731" hidden="1" x14ac:dyDescent="0.25"/>
    <row r="53732" hidden="1" x14ac:dyDescent="0.25"/>
    <row r="53733" hidden="1" x14ac:dyDescent="0.25"/>
    <row r="53734" hidden="1" x14ac:dyDescent="0.25"/>
    <row r="53735" hidden="1" x14ac:dyDescent="0.25"/>
    <row r="53736" hidden="1" x14ac:dyDescent="0.25"/>
    <row r="53737" hidden="1" x14ac:dyDescent="0.25"/>
    <row r="53738" hidden="1" x14ac:dyDescent="0.25"/>
    <row r="53739" hidden="1" x14ac:dyDescent="0.25"/>
    <row r="53740" hidden="1" x14ac:dyDescent="0.25"/>
    <row r="53741" hidden="1" x14ac:dyDescent="0.25"/>
    <row r="53742" hidden="1" x14ac:dyDescent="0.25"/>
    <row r="53743" hidden="1" x14ac:dyDescent="0.25"/>
    <row r="53744" hidden="1" x14ac:dyDescent="0.25"/>
    <row r="53745" hidden="1" x14ac:dyDescent="0.25"/>
    <row r="53746" hidden="1" x14ac:dyDescent="0.25"/>
    <row r="53747" hidden="1" x14ac:dyDescent="0.25"/>
    <row r="53748" hidden="1" x14ac:dyDescent="0.25"/>
    <row r="53749" hidden="1" x14ac:dyDescent="0.25"/>
    <row r="53750" hidden="1" x14ac:dyDescent="0.25"/>
    <row r="53751" hidden="1" x14ac:dyDescent="0.25"/>
    <row r="53752" hidden="1" x14ac:dyDescent="0.25"/>
    <row r="53753" hidden="1" x14ac:dyDescent="0.25"/>
    <row r="53754" hidden="1" x14ac:dyDescent="0.25"/>
    <row r="53755" hidden="1" x14ac:dyDescent="0.25"/>
    <row r="53756" hidden="1" x14ac:dyDescent="0.25"/>
    <row r="53757" hidden="1" x14ac:dyDescent="0.25"/>
    <row r="53758" hidden="1" x14ac:dyDescent="0.25"/>
    <row r="53759" hidden="1" x14ac:dyDescent="0.25"/>
    <row r="53760" hidden="1" x14ac:dyDescent="0.25"/>
    <row r="53761" hidden="1" x14ac:dyDescent="0.25"/>
    <row r="53762" hidden="1" x14ac:dyDescent="0.25"/>
    <row r="53763" hidden="1" x14ac:dyDescent="0.25"/>
    <row r="53764" hidden="1" x14ac:dyDescent="0.25"/>
    <row r="53765" hidden="1" x14ac:dyDescent="0.25"/>
    <row r="53766" hidden="1" x14ac:dyDescent="0.25"/>
    <row r="53767" hidden="1" x14ac:dyDescent="0.25"/>
    <row r="53768" hidden="1" x14ac:dyDescent="0.25"/>
    <row r="53769" hidden="1" x14ac:dyDescent="0.25"/>
    <row r="53770" hidden="1" x14ac:dyDescent="0.25"/>
    <row r="53771" hidden="1" x14ac:dyDescent="0.25"/>
    <row r="53772" hidden="1" x14ac:dyDescent="0.25"/>
    <row r="53773" hidden="1" x14ac:dyDescent="0.25"/>
    <row r="53774" hidden="1" x14ac:dyDescent="0.25"/>
    <row r="53775" hidden="1" x14ac:dyDescent="0.25"/>
    <row r="53776" hidden="1" x14ac:dyDescent="0.25"/>
    <row r="53777" hidden="1" x14ac:dyDescent="0.25"/>
    <row r="53778" hidden="1" x14ac:dyDescent="0.25"/>
    <row r="53779" hidden="1" x14ac:dyDescent="0.25"/>
    <row r="53780" hidden="1" x14ac:dyDescent="0.25"/>
    <row r="53781" hidden="1" x14ac:dyDescent="0.25"/>
    <row r="53782" hidden="1" x14ac:dyDescent="0.25"/>
    <row r="53783" hidden="1" x14ac:dyDescent="0.25"/>
    <row r="53784" hidden="1" x14ac:dyDescent="0.25"/>
    <row r="53785" hidden="1" x14ac:dyDescent="0.25"/>
    <row r="53786" hidden="1" x14ac:dyDescent="0.25"/>
    <row r="53787" hidden="1" x14ac:dyDescent="0.25"/>
    <row r="53788" hidden="1" x14ac:dyDescent="0.25"/>
    <row r="53789" hidden="1" x14ac:dyDescent="0.25"/>
    <row r="53790" hidden="1" x14ac:dyDescent="0.25"/>
    <row r="53791" hidden="1" x14ac:dyDescent="0.25"/>
    <row r="53792" hidden="1" x14ac:dyDescent="0.25"/>
    <row r="53793" hidden="1" x14ac:dyDescent="0.25"/>
    <row r="53794" hidden="1" x14ac:dyDescent="0.25"/>
    <row r="53795" hidden="1" x14ac:dyDescent="0.25"/>
    <row r="53796" hidden="1" x14ac:dyDescent="0.25"/>
    <row r="53797" hidden="1" x14ac:dyDescent="0.25"/>
    <row r="53798" hidden="1" x14ac:dyDescent="0.25"/>
    <row r="53799" hidden="1" x14ac:dyDescent="0.25"/>
    <row r="53800" hidden="1" x14ac:dyDescent="0.25"/>
    <row r="53801" hidden="1" x14ac:dyDescent="0.25"/>
    <row r="53802" hidden="1" x14ac:dyDescent="0.25"/>
    <row r="53803" hidden="1" x14ac:dyDescent="0.25"/>
    <row r="53804" hidden="1" x14ac:dyDescent="0.25"/>
    <row r="53805" hidden="1" x14ac:dyDescent="0.25"/>
    <row r="53806" hidden="1" x14ac:dyDescent="0.25"/>
    <row r="53807" hidden="1" x14ac:dyDescent="0.25"/>
    <row r="53808" hidden="1" x14ac:dyDescent="0.25"/>
    <row r="53809" hidden="1" x14ac:dyDescent="0.25"/>
    <row r="53810" hidden="1" x14ac:dyDescent="0.25"/>
    <row r="53811" hidden="1" x14ac:dyDescent="0.25"/>
    <row r="53812" hidden="1" x14ac:dyDescent="0.25"/>
    <row r="53813" hidden="1" x14ac:dyDescent="0.25"/>
    <row r="53814" hidden="1" x14ac:dyDescent="0.25"/>
    <row r="53815" hidden="1" x14ac:dyDescent="0.25"/>
    <row r="53816" hidden="1" x14ac:dyDescent="0.25"/>
    <row r="53817" hidden="1" x14ac:dyDescent="0.25"/>
    <row r="53818" hidden="1" x14ac:dyDescent="0.25"/>
    <row r="53819" hidden="1" x14ac:dyDescent="0.25"/>
    <row r="53820" hidden="1" x14ac:dyDescent="0.25"/>
    <row r="53821" hidden="1" x14ac:dyDescent="0.25"/>
    <row r="53822" hidden="1" x14ac:dyDescent="0.25"/>
    <row r="53823" hidden="1" x14ac:dyDescent="0.25"/>
    <row r="53824" hidden="1" x14ac:dyDescent="0.25"/>
    <row r="53825" hidden="1" x14ac:dyDescent="0.25"/>
    <row r="53826" hidden="1" x14ac:dyDescent="0.25"/>
    <row r="53827" hidden="1" x14ac:dyDescent="0.25"/>
    <row r="53828" hidden="1" x14ac:dyDescent="0.25"/>
    <row r="53829" hidden="1" x14ac:dyDescent="0.25"/>
    <row r="53830" hidden="1" x14ac:dyDescent="0.25"/>
    <row r="53831" hidden="1" x14ac:dyDescent="0.25"/>
    <row r="53832" hidden="1" x14ac:dyDescent="0.25"/>
    <row r="53833" hidden="1" x14ac:dyDescent="0.25"/>
    <row r="53834" hidden="1" x14ac:dyDescent="0.25"/>
    <row r="53835" hidden="1" x14ac:dyDescent="0.25"/>
    <row r="53836" hidden="1" x14ac:dyDescent="0.25"/>
    <row r="53837" hidden="1" x14ac:dyDescent="0.25"/>
    <row r="53838" hidden="1" x14ac:dyDescent="0.25"/>
    <row r="53839" hidden="1" x14ac:dyDescent="0.25"/>
    <row r="53840" hidden="1" x14ac:dyDescent="0.25"/>
    <row r="53841" hidden="1" x14ac:dyDescent="0.25"/>
    <row r="53842" hidden="1" x14ac:dyDescent="0.25"/>
    <row r="53843" hidden="1" x14ac:dyDescent="0.25"/>
    <row r="53844" hidden="1" x14ac:dyDescent="0.25"/>
    <row r="53845" hidden="1" x14ac:dyDescent="0.25"/>
    <row r="53846" hidden="1" x14ac:dyDescent="0.25"/>
    <row r="53847" hidden="1" x14ac:dyDescent="0.25"/>
    <row r="53848" hidden="1" x14ac:dyDescent="0.25"/>
    <row r="53849" hidden="1" x14ac:dyDescent="0.25"/>
    <row r="53850" hidden="1" x14ac:dyDescent="0.25"/>
    <row r="53851" hidden="1" x14ac:dyDescent="0.25"/>
    <row r="53852" hidden="1" x14ac:dyDescent="0.25"/>
    <row r="53853" hidden="1" x14ac:dyDescent="0.25"/>
    <row r="53854" hidden="1" x14ac:dyDescent="0.25"/>
    <row r="53855" hidden="1" x14ac:dyDescent="0.25"/>
    <row r="53856" hidden="1" x14ac:dyDescent="0.25"/>
    <row r="53857" hidden="1" x14ac:dyDescent="0.25"/>
    <row r="53858" hidden="1" x14ac:dyDescent="0.25"/>
    <row r="53859" hidden="1" x14ac:dyDescent="0.25"/>
    <row r="53860" hidden="1" x14ac:dyDescent="0.25"/>
    <row r="53861" hidden="1" x14ac:dyDescent="0.25"/>
    <row r="53862" hidden="1" x14ac:dyDescent="0.25"/>
    <row r="53863" hidden="1" x14ac:dyDescent="0.25"/>
    <row r="53864" hidden="1" x14ac:dyDescent="0.25"/>
    <row r="53865" hidden="1" x14ac:dyDescent="0.25"/>
    <row r="53866" hidden="1" x14ac:dyDescent="0.25"/>
    <row r="53867" hidden="1" x14ac:dyDescent="0.25"/>
    <row r="53868" hidden="1" x14ac:dyDescent="0.25"/>
    <row r="53869" hidden="1" x14ac:dyDescent="0.25"/>
    <row r="53870" hidden="1" x14ac:dyDescent="0.25"/>
    <row r="53871" hidden="1" x14ac:dyDescent="0.25"/>
    <row r="53872" hidden="1" x14ac:dyDescent="0.25"/>
    <row r="53873" hidden="1" x14ac:dyDescent="0.25"/>
    <row r="53874" hidden="1" x14ac:dyDescent="0.25"/>
    <row r="53875" hidden="1" x14ac:dyDescent="0.25"/>
    <row r="53876" hidden="1" x14ac:dyDescent="0.25"/>
    <row r="53877" hidden="1" x14ac:dyDescent="0.25"/>
    <row r="53878" hidden="1" x14ac:dyDescent="0.25"/>
    <row r="53879" hidden="1" x14ac:dyDescent="0.25"/>
    <row r="53880" hidden="1" x14ac:dyDescent="0.25"/>
    <row r="53881" hidden="1" x14ac:dyDescent="0.25"/>
    <row r="53882" hidden="1" x14ac:dyDescent="0.25"/>
    <row r="53883" hidden="1" x14ac:dyDescent="0.25"/>
    <row r="53884" hidden="1" x14ac:dyDescent="0.25"/>
    <row r="53885" hidden="1" x14ac:dyDescent="0.25"/>
    <row r="53886" hidden="1" x14ac:dyDescent="0.25"/>
    <row r="53887" hidden="1" x14ac:dyDescent="0.25"/>
    <row r="53888" hidden="1" x14ac:dyDescent="0.25"/>
    <row r="53889" hidden="1" x14ac:dyDescent="0.25"/>
    <row r="53890" hidden="1" x14ac:dyDescent="0.25"/>
    <row r="53891" hidden="1" x14ac:dyDescent="0.25"/>
    <row r="53892" hidden="1" x14ac:dyDescent="0.25"/>
    <row r="53893" hidden="1" x14ac:dyDescent="0.25"/>
    <row r="53894" hidden="1" x14ac:dyDescent="0.25"/>
    <row r="53895" hidden="1" x14ac:dyDescent="0.25"/>
    <row r="53896" hidden="1" x14ac:dyDescent="0.25"/>
    <row r="53897" hidden="1" x14ac:dyDescent="0.25"/>
    <row r="53898" hidden="1" x14ac:dyDescent="0.25"/>
    <row r="53899" hidden="1" x14ac:dyDescent="0.25"/>
    <row r="53900" hidden="1" x14ac:dyDescent="0.25"/>
    <row r="53901" hidden="1" x14ac:dyDescent="0.25"/>
    <row r="53902" hidden="1" x14ac:dyDescent="0.25"/>
    <row r="53903" hidden="1" x14ac:dyDescent="0.25"/>
    <row r="53904" hidden="1" x14ac:dyDescent="0.25"/>
    <row r="53905" hidden="1" x14ac:dyDescent="0.25"/>
    <row r="53906" hidden="1" x14ac:dyDescent="0.25"/>
    <row r="53907" hidden="1" x14ac:dyDescent="0.25"/>
    <row r="53908" hidden="1" x14ac:dyDescent="0.25"/>
    <row r="53909" hidden="1" x14ac:dyDescent="0.25"/>
    <row r="53910" hidden="1" x14ac:dyDescent="0.25"/>
    <row r="53911" hidden="1" x14ac:dyDescent="0.25"/>
    <row r="53912" hidden="1" x14ac:dyDescent="0.25"/>
    <row r="53913" hidden="1" x14ac:dyDescent="0.25"/>
    <row r="53914" hidden="1" x14ac:dyDescent="0.25"/>
    <row r="53915" hidden="1" x14ac:dyDescent="0.25"/>
    <row r="53916" hidden="1" x14ac:dyDescent="0.25"/>
    <row r="53917" hidden="1" x14ac:dyDescent="0.25"/>
    <row r="53918" hidden="1" x14ac:dyDescent="0.25"/>
    <row r="53919" hidden="1" x14ac:dyDescent="0.25"/>
    <row r="53920" hidden="1" x14ac:dyDescent="0.25"/>
    <row r="53921" hidden="1" x14ac:dyDescent="0.25"/>
    <row r="53922" hidden="1" x14ac:dyDescent="0.25"/>
    <row r="53923" hidden="1" x14ac:dyDescent="0.25"/>
    <row r="53924" hidden="1" x14ac:dyDescent="0.25"/>
    <row r="53925" hidden="1" x14ac:dyDescent="0.25"/>
    <row r="53926" hidden="1" x14ac:dyDescent="0.25"/>
    <row r="53927" hidden="1" x14ac:dyDescent="0.25"/>
    <row r="53928" hidden="1" x14ac:dyDescent="0.25"/>
    <row r="53929" hidden="1" x14ac:dyDescent="0.25"/>
    <row r="53930" hidden="1" x14ac:dyDescent="0.25"/>
    <row r="53931" hidden="1" x14ac:dyDescent="0.25"/>
    <row r="53932" hidden="1" x14ac:dyDescent="0.25"/>
    <row r="53933" hidden="1" x14ac:dyDescent="0.25"/>
    <row r="53934" hidden="1" x14ac:dyDescent="0.25"/>
    <row r="53935" hidden="1" x14ac:dyDescent="0.25"/>
    <row r="53936" hidden="1" x14ac:dyDescent="0.25"/>
    <row r="53937" hidden="1" x14ac:dyDescent="0.25"/>
    <row r="53938" hidden="1" x14ac:dyDescent="0.25"/>
    <row r="53939" hidden="1" x14ac:dyDescent="0.25"/>
    <row r="53940" hidden="1" x14ac:dyDescent="0.25"/>
    <row r="53941" hidden="1" x14ac:dyDescent="0.25"/>
    <row r="53942" hidden="1" x14ac:dyDescent="0.25"/>
    <row r="53943" hidden="1" x14ac:dyDescent="0.25"/>
    <row r="53944" hidden="1" x14ac:dyDescent="0.25"/>
    <row r="53945" hidden="1" x14ac:dyDescent="0.25"/>
    <row r="53946" hidden="1" x14ac:dyDescent="0.25"/>
    <row r="53947" hidden="1" x14ac:dyDescent="0.25"/>
    <row r="53948" hidden="1" x14ac:dyDescent="0.25"/>
    <row r="53949" hidden="1" x14ac:dyDescent="0.25"/>
    <row r="53950" hidden="1" x14ac:dyDescent="0.25"/>
    <row r="53951" hidden="1" x14ac:dyDescent="0.25"/>
    <row r="53952" hidden="1" x14ac:dyDescent="0.25"/>
    <row r="53953" hidden="1" x14ac:dyDescent="0.25"/>
    <row r="53954" hidden="1" x14ac:dyDescent="0.25"/>
    <row r="53955" hidden="1" x14ac:dyDescent="0.25"/>
    <row r="53956" hidden="1" x14ac:dyDescent="0.25"/>
    <row r="53957" hidden="1" x14ac:dyDescent="0.25"/>
    <row r="53958" hidden="1" x14ac:dyDescent="0.25"/>
    <row r="53959" hidden="1" x14ac:dyDescent="0.25"/>
    <row r="53960" hidden="1" x14ac:dyDescent="0.25"/>
    <row r="53961" hidden="1" x14ac:dyDescent="0.25"/>
    <row r="53962" hidden="1" x14ac:dyDescent="0.25"/>
    <row r="53963" hidden="1" x14ac:dyDescent="0.25"/>
    <row r="53964" hidden="1" x14ac:dyDescent="0.25"/>
    <row r="53965" hidden="1" x14ac:dyDescent="0.25"/>
    <row r="53966" hidden="1" x14ac:dyDescent="0.25"/>
    <row r="53967" hidden="1" x14ac:dyDescent="0.25"/>
    <row r="53968" hidden="1" x14ac:dyDescent="0.25"/>
    <row r="53969" hidden="1" x14ac:dyDescent="0.25"/>
    <row r="53970" hidden="1" x14ac:dyDescent="0.25"/>
    <row r="53971" hidden="1" x14ac:dyDescent="0.25"/>
    <row r="53972" hidden="1" x14ac:dyDescent="0.25"/>
    <row r="53973" hidden="1" x14ac:dyDescent="0.25"/>
    <row r="53974" hidden="1" x14ac:dyDescent="0.25"/>
    <row r="53975" hidden="1" x14ac:dyDescent="0.25"/>
    <row r="53976" hidden="1" x14ac:dyDescent="0.25"/>
    <row r="53977" hidden="1" x14ac:dyDescent="0.25"/>
    <row r="53978" hidden="1" x14ac:dyDescent="0.25"/>
    <row r="53979" hidden="1" x14ac:dyDescent="0.25"/>
    <row r="53980" hidden="1" x14ac:dyDescent="0.25"/>
    <row r="53981" hidden="1" x14ac:dyDescent="0.25"/>
    <row r="53982" hidden="1" x14ac:dyDescent="0.25"/>
    <row r="53983" hidden="1" x14ac:dyDescent="0.25"/>
    <row r="53984" hidden="1" x14ac:dyDescent="0.25"/>
    <row r="53985" hidden="1" x14ac:dyDescent="0.25"/>
    <row r="53986" hidden="1" x14ac:dyDescent="0.25"/>
    <row r="53987" hidden="1" x14ac:dyDescent="0.25"/>
    <row r="53988" hidden="1" x14ac:dyDescent="0.25"/>
    <row r="53989" hidden="1" x14ac:dyDescent="0.25"/>
    <row r="53990" hidden="1" x14ac:dyDescent="0.25"/>
    <row r="53991" hidden="1" x14ac:dyDescent="0.25"/>
    <row r="53992" hidden="1" x14ac:dyDescent="0.25"/>
    <row r="53993" hidden="1" x14ac:dyDescent="0.25"/>
    <row r="53994" hidden="1" x14ac:dyDescent="0.25"/>
    <row r="53995" hidden="1" x14ac:dyDescent="0.25"/>
    <row r="53996" hidden="1" x14ac:dyDescent="0.25"/>
    <row r="53997" hidden="1" x14ac:dyDescent="0.25"/>
    <row r="53998" hidden="1" x14ac:dyDescent="0.25"/>
    <row r="53999" hidden="1" x14ac:dyDescent="0.25"/>
    <row r="54000" hidden="1" x14ac:dyDescent="0.25"/>
    <row r="54001" hidden="1" x14ac:dyDescent="0.25"/>
    <row r="54002" hidden="1" x14ac:dyDescent="0.25"/>
    <row r="54003" hidden="1" x14ac:dyDescent="0.25"/>
    <row r="54004" hidden="1" x14ac:dyDescent="0.25"/>
    <row r="54005" hidden="1" x14ac:dyDescent="0.25"/>
    <row r="54006" hidden="1" x14ac:dyDescent="0.25"/>
    <row r="54007" hidden="1" x14ac:dyDescent="0.25"/>
    <row r="54008" hidden="1" x14ac:dyDescent="0.25"/>
    <row r="54009" hidden="1" x14ac:dyDescent="0.25"/>
    <row r="54010" hidden="1" x14ac:dyDescent="0.25"/>
    <row r="54011" hidden="1" x14ac:dyDescent="0.25"/>
    <row r="54012" hidden="1" x14ac:dyDescent="0.25"/>
    <row r="54013" hidden="1" x14ac:dyDescent="0.25"/>
    <row r="54014" hidden="1" x14ac:dyDescent="0.25"/>
    <row r="54015" hidden="1" x14ac:dyDescent="0.25"/>
    <row r="54016" hidden="1" x14ac:dyDescent="0.25"/>
    <row r="54017" hidden="1" x14ac:dyDescent="0.25"/>
    <row r="54018" hidden="1" x14ac:dyDescent="0.25"/>
    <row r="54019" hidden="1" x14ac:dyDescent="0.25"/>
    <row r="54020" hidden="1" x14ac:dyDescent="0.25"/>
    <row r="54021" hidden="1" x14ac:dyDescent="0.25"/>
    <row r="54022" hidden="1" x14ac:dyDescent="0.25"/>
    <row r="54023" hidden="1" x14ac:dyDescent="0.25"/>
    <row r="54024" hidden="1" x14ac:dyDescent="0.25"/>
    <row r="54025" hidden="1" x14ac:dyDescent="0.25"/>
    <row r="54026" hidden="1" x14ac:dyDescent="0.25"/>
    <row r="54027" hidden="1" x14ac:dyDescent="0.25"/>
    <row r="54028" hidden="1" x14ac:dyDescent="0.25"/>
    <row r="54029" hidden="1" x14ac:dyDescent="0.25"/>
    <row r="54030" hidden="1" x14ac:dyDescent="0.25"/>
    <row r="54031" hidden="1" x14ac:dyDescent="0.25"/>
    <row r="54032" hidden="1" x14ac:dyDescent="0.25"/>
    <row r="54033" hidden="1" x14ac:dyDescent="0.25"/>
    <row r="54034" hidden="1" x14ac:dyDescent="0.25"/>
    <row r="54035" hidden="1" x14ac:dyDescent="0.25"/>
    <row r="54036" hidden="1" x14ac:dyDescent="0.25"/>
    <row r="54037" hidden="1" x14ac:dyDescent="0.25"/>
    <row r="54038" hidden="1" x14ac:dyDescent="0.25"/>
    <row r="54039" hidden="1" x14ac:dyDescent="0.25"/>
    <row r="54040" hidden="1" x14ac:dyDescent="0.25"/>
    <row r="54041" hidden="1" x14ac:dyDescent="0.25"/>
    <row r="54042" hidden="1" x14ac:dyDescent="0.25"/>
    <row r="54043" hidden="1" x14ac:dyDescent="0.25"/>
    <row r="54044" hidden="1" x14ac:dyDescent="0.25"/>
    <row r="54045" hidden="1" x14ac:dyDescent="0.25"/>
    <row r="54046" hidden="1" x14ac:dyDescent="0.25"/>
    <row r="54047" hidden="1" x14ac:dyDescent="0.25"/>
    <row r="54048" hidden="1" x14ac:dyDescent="0.25"/>
    <row r="54049" hidden="1" x14ac:dyDescent="0.25"/>
    <row r="54050" hidden="1" x14ac:dyDescent="0.25"/>
    <row r="54051" hidden="1" x14ac:dyDescent="0.25"/>
    <row r="54052" hidden="1" x14ac:dyDescent="0.25"/>
    <row r="54053" hidden="1" x14ac:dyDescent="0.25"/>
    <row r="54054" hidden="1" x14ac:dyDescent="0.25"/>
    <row r="54055" hidden="1" x14ac:dyDescent="0.25"/>
    <row r="54056" hidden="1" x14ac:dyDescent="0.25"/>
    <row r="54057" hidden="1" x14ac:dyDescent="0.25"/>
    <row r="54058" hidden="1" x14ac:dyDescent="0.25"/>
    <row r="54059" hidden="1" x14ac:dyDescent="0.25"/>
    <row r="54060" hidden="1" x14ac:dyDescent="0.25"/>
    <row r="54061" hidden="1" x14ac:dyDescent="0.25"/>
    <row r="54062" hidden="1" x14ac:dyDescent="0.25"/>
    <row r="54063" hidden="1" x14ac:dyDescent="0.25"/>
    <row r="54064" hidden="1" x14ac:dyDescent="0.25"/>
    <row r="54065" hidden="1" x14ac:dyDescent="0.25"/>
    <row r="54066" hidden="1" x14ac:dyDescent="0.25"/>
    <row r="54067" hidden="1" x14ac:dyDescent="0.25"/>
    <row r="54068" hidden="1" x14ac:dyDescent="0.25"/>
    <row r="54069" hidden="1" x14ac:dyDescent="0.25"/>
    <row r="54070" hidden="1" x14ac:dyDescent="0.25"/>
    <row r="54071" hidden="1" x14ac:dyDescent="0.25"/>
    <row r="54072" hidden="1" x14ac:dyDescent="0.25"/>
    <row r="54073" hidden="1" x14ac:dyDescent="0.25"/>
    <row r="54074" hidden="1" x14ac:dyDescent="0.25"/>
    <row r="54075" hidden="1" x14ac:dyDescent="0.25"/>
    <row r="54076" hidden="1" x14ac:dyDescent="0.25"/>
    <row r="54077" hidden="1" x14ac:dyDescent="0.25"/>
    <row r="54078" hidden="1" x14ac:dyDescent="0.25"/>
    <row r="54079" hidden="1" x14ac:dyDescent="0.25"/>
    <row r="54080" hidden="1" x14ac:dyDescent="0.25"/>
    <row r="54081" hidden="1" x14ac:dyDescent="0.25"/>
    <row r="54082" hidden="1" x14ac:dyDescent="0.25"/>
    <row r="54083" hidden="1" x14ac:dyDescent="0.25"/>
    <row r="54084" hidden="1" x14ac:dyDescent="0.25"/>
    <row r="54085" hidden="1" x14ac:dyDescent="0.25"/>
    <row r="54086" hidden="1" x14ac:dyDescent="0.25"/>
    <row r="54087" hidden="1" x14ac:dyDescent="0.25"/>
    <row r="54088" hidden="1" x14ac:dyDescent="0.25"/>
    <row r="54089" hidden="1" x14ac:dyDescent="0.25"/>
    <row r="54090" hidden="1" x14ac:dyDescent="0.25"/>
    <row r="54091" hidden="1" x14ac:dyDescent="0.25"/>
    <row r="54092" hidden="1" x14ac:dyDescent="0.25"/>
    <row r="54093" hidden="1" x14ac:dyDescent="0.25"/>
    <row r="54094" hidden="1" x14ac:dyDescent="0.25"/>
    <row r="54095" hidden="1" x14ac:dyDescent="0.25"/>
    <row r="54096" hidden="1" x14ac:dyDescent="0.25"/>
    <row r="54097" hidden="1" x14ac:dyDescent="0.25"/>
    <row r="54098" hidden="1" x14ac:dyDescent="0.25"/>
    <row r="54099" hidden="1" x14ac:dyDescent="0.25"/>
    <row r="54100" hidden="1" x14ac:dyDescent="0.25"/>
    <row r="54101" hidden="1" x14ac:dyDescent="0.25"/>
    <row r="54102" hidden="1" x14ac:dyDescent="0.25"/>
    <row r="54103" hidden="1" x14ac:dyDescent="0.25"/>
    <row r="54104" hidden="1" x14ac:dyDescent="0.25"/>
    <row r="54105" hidden="1" x14ac:dyDescent="0.25"/>
    <row r="54106" hidden="1" x14ac:dyDescent="0.25"/>
    <row r="54107" hidden="1" x14ac:dyDescent="0.25"/>
    <row r="54108" hidden="1" x14ac:dyDescent="0.25"/>
    <row r="54109" hidden="1" x14ac:dyDescent="0.25"/>
    <row r="54110" hidden="1" x14ac:dyDescent="0.25"/>
    <row r="54111" hidden="1" x14ac:dyDescent="0.25"/>
    <row r="54112" hidden="1" x14ac:dyDescent="0.25"/>
    <row r="54113" hidden="1" x14ac:dyDescent="0.25"/>
    <row r="54114" hidden="1" x14ac:dyDescent="0.25"/>
    <row r="54115" hidden="1" x14ac:dyDescent="0.25"/>
    <row r="54116" hidden="1" x14ac:dyDescent="0.25"/>
    <row r="54117" hidden="1" x14ac:dyDescent="0.25"/>
    <row r="54118" hidden="1" x14ac:dyDescent="0.25"/>
    <row r="54119" hidden="1" x14ac:dyDescent="0.25"/>
    <row r="54120" hidden="1" x14ac:dyDescent="0.25"/>
    <row r="54121" hidden="1" x14ac:dyDescent="0.25"/>
    <row r="54122" hidden="1" x14ac:dyDescent="0.25"/>
    <row r="54123" hidden="1" x14ac:dyDescent="0.25"/>
    <row r="54124" hidden="1" x14ac:dyDescent="0.25"/>
    <row r="54125" hidden="1" x14ac:dyDescent="0.25"/>
    <row r="54126" hidden="1" x14ac:dyDescent="0.25"/>
    <row r="54127" hidden="1" x14ac:dyDescent="0.25"/>
    <row r="54128" hidden="1" x14ac:dyDescent="0.25"/>
    <row r="54129" hidden="1" x14ac:dyDescent="0.25"/>
    <row r="54130" hidden="1" x14ac:dyDescent="0.25"/>
    <row r="54131" hidden="1" x14ac:dyDescent="0.25"/>
    <row r="54132" hidden="1" x14ac:dyDescent="0.25"/>
    <row r="54133" hidden="1" x14ac:dyDescent="0.25"/>
    <row r="54134" hidden="1" x14ac:dyDescent="0.25"/>
    <row r="54135" hidden="1" x14ac:dyDescent="0.25"/>
    <row r="54136" hidden="1" x14ac:dyDescent="0.25"/>
    <row r="54137" hidden="1" x14ac:dyDescent="0.25"/>
    <row r="54138" hidden="1" x14ac:dyDescent="0.25"/>
    <row r="54139" hidden="1" x14ac:dyDescent="0.25"/>
    <row r="54140" hidden="1" x14ac:dyDescent="0.25"/>
    <row r="54141" hidden="1" x14ac:dyDescent="0.25"/>
    <row r="54142" hidden="1" x14ac:dyDescent="0.25"/>
    <row r="54143" hidden="1" x14ac:dyDescent="0.25"/>
    <row r="54144" hidden="1" x14ac:dyDescent="0.25"/>
    <row r="54145" hidden="1" x14ac:dyDescent="0.25"/>
    <row r="54146" hidden="1" x14ac:dyDescent="0.25"/>
    <row r="54147" hidden="1" x14ac:dyDescent="0.25"/>
    <row r="54148" hidden="1" x14ac:dyDescent="0.25"/>
    <row r="54149" hidden="1" x14ac:dyDescent="0.25"/>
    <row r="54150" hidden="1" x14ac:dyDescent="0.25"/>
    <row r="54151" hidden="1" x14ac:dyDescent="0.25"/>
    <row r="54152" hidden="1" x14ac:dyDescent="0.25"/>
    <row r="54153" hidden="1" x14ac:dyDescent="0.25"/>
    <row r="54154" hidden="1" x14ac:dyDescent="0.25"/>
    <row r="54155" hidden="1" x14ac:dyDescent="0.25"/>
    <row r="54156" hidden="1" x14ac:dyDescent="0.25"/>
    <row r="54157" hidden="1" x14ac:dyDescent="0.25"/>
    <row r="54158" hidden="1" x14ac:dyDescent="0.25"/>
    <row r="54159" hidden="1" x14ac:dyDescent="0.25"/>
    <row r="54160" hidden="1" x14ac:dyDescent="0.25"/>
    <row r="54161" hidden="1" x14ac:dyDescent="0.25"/>
    <row r="54162" hidden="1" x14ac:dyDescent="0.25"/>
    <row r="54163" hidden="1" x14ac:dyDescent="0.25"/>
    <row r="54164" hidden="1" x14ac:dyDescent="0.25"/>
    <row r="54165" hidden="1" x14ac:dyDescent="0.25"/>
    <row r="54166" hidden="1" x14ac:dyDescent="0.25"/>
    <row r="54167" hidden="1" x14ac:dyDescent="0.25"/>
    <row r="54168" hidden="1" x14ac:dyDescent="0.25"/>
    <row r="54169" hidden="1" x14ac:dyDescent="0.25"/>
    <row r="54170" hidden="1" x14ac:dyDescent="0.25"/>
    <row r="54171" hidden="1" x14ac:dyDescent="0.25"/>
    <row r="54172" hidden="1" x14ac:dyDescent="0.25"/>
    <row r="54173" hidden="1" x14ac:dyDescent="0.25"/>
    <row r="54174" hidden="1" x14ac:dyDescent="0.25"/>
    <row r="54175" hidden="1" x14ac:dyDescent="0.25"/>
    <row r="54176" hidden="1" x14ac:dyDescent="0.25"/>
    <row r="54177" hidden="1" x14ac:dyDescent="0.25"/>
    <row r="54178" hidden="1" x14ac:dyDescent="0.25"/>
    <row r="54179" hidden="1" x14ac:dyDescent="0.25"/>
    <row r="54180" hidden="1" x14ac:dyDescent="0.25"/>
    <row r="54181" hidden="1" x14ac:dyDescent="0.25"/>
    <row r="54182" hidden="1" x14ac:dyDescent="0.25"/>
    <row r="54183" hidden="1" x14ac:dyDescent="0.25"/>
    <row r="54184" hidden="1" x14ac:dyDescent="0.25"/>
    <row r="54185" hidden="1" x14ac:dyDescent="0.25"/>
    <row r="54186" hidden="1" x14ac:dyDescent="0.25"/>
    <row r="54187" hidden="1" x14ac:dyDescent="0.25"/>
    <row r="54188" hidden="1" x14ac:dyDescent="0.25"/>
    <row r="54189" hidden="1" x14ac:dyDescent="0.25"/>
    <row r="54190" hidden="1" x14ac:dyDescent="0.25"/>
    <row r="54191" hidden="1" x14ac:dyDescent="0.25"/>
    <row r="54192" hidden="1" x14ac:dyDescent="0.25"/>
    <row r="54193" hidden="1" x14ac:dyDescent="0.25"/>
    <row r="54194" hidden="1" x14ac:dyDescent="0.25"/>
    <row r="54195" hidden="1" x14ac:dyDescent="0.25"/>
    <row r="54196" hidden="1" x14ac:dyDescent="0.25"/>
    <row r="54197" hidden="1" x14ac:dyDescent="0.25"/>
    <row r="54198" hidden="1" x14ac:dyDescent="0.25"/>
    <row r="54199" hidden="1" x14ac:dyDescent="0.25"/>
    <row r="54200" hidden="1" x14ac:dyDescent="0.25"/>
    <row r="54201" hidden="1" x14ac:dyDescent="0.25"/>
    <row r="54202" hidden="1" x14ac:dyDescent="0.25"/>
    <row r="54203" hidden="1" x14ac:dyDescent="0.25"/>
    <row r="54204" hidden="1" x14ac:dyDescent="0.25"/>
    <row r="54205" hidden="1" x14ac:dyDescent="0.25"/>
    <row r="54206" hidden="1" x14ac:dyDescent="0.25"/>
    <row r="54207" hidden="1" x14ac:dyDescent="0.25"/>
    <row r="54208" hidden="1" x14ac:dyDescent="0.25"/>
    <row r="54209" hidden="1" x14ac:dyDescent="0.25"/>
    <row r="54210" hidden="1" x14ac:dyDescent="0.25"/>
    <row r="54211" hidden="1" x14ac:dyDescent="0.25"/>
    <row r="54212" hidden="1" x14ac:dyDescent="0.25"/>
    <row r="54213" hidden="1" x14ac:dyDescent="0.25"/>
    <row r="54214" hidden="1" x14ac:dyDescent="0.25"/>
    <row r="54215" hidden="1" x14ac:dyDescent="0.25"/>
    <row r="54216" hidden="1" x14ac:dyDescent="0.25"/>
    <row r="54217" hidden="1" x14ac:dyDescent="0.25"/>
    <row r="54218" hidden="1" x14ac:dyDescent="0.25"/>
    <row r="54219" hidden="1" x14ac:dyDescent="0.25"/>
    <row r="54220" hidden="1" x14ac:dyDescent="0.25"/>
    <row r="54221" hidden="1" x14ac:dyDescent="0.25"/>
    <row r="54222" hidden="1" x14ac:dyDescent="0.25"/>
    <row r="54223" hidden="1" x14ac:dyDescent="0.25"/>
    <row r="54224" hidden="1" x14ac:dyDescent="0.25"/>
    <row r="54225" hidden="1" x14ac:dyDescent="0.25"/>
    <row r="54226" hidden="1" x14ac:dyDescent="0.25"/>
    <row r="54227" hidden="1" x14ac:dyDescent="0.25"/>
    <row r="54228" hidden="1" x14ac:dyDescent="0.25"/>
    <row r="54229" hidden="1" x14ac:dyDescent="0.25"/>
    <row r="54230" hidden="1" x14ac:dyDescent="0.25"/>
    <row r="54231" hidden="1" x14ac:dyDescent="0.25"/>
    <row r="54232" hidden="1" x14ac:dyDescent="0.25"/>
    <row r="54233" hidden="1" x14ac:dyDescent="0.25"/>
    <row r="54234" hidden="1" x14ac:dyDescent="0.25"/>
    <row r="54235" hidden="1" x14ac:dyDescent="0.25"/>
    <row r="54236" hidden="1" x14ac:dyDescent="0.25"/>
    <row r="54237" hidden="1" x14ac:dyDescent="0.25"/>
    <row r="54238" hidden="1" x14ac:dyDescent="0.25"/>
    <row r="54239" hidden="1" x14ac:dyDescent="0.25"/>
    <row r="54240" hidden="1" x14ac:dyDescent="0.25"/>
    <row r="54241" hidden="1" x14ac:dyDescent="0.25"/>
    <row r="54242" hidden="1" x14ac:dyDescent="0.25"/>
    <row r="54243" hidden="1" x14ac:dyDescent="0.25"/>
    <row r="54244" hidden="1" x14ac:dyDescent="0.25"/>
    <row r="54245" hidden="1" x14ac:dyDescent="0.25"/>
    <row r="54246" hidden="1" x14ac:dyDescent="0.25"/>
    <row r="54247" hidden="1" x14ac:dyDescent="0.25"/>
    <row r="54248" hidden="1" x14ac:dyDescent="0.25"/>
    <row r="54249" hidden="1" x14ac:dyDescent="0.25"/>
    <row r="54250" hidden="1" x14ac:dyDescent="0.25"/>
    <row r="54251" hidden="1" x14ac:dyDescent="0.25"/>
    <row r="54252" hidden="1" x14ac:dyDescent="0.25"/>
    <row r="54253" hidden="1" x14ac:dyDescent="0.25"/>
    <row r="54254" hidden="1" x14ac:dyDescent="0.25"/>
    <row r="54255" hidden="1" x14ac:dyDescent="0.25"/>
    <row r="54256" hidden="1" x14ac:dyDescent="0.25"/>
    <row r="54257" hidden="1" x14ac:dyDescent="0.25"/>
    <row r="54258" hidden="1" x14ac:dyDescent="0.25"/>
    <row r="54259" hidden="1" x14ac:dyDescent="0.25"/>
    <row r="54260" hidden="1" x14ac:dyDescent="0.25"/>
    <row r="54261" hidden="1" x14ac:dyDescent="0.25"/>
    <row r="54262" hidden="1" x14ac:dyDescent="0.25"/>
    <row r="54263" hidden="1" x14ac:dyDescent="0.25"/>
    <row r="54264" hidden="1" x14ac:dyDescent="0.25"/>
    <row r="54265" hidden="1" x14ac:dyDescent="0.25"/>
    <row r="54266" hidden="1" x14ac:dyDescent="0.25"/>
    <row r="54267" hidden="1" x14ac:dyDescent="0.25"/>
    <row r="54268" hidden="1" x14ac:dyDescent="0.25"/>
    <row r="54269" hidden="1" x14ac:dyDescent="0.25"/>
    <row r="54270" hidden="1" x14ac:dyDescent="0.25"/>
    <row r="54271" hidden="1" x14ac:dyDescent="0.25"/>
    <row r="54272" hidden="1" x14ac:dyDescent="0.25"/>
    <row r="54273" hidden="1" x14ac:dyDescent="0.25"/>
    <row r="54274" hidden="1" x14ac:dyDescent="0.25"/>
    <row r="54275" hidden="1" x14ac:dyDescent="0.25"/>
    <row r="54276" hidden="1" x14ac:dyDescent="0.25"/>
    <row r="54277" hidden="1" x14ac:dyDescent="0.25"/>
    <row r="54278" hidden="1" x14ac:dyDescent="0.25"/>
    <row r="54279" hidden="1" x14ac:dyDescent="0.25"/>
    <row r="54280" hidden="1" x14ac:dyDescent="0.25"/>
    <row r="54281" hidden="1" x14ac:dyDescent="0.25"/>
    <row r="54282" hidden="1" x14ac:dyDescent="0.25"/>
    <row r="54283" hidden="1" x14ac:dyDescent="0.25"/>
    <row r="54284" hidden="1" x14ac:dyDescent="0.25"/>
    <row r="54285" hidden="1" x14ac:dyDescent="0.25"/>
    <row r="54286" hidden="1" x14ac:dyDescent="0.25"/>
    <row r="54287" hidden="1" x14ac:dyDescent="0.25"/>
    <row r="54288" hidden="1" x14ac:dyDescent="0.25"/>
    <row r="54289" hidden="1" x14ac:dyDescent="0.25"/>
    <row r="54290" hidden="1" x14ac:dyDescent="0.25"/>
    <row r="54291" hidden="1" x14ac:dyDescent="0.25"/>
    <row r="54292" hidden="1" x14ac:dyDescent="0.25"/>
    <row r="54293" hidden="1" x14ac:dyDescent="0.25"/>
    <row r="54294" hidden="1" x14ac:dyDescent="0.25"/>
    <row r="54295" hidden="1" x14ac:dyDescent="0.25"/>
    <row r="54296" hidden="1" x14ac:dyDescent="0.25"/>
    <row r="54297" hidden="1" x14ac:dyDescent="0.25"/>
    <row r="54298" hidden="1" x14ac:dyDescent="0.25"/>
    <row r="54299" hidden="1" x14ac:dyDescent="0.25"/>
    <row r="54300" hidden="1" x14ac:dyDescent="0.25"/>
    <row r="54301" hidden="1" x14ac:dyDescent="0.25"/>
    <row r="54302" hidden="1" x14ac:dyDescent="0.25"/>
    <row r="54303" hidden="1" x14ac:dyDescent="0.25"/>
    <row r="54304" hidden="1" x14ac:dyDescent="0.25"/>
    <row r="54305" hidden="1" x14ac:dyDescent="0.25"/>
    <row r="54306" hidden="1" x14ac:dyDescent="0.25"/>
    <row r="54307" hidden="1" x14ac:dyDescent="0.25"/>
    <row r="54308" hidden="1" x14ac:dyDescent="0.25"/>
    <row r="54309" hidden="1" x14ac:dyDescent="0.25"/>
    <row r="54310" hidden="1" x14ac:dyDescent="0.25"/>
    <row r="54311" hidden="1" x14ac:dyDescent="0.25"/>
    <row r="54312" hidden="1" x14ac:dyDescent="0.25"/>
    <row r="54313" hidden="1" x14ac:dyDescent="0.25"/>
    <row r="54314" hidden="1" x14ac:dyDescent="0.25"/>
    <row r="54315" hidden="1" x14ac:dyDescent="0.25"/>
    <row r="54316" hidden="1" x14ac:dyDescent="0.25"/>
    <row r="54317" hidden="1" x14ac:dyDescent="0.25"/>
    <row r="54318" hidden="1" x14ac:dyDescent="0.25"/>
    <row r="54319" hidden="1" x14ac:dyDescent="0.25"/>
    <row r="54320" hidden="1" x14ac:dyDescent="0.25"/>
    <row r="54321" hidden="1" x14ac:dyDescent="0.25"/>
    <row r="54322" hidden="1" x14ac:dyDescent="0.25"/>
    <row r="54323" hidden="1" x14ac:dyDescent="0.25"/>
    <row r="54324" hidden="1" x14ac:dyDescent="0.25"/>
    <row r="54325" hidden="1" x14ac:dyDescent="0.25"/>
    <row r="54326" hidden="1" x14ac:dyDescent="0.25"/>
    <row r="54327" hidden="1" x14ac:dyDescent="0.25"/>
    <row r="54328" hidden="1" x14ac:dyDescent="0.25"/>
    <row r="54329" hidden="1" x14ac:dyDescent="0.25"/>
    <row r="54330" hidden="1" x14ac:dyDescent="0.25"/>
    <row r="54331" hidden="1" x14ac:dyDescent="0.25"/>
    <row r="54332" hidden="1" x14ac:dyDescent="0.25"/>
    <row r="54333" hidden="1" x14ac:dyDescent="0.25"/>
    <row r="54334" hidden="1" x14ac:dyDescent="0.25"/>
    <row r="54335" hidden="1" x14ac:dyDescent="0.25"/>
    <row r="54336" hidden="1" x14ac:dyDescent="0.25"/>
    <row r="54337" hidden="1" x14ac:dyDescent="0.25"/>
    <row r="54338" hidden="1" x14ac:dyDescent="0.25"/>
    <row r="54339" hidden="1" x14ac:dyDescent="0.25"/>
    <row r="54340" hidden="1" x14ac:dyDescent="0.25"/>
    <row r="54341" hidden="1" x14ac:dyDescent="0.25"/>
    <row r="54342" hidden="1" x14ac:dyDescent="0.25"/>
    <row r="54343" hidden="1" x14ac:dyDescent="0.25"/>
    <row r="54344" hidden="1" x14ac:dyDescent="0.25"/>
    <row r="54345" hidden="1" x14ac:dyDescent="0.25"/>
    <row r="54346" hidden="1" x14ac:dyDescent="0.25"/>
    <row r="54347" hidden="1" x14ac:dyDescent="0.25"/>
    <row r="54348" hidden="1" x14ac:dyDescent="0.25"/>
    <row r="54349" hidden="1" x14ac:dyDescent="0.25"/>
    <row r="54350" hidden="1" x14ac:dyDescent="0.25"/>
    <row r="54351" hidden="1" x14ac:dyDescent="0.25"/>
    <row r="54352" hidden="1" x14ac:dyDescent="0.25"/>
    <row r="54353" hidden="1" x14ac:dyDescent="0.25"/>
    <row r="54354" hidden="1" x14ac:dyDescent="0.25"/>
    <row r="54355" hidden="1" x14ac:dyDescent="0.25"/>
    <row r="54356" hidden="1" x14ac:dyDescent="0.25"/>
    <row r="54357" hidden="1" x14ac:dyDescent="0.25"/>
    <row r="54358" hidden="1" x14ac:dyDescent="0.25"/>
    <row r="54359" hidden="1" x14ac:dyDescent="0.25"/>
    <row r="54360" hidden="1" x14ac:dyDescent="0.25"/>
    <row r="54361" hidden="1" x14ac:dyDescent="0.25"/>
    <row r="54362" hidden="1" x14ac:dyDescent="0.25"/>
    <row r="54363" hidden="1" x14ac:dyDescent="0.25"/>
    <row r="54364" hidden="1" x14ac:dyDescent="0.25"/>
    <row r="54365" hidden="1" x14ac:dyDescent="0.25"/>
    <row r="54366" hidden="1" x14ac:dyDescent="0.25"/>
    <row r="54367" hidden="1" x14ac:dyDescent="0.25"/>
    <row r="54368" hidden="1" x14ac:dyDescent="0.25"/>
    <row r="54369" hidden="1" x14ac:dyDescent="0.25"/>
    <row r="54370" hidden="1" x14ac:dyDescent="0.25"/>
    <row r="54371" hidden="1" x14ac:dyDescent="0.25"/>
    <row r="54372" hidden="1" x14ac:dyDescent="0.25"/>
    <row r="54373" hidden="1" x14ac:dyDescent="0.25"/>
    <row r="54374" hidden="1" x14ac:dyDescent="0.25"/>
    <row r="54375" hidden="1" x14ac:dyDescent="0.25"/>
    <row r="54376" hidden="1" x14ac:dyDescent="0.25"/>
    <row r="54377" hidden="1" x14ac:dyDescent="0.25"/>
    <row r="54378" hidden="1" x14ac:dyDescent="0.25"/>
    <row r="54379" hidden="1" x14ac:dyDescent="0.25"/>
    <row r="54380" hidden="1" x14ac:dyDescent="0.25"/>
    <row r="54381" hidden="1" x14ac:dyDescent="0.25"/>
    <row r="54382" hidden="1" x14ac:dyDescent="0.25"/>
    <row r="54383" hidden="1" x14ac:dyDescent="0.25"/>
    <row r="54384" hidden="1" x14ac:dyDescent="0.25"/>
    <row r="54385" hidden="1" x14ac:dyDescent="0.25"/>
    <row r="54386" hidden="1" x14ac:dyDescent="0.25"/>
    <row r="54387" hidden="1" x14ac:dyDescent="0.25"/>
    <row r="54388" hidden="1" x14ac:dyDescent="0.25"/>
    <row r="54389" hidden="1" x14ac:dyDescent="0.25"/>
    <row r="54390" hidden="1" x14ac:dyDescent="0.25"/>
    <row r="54391" hidden="1" x14ac:dyDescent="0.25"/>
    <row r="54392" hidden="1" x14ac:dyDescent="0.25"/>
    <row r="54393" hidden="1" x14ac:dyDescent="0.25"/>
    <row r="54394" hidden="1" x14ac:dyDescent="0.25"/>
    <row r="54395" hidden="1" x14ac:dyDescent="0.25"/>
    <row r="54396" hidden="1" x14ac:dyDescent="0.25"/>
    <row r="54397" hidden="1" x14ac:dyDescent="0.25"/>
    <row r="54398" hidden="1" x14ac:dyDescent="0.25"/>
    <row r="54399" hidden="1" x14ac:dyDescent="0.25"/>
    <row r="54400" hidden="1" x14ac:dyDescent="0.25"/>
    <row r="54401" hidden="1" x14ac:dyDescent="0.25"/>
    <row r="54402" hidden="1" x14ac:dyDescent="0.25"/>
    <row r="54403" hidden="1" x14ac:dyDescent="0.25"/>
    <row r="54404" hidden="1" x14ac:dyDescent="0.25"/>
    <row r="54405" hidden="1" x14ac:dyDescent="0.25"/>
    <row r="54406" hidden="1" x14ac:dyDescent="0.25"/>
    <row r="54407" hidden="1" x14ac:dyDescent="0.25"/>
    <row r="54408" hidden="1" x14ac:dyDescent="0.25"/>
    <row r="54409" hidden="1" x14ac:dyDescent="0.25"/>
    <row r="54410" hidden="1" x14ac:dyDescent="0.25"/>
    <row r="54411" hidden="1" x14ac:dyDescent="0.25"/>
    <row r="54412" hidden="1" x14ac:dyDescent="0.25"/>
    <row r="54413" hidden="1" x14ac:dyDescent="0.25"/>
    <row r="54414" hidden="1" x14ac:dyDescent="0.25"/>
    <row r="54415" hidden="1" x14ac:dyDescent="0.25"/>
    <row r="54416" hidden="1" x14ac:dyDescent="0.25"/>
    <row r="54417" hidden="1" x14ac:dyDescent="0.25"/>
    <row r="54418" hidden="1" x14ac:dyDescent="0.25"/>
    <row r="54419" hidden="1" x14ac:dyDescent="0.25"/>
    <row r="54420" hidden="1" x14ac:dyDescent="0.25"/>
    <row r="54421" hidden="1" x14ac:dyDescent="0.25"/>
    <row r="54422" hidden="1" x14ac:dyDescent="0.25"/>
    <row r="54423" hidden="1" x14ac:dyDescent="0.25"/>
    <row r="54424" hidden="1" x14ac:dyDescent="0.25"/>
    <row r="54425" hidden="1" x14ac:dyDescent="0.25"/>
    <row r="54426" hidden="1" x14ac:dyDescent="0.25"/>
    <row r="54427" hidden="1" x14ac:dyDescent="0.25"/>
    <row r="54428" hidden="1" x14ac:dyDescent="0.25"/>
    <row r="54429" hidden="1" x14ac:dyDescent="0.25"/>
    <row r="54430" hidden="1" x14ac:dyDescent="0.25"/>
    <row r="54431" hidden="1" x14ac:dyDescent="0.25"/>
    <row r="54432" hidden="1" x14ac:dyDescent="0.25"/>
    <row r="54433" hidden="1" x14ac:dyDescent="0.25"/>
    <row r="54434" hidden="1" x14ac:dyDescent="0.25"/>
    <row r="54435" hidden="1" x14ac:dyDescent="0.25"/>
    <row r="54436" hidden="1" x14ac:dyDescent="0.25"/>
    <row r="54437" hidden="1" x14ac:dyDescent="0.25"/>
    <row r="54438" hidden="1" x14ac:dyDescent="0.25"/>
    <row r="54439" hidden="1" x14ac:dyDescent="0.25"/>
    <row r="54440" hidden="1" x14ac:dyDescent="0.25"/>
    <row r="54441" hidden="1" x14ac:dyDescent="0.25"/>
    <row r="54442" hidden="1" x14ac:dyDescent="0.25"/>
    <row r="54443" hidden="1" x14ac:dyDescent="0.25"/>
    <row r="54444" hidden="1" x14ac:dyDescent="0.25"/>
    <row r="54445" hidden="1" x14ac:dyDescent="0.25"/>
    <row r="54446" hidden="1" x14ac:dyDescent="0.25"/>
    <row r="54447" hidden="1" x14ac:dyDescent="0.25"/>
    <row r="54448" hidden="1" x14ac:dyDescent="0.25"/>
    <row r="54449" hidden="1" x14ac:dyDescent="0.25"/>
    <row r="54450" hidden="1" x14ac:dyDescent="0.25"/>
    <row r="54451" hidden="1" x14ac:dyDescent="0.25"/>
    <row r="54452" hidden="1" x14ac:dyDescent="0.25"/>
    <row r="54453" hidden="1" x14ac:dyDescent="0.25"/>
    <row r="54454" hidden="1" x14ac:dyDescent="0.25"/>
    <row r="54455" hidden="1" x14ac:dyDescent="0.25"/>
    <row r="54456" hidden="1" x14ac:dyDescent="0.25"/>
    <row r="54457" hidden="1" x14ac:dyDescent="0.25"/>
    <row r="54458" hidden="1" x14ac:dyDescent="0.25"/>
    <row r="54459" hidden="1" x14ac:dyDescent="0.25"/>
    <row r="54460" hidden="1" x14ac:dyDescent="0.25"/>
    <row r="54461" hidden="1" x14ac:dyDescent="0.25"/>
    <row r="54462" hidden="1" x14ac:dyDescent="0.25"/>
    <row r="54463" hidden="1" x14ac:dyDescent="0.25"/>
    <row r="54464" hidden="1" x14ac:dyDescent="0.25"/>
    <row r="54465" hidden="1" x14ac:dyDescent="0.25"/>
    <row r="54466" hidden="1" x14ac:dyDescent="0.25"/>
    <row r="54467" hidden="1" x14ac:dyDescent="0.25"/>
    <row r="54468" hidden="1" x14ac:dyDescent="0.25"/>
    <row r="54469" hidden="1" x14ac:dyDescent="0.25"/>
    <row r="54470" hidden="1" x14ac:dyDescent="0.25"/>
    <row r="54471" hidden="1" x14ac:dyDescent="0.25"/>
    <row r="54472" hidden="1" x14ac:dyDescent="0.25"/>
    <row r="54473" hidden="1" x14ac:dyDescent="0.25"/>
    <row r="54474" hidden="1" x14ac:dyDescent="0.25"/>
    <row r="54475" hidden="1" x14ac:dyDescent="0.25"/>
    <row r="54476" hidden="1" x14ac:dyDescent="0.25"/>
    <row r="54477" hidden="1" x14ac:dyDescent="0.25"/>
    <row r="54478" hidden="1" x14ac:dyDescent="0.25"/>
    <row r="54479" hidden="1" x14ac:dyDescent="0.25"/>
    <row r="54480" hidden="1" x14ac:dyDescent="0.25"/>
    <row r="54481" hidden="1" x14ac:dyDescent="0.25"/>
    <row r="54482" hidden="1" x14ac:dyDescent="0.25"/>
    <row r="54483" hidden="1" x14ac:dyDescent="0.25"/>
    <row r="54484" hidden="1" x14ac:dyDescent="0.25"/>
    <row r="54485" hidden="1" x14ac:dyDescent="0.25"/>
    <row r="54486" hidden="1" x14ac:dyDescent="0.25"/>
    <row r="54487" hidden="1" x14ac:dyDescent="0.25"/>
    <row r="54488" hidden="1" x14ac:dyDescent="0.25"/>
    <row r="54489" hidden="1" x14ac:dyDescent="0.25"/>
    <row r="54490" hidden="1" x14ac:dyDescent="0.25"/>
    <row r="54491" hidden="1" x14ac:dyDescent="0.25"/>
    <row r="54492" hidden="1" x14ac:dyDescent="0.25"/>
    <row r="54493" hidden="1" x14ac:dyDescent="0.25"/>
    <row r="54494" hidden="1" x14ac:dyDescent="0.25"/>
    <row r="54495" hidden="1" x14ac:dyDescent="0.25"/>
    <row r="54496" hidden="1" x14ac:dyDescent="0.25"/>
    <row r="54497" hidden="1" x14ac:dyDescent="0.25"/>
    <row r="54498" hidden="1" x14ac:dyDescent="0.25"/>
    <row r="54499" hidden="1" x14ac:dyDescent="0.25"/>
    <row r="54500" hidden="1" x14ac:dyDescent="0.25"/>
    <row r="54501" hidden="1" x14ac:dyDescent="0.25"/>
    <row r="54502" hidden="1" x14ac:dyDescent="0.25"/>
    <row r="54503" hidden="1" x14ac:dyDescent="0.25"/>
    <row r="54504" hidden="1" x14ac:dyDescent="0.25"/>
    <row r="54505" hidden="1" x14ac:dyDescent="0.25"/>
    <row r="54506" hidden="1" x14ac:dyDescent="0.25"/>
    <row r="54507" hidden="1" x14ac:dyDescent="0.25"/>
    <row r="54508" hidden="1" x14ac:dyDescent="0.25"/>
    <row r="54509" hidden="1" x14ac:dyDescent="0.25"/>
    <row r="54510" hidden="1" x14ac:dyDescent="0.25"/>
    <row r="54511" hidden="1" x14ac:dyDescent="0.25"/>
    <row r="54512" hidden="1" x14ac:dyDescent="0.25"/>
    <row r="54513" hidden="1" x14ac:dyDescent="0.25"/>
    <row r="54514" hidden="1" x14ac:dyDescent="0.25"/>
    <row r="54515" hidden="1" x14ac:dyDescent="0.25"/>
    <row r="54516" hidden="1" x14ac:dyDescent="0.25"/>
    <row r="54517" hidden="1" x14ac:dyDescent="0.25"/>
    <row r="54518" hidden="1" x14ac:dyDescent="0.25"/>
    <row r="54519" hidden="1" x14ac:dyDescent="0.25"/>
    <row r="54520" hidden="1" x14ac:dyDescent="0.25"/>
    <row r="54521" hidden="1" x14ac:dyDescent="0.25"/>
    <row r="54522" hidden="1" x14ac:dyDescent="0.25"/>
    <row r="54523" hidden="1" x14ac:dyDescent="0.25"/>
    <row r="54524" hidden="1" x14ac:dyDescent="0.25"/>
    <row r="54525" hidden="1" x14ac:dyDescent="0.25"/>
    <row r="54526" hidden="1" x14ac:dyDescent="0.25"/>
    <row r="54527" hidden="1" x14ac:dyDescent="0.25"/>
    <row r="54528" hidden="1" x14ac:dyDescent="0.25"/>
    <row r="54529" hidden="1" x14ac:dyDescent="0.25"/>
    <row r="54530" hidden="1" x14ac:dyDescent="0.25"/>
    <row r="54531" hidden="1" x14ac:dyDescent="0.25"/>
    <row r="54532" hidden="1" x14ac:dyDescent="0.25"/>
    <row r="54533" hidden="1" x14ac:dyDescent="0.25"/>
    <row r="54534" hidden="1" x14ac:dyDescent="0.25"/>
    <row r="54535" hidden="1" x14ac:dyDescent="0.25"/>
    <row r="54536" hidden="1" x14ac:dyDescent="0.25"/>
    <row r="54537" hidden="1" x14ac:dyDescent="0.25"/>
    <row r="54538" hidden="1" x14ac:dyDescent="0.25"/>
    <row r="54539" hidden="1" x14ac:dyDescent="0.25"/>
    <row r="54540" hidden="1" x14ac:dyDescent="0.25"/>
    <row r="54541" hidden="1" x14ac:dyDescent="0.25"/>
    <row r="54542" hidden="1" x14ac:dyDescent="0.25"/>
    <row r="54543" hidden="1" x14ac:dyDescent="0.25"/>
    <row r="54544" hidden="1" x14ac:dyDescent="0.25"/>
    <row r="54545" hidden="1" x14ac:dyDescent="0.25"/>
    <row r="54546" hidden="1" x14ac:dyDescent="0.25"/>
    <row r="54547" hidden="1" x14ac:dyDescent="0.25"/>
    <row r="54548" hidden="1" x14ac:dyDescent="0.25"/>
    <row r="54549" hidden="1" x14ac:dyDescent="0.25"/>
    <row r="54550" hidden="1" x14ac:dyDescent="0.25"/>
    <row r="54551" hidden="1" x14ac:dyDescent="0.25"/>
    <row r="54552" hidden="1" x14ac:dyDescent="0.25"/>
    <row r="54553" hidden="1" x14ac:dyDescent="0.25"/>
    <row r="54554" hidden="1" x14ac:dyDescent="0.25"/>
    <row r="54555" hidden="1" x14ac:dyDescent="0.25"/>
    <row r="54556" hidden="1" x14ac:dyDescent="0.25"/>
    <row r="54557" hidden="1" x14ac:dyDescent="0.25"/>
    <row r="54558" hidden="1" x14ac:dyDescent="0.25"/>
    <row r="54559" hidden="1" x14ac:dyDescent="0.25"/>
    <row r="54560" hidden="1" x14ac:dyDescent="0.25"/>
    <row r="54561" hidden="1" x14ac:dyDescent="0.25"/>
    <row r="54562" hidden="1" x14ac:dyDescent="0.25"/>
    <row r="54563" hidden="1" x14ac:dyDescent="0.25"/>
    <row r="54564" hidden="1" x14ac:dyDescent="0.25"/>
    <row r="54565" hidden="1" x14ac:dyDescent="0.25"/>
    <row r="54566" hidden="1" x14ac:dyDescent="0.25"/>
    <row r="54567" hidden="1" x14ac:dyDescent="0.25"/>
    <row r="54568" hidden="1" x14ac:dyDescent="0.25"/>
    <row r="54569" hidden="1" x14ac:dyDescent="0.25"/>
    <row r="54570" hidden="1" x14ac:dyDescent="0.25"/>
    <row r="54571" hidden="1" x14ac:dyDescent="0.25"/>
    <row r="54572" hidden="1" x14ac:dyDescent="0.25"/>
    <row r="54573" hidden="1" x14ac:dyDescent="0.25"/>
    <row r="54574" hidden="1" x14ac:dyDescent="0.25"/>
    <row r="54575" hidden="1" x14ac:dyDescent="0.25"/>
    <row r="54576" hidden="1" x14ac:dyDescent="0.25"/>
    <row r="54577" hidden="1" x14ac:dyDescent="0.25"/>
    <row r="54578" hidden="1" x14ac:dyDescent="0.25"/>
    <row r="54579" hidden="1" x14ac:dyDescent="0.25"/>
    <row r="54580" hidden="1" x14ac:dyDescent="0.25"/>
    <row r="54581" hidden="1" x14ac:dyDescent="0.25"/>
    <row r="54582" hidden="1" x14ac:dyDescent="0.25"/>
    <row r="54583" hidden="1" x14ac:dyDescent="0.25"/>
    <row r="54584" hidden="1" x14ac:dyDescent="0.25"/>
    <row r="54585" hidden="1" x14ac:dyDescent="0.25"/>
    <row r="54586" hidden="1" x14ac:dyDescent="0.25"/>
    <row r="54587" hidden="1" x14ac:dyDescent="0.25"/>
    <row r="54588" hidden="1" x14ac:dyDescent="0.25"/>
    <row r="54589" hidden="1" x14ac:dyDescent="0.25"/>
    <row r="54590" hidden="1" x14ac:dyDescent="0.25"/>
    <row r="54591" hidden="1" x14ac:dyDescent="0.25"/>
    <row r="54592" hidden="1" x14ac:dyDescent="0.25"/>
    <row r="54593" hidden="1" x14ac:dyDescent="0.25"/>
    <row r="54594" hidden="1" x14ac:dyDescent="0.25"/>
    <row r="54595" hidden="1" x14ac:dyDescent="0.25"/>
    <row r="54596" hidden="1" x14ac:dyDescent="0.25"/>
    <row r="54597" hidden="1" x14ac:dyDescent="0.25"/>
    <row r="54598" hidden="1" x14ac:dyDescent="0.25"/>
    <row r="54599" hidden="1" x14ac:dyDescent="0.25"/>
    <row r="54600" hidden="1" x14ac:dyDescent="0.25"/>
    <row r="54601" hidden="1" x14ac:dyDescent="0.25"/>
    <row r="54602" hidden="1" x14ac:dyDescent="0.25"/>
    <row r="54603" hidden="1" x14ac:dyDescent="0.25"/>
    <row r="54604" hidden="1" x14ac:dyDescent="0.25"/>
    <row r="54605" hidden="1" x14ac:dyDescent="0.25"/>
    <row r="54606" hidden="1" x14ac:dyDescent="0.25"/>
    <row r="54607" hidden="1" x14ac:dyDescent="0.25"/>
    <row r="54608" hidden="1" x14ac:dyDescent="0.25"/>
    <row r="54609" hidden="1" x14ac:dyDescent="0.25"/>
    <row r="54610" hidden="1" x14ac:dyDescent="0.25"/>
    <row r="54611" hidden="1" x14ac:dyDescent="0.25"/>
    <row r="54612" hidden="1" x14ac:dyDescent="0.25"/>
    <row r="54613" hidden="1" x14ac:dyDescent="0.25"/>
    <row r="54614" hidden="1" x14ac:dyDescent="0.25"/>
    <row r="54615" hidden="1" x14ac:dyDescent="0.25"/>
    <row r="54616" hidden="1" x14ac:dyDescent="0.25"/>
    <row r="54617" hidden="1" x14ac:dyDescent="0.25"/>
    <row r="54618" hidden="1" x14ac:dyDescent="0.25"/>
    <row r="54619" hidden="1" x14ac:dyDescent="0.25"/>
    <row r="54620" hidden="1" x14ac:dyDescent="0.25"/>
    <row r="54621" hidden="1" x14ac:dyDescent="0.25"/>
    <row r="54622" hidden="1" x14ac:dyDescent="0.25"/>
    <row r="54623" hidden="1" x14ac:dyDescent="0.25"/>
    <row r="54624" hidden="1" x14ac:dyDescent="0.25"/>
    <row r="54625" hidden="1" x14ac:dyDescent="0.25"/>
    <row r="54626" hidden="1" x14ac:dyDescent="0.25"/>
    <row r="54627" hidden="1" x14ac:dyDescent="0.25"/>
    <row r="54628" hidden="1" x14ac:dyDescent="0.25"/>
    <row r="54629" hidden="1" x14ac:dyDescent="0.25"/>
    <row r="54630" hidden="1" x14ac:dyDescent="0.25"/>
    <row r="54631" hidden="1" x14ac:dyDescent="0.25"/>
    <row r="54632" hidden="1" x14ac:dyDescent="0.25"/>
    <row r="54633" hidden="1" x14ac:dyDescent="0.25"/>
    <row r="54634" hidden="1" x14ac:dyDescent="0.25"/>
    <row r="54635" hidden="1" x14ac:dyDescent="0.25"/>
    <row r="54636" hidden="1" x14ac:dyDescent="0.25"/>
    <row r="54637" hidden="1" x14ac:dyDescent="0.25"/>
    <row r="54638" hidden="1" x14ac:dyDescent="0.25"/>
    <row r="54639" hidden="1" x14ac:dyDescent="0.25"/>
    <row r="54640" hidden="1" x14ac:dyDescent="0.25"/>
    <row r="54641" hidden="1" x14ac:dyDescent="0.25"/>
    <row r="54642" hidden="1" x14ac:dyDescent="0.25"/>
    <row r="54643" hidden="1" x14ac:dyDescent="0.25"/>
    <row r="54644" hidden="1" x14ac:dyDescent="0.25"/>
    <row r="54645" hidden="1" x14ac:dyDescent="0.25"/>
    <row r="54646" hidden="1" x14ac:dyDescent="0.25"/>
    <row r="54647" hidden="1" x14ac:dyDescent="0.25"/>
    <row r="54648" hidden="1" x14ac:dyDescent="0.25"/>
    <row r="54649" hidden="1" x14ac:dyDescent="0.25"/>
    <row r="54650" hidden="1" x14ac:dyDescent="0.25"/>
    <row r="54651" hidden="1" x14ac:dyDescent="0.25"/>
    <row r="54652" hidden="1" x14ac:dyDescent="0.25"/>
    <row r="54653" hidden="1" x14ac:dyDescent="0.25"/>
    <row r="54654" hidden="1" x14ac:dyDescent="0.25"/>
    <row r="54655" hidden="1" x14ac:dyDescent="0.25"/>
    <row r="54656" hidden="1" x14ac:dyDescent="0.25"/>
    <row r="54657" hidden="1" x14ac:dyDescent="0.25"/>
    <row r="54658" hidden="1" x14ac:dyDescent="0.25"/>
    <row r="54659" hidden="1" x14ac:dyDescent="0.25"/>
    <row r="54660" hidden="1" x14ac:dyDescent="0.25"/>
    <row r="54661" hidden="1" x14ac:dyDescent="0.25"/>
    <row r="54662" hidden="1" x14ac:dyDescent="0.25"/>
    <row r="54663" hidden="1" x14ac:dyDescent="0.25"/>
    <row r="54664" hidden="1" x14ac:dyDescent="0.25"/>
    <row r="54665" hidden="1" x14ac:dyDescent="0.25"/>
    <row r="54666" hidden="1" x14ac:dyDescent="0.25"/>
    <row r="54667" hidden="1" x14ac:dyDescent="0.25"/>
    <row r="54668" hidden="1" x14ac:dyDescent="0.25"/>
    <row r="54669" hidden="1" x14ac:dyDescent="0.25"/>
    <row r="54670" hidden="1" x14ac:dyDescent="0.25"/>
    <row r="54671" hidden="1" x14ac:dyDescent="0.25"/>
    <row r="54672" hidden="1" x14ac:dyDescent="0.25"/>
    <row r="54673" hidden="1" x14ac:dyDescent="0.25"/>
    <row r="54674" hidden="1" x14ac:dyDescent="0.25"/>
    <row r="54675" hidden="1" x14ac:dyDescent="0.25"/>
    <row r="54676" hidden="1" x14ac:dyDescent="0.25"/>
    <row r="54677" hidden="1" x14ac:dyDescent="0.25"/>
    <row r="54678" hidden="1" x14ac:dyDescent="0.25"/>
    <row r="54679" hidden="1" x14ac:dyDescent="0.25"/>
    <row r="54680" hidden="1" x14ac:dyDescent="0.25"/>
    <row r="54681" hidden="1" x14ac:dyDescent="0.25"/>
    <row r="54682" hidden="1" x14ac:dyDescent="0.25"/>
    <row r="54683" hidden="1" x14ac:dyDescent="0.25"/>
    <row r="54684" hidden="1" x14ac:dyDescent="0.25"/>
    <row r="54685" hidden="1" x14ac:dyDescent="0.25"/>
    <row r="54686" hidden="1" x14ac:dyDescent="0.25"/>
    <row r="54687" hidden="1" x14ac:dyDescent="0.25"/>
    <row r="54688" hidden="1" x14ac:dyDescent="0.25"/>
    <row r="54689" hidden="1" x14ac:dyDescent="0.25"/>
    <row r="54690" hidden="1" x14ac:dyDescent="0.25"/>
    <row r="54691" hidden="1" x14ac:dyDescent="0.25"/>
    <row r="54692" hidden="1" x14ac:dyDescent="0.25"/>
    <row r="54693" hidden="1" x14ac:dyDescent="0.25"/>
    <row r="54694" hidden="1" x14ac:dyDescent="0.25"/>
    <row r="54695" hidden="1" x14ac:dyDescent="0.25"/>
    <row r="54696" hidden="1" x14ac:dyDescent="0.25"/>
    <row r="54697" hidden="1" x14ac:dyDescent="0.25"/>
    <row r="54698" hidden="1" x14ac:dyDescent="0.25"/>
    <row r="54699" hidden="1" x14ac:dyDescent="0.25"/>
    <row r="54700" hidden="1" x14ac:dyDescent="0.25"/>
    <row r="54701" hidden="1" x14ac:dyDescent="0.25"/>
    <row r="54702" hidden="1" x14ac:dyDescent="0.25"/>
    <row r="54703" hidden="1" x14ac:dyDescent="0.25"/>
    <row r="54704" hidden="1" x14ac:dyDescent="0.25"/>
    <row r="54705" hidden="1" x14ac:dyDescent="0.25"/>
    <row r="54706" hidden="1" x14ac:dyDescent="0.25"/>
    <row r="54707" hidden="1" x14ac:dyDescent="0.25"/>
    <row r="54708" hidden="1" x14ac:dyDescent="0.25"/>
    <row r="54709" hidden="1" x14ac:dyDescent="0.25"/>
    <row r="54710" hidden="1" x14ac:dyDescent="0.25"/>
    <row r="54711" hidden="1" x14ac:dyDescent="0.25"/>
    <row r="54712" hidden="1" x14ac:dyDescent="0.25"/>
    <row r="54713" hidden="1" x14ac:dyDescent="0.25"/>
    <row r="54714" hidden="1" x14ac:dyDescent="0.25"/>
    <row r="54715" hidden="1" x14ac:dyDescent="0.25"/>
    <row r="54716" hidden="1" x14ac:dyDescent="0.25"/>
    <row r="54717" hidden="1" x14ac:dyDescent="0.25"/>
    <row r="54718" hidden="1" x14ac:dyDescent="0.25"/>
    <row r="54719" hidden="1" x14ac:dyDescent="0.25"/>
    <row r="54720" hidden="1" x14ac:dyDescent="0.25"/>
    <row r="54721" hidden="1" x14ac:dyDescent="0.25"/>
    <row r="54722" hidden="1" x14ac:dyDescent="0.25"/>
    <row r="54723" hidden="1" x14ac:dyDescent="0.25"/>
    <row r="54724" hidden="1" x14ac:dyDescent="0.25"/>
    <row r="54725" hidden="1" x14ac:dyDescent="0.25"/>
    <row r="54726" hidden="1" x14ac:dyDescent="0.25"/>
    <row r="54727" hidden="1" x14ac:dyDescent="0.25"/>
    <row r="54728" hidden="1" x14ac:dyDescent="0.25"/>
    <row r="54729" hidden="1" x14ac:dyDescent="0.25"/>
    <row r="54730" hidden="1" x14ac:dyDescent="0.25"/>
    <row r="54731" hidden="1" x14ac:dyDescent="0.25"/>
    <row r="54732" hidden="1" x14ac:dyDescent="0.25"/>
    <row r="54733" hidden="1" x14ac:dyDescent="0.25"/>
    <row r="54734" hidden="1" x14ac:dyDescent="0.25"/>
    <row r="54735" hidden="1" x14ac:dyDescent="0.25"/>
    <row r="54736" hidden="1" x14ac:dyDescent="0.25"/>
    <row r="54737" hidden="1" x14ac:dyDescent="0.25"/>
    <row r="54738" hidden="1" x14ac:dyDescent="0.25"/>
    <row r="54739" hidden="1" x14ac:dyDescent="0.25"/>
    <row r="54740" hidden="1" x14ac:dyDescent="0.25"/>
    <row r="54741" hidden="1" x14ac:dyDescent="0.25"/>
    <row r="54742" hidden="1" x14ac:dyDescent="0.25"/>
    <row r="54743" hidden="1" x14ac:dyDescent="0.25"/>
    <row r="54744" hidden="1" x14ac:dyDescent="0.25"/>
    <row r="54745" hidden="1" x14ac:dyDescent="0.25"/>
    <row r="54746" hidden="1" x14ac:dyDescent="0.25"/>
    <row r="54747" hidden="1" x14ac:dyDescent="0.25"/>
    <row r="54748" hidden="1" x14ac:dyDescent="0.25"/>
    <row r="54749" hidden="1" x14ac:dyDescent="0.25"/>
    <row r="54750" hidden="1" x14ac:dyDescent="0.25"/>
    <row r="54751" hidden="1" x14ac:dyDescent="0.25"/>
    <row r="54752" hidden="1" x14ac:dyDescent="0.25"/>
    <row r="54753" hidden="1" x14ac:dyDescent="0.25"/>
    <row r="54754" hidden="1" x14ac:dyDescent="0.25"/>
    <row r="54755" hidden="1" x14ac:dyDescent="0.25"/>
    <row r="54756" hidden="1" x14ac:dyDescent="0.25"/>
    <row r="54757" hidden="1" x14ac:dyDescent="0.25"/>
    <row r="54758" hidden="1" x14ac:dyDescent="0.25"/>
    <row r="54759" hidden="1" x14ac:dyDescent="0.25"/>
    <row r="54760" hidden="1" x14ac:dyDescent="0.25"/>
    <row r="54761" hidden="1" x14ac:dyDescent="0.25"/>
    <row r="54762" hidden="1" x14ac:dyDescent="0.25"/>
    <row r="54763" hidden="1" x14ac:dyDescent="0.25"/>
    <row r="54764" hidden="1" x14ac:dyDescent="0.25"/>
    <row r="54765" hidden="1" x14ac:dyDescent="0.25"/>
    <row r="54766" hidden="1" x14ac:dyDescent="0.25"/>
    <row r="54767" hidden="1" x14ac:dyDescent="0.25"/>
    <row r="54768" hidden="1" x14ac:dyDescent="0.25"/>
    <row r="54769" hidden="1" x14ac:dyDescent="0.25"/>
    <row r="54770" hidden="1" x14ac:dyDescent="0.25"/>
    <row r="54771" hidden="1" x14ac:dyDescent="0.25"/>
    <row r="54772" hidden="1" x14ac:dyDescent="0.25"/>
    <row r="54773" hidden="1" x14ac:dyDescent="0.25"/>
    <row r="54774" hidden="1" x14ac:dyDescent="0.25"/>
    <row r="54775" hidden="1" x14ac:dyDescent="0.25"/>
    <row r="54776" hidden="1" x14ac:dyDescent="0.25"/>
    <row r="54777" hidden="1" x14ac:dyDescent="0.25"/>
    <row r="54778" hidden="1" x14ac:dyDescent="0.25"/>
    <row r="54779" hidden="1" x14ac:dyDescent="0.25"/>
    <row r="54780" hidden="1" x14ac:dyDescent="0.25"/>
    <row r="54781" hidden="1" x14ac:dyDescent="0.25"/>
    <row r="54782" hidden="1" x14ac:dyDescent="0.25"/>
    <row r="54783" hidden="1" x14ac:dyDescent="0.25"/>
    <row r="54784" hidden="1" x14ac:dyDescent="0.25"/>
    <row r="54785" hidden="1" x14ac:dyDescent="0.25"/>
    <row r="54786" hidden="1" x14ac:dyDescent="0.25"/>
    <row r="54787" hidden="1" x14ac:dyDescent="0.25"/>
    <row r="54788" hidden="1" x14ac:dyDescent="0.25"/>
    <row r="54789" hidden="1" x14ac:dyDescent="0.25"/>
    <row r="54790" hidden="1" x14ac:dyDescent="0.25"/>
    <row r="54791" hidden="1" x14ac:dyDescent="0.25"/>
    <row r="54792" hidden="1" x14ac:dyDescent="0.25"/>
    <row r="54793" hidden="1" x14ac:dyDescent="0.25"/>
    <row r="54794" hidden="1" x14ac:dyDescent="0.25"/>
    <row r="54795" hidden="1" x14ac:dyDescent="0.25"/>
    <row r="54796" hidden="1" x14ac:dyDescent="0.25"/>
    <row r="54797" hidden="1" x14ac:dyDescent="0.25"/>
    <row r="54798" hidden="1" x14ac:dyDescent="0.25"/>
    <row r="54799" hidden="1" x14ac:dyDescent="0.25"/>
    <row r="54800" hidden="1" x14ac:dyDescent="0.25"/>
    <row r="54801" hidden="1" x14ac:dyDescent="0.25"/>
    <row r="54802" hidden="1" x14ac:dyDescent="0.25"/>
    <row r="54803" hidden="1" x14ac:dyDescent="0.25"/>
    <row r="54804" hidden="1" x14ac:dyDescent="0.25"/>
    <row r="54805" hidden="1" x14ac:dyDescent="0.25"/>
    <row r="54806" hidden="1" x14ac:dyDescent="0.25"/>
    <row r="54807" hidden="1" x14ac:dyDescent="0.25"/>
    <row r="54808" hidden="1" x14ac:dyDescent="0.25"/>
    <row r="54809" hidden="1" x14ac:dyDescent="0.25"/>
    <row r="54810" hidden="1" x14ac:dyDescent="0.25"/>
    <row r="54811" hidden="1" x14ac:dyDescent="0.25"/>
    <row r="54812" hidden="1" x14ac:dyDescent="0.25"/>
    <row r="54813" hidden="1" x14ac:dyDescent="0.25"/>
    <row r="54814" hidden="1" x14ac:dyDescent="0.25"/>
    <row r="54815" hidden="1" x14ac:dyDescent="0.25"/>
    <row r="54816" hidden="1" x14ac:dyDescent="0.25"/>
    <row r="54817" hidden="1" x14ac:dyDescent="0.25"/>
    <row r="54818" hidden="1" x14ac:dyDescent="0.25"/>
    <row r="54819" hidden="1" x14ac:dyDescent="0.25"/>
    <row r="54820" hidden="1" x14ac:dyDescent="0.25"/>
    <row r="54821" hidden="1" x14ac:dyDescent="0.25"/>
    <row r="54822" hidden="1" x14ac:dyDescent="0.25"/>
    <row r="54823" hidden="1" x14ac:dyDescent="0.25"/>
    <row r="54824" hidden="1" x14ac:dyDescent="0.25"/>
    <row r="54825" hidden="1" x14ac:dyDescent="0.25"/>
    <row r="54826" hidden="1" x14ac:dyDescent="0.25"/>
    <row r="54827" hidden="1" x14ac:dyDescent="0.25"/>
    <row r="54828" hidden="1" x14ac:dyDescent="0.25"/>
    <row r="54829" hidden="1" x14ac:dyDescent="0.25"/>
    <row r="54830" hidden="1" x14ac:dyDescent="0.25"/>
    <row r="54831" hidden="1" x14ac:dyDescent="0.25"/>
    <row r="54832" hidden="1" x14ac:dyDescent="0.25"/>
    <row r="54833" hidden="1" x14ac:dyDescent="0.25"/>
    <row r="54834" hidden="1" x14ac:dyDescent="0.25"/>
    <row r="54835" hidden="1" x14ac:dyDescent="0.25"/>
    <row r="54836" hidden="1" x14ac:dyDescent="0.25"/>
    <row r="54837" hidden="1" x14ac:dyDescent="0.25"/>
    <row r="54838" hidden="1" x14ac:dyDescent="0.25"/>
    <row r="54839" hidden="1" x14ac:dyDescent="0.25"/>
    <row r="54840" hidden="1" x14ac:dyDescent="0.25"/>
    <row r="54841" hidden="1" x14ac:dyDescent="0.25"/>
    <row r="54842" hidden="1" x14ac:dyDescent="0.25"/>
    <row r="54843" hidden="1" x14ac:dyDescent="0.25"/>
    <row r="54844" hidden="1" x14ac:dyDescent="0.25"/>
    <row r="54845" hidden="1" x14ac:dyDescent="0.25"/>
    <row r="54846" hidden="1" x14ac:dyDescent="0.25"/>
    <row r="54847" hidden="1" x14ac:dyDescent="0.25"/>
    <row r="54848" hidden="1" x14ac:dyDescent="0.25"/>
    <row r="54849" hidden="1" x14ac:dyDescent="0.25"/>
    <row r="54850" hidden="1" x14ac:dyDescent="0.25"/>
    <row r="54851" hidden="1" x14ac:dyDescent="0.25"/>
    <row r="54852" hidden="1" x14ac:dyDescent="0.25"/>
    <row r="54853" hidden="1" x14ac:dyDescent="0.25"/>
    <row r="54854" hidden="1" x14ac:dyDescent="0.25"/>
    <row r="54855" hidden="1" x14ac:dyDescent="0.25"/>
    <row r="54856" hidden="1" x14ac:dyDescent="0.25"/>
    <row r="54857" hidden="1" x14ac:dyDescent="0.25"/>
    <row r="54858" hidden="1" x14ac:dyDescent="0.25"/>
    <row r="54859" hidden="1" x14ac:dyDescent="0.25"/>
    <row r="54860" hidden="1" x14ac:dyDescent="0.25"/>
    <row r="54861" hidden="1" x14ac:dyDescent="0.25"/>
    <row r="54862" hidden="1" x14ac:dyDescent="0.25"/>
    <row r="54863" hidden="1" x14ac:dyDescent="0.25"/>
    <row r="54864" hidden="1" x14ac:dyDescent="0.25"/>
    <row r="54865" hidden="1" x14ac:dyDescent="0.25"/>
    <row r="54866" hidden="1" x14ac:dyDescent="0.25"/>
    <row r="54867" hidden="1" x14ac:dyDescent="0.25"/>
    <row r="54868" hidden="1" x14ac:dyDescent="0.25"/>
    <row r="54869" hidden="1" x14ac:dyDescent="0.25"/>
    <row r="54870" hidden="1" x14ac:dyDescent="0.25"/>
    <row r="54871" hidden="1" x14ac:dyDescent="0.25"/>
    <row r="54872" hidden="1" x14ac:dyDescent="0.25"/>
    <row r="54873" hidden="1" x14ac:dyDescent="0.25"/>
    <row r="54874" hidden="1" x14ac:dyDescent="0.25"/>
    <row r="54875" hidden="1" x14ac:dyDescent="0.25"/>
    <row r="54876" hidden="1" x14ac:dyDescent="0.25"/>
    <row r="54877" hidden="1" x14ac:dyDescent="0.25"/>
    <row r="54878" hidden="1" x14ac:dyDescent="0.25"/>
    <row r="54879" hidden="1" x14ac:dyDescent="0.25"/>
    <row r="54880" hidden="1" x14ac:dyDescent="0.25"/>
    <row r="54881" hidden="1" x14ac:dyDescent="0.25"/>
    <row r="54882" hidden="1" x14ac:dyDescent="0.25"/>
    <row r="54883" hidden="1" x14ac:dyDescent="0.25"/>
    <row r="54884" hidden="1" x14ac:dyDescent="0.25"/>
    <row r="54885" hidden="1" x14ac:dyDescent="0.25"/>
    <row r="54886" hidden="1" x14ac:dyDescent="0.25"/>
    <row r="54887" hidden="1" x14ac:dyDescent="0.25"/>
    <row r="54888" hidden="1" x14ac:dyDescent="0.25"/>
    <row r="54889" hidden="1" x14ac:dyDescent="0.25"/>
    <row r="54890" hidden="1" x14ac:dyDescent="0.25"/>
    <row r="54891" hidden="1" x14ac:dyDescent="0.25"/>
    <row r="54892" hidden="1" x14ac:dyDescent="0.25"/>
    <row r="54893" hidden="1" x14ac:dyDescent="0.25"/>
    <row r="54894" hidden="1" x14ac:dyDescent="0.25"/>
    <row r="54895" hidden="1" x14ac:dyDescent="0.25"/>
    <row r="54896" hidden="1" x14ac:dyDescent="0.25"/>
    <row r="54897" hidden="1" x14ac:dyDescent="0.25"/>
    <row r="54898" hidden="1" x14ac:dyDescent="0.25"/>
    <row r="54899" hidden="1" x14ac:dyDescent="0.25"/>
    <row r="54900" hidden="1" x14ac:dyDescent="0.25"/>
    <row r="54901" hidden="1" x14ac:dyDescent="0.25"/>
    <row r="54902" hidden="1" x14ac:dyDescent="0.25"/>
    <row r="54903" hidden="1" x14ac:dyDescent="0.25"/>
    <row r="54904" hidden="1" x14ac:dyDescent="0.25"/>
    <row r="54905" hidden="1" x14ac:dyDescent="0.25"/>
    <row r="54906" hidden="1" x14ac:dyDescent="0.25"/>
    <row r="54907" hidden="1" x14ac:dyDescent="0.25"/>
    <row r="54908" hidden="1" x14ac:dyDescent="0.25"/>
    <row r="54909" hidden="1" x14ac:dyDescent="0.25"/>
    <row r="54910" hidden="1" x14ac:dyDescent="0.25"/>
    <row r="54911" hidden="1" x14ac:dyDescent="0.25"/>
    <row r="54912" hidden="1" x14ac:dyDescent="0.25"/>
    <row r="54913" hidden="1" x14ac:dyDescent="0.25"/>
    <row r="54914" hidden="1" x14ac:dyDescent="0.25"/>
    <row r="54915" hidden="1" x14ac:dyDescent="0.25"/>
    <row r="54916" hidden="1" x14ac:dyDescent="0.25"/>
    <row r="54917" hidden="1" x14ac:dyDescent="0.25"/>
    <row r="54918" hidden="1" x14ac:dyDescent="0.25"/>
    <row r="54919" hidden="1" x14ac:dyDescent="0.25"/>
    <row r="54920" hidden="1" x14ac:dyDescent="0.25"/>
    <row r="54921" hidden="1" x14ac:dyDescent="0.25"/>
    <row r="54922" hidden="1" x14ac:dyDescent="0.25"/>
    <row r="54923" hidden="1" x14ac:dyDescent="0.25"/>
    <row r="54924" hidden="1" x14ac:dyDescent="0.25"/>
    <row r="54925" hidden="1" x14ac:dyDescent="0.25"/>
    <row r="54926" hidden="1" x14ac:dyDescent="0.25"/>
    <row r="54927" hidden="1" x14ac:dyDescent="0.25"/>
    <row r="54928" hidden="1" x14ac:dyDescent="0.25"/>
    <row r="54929" hidden="1" x14ac:dyDescent="0.25"/>
    <row r="54930" hidden="1" x14ac:dyDescent="0.25"/>
    <row r="54931" hidden="1" x14ac:dyDescent="0.25"/>
    <row r="54932" hidden="1" x14ac:dyDescent="0.25"/>
    <row r="54933" hidden="1" x14ac:dyDescent="0.25"/>
    <row r="54934" hidden="1" x14ac:dyDescent="0.25"/>
    <row r="54935" hidden="1" x14ac:dyDescent="0.25"/>
    <row r="54936" hidden="1" x14ac:dyDescent="0.25"/>
    <row r="54937" hidden="1" x14ac:dyDescent="0.25"/>
    <row r="54938" hidden="1" x14ac:dyDescent="0.25"/>
    <row r="54939" hidden="1" x14ac:dyDescent="0.25"/>
    <row r="54940" hidden="1" x14ac:dyDescent="0.25"/>
    <row r="54941" hidden="1" x14ac:dyDescent="0.25"/>
    <row r="54942" hidden="1" x14ac:dyDescent="0.25"/>
    <row r="54943" hidden="1" x14ac:dyDescent="0.25"/>
    <row r="54944" hidden="1" x14ac:dyDescent="0.25"/>
    <row r="54945" hidden="1" x14ac:dyDescent="0.25"/>
    <row r="54946" hidden="1" x14ac:dyDescent="0.25"/>
    <row r="54947" hidden="1" x14ac:dyDescent="0.25"/>
    <row r="54948" hidden="1" x14ac:dyDescent="0.25"/>
    <row r="54949" hidden="1" x14ac:dyDescent="0.25"/>
    <row r="54950" hidden="1" x14ac:dyDescent="0.25"/>
    <row r="54951" hidden="1" x14ac:dyDescent="0.25"/>
    <row r="54952" hidden="1" x14ac:dyDescent="0.25"/>
    <row r="54953" hidden="1" x14ac:dyDescent="0.25"/>
    <row r="54954" hidden="1" x14ac:dyDescent="0.25"/>
    <row r="54955" hidden="1" x14ac:dyDescent="0.25"/>
    <row r="54956" hidden="1" x14ac:dyDescent="0.25"/>
    <row r="54957" hidden="1" x14ac:dyDescent="0.25"/>
    <row r="54958" hidden="1" x14ac:dyDescent="0.25"/>
    <row r="54959" hidden="1" x14ac:dyDescent="0.25"/>
    <row r="54960" hidden="1" x14ac:dyDescent="0.25"/>
    <row r="54961" hidden="1" x14ac:dyDescent="0.25"/>
    <row r="54962" hidden="1" x14ac:dyDescent="0.25"/>
    <row r="54963" hidden="1" x14ac:dyDescent="0.25"/>
    <row r="54964" hidden="1" x14ac:dyDescent="0.25"/>
    <row r="54965" hidden="1" x14ac:dyDescent="0.25"/>
    <row r="54966" hidden="1" x14ac:dyDescent="0.25"/>
    <row r="54967" hidden="1" x14ac:dyDescent="0.25"/>
    <row r="54968" hidden="1" x14ac:dyDescent="0.25"/>
    <row r="54969" hidden="1" x14ac:dyDescent="0.25"/>
    <row r="54970" hidden="1" x14ac:dyDescent="0.25"/>
    <row r="54971" hidden="1" x14ac:dyDescent="0.25"/>
    <row r="54972" hidden="1" x14ac:dyDescent="0.25"/>
    <row r="54973" hidden="1" x14ac:dyDescent="0.25"/>
    <row r="54974" hidden="1" x14ac:dyDescent="0.25"/>
    <row r="54975" hidden="1" x14ac:dyDescent="0.25"/>
    <row r="54976" hidden="1" x14ac:dyDescent="0.25"/>
    <row r="54977" hidden="1" x14ac:dyDescent="0.25"/>
    <row r="54978" hidden="1" x14ac:dyDescent="0.25"/>
    <row r="54979" hidden="1" x14ac:dyDescent="0.25"/>
    <row r="54980" hidden="1" x14ac:dyDescent="0.25"/>
    <row r="54981" hidden="1" x14ac:dyDescent="0.25"/>
    <row r="54982" hidden="1" x14ac:dyDescent="0.25"/>
    <row r="54983" hidden="1" x14ac:dyDescent="0.25"/>
    <row r="54984" hidden="1" x14ac:dyDescent="0.25"/>
    <row r="54985" hidden="1" x14ac:dyDescent="0.25"/>
    <row r="54986" hidden="1" x14ac:dyDescent="0.25"/>
    <row r="54987" hidden="1" x14ac:dyDescent="0.25"/>
    <row r="54988" hidden="1" x14ac:dyDescent="0.25"/>
    <row r="54989" hidden="1" x14ac:dyDescent="0.25"/>
    <row r="54990" hidden="1" x14ac:dyDescent="0.25"/>
    <row r="54991" hidden="1" x14ac:dyDescent="0.25"/>
    <row r="54992" hidden="1" x14ac:dyDescent="0.25"/>
    <row r="54993" hidden="1" x14ac:dyDescent="0.25"/>
    <row r="54994" hidden="1" x14ac:dyDescent="0.25"/>
    <row r="54995" hidden="1" x14ac:dyDescent="0.25"/>
    <row r="54996" hidden="1" x14ac:dyDescent="0.25"/>
    <row r="54997" hidden="1" x14ac:dyDescent="0.25"/>
    <row r="54998" hidden="1" x14ac:dyDescent="0.25"/>
    <row r="54999" hidden="1" x14ac:dyDescent="0.25"/>
    <row r="55000" hidden="1" x14ac:dyDescent="0.25"/>
    <row r="55001" hidden="1" x14ac:dyDescent="0.25"/>
    <row r="55002" hidden="1" x14ac:dyDescent="0.25"/>
    <row r="55003" hidden="1" x14ac:dyDescent="0.25"/>
    <row r="55004" hidden="1" x14ac:dyDescent="0.25"/>
    <row r="55005" hidden="1" x14ac:dyDescent="0.25"/>
    <row r="55006" hidden="1" x14ac:dyDescent="0.25"/>
    <row r="55007" hidden="1" x14ac:dyDescent="0.25"/>
    <row r="55008" hidden="1" x14ac:dyDescent="0.25"/>
    <row r="55009" hidden="1" x14ac:dyDescent="0.25"/>
    <row r="55010" hidden="1" x14ac:dyDescent="0.25"/>
    <row r="55011" hidden="1" x14ac:dyDescent="0.25"/>
    <row r="55012" hidden="1" x14ac:dyDescent="0.25"/>
    <row r="55013" hidden="1" x14ac:dyDescent="0.25"/>
    <row r="55014" hidden="1" x14ac:dyDescent="0.25"/>
    <row r="55015" hidden="1" x14ac:dyDescent="0.25"/>
    <row r="55016" hidden="1" x14ac:dyDescent="0.25"/>
    <row r="55017" hidden="1" x14ac:dyDescent="0.25"/>
    <row r="55018" hidden="1" x14ac:dyDescent="0.25"/>
    <row r="55019" hidden="1" x14ac:dyDescent="0.25"/>
    <row r="55020" hidden="1" x14ac:dyDescent="0.25"/>
    <row r="55021" hidden="1" x14ac:dyDescent="0.25"/>
    <row r="55022" hidden="1" x14ac:dyDescent="0.25"/>
    <row r="55023" hidden="1" x14ac:dyDescent="0.25"/>
    <row r="55024" hidden="1" x14ac:dyDescent="0.25"/>
    <row r="55025" hidden="1" x14ac:dyDescent="0.25"/>
    <row r="55026" hidden="1" x14ac:dyDescent="0.25"/>
    <row r="55027" hidden="1" x14ac:dyDescent="0.25"/>
    <row r="55028" hidden="1" x14ac:dyDescent="0.25"/>
    <row r="55029" hidden="1" x14ac:dyDescent="0.25"/>
    <row r="55030" hidden="1" x14ac:dyDescent="0.25"/>
    <row r="55031" hidden="1" x14ac:dyDescent="0.25"/>
    <row r="55032" hidden="1" x14ac:dyDescent="0.25"/>
    <row r="55033" hidden="1" x14ac:dyDescent="0.25"/>
    <row r="55034" hidden="1" x14ac:dyDescent="0.25"/>
    <row r="55035" hidden="1" x14ac:dyDescent="0.25"/>
    <row r="55036" hidden="1" x14ac:dyDescent="0.25"/>
    <row r="55037" hidden="1" x14ac:dyDescent="0.25"/>
    <row r="55038" hidden="1" x14ac:dyDescent="0.25"/>
    <row r="55039" hidden="1" x14ac:dyDescent="0.25"/>
    <row r="55040" hidden="1" x14ac:dyDescent="0.25"/>
    <row r="55041" hidden="1" x14ac:dyDescent="0.25"/>
    <row r="55042" hidden="1" x14ac:dyDescent="0.25"/>
    <row r="55043" hidden="1" x14ac:dyDescent="0.25"/>
    <row r="55044" hidden="1" x14ac:dyDescent="0.25"/>
    <row r="55045" hidden="1" x14ac:dyDescent="0.25"/>
    <row r="55046" hidden="1" x14ac:dyDescent="0.25"/>
    <row r="55047" hidden="1" x14ac:dyDescent="0.25"/>
    <row r="55048" hidden="1" x14ac:dyDescent="0.25"/>
    <row r="55049" hidden="1" x14ac:dyDescent="0.25"/>
    <row r="55050" hidden="1" x14ac:dyDescent="0.25"/>
    <row r="55051" hidden="1" x14ac:dyDescent="0.25"/>
    <row r="55052" hidden="1" x14ac:dyDescent="0.25"/>
    <row r="55053" hidden="1" x14ac:dyDescent="0.25"/>
    <row r="55054" hidden="1" x14ac:dyDescent="0.25"/>
    <row r="55055" hidden="1" x14ac:dyDescent="0.25"/>
    <row r="55056" hidden="1" x14ac:dyDescent="0.25"/>
    <row r="55057" hidden="1" x14ac:dyDescent="0.25"/>
    <row r="55058" hidden="1" x14ac:dyDescent="0.25"/>
    <row r="55059" hidden="1" x14ac:dyDescent="0.25"/>
    <row r="55060" hidden="1" x14ac:dyDescent="0.25"/>
    <row r="55061" hidden="1" x14ac:dyDescent="0.25"/>
    <row r="55062" hidden="1" x14ac:dyDescent="0.25"/>
    <row r="55063" hidden="1" x14ac:dyDescent="0.25"/>
    <row r="55064" hidden="1" x14ac:dyDescent="0.25"/>
    <row r="55065" hidden="1" x14ac:dyDescent="0.25"/>
    <row r="55066" hidden="1" x14ac:dyDescent="0.25"/>
    <row r="55067" hidden="1" x14ac:dyDescent="0.25"/>
    <row r="55068" hidden="1" x14ac:dyDescent="0.25"/>
    <row r="55069" hidden="1" x14ac:dyDescent="0.25"/>
    <row r="55070" hidden="1" x14ac:dyDescent="0.25"/>
    <row r="55071" hidden="1" x14ac:dyDescent="0.25"/>
    <row r="55072" hidden="1" x14ac:dyDescent="0.25"/>
    <row r="55073" hidden="1" x14ac:dyDescent="0.25"/>
    <row r="55074" hidden="1" x14ac:dyDescent="0.25"/>
    <row r="55075" hidden="1" x14ac:dyDescent="0.25"/>
    <row r="55076" hidden="1" x14ac:dyDescent="0.25"/>
    <row r="55077" hidden="1" x14ac:dyDescent="0.25"/>
    <row r="55078" hidden="1" x14ac:dyDescent="0.25"/>
    <row r="55079" hidden="1" x14ac:dyDescent="0.25"/>
    <row r="55080" hidden="1" x14ac:dyDescent="0.25"/>
    <row r="55081" hidden="1" x14ac:dyDescent="0.25"/>
    <row r="55082" hidden="1" x14ac:dyDescent="0.25"/>
    <row r="55083" hidden="1" x14ac:dyDescent="0.25"/>
    <row r="55084" hidden="1" x14ac:dyDescent="0.25"/>
    <row r="55085" hidden="1" x14ac:dyDescent="0.25"/>
    <row r="55086" hidden="1" x14ac:dyDescent="0.25"/>
    <row r="55087" hidden="1" x14ac:dyDescent="0.25"/>
    <row r="55088" hidden="1" x14ac:dyDescent="0.25"/>
    <row r="55089" hidden="1" x14ac:dyDescent="0.25"/>
    <row r="55090" hidden="1" x14ac:dyDescent="0.25"/>
    <row r="55091" hidden="1" x14ac:dyDescent="0.25"/>
    <row r="55092" hidden="1" x14ac:dyDescent="0.25"/>
    <row r="55093" hidden="1" x14ac:dyDescent="0.25"/>
    <row r="55094" hidden="1" x14ac:dyDescent="0.25"/>
    <row r="55095" hidden="1" x14ac:dyDescent="0.25"/>
    <row r="55096" hidden="1" x14ac:dyDescent="0.25"/>
    <row r="55097" hidden="1" x14ac:dyDescent="0.25"/>
    <row r="55098" hidden="1" x14ac:dyDescent="0.25"/>
    <row r="55099" hidden="1" x14ac:dyDescent="0.25"/>
    <row r="55100" hidden="1" x14ac:dyDescent="0.25"/>
    <row r="55101" hidden="1" x14ac:dyDescent="0.25"/>
    <row r="55102" hidden="1" x14ac:dyDescent="0.25"/>
    <row r="55103" hidden="1" x14ac:dyDescent="0.25"/>
    <row r="55104" hidden="1" x14ac:dyDescent="0.25"/>
    <row r="55105" hidden="1" x14ac:dyDescent="0.25"/>
    <row r="55106" hidden="1" x14ac:dyDescent="0.25"/>
    <row r="55107" hidden="1" x14ac:dyDescent="0.25"/>
    <row r="55108" hidden="1" x14ac:dyDescent="0.25"/>
    <row r="55109" hidden="1" x14ac:dyDescent="0.25"/>
    <row r="55110" hidden="1" x14ac:dyDescent="0.25"/>
    <row r="55111" hidden="1" x14ac:dyDescent="0.25"/>
    <row r="55112" hidden="1" x14ac:dyDescent="0.25"/>
    <row r="55113" hidden="1" x14ac:dyDescent="0.25"/>
    <row r="55114" hidden="1" x14ac:dyDescent="0.25"/>
    <row r="55115" hidden="1" x14ac:dyDescent="0.25"/>
    <row r="55116" hidden="1" x14ac:dyDescent="0.25"/>
    <row r="55117" hidden="1" x14ac:dyDescent="0.25"/>
    <row r="55118" hidden="1" x14ac:dyDescent="0.25"/>
    <row r="55119" hidden="1" x14ac:dyDescent="0.25"/>
    <row r="55120" hidden="1" x14ac:dyDescent="0.25"/>
    <row r="55121" hidden="1" x14ac:dyDescent="0.25"/>
    <row r="55122" hidden="1" x14ac:dyDescent="0.25"/>
    <row r="55123" hidden="1" x14ac:dyDescent="0.25"/>
    <row r="55124" hidden="1" x14ac:dyDescent="0.25"/>
    <row r="55125" hidden="1" x14ac:dyDescent="0.25"/>
    <row r="55126" hidden="1" x14ac:dyDescent="0.25"/>
    <row r="55127" hidden="1" x14ac:dyDescent="0.25"/>
    <row r="55128" hidden="1" x14ac:dyDescent="0.25"/>
    <row r="55129" hidden="1" x14ac:dyDescent="0.25"/>
    <row r="55130" hidden="1" x14ac:dyDescent="0.25"/>
    <row r="55131" hidden="1" x14ac:dyDescent="0.25"/>
    <row r="55132" hidden="1" x14ac:dyDescent="0.25"/>
    <row r="55133" hidden="1" x14ac:dyDescent="0.25"/>
    <row r="55134" hidden="1" x14ac:dyDescent="0.25"/>
    <row r="55135" hidden="1" x14ac:dyDescent="0.25"/>
    <row r="55136" hidden="1" x14ac:dyDescent="0.25"/>
    <row r="55137" hidden="1" x14ac:dyDescent="0.25"/>
    <row r="55138" hidden="1" x14ac:dyDescent="0.25"/>
    <row r="55139" hidden="1" x14ac:dyDescent="0.25"/>
    <row r="55140" hidden="1" x14ac:dyDescent="0.25"/>
    <row r="55141" hidden="1" x14ac:dyDescent="0.25"/>
    <row r="55142" hidden="1" x14ac:dyDescent="0.25"/>
    <row r="55143" hidden="1" x14ac:dyDescent="0.25"/>
    <row r="55144" hidden="1" x14ac:dyDescent="0.25"/>
    <row r="55145" hidden="1" x14ac:dyDescent="0.25"/>
    <row r="55146" hidden="1" x14ac:dyDescent="0.25"/>
    <row r="55147" hidden="1" x14ac:dyDescent="0.25"/>
    <row r="55148" hidden="1" x14ac:dyDescent="0.25"/>
    <row r="55149" hidden="1" x14ac:dyDescent="0.25"/>
    <row r="55150" hidden="1" x14ac:dyDescent="0.25"/>
    <row r="55151" hidden="1" x14ac:dyDescent="0.25"/>
    <row r="55152" hidden="1" x14ac:dyDescent="0.25"/>
    <row r="55153" hidden="1" x14ac:dyDescent="0.25"/>
    <row r="55154" hidden="1" x14ac:dyDescent="0.25"/>
    <row r="55155" hidden="1" x14ac:dyDescent="0.25"/>
    <row r="55156" hidden="1" x14ac:dyDescent="0.25"/>
    <row r="55157" hidden="1" x14ac:dyDescent="0.25"/>
    <row r="55158" hidden="1" x14ac:dyDescent="0.25"/>
    <row r="55159" hidden="1" x14ac:dyDescent="0.25"/>
    <row r="55160" hidden="1" x14ac:dyDescent="0.25"/>
    <row r="55161" hidden="1" x14ac:dyDescent="0.25"/>
    <row r="55162" hidden="1" x14ac:dyDescent="0.25"/>
    <row r="55163" hidden="1" x14ac:dyDescent="0.25"/>
    <row r="55164" hidden="1" x14ac:dyDescent="0.25"/>
    <row r="55165" hidden="1" x14ac:dyDescent="0.25"/>
    <row r="55166" hidden="1" x14ac:dyDescent="0.25"/>
    <row r="55167" hidden="1" x14ac:dyDescent="0.25"/>
    <row r="55168" hidden="1" x14ac:dyDescent="0.25"/>
    <row r="55169" hidden="1" x14ac:dyDescent="0.25"/>
    <row r="55170" hidden="1" x14ac:dyDescent="0.25"/>
    <row r="55171" hidden="1" x14ac:dyDescent="0.25"/>
    <row r="55172" hidden="1" x14ac:dyDescent="0.25"/>
    <row r="55173" hidden="1" x14ac:dyDescent="0.25"/>
    <row r="55174" hidden="1" x14ac:dyDescent="0.25"/>
    <row r="55175" hidden="1" x14ac:dyDescent="0.25"/>
    <row r="55176" hidden="1" x14ac:dyDescent="0.25"/>
    <row r="55177" hidden="1" x14ac:dyDescent="0.25"/>
    <row r="55178" hidden="1" x14ac:dyDescent="0.25"/>
    <row r="55179" hidden="1" x14ac:dyDescent="0.25"/>
    <row r="55180" hidden="1" x14ac:dyDescent="0.25"/>
    <row r="55181" hidden="1" x14ac:dyDescent="0.25"/>
    <row r="55182" hidden="1" x14ac:dyDescent="0.25"/>
    <row r="55183" hidden="1" x14ac:dyDescent="0.25"/>
    <row r="55184" hidden="1" x14ac:dyDescent="0.25"/>
    <row r="55185" hidden="1" x14ac:dyDescent="0.25"/>
    <row r="55186" hidden="1" x14ac:dyDescent="0.25"/>
    <row r="55187" hidden="1" x14ac:dyDescent="0.25"/>
    <row r="55188" hidden="1" x14ac:dyDescent="0.25"/>
    <row r="55189" hidden="1" x14ac:dyDescent="0.25"/>
    <row r="55190" hidden="1" x14ac:dyDescent="0.25"/>
    <row r="55191" hidden="1" x14ac:dyDescent="0.25"/>
    <row r="55192" hidden="1" x14ac:dyDescent="0.25"/>
    <row r="55193" hidden="1" x14ac:dyDescent="0.25"/>
    <row r="55194" hidden="1" x14ac:dyDescent="0.25"/>
    <row r="55195" hidden="1" x14ac:dyDescent="0.25"/>
    <row r="55196" hidden="1" x14ac:dyDescent="0.25"/>
    <row r="55197" hidden="1" x14ac:dyDescent="0.25"/>
    <row r="55198" hidden="1" x14ac:dyDescent="0.25"/>
    <row r="55199" hidden="1" x14ac:dyDescent="0.25"/>
    <row r="55200" hidden="1" x14ac:dyDescent="0.25"/>
    <row r="55201" hidden="1" x14ac:dyDescent="0.25"/>
    <row r="55202" hidden="1" x14ac:dyDescent="0.25"/>
    <row r="55203" hidden="1" x14ac:dyDescent="0.25"/>
    <row r="55204" hidden="1" x14ac:dyDescent="0.25"/>
    <row r="55205" hidden="1" x14ac:dyDescent="0.25"/>
    <row r="55206" hidden="1" x14ac:dyDescent="0.25"/>
    <row r="55207" hidden="1" x14ac:dyDescent="0.25"/>
    <row r="55208" hidden="1" x14ac:dyDescent="0.25"/>
    <row r="55209" hidden="1" x14ac:dyDescent="0.25"/>
    <row r="55210" hidden="1" x14ac:dyDescent="0.25"/>
    <row r="55211" hidden="1" x14ac:dyDescent="0.25"/>
    <row r="55212" hidden="1" x14ac:dyDescent="0.25"/>
    <row r="55213" hidden="1" x14ac:dyDescent="0.25"/>
    <row r="55214" hidden="1" x14ac:dyDescent="0.25"/>
    <row r="55215" hidden="1" x14ac:dyDescent="0.25"/>
    <row r="55216" hidden="1" x14ac:dyDescent="0.25"/>
    <row r="55217" hidden="1" x14ac:dyDescent="0.25"/>
    <row r="55218" hidden="1" x14ac:dyDescent="0.25"/>
    <row r="55219" hidden="1" x14ac:dyDescent="0.25"/>
    <row r="55220" hidden="1" x14ac:dyDescent="0.25"/>
    <row r="55221" hidden="1" x14ac:dyDescent="0.25"/>
    <row r="55222" hidden="1" x14ac:dyDescent="0.25"/>
    <row r="55223" hidden="1" x14ac:dyDescent="0.25"/>
    <row r="55224" hidden="1" x14ac:dyDescent="0.25"/>
    <row r="55225" hidden="1" x14ac:dyDescent="0.25"/>
    <row r="55226" hidden="1" x14ac:dyDescent="0.25"/>
    <row r="55227" hidden="1" x14ac:dyDescent="0.25"/>
    <row r="55228" hidden="1" x14ac:dyDescent="0.25"/>
    <row r="55229" hidden="1" x14ac:dyDescent="0.25"/>
    <row r="55230" hidden="1" x14ac:dyDescent="0.25"/>
    <row r="55231" hidden="1" x14ac:dyDescent="0.25"/>
    <row r="55232" hidden="1" x14ac:dyDescent="0.25"/>
    <row r="55233" hidden="1" x14ac:dyDescent="0.25"/>
    <row r="55234" hidden="1" x14ac:dyDescent="0.25"/>
    <row r="55235" hidden="1" x14ac:dyDescent="0.25"/>
    <row r="55236" hidden="1" x14ac:dyDescent="0.25"/>
    <row r="55237" hidden="1" x14ac:dyDescent="0.25"/>
    <row r="55238" hidden="1" x14ac:dyDescent="0.25"/>
    <row r="55239" hidden="1" x14ac:dyDescent="0.25"/>
    <row r="55240" hidden="1" x14ac:dyDescent="0.25"/>
    <row r="55241" hidden="1" x14ac:dyDescent="0.25"/>
    <row r="55242" hidden="1" x14ac:dyDescent="0.25"/>
    <row r="55243" hidden="1" x14ac:dyDescent="0.25"/>
    <row r="55244" hidden="1" x14ac:dyDescent="0.25"/>
    <row r="55245" hidden="1" x14ac:dyDescent="0.25"/>
    <row r="55246" hidden="1" x14ac:dyDescent="0.25"/>
    <row r="55247" hidden="1" x14ac:dyDescent="0.25"/>
    <row r="55248" hidden="1" x14ac:dyDescent="0.25"/>
    <row r="55249" hidden="1" x14ac:dyDescent="0.25"/>
    <row r="55250" hidden="1" x14ac:dyDescent="0.25"/>
    <row r="55251" hidden="1" x14ac:dyDescent="0.25"/>
    <row r="55252" hidden="1" x14ac:dyDescent="0.25"/>
    <row r="55253" hidden="1" x14ac:dyDescent="0.25"/>
    <row r="55254" hidden="1" x14ac:dyDescent="0.25"/>
    <row r="55255" hidden="1" x14ac:dyDescent="0.25"/>
    <row r="55256" hidden="1" x14ac:dyDescent="0.25"/>
    <row r="55257" hidden="1" x14ac:dyDescent="0.25"/>
    <row r="55258" hidden="1" x14ac:dyDescent="0.25"/>
    <row r="55259" hidden="1" x14ac:dyDescent="0.25"/>
    <row r="55260" hidden="1" x14ac:dyDescent="0.25"/>
    <row r="55261" hidden="1" x14ac:dyDescent="0.25"/>
    <row r="55262" hidden="1" x14ac:dyDescent="0.25"/>
    <row r="55263" hidden="1" x14ac:dyDescent="0.25"/>
    <row r="55264" hidden="1" x14ac:dyDescent="0.25"/>
    <row r="55265" hidden="1" x14ac:dyDescent="0.25"/>
    <row r="55266" hidden="1" x14ac:dyDescent="0.25"/>
    <row r="55267" hidden="1" x14ac:dyDescent="0.25"/>
    <row r="55268" hidden="1" x14ac:dyDescent="0.25"/>
    <row r="55269" hidden="1" x14ac:dyDescent="0.25"/>
    <row r="55270" hidden="1" x14ac:dyDescent="0.25"/>
    <row r="55271" hidden="1" x14ac:dyDescent="0.25"/>
    <row r="55272" hidden="1" x14ac:dyDescent="0.25"/>
    <row r="55273" hidden="1" x14ac:dyDescent="0.25"/>
    <row r="55274" hidden="1" x14ac:dyDescent="0.25"/>
    <row r="55275" hidden="1" x14ac:dyDescent="0.25"/>
    <row r="55276" hidden="1" x14ac:dyDescent="0.25"/>
    <row r="55277" hidden="1" x14ac:dyDescent="0.25"/>
    <row r="55278" hidden="1" x14ac:dyDescent="0.25"/>
    <row r="55279" hidden="1" x14ac:dyDescent="0.25"/>
    <row r="55280" hidden="1" x14ac:dyDescent="0.25"/>
    <row r="55281" hidden="1" x14ac:dyDescent="0.25"/>
    <row r="55282" hidden="1" x14ac:dyDescent="0.25"/>
    <row r="55283" hidden="1" x14ac:dyDescent="0.25"/>
    <row r="55284" hidden="1" x14ac:dyDescent="0.25"/>
    <row r="55285" hidden="1" x14ac:dyDescent="0.25"/>
    <row r="55286" hidden="1" x14ac:dyDescent="0.25"/>
    <row r="55287" hidden="1" x14ac:dyDescent="0.25"/>
    <row r="55288" hidden="1" x14ac:dyDescent="0.25"/>
    <row r="55289" hidden="1" x14ac:dyDescent="0.25"/>
    <row r="55290" hidden="1" x14ac:dyDescent="0.25"/>
    <row r="55291" hidden="1" x14ac:dyDescent="0.25"/>
    <row r="55292" hidden="1" x14ac:dyDescent="0.25"/>
    <row r="55293" hidden="1" x14ac:dyDescent="0.25"/>
    <row r="55294" hidden="1" x14ac:dyDescent="0.25"/>
    <row r="55295" hidden="1" x14ac:dyDescent="0.25"/>
    <row r="55296" hidden="1" x14ac:dyDescent="0.25"/>
    <row r="55297" hidden="1" x14ac:dyDescent="0.25"/>
    <row r="55298" hidden="1" x14ac:dyDescent="0.25"/>
    <row r="55299" hidden="1" x14ac:dyDescent="0.25"/>
    <row r="55300" hidden="1" x14ac:dyDescent="0.25"/>
    <row r="55301" hidden="1" x14ac:dyDescent="0.25"/>
    <row r="55302" hidden="1" x14ac:dyDescent="0.25"/>
    <row r="55303" hidden="1" x14ac:dyDescent="0.25"/>
    <row r="55304" hidden="1" x14ac:dyDescent="0.25"/>
    <row r="55305" hidden="1" x14ac:dyDescent="0.25"/>
    <row r="55306" hidden="1" x14ac:dyDescent="0.25"/>
    <row r="55307" hidden="1" x14ac:dyDescent="0.25"/>
    <row r="55308" hidden="1" x14ac:dyDescent="0.25"/>
    <row r="55309" hidden="1" x14ac:dyDescent="0.25"/>
    <row r="55310" hidden="1" x14ac:dyDescent="0.25"/>
    <row r="55311" hidden="1" x14ac:dyDescent="0.25"/>
    <row r="55312" hidden="1" x14ac:dyDescent="0.25"/>
    <row r="55313" hidden="1" x14ac:dyDescent="0.25"/>
    <row r="55314" hidden="1" x14ac:dyDescent="0.25"/>
    <row r="55315" hidden="1" x14ac:dyDescent="0.25"/>
    <row r="55316" hidden="1" x14ac:dyDescent="0.25"/>
    <row r="55317" hidden="1" x14ac:dyDescent="0.25"/>
    <row r="55318" hidden="1" x14ac:dyDescent="0.25"/>
    <row r="55319" hidden="1" x14ac:dyDescent="0.25"/>
    <row r="55320" hidden="1" x14ac:dyDescent="0.25"/>
    <row r="55321" hidden="1" x14ac:dyDescent="0.25"/>
    <row r="55322" hidden="1" x14ac:dyDescent="0.25"/>
    <row r="55323" hidden="1" x14ac:dyDescent="0.25"/>
    <row r="55324" hidden="1" x14ac:dyDescent="0.25"/>
    <row r="55325" hidden="1" x14ac:dyDescent="0.25"/>
    <row r="55326" hidden="1" x14ac:dyDescent="0.25"/>
    <row r="55327" hidden="1" x14ac:dyDescent="0.25"/>
    <row r="55328" hidden="1" x14ac:dyDescent="0.25"/>
    <row r="55329" hidden="1" x14ac:dyDescent="0.25"/>
    <row r="55330" hidden="1" x14ac:dyDescent="0.25"/>
    <row r="55331" hidden="1" x14ac:dyDescent="0.25"/>
    <row r="55332" hidden="1" x14ac:dyDescent="0.25"/>
    <row r="55333" hidden="1" x14ac:dyDescent="0.25"/>
    <row r="55334" hidden="1" x14ac:dyDescent="0.25"/>
    <row r="55335" hidden="1" x14ac:dyDescent="0.25"/>
    <row r="55336" hidden="1" x14ac:dyDescent="0.25"/>
    <row r="55337" hidden="1" x14ac:dyDescent="0.25"/>
    <row r="55338" hidden="1" x14ac:dyDescent="0.25"/>
    <row r="55339" hidden="1" x14ac:dyDescent="0.25"/>
    <row r="55340" hidden="1" x14ac:dyDescent="0.25"/>
    <row r="55341" hidden="1" x14ac:dyDescent="0.25"/>
    <row r="55342" hidden="1" x14ac:dyDescent="0.25"/>
    <row r="55343" hidden="1" x14ac:dyDescent="0.25"/>
    <row r="55344" hidden="1" x14ac:dyDescent="0.25"/>
    <row r="55345" hidden="1" x14ac:dyDescent="0.25"/>
    <row r="55346" hidden="1" x14ac:dyDescent="0.25"/>
    <row r="55347" hidden="1" x14ac:dyDescent="0.25"/>
    <row r="55348" hidden="1" x14ac:dyDescent="0.25"/>
    <row r="55349" hidden="1" x14ac:dyDescent="0.25"/>
    <row r="55350" hidden="1" x14ac:dyDescent="0.25"/>
    <row r="55351" hidden="1" x14ac:dyDescent="0.25"/>
    <row r="55352" hidden="1" x14ac:dyDescent="0.25"/>
    <row r="55353" hidden="1" x14ac:dyDescent="0.25"/>
    <row r="55354" hidden="1" x14ac:dyDescent="0.25"/>
    <row r="55355" hidden="1" x14ac:dyDescent="0.25"/>
    <row r="55356" hidden="1" x14ac:dyDescent="0.25"/>
    <row r="55357" hidden="1" x14ac:dyDescent="0.25"/>
    <row r="55358" hidden="1" x14ac:dyDescent="0.25"/>
    <row r="55359" hidden="1" x14ac:dyDescent="0.25"/>
    <row r="55360" hidden="1" x14ac:dyDescent="0.25"/>
    <row r="55361" hidden="1" x14ac:dyDescent="0.25"/>
    <row r="55362" hidden="1" x14ac:dyDescent="0.25"/>
    <row r="55363" hidden="1" x14ac:dyDescent="0.25"/>
    <row r="55364" hidden="1" x14ac:dyDescent="0.25"/>
    <row r="55365" hidden="1" x14ac:dyDescent="0.25"/>
    <row r="55366" hidden="1" x14ac:dyDescent="0.25"/>
    <row r="55367" hidden="1" x14ac:dyDescent="0.25"/>
    <row r="55368" hidden="1" x14ac:dyDescent="0.25"/>
    <row r="55369" hidden="1" x14ac:dyDescent="0.25"/>
    <row r="55370" hidden="1" x14ac:dyDescent="0.25"/>
    <row r="55371" hidden="1" x14ac:dyDescent="0.25"/>
    <row r="55372" hidden="1" x14ac:dyDescent="0.25"/>
    <row r="55373" hidden="1" x14ac:dyDescent="0.25"/>
    <row r="55374" hidden="1" x14ac:dyDescent="0.25"/>
    <row r="55375" hidden="1" x14ac:dyDescent="0.25"/>
    <row r="55376" hidden="1" x14ac:dyDescent="0.25"/>
    <row r="55377" hidden="1" x14ac:dyDescent="0.25"/>
    <row r="55378" hidden="1" x14ac:dyDescent="0.25"/>
    <row r="55379" hidden="1" x14ac:dyDescent="0.25"/>
    <row r="55380" hidden="1" x14ac:dyDescent="0.25"/>
    <row r="55381" hidden="1" x14ac:dyDescent="0.25"/>
    <row r="55382" hidden="1" x14ac:dyDescent="0.25"/>
    <row r="55383" hidden="1" x14ac:dyDescent="0.25"/>
    <row r="55384" hidden="1" x14ac:dyDescent="0.25"/>
    <row r="55385" hidden="1" x14ac:dyDescent="0.25"/>
    <row r="55386" hidden="1" x14ac:dyDescent="0.25"/>
    <row r="55387" hidden="1" x14ac:dyDescent="0.25"/>
    <row r="55388" hidden="1" x14ac:dyDescent="0.25"/>
    <row r="55389" hidden="1" x14ac:dyDescent="0.25"/>
    <row r="55390" hidden="1" x14ac:dyDescent="0.25"/>
    <row r="55391" hidden="1" x14ac:dyDescent="0.25"/>
    <row r="55392" hidden="1" x14ac:dyDescent="0.25"/>
    <row r="55393" hidden="1" x14ac:dyDescent="0.25"/>
    <row r="55394" hidden="1" x14ac:dyDescent="0.25"/>
    <row r="55395" hidden="1" x14ac:dyDescent="0.25"/>
    <row r="55396" hidden="1" x14ac:dyDescent="0.25"/>
    <row r="55397" hidden="1" x14ac:dyDescent="0.25"/>
    <row r="55398" hidden="1" x14ac:dyDescent="0.25"/>
    <row r="55399" hidden="1" x14ac:dyDescent="0.25"/>
    <row r="55400" hidden="1" x14ac:dyDescent="0.25"/>
    <row r="55401" hidden="1" x14ac:dyDescent="0.25"/>
    <row r="55402" hidden="1" x14ac:dyDescent="0.25"/>
    <row r="55403" hidden="1" x14ac:dyDescent="0.25"/>
    <row r="55404" hidden="1" x14ac:dyDescent="0.25"/>
    <row r="55405" hidden="1" x14ac:dyDescent="0.25"/>
    <row r="55406" hidden="1" x14ac:dyDescent="0.25"/>
    <row r="55407" hidden="1" x14ac:dyDescent="0.25"/>
    <row r="55408" hidden="1" x14ac:dyDescent="0.25"/>
    <row r="55409" hidden="1" x14ac:dyDescent="0.25"/>
    <row r="55410" hidden="1" x14ac:dyDescent="0.25"/>
    <row r="55411" hidden="1" x14ac:dyDescent="0.25"/>
    <row r="55412" hidden="1" x14ac:dyDescent="0.25"/>
    <row r="55413" hidden="1" x14ac:dyDescent="0.25"/>
    <row r="55414" hidden="1" x14ac:dyDescent="0.25"/>
    <row r="55415" hidden="1" x14ac:dyDescent="0.25"/>
    <row r="55416" hidden="1" x14ac:dyDescent="0.25"/>
    <row r="55417" hidden="1" x14ac:dyDescent="0.25"/>
    <row r="55418" hidden="1" x14ac:dyDescent="0.25"/>
    <row r="55419" hidden="1" x14ac:dyDescent="0.25"/>
    <row r="55420" hidden="1" x14ac:dyDescent="0.25"/>
    <row r="55421" hidden="1" x14ac:dyDescent="0.25"/>
    <row r="55422" hidden="1" x14ac:dyDescent="0.25"/>
    <row r="55423" hidden="1" x14ac:dyDescent="0.25"/>
    <row r="55424" hidden="1" x14ac:dyDescent="0.25"/>
    <row r="55425" hidden="1" x14ac:dyDescent="0.25"/>
    <row r="55426" hidden="1" x14ac:dyDescent="0.25"/>
    <row r="55427" hidden="1" x14ac:dyDescent="0.25"/>
    <row r="55428" hidden="1" x14ac:dyDescent="0.25"/>
    <row r="55429" hidden="1" x14ac:dyDescent="0.25"/>
    <row r="55430" hidden="1" x14ac:dyDescent="0.25"/>
    <row r="55431" hidden="1" x14ac:dyDescent="0.25"/>
    <row r="55432" hidden="1" x14ac:dyDescent="0.25"/>
    <row r="55433" hidden="1" x14ac:dyDescent="0.25"/>
    <row r="55434" hidden="1" x14ac:dyDescent="0.25"/>
    <row r="55435" hidden="1" x14ac:dyDescent="0.25"/>
    <row r="55436" hidden="1" x14ac:dyDescent="0.25"/>
    <row r="55437" hidden="1" x14ac:dyDescent="0.25"/>
    <row r="55438" hidden="1" x14ac:dyDescent="0.25"/>
    <row r="55439" hidden="1" x14ac:dyDescent="0.25"/>
    <row r="55440" hidden="1" x14ac:dyDescent="0.25"/>
    <row r="55441" hidden="1" x14ac:dyDescent="0.25"/>
    <row r="55442" hidden="1" x14ac:dyDescent="0.25"/>
    <row r="55443" hidden="1" x14ac:dyDescent="0.25"/>
    <row r="55444" hidden="1" x14ac:dyDescent="0.25"/>
    <row r="55445" hidden="1" x14ac:dyDescent="0.25"/>
    <row r="55446" hidden="1" x14ac:dyDescent="0.25"/>
    <row r="55447" hidden="1" x14ac:dyDescent="0.25"/>
    <row r="55448" hidden="1" x14ac:dyDescent="0.25"/>
    <row r="55449" hidden="1" x14ac:dyDescent="0.25"/>
    <row r="55450" hidden="1" x14ac:dyDescent="0.25"/>
    <row r="55451" hidden="1" x14ac:dyDescent="0.25"/>
    <row r="55452" hidden="1" x14ac:dyDescent="0.25"/>
    <row r="55453" hidden="1" x14ac:dyDescent="0.25"/>
    <row r="55454" hidden="1" x14ac:dyDescent="0.25"/>
    <row r="55455" hidden="1" x14ac:dyDescent="0.25"/>
    <row r="55456" hidden="1" x14ac:dyDescent="0.25"/>
    <row r="55457" hidden="1" x14ac:dyDescent="0.25"/>
    <row r="55458" hidden="1" x14ac:dyDescent="0.25"/>
    <row r="55459" hidden="1" x14ac:dyDescent="0.25"/>
    <row r="55460" hidden="1" x14ac:dyDescent="0.25"/>
    <row r="55461" hidden="1" x14ac:dyDescent="0.25"/>
    <row r="55462" hidden="1" x14ac:dyDescent="0.25"/>
    <row r="55463" hidden="1" x14ac:dyDescent="0.25"/>
    <row r="55464" hidden="1" x14ac:dyDescent="0.25"/>
    <row r="55465" hidden="1" x14ac:dyDescent="0.25"/>
    <row r="55466" hidden="1" x14ac:dyDescent="0.25"/>
    <row r="55467" hidden="1" x14ac:dyDescent="0.25"/>
    <row r="55468" hidden="1" x14ac:dyDescent="0.25"/>
    <row r="55469" hidden="1" x14ac:dyDescent="0.25"/>
    <row r="55470" hidden="1" x14ac:dyDescent="0.25"/>
    <row r="55471" hidden="1" x14ac:dyDescent="0.25"/>
    <row r="55472" hidden="1" x14ac:dyDescent="0.25"/>
    <row r="55473" hidden="1" x14ac:dyDescent="0.25"/>
    <row r="55474" hidden="1" x14ac:dyDescent="0.25"/>
    <row r="55475" hidden="1" x14ac:dyDescent="0.25"/>
    <row r="55476" hidden="1" x14ac:dyDescent="0.25"/>
    <row r="55477" hidden="1" x14ac:dyDescent="0.25"/>
    <row r="55478" hidden="1" x14ac:dyDescent="0.25"/>
    <row r="55479" hidden="1" x14ac:dyDescent="0.25"/>
    <row r="55480" hidden="1" x14ac:dyDescent="0.25"/>
    <row r="55481" hidden="1" x14ac:dyDescent="0.25"/>
    <row r="55482" hidden="1" x14ac:dyDescent="0.25"/>
    <row r="55483" hidden="1" x14ac:dyDescent="0.25"/>
    <row r="55484" hidden="1" x14ac:dyDescent="0.25"/>
    <row r="55485" hidden="1" x14ac:dyDescent="0.25"/>
    <row r="55486" hidden="1" x14ac:dyDescent="0.25"/>
    <row r="55487" hidden="1" x14ac:dyDescent="0.25"/>
    <row r="55488" hidden="1" x14ac:dyDescent="0.25"/>
    <row r="55489" hidden="1" x14ac:dyDescent="0.25"/>
    <row r="55490" hidden="1" x14ac:dyDescent="0.25"/>
    <row r="55491" hidden="1" x14ac:dyDescent="0.25"/>
    <row r="55492" hidden="1" x14ac:dyDescent="0.25"/>
    <row r="55493" hidden="1" x14ac:dyDescent="0.25"/>
    <row r="55494" hidden="1" x14ac:dyDescent="0.25"/>
    <row r="55495" hidden="1" x14ac:dyDescent="0.25"/>
    <row r="55496" hidden="1" x14ac:dyDescent="0.25"/>
    <row r="55497" hidden="1" x14ac:dyDescent="0.25"/>
    <row r="55498" hidden="1" x14ac:dyDescent="0.25"/>
    <row r="55499" hidden="1" x14ac:dyDescent="0.25"/>
    <row r="55500" hidden="1" x14ac:dyDescent="0.25"/>
    <row r="55501" hidden="1" x14ac:dyDescent="0.25"/>
    <row r="55502" hidden="1" x14ac:dyDescent="0.25"/>
    <row r="55503" hidden="1" x14ac:dyDescent="0.25"/>
    <row r="55504" hidden="1" x14ac:dyDescent="0.25"/>
    <row r="55505" hidden="1" x14ac:dyDescent="0.25"/>
    <row r="55506" hidden="1" x14ac:dyDescent="0.25"/>
    <row r="55507" hidden="1" x14ac:dyDescent="0.25"/>
    <row r="55508" hidden="1" x14ac:dyDescent="0.25"/>
    <row r="55509" hidden="1" x14ac:dyDescent="0.25"/>
    <row r="55510" hidden="1" x14ac:dyDescent="0.25"/>
    <row r="55511" hidden="1" x14ac:dyDescent="0.25"/>
    <row r="55512" hidden="1" x14ac:dyDescent="0.25"/>
    <row r="55513" hidden="1" x14ac:dyDescent="0.25"/>
    <row r="55514" hidden="1" x14ac:dyDescent="0.25"/>
    <row r="55515" hidden="1" x14ac:dyDescent="0.25"/>
    <row r="55516" hidden="1" x14ac:dyDescent="0.25"/>
    <row r="55517" hidden="1" x14ac:dyDescent="0.25"/>
    <row r="55518" hidden="1" x14ac:dyDescent="0.25"/>
    <row r="55519" hidden="1" x14ac:dyDescent="0.25"/>
    <row r="55520" hidden="1" x14ac:dyDescent="0.25"/>
    <row r="55521" hidden="1" x14ac:dyDescent="0.25"/>
    <row r="55522" hidden="1" x14ac:dyDescent="0.25"/>
    <row r="55523" hidden="1" x14ac:dyDescent="0.25"/>
    <row r="55524" hidden="1" x14ac:dyDescent="0.25"/>
    <row r="55525" hidden="1" x14ac:dyDescent="0.25"/>
    <row r="55526" hidden="1" x14ac:dyDescent="0.25"/>
    <row r="55527" hidden="1" x14ac:dyDescent="0.25"/>
    <row r="55528" hidden="1" x14ac:dyDescent="0.25"/>
    <row r="55529" hidden="1" x14ac:dyDescent="0.25"/>
    <row r="55530" hidden="1" x14ac:dyDescent="0.25"/>
    <row r="55531" hidden="1" x14ac:dyDescent="0.25"/>
    <row r="55532" hidden="1" x14ac:dyDescent="0.25"/>
    <row r="55533" hidden="1" x14ac:dyDescent="0.25"/>
    <row r="55534" hidden="1" x14ac:dyDescent="0.25"/>
    <row r="55535" hidden="1" x14ac:dyDescent="0.25"/>
    <row r="55536" hidden="1" x14ac:dyDescent="0.25"/>
    <row r="55537" hidden="1" x14ac:dyDescent="0.25"/>
    <row r="55538" hidden="1" x14ac:dyDescent="0.25"/>
    <row r="55539" hidden="1" x14ac:dyDescent="0.25"/>
    <row r="55540" hidden="1" x14ac:dyDescent="0.25"/>
    <row r="55541" hidden="1" x14ac:dyDescent="0.25"/>
    <row r="55542" hidden="1" x14ac:dyDescent="0.25"/>
    <row r="55543" hidden="1" x14ac:dyDescent="0.25"/>
    <row r="55544" hidden="1" x14ac:dyDescent="0.25"/>
    <row r="55545" hidden="1" x14ac:dyDescent="0.25"/>
    <row r="55546" hidden="1" x14ac:dyDescent="0.25"/>
    <row r="55547" hidden="1" x14ac:dyDescent="0.25"/>
    <row r="55548" hidden="1" x14ac:dyDescent="0.25"/>
    <row r="55549" hidden="1" x14ac:dyDescent="0.25"/>
    <row r="55550" hidden="1" x14ac:dyDescent="0.25"/>
    <row r="55551" hidden="1" x14ac:dyDescent="0.25"/>
    <row r="55552" hidden="1" x14ac:dyDescent="0.25"/>
    <row r="55553" hidden="1" x14ac:dyDescent="0.25"/>
    <row r="55554" hidden="1" x14ac:dyDescent="0.25"/>
    <row r="55555" hidden="1" x14ac:dyDescent="0.25"/>
    <row r="55556" hidden="1" x14ac:dyDescent="0.25"/>
    <row r="55557" hidden="1" x14ac:dyDescent="0.25"/>
    <row r="55558" hidden="1" x14ac:dyDescent="0.25"/>
    <row r="55559" hidden="1" x14ac:dyDescent="0.25"/>
    <row r="55560" hidden="1" x14ac:dyDescent="0.25"/>
    <row r="55561" hidden="1" x14ac:dyDescent="0.25"/>
    <row r="55562" hidden="1" x14ac:dyDescent="0.25"/>
    <row r="55563" hidden="1" x14ac:dyDescent="0.25"/>
    <row r="55564" hidden="1" x14ac:dyDescent="0.25"/>
    <row r="55565" hidden="1" x14ac:dyDescent="0.25"/>
    <row r="55566" hidden="1" x14ac:dyDescent="0.25"/>
    <row r="55567" hidden="1" x14ac:dyDescent="0.25"/>
    <row r="55568" hidden="1" x14ac:dyDescent="0.25"/>
    <row r="55569" hidden="1" x14ac:dyDescent="0.25"/>
    <row r="55570" hidden="1" x14ac:dyDescent="0.25"/>
    <row r="55571" hidden="1" x14ac:dyDescent="0.25"/>
    <row r="55572" hidden="1" x14ac:dyDescent="0.25"/>
    <row r="55573" hidden="1" x14ac:dyDescent="0.25"/>
    <row r="55574" hidden="1" x14ac:dyDescent="0.25"/>
    <row r="55575" hidden="1" x14ac:dyDescent="0.25"/>
    <row r="55576" hidden="1" x14ac:dyDescent="0.25"/>
    <row r="55577" hidden="1" x14ac:dyDescent="0.25"/>
    <row r="55578" hidden="1" x14ac:dyDescent="0.25"/>
    <row r="55579" hidden="1" x14ac:dyDescent="0.25"/>
    <row r="55580" hidden="1" x14ac:dyDescent="0.25"/>
    <row r="55581" hidden="1" x14ac:dyDescent="0.25"/>
    <row r="55582" hidden="1" x14ac:dyDescent="0.25"/>
    <row r="55583" hidden="1" x14ac:dyDescent="0.25"/>
    <row r="55584" hidden="1" x14ac:dyDescent="0.25"/>
    <row r="55585" hidden="1" x14ac:dyDescent="0.25"/>
    <row r="55586" hidden="1" x14ac:dyDescent="0.25"/>
    <row r="55587" hidden="1" x14ac:dyDescent="0.25"/>
    <row r="55588" hidden="1" x14ac:dyDescent="0.25"/>
    <row r="55589" hidden="1" x14ac:dyDescent="0.25"/>
    <row r="55590" hidden="1" x14ac:dyDescent="0.25"/>
    <row r="55591" hidden="1" x14ac:dyDescent="0.25"/>
    <row r="55592" hidden="1" x14ac:dyDescent="0.25"/>
    <row r="55593" hidden="1" x14ac:dyDescent="0.25"/>
    <row r="55594" hidden="1" x14ac:dyDescent="0.25"/>
    <row r="55595" hidden="1" x14ac:dyDescent="0.25"/>
    <row r="55596" hidden="1" x14ac:dyDescent="0.25"/>
    <row r="55597" hidden="1" x14ac:dyDescent="0.25"/>
    <row r="55598" hidden="1" x14ac:dyDescent="0.25"/>
    <row r="55599" hidden="1" x14ac:dyDescent="0.25"/>
    <row r="55600" hidden="1" x14ac:dyDescent="0.25"/>
    <row r="55601" hidden="1" x14ac:dyDescent="0.25"/>
    <row r="55602" hidden="1" x14ac:dyDescent="0.25"/>
    <row r="55603" hidden="1" x14ac:dyDescent="0.25"/>
    <row r="55604" hidden="1" x14ac:dyDescent="0.25"/>
    <row r="55605" hidden="1" x14ac:dyDescent="0.25"/>
    <row r="55606" hidden="1" x14ac:dyDescent="0.25"/>
    <row r="55607" hidden="1" x14ac:dyDescent="0.25"/>
    <row r="55608" hidden="1" x14ac:dyDescent="0.25"/>
    <row r="55609" hidden="1" x14ac:dyDescent="0.25"/>
    <row r="55610" hidden="1" x14ac:dyDescent="0.25"/>
    <row r="55611" hidden="1" x14ac:dyDescent="0.25"/>
    <row r="55612" hidden="1" x14ac:dyDescent="0.25"/>
    <row r="55613" hidden="1" x14ac:dyDescent="0.25"/>
    <row r="55614" hidden="1" x14ac:dyDescent="0.25"/>
    <row r="55615" hidden="1" x14ac:dyDescent="0.25"/>
    <row r="55616" hidden="1" x14ac:dyDescent="0.25"/>
    <row r="55617" hidden="1" x14ac:dyDescent="0.25"/>
    <row r="55618" hidden="1" x14ac:dyDescent="0.25"/>
    <row r="55619" hidden="1" x14ac:dyDescent="0.25"/>
    <row r="55620" hidden="1" x14ac:dyDescent="0.25"/>
    <row r="55621" hidden="1" x14ac:dyDescent="0.25"/>
    <row r="55622" hidden="1" x14ac:dyDescent="0.25"/>
    <row r="55623" hidden="1" x14ac:dyDescent="0.25"/>
    <row r="55624" hidden="1" x14ac:dyDescent="0.25"/>
    <row r="55625" hidden="1" x14ac:dyDescent="0.25"/>
    <row r="55626" hidden="1" x14ac:dyDescent="0.25"/>
    <row r="55627" hidden="1" x14ac:dyDescent="0.25"/>
    <row r="55628" hidden="1" x14ac:dyDescent="0.25"/>
    <row r="55629" hidden="1" x14ac:dyDescent="0.25"/>
    <row r="55630" hidden="1" x14ac:dyDescent="0.25"/>
    <row r="55631" hidden="1" x14ac:dyDescent="0.25"/>
    <row r="55632" hidden="1" x14ac:dyDescent="0.25"/>
    <row r="55633" hidden="1" x14ac:dyDescent="0.25"/>
    <row r="55634" hidden="1" x14ac:dyDescent="0.25"/>
    <row r="55635" hidden="1" x14ac:dyDescent="0.25"/>
    <row r="55636" hidden="1" x14ac:dyDescent="0.25"/>
    <row r="55637" hidden="1" x14ac:dyDescent="0.25"/>
    <row r="55638" hidden="1" x14ac:dyDescent="0.25"/>
    <row r="55639" hidden="1" x14ac:dyDescent="0.25"/>
    <row r="55640" hidden="1" x14ac:dyDescent="0.25"/>
    <row r="55641" hidden="1" x14ac:dyDescent="0.25"/>
    <row r="55642" hidden="1" x14ac:dyDescent="0.25"/>
    <row r="55643" hidden="1" x14ac:dyDescent="0.25"/>
    <row r="55644" hidden="1" x14ac:dyDescent="0.25"/>
    <row r="55645" hidden="1" x14ac:dyDescent="0.25"/>
    <row r="55646" hidden="1" x14ac:dyDescent="0.25"/>
    <row r="55647" hidden="1" x14ac:dyDescent="0.25"/>
    <row r="55648" hidden="1" x14ac:dyDescent="0.25"/>
    <row r="55649" hidden="1" x14ac:dyDescent="0.25"/>
    <row r="55650" hidden="1" x14ac:dyDescent="0.25"/>
    <row r="55651" hidden="1" x14ac:dyDescent="0.25"/>
    <row r="55652" hidden="1" x14ac:dyDescent="0.25"/>
    <row r="55653" hidden="1" x14ac:dyDescent="0.25"/>
    <row r="55654" hidden="1" x14ac:dyDescent="0.25"/>
    <row r="55655" hidden="1" x14ac:dyDescent="0.25"/>
    <row r="55656" hidden="1" x14ac:dyDescent="0.25"/>
    <row r="55657" hidden="1" x14ac:dyDescent="0.25"/>
    <row r="55658" hidden="1" x14ac:dyDescent="0.25"/>
    <row r="55659" hidden="1" x14ac:dyDescent="0.25"/>
    <row r="55660" hidden="1" x14ac:dyDescent="0.25"/>
    <row r="55661" hidden="1" x14ac:dyDescent="0.25"/>
    <row r="55662" hidden="1" x14ac:dyDescent="0.25"/>
    <row r="55663" hidden="1" x14ac:dyDescent="0.25"/>
    <row r="55664" hidden="1" x14ac:dyDescent="0.25"/>
    <row r="55665" hidden="1" x14ac:dyDescent="0.25"/>
    <row r="55666" hidden="1" x14ac:dyDescent="0.25"/>
    <row r="55667" hidden="1" x14ac:dyDescent="0.25"/>
    <row r="55668" hidden="1" x14ac:dyDescent="0.25"/>
    <row r="55669" hidden="1" x14ac:dyDescent="0.25"/>
    <row r="55670" hidden="1" x14ac:dyDescent="0.25"/>
    <row r="55671" hidden="1" x14ac:dyDescent="0.25"/>
    <row r="55672" hidden="1" x14ac:dyDescent="0.25"/>
    <row r="55673" hidden="1" x14ac:dyDescent="0.25"/>
    <row r="55674" hidden="1" x14ac:dyDescent="0.25"/>
    <row r="55675" hidden="1" x14ac:dyDescent="0.25"/>
    <row r="55676" hidden="1" x14ac:dyDescent="0.25"/>
    <row r="55677" hidden="1" x14ac:dyDescent="0.25"/>
    <row r="55678" hidden="1" x14ac:dyDescent="0.25"/>
    <row r="55679" hidden="1" x14ac:dyDescent="0.25"/>
    <row r="55680" hidden="1" x14ac:dyDescent="0.25"/>
    <row r="55681" hidden="1" x14ac:dyDescent="0.25"/>
    <row r="55682" hidden="1" x14ac:dyDescent="0.25"/>
    <row r="55683" hidden="1" x14ac:dyDescent="0.25"/>
    <row r="55684" hidden="1" x14ac:dyDescent="0.25"/>
    <row r="55685" hidden="1" x14ac:dyDescent="0.25"/>
    <row r="55686" hidden="1" x14ac:dyDescent="0.25"/>
    <row r="55687" hidden="1" x14ac:dyDescent="0.25"/>
    <row r="55688" hidden="1" x14ac:dyDescent="0.25"/>
    <row r="55689" hidden="1" x14ac:dyDescent="0.25"/>
    <row r="55690" hidden="1" x14ac:dyDescent="0.25"/>
    <row r="55691" hidden="1" x14ac:dyDescent="0.25"/>
    <row r="55692" hidden="1" x14ac:dyDescent="0.25"/>
    <row r="55693" hidden="1" x14ac:dyDescent="0.25"/>
    <row r="55694" hidden="1" x14ac:dyDescent="0.25"/>
    <row r="55695" hidden="1" x14ac:dyDescent="0.25"/>
    <row r="55696" hidden="1" x14ac:dyDescent="0.25"/>
    <row r="55697" hidden="1" x14ac:dyDescent="0.25"/>
    <row r="55698" hidden="1" x14ac:dyDescent="0.25"/>
    <row r="55699" hidden="1" x14ac:dyDescent="0.25"/>
    <row r="55700" hidden="1" x14ac:dyDescent="0.25"/>
    <row r="55701" hidden="1" x14ac:dyDescent="0.25"/>
    <row r="55702" hidden="1" x14ac:dyDescent="0.25"/>
    <row r="55703" hidden="1" x14ac:dyDescent="0.25"/>
    <row r="55704" hidden="1" x14ac:dyDescent="0.25"/>
    <row r="55705" hidden="1" x14ac:dyDescent="0.25"/>
    <row r="55706" hidden="1" x14ac:dyDescent="0.25"/>
    <row r="55707" hidden="1" x14ac:dyDescent="0.25"/>
    <row r="55708" hidden="1" x14ac:dyDescent="0.25"/>
    <row r="55709" hidden="1" x14ac:dyDescent="0.25"/>
    <row r="55710" hidden="1" x14ac:dyDescent="0.25"/>
    <row r="55711" hidden="1" x14ac:dyDescent="0.25"/>
    <row r="55712" hidden="1" x14ac:dyDescent="0.25"/>
    <row r="55713" hidden="1" x14ac:dyDescent="0.25"/>
    <row r="55714" hidden="1" x14ac:dyDescent="0.25"/>
    <row r="55715" hidden="1" x14ac:dyDescent="0.25"/>
    <row r="55716" hidden="1" x14ac:dyDescent="0.25"/>
    <row r="55717" hidden="1" x14ac:dyDescent="0.25"/>
    <row r="55718" hidden="1" x14ac:dyDescent="0.25"/>
    <row r="55719" hidden="1" x14ac:dyDescent="0.25"/>
    <row r="55720" hidden="1" x14ac:dyDescent="0.25"/>
    <row r="55721" hidden="1" x14ac:dyDescent="0.25"/>
    <row r="55722" hidden="1" x14ac:dyDescent="0.25"/>
    <row r="55723" hidden="1" x14ac:dyDescent="0.25"/>
    <row r="55724" hidden="1" x14ac:dyDescent="0.25"/>
    <row r="55725" hidden="1" x14ac:dyDescent="0.25"/>
    <row r="55726" hidden="1" x14ac:dyDescent="0.25"/>
    <row r="55727" hidden="1" x14ac:dyDescent="0.25"/>
    <row r="55728" hidden="1" x14ac:dyDescent="0.25"/>
    <row r="55729" hidden="1" x14ac:dyDescent="0.25"/>
    <row r="55730" hidden="1" x14ac:dyDescent="0.25"/>
    <row r="55731" hidden="1" x14ac:dyDescent="0.25"/>
    <row r="55732" hidden="1" x14ac:dyDescent="0.25"/>
    <row r="55733" hidden="1" x14ac:dyDescent="0.25"/>
    <row r="55734" hidden="1" x14ac:dyDescent="0.25"/>
    <row r="55735" hidden="1" x14ac:dyDescent="0.25"/>
    <row r="55736" hidden="1" x14ac:dyDescent="0.25"/>
    <row r="55737" hidden="1" x14ac:dyDescent="0.25"/>
    <row r="55738" hidden="1" x14ac:dyDescent="0.25"/>
    <row r="55739" hidden="1" x14ac:dyDescent="0.25"/>
    <row r="55740" hidden="1" x14ac:dyDescent="0.25"/>
    <row r="55741" hidden="1" x14ac:dyDescent="0.25"/>
    <row r="55742" hidden="1" x14ac:dyDescent="0.25"/>
    <row r="55743" hidden="1" x14ac:dyDescent="0.25"/>
    <row r="55744" hidden="1" x14ac:dyDescent="0.25"/>
    <row r="55745" hidden="1" x14ac:dyDescent="0.25"/>
    <row r="55746" hidden="1" x14ac:dyDescent="0.25"/>
    <row r="55747" hidden="1" x14ac:dyDescent="0.25"/>
    <row r="55748" hidden="1" x14ac:dyDescent="0.25"/>
    <row r="55749" hidden="1" x14ac:dyDescent="0.25"/>
    <row r="55750" hidden="1" x14ac:dyDescent="0.25"/>
    <row r="55751" hidden="1" x14ac:dyDescent="0.25"/>
    <row r="55752" hidden="1" x14ac:dyDescent="0.25"/>
    <row r="55753" hidden="1" x14ac:dyDescent="0.25"/>
    <row r="55754" hidden="1" x14ac:dyDescent="0.25"/>
    <row r="55755" hidden="1" x14ac:dyDescent="0.25"/>
    <row r="55756" hidden="1" x14ac:dyDescent="0.25"/>
    <row r="55757" hidden="1" x14ac:dyDescent="0.25"/>
    <row r="55758" hidden="1" x14ac:dyDescent="0.25"/>
    <row r="55759" hidden="1" x14ac:dyDescent="0.25"/>
    <row r="55760" hidden="1" x14ac:dyDescent="0.25"/>
    <row r="55761" hidden="1" x14ac:dyDescent="0.25"/>
    <row r="55762" hidden="1" x14ac:dyDescent="0.25"/>
    <row r="55763" hidden="1" x14ac:dyDescent="0.25"/>
    <row r="55764" hidden="1" x14ac:dyDescent="0.25"/>
    <row r="55765" hidden="1" x14ac:dyDescent="0.25"/>
    <row r="55766" hidden="1" x14ac:dyDescent="0.25"/>
    <row r="55767" hidden="1" x14ac:dyDescent="0.25"/>
    <row r="55768" hidden="1" x14ac:dyDescent="0.25"/>
    <row r="55769" hidden="1" x14ac:dyDescent="0.25"/>
    <row r="55770" hidden="1" x14ac:dyDescent="0.25"/>
    <row r="55771" hidden="1" x14ac:dyDescent="0.25"/>
    <row r="55772" hidden="1" x14ac:dyDescent="0.25"/>
    <row r="55773" hidden="1" x14ac:dyDescent="0.25"/>
    <row r="55774" hidden="1" x14ac:dyDescent="0.25"/>
    <row r="55775" hidden="1" x14ac:dyDescent="0.25"/>
    <row r="55776" hidden="1" x14ac:dyDescent="0.25"/>
    <row r="55777" hidden="1" x14ac:dyDescent="0.25"/>
    <row r="55778" hidden="1" x14ac:dyDescent="0.25"/>
    <row r="55779" hidden="1" x14ac:dyDescent="0.25"/>
    <row r="55780" hidden="1" x14ac:dyDescent="0.25"/>
    <row r="55781" hidden="1" x14ac:dyDescent="0.25"/>
    <row r="55782" hidden="1" x14ac:dyDescent="0.25"/>
    <row r="55783" hidden="1" x14ac:dyDescent="0.25"/>
    <row r="55784" hidden="1" x14ac:dyDescent="0.25"/>
    <row r="55785" hidden="1" x14ac:dyDescent="0.25"/>
    <row r="55786" hidden="1" x14ac:dyDescent="0.25"/>
    <row r="55787" hidden="1" x14ac:dyDescent="0.25"/>
    <row r="55788" hidden="1" x14ac:dyDescent="0.25"/>
    <row r="55789" hidden="1" x14ac:dyDescent="0.25"/>
    <row r="55790" hidden="1" x14ac:dyDescent="0.25"/>
    <row r="55791" hidden="1" x14ac:dyDescent="0.25"/>
    <row r="55792" hidden="1" x14ac:dyDescent="0.25"/>
    <row r="55793" hidden="1" x14ac:dyDescent="0.25"/>
    <row r="55794" hidden="1" x14ac:dyDescent="0.25"/>
    <row r="55795" hidden="1" x14ac:dyDescent="0.25"/>
    <row r="55796" hidden="1" x14ac:dyDescent="0.25"/>
    <row r="55797" hidden="1" x14ac:dyDescent="0.25"/>
    <row r="55798" hidden="1" x14ac:dyDescent="0.25"/>
    <row r="55799" hidden="1" x14ac:dyDescent="0.25"/>
    <row r="55800" hidden="1" x14ac:dyDescent="0.25"/>
    <row r="55801" hidden="1" x14ac:dyDescent="0.25"/>
    <row r="55802" hidden="1" x14ac:dyDescent="0.25"/>
    <row r="55803" hidden="1" x14ac:dyDescent="0.25"/>
    <row r="55804" hidden="1" x14ac:dyDescent="0.25"/>
    <row r="55805" hidden="1" x14ac:dyDescent="0.25"/>
    <row r="55806" hidden="1" x14ac:dyDescent="0.25"/>
    <row r="55807" hidden="1" x14ac:dyDescent="0.25"/>
    <row r="55808" hidden="1" x14ac:dyDescent="0.25"/>
    <row r="55809" hidden="1" x14ac:dyDescent="0.25"/>
    <row r="55810" hidden="1" x14ac:dyDescent="0.25"/>
    <row r="55811" hidden="1" x14ac:dyDescent="0.25"/>
    <row r="55812" hidden="1" x14ac:dyDescent="0.25"/>
    <row r="55813" hidden="1" x14ac:dyDescent="0.25"/>
    <row r="55814" hidden="1" x14ac:dyDescent="0.25"/>
    <row r="55815" hidden="1" x14ac:dyDescent="0.25"/>
    <row r="55816" hidden="1" x14ac:dyDescent="0.25"/>
    <row r="55817" hidden="1" x14ac:dyDescent="0.25"/>
    <row r="55818" hidden="1" x14ac:dyDescent="0.25"/>
    <row r="55819" hidden="1" x14ac:dyDescent="0.25"/>
    <row r="55820" hidden="1" x14ac:dyDescent="0.25"/>
    <row r="55821" hidden="1" x14ac:dyDescent="0.25"/>
    <row r="55822" hidden="1" x14ac:dyDescent="0.25"/>
    <row r="55823" hidden="1" x14ac:dyDescent="0.25"/>
    <row r="55824" hidden="1" x14ac:dyDescent="0.25"/>
    <row r="55825" hidden="1" x14ac:dyDescent="0.25"/>
    <row r="55826" hidden="1" x14ac:dyDescent="0.25"/>
    <row r="55827" hidden="1" x14ac:dyDescent="0.25"/>
    <row r="55828" hidden="1" x14ac:dyDescent="0.25"/>
    <row r="55829" hidden="1" x14ac:dyDescent="0.25"/>
    <row r="55830" hidden="1" x14ac:dyDescent="0.25"/>
    <row r="55831" hidden="1" x14ac:dyDescent="0.25"/>
    <row r="55832" hidden="1" x14ac:dyDescent="0.25"/>
    <row r="55833" hidden="1" x14ac:dyDescent="0.25"/>
    <row r="55834" hidden="1" x14ac:dyDescent="0.25"/>
    <row r="55835" hidden="1" x14ac:dyDescent="0.25"/>
    <row r="55836" hidden="1" x14ac:dyDescent="0.25"/>
    <row r="55837" hidden="1" x14ac:dyDescent="0.25"/>
    <row r="55838" hidden="1" x14ac:dyDescent="0.25"/>
    <row r="55839" hidden="1" x14ac:dyDescent="0.25"/>
    <row r="55840" hidden="1" x14ac:dyDescent="0.25"/>
    <row r="55841" hidden="1" x14ac:dyDescent="0.25"/>
    <row r="55842" hidden="1" x14ac:dyDescent="0.25"/>
    <row r="55843" hidden="1" x14ac:dyDescent="0.25"/>
    <row r="55844" hidden="1" x14ac:dyDescent="0.25"/>
    <row r="55845" hidden="1" x14ac:dyDescent="0.25"/>
    <row r="55846" hidden="1" x14ac:dyDescent="0.25"/>
    <row r="55847" hidden="1" x14ac:dyDescent="0.25"/>
    <row r="55848" hidden="1" x14ac:dyDescent="0.25"/>
    <row r="55849" hidden="1" x14ac:dyDescent="0.25"/>
    <row r="55850" hidden="1" x14ac:dyDescent="0.25"/>
    <row r="55851" hidden="1" x14ac:dyDescent="0.25"/>
    <row r="55852" hidden="1" x14ac:dyDescent="0.25"/>
    <row r="55853" hidden="1" x14ac:dyDescent="0.25"/>
    <row r="55854" hidden="1" x14ac:dyDescent="0.25"/>
    <row r="55855" hidden="1" x14ac:dyDescent="0.25"/>
    <row r="55856" hidden="1" x14ac:dyDescent="0.25"/>
    <row r="55857" hidden="1" x14ac:dyDescent="0.25"/>
    <row r="55858" hidden="1" x14ac:dyDescent="0.25"/>
    <row r="55859" hidden="1" x14ac:dyDescent="0.25"/>
    <row r="55860" hidden="1" x14ac:dyDescent="0.25"/>
    <row r="55861" hidden="1" x14ac:dyDescent="0.25"/>
    <row r="55862" hidden="1" x14ac:dyDescent="0.25"/>
    <row r="55863" hidden="1" x14ac:dyDescent="0.25"/>
    <row r="55864" hidden="1" x14ac:dyDescent="0.25"/>
    <row r="55865" hidden="1" x14ac:dyDescent="0.25"/>
    <row r="55866" hidden="1" x14ac:dyDescent="0.25"/>
    <row r="55867" hidden="1" x14ac:dyDescent="0.25"/>
    <row r="55868" hidden="1" x14ac:dyDescent="0.25"/>
    <row r="55869" hidden="1" x14ac:dyDescent="0.25"/>
    <row r="55870" hidden="1" x14ac:dyDescent="0.25"/>
    <row r="55871" hidden="1" x14ac:dyDescent="0.25"/>
    <row r="55872" hidden="1" x14ac:dyDescent="0.25"/>
    <row r="55873" hidden="1" x14ac:dyDescent="0.25"/>
    <row r="55874" hidden="1" x14ac:dyDescent="0.25"/>
    <row r="55875" hidden="1" x14ac:dyDescent="0.25"/>
    <row r="55876" hidden="1" x14ac:dyDescent="0.25"/>
    <row r="55877" hidden="1" x14ac:dyDescent="0.25"/>
    <row r="55878" hidden="1" x14ac:dyDescent="0.25"/>
    <row r="55879" hidden="1" x14ac:dyDescent="0.25"/>
    <row r="55880" hidden="1" x14ac:dyDescent="0.25"/>
    <row r="55881" hidden="1" x14ac:dyDescent="0.25"/>
    <row r="55882" hidden="1" x14ac:dyDescent="0.25"/>
    <row r="55883" hidden="1" x14ac:dyDescent="0.25"/>
    <row r="55884" hidden="1" x14ac:dyDescent="0.25"/>
    <row r="55885" hidden="1" x14ac:dyDescent="0.25"/>
    <row r="55886" hidden="1" x14ac:dyDescent="0.25"/>
    <row r="55887" hidden="1" x14ac:dyDescent="0.25"/>
    <row r="55888" hidden="1" x14ac:dyDescent="0.25"/>
    <row r="55889" hidden="1" x14ac:dyDescent="0.25"/>
    <row r="55890" hidden="1" x14ac:dyDescent="0.25"/>
    <row r="55891" hidden="1" x14ac:dyDescent="0.25"/>
    <row r="55892" hidden="1" x14ac:dyDescent="0.25"/>
    <row r="55893" hidden="1" x14ac:dyDescent="0.25"/>
    <row r="55894" hidden="1" x14ac:dyDescent="0.25"/>
    <row r="55895" hidden="1" x14ac:dyDescent="0.25"/>
    <row r="55896" hidden="1" x14ac:dyDescent="0.25"/>
    <row r="55897" hidden="1" x14ac:dyDescent="0.25"/>
    <row r="55898" hidden="1" x14ac:dyDescent="0.25"/>
    <row r="55899" hidden="1" x14ac:dyDescent="0.25"/>
    <row r="55900" hidden="1" x14ac:dyDescent="0.25"/>
    <row r="55901" hidden="1" x14ac:dyDescent="0.25"/>
    <row r="55902" hidden="1" x14ac:dyDescent="0.25"/>
    <row r="55903" hidden="1" x14ac:dyDescent="0.25"/>
    <row r="55904" hidden="1" x14ac:dyDescent="0.25"/>
    <row r="55905" hidden="1" x14ac:dyDescent="0.25"/>
    <row r="55906" hidden="1" x14ac:dyDescent="0.25"/>
    <row r="55907" hidden="1" x14ac:dyDescent="0.25"/>
    <row r="55908" hidden="1" x14ac:dyDescent="0.25"/>
    <row r="55909" hidden="1" x14ac:dyDescent="0.25"/>
    <row r="55910" hidden="1" x14ac:dyDescent="0.25"/>
    <row r="55911" hidden="1" x14ac:dyDescent="0.25"/>
    <row r="55912" hidden="1" x14ac:dyDescent="0.25"/>
    <row r="55913" hidden="1" x14ac:dyDescent="0.25"/>
    <row r="55914" hidden="1" x14ac:dyDescent="0.25"/>
    <row r="55915" hidden="1" x14ac:dyDescent="0.25"/>
    <row r="55916" hidden="1" x14ac:dyDescent="0.25"/>
    <row r="55917" hidden="1" x14ac:dyDescent="0.25"/>
    <row r="55918" hidden="1" x14ac:dyDescent="0.25"/>
    <row r="55919" hidden="1" x14ac:dyDescent="0.25"/>
    <row r="55920" hidden="1" x14ac:dyDescent="0.25"/>
    <row r="55921" hidden="1" x14ac:dyDescent="0.25"/>
    <row r="55922" hidden="1" x14ac:dyDescent="0.25"/>
    <row r="55923" hidden="1" x14ac:dyDescent="0.25"/>
    <row r="55924" hidden="1" x14ac:dyDescent="0.25"/>
    <row r="55925" hidden="1" x14ac:dyDescent="0.25"/>
    <row r="55926" hidden="1" x14ac:dyDescent="0.25"/>
    <row r="55927" hidden="1" x14ac:dyDescent="0.25"/>
    <row r="55928" hidden="1" x14ac:dyDescent="0.25"/>
    <row r="55929" hidden="1" x14ac:dyDescent="0.25"/>
    <row r="55930" hidden="1" x14ac:dyDescent="0.25"/>
    <row r="55931" hidden="1" x14ac:dyDescent="0.25"/>
    <row r="55932" hidden="1" x14ac:dyDescent="0.25"/>
    <row r="55933" hidden="1" x14ac:dyDescent="0.25"/>
    <row r="55934" hidden="1" x14ac:dyDescent="0.25"/>
    <row r="55935" hidden="1" x14ac:dyDescent="0.25"/>
    <row r="55936" hidden="1" x14ac:dyDescent="0.25"/>
    <row r="55937" hidden="1" x14ac:dyDescent="0.25"/>
    <row r="55938" hidden="1" x14ac:dyDescent="0.25"/>
    <row r="55939" hidden="1" x14ac:dyDescent="0.25"/>
    <row r="55940" hidden="1" x14ac:dyDescent="0.25"/>
    <row r="55941" hidden="1" x14ac:dyDescent="0.25"/>
    <row r="55942" hidden="1" x14ac:dyDescent="0.25"/>
    <row r="55943" hidden="1" x14ac:dyDescent="0.25"/>
    <row r="55944" hidden="1" x14ac:dyDescent="0.25"/>
    <row r="55945" hidden="1" x14ac:dyDescent="0.25"/>
    <row r="55946" hidden="1" x14ac:dyDescent="0.25"/>
    <row r="55947" hidden="1" x14ac:dyDescent="0.25"/>
    <row r="55948" hidden="1" x14ac:dyDescent="0.25"/>
    <row r="55949" hidden="1" x14ac:dyDescent="0.25"/>
    <row r="55950" hidden="1" x14ac:dyDescent="0.25"/>
    <row r="55951" hidden="1" x14ac:dyDescent="0.25"/>
    <row r="55952" hidden="1" x14ac:dyDescent="0.25"/>
    <row r="55953" hidden="1" x14ac:dyDescent="0.25"/>
    <row r="55954" hidden="1" x14ac:dyDescent="0.25"/>
    <row r="55955" hidden="1" x14ac:dyDescent="0.25"/>
    <row r="55956" hidden="1" x14ac:dyDescent="0.25"/>
    <row r="55957" hidden="1" x14ac:dyDescent="0.25"/>
    <row r="55958" hidden="1" x14ac:dyDescent="0.25"/>
    <row r="55959" hidden="1" x14ac:dyDescent="0.25"/>
    <row r="55960" hidden="1" x14ac:dyDescent="0.25"/>
    <row r="55961" hidden="1" x14ac:dyDescent="0.25"/>
    <row r="55962" hidden="1" x14ac:dyDescent="0.25"/>
    <row r="55963" hidden="1" x14ac:dyDescent="0.25"/>
    <row r="55964" hidden="1" x14ac:dyDescent="0.25"/>
    <row r="55965" hidden="1" x14ac:dyDescent="0.25"/>
    <row r="55966" hidden="1" x14ac:dyDescent="0.25"/>
    <row r="55967" hidden="1" x14ac:dyDescent="0.25"/>
    <row r="55968" hidden="1" x14ac:dyDescent="0.25"/>
    <row r="55969" hidden="1" x14ac:dyDescent="0.25"/>
    <row r="55970" hidden="1" x14ac:dyDescent="0.25"/>
    <row r="55971" hidden="1" x14ac:dyDescent="0.25"/>
    <row r="55972" hidden="1" x14ac:dyDescent="0.25"/>
    <row r="55973" hidden="1" x14ac:dyDescent="0.25"/>
    <row r="55974" hidden="1" x14ac:dyDescent="0.25"/>
    <row r="55975" hidden="1" x14ac:dyDescent="0.25"/>
    <row r="55976" hidden="1" x14ac:dyDescent="0.25"/>
    <row r="55977" hidden="1" x14ac:dyDescent="0.25"/>
    <row r="55978" hidden="1" x14ac:dyDescent="0.25"/>
    <row r="55979" hidden="1" x14ac:dyDescent="0.25"/>
    <row r="55980" hidden="1" x14ac:dyDescent="0.25"/>
    <row r="55981" hidden="1" x14ac:dyDescent="0.25"/>
    <row r="55982" hidden="1" x14ac:dyDescent="0.25"/>
    <row r="55983" hidden="1" x14ac:dyDescent="0.25"/>
    <row r="55984" hidden="1" x14ac:dyDescent="0.25"/>
    <row r="55985" hidden="1" x14ac:dyDescent="0.25"/>
    <row r="55986" hidden="1" x14ac:dyDescent="0.25"/>
    <row r="55987" hidden="1" x14ac:dyDescent="0.25"/>
    <row r="55988" hidden="1" x14ac:dyDescent="0.25"/>
    <row r="55989" hidden="1" x14ac:dyDescent="0.25"/>
    <row r="55990" hidden="1" x14ac:dyDescent="0.25"/>
    <row r="55991" hidden="1" x14ac:dyDescent="0.25"/>
    <row r="55992" hidden="1" x14ac:dyDescent="0.25"/>
    <row r="55993" hidden="1" x14ac:dyDescent="0.25"/>
    <row r="55994" hidden="1" x14ac:dyDescent="0.25"/>
    <row r="55995" hidden="1" x14ac:dyDescent="0.25"/>
    <row r="55996" hidden="1" x14ac:dyDescent="0.25"/>
    <row r="55997" hidden="1" x14ac:dyDescent="0.25"/>
    <row r="55998" hidden="1" x14ac:dyDescent="0.25"/>
    <row r="55999" hidden="1" x14ac:dyDescent="0.25"/>
    <row r="56000" hidden="1" x14ac:dyDescent="0.25"/>
    <row r="56001" hidden="1" x14ac:dyDescent="0.25"/>
    <row r="56002" hidden="1" x14ac:dyDescent="0.25"/>
    <row r="56003" hidden="1" x14ac:dyDescent="0.25"/>
    <row r="56004" hidden="1" x14ac:dyDescent="0.25"/>
    <row r="56005" hidden="1" x14ac:dyDescent="0.25"/>
    <row r="56006" hidden="1" x14ac:dyDescent="0.25"/>
    <row r="56007" hidden="1" x14ac:dyDescent="0.25"/>
    <row r="56008" hidden="1" x14ac:dyDescent="0.25"/>
    <row r="56009" hidden="1" x14ac:dyDescent="0.25"/>
    <row r="56010" hidden="1" x14ac:dyDescent="0.25"/>
    <row r="56011" hidden="1" x14ac:dyDescent="0.25"/>
    <row r="56012" hidden="1" x14ac:dyDescent="0.25"/>
    <row r="56013" hidden="1" x14ac:dyDescent="0.25"/>
    <row r="56014" hidden="1" x14ac:dyDescent="0.25"/>
    <row r="56015" hidden="1" x14ac:dyDescent="0.25"/>
    <row r="56016" hidden="1" x14ac:dyDescent="0.25"/>
    <row r="56017" hidden="1" x14ac:dyDescent="0.25"/>
    <row r="56018" hidden="1" x14ac:dyDescent="0.25"/>
    <row r="56019" hidden="1" x14ac:dyDescent="0.25"/>
    <row r="56020" hidden="1" x14ac:dyDescent="0.25"/>
    <row r="56021" hidden="1" x14ac:dyDescent="0.25"/>
    <row r="56022" hidden="1" x14ac:dyDescent="0.25"/>
    <row r="56023" hidden="1" x14ac:dyDescent="0.25"/>
    <row r="56024" hidden="1" x14ac:dyDescent="0.25"/>
    <row r="56025" hidden="1" x14ac:dyDescent="0.25"/>
    <row r="56026" hidden="1" x14ac:dyDescent="0.25"/>
    <row r="56027" hidden="1" x14ac:dyDescent="0.25"/>
    <row r="56028" hidden="1" x14ac:dyDescent="0.25"/>
    <row r="56029" hidden="1" x14ac:dyDescent="0.25"/>
    <row r="56030" hidden="1" x14ac:dyDescent="0.25"/>
    <row r="56031" hidden="1" x14ac:dyDescent="0.25"/>
    <row r="56032" hidden="1" x14ac:dyDescent="0.25"/>
    <row r="56033" hidden="1" x14ac:dyDescent="0.25"/>
    <row r="56034" hidden="1" x14ac:dyDescent="0.25"/>
    <row r="56035" hidden="1" x14ac:dyDescent="0.25"/>
    <row r="56036" hidden="1" x14ac:dyDescent="0.25"/>
    <row r="56037" hidden="1" x14ac:dyDescent="0.25"/>
    <row r="56038" hidden="1" x14ac:dyDescent="0.25"/>
    <row r="56039" hidden="1" x14ac:dyDescent="0.25"/>
    <row r="56040" hidden="1" x14ac:dyDescent="0.25"/>
    <row r="56041" hidden="1" x14ac:dyDescent="0.25"/>
    <row r="56042" hidden="1" x14ac:dyDescent="0.25"/>
    <row r="56043" hidden="1" x14ac:dyDescent="0.25"/>
    <row r="56044" hidden="1" x14ac:dyDescent="0.25"/>
    <row r="56045" hidden="1" x14ac:dyDescent="0.25"/>
    <row r="56046" hidden="1" x14ac:dyDescent="0.25"/>
    <row r="56047" hidden="1" x14ac:dyDescent="0.25"/>
    <row r="56048" hidden="1" x14ac:dyDescent="0.25"/>
    <row r="56049" hidden="1" x14ac:dyDescent="0.25"/>
    <row r="56050" hidden="1" x14ac:dyDescent="0.25"/>
    <row r="56051" hidden="1" x14ac:dyDescent="0.25"/>
    <row r="56052" hidden="1" x14ac:dyDescent="0.25"/>
    <row r="56053" hidden="1" x14ac:dyDescent="0.25"/>
    <row r="56054" hidden="1" x14ac:dyDescent="0.25"/>
    <row r="56055" hidden="1" x14ac:dyDescent="0.25"/>
    <row r="56056" hidden="1" x14ac:dyDescent="0.25"/>
    <row r="56057" hidden="1" x14ac:dyDescent="0.25"/>
    <row r="56058" hidden="1" x14ac:dyDescent="0.25"/>
    <row r="56059" hidden="1" x14ac:dyDescent="0.25"/>
    <row r="56060" hidden="1" x14ac:dyDescent="0.25"/>
    <row r="56061" hidden="1" x14ac:dyDescent="0.25"/>
    <row r="56062" hidden="1" x14ac:dyDescent="0.25"/>
    <row r="56063" hidden="1" x14ac:dyDescent="0.25"/>
    <row r="56064" hidden="1" x14ac:dyDescent="0.25"/>
    <row r="56065" hidden="1" x14ac:dyDescent="0.25"/>
    <row r="56066" hidden="1" x14ac:dyDescent="0.25"/>
    <row r="56067" hidden="1" x14ac:dyDescent="0.25"/>
    <row r="56068" hidden="1" x14ac:dyDescent="0.25"/>
    <row r="56069" hidden="1" x14ac:dyDescent="0.25"/>
    <row r="56070" hidden="1" x14ac:dyDescent="0.25"/>
    <row r="56071" hidden="1" x14ac:dyDescent="0.25"/>
    <row r="56072" hidden="1" x14ac:dyDescent="0.25"/>
    <row r="56073" hidden="1" x14ac:dyDescent="0.25"/>
    <row r="56074" hidden="1" x14ac:dyDescent="0.25"/>
    <row r="56075" hidden="1" x14ac:dyDescent="0.25"/>
    <row r="56076" hidden="1" x14ac:dyDescent="0.25"/>
    <row r="56077" hidden="1" x14ac:dyDescent="0.25"/>
    <row r="56078" hidden="1" x14ac:dyDescent="0.25"/>
    <row r="56079" hidden="1" x14ac:dyDescent="0.25"/>
    <row r="56080" hidden="1" x14ac:dyDescent="0.25"/>
    <row r="56081" hidden="1" x14ac:dyDescent="0.25"/>
    <row r="56082" hidden="1" x14ac:dyDescent="0.25"/>
    <row r="56083" hidden="1" x14ac:dyDescent="0.25"/>
    <row r="56084" hidden="1" x14ac:dyDescent="0.25"/>
    <row r="56085" hidden="1" x14ac:dyDescent="0.25"/>
    <row r="56086" hidden="1" x14ac:dyDescent="0.25"/>
    <row r="56087" hidden="1" x14ac:dyDescent="0.25"/>
    <row r="56088" hidden="1" x14ac:dyDescent="0.25"/>
    <row r="56089" hidden="1" x14ac:dyDescent="0.25"/>
    <row r="56090" hidden="1" x14ac:dyDescent="0.25"/>
    <row r="56091" hidden="1" x14ac:dyDescent="0.25"/>
    <row r="56092" hidden="1" x14ac:dyDescent="0.25"/>
    <row r="56093" hidden="1" x14ac:dyDescent="0.25"/>
    <row r="56094" hidden="1" x14ac:dyDescent="0.25"/>
    <row r="56095" hidden="1" x14ac:dyDescent="0.25"/>
    <row r="56096" hidden="1" x14ac:dyDescent="0.25"/>
    <row r="56097" hidden="1" x14ac:dyDescent="0.25"/>
    <row r="56098" hidden="1" x14ac:dyDescent="0.25"/>
    <row r="56099" hidden="1" x14ac:dyDescent="0.25"/>
    <row r="56100" hidden="1" x14ac:dyDescent="0.25"/>
    <row r="56101" hidden="1" x14ac:dyDescent="0.25"/>
    <row r="56102" hidden="1" x14ac:dyDescent="0.25"/>
    <row r="56103" hidden="1" x14ac:dyDescent="0.25"/>
    <row r="56104" hidden="1" x14ac:dyDescent="0.25"/>
    <row r="56105" hidden="1" x14ac:dyDescent="0.25"/>
    <row r="56106" hidden="1" x14ac:dyDescent="0.25"/>
    <row r="56107" hidden="1" x14ac:dyDescent="0.25"/>
    <row r="56108" hidden="1" x14ac:dyDescent="0.25"/>
    <row r="56109" hidden="1" x14ac:dyDescent="0.25"/>
    <row r="56110" hidden="1" x14ac:dyDescent="0.25"/>
    <row r="56111" hidden="1" x14ac:dyDescent="0.25"/>
    <row r="56112" hidden="1" x14ac:dyDescent="0.25"/>
    <row r="56113" hidden="1" x14ac:dyDescent="0.25"/>
    <row r="56114" hidden="1" x14ac:dyDescent="0.25"/>
    <row r="56115" hidden="1" x14ac:dyDescent="0.25"/>
    <row r="56116" hidden="1" x14ac:dyDescent="0.25"/>
    <row r="56117" hidden="1" x14ac:dyDescent="0.25"/>
    <row r="56118" hidden="1" x14ac:dyDescent="0.25"/>
    <row r="56119" hidden="1" x14ac:dyDescent="0.25"/>
    <row r="56120" hidden="1" x14ac:dyDescent="0.25"/>
    <row r="56121" hidden="1" x14ac:dyDescent="0.25"/>
    <row r="56122" hidden="1" x14ac:dyDescent="0.25"/>
    <row r="56123" hidden="1" x14ac:dyDescent="0.25"/>
    <row r="56124" hidden="1" x14ac:dyDescent="0.25"/>
    <row r="56125" hidden="1" x14ac:dyDescent="0.25"/>
    <row r="56126" hidden="1" x14ac:dyDescent="0.25"/>
    <row r="56127" hidden="1" x14ac:dyDescent="0.25"/>
    <row r="56128" hidden="1" x14ac:dyDescent="0.25"/>
    <row r="56129" hidden="1" x14ac:dyDescent="0.25"/>
    <row r="56130" hidden="1" x14ac:dyDescent="0.25"/>
    <row r="56131" hidden="1" x14ac:dyDescent="0.25"/>
    <row r="56132" hidden="1" x14ac:dyDescent="0.25"/>
    <row r="56133" hidden="1" x14ac:dyDescent="0.25"/>
    <row r="56134" hidden="1" x14ac:dyDescent="0.25"/>
    <row r="56135" hidden="1" x14ac:dyDescent="0.25"/>
    <row r="56136" hidden="1" x14ac:dyDescent="0.25"/>
    <row r="56137" hidden="1" x14ac:dyDescent="0.25"/>
    <row r="56138" hidden="1" x14ac:dyDescent="0.25"/>
    <row r="56139" hidden="1" x14ac:dyDescent="0.25"/>
    <row r="56140" hidden="1" x14ac:dyDescent="0.25"/>
    <row r="56141" hidden="1" x14ac:dyDescent="0.25"/>
    <row r="56142" hidden="1" x14ac:dyDescent="0.25"/>
    <row r="56143" hidden="1" x14ac:dyDescent="0.25"/>
    <row r="56144" hidden="1" x14ac:dyDescent="0.25"/>
    <row r="56145" hidden="1" x14ac:dyDescent="0.25"/>
    <row r="56146" hidden="1" x14ac:dyDescent="0.25"/>
    <row r="56147" hidden="1" x14ac:dyDescent="0.25"/>
    <row r="56148" hidden="1" x14ac:dyDescent="0.25"/>
    <row r="56149" hidden="1" x14ac:dyDescent="0.25"/>
    <row r="56150" hidden="1" x14ac:dyDescent="0.25"/>
    <row r="56151" hidden="1" x14ac:dyDescent="0.25"/>
    <row r="56152" hidden="1" x14ac:dyDescent="0.25"/>
    <row r="56153" hidden="1" x14ac:dyDescent="0.25"/>
    <row r="56154" hidden="1" x14ac:dyDescent="0.25"/>
    <row r="56155" hidden="1" x14ac:dyDescent="0.25"/>
    <row r="56156" hidden="1" x14ac:dyDescent="0.25"/>
    <row r="56157" hidden="1" x14ac:dyDescent="0.25"/>
    <row r="56158" hidden="1" x14ac:dyDescent="0.25"/>
    <row r="56159" hidden="1" x14ac:dyDescent="0.25"/>
    <row r="56160" hidden="1" x14ac:dyDescent="0.25"/>
    <row r="56161" hidden="1" x14ac:dyDescent="0.25"/>
    <row r="56162" hidden="1" x14ac:dyDescent="0.25"/>
    <row r="56163" hidden="1" x14ac:dyDescent="0.25"/>
    <row r="56164" hidden="1" x14ac:dyDescent="0.25"/>
    <row r="56165" hidden="1" x14ac:dyDescent="0.25"/>
    <row r="56166" hidden="1" x14ac:dyDescent="0.25"/>
    <row r="56167" hidden="1" x14ac:dyDescent="0.25"/>
    <row r="56168" hidden="1" x14ac:dyDescent="0.25"/>
    <row r="56169" hidden="1" x14ac:dyDescent="0.25"/>
    <row r="56170" hidden="1" x14ac:dyDescent="0.25"/>
    <row r="56171" hidden="1" x14ac:dyDescent="0.25"/>
    <row r="56172" hidden="1" x14ac:dyDescent="0.25"/>
    <row r="56173" hidden="1" x14ac:dyDescent="0.25"/>
    <row r="56174" hidden="1" x14ac:dyDescent="0.25"/>
    <row r="56175" hidden="1" x14ac:dyDescent="0.25"/>
    <row r="56176" hidden="1" x14ac:dyDescent="0.25"/>
    <row r="56177" hidden="1" x14ac:dyDescent="0.25"/>
    <row r="56178" hidden="1" x14ac:dyDescent="0.25"/>
    <row r="56179" hidden="1" x14ac:dyDescent="0.25"/>
    <row r="56180" hidden="1" x14ac:dyDescent="0.25"/>
    <row r="56181" hidden="1" x14ac:dyDescent="0.25"/>
    <row r="56182" hidden="1" x14ac:dyDescent="0.25"/>
    <row r="56183" hidden="1" x14ac:dyDescent="0.25"/>
    <row r="56184" hidden="1" x14ac:dyDescent="0.25"/>
    <row r="56185" hidden="1" x14ac:dyDescent="0.25"/>
    <row r="56186" hidden="1" x14ac:dyDescent="0.25"/>
    <row r="56187" hidden="1" x14ac:dyDescent="0.25"/>
    <row r="56188" hidden="1" x14ac:dyDescent="0.25"/>
    <row r="56189" hidden="1" x14ac:dyDescent="0.25"/>
    <row r="56190" hidden="1" x14ac:dyDescent="0.25"/>
    <row r="56191" hidden="1" x14ac:dyDescent="0.25"/>
    <row r="56192" hidden="1" x14ac:dyDescent="0.25"/>
    <row r="56193" hidden="1" x14ac:dyDescent="0.25"/>
    <row r="56194" hidden="1" x14ac:dyDescent="0.25"/>
    <row r="56195" hidden="1" x14ac:dyDescent="0.25"/>
    <row r="56196" hidden="1" x14ac:dyDescent="0.25"/>
    <row r="56197" hidden="1" x14ac:dyDescent="0.25"/>
    <row r="56198" hidden="1" x14ac:dyDescent="0.25"/>
    <row r="56199" hidden="1" x14ac:dyDescent="0.25"/>
    <row r="56200" hidden="1" x14ac:dyDescent="0.25"/>
    <row r="56201" hidden="1" x14ac:dyDescent="0.25"/>
    <row r="56202" hidden="1" x14ac:dyDescent="0.25"/>
    <row r="56203" hidden="1" x14ac:dyDescent="0.25"/>
    <row r="56204" hidden="1" x14ac:dyDescent="0.25"/>
    <row r="56205" hidden="1" x14ac:dyDescent="0.25"/>
    <row r="56206" hidden="1" x14ac:dyDescent="0.25"/>
    <row r="56207" hidden="1" x14ac:dyDescent="0.25"/>
    <row r="56208" hidden="1" x14ac:dyDescent="0.25"/>
    <row r="56209" hidden="1" x14ac:dyDescent="0.25"/>
    <row r="56210" hidden="1" x14ac:dyDescent="0.25"/>
    <row r="56211" hidden="1" x14ac:dyDescent="0.25"/>
    <row r="56212" hidden="1" x14ac:dyDescent="0.25"/>
    <row r="56213" hidden="1" x14ac:dyDescent="0.25"/>
    <row r="56214" hidden="1" x14ac:dyDescent="0.25"/>
    <row r="56215" hidden="1" x14ac:dyDescent="0.25"/>
    <row r="56216" hidden="1" x14ac:dyDescent="0.25"/>
    <row r="56217" hidden="1" x14ac:dyDescent="0.25"/>
    <row r="56218" hidden="1" x14ac:dyDescent="0.25"/>
    <row r="56219" hidden="1" x14ac:dyDescent="0.25"/>
    <row r="56220" hidden="1" x14ac:dyDescent="0.25"/>
    <row r="56221" hidden="1" x14ac:dyDescent="0.25"/>
    <row r="56222" hidden="1" x14ac:dyDescent="0.25"/>
    <row r="56223" hidden="1" x14ac:dyDescent="0.25"/>
    <row r="56224" hidden="1" x14ac:dyDescent="0.25"/>
    <row r="56225" hidden="1" x14ac:dyDescent="0.25"/>
    <row r="56226" hidden="1" x14ac:dyDescent="0.25"/>
    <row r="56227" hidden="1" x14ac:dyDescent="0.25"/>
    <row r="56228" hidden="1" x14ac:dyDescent="0.25"/>
    <row r="56229" hidden="1" x14ac:dyDescent="0.25"/>
    <row r="56230" hidden="1" x14ac:dyDescent="0.25"/>
    <row r="56231" hidden="1" x14ac:dyDescent="0.25"/>
    <row r="56232" hidden="1" x14ac:dyDescent="0.25"/>
    <row r="56233" hidden="1" x14ac:dyDescent="0.25"/>
    <row r="56234" hidden="1" x14ac:dyDescent="0.25"/>
    <row r="56235" hidden="1" x14ac:dyDescent="0.25"/>
    <row r="56236" hidden="1" x14ac:dyDescent="0.25"/>
    <row r="56237" hidden="1" x14ac:dyDescent="0.25"/>
    <row r="56238" hidden="1" x14ac:dyDescent="0.25"/>
    <row r="56239" hidden="1" x14ac:dyDescent="0.25"/>
    <row r="56240" hidden="1" x14ac:dyDescent="0.25"/>
    <row r="56241" hidden="1" x14ac:dyDescent="0.25"/>
    <row r="56242" hidden="1" x14ac:dyDescent="0.25"/>
    <row r="56243" hidden="1" x14ac:dyDescent="0.25"/>
    <row r="56244" hidden="1" x14ac:dyDescent="0.25"/>
    <row r="56245" hidden="1" x14ac:dyDescent="0.25"/>
    <row r="56246" hidden="1" x14ac:dyDescent="0.25"/>
    <row r="56247" hidden="1" x14ac:dyDescent="0.25"/>
    <row r="56248" hidden="1" x14ac:dyDescent="0.25"/>
    <row r="56249" hidden="1" x14ac:dyDescent="0.25"/>
    <row r="56250" hidden="1" x14ac:dyDescent="0.25"/>
    <row r="56251" hidden="1" x14ac:dyDescent="0.25"/>
    <row r="56252" hidden="1" x14ac:dyDescent="0.25"/>
    <row r="56253" hidden="1" x14ac:dyDescent="0.25"/>
    <row r="56254" hidden="1" x14ac:dyDescent="0.25"/>
    <row r="56255" hidden="1" x14ac:dyDescent="0.25"/>
    <row r="56256" hidden="1" x14ac:dyDescent="0.25"/>
    <row r="56257" hidden="1" x14ac:dyDescent="0.25"/>
    <row r="56258" hidden="1" x14ac:dyDescent="0.25"/>
    <row r="56259" hidden="1" x14ac:dyDescent="0.25"/>
    <row r="56260" hidden="1" x14ac:dyDescent="0.25"/>
    <row r="56261" hidden="1" x14ac:dyDescent="0.25"/>
    <row r="56262" hidden="1" x14ac:dyDescent="0.25"/>
    <row r="56263" hidden="1" x14ac:dyDescent="0.25"/>
    <row r="56264" hidden="1" x14ac:dyDescent="0.25"/>
    <row r="56265" hidden="1" x14ac:dyDescent="0.25"/>
    <row r="56266" hidden="1" x14ac:dyDescent="0.25"/>
    <row r="56267" hidden="1" x14ac:dyDescent="0.25"/>
    <row r="56268" hidden="1" x14ac:dyDescent="0.25"/>
    <row r="56269" hidden="1" x14ac:dyDescent="0.25"/>
    <row r="56270" hidden="1" x14ac:dyDescent="0.25"/>
    <row r="56271" hidden="1" x14ac:dyDescent="0.25"/>
    <row r="56272" hidden="1" x14ac:dyDescent="0.25"/>
    <row r="56273" hidden="1" x14ac:dyDescent="0.25"/>
    <row r="56274" hidden="1" x14ac:dyDescent="0.25"/>
    <row r="56275" hidden="1" x14ac:dyDescent="0.25"/>
    <row r="56276" hidden="1" x14ac:dyDescent="0.25"/>
    <row r="56277" hidden="1" x14ac:dyDescent="0.25"/>
    <row r="56278" hidden="1" x14ac:dyDescent="0.25"/>
    <row r="56279" hidden="1" x14ac:dyDescent="0.25"/>
    <row r="56280" hidden="1" x14ac:dyDescent="0.25"/>
    <row r="56281" hidden="1" x14ac:dyDescent="0.25"/>
    <row r="56282" hidden="1" x14ac:dyDescent="0.25"/>
    <row r="56283" hidden="1" x14ac:dyDescent="0.25"/>
    <row r="56284" hidden="1" x14ac:dyDescent="0.25"/>
    <row r="56285" hidden="1" x14ac:dyDescent="0.25"/>
    <row r="56286" hidden="1" x14ac:dyDescent="0.25"/>
    <row r="56287" hidden="1" x14ac:dyDescent="0.25"/>
    <row r="56288" hidden="1" x14ac:dyDescent="0.25"/>
    <row r="56289" hidden="1" x14ac:dyDescent="0.25"/>
    <row r="56290" hidden="1" x14ac:dyDescent="0.25"/>
    <row r="56291" hidden="1" x14ac:dyDescent="0.25"/>
    <row r="56292" hidden="1" x14ac:dyDescent="0.25"/>
    <row r="56293" hidden="1" x14ac:dyDescent="0.25"/>
    <row r="56294" hidden="1" x14ac:dyDescent="0.25"/>
    <row r="56295" hidden="1" x14ac:dyDescent="0.25"/>
    <row r="56296" hidden="1" x14ac:dyDescent="0.25"/>
    <row r="56297" hidden="1" x14ac:dyDescent="0.25"/>
    <row r="56298" hidden="1" x14ac:dyDescent="0.25"/>
    <row r="56299" hidden="1" x14ac:dyDescent="0.25"/>
    <row r="56300" hidden="1" x14ac:dyDescent="0.25"/>
    <row r="56301" hidden="1" x14ac:dyDescent="0.25"/>
    <row r="56302" hidden="1" x14ac:dyDescent="0.25"/>
    <row r="56303" hidden="1" x14ac:dyDescent="0.25"/>
    <row r="56304" hidden="1" x14ac:dyDescent="0.25"/>
    <row r="56305" hidden="1" x14ac:dyDescent="0.25"/>
    <row r="56306" hidden="1" x14ac:dyDescent="0.25"/>
    <row r="56307" hidden="1" x14ac:dyDescent="0.25"/>
    <row r="56308" hidden="1" x14ac:dyDescent="0.25"/>
    <row r="56309" hidden="1" x14ac:dyDescent="0.25"/>
    <row r="56310" hidden="1" x14ac:dyDescent="0.25"/>
    <row r="56311" hidden="1" x14ac:dyDescent="0.25"/>
    <row r="56312" hidden="1" x14ac:dyDescent="0.25"/>
    <row r="56313" hidden="1" x14ac:dyDescent="0.25"/>
    <row r="56314" hidden="1" x14ac:dyDescent="0.25"/>
    <row r="56315" hidden="1" x14ac:dyDescent="0.25"/>
    <row r="56316" hidden="1" x14ac:dyDescent="0.25"/>
    <row r="56317" hidden="1" x14ac:dyDescent="0.25"/>
    <row r="56318" hidden="1" x14ac:dyDescent="0.25"/>
    <row r="56319" hidden="1" x14ac:dyDescent="0.25"/>
    <row r="56320" hidden="1" x14ac:dyDescent="0.25"/>
    <row r="56321" hidden="1" x14ac:dyDescent="0.25"/>
    <row r="56322" hidden="1" x14ac:dyDescent="0.25"/>
    <row r="56323" hidden="1" x14ac:dyDescent="0.25"/>
    <row r="56324" hidden="1" x14ac:dyDescent="0.25"/>
    <row r="56325" hidden="1" x14ac:dyDescent="0.25"/>
    <row r="56326" hidden="1" x14ac:dyDescent="0.25"/>
    <row r="56327" hidden="1" x14ac:dyDescent="0.25"/>
    <row r="56328" hidden="1" x14ac:dyDescent="0.25"/>
    <row r="56329" hidden="1" x14ac:dyDescent="0.25"/>
    <row r="56330" hidden="1" x14ac:dyDescent="0.25"/>
    <row r="56331" hidden="1" x14ac:dyDescent="0.25"/>
    <row r="56332" hidden="1" x14ac:dyDescent="0.25"/>
    <row r="56333" hidden="1" x14ac:dyDescent="0.25"/>
    <row r="56334" hidden="1" x14ac:dyDescent="0.25"/>
    <row r="56335" hidden="1" x14ac:dyDescent="0.25"/>
    <row r="56336" hidden="1" x14ac:dyDescent="0.25"/>
    <row r="56337" hidden="1" x14ac:dyDescent="0.25"/>
    <row r="56338" hidden="1" x14ac:dyDescent="0.25"/>
    <row r="56339" hidden="1" x14ac:dyDescent="0.25"/>
    <row r="56340" hidden="1" x14ac:dyDescent="0.25"/>
    <row r="56341" hidden="1" x14ac:dyDescent="0.25"/>
    <row r="56342" hidden="1" x14ac:dyDescent="0.25"/>
    <row r="56343" hidden="1" x14ac:dyDescent="0.25"/>
    <row r="56344" hidden="1" x14ac:dyDescent="0.25"/>
    <row r="56345" hidden="1" x14ac:dyDescent="0.25"/>
    <row r="56346" hidden="1" x14ac:dyDescent="0.25"/>
    <row r="56347" hidden="1" x14ac:dyDescent="0.25"/>
    <row r="56348" hidden="1" x14ac:dyDescent="0.25"/>
    <row r="56349" hidden="1" x14ac:dyDescent="0.25"/>
    <row r="56350" hidden="1" x14ac:dyDescent="0.25"/>
    <row r="56351" hidden="1" x14ac:dyDescent="0.25"/>
    <row r="56352" hidden="1" x14ac:dyDescent="0.25"/>
    <row r="56353" hidden="1" x14ac:dyDescent="0.25"/>
    <row r="56354" hidden="1" x14ac:dyDescent="0.25"/>
    <row r="56355" hidden="1" x14ac:dyDescent="0.25"/>
    <row r="56356" hidden="1" x14ac:dyDescent="0.25"/>
    <row r="56357" hidden="1" x14ac:dyDescent="0.25"/>
    <row r="56358" hidden="1" x14ac:dyDescent="0.25"/>
    <row r="56359" hidden="1" x14ac:dyDescent="0.25"/>
    <row r="56360" hidden="1" x14ac:dyDescent="0.25"/>
    <row r="56361" hidden="1" x14ac:dyDescent="0.25"/>
    <row r="56362" hidden="1" x14ac:dyDescent="0.25"/>
    <row r="56363" hidden="1" x14ac:dyDescent="0.25"/>
    <row r="56364" hidden="1" x14ac:dyDescent="0.25"/>
    <row r="56365" hidden="1" x14ac:dyDescent="0.25"/>
    <row r="56366" hidden="1" x14ac:dyDescent="0.25"/>
    <row r="56367" hidden="1" x14ac:dyDescent="0.25"/>
    <row r="56368" hidden="1" x14ac:dyDescent="0.25"/>
    <row r="56369" hidden="1" x14ac:dyDescent="0.25"/>
    <row r="56370" hidden="1" x14ac:dyDescent="0.25"/>
    <row r="56371" hidden="1" x14ac:dyDescent="0.25"/>
    <row r="56372" hidden="1" x14ac:dyDescent="0.25"/>
    <row r="56373" hidden="1" x14ac:dyDescent="0.25"/>
    <row r="56374" hidden="1" x14ac:dyDescent="0.25"/>
    <row r="56375" hidden="1" x14ac:dyDescent="0.25"/>
    <row r="56376" hidden="1" x14ac:dyDescent="0.25"/>
    <row r="56377" hidden="1" x14ac:dyDescent="0.25"/>
    <row r="56378" hidden="1" x14ac:dyDescent="0.25"/>
    <row r="56379" hidden="1" x14ac:dyDescent="0.25"/>
    <row r="56380" hidden="1" x14ac:dyDescent="0.25"/>
    <row r="56381" hidden="1" x14ac:dyDescent="0.25"/>
    <row r="56382" hidden="1" x14ac:dyDescent="0.25"/>
    <row r="56383" hidden="1" x14ac:dyDescent="0.25"/>
    <row r="56384" hidden="1" x14ac:dyDescent="0.25"/>
    <row r="56385" hidden="1" x14ac:dyDescent="0.25"/>
    <row r="56386" hidden="1" x14ac:dyDescent="0.25"/>
    <row r="56387" hidden="1" x14ac:dyDescent="0.25"/>
    <row r="56388" hidden="1" x14ac:dyDescent="0.25"/>
    <row r="56389" hidden="1" x14ac:dyDescent="0.25"/>
    <row r="56390" hidden="1" x14ac:dyDescent="0.25"/>
    <row r="56391" hidden="1" x14ac:dyDescent="0.25"/>
    <row r="56392" hidden="1" x14ac:dyDescent="0.25"/>
    <row r="56393" hidden="1" x14ac:dyDescent="0.25"/>
    <row r="56394" hidden="1" x14ac:dyDescent="0.25"/>
    <row r="56395" hidden="1" x14ac:dyDescent="0.25"/>
    <row r="56396" hidden="1" x14ac:dyDescent="0.25"/>
    <row r="56397" hidden="1" x14ac:dyDescent="0.25"/>
    <row r="56398" hidden="1" x14ac:dyDescent="0.25"/>
    <row r="56399" hidden="1" x14ac:dyDescent="0.25"/>
    <row r="56400" hidden="1" x14ac:dyDescent="0.25"/>
    <row r="56401" hidden="1" x14ac:dyDescent="0.25"/>
    <row r="56402" hidden="1" x14ac:dyDescent="0.25"/>
    <row r="56403" hidden="1" x14ac:dyDescent="0.25"/>
    <row r="56404" hidden="1" x14ac:dyDescent="0.25"/>
    <row r="56405" hidden="1" x14ac:dyDescent="0.25"/>
    <row r="56406" hidden="1" x14ac:dyDescent="0.25"/>
    <row r="56407" hidden="1" x14ac:dyDescent="0.25"/>
    <row r="56408" hidden="1" x14ac:dyDescent="0.25"/>
    <row r="56409" hidden="1" x14ac:dyDescent="0.25"/>
    <row r="56410" hidden="1" x14ac:dyDescent="0.25"/>
    <row r="56411" hidden="1" x14ac:dyDescent="0.25"/>
    <row r="56412" hidden="1" x14ac:dyDescent="0.25"/>
    <row r="56413" hidden="1" x14ac:dyDescent="0.25"/>
    <row r="56414" hidden="1" x14ac:dyDescent="0.25"/>
    <row r="56415" hidden="1" x14ac:dyDescent="0.25"/>
    <row r="56416" hidden="1" x14ac:dyDescent="0.25"/>
    <row r="56417" hidden="1" x14ac:dyDescent="0.25"/>
    <row r="56418" hidden="1" x14ac:dyDescent="0.25"/>
    <row r="56419" hidden="1" x14ac:dyDescent="0.25"/>
    <row r="56420" hidden="1" x14ac:dyDescent="0.25"/>
    <row r="56421" hidden="1" x14ac:dyDescent="0.25"/>
    <row r="56422" hidden="1" x14ac:dyDescent="0.25"/>
    <row r="56423" hidden="1" x14ac:dyDescent="0.25"/>
    <row r="56424" hidden="1" x14ac:dyDescent="0.25"/>
    <row r="56425" hidden="1" x14ac:dyDescent="0.25"/>
    <row r="56426" hidden="1" x14ac:dyDescent="0.25"/>
    <row r="56427" hidden="1" x14ac:dyDescent="0.25"/>
    <row r="56428" hidden="1" x14ac:dyDescent="0.25"/>
    <row r="56429" hidden="1" x14ac:dyDescent="0.25"/>
    <row r="56430" hidden="1" x14ac:dyDescent="0.25"/>
    <row r="56431" hidden="1" x14ac:dyDescent="0.25"/>
    <row r="56432" hidden="1" x14ac:dyDescent="0.25"/>
    <row r="56433" hidden="1" x14ac:dyDescent="0.25"/>
    <row r="56434" hidden="1" x14ac:dyDescent="0.25"/>
    <row r="56435" hidden="1" x14ac:dyDescent="0.25"/>
    <row r="56436" hidden="1" x14ac:dyDescent="0.25"/>
    <row r="56437" hidden="1" x14ac:dyDescent="0.25"/>
    <row r="56438" hidden="1" x14ac:dyDescent="0.25"/>
    <row r="56439" hidden="1" x14ac:dyDescent="0.25"/>
    <row r="56440" hidden="1" x14ac:dyDescent="0.25"/>
    <row r="56441" hidden="1" x14ac:dyDescent="0.25"/>
    <row r="56442" hidden="1" x14ac:dyDescent="0.25"/>
    <row r="56443" hidden="1" x14ac:dyDescent="0.25"/>
    <row r="56444" hidden="1" x14ac:dyDescent="0.25"/>
    <row r="56445" hidden="1" x14ac:dyDescent="0.25"/>
    <row r="56446" hidden="1" x14ac:dyDescent="0.25"/>
    <row r="56447" hidden="1" x14ac:dyDescent="0.25"/>
    <row r="56448" hidden="1" x14ac:dyDescent="0.25"/>
    <row r="56449" hidden="1" x14ac:dyDescent="0.25"/>
    <row r="56450" hidden="1" x14ac:dyDescent="0.25"/>
    <row r="56451" hidden="1" x14ac:dyDescent="0.25"/>
    <row r="56452" hidden="1" x14ac:dyDescent="0.25"/>
    <row r="56453" hidden="1" x14ac:dyDescent="0.25"/>
    <row r="56454" hidden="1" x14ac:dyDescent="0.25"/>
    <row r="56455" hidden="1" x14ac:dyDescent="0.25"/>
    <row r="56456" hidden="1" x14ac:dyDescent="0.25"/>
    <row r="56457" hidden="1" x14ac:dyDescent="0.25"/>
    <row r="56458" hidden="1" x14ac:dyDescent="0.25"/>
    <row r="56459" hidden="1" x14ac:dyDescent="0.25"/>
    <row r="56460" hidden="1" x14ac:dyDescent="0.25"/>
    <row r="56461" hidden="1" x14ac:dyDescent="0.25"/>
    <row r="56462" hidden="1" x14ac:dyDescent="0.25"/>
    <row r="56463" hidden="1" x14ac:dyDescent="0.25"/>
    <row r="56464" hidden="1" x14ac:dyDescent="0.25"/>
    <row r="56465" hidden="1" x14ac:dyDescent="0.25"/>
    <row r="56466" hidden="1" x14ac:dyDescent="0.25"/>
    <row r="56467" hidden="1" x14ac:dyDescent="0.25"/>
    <row r="56468" hidden="1" x14ac:dyDescent="0.25"/>
    <row r="56469" hidden="1" x14ac:dyDescent="0.25"/>
    <row r="56470" hidden="1" x14ac:dyDescent="0.25"/>
    <row r="56471" hidden="1" x14ac:dyDescent="0.25"/>
    <row r="56472" hidden="1" x14ac:dyDescent="0.25"/>
    <row r="56473" hidden="1" x14ac:dyDescent="0.25"/>
    <row r="56474" hidden="1" x14ac:dyDescent="0.25"/>
    <row r="56475" hidden="1" x14ac:dyDescent="0.25"/>
    <row r="56476" hidden="1" x14ac:dyDescent="0.25"/>
    <row r="56477" hidden="1" x14ac:dyDescent="0.25"/>
    <row r="56478" hidden="1" x14ac:dyDescent="0.25"/>
    <row r="56479" hidden="1" x14ac:dyDescent="0.25"/>
    <row r="56480" hidden="1" x14ac:dyDescent="0.25"/>
    <row r="56481" hidden="1" x14ac:dyDescent="0.25"/>
    <row r="56482" hidden="1" x14ac:dyDescent="0.25"/>
    <row r="56483" hidden="1" x14ac:dyDescent="0.25"/>
    <row r="56484" hidden="1" x14ac:dyDescent="0.25"/>
    <row r="56485" hidden="1" x14ac:dyDescent="0.25"/>
    <row r="56486" hidden="1" x14ac:dyDescent="0.25"/>
    <row r="56487" hidden="1" x14ac:dyDescent="0.25"/>
    <row r="56488" hidden="1" x14ac:dyDescent="0.25"/>
    <row r="56489" hidden="1" x14ac:dyDescent="0.25"/>
    <row r="56490" hidden="1" x14ac:dyDescent="0.25"/>
    <row r="56491" hidden="1" x14ac:dyDescent="0.25"/>
    <row r="56492" hidden="1" x14ac:dyDescent="0.25"/>
    <row r="56493" hidden="1" x14ac:dyDescent="0.25"/>
    <row r="56494" hidden="1" x14ac:dyDescent="0.25"/>
    <row r="56495" hidden="1" x14ac:dyDescent="0.25"/>
    <row r="56496" hidden="1" x14ac:dyDescent="0.25"/>
    <row r="56497" hidden="1" x14ac:dyDescent="0.25"/>
    <row r="56498" hidden="1" x14ac:dyDescent="0.25"/>
    <row r="56499" hidden="1" x14ac:dyDescent="0.25"/>
    <row r="56500" hidden="1" x14ac:dyDescent="0.25"/>
    <row r="56501" hidden="1" x14ac:dyDescent="0.25"/>
    <row r="56502" hidden="1" x14ac:dyDescent="0.25"/>
    <row r="56503" hidden="1" x14ac:dyDescent="0.25"/>
    <row r="56504" hidden="1" x14ac:dyDescent="0.25"/>
    <row r="56505" hidden="1" x14ac:dyDescent="0.25"/>
    <row r="56506" hidden="1" x14ac:dyDescent="0.25"/>
    <row r="56507" hidden="1" x14ac:dyDescent="0.25"/>
    <row r="56508" hidden="1" x14ac:dyDescent="0.25"/>
    <row r="56509" hidden="1" x14ac:dyDescent="0.25"/>
    <row r="56510" hidden="1" x14ac:dyDescent="0.25"/>
    <row r="56511" hidden="1" x14ac:dyDescent="0.25"/>
    <row r="56512" hidden="1" x14ac:dyDescent="0.25"/>
    <row r="56513" hidden="1" x14ac:dyDescent="0.25"/>
    <row r="56514" hidden="1" x14ac:dyDescent="0.25"/>
    <row r="56515" hidden="1" x14ac:dyDescent="0.25"/>
    <row r="56516" hidden="1" x14ac:dyDescent="0.25"/>
    <row r="56517" hidden="1" x14ac:dyDescent="0.25"/>
    <row r="56518" hidden="1" x14ac:dyDescent="0.25"/>
    <row r="56519" hidden="1" x14ac:dyDescent="0.25"/>
    <row r="56520" hidden="1" x14ac:dyDescent="0.25"/>
    <row r="56521" hidden="1" x14ac:dyDescent="0.25"/>
    <row r="56522" hidden="1" x14ac:dyDescent="0.25"/>
    <row r="56523" hidden="1" x14ac:dyDescent="0.25"/>
    <row r="56524" hidden="1" x14ac:dyDescent="0.25"/>
    <row r="56525" hidden="1" x14ac:dyDescent="0.25"/>
    <row r="56526" hidden="1" x14ac:dyDescent="0.25"/>
    <row r="56527" hidden="1" x14ac:dyDescent="0.25"/>
    <row r="56528" hidden="1" x14ac:dyDescent="0.25"/>
    <row r="56529" hidden="1" x14ac:dyDescent="0.25"/>
    <row r="56530" hidden="1" x14ac:dyDescent="0.25"/>
    <row r="56531" hidden="1" x14ac:dyDescent="0.25"/>
    <row r="56532" hidden="1" x14ac:dyDescent="0.25"/>
    <row r="56533" hidden="1" x14ac:dyDescent="0.25"/>
    <row r="56534" hidden="1" x14ac:dyDescent="0.25"/>
    <row r="56535" hidden="1" x14ac:dyDescent="0.25"/>
    <row r="56536" hidden="1" x14ac:dyDescent="0.25"/>
    <row r="56537" hidden="1" x14ac:dyDescent="0.25"/>
    <row r="56538" hidden="1" x14ac:dyDescent="0.25"/>
    <row r="56539" hidden="1" x14ac:dyDescent="0.25"/>
    <row r="56540" hidden="1" x14ac:dyDescent="0.25"/>
    <row r="56541" hidden="1" x14ac:dyDescent="0.25"/>
    <row r="56542" hidden="1" x14ac:dyDescent="0.25"/>
    <row r="56543" hidden="1" x14ac:dyDescent="0.25"/>
    <row r="56544" hidden="1" x14ac:dyDescent="0.25"/>
    <row r="56545" hidden="1" x14ac:dyDescent="0.25"/>
    <row r="56546" hidden="1" x14ac:dyDescent="0.25"/>
    <row r="56547" hidden="1" x14ac:dyDescent="0.25"/>
    <row r="56548" hidden="1" x14ac:dyDescent="0.25"/>
    <row r="56549" hidden="1" x14ac:dyDescent="0.25"/>
    <row r="56550" hidden="1" x14ac:dyDescent="0.25"/>
    <row r="56551" hidden="1" x14ac:dyDescent="0.25"/>
    <row r="56552" hidden="1" x14ac:dyDescent="0.25"/>
    <row r="56553" hidden="1" x14ac:dyDescent="0.25"/>
    <row r="56554" hidden="1" x14ac:dyDescent="0.25"/>
    <row r="56555" hidden="1" x14ac:dyDescent="0.25"/>
    <row r="56556" hidden="1" x14ac:dyDescent="0.25"/>
    <row r="56557" hidden="1" x14ac:dyDescent="0.25"/>
    <row r="56558" hidden="1" x14ac:dyDescent="0.25"/>
    <row r="56559" hidden="1" x14ac:dyDescent="0.25"/>
    <row r="56560" hidden="1" x14ac:dyDescent="0.25"/>
    <row r="56561" hidden="1" x14ac:dyDescent="0.25"/>
    <row r="56562" hidden="1" x14ac:dyDescent="0.25"/>
    <row r="56563" hidden="1" x14ac:dyDescent="0.25"/>
    <row r="56564" hidden="1" x14ac:dyDescent="0.25"/>
    <row r="56565" hidden="1" x14ac:dyDescent="0.25"/>
    <row r="56566" hidden="1" x14ac:dyDescent="0.25"/>
    <row r="56567" hidden="1" x14ac:dyDescent="0.25"/>
    <row r="56568" hidden="1" x14ac:dyDescent="0.25"/>
    <row r="56569" hidden="1" x14ac:dyDescent="0.25"/>
    <row r="56570" hidden="1" x14ac:dyDescent="0.25"/>
    <row r="56571" hidden="1" x14ac:dyDescent="0.25"/>
    <row r="56572" hidden="1" x14ac:dyDescent="0.25"/>
    <row r="56573" hidden="1" x14ac:dyDescent="0.25"/>
    <row r="56574" hidden="1" x14ac:dyDescent="0.25"/>
    <row r="56575" hidden="1" x14ac:dyDescent="0.25"/>
    <row r="56576" hidden="1" x14ac:dyDescent="0.25"/>
    <row r="56577" hidden="1" x14ac:dyDescent="0.25"/>
    <row r="56578" hidden="1" x14ac:dyDescent="0.25"/>
    <row r="56579" hidden="1" x14ac:dyDescent="0.25"/>
    <row r="56580" hidden="1" x14ac:dyDescent="0.25"/>
    <row r="56581" hidden="1" x14ac:dyDescent="0.25"/>
    <row r="56582" hidden="1" x14ac:dyDescent="0.25"/>
    <row r="56583" hidden="1" x14ac:dyDescent="0.25"/>
    <row r="56584" hidden="1" x14ac:dyDescent="0.25"/>
    <row r="56585" hidden="1" x14ac:dyDescent="0.25"/>
    <row r="56586" hidden="1" x14ac:dyDescent="0.25"/>
    <row r="56587" hidden="1" x14ac:dyDescent="0.25"/>
    <row r="56588" hidden="1" x14ac:dyDescent="0.25"/>
    <row r="56589" hidden="1" x14ac:dyDescent="0.25"/>
    <row r="56590" hidden="1" x14ac:dyDescent="0.25"/>
    <row r="56591" hidden="1" x14ac:dyDescent="0.25"/>
    <row r="56592" hidden="1" x14ac:dyDescent="0.25"/>
    <row r="56593" hidden="1" x14ac:dyDescent="0.25"/>
    <row r="56594" hidden="1" x14ac:dyDescent="0.25"/>
    <row r="56595" hidden="1" x14ac:dyDescent="0.25"/>
    <row r="56596" hidden="1" x14ac:dyDescent="0.25"/>
    <row r="56597" hidden="1" x14ac:dyDescent="0.25"/>
    <row r="56598" hidden="1" x14ac:dyDescent="0.25"/>
    <row r="56599" hidden="1" x14ac:dyDescent="0.25"/>
    <row r="56600" hidden="1" x14ac:dyDescent="0.25"/>
    <row r="56601" hidden="1" x14ac:dyDescent="0.25"/>
    <row r="56602" hidden="1" x14ac:dyDescent="0.25"/>
    <row r="56603" hidden="1" x14ac:dyDescent="0.25"/>
    <row r="56604" hidden="1" x14ac:dyDescent="0.25"/>
    <row r="56605" hidden="1" x14ac:dyDescent="0.25"/>
    <row r="56606" hidden="1" x14ac:dyDescent="0.25"/>
    <row r="56607" hidden="1" x14ac:dyDescent="0.25"/>
    <row r="56608" hidden="1" x14ac:dyDescent="0.25"/>
    <row r="56609" hidden="1" x14ac:dyDescent="0.25"/>
    <row r="56610" hidden="1" x14ac:dyDescent="0.25"/>
    <row r="56611" hidden="1" x14ac:dyDescent="0.25"/>
    <row r="56612" hidden="1" x14ac:dyDescent="0.25"/>
    <row r="56613" hidden="1" x14ac:dyDescent="0.25"/>
    <row r="56614" hidden="1" x14ac:dyDescent="0.25"/>
    <row r="56615" hidden="1" x14ac:dyDescent="0.25"/>
    <row r="56616" hidden="1" x14ac:dyDescent="0.25"/>
    <row r="56617" hidden="1" x14ac:dyDescent="0.25"/>
    <row r="56618" hidden="1" x14ac:dyDescent="0.25"/>
    <row r="56619" hidden="1" x14ac:dyDescent="0.25"/>
    <row r="56620" hidden="1" x14ac:dyDescent="0.25"/>
    <row r="56621" hidden="1" x14ac:dyDescent="0.25"/>
    <row r="56622" hidden="1" x14ac:dyDescent="0.25"/>
    <row r="56623" hidden="1" x14ac:dyDescent="0.25"/>
    <row r="56624" hidden="1" x14ac:dyDescent="0.25"/>
    <row r="56625" hidden="1" x14ac:dyDescent="0.25"/>
    <row r="56626" hidden="1" x14ac:dyDescent="0.25"/>
    <row r="56627" hidden="1" x14ac:dyDescent="0.25"/>
    <row r="56628" hidden="1" x14ac:dyDescent="0.25"/>
    <row r="56629" hidden="1" x14ac:dyDescent="0.25"/>
    <row r="56630" hidden="1" x14ac:dyDescent="0.25"/>
    <row r="56631" hidden="1" x14ac:dyDescent="0.25"/>
    <row r="56632" hidden="1" x14ac:dyDescent="0.25"/>
    <row r="56633" hidden="1" x14ac:dyDescent="0.25"/>
    <row r="56634" hidden="1" x14ac:dyDescent="0.25"/>
    <row r="56635" hidden="1" x14ac:dyDescent="0.25"/>
    <row r="56636" hidden="1" x14ac:dyDescent="0.25"/>
    <row r="56637" hidden="1" x14ac:dyDescent="0.25"/>
    <row r="56638" hidden="1" x14ac:dyDescent="0.25"/>
    <row r="56639" hidden="1" x14ac:dyDescent="0.25"/>
    <row r="56640" hidden="1" x14ac:dyDescent="0.25"/>
    <row r="56641" hidden="1" x14ac:dyDescent="0.25"/>
    <row r="56642" hidden="1" x14ac:dyDescent="0.25"/>
    <row r="56643" hidden="1" x14ac:dyDescent="0.25"/>
    <row r="56644" hidden="1" x14ac:dyDescent="0.25"/>
    <row r="56645" hidden="1" x14ac:dyDescent="0.25"/>
    <row r="56646" hidden="1" x14ac:dyDescent="0.25"/>
    <row r="56647" hidden="1" x14ac:dyDescent="0.25"/>
    <row r="56648" hidden="1" x14ac:dyDescent="0.25"/>
    <row r="56649" hidden="1" x14ac:dyDescent="0.25"/>
    <row r="56650" hidden="1" x14ac:dyDescent="0.25"/>
    <row r="56651" hidden="1" x14ac:dyDescent="0.25"/>
    <row r="56652" hidden="1" x14ac:dyDescent="0.25"/>
    <row r="56653" hidden="1" x14ac:dyDescent="0.25"/>
    <row r="56654" hidden="1" x14ac:dyDescent="0.25"/>
    <row r="56655" hidden="1" x14ac:dyDescent="0.25"/>
    <row r="56656" hidden="1" x14ac:dyDescent="0.25"/>
    <row r="56657" hidden="1" x14ac:dyDescent="0.25"/>
    <row r="56658" hidden="1" x14ac:dyDescent="0.25"/>
    <row r="56659" hidden="1" x14ac:dyDescent="0.25"/>
    <row r="56660" hidden="1" x14ac:dyDescent="0.25"/>
    <row r="56661" hidden="1" x14ac:dyDescent="0.25"/>
    <row r="56662" hidden="1" x14ac:dyDescent="0.25"/>
    <row r="56663" hidden="1" x14ac:dyDescent="0.25"/>
    <row r="56664" hidden="1" x14ac:dyDescent="0.25"/>
    <row r="56665" hidden="1" x14ac:dyDescent="0.25"/>
    <row r="56666" hidden="1" x14ac:dyDescent="0.25"/>
    <row r="56667" hidden="1" x14ac:dyDescent="0.25"/>
    <row r="56668" hidden="1" x14ac:dyDescent="0.25"/>
    <row r="56669" hidden="1" x14ac:dyDescent="0.25"/>
    <row r="56670" hidden="1" x14ac:dyDescent="0.25"/>
    <row r="56671" hidden="1" x14ac:dyDescent="0.25"/>
    <row r="56672" hidden="1" x14ac:dyDescent="0.25"/>
    <row r="56673" hidden="1" x14ac:dyDescent="0.25"/>
    <row r="56674" hidden="1" x14ac:dyDescent="0.25"/>
    <row r="56675" hidden="1" x14ac:dyDescent="0.25"/>
    <row r="56676" hidden="1" x14ac:dyDescent="0.25"/>
    <row r="56677" hidden="1" x14ac:dyDescent="0.25"/>
    <row r="56678" hidden="1" x14ac:dyDescent="0.25"/>
    <row r="56679" hidden="1" x14ac:dyDescent="0.25"/>
    <row r="56680" hidden="1" x14ac:dyDescent="0.25"/>
    <row r="56681" hidden="1" x14ac:dyDescent="0.25"/>
    <row r="56682" hidden="1" x14ac:dyDescent="0.25"/>
    <row r="56683" hidden="1" x14ac:dyDescent="0.25"/>
    <row r="56684" hidden="1" x14ac:dyDescent="0.25"/>
    <row r="56685" hidden="1" x14ac:dyDescent="0.25"/>
    <row r="56686" hidden="1" x14ac:dyDescent="0.25"/>
    <row r="56687" hidden="1" x14ac:dyDescent="0.25"/>
    <row r="56688" hidden="1" x14ac:dyDescent="0.25"/>
    <row r="56689" hidden="1" x14ac:dyDescent="0.25"/>
    <row r="56690" hidden="1" x14ac:dyDescent="0.25"/>
    <row r="56691" hidden="1" x14ac:dyDescent="0.25"/>
    <row r="56692" hidden="1" x14ac:dyDescent="0.25"/>
    <row r="56693" hidden="1" x14ac:dyDescent="0.25"/>
    <row r="56694" hidden="1" x14ac:dyDescent="0.25"/>
    <row r="56695" hidden="1" x14ac:dyDescent="0.25"/>
    <row r="56696" hidden="1" x14ac:dyDescent="0.25"/>
    <row r="56697" hidden="1" x14ac:dyDescent="0.25"/>
    <row r="56698" hidden="1" x14ac:dyDescent="0.25"/>
    <row r="56699" hidden="1" x14ac:dyDescent="0.25"/>
    <row r="56700" hidden="1" x14ac:dyDescent="0.25"/>
    <row r="56701" hidden="1" x14ac:dyDescent="0.25"/>
    <row r="56702" hidden="1" x14ac:dyDescent="0.25"/>
    <row r="56703" hidden="1" x14ac:dyDescent="0.25"/>
    <row r="56704" hidden="1" x14ac:dyDescent="0.25"/>
    <row r="56705" hidden="1" x14ac:dyDescent="0.25"/>
    <row r="56706" hidden="1" x14ac:dyDescent="0.25"/>
    <row r="56707" hidden="1" x14ac:dyDescent="0.25"/>
    <row r="56708" hidden="1" x14ac:dyDescent="0.25"/>
    <row r="56709" hidden="1" x14ac:dyDescent="0.25"/>
    <row r="56710" hidden="1" x14ac:dyDescent="0.25"/>
    <row r="56711" hidden="1" x14ac:dyDescent="0.25"/>
    <row r="56712" hidden="1" x14ac:dyDescent="0.25"/>
    <row r="56713" hidden="1" x14ac:dyDescent="0.25"/>
    <row r="56714" hidden="1" x14ac:dyDescent="0.25"/>
    <row r="56715" hidden="1" x14ac:dyDescent="0.25"/>
    <row r="56716" hidden="1" x14ac:dyDescent="0.25"/>
    <row r="56717" hidden="1" x14ac:dyDescent="0.25"/>
    <row r="56718" hidden="1" x14ac:dyDescent="0.25"/>
    <row r="56719" hidden="1" x14ac:dyDescent="0.25"/>
    <row r="56720" hidden="1" x14ac:dyDescent="0.25"/>
    <row r="56721" hidden="1" x14ac:dyDescent="0.25"/>
    <row r="56722" hidden="1" x14ac:dyDescent="0.25"/>
    <row r="56723" hidden="1" x14ac:dyDescent="0.25"/>
    <row r="56724" hidden="1" x14ac:dyDescent="0.25"/>
    <row r="56725" hidden="1" x14ac:dyDescent="0.25"/>
    <row r="56726" hidden="1" x14ac:dyDescent="0.25"/>
    <row r="56727" hidden="1" x14ac:dyDescent="0.25"/>
    <row r="56728" hidden="1" x14ac:dyDescent="0.25"/>
    <row r="56729" hidden="1" x14ac:dyDescent="0.25"/>
    <row r="56730" hidden="1" x14ac:dyDescent="0.25"/>
    <row r="56731" hidden="1" x14ac:dyDescent="0.25"/>
    <row r="56732" hidden="1" x14ac:dyDescent="0.25"/>
    <row r="56733" hidden="1" x14ac:dyDescent="0.25"/>
    <row r="56734" hidden="1" x14ac:dyDescent="0.25"/>
    <row r="56735" hidden="1" x14ac:dyDescent="0.25"/>
    <row r="56736" hidden="1" x14ac:dyDescent="0.25"/>
    <row r="56737" hidden="1" x14ac:dyDescent="0.25"/>
    <row r="56738" hidden="1" x14ac:dyDescent="0.25"/>
    <row r="56739" hidden="1" x14ac:dyDescent="0.25"/>
    <row r="56740" hidden="1" x14ac:dyDescent="0.25"/>
    <row r="56741" hidden="1" x14ac:dyDescent="0.25"/>
    <row r="56742" hidden="1" x14ac:dyDescent="0.25"/>
    <row r="56743" hidden="1" x14ac:dyDescent="0.25"/>
    <row r="56744" hidden="1" x14ac:dyDescent="0.25"/>
    <row r="56745" hidden="1" x14ac:dyDescent="0.25"/>
    <row r="56746" hidden="1" x14ac:dyDescent="0.25"/>
    <row r="56747" hidden="1" x14ac:dyDescent="0.25"/>
    <row r="56748" hidden="1" x14ac:dyDescent="0.25"/>
    <row r="56749" hidden="1" x14ac:dyDescent="0.25"/>
    <row r="56750" hidden="1" x14ac:dyDescent="0.25"/>
    <row r="56751" hidden="1" x14ac:dyDescent="0.25"/>
    <row r="56752" hidden="1" x14ac:dyDescent="0.25"/>
    <row r="56753" hidden="1" x14ac:dyDescent="0.25"/>
    <row r="56754" hidden="1" x14ac:dyDescent="0.25"/>
    <row r="56755" hidden="1" x14ac:dyDescent="0.25"/>
    <row r="56756" hidden="1" x14ac:dyDescent="0.25"/>
    <row r="56757" hidden="1" x14ac:dyDescent="0.25"/>
    <row r="56758" hidden="1" x14ac:dyDescent="0.25"/>
    <row r="56759" hidden="1" x14ac:dyDescent="0.25"/>
    <row r="56760" hidden="1" x14ac:dyDescent="0.25"/>
    <row r="56761" hidden="1" x14ac:dyDescent="0.25"/>
    <row r="56762" hidden="1" x14ac:dyDescent="0.25"/>
    <row r="56763" hidden="1" x14ac:dyDescent="0.25"/>
    <row r="56764" hidden="1" x14ac:dyDescent="0.25"/>
    <row r="56765" hidden="1" x14ac:dyDescent="0.25"/>
    <row r="56766" hidden="1" x14ac:dyDescent="0.25"/>
    <row r="56767" hidden="1" x14ac:dyDescent="0.25"/>
    <row r="56768" hidden="1" x14ac:dyDescent="0.25"/>
    <row r="56769" hidden="1" x14ac:dyDescent="0.25"/>
    <row r="56770" hidden="1" x14ac:dyDescent="0.25"/>
    <row r="56771" hidden="1" x14ac:dyDescent="0.25"/>
    <row r="56772" hidden="1" x14ac:dyDescent="0.25"/>
    <row r="56773" hidden="1" x14ac:dyDescent="0.25"/>
    <row r="56774" hidden="1" x14ac:dyDescent="0.25"/>
    <row r="56775" hidden="1" x14ac:dyDescent="0.25"/>
    <row r="56776" hidden="1" x14ac:dyDescent="0.25"/>
    <row r="56777" hidden="1" x14ac:dyDescent="0.25"/>
    <row r="56778" hidden="1" x14ac:dyDescent="0.25"/>
    <row r="56779" hidden="1" x14ac:dyDescent="0.25"/>
    <row r="56780" hidden="1" x14ac:dyDescent="0.25"/>
    <row r="56781" hidden="1" x14ac:dyDescent="0.25"/>
    <row r="56782" hidden="1" x14ac:dyDescent="0.25"/>
    <row r="56783" hidden="1" x14ac:dyDescent="0.25"/>
    <row r="56784" hidden="1" x14ac:dyDescent="0.25"/>
    <row r="56785" hidden="1" x14ac:dyDescent="0.25"/>
    <row r="56786" hidden="1" x14ac:dyDescent="0.25"/>
    <row r="56787" hidden="1" x14ac:dyDescent="0.25"/>
    <row r="56788" hidden="1" x14ac:dyDescent="0.25"/>
    <row r="56789" hidden="1" x14ac:dyDescent="0.25"/>
    <row r="56790" hidden="1" x14ac:dyDescent="0.25"/>
    <row r="56791" hidden="1" x14ac:dyDescent="0.25"/>
    <row r="56792" hidden="1" x14ac:dyDescent="0.25"/>
    <row r="56793" hidden="1" x14ac:dyDescent="0.25"/>
    <row r="56794" hidden="1" x14ac:dyDescent="0.25"/>
    <row r="56795" hidden="1" x14ac:dyDescent="0.25"/>
    <row r="56796" hidden="1" x14ac:dyDescent="0.25"/>
    <row r="56797" hidden="1" x14ac:dyDescent="0.25"/>
    <row r="56798" hidden="1" x14ac:dyDescent="0.25"/>
    <row r="56799" hidden="1" x14ac:dyDescent="0.25"/>
    <row r="56800" hidden="1" x14ac:dyDescent="0.25"/>
    <row r="56801" hidden="1" x14ac:dyDescent="0.25"/>
    <row r="56802" hidden="1" x14ac:dyDescent="0.25"/>
    <row r="56803" hidden="1" x14ac:dyDescent="0.25"/>
    <row r="56804" hidden="1" x14ac:dyDescent="0.25"/>
    <row r="56805" hidden="1" x14ac:dyDescent="0.25"/>
    <row r="56806" hidden="1" x14ac:dyDescent="0.25"/>
    <row r="56807" hidden="1" x14ac:dyDescent="0.25"/>
    <row r="56808" hidden="1" x14ac:dyDescent="0.25"/>
    <row r="56809" hidden="1" x14ac:dyDescent="0.25"/>
    <row r="56810" hidden="1" x14ac:dyDescent="0.25"/>
    <row r="56811" hidden="1" x14ac:dyDescent="0.25"/>
    <row r="56812" hidden="1" x14ac:dyDescent="0.25"/>
    <row r="56813" hidden="1" x14ac:dyDescent="0.25"/>
    <row r="56814" hidden="1" x14ac:dyDescent="0.25"/>
    <row r="56815" hidden="1" x14ac:dyDescent="0.25"/>
    <row r="56816" hidden="1" x14ac:dyDescent="0.25"/>
    <row r="56817" hidden="1" x14ac:dyDescent="0.25"/>
    <row r="56818" hidden="1" x14ac:dyDescent="0.25"/>
    <row r="56819" hidden="1" x14ac:dyDescent="0.25"/>
    <row r="56820" hidden="1" x14ac:dyDescent="0.25"/>
    <row r="56821" hidden="1" x14ac:dyDescent="0.25"/>
    <row r="56822" hidden="1" x14ac:dyDescent="0.25"/>
    <row r="56823" hidden="1" x14ac:dyDescent="0.25"/>
    <row r="56824" hidden="1" x14ac:dyDescent="0.25"/>
    <row r="56825" hidden="1" x14ac:dyDescent="0.25"/>
    <row r="56826" hidden="1" x14ac:dyDescent="0.25"/>
    <row r="56827" hidden="1" x14ac:dyDescent="0.25"/>
    <row r="56828" hidden="1" x14ac:dyDescent="0.25"/>
    <row r="56829" hidden="1" x14ac:dyDescent="0.25"/>
    <row r="56830" hidden="1" x14ac:dyDescent="0.25"/>
    <row r="56831" hidden="1" x14ac:dyDescent="0.25"/>
    <row r="56832" hidden="1" x14ac:dyDescent="0.25"/>
    <row r="56833" hidden="1" x14ac:dyDescent="0.25"/>
    <row r="56834" hidden="1" x14ac:dyDescent="0.25"/>
    <row r="56835" hidden="1" x14ac:dyDescent="0.25"/>
    <row r="56836" hidden="1" x14ac:dyDescent="0.25"/>
    <row r="56837" hidden="1" x14ac:dyDescent="0.25"/>
    <row r="56838" hidden="1" x14ac:dyDescent="0.25"/>
    <row r="56839" hidden="1" x14ac:dyDescent="0.25"/>
    <row r="56840" hidden="1" x14ac:dyDescent="0.25"/>
    <row r="56841" hidden="1" x14ac:dyDescent="0.25"/>
    <row r="56842" hidden="1" x14ac:dyDescent="0.25"/>
    <row r="56843" hidden="1" x14ac:dyDescent="0.25"/>
    <row r="56844" hidden="1" x14ac:dyDescent="0.25"/>
    <row r="56845" hidden="1" x14ac:dyDescent="0.25"/>
    <row r="56846" hidden="1" x14ac:dyDescent="0.25"/>
    <row r="56847" hidden="1" x14ac:dyDescent="0.25"/>
    <row r="56848" hidden="1" x14ac:dyDescent="0.25"/>
    <row r="56849" hidden="1" x14ac:dyDescent="0.25"/>
    <row r="56850" hidden="1" x14ac:dyDescent="0.25"/>
    <row r="56851" hidden="1" x14ac:dyDescent="0.25"/>
    <row r="56852" hidden="1" x14ac:dyDescent="0.25"/>
    <row r="56853" hidden="1" x14ac:dyDescent="0.25"/>
    <row r="56854" hidden="1" x14ac:dyDescent="0.25"/>
    <row r="56855" hidden="1" x14ac:dyDescent="0.25"/>
    <row r="56856" hidden="1" x14ac:dyDescent="0.25"/>
    <row r="56857" hidden="1" x14ac:dyDescent="0.25"/>
    <row r="56858" hidden="1" x14ac:dyDescent="0.25"/>
    <row r="56859" hidden="1" x14ac:dyDescent="0.25"/>
    <row r="56860" hidden="1" x14ac:dyDescent="0.25"/>
    <row r="56861" hidden="1" x14ac:dyDescent="0.25"/>
    <row r="56862" hidden="1" x14ac:dyDescent="0.25"/>
    <row r="56863" hidden="1" x14ac:dyDescent="0.25"/>
    <row r="56864" hidden="1" x14ac:dyDescent="0.25"/>
    <row r="56865" hidden="1" x14ac:dyDescent="0.25"/>
    <row r="56866" hidden="1" x14ac:dyDescent="0.25"/>
    <row r="56867" hidden="1" x14ac:dyDescent="0.25"/>
    <row r="56868" hidden="1" x14ac:dyDescent="0.25"/>
    <row r="56869" hidden="1" x14ac:dyDescent="0.25"/>
    <row r="56870" hidden="1" x14ac:dyDescent="0.25"/>
    <row r="56871" hidden="1" x14ac:dyDescent="0.25"/>
    <row r="56872" hidden="1" x14ac:dyDescent="0.25"/>
    <row r="56873" hidden="1" x14ac:dyDescent="0.25"/>
    <row r="56874" hidden="1" x14ac:dyDescent="0.25"/>
    <row r="56875" hidden="1" x14ac:dyDescent="0.25"/>
    <row r="56876" hidden="1" x14ac:dyDescent="0.25"/>
    <row r="56877" hidden="1" x14ac:dyDescent="0.25"/>
    <row r="56878" hidden="1" x14ac:dyDescent="0.25"/>
    <row r="56879" hidden="1" x14ac:dyDescent="0.25"/>
    <row r="56880" hidden="1" x14ac:dyDescent="0.25"/>
    <row r="56881" hidden="1" x14ac:dyDescent="0.25"/>
    <row r="56882" hidden="1" x14ac:dyDescent="0.25"/>
    <row r="56883" hidden="1" x14ac:dyDescent="0.25"/>
    <row r="56884" hidden="1" x14ac:dyDescent="0.25"/>
    <row r="56885" hidden="1" x14ac:dyDescent="0.25"/>
    <row r="56886" hidden="1" x14ac:dyDescent="0.25"/>
    <row r="56887" hidden="1" x14ac:dyDescent="0.25"/>
    <row r="56888" hidden="1" x14ac:dyDescent="0.25"/>
    <row r="56889" hidden="1" x14ac:dyDescent="0.25"/>
    <row r="56890" hidden="1" x14ac:dyDescent="0.25"/>
    <row r="56891" hidden="1" x14ac:dyDescent="0.25"/>
    <row r="56892" hidden="1" x14ac:dyDescent="0.25"/>
    <row r="56893" hidden="1" x14ac:dyDescent="0.25"/>
    <row r="56894" hidden="1" x14ac:dyDescent="0.25"/>
    <row r="56895" hidden="1" x14ac:dyDescent="0.25"/>
    <row r="56896" hidden="1" x14ac:dyDescent="0.25"/>
    <row r="56897" hidden="1" x14ac:dyDescent="0.25"/>
    <row r="56898" hidden="1" x14ac:dyDescent="0.25"/>
    <row r="56899" hidden="1" x14ac:dyDescent="0.25"/>
    <row r="56900" hidden="1" x14ac:dyDescent="0.25"/>
    <row r="56901" hidden="1" x14ac:dyDescent="0.25"/>
    <row r="56902" hidden="1" x14ac:dyDescent="0.25"/>
    <row r="56903" hidden="1" x14ac:dyDescent="0.25"/>
    <row r="56904" hidden="1" x14ac:dyDescent="0.25"/>
    <row r="56905" hidden="1" x14ac:dyDescent="0.25"/>
    <row r="56906" hidden="1" x14ac:dyDescent="0.25"/>
    <row r="56907" hidden="1" x14ac:dyDescent="0.25"/>
    <row r="56908" hidden="1" x14ac:dyDescent="0.25"/>
    <row r="56909" hidden="1" x14ac:dyDescent="0.25"/>
    <row r="56910" hidden="1" x14ac:dyDescent="0.25"/>
    <row r="56911" hidden="1" x14ac:dyDescent="0.25"/>
    <row r="56912" hidden="1" x14ac:dyDescent="0.25"/>
    <row r="56913" hidden="1" x14ac:dyDescent="0.25"/>
    <row r="56914" hidden="1" x14ac:dyDescent="0.25"/>
    <row r="56915" hidden="1" x14ac:dyDescent="0.25"/>
    <row r="56916" hidden="1" x14ac:dyDescent="0.25"/>
    <row r="56917" hidden="1" x14ac:dyDescent="0.25"/>
    <row r="56918" hidden="1" x14ac:dyDescent="0.25"/>
    <row r="56919" hidden="1" x14ac:dyDescent="0.25"/>
    <row r="56920" hidden="1" x14ac:dyDescent="0.25"/>
    <row r="56921" hidden="1" x14ac:dyDescent="0.25"/>
    <row r="56922" hidden="1" x14ac:dyDescent="0.25"/>
    <row r="56923" hidden="1" x14ac:dyDescent="0.25"/>
    <row r="56924" hidden="1" x14ac:dyDescent="0.25"/>
    <row r="56925" hidden="1" x14ac:dyDescent="0.25"/>
    <row r="56926" hidden="1" x14ac:dyDescent="0.25"/>
    <row r="56927" hidden="1" x14ac:dyDescent="0.25"/>
    <row r="56928" hidden="1" x14ac:dyDescent="0.25"/>
    <row r="56929" hidden="1" x14ac:dyDescent="0.25"/>
    <row r="56930" hidden="1" x14ac:dyDescent="0.25"/>
    <row r="56931" hidden="1" x14ac:dyDescent="0.25"/>
    <row r="56932" hidden="1" x14ac:dyDescent="0.25"/>
    <row r="56933" hidden="1" x14ac:dyDescent="0.25"/>
    <row r="56934" hidden="1" x14ac:dyDescent="0.25"/>
    <row r="56935" hidden="1" x14ac:dyDescent="0.25"/>
    <row r="56936" hidden="1" x14ac:dyDescent="0.25"/>
    <row r="56937" hidden="1" x14ac:dyDescent="0.25"/>
    <row r="56938" hidden="1" x14ac:dyDescent="0.25"/>
    <row r="56939" hidden="1" x14ac:dyDescent="0.25"/>
    <row r="56940" hidden="1" x14ac:dyDescent="0.25"/>
    <row r="56941" hidden="1" x14ac:dyDescent="0.25"/>
    <row r="56942" hidden="1" x14ac:dyDescent="0.25"/>
    <row r="56943" hidden="1" x14ac:dyDescent="0.25"/>
    <row r="56944" hidden="1" x14ac:dyDescent="0.25"/>
    <row r="56945" hidden="1" x14ac:dyDescent="0.25"/>
    <row r="56946" hidden="1" x14ac:dyDescent="0.25"/>
    <row r="56947" hidden="1" x14ac:dyDescent="0.25"/>
    <row r="56948" hidden="1" x14ac:dyDescent="0.25"/>
    <row r="56949" hidden="1" x14ac:dyDescent="0.25"/>
    <row r="56950" hidden="1" x14ac:dyDescent="0.25"/>
    <row r="56951" hidden="1" x14ac:dyDescent="0.25"/>
    <row r="56952" hidden="1" x14ac:dyDescent="0.25"/>
    <row r="56953" hidden="1" x14ac:dyDescent="0.25"/>
    <row r="56954" hidden="1" x14ac:dyDescent="0.25"/>
    <row r="56955" hidden="1" x14ac:dyDescent="0.25"/>
    <row r="56956" hidden="1" x14ac:dyDescent="0.25"/>
    <row r="56957" hidden="1" x14ac:dyDescent="0.25"/>
    <row r="56958" hidden="1" x14ac:dyDescent="0.25"/>
    <row r="56959" hidden="1" x14ac:dyDescent="0.25"/>
    <row r="56960" hidden="1" x14ac:dyDescent="0.25"/>
    <row r="56961" hidden="1" x14ac:dyDescent="0.25"/>
    <row r="56962" hidden="1" x14ac:dyDescent="0.25"/>
    <row r="56963" hidden="1" x14ac:dyDescent="0.25"/>
    <row r="56964" hidden="1" x14ac:dyDescent="0.25"/>
    <row r="56965" hidden="1" x14ac:dyDescent="0.25"/>
    <row r="56966" hidden="1" x14ac:dyDescent="0.25"/>
    <row r="56967" hidden="1" x14ac:dyDescent="0.25"/>
    <row r="56968" hidden="1" x14ac:dyDescent="0.25"/>
    <row r="56969" hidden="1" x14ac:dyDescent="0.25"/>
    <row r="56970" hidden="1" x14ac:dyDescent="0.25"/>
    <row r="56971" hidden="1" x14ac:dyDescent="0.25"/>
    <row r="56972" hidden="1" x14ac:dyDescent="0.25"/>
    <row r="56973" hidden="1" x14ac:dyDescent="0.25"/>
    <row r="56974" hidden="1" x14ac:dyDescent="0.25"/>
    <row r="56975" hidden="1" x14ac:dyDescent="0.25"/>
    <row r="56976" hidden="1" x14ac:dyDescent="0.25"/>
    <row r="56977" hidden="1" x14ac:dyDescent="0.25"/>
    <row r="56978" hidden="1" x14ac:dyDescent="0.25"/>
    <row r="56979" hidden="1" x14ac:dyDescent="0.25"/>
    <row r="56980" hidden="1" x14ac:dyDescent="0.25"/>
    <row r="56981" hidden="1" x14ac:dyDescent="0.25"/>
    <row r="56982" hidden="1" x14ac:dyDescent="0.25"/>
    <row r="56983" hidden="1" x14ac:dyDescent="0.25"/>
    <row r="56984" hidden="1" x14ac:dyDescent="0.25"/>
    <row r="56985" hidden="1" x14ac:dyDescent="0.25"/>
    <row r="56986" hidden="1" x14ac:dyDescent="0.25"/>
    <row r="56987" hidden="1" x14ac:dyDescent="0.25"/>
    <row r="56988" hidden="1" x14ac:dyDescent="0.25"/>
    <row r="56989" hidden="1" x14ac:dyDescent="0.25"/>
    <row r="56990" hidden="1" x14ac:dyDescent="0.25"/>
    <row r="56991" hidden="1" x14ac:dyDescent="0.25"/>
    <row r="56992" hidden="1" x14ac:dyDescent="0.25"/>
    <row r="56993" hidden="1" x14ac:dyDescent="0.25"/>
    <row r="56994" hidden="1" x14ac:dyDescent="0.25"/>
    <row r="56995" hidden="1" x14ac:dyDescent="0.25"/>
    <row r="56996" hidden="1" x14ac:dyDescent="0.25"/>
    <row r="56997" hidden="1" x14ac:dyDescent="0.25"/>
    <row r="56998" hidden="1" x14ac:dyDescent="0.25"/>
    <row r="56999" hidden="1" x14ac:dyDescent="0.25"/>
    <row r="57000" hidden="1" x14ac:dyDescent="0.25"/>
    <row r="57001" hidden="1" x14ac:dyDescent="0.25"/>
    <row r="57002" hidden="1" x14ac:dyDescent="0.25"/>
    <row r="57003" hidden="1" x14ac:dyDescent="0.25"/>
    <row r="57004" hidden="1" x14ac:dyDescent="0.25"/>
    <row r="57005" hidden="1" x14ac:dyDescent="0.25"/>
    <row r="57006" hidden="1" x14ac:dyDescent="0.25"/>
    <row r="57007" hidden="1" x14ac:dyDescent="0.25"/>
    <row r="57008" hidden="1" x14ac:dyDescent="0.25"/>
    <row r="57009" hidden="1" x14ac:dyDescent="0.25"/>
    <row r="57010" hidden="1" x14ac:dyDescent="0.25"/>
    <row r="57011" hidden="1" x14ac:dyDescent="0.25"/>
    <row r="57012" hidden="1" x14ac:dyDescent="0.25"/>
    <row r="57013" hidden="1" x14ac:dyDescent="0.25"/>
    <row r="57014" hidden="1" x14ac:dyDescent="0.25"/>
    <row r="57015" hidden="1" x14ac:dyDescent="0.25"/>
    <row r="57016" hidden="1" x14ac:dyDescent="0.25"/>
    <row r="57017" hidden="1" x14ac:dyDescent="0.25"/>
    <row r="57018" hidden="1" x14ac:dyDescent="0.25"/>
    <row r="57019" hidden="1" x14ac:dyDescent="0.25"/>
    <row r="57020" hidden="1" x14ac:dyDescent="0.25"/>
    <row r="57021" hidden="1" x14ac:dyDescent="0.25"/>
    <row r="57022" hidden="1" x14ac:dyDescent="0.25"/>
    <row r="57023" hidden="1" x14ac:dyDescent="0.25"/>
    <row r="57024" hidden="1" x14ac:dyDescent="0.25"/>
    <row r="57025" hidden="1" x14ac:dyDescent="0.25"/>
    <row r="57026" hidden="1" x14ac:dyDescent="0.25"/>
    <row r="57027" hidden="1" x14ac:dyDescent="0.25"/>
    <row r="57028" hidden="1" x14ac:dyDescent="0.25"/>
    <row r="57029" hidden="1" x14ac:dyDescent="0.25"/>
    <row r="57030" hidden="1" x14ac:dyDescent="0.25"/>
    <row r="57031" hidden="1" x14ac:dyDescent="0.25"/>
    <row r="57032" hidden="1" x14ac:dyDescent="0.25"/>
    <row r="57033" hidden="1" x14ac:dyDescent="0.25"/>
    <row r="57034" hidden="1" x14ac:dyDescent="0.25"/>
    <row r="57035" hidden="1" x14ac:dyDescent="0.25"/>
    <row r="57036" hidden="1" x14ac:dyDescent="0.25"/>
    <row r="57037" hidden="1" x14ac:dyDescent="0.25"/>
    <row r="57038" hidden="1" x14ac:dyDescent="0.25"/>
    <row r="57039" hidden="1" x14ac:dyDescent="0.25"/>
    <row r="57040" hidden="1" x14ac:dyDescent="0.25"/>
    <row r="57041" hidden="1" x14ac:dyDescent="0.25"/>
    <row r="57042" hidden="1" x14ac:dyDescent="0.25"/>
    <row r="57043" hidden="1" x14ac:dyDescent="0.25"/>
    <row r="57044" hidden="1" x14ac:dyDescent="0.25"/>
    <row r="57045" hidden="1" x14ac:dyDescent="0.25"/>
    <row r="57046" hidden="1" x14ac:dyDescent="0.25"/>
    <row r="57047" hidden="1" x14ac:dyDescent="0.25"/>
    <row r="57048" hidden="1" x14ac:dyDescent="0.25"/>
    <row r="57049" hidden="1" x14ac:dyDescent="0.25"/>
    <row r="57050" hidden="1" x14ac:dyDescent="0.25"/>
    <row r="57051" hidden="1" x14ac:dyDescent="0.25"/>
    <row r="57052" hidden="1" x14ac:dyDescent="0.25"/>
    <row r="57053" hidden="1" x14ac:dyDescent="0.25"/>
    <row r="57054" hidden="1" x14ac:dyDescent="0.25"/>
    <row r="57055" hidden="1" x14ac:dyDescent="0.25"/>
    <row r="57056" hidden="1" x14ac:dyDescent="0.25"/>
    <row r="57057" hidden="1" x14ac:dyDescent="0.25"/>
    <row r="57058" hidden="1" x14ac:dyDescent="0.25"/>
    <row r="57059" hidden="1" x14ac:dyDescent="0.25"/>
    <row r="57060" hidden="1" x14ac:dyDescent="0.25"/>
    <row r="57061" hidden="1" x14ac:dyDescent="0.25"/>
    <row r="57062" hidden="1" x14ac:dyDescent="0.25"/>
    <row r="57063" hidden="1" x14ac:dyDescent="0.25"/>
    <row r="57064" hidden="1" x14ac:dyDescent="0.25"/>
    <row r="57065" hidden="1" x14ac:dyDescent="0.25"/>
    <row r="57066" hidden="1" x14ac:dyDescent="0.25"/>
    <row r="57067" hidden="1" x14ac:dyDescent="0.25"/>
    <row r="57068" hidden="1" x14ac:dyDescent="0.25"/>
    <row r="57069" hidden="1" x14ac:dyDescent="0.25"/>
    <row r="57070" hidden="1" x14ac:dyDescent="0.25"/>
    <row r="57071" hidden="1" x14ac:dyDescent="0.25"/>
    <row r="57072" hidden="1" x14ac:dyDescent="0.25"/>
    <row r="57073" hidden="1" x14ac:dyDescent="0.25"/>
    <row r="57074" hidden="1" x14ac:dyDescent="0.25"/>
    <row r="57075" hidden="1" x14ac:dyDescent="0.25"/>
    <row r="57076" hidden="1" x14ac:dyDescent="0.25"/>
    <row r="57077" hidden="1" x14ac:dyDescent="0.25"/>
    <row r="57078" hidden="1" x14ac:dyDescent="0.25"/>
    <row r="57079" hidden="1" x14ac:dyDescent="0.25"/>
    <row r="57080" hidden="1" x14ac:dyDescent="0.25"/>
    <row r="57081" hidden="1" x14ac:dyDescent="0.25"/>
    <row r="57082" hidden="1" x14ac:dyDescent="0.25"/>
    <row r="57083" hidden="1" x14ac:dyDescent="0.25"/>
    <row r="57084" hidden="1" x14ac:dyDescent="0.25"/>
    <row r="57085" hidden="1" x14ac:dyDescent="0.25"/>
    <row r="57086" hidden="1" x14ac:dyDescent="0.25"/>
    <row r="57087" hidden="1" x14ac:dyDescent="0.25"/>
    <row r="57088" hidden="1" x14ac:dyDescent="0.25"/>
    <row r="57089" hidden="1" x14ac:dyDescent="0.25"/>
    <row r="57090" hidden="1" x14ac:dyDescent="0.25"/>
    <row r="57091" hidden="1" x14ac:dyDescent="0.25"/>
    <row r="57092" hidden="1" x14ac:dyDescent="0.25"/>
    <row r="57093" hidden="1" x14ac:dyDescent="0.25"/>
    <row r="57094" hidden="1" x14ac:dyDescent="0.25"/>
    <row r="57095" hidden="1" x14ac:dyDescent="0.25"/>
    <row r="57096" hidden="1" x14ac:dyDescent="0.25"/>
    <row r="57097" hidden="1" x14ac:dyDescent="0.25"/>
    <row r="57098" hidden="1" x14ac:dyDescent="0.25"/>
    <row r="57099" hidden="1" x14ac:dyDescent="0.25"/>
    <row r="57100" hidden="1" x14ac:dyDescent="0.25"/>
    <row r="57101" hidden="1" x14ac:dyDescent="0.25"/>
    <row r="57102" hidden="1" x14ac:dyDescent="0.25"/>
    <row r="57103" hidden="1" x14ac:dyDescent="0.25"/>
    <row r="57104" hidden="1" x14ac:dyDescent="0.25"/>
    <row r="57105" hidden="1" x14ac:dyDescent="0.25"/>
    <row r="57106" hidden="1" x14ac:dyDescent="0.25"/>
    <row r="57107" hidden="1" x14ac:dyDescent="0.25"/>
    <row r="57108" hidden="1" x14ac:dyDescent="0.25"/>
    <row r="57109" hidden="1" x14ac:dyDescent="0.25"/>
    <row r="57110" hidden="1" x14ac:dyDescent="0.25"/>
    <row r="57111" hidden="1" x14ac:dyDescent="0.25"/>
    <row r="57112" hidden="1" x14ac:dyDescent="0.25"/>
    <row r="57113" hidden="1" x14ac:dyDescent="0.25"/>
    <row r="57114" hidden="1" x14ac:dyDescent="0.25"/>
    <row r="57115" hidden="1" x14ac:dyDescent="0.25"/>
    <row r="57116" hidden="1" x14ac:dyDescent="0.25"/>
    <row r="57117" hidden="1" x14ac:dyDescent="0.25"/>
    <row r="57118" hidden="1" x14ac:dyDescent="0.25"/>
    <row r="57119" hidden="1" x14ac:dyDescent="0.25"/>
    <row r="57120" hidden="1" x14ac:dyDescent="0.25"/>
    <row r="57121" hidden="1" x14ac:dyDescent="0.25"/>
    <row r="57122" hidden="1" x14ac:dyDescent="0.25"/>
    <row r="57123" hidden="1" x14ac:dyDescent="0.25"/>
    <row r="57124" hidden="1" x14ac:dyDescent="0.25"/>
    <row r="57125" hidden="1" x14ac:dyDescent="0.25"/>
    <row r="57126" hidden="1" x14ac:dyDescent="0.25"/>
    <row r="57127" hidden="1" x14ac:dyDescent="0.25"/>
    <row r="57128" hidden="1" x14ac:dyDescent="0.25"/>
    <row r="57129" hidden="1" x14ac:dyDescent="0.25"/>
    <row r="57130" hidden="1" x14ac:dyDescent="0.25"/>
    <row r="57131" hidden="1" x14ac:dyDescent="0.25"/>
    <row r="57132" hidden="1" x14ac:dyDescent="0.25"/>
    <row r="57133" hidden="1" x14ac:dyDescent="0.25"/>
    <row r="57134" hidden="1" x14ac:dyDescent="0.25"/>
    <row r="57135" hidden="1" x14ac:dyDescent="0.25"/>
    <row r="57136" hidden="1" x14ac:dyDescent="0.25"/>
    <row r="57137" hidden="1" x14ac:dyDescent="0.25"/>
    <row r="57138" hidden="1" x14ac:dyDescent="0.25"/>
    <row r="57139" hidden="1" x14ac:dyDescent="0.25"/>
    <row r="57140" hidden="1" x14ac:dyDescent="0.25"/>
    <row r="57141" hidden="1" x14ac:dyDescent="0.25"/>
    <row r="57142" hidden="1" x14ac:dyDescent="0.25"/>
    <row r="57143" hidden="1" x14ac:dyDescent="0.25"/>
    <row r="57144" hidden="1" x14ac:dyDescent="0.25"/>
    <row r="57145" hidden="1" x14ac:dyDescent="0.25"/>
    <row r="57146" hidden="1" x14ac:dyDescent="0.25"/>
    <row r="57147" hidden="1" x14ac:dyDescent="0.25"/>
    <row r="57148" hidden="1" x14ac:dyDescent="0.25"/>
    <row r="57149" hidden="1" x14ac:dyDescent="0.25"/>
    <row r="57150" hidden="1" x14ac:dyDescent="0.25"/>
    <row r="57151" hidden="1" x14ac:dyDescent="0.25"/>
    <row r="57152" hidden="1" x14ac:dyDescent="0.25"/>
    <row r="57153" hidden="1" x14ac:dyDescent="0.25"/>
    <row r="57154" hidden="1" x14ac:dyDescent="0.25"/>
    <row r="57155" hidden="1" x14ac:dyDescent="0.25"/>
    <row r="57156" hidden="1" x14ac:dyDescent="0.25"/>
    <row r="57157" hidden="1" x14ac:dyDescent="0.25"/>
    <row r="57158" hidden="1" x14ac:dyDescent="0.25"/>
    <row r="57159" hidden="1" x14ac:dyDescent="0.25"/>
    <row r="57160" hidden="1" x14ac:dyDescent="0.25"/>
    <row r="57161" hidden="1" x14ac:dyDescent="0.25"/>
    <row r="57162" hidden="1" x14ac:dyDescent="0.25"/>
    <row r="57163" hidden="1" x14ac:dyDescent="0.25"/>
    <row r="57164" hidden="1" x14ac:dyDescent="0.25"/>
    <row r="57165" hidden="1" x14ac:dyDescent="0.25"/>
    <row r="57166" hidden="1" x14ac:dyDescent="0.25"/>
    <row r="57167" hidden="1" x14ac:dyDescent="0.25"/>
    <row r="57168" hidden="1" x14ac:dyDescent="0.25"/>
    <row r="57169" hidden="1" x14ac:dyDescent="0.25"/>
    <row r="57170" hidden="1" x14ac:dyDescent="0.25"/>
    <row r="57171" hidden="1" x14ac:dyDescent="0.25"/>
    <row r="57172" hidden="1" x14ac:dyDescent="0.25"/>
    <row r="57173" hidden="1" x14ac:dyDescent="0.25"/>
    <row r="57174" hidden="1" x14ac:dyDescent="0.25"/>
    <row r="57175" hidden="1" x14ac:dyDescent="0.25"/>
    <row r="57176" hidden="1" x14ac:dyDescent="0.25"/>
    <row r="57177" hidden="1" x14ac:dyDescent="0.25"/>
    <row r="57178" hidden="1" x14ac:dyDescent="0.25"/>
    <row r="57179" hidden="1" x14ac:dyDescent="0.25"/>
    <row r="57180" hidden="1" x14ac:dyDescent="0.25"/>
    <row r="57181" hidden="1" x14ac:dyDescent="0.25"/>
    <row r="57182" hidden="1" x14ac:dyDescent="0.25"/>
    <row r="57183" hidden="1" x14ac:dyDescent="0.25"/>
    <row r="57184" hidden="1" x14ac:dyDescent="0.25"/>
    <row r="57185" hidden="1" x14ac:dyDescent="0.25"/>
    <row r="57186" hidden="1" x14ac:dyDescent="0.25"/>
    <row r="57187" hidden="1" x14ac:dyDescent="0.25"/>
    <row r="57188" hidden="1" x14ac:dyDescent="0.25"/>
    <row r="57189" hidden="1" x14ac:dyDescent="0.25"/>
    <row r="57190" hidden="1" x14ac:dyDescent="0.25"/>
    <row r="57191" hidden="1" x14ac:dyDescent="0.25"/>
    <row r="57192" hidden="1" x14ac:dyDescent="0.25"/>
    <row r="57193" hidden="1" x14ac:dyDescent="0.25"/>
    <row r="57194" hidden="1" x14ac:dyDescent="0.25"/>
    <row r="57195" hidden="1" x14ac:dyDescent="0.25"/>
    <row r="57196" hidden="1" x14ac:dyDescent="0.25"/>
    <row r="57197" hidden="1" x14ac:dyDescent="0.25"/>
    <row r="57198" hidden="1" x14ac:dyDescent="0.25"/>
    <row r="57199" hidden="1" x14ac:dyDescent="0.25"/>
    <row r="57200" hidden="1" x14ac:dyDescent="0.25"/>
    <row r="57201" hidden="1" x14ac:dyDescent="0.25"/>
    <row r="57202" hidden="1" x14ac:dyDescent="0.25"/>
    <row r="57203" hidden="1" x14ac:dyDescent="0.25"/>
    <row r="57204" hidden="1" x14ac:dyDescent="0.25"/>
    <row r="57205" hidden="1" x14ac:dyDescent="0.25"/>
    <row r="57206" hidden="1" x14ac:dyDescent="0.25"/>
    <row r="57207" hidden="1" x14ac:dyDescent="0.25"/>
    <row r="57208" hidden="1" x14ac:dyDescent="0.25"/>
    <row r="57209" hidden="1" x14ac:dyDescent="0.25"/>
    <row r="57210" hidden="1" x14ac:dyDescent="0.25"/>
    <row r="57211" hidden="1" x14ac:dyDescent="0.25"/>
    <row r="57212" hidden="1" x14ac:dyDescent="0.25"/>
    <row r="57213" hidden="1" x14ac:dyDescent="0.25"/>
    <row r="57214" hidden="1" x14ac:dyDescent="0.25"/>
    <row r="57215" hidden="1" x14ac:dyDescent="0.25"/>
    <row r="57216" hidden="1" x14ac:dyDescent="0.25"/>
    <row r="57217" hidden="1" x14ac:dyDescent="0.25"/>
    <row r="57218" hidden="1" x14ac:dyDescent="0.25"/>
    <row r="57219" hidden="1" x14ac:dyDescent="0.25"/>
    <row r="57220" hidden="1" x14ac:dyDescent="0.25"/>
    <row r="57221" hidden="1" x14ac:dyDescent="0.25"/>
    <row r="57222" hidden="1" x14ac:dyDescent="0.25"/>
    <row r="57223" hidden="1" x14ac:dyDescent="0.25"/>
    <row r="57224" hidden="1" x14ac:dyDescent="0.25"/>
    <row r="57225" hidden="1" x14ac:dyDescent="0.25"/>
    <row r="57226" hidden="1" x14ac:dyDescent="0.25"/>
    <row r="57227" hidden="1" x14ac:dyDescent="0.25"/>
    <row r="57228" hidden="1" x14ac:dyDescent="0.25"/>
    <row r="57229" hidden="1" x14ac:dyDescent="0.25"/>
    <row r="57230" hidden="1" x14ac:dyDescent="0.25"/>
    <row r="57231" hidden="1" x14ac:dyDescent="0.25"/>
    <row r="57232" hidden="1" x14ac:dyDescent="0.25"/>
    <row r="57233" hidden="1" x14ac:dyDescent="0.25"/>
    <row r="57234" hidden="1" x14ac:dyDescent="0.25"/>
    <row r="57235" hidden="1" x14ac:dyDescent="0.25"/>
    <row r="57236" hidden="1" x14ac:dyDescent="0.25"/>
    <row r="57237" hidden="1" x14ac:dyDescent="0.25"/>
    <row r="57238" hidden="1" x14ac:dyDescent="0.25"/>
    <row r="57239" hidden="1" x14ac:dyDescent="0.25"/>
    <row r="57240" hidden="1" x14ac:dyDescent="0.25"/>
    <row r="57241" hidden="1" x14ac:dyDescent="0.25"/>
    <row r="57242" hidden="1" x14ac:dyDescent="0.25"/>
    <row r="57243" hidden="1" x14ac:dyDescent="0.25"/>
    <row r="57244" hidden="1" x14ac:dyDescent="0.25"/>
    <row r="57245" hidden="1" x14ac:dyDescent="0.25"/>
    <row r="57246" hidden="1" x14ac:dyDescent="0.25"/>
    <row r="57247" hidden="1" x14ac:dyDescent="0.25"/>
    <row r="57248" hidden="1" x14ac:dyDescent="0.25"/>
    <row r="57249" hidden="1" x14ac:dyDescent="0.25"/>
    <row r="57250" hidden="1" x14ac:dyDescent="0.25"/>
    <row r="57251" hidden="1" x14ac:dyDescent="0.25"/>
    <row r="57252" hidden="1" x14ac:dyDescent="0.25"/>
    <row r="57253" hidden="1" x14ac:dyDescent="0.25"/>
    <row r="57254" hidden="1" x14ac:dyDescent="0.25"/>
    <row r="57255" hidden="1" x14ac:dyDescent="0.25"/>
    <row r="57256" hidden="1" x14ac:dyDescent="0.25"/>
    <row r="57257" hidden="1" x14ac:dyDescent="0.25"/>
    <row r="57258" hidden="1" x14ac:dyDescent="0.25"/>
    <row r="57259" hidden="1" x14ac:dyDescent="0.25"/>
    <row r="57260" hidden="1" x14ac:dyDescent="0.25"/>
    <row r="57261" hidden="1" x14ac:dyDescent="0.25"/>
    <row r="57262" hidden="1" x14ac:dyDescent="0.25"/>
    <row r="57263" hidden="1" x14ac:dyDescent="0.25"/>
    <row r="57264" hidden="1" x14ac:dyDescent="0.25"/>
    <row r="57265" hidden="1" x14ac:dyDescent="0.25"/>
    <row r="57266" hidden="1" x14ac:dyDescent="0.25"/>
    <row r="57267" hidden="1" x14ac:dyDescent="0.25"/>
    <row r="57268" hidden="1" x14ac:dyDescent="0.25"/>
    <row r="57269" hidden="1" x14ac:dyDescent="0.25"/>
    <row r="57270" hidden="1" x14ac:dyDescent="0.25"/>
    <row r="57271" hidden="1" x14ac:dyDescent="0.25"/>
    <row r="57272" hidden="1" x14ac:dyDescent="0.25"/>
    <row r="57273" hidden="1" x14ac:dyDescent="0.25"/>
    <row r="57274" hidden="1" x14ac:dyDescent="0.25"/>
    <row r="57275" hidden="1" x14ac:dyDescent="0.25"/>
    <row r="57276" hidden="1" x14ac:dyDescent="0.25"/>
    <row r="57277" hidden="1" x14ac:dyDescent="0.25"/>
    <row r="57278" hidden="1" x14ac:dyDescent="0.25"/>
    <row r="57279" hidden="1" x14ac:dyDescent="0.25"/>
    <row r="57280" hidden="1" x14ac:dyDescent="0.25"/>
    <row r="57281" hidden="1" x14ac:dyDescent="0.25"/>
    <row r="57282" hidden="1" x14ac:dyDescent="0.25"/>
    <row r="57283" hidden="1" x14ac:dyDescent="0.25"/>
    <row r="57284" hidden="1" x14ac:dyDescent="0.25"/>
    <row r="57285" hidden="1" x14ac:dyDescent="0.25"/>
    <row r="57286" hidden="1" x14ac:dyDescent="0.25"/>
    <row r="57287" hidden="1" x14ac:dyDescent="0.25"/>
    <row r="57288" hidden="1" x14ac:dyDescent="0.25"/>
    <row r="57289" hidden="1" x14ac:dyDescent="0.25"/>
    <row r="57290" hidden="1" x14ac:dyDescent="0.25"/>
    <row r="57291" hidden="1" x14ac:dyDescent="0.25"/>
    <row r="57292" hidden="1" x14ac:dyDescent="0.25"/>
    <row r="57293" hidden="1" x14ac:dyDescent="0.25"/>
    <row r="57294" hidden="1" x14ac:dyDescent="0.25"/>
    <row r="57295" hidden="1" x14ac:dyDescent="0.25"/>
    <row r="57296" hidden="1" x14ac:dyDescent="0.25"/>
    <row r="57297" hidden="1" x14ac:dyDescent="0.25"/>
    <row r="57298" hidden="1" x14ac:dyDescent="0.25"/>
    <row r="57299" hidden="1" x14ac:dyDescent="0.25"/>
    <row r="57300" hidden="1" x14ac:dyDescent="0.25"/>
    <row r="57301" hidden="1" x14ac:dyDescent="0.25"/>
    <row r="57302" hidden="1" x14ac:dyDescent="0.25"/>
    <row r="57303" hidden="1" x14ac:dyDescent="0.25"/>
    <row r="57304" hidden="1" x14ac:dyDescent="0.25"/>
    <row r="57305" hidden="1" x14ac:dyDescent="0.25"/>
    <row r="57306" hidden="1" x14ac:dyDescent="0.25"/>
    <row r="57307" hidden="1" x14ac:dyDescent="0.25"/>
    <row r="57308" hidden="1" x14ac:dyDescent="0.25"/>
    <row r="57309" hidden="1" x14ac:dyDescent="0.25"/>
    <row r="57310" hidden="1" x14ac:dyDescent="0.25"/>
    <row r="57311" hidden="1" x14ac:dyDescent="0.25"/>
    <row r="57312" hidden="1" x14ac:dyDescent="0.25"/>
    <row r="57313" hidden="1" x14ac:dyDescent="0.25"/>
    <row r="57314" hidden="1" x14ac:dyDescent="0.25"/>
    <row r="57315" hidden="1" x14ac:dyDescent="0.25"/>
    <row r="57316" hidden="1" x14ac:dyDescent="0.25"/>
    <row r="57317" hidden="1" x14ac:dyDescent="0.25"/>
    <row r="57318" hidden="1" x14ac:dyDescent="0.25"/>
    <row r="57319" hidden="1" x14ac:dyDescent="0.25"/>
    <row r="57320" hidden="1" x14ac:dyDescent="0.25"/>
    <row r="57321" hidden="1" x14ac:dyDescent="0.25"/>
    <row r="57322" hidden="1" x14ac:dyDescent="0.25"/>
    <row r="57323" hidden="1" x14ac:dyDescent="0.25"/>
    <row r="57324" hidden="1" x14ac:dyDescent="0.25"/>
    <row r="57325" hidden="1" x14ac:dyDescent="0.25"/>
    <row r="57326" hidden="1" x14ac:dyDescent="0.25"/>
    <row r="57327" hidden="1" x14ac:dyDescent="0.25"/>
    <row r="57328" hidden="1" x14ac:dyDescent="0.25"/>
    <row r="57329" hidden="1" x14ac:dyDescent="0.25"/>
    <row r="57330" hidden="1" x14ac:dyDescent="0.25"/>
    <row r="57331" hidden="1" x14ac:dyDescent="0.25"/>
    <row r="57332" hidden="1" x14ac:dyDescent="0.25"/>
    <row r="57333" hidden="1" x14ac:dyDescent="0.25"/>
    <row r="57334" hidden="1" x14ac:dyDescent="0.25"/>
    <row r="57335" hidden="1" x14ac:dyDescent="0.25"/>
    <row r="57336" hidden="1" x14ac:dyDescent="0.25"/>
    <row r="57337" hidden="1" x14ac:dyDescent="0.25"/>
    <row r="57338" hidden="1" x14ac:dyDescent="0.25"/>
    <row r="57339" hidden="1" x14ac:dyDescent="0.25"/>
    <row r="57340" hidden="1" x14ac:dyDescent="0.25"/>
    <row r="57341" hidden="1" x14ac:dyDescent="0.25"/>
    <row r="57342" hidden="1" x14ac:dyDescent="0.25"/>
    <row r="57343" hidden="1" x14ac:dyDescent="0.25"/>
    <row r="57344" hidden="1" x14ac:dyDescent="0.25"/>
    <row r="57345" hidden="1" x14ac:dyDescent="0.25"/>
    <row r="57346" hidden="1" x14ac:dyDescent="0.25"/>
    <row r="57347" hidden="1" x14ac:dyDescent="0.25"/>
    <row r="57348" hidden="1" x14ac:dyDescent="0.25"/>
    <row r="57349" hidden="1" x14ac:dyDescent="0.25"/>
    <row r="57350" hidden="1" x14ac:dyDescent="0.25"/>
    <row r="57351" hidden="1" x14ac:dyDescent="0.25"/>
    <row r="57352" hidden="1" x14ac:dyDescent="0.25"/>
    <row r="57353" hidden="1" x14ac:dyDescent="0.25"/>
    <row r="57354" hidden="1" x14ac:dyDescent="0.25"/>
    <row r="57355" hidden="1" x14ac:dyDescent="0.25"/>
    <row r="57356" hidden="1" x14ac:dyDescent="0.25"/>
    <row r="57357" hidden="1" x14ac:dyDescent="0.25"/>
    <row r="57358" hidden="1" x14ac:dyDescent="0.25"/>
    <row r="57359" hidden="1" x14ac:dyDescent="0.25"/>
    <row r="57360" hidden="1" x14ac:dyDescent="0.25"/>
    <row r="57361" hidden="1" x14ac:dyDescent="0.25"/>
    <row r="57362" hidden="1" x14ac:dyDescent="0.25"/>
    <row r="57363" hidden="1" x14ac:dyDescent="0.25"/>
    <row r="57364" hidden="1" x14ac:dyDescent="0.25"/>
    <row r="57365" hidden="1" x14ac:dyDescent="0.25"/>
    <row r="57366" hidden="1" x14ac:dyDescent="0.25"/>
    <row r="57367" hidden="1" x14ac:dyDescent="0.25"/>
    <row r="57368" hidden="1" x14ac:dyDescent="0.25"/>
    <row r="57369" hidden="1" x14ac:dyDescent="0.25"/>
    <row r="57370" hidden="1" x14ac:dyDescent="0.25"/>
    <row r="57371" hidden="1" x14ac:dyDescent="0.25"/>
    <row r="57372" hidden="1" x14ac:dyDescent="0.25"/>
    <row r="57373" hidden="1" x14ac:dyDescent="0.25"/>
    <row r="57374" hidden="1" x14ac:dyDescent="0.25"/>
    <row r="57375" hidden="1" x14ac:dyDescent="0.25"/>
    <row r="57376" hidden="1" x14ac:dyDescent="0.25"/>
    <row r="57377" hidden="1" x14ac:dyDescent="0.25"/>
    <row r="57378" hidden="1" x14ac:dyDescent="0.25"/>
    <row r="57379" hidden="1" x14ac:dyDescent="0.25"/>
    <row r="57380" hidden="1" x14ac:dyDescent="0.25"/>
    <row r="57381" hidden="1" x14ac:dyDescent="0.25"/>
    <row r="57382" hidden="1" x14ac:dyDescent="0.25"/>
    <row r="57383" hidden="1" x14ac:dyDescent="0.25"/>
    <row r="57384" hidden="1" x14ac:dyDescent="0.25"/>
    <row r="57385" hidden="1" x14ac:dyDescent="0.25"/>
    <row r="57386" hidden="1" x14ac:dyDescent="0.25"/>
    <row r="57387" hidden="1" x14ac:dyDescent="0.25"/>
    <row r="57388" hidden="1" x14ac:dyDescent="0.25"/>
    <row r="57389" hidden="1" x14ac:dyDescent="0.25"/>
    <row r="57390" hidden="1" x14ac:dyDescent="0.25"/>
    <row r="57391" hidden="1" x14ac:dyDescent="0.25"/>
    <row r="57392" hidden="1" x14ac:dyDescent="0.25"/>
    <row r="57393" hidden="1" x14ac:dyDescent="0.25"/>
    <row r="57394" hidden="1" x14ac:dyDescent="0.25"/>
    <row r="57395" hidden="1" x14ac:dyDescent="0.25"/>
    <row r="57396" hidden="1" x14ac:dyDescent="0.25"/>
    <row r="57397" hidden="1" x14ac:dyDescent="0.25"/>
    <row r="57398" hidden="1" x14ac:dyDescent="0.25"/>
    <row r="57399" hidden="1" x14ac:dyDescent="0.25"/>
    <row r="57400" hidden="1" x14ac:dyDescent="0.25"/>
    <row r="57401" hidden="1" x14ac:dyDescent="0.25"/>
    <row r="57402" hidden="1" x14ac:dyDescent="0.25"/>
    <row r="57403" hidden="1" x14ac:dyDescent="0.25"/>
    <row r="57404" hidden="1" x14ac:dyDescent="0.25"/>
    <row r="57405" hidden="1" x14ac:dyDescent="0.25"/>
    <row r="57406" hidden="1" x14ac:dyDescent="0.25"/>
    <row r="57407" hidden="1" x14ac:dyDescent="0.25"/>
    <row r="57408" hidden="1" x14ac:dyDescent="0.25"/>
    <row r="57409" hidden="1" x14ac:dyDescent="0.25"/>
    <row r="57410" hidden="1" x14ac:dyDescent="0.25"/>
    <row r="57411" hidden="1" x14ac:dyDescent="0.25"/>
    <row r="57412" hidden="1" x14ac:dyDescent="0.25"/>
    <row r="57413" hidden="1" x14ac:dyDescent="0.25"/>
    <row r="57414" hidden="1" x14ac:dyDescent="0.25"/>
    <row r="57415" hidden="1" x14ac:dyDescent="0.25"/>
    <row r="57416" hidden="1" x14ac:dyDescent="0.25"/>
    <row r="57417" hidden="1" x14ac:dyDescent="0.25"/>
    <row r="57418" hidden="1" x14ac:dyDescent="0.25"/>
    <row r="57419" hidden="1" x14ac:dyDescent="0.25"/>
    <row r="57420" hidden="1" x14ac:dyDescent="0.25"/>
    <row r="57421" hidden="1" x14ac:dyDescent="0.25"/>
    <row r="57422" hidden="1" x14ac:dyDescent="0.25"/>
    <row r="57423" hidden="1" x14ac:dyDescent="0.25"/>
    <row r="57424" hidden="1" x14ac:dyDescent="0.25"/>
    <row r="57425" hidden="1" x14ac:dyDescent="0.25"/>
    <row r="57426" hidden="1" x14ac:dyDescent="0.25"/>
    <row r="57427" hidden="1" x14ac:dyDescent="0.25"/>
    <row r="57428" hidden="1" x14ac:dyDescent="0.25"/>
    <row r="57429" hidden="1" x14ac:dyDescent="0.25"/>
    <row r="57430" hidden="1" x14ac:dyDescent="0.25"/>
    <row r="57431" hidden="1" x14ac:dyDescent="0.25"/>
    <row r="57432" hidden="1" x14ac:dyDescent="0.25"/>
    <row r="57433" hidden="1" x14ac:dyDescent="0.25"/>
    <row r="57434" hidden="1" x14ac:dyDescent="0.25"/>
    <row r="57435" hidden="1" x14ac:dyDescent="0.25"/>
    <row r="57436" hidden="1" x14ac:dyDescent="0.25"/>
    <row r="57437" hidden="1" x14ac:dyDescent="0.25"/>
    <row r="57438" hidden="1" x14ac:dyDescent="0.25"/>
    <row r="57439" hidden="1" x14ac:dyDescent="0.25"/>
    <row r="57440" hidden="1" x14ac:dyDescent="0.25"/>
    <row r="57441" hidden="1" x14ac:dyDescent="0.25"/>
    <row r="57442" hidden="1" x14ac:dyDescent="0.25"/>
    <row r="57443" hidden="1" x14ac:dyDescent="0.25"/>
    <row r="57444" hidden="1" x14ac:dyDescent="0.25"/>
    <row r="57445" hidden="1" x14ac:dyDescent="0.25"/>
    <row r="57446" hidden="1" x14ac:dyDescent="0.25"/>
    <row r="57447" hidden="1" x14ac:dyDescent="0.25"/>
    <row r="57448" hidden="1" x14ac:dyDescent="0.25"/>
    <row r="57449" hidden="1" x14ac:dyDescent="0.25"/>
    <row r="57450" hidden="1" x14ac:dyDescent="0.25"/>
    <row r="57451" hidden="1" x14ac:dyDescent="0.25"/>
    <row r="57452" hidden="1" x14ac:dyDescent="0.25"/>
    <row r="57453" hidden="1" x14ac:dyDescent="0.25"/>
    <row r="57454" hidden="1" x14ac:dyDescent="0.25"/>
    <row r="57455" hidden="1" x14ac:dyDescent="0.25"/>
    <row r="57456" hidden="1" x14ac:dyDescent="0.25"/>
    <row r="57457" hidden="1" x14ac:dyDescent="0.25"/>
    <row r="57458" hidden="1" x14ac:dyDescent="0.25"/>
    <row r="57459" hidden="1" x14ac:dyDescent="0.25"/>
    <row r="57460" hidden="1" x14ac:dyDescent="0.25"/>
    <row r="57461" hidden="1" x14ac:dyDescent="0.25"/>
    <row r="57462" hidden="1" x14ac:dyDescent="0.25"/>
    <row r="57463" hidden="1" x14ac:dyDescent="0.25"/>
    <row r="57464" hidden="1" x14ac:dyDescent="0.25"/>
    <row r="57465" hidden="1" x14ac:dyDescent="0.25"/>
    <row r="57466" hidden="1" x14ac:dyDescent="0.25"/>
    <row r="57467" hidden="1" x14ac:dyDescent="0.25"/>
    <row r="57468" hidden="1" x14ac:dyDescent="0.25"/>
    <row r="57469" hidden="1" x14ac:dyDescent="0.25"/>
    <row r="57470" hidden="1" x14ac:dyDescent="0.25"/>
    <row r="57471" hidden="1" x14ac:dyDescent="0.25"/>
    <row r="57472" hidden="1" x14ac:dyDescent="0.25"/>
    <row r="57473" hidden="1" x14ac:dyDescent="0.25"/>
    <row r="57474" hidden="1" x14ac:dyDescent="0.25"/>
    <row r="57475" hidden="1" x14ac:dyDescent="0.25"/>
    <row r="57476" hidden="1" x14ac:dyDescent="0.25"/>
    <row r="57477" hidden="1" x14ac:dyDescent="0.25"/>
    <row r="57478" hidden="1" x14ac:dyDescent="0.25"/>
    <row r="57479" hidden="1" x14ac:dyDescent="0.25"/>
    <row r="57480" hidden="1" x14ac:dyDescent="0.25"/>
    <row r="57481" hidden="1" x14ac:dyDescent="0.25"/>
    <row r="57482" hidden="1" x14ac:dyDescent="0.25"/>
    <row r="57483" hidden="1" x14ac:dyDescent="0.25"/>
    <row r="57484" hidden="1" x14ac:dyDescent="0.25"/>
    <row r="57485" hidden="1" x14ac:dyDescent="0.25"/>
    <row r="57486" hidden="1" x14ac:dyDescent="0.25"/>
    <row r="57487" hidden="1" x14ac:dyDescent="0.25"/>
    <row r="57488" hidden="1" x14ac:dyDescent="0.25"/>
    <row r="57489" hidden="1" x14ac:dyDescent="0.25"/>
    <row r="57490" hidden="1" x14ac:dyDescent="0.25"/>
    <row r="57491" hidden="1" x14ac:dyDescent="0.25"/>
    <row r="57492" hidden="1" x14ac:dyDescent="0.25"/>
    <row r="57493" hidden="1" x14ac:dyDescent="0.25"/>
    <row r="57494" hidden="1" x14ac:dyDescent="0.25"/>
    <row r="57495" hidden="1" x14ac:dyDescent="0.25"/>
    <row r="57496" hidden="1" x14ac:dyDescent="0.25"/>
    <row r="57497" hidden="1" x14ac:dyDescent="0.25"/>
    <row r="57498" hidden="1" x14ac:dyDescent="0.25"/>
    <row r="57499" hidden="1" x14ac:dyDescent="0.25"/>
    <row r="57500" hidden="1" x14ac:dyDescent="0.25"/>
    <row r="57501" hidden="1" x14ac:dyDescent="0.25"/>
    <row r="57502" hidden="1" x14ac:dyDescent="0.25"/>
    <row r="57503" hidden="1" x14ac:dyDescent="0.25"/>
    <row r="57504" hidden="1" x14ac:dyDescent="0.25"/>
    <row r="57505" hidden="1" x14ac:dyDescent="0.25"/>
    <row r="57506" hidden="1" x14ac:dyDescent="0.25"/>
    <row r="57507" hidden="1" x14ac:dyDescent="0.25"/>
    <row r="57508" hidden="1" x14ac:dyDescent="0.25"/>
    <row r="57509" hidden="1" x14ac:dyDescent="0.25"/>
    <row r="57510" hidden="1" x14ac:dyDescent="0.25"/>
    <row r="57511" hidden="1" x14ac:dyDescent="0.25"/>
    <row r="57512" hidden="1" x14ac:dyDescent="0.25"/>
    <row r="57513" hidden="1" x14ac:dyDescent="0.25"/>
    <row r="57514" hidden="1" x14ac:dyDescent="0.25"/>
    <row r="57515" hidden="1" x14ac:dyDescent="0.25"/>
    <row r="57516" hidden="1" x14ac:dyDescent="0.25"/>
    <row r="57517" hidden="1" x14ac:dyDescent="0.25"/>
    <row r="57518" hidden="1" x14ac:dyDescent="0.25"/>
    <row r="57519" hidden="1" x14ac:dyDescent="0.25"/>
    <row r="57520" hidden="1" x14ac:dyDescent="0.25"/>
    <row r="57521" hidden="1" x14ac:dyDescent="0.25"/>
    <row r="57522" hidden="1" x14ac:dyDescent="0.25"/>
    <row r="57523" hidden="1" x14ac:dyDescent="0.25"/>
    <row r="57524" hidden="1" x14ac:dyDescent="0.25"/>
    <row r="57525" hidden="1" x14ac:dyDescent="0.25"/>
    <row r="57526" hidden="1" x14ac:dyDescent="0.25"/>
    <row r="57527" hidden="1" x14ac:dyDescent="0.25"/>
    <row r="57528" hidden="1" x14ac:dyDescent="0.25"/>
    <row r="57529" hidden="1" x14ac:dyDescent="0.25"/>
    <row r="57530" hidden="1" x14ac:dyDescent="0.25"/>
    <row r="57531" hidden="1" x14ac:dyDescent="0.25"/>
    <row r="57532" hidden="1" x14ac:dyDescent="0.25"/>
    <row r="57533" hidden="1" x14ac:dyDescent="0.25"/>
    <row r="57534" hidden="1" x14ac:dyDescent="0.25"/>
    <row r="57535" hidden="1" x14ac:dyDescent="0.25"/>
    <row r="57536" hidden="1" x14ac:dyDescent="0.25"/>
    <row r="57537" hidden="1" x14ac:dyDescent="0.25"/>
    <row r="57538" hidden="1" x14ac:dyDescent="0.25"/>
    <row r="57539" hidden="1" x14ac:dyDescent="0.25"/>
    <row r="57540" hidden="1" x14ac:dyDescent="0.25"/>
    <row r="57541" hidden="1" x14ac:dyDescent="0.25"/>
    <row r="57542" hidden="1" x14ac:dyDescent="0.25"/>
    <row r="57543" hidden="1" x14ac:dyDescent="0.25"/>
    <row r="57544" hidden="1" x14ac:dyDescent="0.25"/>
    <row r="57545" hidden="1" x14ac:dyDescent="0.25"/>
    <row r="57546" hidden="1" x14ac:dyDescent="0.25"/>
    <row r="57547" hidden="1" x14ac:dyDescent="0.25"/>
    <row r="57548" hidden="1" x14ac:dyDescent="0.25"/>
    <row r="57549" hidden="1" x14ac:dyDescent="0.25"/>
    <row r="57550" hidden="1" x14ac:dyDescent="0.25"/>
    <row r="57551" hidden="1" x14ac:dyDescent="0.25"/>
    <row r="57552" hidden="1" x14ac:dyDescent="0.25"/>
    <row r="57553" hidden="1" x14ac:dyDescent="0.25"/>
    <row r="57554" hidden="1" x14ac:dyDescent="0.25"/>
    <row r="57555" hidden="1" x14ac:dyDescent="0.25"/>
    <row r="57556" hidden="1" x14ac:dyDescent="0.25"/>
    <row r="57557" hidden="1" x14ac:dyDescent="0.25"/>
    <row r="57558" hidden="1" x14ac:dyDescent="0.25"/>
    <row r="57559" hidden="1" x14ac:dyDescent="0.25"/>
    <row r="57560" hidden="1" x14ac:dyDescent="0.25"/>
    <row r="57561" hidden="1" x14ac:dyDescent="0.25"/>
    <row r="57562" hidden="1" x14ac:dyDescent="0.25"/>
    <row r="57563" hidden="1" x14ac:dyDescent="0.25"/>
    <row r="57564" hidden="1" x14ac:dyDescent="0.25"/>
    <row r="57565" hidden="1" x14ac:dyDescent="0.25"/>
    <row r="57566" hidden="1" x14ac:dyDescent="0.25"/>
    <row r="57567" hidden="1" x14ac:dyDescent="0.25"/>
    <row r="57568" hidden="1" x14ac:dyDescent="0.25"/>
    <row r="57569" hidden="1" x14ac:dyDescent="0.25"/>
    <row r="57570" hidden="1" x14ac:dyDescent="0.25"/>
    <row r="57571" hidden="1" x14ac:dyDescent="0.25"/>
    <row r="57572" hidden="1" x14ac:dyDescent="0.25"/>
    <row r="57573" hidden="1" x14ac:dyDescent="0.25"/>
    <row r="57574" hidden="1" x14ac:dyDescent="0.25"/>
    <row r="57575" hidden="1" x14ac:dyDescent="0.25"/>
    <row r="57576" hidden="1" x14ac:dyDescent="0.25"/>
    <row r="57577" hidden="1" x14ac:dyDescent="0.25"/>
    <row r="57578" hidden="1" x14ac:dyDescent="0.25"/>
    <row r="57579" hidden="1" x14ac:dyDescent="0.25"/>
    <row r="57580" hidden="1" x14ac:dyDescent="0.25"/>
    <row r="57581" hidden="1" x14ac:dyDescent="0.25"/>
    <row r="57582" hidden="1" x14ac:dyDescent="0.25"/>
    <row r="57583" hidden="1" x14ac:dyDescent="0.25"/>
    <row r="57584" hidden="1" x14ac:dyDescent="0.25"/>
    <row r="57585" hidden="1" x14ac:dyDescent="0.25"/>
    <row r="57586" hidden="1" x14ac:dyDescent="0.25"/>
    <row r="57587" hidden="1" x14ac:dyDescent="0.25"/>
    <row r="57588" hidden="1" x14ac:dyDescent="0.25"/>
    <row r="57589" hidden="1" x14ac:dyDescent="0.25"/>
    <row r="57590" hidden="1" x14ac:dyDescent="0.25"/>
    <row r="57591" hidden="1" x14ac:dyDescent="0.25"/>
    <row r="57592" hidden="1" x14ac:dyDescent="0.25"/>
    <row r="57593" hidden="1" x14ac:dyDescent="0.25"/>
    <row r="57594" hidden="1" x14ac:dyDescent="0.25"/>
    <row r="57595" hidden="1" x14ac:dyDescent="0.25"/>
    <row r="57596" hidden="1" x14ac:dyDescent="0.25"/>
    <row r="57597" hidden="1" x14ac:dyDescent="0.25"/>
    <row r="57598" hidden="1" x14ac:dyDescent="0.25"/>
    <row r="57599" hidden="1" x14ac:dyDescent="0.25"/>
    <row r="57600" hidden="1" x14ac:dyDescent="0.25"/>
    <row r="57601" hidden="1" x14ac:dyDescent="0.25"/>
    <row r="57602" hidden="1" x14ac:dyDescent="0.25"/>
    <row r="57603" hidden="1" x14ac:dyDescent="0.25"/>
    <row r="57604" hidden="1" x14ac:dyDescent="0.25"/>
    <row r="57605" hidden="1" x14ac:dyDescent="0.25"/>
    <row r="57606" hidden="1" x14ac:dyDescent="0.25"/>
    <row r="57607" hidden="1" x14ac:dyDescent="0.25"/>
    <row r="57608" hidden="1" x14ac:dyDescent="0.25"/>
    <row r="57609" hidden="1" x14ac:dyDescent="0.25"/>
    <row r="57610" hidden="1" x14ac:dyDescent="0.25"/>
    <row r="57611" hidden="1" x14ac:dyDescent="0.25"/>
    <row r="57612" hidden="1" x14ac:dyDescent="0.25"/>
    <row r="57613" hidden="1" x14ac:dyDescent="0.25"/>
    <row r="57614" hidden="1" x14ac:dyDescent="0.25"/>
    <row r="57615" hidden="1" x14ac:dyDescent="0.25"/>
    <row r="57616" hidden="1" x14ac:dyDescent="0.25"/>
    <row r="57617" hidden="1" x14ac:dyDescent="0.25"/>
    <row r="57618" hidden="1" x14ac:dyDescent="0.25"/>
    <row r="57619" hidden="1" x14ac:dyDescent="0.25"/>
    <row r="57620" hidden="1" x14ac:dyDescent="0.25"/>
    <row r="57621" hidden="1" x14ac:dyDescent="0.25"/>
    <row r="57622" hidden="1" x14ac:dyDescent="0.25"/>
    <row r="57623" hidden="1" x14ac:dyDescent="0.25"/>
    <row r="57624" hidden="1" x14ac:dyDescent="0.25"/>
    <row r="57625" hidden="1" x14ac:dyDescent="0.25"/>
    <row r="57626" hidden="1" x14ac:dyDescent="0.25"/>
    <row r="57627" hidden="1" x14ac:dyDescent="0.25"/>
    <row r="57628" hidden="1" x14ac:dyDescent="0.25"/>
    <row r="57629" hidden="1" x14ac:dyDescent="0.25"/>
    <row r="57630" hidden="1" x14ac:dyDescent="0.25"/>
    <row r="57631" hidden="1" x14ac:dyDescent="0.25"/>
    <row r="57632" hidden="1" x14ac:dyDescent="0.25"/>
    <row r="57633" hidden="1" x14ac:dyDescent="0.25"/>
    <row r="57634" hidden="1" x14ac:dyDescent="0.25"/>
    <row r="57635" hidden="1" x14ac:dyDescent="0.25"/>
    <row r="57636" hidden="1" x14ac:dyDescent="0.25"/>
    <row r="57637" hidden="1" x14ac:dyDescent="0.25"/>
    <row r="57638" hidden="1" x14ac:dyDescent="0.25"/>
    <row r="57639" hidden="1" x14ac:dyDescent="0.25"/>
    <row r="57640" hidden="1" x14ac:dyDescent="0.25"/>
    <row r="57641" hidden="1" x14ac:dyDescent="0.25"/>
    <row r="57642" hidden="1" x14ac:dyDescent="0.25"/>
    <row r="57643" hidden="1" x14ac:dyDescent="0.25"/>
    <row r="57644" hidden="1" x14ac:dyDescent="0.25"/>
    <row r="57645" hidden="1" x14ac:dyDescent="0.25"/>
    <row r="57646" hidden="1" x14ac:dyDescent="0.25"/>
    <row r="57647" hidden="1" x14ac:dyDescent="0.25"/>
    <row r="57648" hidden="1" x14ac:dyDescent="0.25"/>
    <row r="57649" hidden="1" x14ac:dyDescent="0.25"/>
    <row r="57650" hidden="1" x14ac:dyDescent="0.25"/>
    <row r="57651" hidden="1" x14ac:dyDescent="0.25"/>
    <row r="57652" hidden="1" x14ac:dyDescent="0.25"/>
    <row r="57653" hidden="1" x14ac:dyDescent="0.25"/>
    <row r="57654" hidden="1" x14ac:dyDescent="0.25"/>
    <row r="57655" hidden="1" x14ac:dyDescent="0.25"/>
    <row r="57656" hidden="1" x14ac:dyDescent="0.25"/>
    <row r="57657" hidden="1" x14ac:dyDescent="0.25"/>
    <row r="57658" hidden="1" x14ac:dyDescent="0.25"/>
    <row r="57659" hidden="1" x14ac:dyDescent="0.25"/>
    <row r="57660" hidden="1" x14ac:dyDescent="0.25"/>
    <row r="57661" hidden="1" x14ac:dyDescent="0.25"/>
    <row r="57662" hidden="1" x14ac:dyDescent="0.25"/>
    <row r="57663" hidden="1" x14ac:dyDescent="0.25"/>
    <row r="57664" hidden="1" x14ac:dyDescent="0.25"/>
    <row r="57665" hidden="1" x14ac:dyDescent="0.25"/>
    <row r="57666" hidden="1" x14ac:dyDescent="0.25"/>
    <row r="57667" hidden="1" x14ac:dyDescent="0.25"/>
    <row r="57668" hidden="1" x14ac:dyDescent="0.25"/>
    <row r="57669" hidden="1" x14ac:dyDescent="0.25"/>
    <row r="57670" hidden="1" x14ac:dyDescent="0.25"/>
    <row r="57671" hidden="1" x14ac:dyDescent="0.25"/>
    <row r="57672" hidden="1" x14ac:dyDescent="0.25"/>
    <row r="57673" hidden="1" x14ac:dyDescent="0.25"/>
    <row r="57674" hidden="1" x14ac:dyDescent="0.25"/>
    <row r="57675" hidden="1" x14ac:dyDescent="0.25"/>
    <row r="57676" hidden="1" x14ac:dyDescent="0.25"/>
    <row r="57677" hidden="1" x14ac:dyDescent="0.25"/>
    <row r="57678" hidden="1" x14ac:dyDescent="0.25"/>
    <row r="57679" hidden="1" x14ac:dyDescent="0.25"/>
    <row r="57680" hidden="1" x14ac:dyDescent="0.25"/>
    <row r="57681" hidden="1" x14ac:dyDescent="0.25"/>
    <row r="57682" hidden="1" x14ac:dyDescent="0.25"/>
    <row r="57683" hidden="1" x14ac:dyDescent="0.25"/>
    <row r="57684" hidden="1" x14ac:dyDescent="0.25"/>
    <row r="57685" hidden="1" x14ac:dyDescent="0.25"/>
    <row r="57686" hidden="1" x14ac:dyDescent="0.25"/>
    <row r="57687" hidden="1" x14ac:dyDescent="0.25"/>
    <row r="57688" hidden="1" x14ac:dyDescent="0.25"/>
    <row r="57689" hidden="1" x14ac:dyDescent="0.25"/>
    <row r="57690" hidden="1" x14ac:dyDescent="0.25"/>
    <row r="57691" hidden="1" x14ac:dyDescent="0.25"/>
    <row r="57692" hidden="1" x14ac:dyDescent="0.25"/>
    <row r="57693" hidden="1" x14ac:dyDescent="0.25"/>
    <row r="57694" hidden="1" x14ac:dyDescent="0.25"/>
    <row r="57695" hidden="1" x14ac:dyDescent="0.25"/>
    <row r="57696" hidden="1" x14ac:dyDescent="0.25"/>
    <row r="57697" hidden="1" x14ac:dyDescent="0.25"/>
    <row r="57698" hidden="1" x14ac:dyDescent="0.25"/>
    <row r="57699" hidden="1" x14ac:dyDescent="0.25"/>
    <row r="57700" hidden="1" x14ac:dyDescent="0.25"/>
    <row r="57701" hidden="1" x14ac:dyDescent="0.25"/>
    <row r="57702" hidden="1" x14ac:dyDescent="0.25"/>
    <row r="57703" hidden="1" x14ac:dyDescent="0.25"/>
    <row r="57704" hidden="1" x14ac:dyDescent="0.25"/>
    <row r="57705" hidden="1" x14ac:dyDescent="0.25"/>
    <row r="57706" hidden="1" x14ac:dyDescent="0.25"/>
    <row r="57707" hidden="1" x14ac:dyDescent="0.25"/>
    <row r="57708" hidden="1" x14ac:dyDescent="0.25"/>
    <row r="57709" hidden="1" x14ac:dyDescent="0.25"/>
    <row r="57710" hidden="1" x14ac:dyDescent="0.25"/>
    <row r="57711" hidden="1" x14ac:dyDescent="0.25"/>
    <row r="57712" hidden="1" x14ac:dyDescent="0.25"/>
    <row r="57713" hidden="1" x14ac:dyDescent="0.25"/>
    <row r="57714" hidden="1" x14ac:dyDescent="0.25"/>
    <row r="57715" hidden="1" x14ac:dyDescent="0.25"/>
    <row r="57716" hidden="1" x14ac:dyDescent="0.25"/>
    <row r="57717" hidden="1" x14ac:dyDescent="0.25"/>
    <row r="57718" hidden="1" x14ac:dyDescent="0.25"/>
    <row r="57719" hidden="1" x14ac:dyDescent="0.25"/>
    <row r="57720" hidden="1" x14ac:dyDescent="0.25"/>
    <row r="57721" hidden="1" x14ac:dyDescent="0.25"/>
    <row r="57722" hidden="1" x14ac:dyDescent="0.25"/>
    <row r="57723" hidden="1" x14ac:dyDescent="0.25"/>
    <row r="57724" hidden="1" x14ac:dyDescent="0.25"/>
    <row r="57725" hidden="1" x14ac:dyDescent="0.25"/>
    <row r="57726" hidden="1" x14ac:dyDescent="0.25"/>
    <row r="57727" hidden="1" x14ac:dyDescent="0.25"/>
    <row r="57728" hidden="1" x14ac:dyDescent="0.25"/>
    <row r="57729" hidden="1" x14ac:dyDescent="0.25"/>
    <row r="57730" hidden="1" x14ac:dyDescent="0.25"/>
    <row r="57731" hidden="1" x14ac:dyDescent="0.25"/>
    <row r="57732" hidden="1" x14ac:dyDescent="0.25"/>
    <row r="57733" hidden="1" x14ac:dyDescent="0.25"/>
    <row r="57734" hidden="1" x14ac:dyDescent="0.25"/>
    <row r="57735" hidden="1" x14ac:dyDescent="0.25"/>
    <row r="57736" hidden="1" x14ac:dyDescent="0.25"/>
    <row r="57737" hidden="1" x14ac:dyDescent="0.25"/>
    <row r="57738" hidden="1" x14ac:dyDescent="0.25"/>
    <row r="57739" hidden="1" x14ac:dyDescent="0.25"/>
    <row r="57740" hidden="1" x14ac:dyDescent="0.25"/>
    <row r="57741" hidden="1" x14ac:dyDescent="0.25"/>
    <row r="57742" hidden="1" x14ac:dyDescent="0.25"/>
    <row r="57743" hidden="1" x14ac:dyDescent="0.25"/>
    <row r="57744" hidden="1" x14ac:dyDescent="0.25"/>
    <row r="57745" hidden="1" x14ac:dyDescent="0.25"/>
    <row r="57746" hidden="1" x14ac:dyDescent="0.25"/>
    <row r="57747" hidden="1" x14ac:dyDescent="0.25"/>
    <row r="57748" hidden="1" x14ac:dyDescent="0.25"/>
    <row r="57749" hidden="1" x14ac:dyDescent="0.25"/>
    <row r="57750" hidden="1" x14ac:dyDescent="0.25"/>
    <row r="57751" hidden="1" x14ac:dyDescent="0.25"/>
    <row r="57752" hidden="1" x14ac:dyDescent="0.25"/>
    <row r="57753" hidden="1" x14ac:dyDescent="0.25"/>
    <row r="57754" hidden="1" x14ac:dyDescent="0.25"/>
    <row r="57755" hidden="1" x14ac:dyDescent="0.25"/>
    <row r="57756" hidden="1" x14ac:dyDescent="0.25"/>
    <row r="57757" hidden="1" x14ac:dyDescent="0.25"/>
    <row r="57758" hidden="1" x14ac:dyDescent="0.25"/>
    <row r="57759" hidden="1" x14ac:dyDescent="0.25"/>
    <row r="57760" hidden="1" x14ac:dyDescent="0.25"/>
    <row r="57761" hidden="1" x14ac:dyDescent="0.25"/>
    <row r="57762" hidden="1" x14ac:dyDescent="0.25"/>
    <row r="57763" hidden="1" x14ac:dyDescent="0.25"/>
    <row r="57764" hidden="1" x14ac:dyDescent="0.25"/>
    <row r="57765" hidden="1" x14ac:dyDescent="0.25"/>
    <row r="57766" hidden="1" x14ac:dyDescent="0.25"/>
    <row r="57767" hidden="1" x14ac:dyDescent="0.25"/>
    <row r="57768" hidden="1" x14ac:dyDescent="0.25"/>
    <row r="57769" hidden="1" x14ac:dyDescent="0.25"/>
    <row r="57770" hidden="1" x14ac:dyDescent="0.25"/>
    <row r="57771" hidden="1" x14ac:dyDescent="0.25"/>
    <row r="57772" hidden="1" x14ac:dyDescent="0.25"/>
    <row r="57773" hidden="1" x14ac:dyDescent="0.25"/>
    <row r="57774" hidden="1" x14ac:dyDescent="0.25"/>
    <row r="57775" hidden="1" x14ac:dyDescent="0.25"/>
    <row r="57776" hidden="1" x14ac:dyDescent="0.25"/>
    <row r="57777" hidden="1" x14ac:dyDescent="0.25"/>
    <row r="57778" hidden="1" x14ac:dyDescent="0.25"/>
    <row r="57779" hidden="1" x14ac:dyDescent="0.25"/>
    <row r="57780" hidden="1" x14ac:dyDescent="0.25"/>
    <row r="57781" hidden="1" x14ac:dyDescent="0.25"/>
    <row r="57782" hidden="1" x14ac:dyDescent="0.25"/>
    <row r="57783" hidden="1" x14ac:dyDescent="0.25"/>
    <row r="57784" hidden="1" x14ac:dyDescent="0.25"/>
    <row r="57785" hidden="1" x14ac:dyDescent="0.25"/>
    <row r="57786" hidden="1" x14ac:dyDescent="0.25"/>
    <row r="57787" hidden="1" x14ac:dyDescent="0.25"/>
    <row r="57788" hidden="1" x14ac:dyDescent="0.25"/>
    <row r="57789" hidden="1" x14ac:dyDescent="0.25"/>
    <row r="57790" hidden="1" x14ac:dyDescent="0.25"/>
    <row r="57791" hidden="1" x14ac:dyDescent="0.25"/>
    <row r="57792" hidden="1" x14ac:dyDescent="0.25"/>
    <row r="57793" hidden="1" x14ac:dyDescent="0.25"/>
    <row r="57794" hidden="1" x14ac:dyDescent="0.25"/>
    <row r="57795" hidden="1" x14ac:dyDescent="0.25"/>
    <row r="57796" hidden="1" x14ac:dyDescent="0.25"/>
    <row r="57797" hidden="1" x14ac:dyDescent="0.25"/>
    <row r="57798" hidden="1" x14ac:dyDescent="0.25"/>
    <row r="57799" hidden="1" x14ac:dyDescent="0.25"/>
    <row r="57800" hidden="1" x14ac:dyDescent="0.25"/>
    <row r="57801" hidden="1" x14ac:dyDescent="0.25"/>
    <row r="57802" hidden="1" x14ac:dyDescent="0.25"/>
    <row r="57803" hidden="1" x14ac:dyDescent="0.25"/>
    <row r="57804" hidden="1" x14ac:dyDescent="0.25"/>
    <row r="57805" hidden="1" x14ac:dyDescent="0.25"/>
    <row r="57806" hidden="1" x14ac:dyDescent="0.25"/>
    <row r="57807" hidden="1" x14ac:dyDescent="0.25"/>
    <row r="57808" hidden="1" x14ac:dyDescent="0.25"/>
    <row r="57809" hidden="1" x14ac:dyDescent="0.25"/>
    <row r="57810" hidden="1" x14ac:dyDescent="0.25"/>
    <row r="57811" hidden="1" x14ac:dyDescent="0.25"/>
    <row r="57812" hidden="1" x14ac:dyDescent="0.25"/>
    <row r="57813" hidden="1" x14ac:dyDescent="0.25"/>
    <row r="57814" hidden="1" x14ac:dyDescent="0.25"/>
    <row r="57815" hidden="1" x14ac:dyDescent="0.25"/>
    <row r="57816" hidden="1" x14ac:dyDescent="0.25"/>
    <row r="57817" hidden="1" x14ac:dyDescent="0.25"/>
    <row r="57818" hidden="1" x14ac:dyDescent="0.25"/>
    <row r="57819" hidden="1" x14ac:dyDescent="0.25"/>
    <row r="57820" hidden="1" x14ac:dyDescent="0.25"/>
    <row r="57821" hidden="1" x14ac:dyDescent="0.25"/>
    <row r="57822" hidden="1" x14ac:dyDescent="0.25"/>
    <row r="57823" hidden="1" x14ac:dyDescent="0.25"/>
    <row r="57824" hidden="1" x14ac:dyDescent="0.25"/>
    <row r="57825" hidden="1" x14ac:dyDescent="0.25"/>
    <row r="57826" hidden="1" x14ac:dyDescent="0.25"/>
    <row r="57827" hidden="1" x14ac:dyDescent="0.25"/>
    <row r="57828" hidden="1" x14ac:dyDescent="0.25"/>
    <row r="57829" hidden="1" x14ac:dyDescent="0.25"/>
    <row r="57830" hidden="1" x14ac:dyDescent="0.25"/>
    <row r="57831" hidden="1" x14ac:dyDescent="0.25"/>
    <row r="57832" hidden="1" x14ac:dyDescent="0.25"/>
    <row r="57833" hidden="1" x14ac:dyDescent="0.25"/>
    <row r="57834" hidden="1" x14ac:dyDescent="0.25"/>
    <row r="57835" hidden="1" x14ac:dyDescent="0.25"/>
    <row r="57836" hidden="1" x14ac:dyDescent="0.25"/>
    <row r="57837" hidden="1" x14ac:dyDescent="0.25"/>
    <row r="57838" hidden="1" x14ac:dyDescent="0.25"/>
    <row r="57839" hidden="1" x14ac:dyDescent="0.25"/>
    <row r="57840" hidden="1" x14ac:dyDescent="0.25"/>
    <row r="57841" hidden="1" x14ac:dyDescent="0.25"/>
    <row r="57842" hidden="1" x14ac:dyDescent="0.25"/>
    <row r="57843" hidden="1" x14ac:dyDescent="0.25"/>
    <row r="57844" hidden="1" x14ac:dyDescent="0.25"/>
    <row r="57845" hidden="1" x14ac:dyDescent="0.25"/>
    <row r="57846" hidden="1" x14ac:dyDescent="0.25"/>
    <row r="57847" hidden="1" x14ac:dyDescent="0.25"/>
    <row r="57848" hidden="1" x14ac:dyDescent="0.25"/>
    <row r="57849" hidden="1" x14ac:dyDescent="0.25"/>
    <row r="57850" hidden="1" x14ac:dyDescent="0.25"/>
    <row r="57851" hidden="1" x14ac:dyDescent="0.25"/>
    <row r="57852" hidden="1" x14ac:dyDescent="0.25"/>
    <row r="57853" hidden="1" x14ac:dyDescent="0.25"/>
    <row r="57854" hidden="1" x14ac:dyDescent="0.25"/>
    <row r="57855" hidden="1" x14ac:dyDescent="0.25"/>
    <row r="57856" hidden="1" x14ac:dyDescent="0.25"/>
    <row r="57857" hidden="1" x14ac:dyDescent="0.25"/>
    <row r="57858" hidden="1" x14ac:dyDescent="0.25"/>
    <row r="57859" hidden="1" x14ac:dyDescent="0.25"/>
    <row r="57860" hidden="1" x14ac:dyDescent="0.25"/>
    <row r="57861" hidden="1" x14ac:dyDescent="0.25"/>
    <row r="57862" hidden="1" x14ac:dyDescent="0.25"/>
    <row r="57863" hidden="1" x14ac:dyDescent="0.25"/>
    <row r="57864" hidden="1" x14ac:dyDescent="0.25"/>
    <row r="57865" hidden="1" x14ac:dyDescent="0.25"/>
    <row r="57866" hidden="1" x14ac:dyDescent="0.25"/>
    <row r="57867" hidden="1" x14ac:dyDescent="0.25"/>
    <row r="57868" hidden="1" x14ac:dyDescent="0.25"/>
    <row r="57869" hidden="1" x14ac:dyDescent="0.25"/>
    <row r="57870" hidden="1" x14ac:dyDescent="0.25"/>
    <row r="57871" hidden="1" x14ac:dyDescent="0.25"/>
    <row r="57872" hidden="1" x14ac:dyDescent="0.25"/>
    <row r="57873" hidden="1" x14ac:dyDescent="0.25"/>
    <row r="57874" hidden="1" x14ac:dyDescent="0.25"/>
    <row r="57875" hidden="1" x14ac:dyDescent="0.25"/>
    <row r="57876" hidden="1" x14ac:dyDescent="0.25"/>
    <row r="57877" hidden="1" x14ac:dyDescent="0.25"/>
    <row r="57878" hidden="1" x14ac:dyDescent="0.25"/>
    <row r="57879" hidden="1" x14ac:dyDescent="0.25"/>
    <row r="57880" hidden="1" x14ac:dyDescent="0.25"/>
    <row r="57881" hidden="1" x14ac:dyDescent="0.25"/>
    <row r="57882" hidden="1" x14ac:dyDescent="0.25"/>
    <row r="57883" hidden="1" x14ac:dyDescent="0.25"/>
    <row r="57884" hidden="1" x14ac:dyDescent="0.25"/>
    <row r="57885" hidden="1" x14ac:dyDescent="0.25"/>
    <row r="57886" hidden="1" x14ac:dyDescent="0.25"/>
    <row r="57887" hidden="1" x14ac:dyDescent="0.25"/>
    <row r="57888" hidden="1" x14ac:dyDescent="0.25"/>
    <row r="57889" hidden="1" x14ac:dyDescent="0.25"/>
    <row r="57890" hidden="1" x14ac:dyDescent="0.25"/>
    <row r="57891" hidden="1" x14ac:dyDescent="0.25"/>
    <row r="57892" hidden="1" x14ac:dyDescent="0.25"/>
    <row r="57893" hidden="1" x14ac:dyDescent="0.25"/>
    <row r="57894" hidden="1" x14ac:dyDescent="0.25"/>
    <row r="57895" hidden="1" x14ac:dyDescent="0.25"/>
    <row r="57896" hidden="1" x14ac:dyDescent="0.25"/>
    <row r="57897" hidden="1" x14ac:dyDescent="0.25"/>
    <row r="57898" hidden="1" x14ac:dyDescent="0.25"/>
    <row r="57899" hidden="1" x14ac:dyDescent="0.25"/>
    <row r="57900" hidden="1" x14ac:dyDescent="0.25"/>
    <row r="57901" hidden="1" x14ac:dyDescent="0.25"/>
    <row r="57902" hidden="1" x14ac:dyDescent="0.25"/>
    <row r="57903" hidden="1" x14ac:dyDescent="0.25"/>
    <row r="57904" hidden="1" x14ac:dyDescent="0.25"/>
    <row r="57905" hidden="1" x14ac:dyDescent="0.25"/>
    <row r="57906" hidden="1" x14ac:dyDescent="0.25"/>
    <row r="57907" hidden="1" x14ac:dyDescent="0.25"/>
    <row r="57908" hidden="1" x14ac:dyDescent="0.25"/>
    <row r="57909" hidden="1" x14ac:dyDescent="0.25"/>
    <row r="57910" hidden="1" x14ac:dyDescent="0.25"/>
    <row r="57911" hidden="1" x14ac:dyDescent="0.25"/>
    <row r="57912" hidden="1" x14ac:dyDescent="0.25"/>
    <row r="57913" hidden="1" x14ac:dyDescent="0.25"/>
    <row r="57914" hidden="1" x14ac:dyDescent="0.25"/>
    <row r="57915" hidden="1" x14ac:dyDescent="0.25"/>
    <row r="57916" hidden="1" x14ac:dyDescent="0.25"/>
    <row r="57917" hidden="1" x14ac:dyDescent="0.25"/>
    <row r="57918" hidden="1" x14ac:dyDescent="0.25"/>
    <row r="57919" hidden="1" x14ac:dyDescent="0.25"/>
    <row r="57920" hidden="1" x14ac:dyDescent="0.25"/>
    <row r="57921" hidden="1" x14ac:dyDescent="0.25"/>
    <row r="57922" hidden="1" x14ac:dyDescent="0.25"/>
    <row r="57923" hidden="1" x14ac:dyDescent="0.25"/>
    <row r="57924" hidden="1" x14ac:dyDescent="0.25"/>
    <row r="57925" hidden="1" x14ac:dyDescent="0.25"/>
    <row r="57926" hidden="1" x14ac:dyDescent="0.25"/>
    <row r="57927" hidden="1" x14ac:dyDescent="0.25"/>
    <row r="57928" hidden="1" x14ac:dyDescent="0.25"/>
    <row r="57929" hidden="1" x14ac:dyDescent="0.25"/>
    <row r="57930" hidden="1" x14ac:dyDescent="0.25"/>
    <row r="57931" hidden="1" x14ac:dyDescent="0.25"/>
    <row r="57932" hidden="1" x14ac:dyDescent="0.25"/>
    <row r="57933" hidden="1" x14ac:dyDescent="0.25"/>
    <row r="57934" hidden="1" x14ac:dyDescent="0.25"/>
    <row r="57935" hidden="1" x14ac:dyDescent="0.25"/>
    <row r="57936" hidden="1" x14ac:dyDescent="0.25"/>
    <row r="57937" hidden="1" x14ac:dyDescent="0.25"/>
    <row r="57938" hidden="1" x14ac:dyDescent="0.25"/>
    <row r="57939" hidden="1" x14ac:dyDescent="0.25"/>
    <row r="57940" hidden="1" x14ac:dyDescent="0.25"/>
    <row r="57941" hidden="1" x14ac:dyDescent="0.25"/>
    <row r="57942" hidden="1" x14ac:dyDescent="0.25"/>
    <row r="57943" hidden="1" x14ac:dyDescent="0.25"/>
    <row r="57944" hidden="1" x14ac:dyDescent="0.25"/>
    <row r="57945" hidden="1" x14ac:dyDescent="0.25"/>
    <row r="57946" hidden="1" x14ac:dyDescent="0.25"/>
    <row r="57947" hidden="1" x14ac:dyDescent="0.25"/>
    <row r="57948" hidden="1" x14ac:dyDescent="0.25"/>
    <row r="57949" hidden="1" x14ac:dyDescent="0.25"/>
    <row r="57950" hidden="1" x14ac:dyDescent="0.25"/>
    <row r="57951" hidden="1" x14ac:dyDescent="0.25"/>
    <row r="57952" hidden="1" x14ac:dyDescent="0.25"/>
    <row r="57953" hidden="1" x14ac:dyDescent="0.25"/>
    <row r="57954" hidden="1" x14ac:dyDescent="0.25"/>
    <row r="57955" hidden="1" x14ac:dyDescent="0.25"/>
    <row r="57956" hidden="1" x14ac:dyDescent="0.25"/>
    <row r="57957" hidden="1" x14ac:dyDescent="0.25"/>
    <row r="57958" hidden="1" x14ac:dyDescent="0.25"/>
    <row r="57959" hidden="1" x14ac:dyDescent="0.25"/>
    <row r="57960" hidden="1" x14ac:dyDescent="0.25"/>
    <row r="57961" hidden="1" x14ac:dyDescent="0.25"/>
    <row r="57962" hidden="1" x14ac:dyDescent="0.25"/>
    <row r="57963" hidden="1" x14ac:dyDescent="0.25"/>
    <row r="57964" hidden="1" x14ac:dyDescent="0.25"/>
    <row r="57965" hidden="1" x14ac:dyDescent="0.25"/>
    <row r="57966" hidden="1" x14ac:dyDescent="0.25"/>
    <row r="57967" hidden="1" x14ac:dyDescent="0.25"/>
    <row r="57968" hidden="1" x14ac:dyDescent="0.25"/>
    <row r="57969" hidden="1" x14ac:dyDescent="0.25"/>
    <row r="57970" hidden="1" x14ac:dyDescent="0.25"/>
    <row r="57971" hidden="1" x14ac:dyDescent="0.25"/>
    <row r="57972" hidden="1" x14ac:dyDescent="0.25"/>
    <row r="57973" hidden="1" x14ac:dyDescent="0.25"/>
    <row r="57974" hidden="1" x14ac:dyDescent="0.25"/>
    <row r="57975" hidden="1" x14ac:dyDescent="0.25"/>
    <row r="57976" hidden="1" x14ac:dyDescent="0.25"/>
    <row r="57977" hidden="1" x14ac:dyDescent="0.25"/>
    <row r="57978" hidden="1" x14ac:dyDescent="0.25"/>
    <row r="57979" hidden="1" x14ac:dyDescent="0.25"/>
    <row r="57980" hidden="1" x14ac:dyDescent="0.25"/>
    <row r="57981" hidden="1" x14ac:dyDescent="0.25"/>
    <row r="57982" hidden="1" x14ac:dyDescent="0.25"/>
    <row r="57983" hidden="1" x14ac:dyDescent="0.25"/>
    <row r="57984" hidden="1" x14ac:dyDescent="0.25"/>
    <row r="57985" hidden="1" x14ac:dyDescent="0.25"/>
    <row r="57986" hidden="1" x14ac:dyDescent="0.25"/>
    <row r="57987" hidden="1" x14ac:dyDescent="0.25"/>
    <row r="57988" hidden="1" x14ac:dyDescent="0.25"/>
    <row r="57989" hidden="1" x14ac:dyDescent="0.25"/>
    <row r="57990" hidden="1" x14ac:dyDescent="0.25"/>
    <row r="57991" hidden="1" x14ac:dyDescent="0.25"/>
    <row r="57992" hidden="1" x14ac:dyDescent="0.25"/>
    <row r="57993" hidden="1" x14ac:dyDescent="0.25"/>
    <row r="57994" hidden="1" x14ac:dyDescent="0.25"/>
    <row r="57995" hidden="1" x14ac:dyDescent="0.25"/>
    <row r="57996" hidden="1" x14ac:dyDescent="0.25"/>
    <row r="57997" hidden="1" x14ac:dyDescent="0.25"/>
    <row r="57998" hidden="1" x14ac:dyDescent="0.25"/>
    <row r="57999" hidden="1" x14ac:dyDescent="0.25"/>
    <row r="58000" hidden="1" x14ac:dyDescent="0.25"/>
    <row r="58001" hidden="1" x14ac:dyDescent="0.25"/>
    <row r="58002" hidden="1" x14ac:dyDescent="0.25"/>
    <row r="58003" hidden="1" x14ac:dyDescent="0.25"/>
    <row r="58004" hidden="1" x14ac:dyDescent="0.25"/>
    <row r="58005" hidden="1" x14ac:dyDescent="0.25"/>
    <row r="58006" hidden="1" x14ac:dyDescent="0.25"/>
    <row r="58007" hidden="1" x14ac:dyDescent="0.25"/>
    <row r="58008" hidden="1" x14ac:dyDescent="0.25"/>
    <row r="58009" hidden="1" x14ac:dyDescent="0.25"/>
    <row r="58010" hidden="1" x14ac:dyDescent="0.25"/>
    <row r="58011" hidden="1" x14ac:dyDescent="0.25"/>
    <row r="58012" hidden="1" x14ac:dyDescent="0.25"/>
    <row r="58013" hidden="1" x14ac:dyDescent="0.25"/>
    <row r="58014" hidden="1" x14ac:dyDescent="0.25"/>
    <row r="58015" hidden="1" x14ac:dyDescent="0.25"/>
    <row r="58016" hidden="1" x14ac:dyDescent="0.25"/>
    <row r="58017" hidden="1" x14ac:dyDescent="0.25"/>
    <row r="58018" hidden="1" x14ac:dyDescent="0.25"/>
    <row r="58019" hidden="1" x14ac:dyDescent="0.25"/>
    <row r="58020" hidden="1" x14ac:dyDescent="0.25"/>
    <row r="58021" hidden="1" x14ac:dyDescent="0.25"/>
    <row r="58022" hidden="1" x14ac:dyDescent="0.25"/>
    <row r="58023" hidden="1" x14ac:dyDescent="0.25"/>
    <row r="58024" hidden="1" x14ac:dyDescent="0.25"/>
    <row r="58025" hidden="1" x14ac:dyDescent="0.25"/>
    <row r="58026" hidden="1" x14ac:dyDescent="0.25"/>
    <row r="58027" hidden="1" x14ac:dyDescent="0.25"/>
    <row r="58028" hidden="1" x14ac:dyDescent="0.25"/>
    <row r="58029" hidden="1" x14ac:dyDescent="0.25"/>
    <row r="58030" hidden="1" x14ac:dyDescent="0.25"/>
    <row r="58031" hidden="1" x14ac:dyDescent="0.25"/>
    <row r="58032" hidden="1" x14ac:dyDescent="0.25"/>
    <row r="58033" hidden="1" x14ac:dyDescent="0.25"/>
    <row r="58034" hidden="1" x14ac:dyDescent="0.25"/>
    <row r="58035" hidden="1" x14ac:dyDescent="0.25"/>
    <row r="58036" hidden="1" x14ac:dyDescent="0.25"/>
    <row r="58037" hidden="1" x14ac:dyDescent="0.25"/>
    <row r="58038" hidden="1" x14ac:dyDescent="0.25"/>
    <row r="58039" hidden="1" x14ac:dyDescent="0.25"/>
    <row r="58040" hidden="1" x14ac:dyDescent="0.25"/>
    <row r="58041" hidden="1" x14ac:dyDescent="0.25"/>
    <row r="58042" hidden="1" x14ac:dyDescent="0.25"/>
    <row r="58043" hidden="1" x14ac:dyDescent="0.25"/>
    <row r="58044" hidden="1" x14ac:dyDescent="0.25"/>
    <row r="58045" hidden="1" x14ac:dyDescent="0.25"/>
    <row r="58046" hidden="1" x14ac:dyDescent="0.25"/>
    <row r="58047" hidden="1" x14ac:dyDescent="0.25"/>
    <row r="58048" hidden="1" x14ac:dyDescent="0.25"/>
    <row r="58049" hidden="1" x14ac:dyDescent="0.25"/>
    <row r="58050" hidden="1" x14ac:dyDescent="0.25"/>
    <row r="58051" hidden="1" x14ac:dyDescent="0.25"/>
    <row r="58052" hidden="1" x14ac:dyDescent="0.25"/>
    <row r="58053" hidden="1" x14ac:dyDescent="0.25"/>
    <row r="58054" hidden="1" x14ac:dyDescent="0.25"/>
    <row r="58055" hidden="1" x14ac:dyDescent="0.25"/>
    <row r="58056" hidden="1" x14ac:dyDescent="0.25"/>
    <row r="58057" hidden="1" x14ac:dyDescent="0.25"/>
    <row r="58058" hidden="1" x14ac:dyDescent="0.25"/>
    <row r="58059" hidden="1" x14ac:dyDescent="0.25"/>
    <row r="58060" hidden="1" x14ac:dyDescent="0.25"/>
    <row r="58061" hidden="1" x14ac:dyDescent="0.25"/>
    <row r="58062" hidden="1" x14ac:dyDescent="0.25"/>
    <row r="58063" hidden="1" x14ac:dyDescent="0.25"/>
    <row r="58064" hidden="1" x14ac:dyDescent="0.25"/>
    <row r="58065" hidden="1" x14ac:dyDescent="0.25"/>
    <row r="58066" hidden="1" x14ac:dyDescent="0.25"/>
    <row r="58067" hidden="1" x14ac:dyDescent="0.25"/>
    <row r="58068" hidden="1" x14ac:dyDescent="0.25"/>
    <row r="58069" hidden="1" x14ac:dyDescent="0.25"/>
    <row r="58070" hidden="1" x14ac:dyDescent="0.25"/>
    <row r="58071" hidden="1" x14ac:dyDescent="0.25"/>
    <row r="58072" hidden="1" x14ac:dyDescent="0.25"/>
    <row r="58073" hidden="1" x14ac:dyDescent="0.25"/>
    <row r="58074" hidden="1" x14ac:dyDescent="0.25"/>
    <row r="58075" hidden="1" x14ac:dyDescent="0.25"/>
    <row r="58076" hidden="1" x14ac:dyDescent="0.25"/>
    <row r="58077" hidden="1" x14ac:dyDescent="0.25"/>
    <row r="58078" hidden="1" x14ac:dyDescent="0.25"/>
    <row r="58079" hidden="1" x14ac:dyDescent="0.25"/>
    <row r="58080" hidden="1" x14ac:dyDescent="0.25"/>
    <row r="58081" hidden="1" x14ac:dyDescent="0.25"/>
    <row r="58082" hidden="1" x14ac:dyDescent="0.25"/>
    <row r="58083" hidden="1" x14ac:dyDescent="0.25"/>
    <row r="58084" hidden="1" x14ac:dyDescent="0.25"/>
    <row r="58085" hidden="1" x14ac:dyDescent="0.25"/>
    <row r="58086" hidden="1" x14ac:dyDescent="0.25"/>
    <row r="58087" hidden="1" x14ac:dyDescent="0.25"/>
    <row r="58088" hidden="1" x14ac:dyDescent="0.25"/>
    <row r="58089" hidden="1" x14ac:dyDescent="0.25"/>
    <row r="58090" hidden="1" x14ac:dyDescent="0.25"/>
    <row r="58091" hidden="1" x14ac:dyDescent="0.25"/>
    <row r="58092" hidden="1" x14ac:dyDescent="0.25"/>
    <row r="58093" hidden="1" x14ac:dyDescent="0.25"/>
    <row r="58094" hidden="1" x14ac:dyDescent="0.25"/>
    <row r="58095" hidden="1" x14ac:dyDescent="0.25"/>
    <row r="58096" hidden="1" x14ac:dyDescent="0.25"/>
    <row r="58097" hidden="1" x14ac:dyDescent="0.25"/>
    <row r="58098" hidden="1" x14ac:dyDescent="0.25"/>
    <row r="58099" hidden="1" x14ac:dyDescent="0.25"/>
    <row r="58100" hidden="1" x14ac:dyDescent="0.25"/>
    <row r="58101" hidden="1" x14ac:dyDescent="0.25"/>
    <row r="58102" hidden="1" x14ac:dyDescent="0.25"/>
    <row r="58103" hidden="1" x14ac:dyDescent="0.25"/>
    <row r="58104" hidden="1" x14ac:dyDescent="0.25"/>
    <row r="58105" hidden="1" x14ac:dyDescent="0.25"/>
    <row r="58106" hidden="1" x14ac:dyDescent="0.25"/>
    <row r="58107" hidden="1" x14ac:dyDescent="0.25"/>
    <row r="58108" hidden="1" x14ac:dyDescent="0.25"/>
    <row r="58109" hidden="1" x14ac:dyDescent="0.25"/>
    <row r="58110" hidden="1" x14ac:dyDescent="0.25"/>
    <row r="58111" hidden="1" x14ac:dyDescent="0.25"/>
    <row r="58112" hidden="1" x14ac:dyDescent="0.25"/>
    <row r="58113" hidden="1" x14ac:dyDescent="0.25"/>
    <row r="58114" hidden="1" x14ac:dyDescent="0.25"/>
    <row r="58115" hidden="1" x14ac:dyDescent="0.25"/>
    <row r="58116" hidden="1" x14ac:dyDescent="0.25"/>
    <row r="58117" hidden="1" x14ac:dyDescent="0.25"/>
    <row r="58118" hidden="1" x14ac:dyDescent="0.25"/>
    <row r="58119" hidden="1" x14ac:dyDescent="0.25"/>
    <row r="58120" hidden="1" x14ac:dyDescent="0.25"/>
    <row r="58121" hidden="1" x14ac:dyDescent="0.25"/>
    <row r="58122" hidden="1" x14ac:dyDescent="0.25"/>
    <row r="58123" hidden="1" x14ac:dyDescent="0.25"/>
    <row r="58124" hidden="1" x14ac:dyDescent="0.25"/>
    <row r="58125" hidden="1" x14ac:dyDescent="0.25"/>
    <row r="58126" hidden="1" x14ac:dyDescent="0.25"/>
    <row r="58127" hidden="1" x14ac:dyDescent="0.25"/>
    <row r="58128" hidden="1" x14ac:dyDescent="0.25"/>
    <row r="58129" hidden="1" x14ac:dyDescent="0.25"/>
    <row r="58130" hidden="1" x14ac:dyDescent="0.25"/>
    <row r="58131" hidden="1" x14ac:dyDescent="0.25"/>
    <row r="58132" hidden="1" x14ac:dyDescent="0.25"/>
    <row r="58133" hidden="1" x14ac:dyDescent="0.25"/>
    <row r="58134" hidden="1" x14ac:dyDescent="0.25"/>
    <row r="58135" hidden="1" x14ac:dyDescent="0.25"/>
    <row r="58136" hidden="1" x14ac:dyDescent="0.25"/>
    <row r="58137" hidden="1" x14ac:dyDescent="0.25"/>
    <row r="58138" hidden="1" x14ac:dyDescent="0.25"/>
    <row r="58139" hidden="1" x14ac:dyDescent="0.25"/>
    <row r="58140" hidden="1" x14ac:dyDescent="0.25"/>
    <row r="58141" hidden="1" x14ac:dyDescent="0.25"/>
    <row r="58142" hidden="1" x14ac:dyDescent="0.25"/>
    <row r="58143" hidden="1" x14ac:dyDescent="0.25"/>
    <row r="58144" hidden="1" x14ac:dyDescent="0.25"/>
    <row r="58145" hidden="1" x14ac:dyDescent="0.25"/>
    <row r="58146" hidden="1" x14ac:dyDescent="0.25"/>
    <row r="58147" hidden="1" x14ac:dyDescent="0.25"/>
    <row r="58148" hidden="1" x14ac:dyDescent="0.25"/>
    <row r="58149" hidden="1" x14ac:dyDescent="0.25"/>
    <row r="58150" hidden="1" x14ac:dyDescent="0.25"/>
    <row r="58151" hidden="1" x14ac:dyDescent="0.25"/>
    <row r="58152" hidden="1" x14ac:dyDescent="0.25"/>
    <row r="58153" hidden="1" x14ac:dyDescent="0.25"/>
    <row r="58154" hidden="1" x14ac:dyDescent="0.25"/>
    <row r="58155" hidden="1" x14ac:dyDescent="0.25"/>
    <row r="58156" hidden="1" x14ac:dyDescent="0.25"/>
    <row r="58157" hidden="1" x14ac:dyDescent="0.25"/>
    <row r="58158" hidden="1" x14ac:dyDescent="0.25"/>
    <row r="58159" hidden="1" x14ac:dyDescent="0.25"/>
    <row r="58160" hidden="1" x14ac:dyDescent="0.25"/>
    <row r="58161" hidden="1" x14ac:dyDescent="0.25"/>
    <row r="58162" hidden="1" x14ac:dyDescent="0.25"/>
    <row r="58163" hidden="1" x14ac:dyDescent="0.25"/>
    <row r="58164" hidden="1" x14ac:dyDescent="0.25"/>
    <row r="58165" hidden="1" x14ac:dyDescent="0.25"/>
    <row r="58166" hidden="1" x14ac:dyDescent="0.25"/>
    <row r="58167" hidden="1" x14ac:dyDescent="0.25"/>
    <row r="58168" hidden="1" x14ac:dyDescent="0.25"/>
    <row r="58169" hidden="1" x14ac:dyDescent="0.25"/>
    <row r="58170" hidden="1" x14ac:dyDescent="0.25"/>
    <row r="58171" hidden="1" x14ac:dyDescent="0.25"/>
    <row r="58172" hidden="1" x14ac:dyDescent="0.25"/>
    <row r="58173" hidden="1" x14ac:dyDescent="0.25"/>
    <row r="58174" hidden="1" x14ac:dyDescent="0.25"/>
    <row r="58175" hidden="1" x14ac:dyDescent="0.25"/>
    <row r="58176" hidden="1" x14ac:dyDescent="0.25"/>
    <row r="58177" hidden="1" x14ac:dyDescent="0.25"/>
    <row r="58178" hidden="1" x14ac:dyDescent="0.25"/>
    <row r="58179" hidden="1" x14ac:dyDescent="0.25"/>
    <row r="58180" hidden="1" x14ac:dyDescent="0.25"/>
    <row r="58181" hidden="1" x14ac:dyDescent="0.25"/>
    <row r="58182" hidden="1" x14ac:dyDescent="0.25"/>
    <row r="58183" hidden="1" x14ac:dyDescent="0.25"/>
    <row r="58184" hidden="1" x14ac:dyDescent="0.25"/>
    <row r="58185" hidden="1" x14ac:dyDescent="0.25"/>
    <row r="58186" hidden="1" x14ac:dyDescent="0.25"/>
    <row r="58187" hidden="1" x14ac:dyDescent="0.25"/>
    <row r="58188" hidden="1" x14ac:dyDescent="0.25"/>
    <row r="58189" hidden="1" x14ac:dyDescent="0.25"/>
    <row r="58190" hidden="1" x14ac:dyDescent="0.25"/>
    <row r="58191" hidden="1" x14ac:dyDescent="0.25"/>
    <row r="58192" hidden="1" x14ac:dyDescent="0.25"/>
    <row r="58193" hidden="1" x14ac:dyDescent="0.25"/>
    <row r="58194" hidden="1" x14ac:dyDescent="0.25"/>
    <row r="58195" hidden="1" x14ac:dyDescent="0.25"/>
    <row r="58196" hidden="1" x14ac:dyDescent="0.25"/>
    <row r="58197" hidden="1" x14ac:dyDescent="0.25"/>
    <row r="58198" hidden="1" x14ac:dyDescent="0.25"/>
    <row r="58199" hidden="1" x14ac:dyDescent="0.25"/>
    <row r="58200" hidden="1" x14ac:dyDescent="0.25"/>
    <row r="58201" hidden="1" x14ac:dyDescent="0.25"/>
    <row r="58202" hidden="1" x14ac:dyDescent="0.25"/>
    <row r="58203" hidden="1" x14ac:dyDescent="0.25"/>
    <row r="58204" hidden="1" x14ac:dyDescent="0.25"/>
    <row r="58205" hidden="1" x14ac:dyDescent="0.25"/>
    <row r="58206" hidden="1" x14ac:dyDescent="0.25"/>
    <row r="58207" hidden="1" x14ac:dyDescent="0.25"/>
    <row r="58208" hidden="1" x14ac:dyDescent="0.25"/>
    <row r="58209" hidden="1" x14ac:dyDescent="0.25"/>
    <row r="58210" hidden="1" x14ac:dyDescent="0.25"/>
    <row r="58211" hidden="1" x14ac:dyDescent="0.25"/>
    <row r="58212" hidden="1" x14ac:dyDescent="0.25"/>
    <row r="58213" hidden="1" x14ac:dyDescent="0.25"/>
    <row r="58214" hidden="1" x14ac:dyDescent="0.25"/>
    <row r="58215" hidden="1" x14ac:dyDescent="0.25"/>
    <row r="58216" hidden="1" x14ac:dyDescent="0.25"/>
    <row r="58217" hidden="1" x14ac:dyDescent="0.25"/>
    <row r="58218" hidden="1" x14ac:dyDescent="0.25"/>
    <row r="58219" hidden="1" x14ac:dyDescent="0.25"/>
    <row r="58220" hidden="1" x14ac:dyDescent="0.25"/>
    <row r="58221" hidden="1" x14ac:dyDescent="0.25"/>
    <row r="58222" hidden="1" x14ac:dyDescent="0.25"/>
    <row r="58223" hidden="1" x14ac:dyDescent="0.25"/>
    <row r="58224" hidden="1" x14ac:dyDescent="0.25"/>
    <row r="58225" hidden="1" x14ac:dyDescent="0.25"/>
    <row r="58226" hidden="1" x14ac:dyDescent="0.25"/>
    <row r="58227" hidden="1" x14ac:dyDescent="0.25"/>
    <row r="58228" hidden="1" x14ac:dyDescent="0.25"/>
    <row r="58229" hidden="1" x14ac:dyDescent="0.25"/>
    <row r="58230" hidden="1" x14ac:dyDescent="0.25"/>
    <row r="58231" hidden="1" x14ac:dyDescent="0.25"/>
    <row r="58232" hidden="1" x14ac:dyDescent="0.25"/>
    <row r="58233" hidden="1" x14ac:dyDescent="0.25"/>
    <row r="58234" hidden="1" x14ac:dyDescent="0.25"/>
    <row r="58235" hidden="1" x14ac:dyDescent="0.25"/>
    <row r="58236" hidden="1" x14ac:dyDescent="0.25"/>
    <row r="58237" hidden="1" x14ac:dyDescent="0.25"/>
    <row r="58238" hidden="1" x14ac:dyDescent="0.25"/>
    <row r="58239" hidden="1" x14ac:dyDescent="0.25"/>
    <row r="58240" hidden="1" x14ac:dyDescent="0.25"/>
    <row r="58241" hidden="1" x14ac:dyDescent="0.25"/>
    <row r="58242" hidden="1" x14ac:dyDescent="0.25"/>
    <row r="58243" hidden="1" x14ac:dyDescent="0.25"/>
    <row r="58244" hidden="1" x14ac:dyDescent="0.25"/>
    <row r="58245" hidden="1" x14ac:dyDescent="0.25"/>
    <row r="58246" hidden="1" x14ac:dyDescent="0.25"/>
    <row r="58247" hidden="1" x14ac:dyDescent="0.25"/>
    <row r="58248" hidden="1" x14ac:dyDescent="0.25"/>
    <row r="58249" hidden="1" x14ac:dyDescent="0.25"/>
    <row r="58250" hidden="1" x14ac:dyDescent="0.25"/>
    <row r="58251" hidden="1" x14ac:dyDescent="0.25"/>
    <row r="58252" hidden="1" x14ac:dyDescent="0.25"/>
    <row r="58253" hidden="1" x14ac:dyDescent="0.25"/>
    <row r="58254" hidden="1" x14ac:dyDescent="0.25"/>
    <row r="58255" hidden="1" x14ac:dyDescent="0.25"/>
    <row r="58256" hidden="1" x14ac:dyDescent="0.25"/>
    <row r="58257" hidden="1" x14ac:dyDescent="0.25"/>
    <row r="58258" hidden="1" x14ac:dyDescent="0.25"/>
    <row r="58259" hidden="1" x14ac:dyDescent="0.25"/>
    <row r="58260" hidden="1" x14ac:dyDescent="0.25"/>
    <row r="58261" hidden="1" x14ac:dyDescent="0.25"/>
    <row r="58262" hidden="1" x14ac:dyDescent="0.25"/>
    <row r="58263" hidden="1" x14ac:dyDescent="0.25"/>
    <row r="58264" hidden="1" x14ac:dyDescent="0.25"/>
    <row r="58265" hidden="1" x14ac:dyDescent="0.25"/>
    <row r="58266" hidden="1" x14ac:dyDescent="0.25"/>
    <row r="58267" hidden="1" x14ac:dyDescent="0.25"/>
    <row r="58268" hidden="1" x14ac:dyDescent="0.25"/>
    <row r="58269" hidden="1" x14ac:dyDescent="0.25"/>
    <row r="58270" hidden="1" x14ac:dyDescent="0.25"/>
    <row r="58271" hidden="1" x14ac:dyDescent="0.25"/>
    <row r="58272" hidden="1" x14ac:dyDescent="0.25"/>
    <row r="58273" hidden="1" x14ac:dyDescent="0.25"/>
    <row r="58274" hidden="1" x14ac:dyDescent="0.25"/>
    <row r="58275" hidden="1" x14ac:dyDescent="0.25"/>
    <row r="58276" hidden="1" x14ac:dyDescent="0.25"/>
    <row r="58277" hidden="1" x14ac:dyDescent="0.25"/>
    <row r="58278" hidden="1" x14ac:dyDescent="0.25"/>
    <row r="58279" hidden="1" x14ac:dyDescent="0.25"/>
    <row r="58280" hidden="1" x14ac:dyDescent="0.25"/>
    <row r="58281" hidden="1" x14ac:dyDescent="0.25"/>
    <row r="58282" hidden="1" x14ac:dyDescent="0.25"/>
    <row r="58283" hidden="1" x14ac:dyDescent="0.25"/>
    <row r="58284" hidden="1" x14ac:dyDescent="0.25"/>
    <row r="58285" hidden="1" x14ac:dyDescent="0.25"/>
    <row r="58286" hidden="1" x14ac:dyDescent="0.25"/>
    <row r="58287" hidden="1" x14ac:dyDescent="0.25"/>
    <row r="58288" hidden="1" x14ac:dyDescent="0.25"/>
    <row r="58289" hidden="1" x14ac:dyDescent="0.25"/>
    <row r="58290" hidden="1" x14ac:dyDescent="0.25"/>
    <row r="58291" hidden="1" x14ac:dyDescent="0.25"/>
    <row r="58292" hidden="1" x14ac:dyDescent="0.25"/>
    <row r="58293" hidden="1" x14ac:dyDescent="0.25"/>
    <row r="58294" hidden="1" x14ac:dyDescent="0.25"/>
    <row r="58295" hidden="1" x14ac:dyDescent="0.25"/>
    <row r="58296" hidden="1" x14ac:dyDescent="0.25"/>
    <row r="58297" hidden="1" x14ac:dyDescent="0.25"/>
    <row r="58298" hidden="1" x14ac:dyDescent="0.25"/>
    <row r="58299" hidden="1" x14ac:dyDescent="0.25"/>
    <row r="58300" hidden="1" x14ac:dyDescent="0.25"/>
    <row r="58301" hidden="1" x14ac:dyDescent="0.25"/>
    <row r="58302" hidden="1" x14ac:dyDescent="0.25"/>
    <row r="58303" hidden="1" x14ac:dyDescent="0.25"/>
    <row r="58304" hidden="1" x14ac:dyDescent="0.25"/>
    <row r="58305" hidden="1" x14ac:dyDescent="0.25"/>
    <row r="58306" hidden="1" x14ac:dyDescent="0.25"/>
    <row r="58307" hidden="1" x14ac:dyDescent="0.25"/>
    <row r="58308" hidden="1" x14ac:dyDescent="0.25"/>
    <row r="58309" hidden="1" x14ac:dyDescent="0.25"/>
    <row r="58310" hidden="1" x14ac:dyDescent="0.25"/>
    <row r="58311" hidden="1" x14ac:dyDescent="0.25"/>
    <row r="58312" hidden="1" x14ac:dyDescent="0.25"/>
    <row r="58313" hidden="1" x14ac:dyDescent="0.25"/>
    <row r="58314" hidden="1" x14ac:dyDescent="0.25"/>
    <row r="58315" hidden="1" x14ac:dyDescent="0.25"/>
    <row r="58316" hidden="1" x14ac:dyDescent="0.25"/>
    <row r="58317" hidden="1" x14ac:dyDescent="0.25"/>
    <row r="58318" hidden="1" x14ac:dyDescent="0.25"/>
    <row r="58319" hidden="1" x14ac:dyDescent="0.25"/>
    <row r="58320" hidden="1" x14ac:dyDescent="0.25"/>
    <row r="58321" hidden="1" x14ac:dyDescent="0.25"/>
    <row r="58322" hidden="1" x14ac:dyDescent="0.25"/>
    <row r="58323" hidden="1" x14ac:dyDescent="0.25"/>
    <row r="58324" hidden="1" x14ac:dyDescent="0.25"/>
    <row r="58325" hidden="1" x14ac:dyDescent="0.25"/>
    <row r="58326" hidden="1" x14ac:dyDescent="0.25"/>
    <row r="58327" hidden="1" x14ac:dyDescent="0.25"/>
    <row r="58328" hidden="1" x14ac:dyDescent="0.25"/>
    <row r="58329" hidden="1" x14ac:dyDescent="0.25"/>
    <row r="58330" hidden="1" x14ac:dyDescent="0.25"/>
    <row r="58331" hidden="1" x14ac:dyDescent="0.25"/>
    <row r="58332" hidden="1" x14ac:dyDescent="0.25"/>
    <row r="58333" hidden="1" x14ac:dyDescent="0.25"/>
    <row r="58334" hidden="1" x14ac:dyDescent="0.25"/>
    <row r="58335" hidden="1" x14ac:dyDescent="0.25"/>
    <row r="58336" hidden="1" x14ac:dyDescent="0.25"/>
    <row r="58337" hidden="1" x14ac:dyDescent="0.25"/>
    <row r="58338" hidden="1" x14ac:dyDescent="0.25"/>
    <row r="58339" hidden="1" x14ac:dyDescent="0.25"/>
    <row r="58340" hidden="1" x14ac:dyDescent="0.25"/>
    <row r="58341" hidden="1" x14ac:dyDescent="0.25"/>
    <row r="58342" hidden="1" x14ac:dyDescent="0.25"/>
    <row r="58343" hidden="1" x14ac:dyDescent="0.25"/>
    <row r="58344" hidden="1" x14ac:dyDescent="0.25"/>
    <row r="58345" hidden="1" x14ac:dyDescent="0.25"/>
    <row r="58346" hidden="1" x14ac:dyDescent="0.25"/>
    <row r="58347" hidden="1" x14ac:dyDescent="0.25"/>
    <row r="58348" hidden="1" x14ac:dyDescent="0.25"/>
    <row r="58349" hidden="1" x14ac:dyDescent="0.25"/>
    <row r="58350" hidden="1" x14ac:dyDescent="0.25"/>
    <row r="58351" hidden="1" x14ac:dyDescent="0.25"/>
    <row r="58352" hidden="1" x14ac:dyDescent="0.25"/>
    <row r="58353" hidden="1" x14ac:dyDescent="0.25"/>
    <row r="58354" hidden="1" x14ac:dyDescent="0.25"/>
    <row r="58355" hidden="1" x14ac:dyDescent="0.25"/>
    <row r="58356" hidden="1" x14ac:dyDescent="0.25"/>
    <row r="58357" hidden="1" x14ac:dyDescent="0.25"/>
    <row r="58358" hidden="1" x14ac:dyDescent="0.25"/>
    <row r="58359" hidden="1" x14ac:dyDescent="0.25"/>
    <row r="58360" hidden="1" x14ac:dyDescent="0.25"/>
    <row r="58361" hidden="1" x14ac:dyDescent="0.25"/>
    <row r="58362" hidden="1" x14ac:dyDescent="0.25"/>
    <row r="58363" hidden="1" x14ac:dyDescent="0.25"/>
    <row r="58364" hidden="1" x14ac:dyDescent="0.25"/>
    <row r="58365" hidden="1" x14ac:dyDescent="0.25"/>
    <row r="58366" hidden="1" x14ac:dyDescent="0.25"/>
    <row r="58367" hidden="1" x14ac:dyDescent="0.25"/>
    <row r="58368" hidden="1" x14ac:dyDescent="0.25"/>
    <row r="58369" hidden="1" x14ac:dyDescent="0.25"/>
    <row r="58370" hidden="1" x14ac:dyDescent="0.25"/>
    <row r="58371" hidden="1" x14ac:dyDescent="0.25"/>
    <row r="58372" hidden="1" x14ac:dyDescent="0.25"/>
    <row r="58373" hidden="1" x14ac:dyDescent="0.25"/>
    <row r="58374" hidden="1" x14ac:dyDescent="0.25"/>
    <row r="58375" hidden="1" x14ac:dyDescent="0.25"/>
    <row r="58376" hidden="1" x14ac:dyDescent="0.25"/>
    <row r="58377" hidden="1" x14ac:dyDescent="0.25"/>
    <row r="58378" hidden="1" x14ac:dyDescent="0.25"/>
    <row r="58379" hidden="1" x14ac:dyDescent="0.25"/>
    <row r="58380" hidden="1" x14ac:dyDescent="0.25"/>
    <row r="58381" hidden="1" x14ac:dyDescent="0.25"/>
    <row r="58382" hidden="1" x14ac:dyDescent="0.25"/>
    <row r="58383" hidden="1" x14ac:dyDescent="0.25"/>
    <row r="58384" hidden="1" x14ac:dyDescent="0.25"/>
    <row r="58385" hidden="1" x14ac:dyDescent="0.25"/>
    <row r="58386" hidden="1" x14ac:dyDescent="0.25"/>
    <row r="58387" hidden="1" x14ac:dyDescent="0.25"/>
    <row r="58388" hidden="1" x14ac:dyDescent="0.25"/>
    <row r="58389" hidden="1" x14ac:dyDescent="0.25"/>
    <row r="58390" hidden="1" x14ac:dyDescent="0.25"/>
    <row r="58391" hidden="1" x14ac:dyDescent="0.25"/>
    <row r="58392" hidden="1" x14ac:dyDescent="0.25"/>
    <row r="58393" hidden="1" x14ac:dyDescent="0.25"/>
    <row r="58394" hidden="1" x14ac:dyDescent="0.25"/>
    <row r="58395" hidden="1" x14ac:dyDescent="0.25"/>
    <row r="58396" hidden="1" x14ac:dyDescent="0.25"/>
    <row r="58397" hidden="1" x14ac:dyDescent="0.25"/>
    <row r="58398" hidden="1" x14ac:dyDescent="0.25"/>
    <row r="58399" hidden="1" x14ac:dyDescent="0.25"/>
    <row r="58400" hidden="1" x14ac:dyDescent="0.25"/>
    <row r="58401" hidden="1" x14ac:dyDescent="0.25"/>
    <row r="58402" hidden="1" x14ac:dyDescent="0.25"/>
    <row r="58403" hidden="1" x14ac:dyDescent="0.25"/>
    <row r="58404" hidden="1" x14ac:dyDescent="0.25"/>
    <row r="58405" hidden="1" x14ac:dyDescent="0.25"/>
    <row r="58406" hidden="1" x14ac:dyDescent="0.25"/>
    <row r="58407" hidden="1" x14ac:dyDescent="0.25"/>
    <row r="58408" hidden="1" x14ac:dyDescent="0.25"/>
    <row r="58409" hidden="1" x14ac:dyDescent="0.25"/>
    <row r="58410" hidden="1" x14ac:dyDescent="0.25"/>
    <row r="58411" hidden="1" x14ac:dyDescent="0.25"/>
    <row r="58412" hidden="1" x14ac:dyDescent="0.25"/>
    <row r="58413" hidden="1" x14ac:dyDescent="0.25"/>
    <row r="58414" hidden="1" x14ac:dyDescent="0.25"/>
    <row r="58415" hidden="1" x14ac:dyDescent="0.25"/>
    <row r="58416" hidden="1" x14ac:dyDescent="0.25"/>
    <row r="58417" hidden="1" x14ac:dyDescent="0.25"/>
    <row r="58418" hidden="1" x14ac:dyDescent="0.25"/>
    <row r="58419" hidden="1" x14ac:dyDescent="0.25"/>
    <row r="58420" hidden="1" x14ac:dyDescent="0.25"/>
    <row r="58421" hidden="1" x14ac:dyDescent="0.25"/>
    <row r="58422" hidden="1" x14ac:dyDescent="0.25"/>
    <row r="58423" hidden="1" x14ac:dyDescent="0.25"/>
    <row r="58424" hidden="1" x14ac:dyDescent="0.25"/>
    <row r="58425" hidden="1" x14ac:dyDescent="0.25"/>
    <row r="58426" hidden="1" x14ac:dyDescent="0.25"/>
    <row r="58427" hidden="1" x14ac:dyDescent="0.25"/>
    <row r="58428" hidden="1" x14ac:dyDescent="0.25"/>
    <row r="58429" hidden="1" x14ac:dyDescent="0.25"/>
    <row r="58430" hidden="1" x14ac:dyDescent="0.25"/>
    <row r="58431" hidden="1" x14ac:dyDescent="0.25"/>
    <row r="58432" hidden="1" x14ac:dyDescent="0.25"/>
    <row r="58433" hidden="1" x14ac:dyDescent="0.25"/>
    <row r="58434" hidden="1" x14ac:dyDescent="0.25"/>
    <row r="58435" hidden="1" x14ac:dyDescent="0.25"/>
    <row r="58436" hidden="1" x14ac:dyDescent="0.25"/>
    <row r="58437" hidden="1" x14ac:dyDescent="0.25"/>
    <row r="58438" hidden="1" x14ac:dyDescent="0.25"/>
    <row r="58439" hidden="1" x14ac:dyDescent="0.25"/>
    <row r="58440" hidden="1" x14ac:dyDescent="0.25"/>
    <row r="58441" hidden="1" x14ac:dyDescent="0.25"/>
    <row r="58442" hidden="1" x14ac:dyDescent="0.25"/>
    <row r="58443" hidden="1" x14ac:dyDescent="0.25"/>
    <row r="58444" hidden="1" x14ac:dyDescent="0.25"/>
    <row r="58445" hidden="1" x14ac:dyDescent="0.25"/>
    <row r="58446" hidden="1" x14ac:dyDescent="0.25"/>
    <row r="58447" hidden="1" x14ac:dyDescent="0.25"/>
    <row r="58448" hidden="1" x14ac:dyDescent="0.25"/>
    <row r="58449" hidden="1" x14ac:dyDescent="0.25"/>
    <row r="58450" hidden="1" x14ac:dyDescent="0.25"/>
    <row r="58451" hidden="1" x14ac:dyDescent="0.25"/>
    <row r="58452" hidden="1" x14ac:dyDescent="0.25"/>
    <row r="58453" hidden="1" x14ac:dyDescent="0.25"/>
    <row r="58454" hidden="1" x14ac:dyDescent="0.25"/>
    <row r="58455" hidden="1" x14ac:dyDescent="0.25"/>
    <row r="58456" hidden="1" x14ac:dyDescent="0.25"/>
    <row r="58457" hidden="1" x14ac:dyDescent="0.25"/>
    <row r="58458" hidden="1" x14ac:dyDescent="0.25"/>
    <row r="58459" hidden="1" x14ac:dyDescent="0.25"/>
    <row r="58460" hidden="1" x14ac:dyDescent="0.25"/>
    <row r="58461" hidden="1" x14ac:dyDescent="0.25"/>
    <row r="58462" hidden="1" x14ac:dyDescent="0.25"/>
    <row r="58463" hidden="1" x14ac:dyDescent="0.25"/>
    <row r="58464" hidden="1" x14ac:dyDescent="0.25"/>
    <row r="58465" hidden="1" x14ac:dyDescent="0.25"/>
    <row r="58466" hidden="1" x14ac:dyDescent="0.25"/>
    <row r="58467" hidden="1" x14ac:dyDescent="0.25"/>
    <row r="58468" hidden="1" x14ac:dyDescent="0.25"/>
    <row r="58469" hidden="1" x14ac:dyDescent="0.25"/>
    <row r="58470" hidden="1" x14ac:dyDescent="0.25"/>
    <row r="58471" hidden="1" x14ac:dyDescent="0.25"/>
    <row r="58472" hidden="1" x14ac:dyDescent="0.25"/>
    <row r="58473" hidden="1" x14ac:dyDescent="0.25"/>
    <row r="58474" hidden="1" x14ac:dyDescent="0.25"/>
    <row r="58475" hidden="1" x14ac:dyDescent="0.25"/>
    <row r="58476" hidden="1" x14ac:dyDescent="0.25"/>
    <row r="58477" hidden="1" x14ac:dyDescent="0.25"/>
    <row r="58478" hidden="1" x14ac:dyDescent="0.25"/>
    <row r="58479" hidden="1" x14ac:dyDescent="0.25"/>
    <row r="58480" hidden="1" x14ac:dyDescent="0.25"/>
    <row r="58481" hidden="1" x14ac:dyDescent="0.25"/>
    <row r="58482" hidden="1" x14ac:dyDescent="0.25"/>
    <row r="58483" hidden="1" x14ac:dyDescent="0.25"/>
    <row r="58484" hidden="1" x14ac:dyDescent="0.25"/>
    <row r="58485" hidden="1" x14ac:dyDescent="0.25"/>
    <row r="58486" hidden="1" x14ac:dyDescent="0.25"/>
    <row r="58487" hidden="1" x14ac:dyDescent="0.25"/>
    <row r="58488" hidden="1" x14ac:dyDescent="0.25"/>
    <row r="58489" hidden="1" x14ac:dyDescent="0.25"/>
    <row r="58490" hidden="1" x14ac:dyDescent="0.25"/>
    <row r="58491" hidden="1" x14ac:dyDescent="0.25"/>
    <row r="58492" hidden="1" x14ac:dyDescent="0.25"/>
    <row r="58493" hidden="1" x14ac:dyDescent="0.25"/>
    <row r="58494" hidden="1" x14ac:dyDescent="0.25"/>
    <row r="58495" hidden="1" x14ac:dyDescent="0.25"/>
    <row r="58496" hidden="1" x14ac:dyDescent="0.25"/>
    <row r="58497" hidden="1" x14ac:dyDescent="0.25"/>
    <row r="58498" hidden="1" x14ac:dyDescent="0.25"/>
    <row r="58499" hidden="1" x14ac:dyDescent="0.25"/>
    <row r="58500" hidden="1" x14ac:dyDescent="0.25"/>
    <row r="58501" hidden="1" x14ac:dyDescent="0.25"/>
    <row r="58502" hidden="1" x14ac:dyDescent="0.25"/>
    <row r="58503" hidden="1" x14ac:dyDescent="0.25"/>
    <row r="58504" hidden="1" x14ac:dyDescent="0.25"/>
    <row r="58505" hidden="1" x14ac:dyDescent="0.25"/>
    <row r="58506" hidden="1" x14ac:dyDescent="0.25"/>
    <row r="58507" hidden="1" x14ac:dyDescent="0.25"/>
    <row r="58508" hidden="1" x14ac:dyDescent="0.25"/>
    <row r="58509" hidden="1" x14ac:dyDescent="0.25"/>
    <row r="58510" hidden="1" x14ac:dyDescent="0.25"/>
    <row r="58511" hidden="1" x14ac:dyDescent="0.25"/>
    <row r="58512" hidden="1" x14ac:dyDescent="0.25"/>
    <row r="58513" hidden="1" x14ac:dyDescent="0.25"/>
    <row r="58514" hidden="1" x14ac:dyDescent="0.25"/>
    <row r="58515" hidden="1" x14ac:dyDescent="0.25"/>
    <row r="58516" hidden="1" x14ac:dyDescent="0.25"/>
    <row r="58517" hidden="1" x14ac:dyDescent="0.25"/>
    <row r="58518" hidden="1" x14ac:dyDescent="0.25"/>
    <row r="58519" hidden="1" x14ac:dyDescent="0.25"/>
    <row r="58520" hidden="1" x14ac:dyDescent="0.25"/>
    <row r="58521" hidden="1" x14ac:dyDescent="0.25"/>
    <row r="58522" hidden="1" x14ac:dyDescent="0.25"/>
    <row r="58523" hidden="1" x14ac:dyDescent="0.25"/>
    <row r="58524" hidden="1" x14ac:dyDescent="0.25"/>
    <row r="58525" hidden="1" x14ac:dyDescent="0.25"/>
    <row r="58526" hidden="1" x14ac:dyDescent="0.25"/>
    <row r="58527" hidden="1" x14ac:dyDescent="0.25"/>
    <row r="58528" hidden="1" x14ac:dyDescent="0.25"/>
    <row r="58529" hidden="1" x14ac:dyDescent="0.25"/>
    <row r="58530" hidden="1" x14ac:dyDescent="0.25"/>
    <row r="58531" hidden="1" x14ac:dyDescent="0.25"/>
    <row r="58532" hidden="1" x14ac:dyDescent="0.25"/>
    <row r="58533" hidden="1" x14ac:dyDescent="0.25"/>
    <row r="58534" hidden="1" x14ac:dyDescent="0.25"/>
    <row r="58535" hidden="1" x14ac:dyDescent="0.25"/>
    <row r="58536" hidden="1" x14ac:dyDescent="0.25"/>
    <row r="58537" hidden="1" x14ac:dyDescent="0.25"/>
    <row r="58538" hidden="1" x14ac:dyDescent="0.25"/>
    <row r="58539" hidden="1" x14ac:dyDescent="0.25"/>
    <row r="58540" hidden="1" x14ac:dyDescent="0.25"/>
    <row r="58541" hidden="1" x14ac:dyDescent="0.25"/>
    <row r="58542" hidden="1" x14ac:dyDescent="0.25"/>
    <row r="58543" hidden="1" x14ac:dyDescent="0.25"/>
    <row r="58544" hidden="1" x14ac:dyDescent="0.25"/>
    <row r="58545" hidden="1" x14ac:dyDescent="0.25"/>
    <row r="58546" hidden="1" x14ac:dyDescent="0.25"/>
    <row r="58547" hidden="1" x14ac:dyDescent="0.25"/>
    <row r="58548" hidden="1" x14ac:dyDescent="0.25"/>
    <row r="58549" hidden="1" x14ac:dyDescent="0.25"/>
    <row r="58550" hidden="1" x14ac:dyDescent="0.25"/>
    <row r="58551" hidden="1" x14ac:dyDescent="0.25"/>
    <row r="58552" hidden="1" x14ac:dyDescent="0.25"/>
    <row r="58553" hidden="1" x14ac:dyDescent="0.25"/>
    <row r="58554" hidden="1" x14ac:dyDescent="0.25"/>
    <row r="58555" hidden="1" x14ac:dyDescent="0.25"/>
    <row r="58556" hidden="1" x14ac:dyDescent="0.25"/>
    <row r="58557" hidden="1" x14ac:dyDescent="0.25"/>
    <row r="58558" hidden="1" x14ac:dyDescent="0.25"/>
    <row r="58559" hidden="1" x14ac:dyDescent="0.25"/>
    <row r="58560" hidden="1" x14ac:dyDescent="0.25"/>
    <row r="58561" hidden="1" x14ac:dyDescent="0.25"/>
    <row r="58562" hidden="1" x14ac:dyDescent="0.25"/>
    <row r="58563" hidden="1" x14ac:dyDescent="0.25"/>
    <row r="58564" hidden="1" x14ac:dyDescent="0.25"/>
    <row r="58565" hidden="1" x14ac:dyDescent="0.25"/>
    <row r="58566" hidden="1" x14ac:dyDescent="0.25"/>
    <row r="58567" hidden="1" x14ac:dyDescent="0.25"/>
    <row r="58568" hidden="1" x14ac:dyDescent="0.25"/>
    <row r="58569" hidden="1" x14ac:dyDescent="0.25"/>
    <row r="58570" hidden="1" x14ac:dyDescent="0.25"/>
    <row r="58571" hidden="1" x14ac:dyDescent="0.25"/>
    <row r="58572" hidden="1" x14ac:dyDescent="0.25"/>
    <row r="58573" hidden="1" x14ac:dyDescent="0.25"/>
    <row r="58574" hidden="1" x14ac:dyDescent="0.25"/>
    <row r="58575" hidden="1" x14ac:dyDescent="0.25"/>
    <row r="58576" hidden="1" x14ac:dyDescent="0.25"/>
    <row r="58577" hidden="1" x14ac:dyDescent="0.25"/>
    <row r="58578" hidden="1" x14ac:dyDescent="0.25"/>
    <row r="58579" hidden="1" x14ac:dyDescent="0.25"/>
    <row r="58580" hidden="1" x14ac:dyDescent="0.25"/>
    <row r="58581" hidden="1" x14ac:dyDescent="0.25"/>
    <row r="58582" hidden="1" x14ac:dyDescent="0.25"/>
    <row r="58583" hidden="1" x14ac:dyDescent="0.25"/>
    <row r="58584" hidden="1" x14ac:dyDescent="0.25"/>
    <row r="58585" hidden="1" x14ac:dyDescent="0.25"/>
    <row r="58586" hidden="1" x14ac:dyDescent="0.25"/>
    <row r="58587" hidden="1" x14ac:dyDescent="0.25"/>
    <row r="58588" hidden="1" x14ac:dyDescent="0.25"/>
    <row r="58589" hidden="1" x14ac:dyDescent="0.25"/>
    <row r="58590" hidden="1" x14ac:dyDescent="0.25"/>
    <row r="58591" hidden="1" x14ac:dyDescent="0.25"/>
    <row r="58592" hidden="1" x14ac:dyDescent="0.25"/>
    <row r="58593" hidden="1" x14ac:dyDescent="0.25"/>
    <row r="58594" hidden="1" x14ac:dyDescent="0.25"/>
    <row r="58595" hidden="1" x14ac:dyDescent="0.25"/>
    <row r="58596" hidden="1" x14ac:dyDescent="0.25"/>
    <row r="58597" hidden="1" x14ac:dyDescent="0.25"/>
    <row r="58598" hidden="1" x14ac:dyDescent="0.25"/>
    <row r="58599" hidden="1" x14ac:dyDescent="0.25"/>
    <row r="58600" hidden="1" x14ac:dyDescent="0.25"/>
    <row r="58601" hidden="1" x14ac:dyDescent="0.25"/>
    <row r="58602" hidden="1" x14ac:dyDescent="0.25"/>
    <row r="58603" hidden="1" x14ac:dyDescent="0.25"/>
    <row r="58604" hidden="1" x14ac:dyDescent="0.25"/>
    <row r="58605" hidden="1" x14ac:dyDescent="0.25"/>
    <row r="58606" hidden="1" x14ac:dyDescent="0.25"/>
    <row r="58607" hidden="1" x14ac:dyDescent="0.25"/>
    <row r="58608" hidden="1" x14ac:dyDescent="0.25"/>
    <row r="58609" hidden="1" x14ac:dyDescent="0.25"/>
    <row r="58610" hidden="1" x14ac:dyDescent="0.25"/>
    <row r="58611" hidden="1" x14ac:dyDescent="0.25"/>
    <row r="58612" hidden="1" x14ac:dyDescent="0.25"/>
    <row r="58613" hidden="1" x14ac:dyDescent="0.25"/>
    <row r="58614" hidden="1" x14ac:dyDescent="0.25"/>
    <row r="58615" hidden="1" x14ac:dyDescent="0.25"/>
    <row r="58616" hidden="1" x14ac:dyDescent="0.25"/>
    <row r="58617" hidden="1" x14ac:dyDescent="0.25"/>
    <row r="58618" hidden="1" x14ac:dyDescent="0.25"/>
    <row r="58619" hidden="1" x14ac:dyDescent="0.25"/>
    <row r="58620" hidden="1" x14ac:dyDescent="0.25"/>
    <row r="58621" hidden="1" x14ac:dyDescent="0.25"/>
    <row r="58622" hidden="1" x14ac:dyDescent="0.25"/>
    <row r="58623" hidden="1" x14ac:dyDescent="0.25"/>
    <row r="58624" hidden="1" x14ac:dyDescent="0.25"/>
    <row r="58625" hidden="1" x14ac:dyDescent="0.25"/>
    <row r="58626" hidden="1" x14ac:dyDescent="0.25"/>
    <row r="58627" hidden="1" x14ac:dyDescent="0.25"/>
    <row r="58628" hidden="1" x14ac:dyDescent="0.25"/>
    <row r="58629" hidden="1" x14ac:dyDescent="0.25"/>
    <row r="58630" hidden="1" x14ac:dyDescent="0.25"/>
    <row r="58631" hidden="1" x14ac:dyDescent="0.25"/>
    <row r="58632" hidden="1" x14ac:dyDescent="0.25"/>
    <row r="58633" hidden="1" x14ac:dyDescent="0.25"/>
    <row r="58634" hidden="1" x14ac:dyDescent="0.25"/>
    <row r="58635" hidden="1" x14ac:dyDescent="0.25"/>
    <row r="58636" hidden="1" x14ac:dyDescent="0.25"/>
    <row r="58637" hidden="1" x14ac:dyDescent="0.25"/>
    <row r="58638" hidden="1" x14ac:dyDescent="0.25"/>
    <row r="58639" hidden="1" x14ac:dyDescent="0.25"/>
    <row r="58640" hidden="1" x14ac:dyDescent="0.25"/>
    <row r="58641" hidden="1" x14ac:dyDescent="0.25"/>
    <row r="58642" hidden="1" x14ac:dyDescent="0.25"/>
    <row r="58643" hidden="1" x14ac:dyDescent="0.25"/>
    <row r="58644" hidden="1" x14ac:dyDescent="0.25"/>
    <row r="58645" hidden="1" x14ac:dyDescent="0.25"/>
    <row r="58646" hidden="1" x14ac:dyDescent="0.25"/>
    <row r="58647" hidden="1" x14ac:dyDescent="0.25"/>
    <row r="58648" hidden="1" x14ac:dyDescent="0.25"/>
    <row r="58649" hidden="1" x14ac:dyDescent="0.25"/>
    <row r="58650" hidden="1" x14ac:dyDescent="0.25"/>
    <row r="58651" hidden="1" x14ac:dyDescent="0.25"/>
    <row r="58652" hidden="1" x14ac:dyDescent="0.25"/>
    <row r="58653" hidden="1" x14ac:dyDescent="0.25"/>
    <row r="58654" hidden="1" x14ac:dyDescent="0.25"/>
    <row r="58655" hidden="1" x14ac:dyDescent="0.25"/>
    <row r="58656" hidden="1" x14ac:dyDescent="0.25"/>
    <row r="58657" hidden="1" x14ac:dyDescent="0.25"/>
    <row r="58658" hidden="1" x14ac:dyDescent="0.25"/>
    <row r="58659" hidden="1" x14ac:dyDescent="0.25"/>
    <row r="58660" hidden="1" x14ac:dyDescent="0.25"/>
    <row r="58661" hidden="1" x14ac:dyDescent="0.25"/>
    <row r="58662" hidden="1" x14ac:dyDescent="0.25"/>
    <row r="58663" hidden="1" x14ac:dyDescent="0.25"/>
    <row r="58664" hidden="1" x14ac:dyDescent="0.25"/>
    <row r="58665" hidden="1" x14ac:dyDescent="0.25"/>
    <row r="58666" hidden="1" x14ac:dyDescent="0.25"/>
    <row r="58667" hidden="1" x14ac:dyDescent="0.25"/>
    <row r="58668" hidden="1" x14ac:dyDescent="0.25"/>
    <row r="58669" hidden="1" x14ac:dyDescent="0.25"/>
    <row r="58670" hidden="1" x14ac:dyDescent="0.25"/>
    <row r="58671" hidden="1" x14ac:dyDescent="0.25"/>
    <row r="58672" hidden="1" x14ac:dyDescent="0.25"/>
    <row r="58673" hidden="1" x14ac:dyDescent="0.25"/>
    <row r="58674" hidden="1" x14ac:dyDescent="0.25"/>
    <row r="58675" hidden="1" x14ac:dyDescent="0.25"/>
    <row r="58676" hidden="1" x14ac:dyDescent="0.25"/>
    <row r="58677" hidden="1" x14ac:dyDescent="0.25"/>
    <row r="58678" hidden="1" x14ac:dyDescent="0.25"/>
    <row r="58679" hidden="1" x14ac:dyDescent="0.25"/>
    <row r="58680" hidden="1" x14ac:dyDescent="0.25"/>
    <row r="58681" hidden="1" x14ac:dyDescent="0.25"/>
    <row r="58682" hidden="1" x14ac:dyDescent="0.25"/>
    <row r="58683" hidden="1" x14ac:dyDescent="0.25"/>
    <row r="58684" hidden="1" x14ac:dyDescent="0.25"/>
    <row r="58685" hidden="1" x14ac:dyDescent="0.25"/>
    <row r="58686" hidden="1" x14ac:dyDescent="0.25"/>
    <row r="58687" hidden="1" x14ac:dyDescent="0.25"/>
    <row r="58688" hidden="1" x14ac:dyDescent="0.25"/>
    <row r="58689" hidden="1" x14ac:dyDescent="0.25"/>
    <row r="58690" hidden="1" x14ac:dyDescent="0.25"/>
    <row r="58691" hidden="1" x14ac:dyDescent="0.25"/>
    <row r="58692" hidden="1" x14ac:dyDescent="0.25"/>
    <row r="58693" hidden="1" x14ac:dyDescent="0.25"/>
    <row r="58694" hidden="1" x14ac:dyDescent="0.25"/>
    <row r="58695" hidden="1" x14ac:dyDescent="0.25"/>
    <row r="58696" hidden="1" x14ac:dyDescent="0.25"/>
    <row r="58697" hidden="1" x14ac:dyDescent="0.25"/>
    <row r="58698" hidden="1" x14ac:dyDescent="0.25"/>
    <row r="58699" hidden="1" x14ac:dyDescent="0.25"/>
    <row r="58700" hidden="1" x14ac:dyDescent="0.25"/>
    <row r="58701" hidden="1" x14ac:dyDescent="0.25"/>
    <row r="58702" hidden="1" x14ac:dyDescent="0.25"/>
    <row r="58703" hidden="1" x14ac:dyDescent="0.25"/>
    <row r="58704" hidden="1" x14ac:dyDescent="0.25"/>
    <row r="58705" hidden="1" x14ac:dyDescent="0.25"/>
    <row r="58706" hidden="1" x14ac:dyDescent="0.25"/>
    <row r="58707" hidden="1" x14ac:dyDescent="0.25"/>
    <row r="58708" hidden="1" x14ac:dyDescent="0.25"/>
    <row r="58709" hidden="1" x14ac:dyDescent="0.25"/>
    <row r="58710" hidden="1" x14ac:dyDescent="0.25"/>
    <row r="58711" hidden="1" x14ac:dyDescent="0.25"/>
    <row r="58712" hidden="1" x14ac:dyDescent="0.25"/>
    <row r="58713" hidden="1" x14ac:dyDescent="0.25"/>
    <row r="58714" hidden="1" x14ac:dyDescent="0.25"/>
    <row r="58715" hidden="1" x14ac:dyDescent="0.25"/>
    <row r="58716" hidden="1" x14ac:dyDescent="0.25"/>
    <row r="58717" hidden="1" x14ac:dyDescent="0.25"/>
    <row r="58718" hidden="1" x14ac:dyDescent="0.25"/>
    <row r="58719" hidden="1" x14ac:dyDescent="0.25"/>
    <row r="58720" hidden="1" x14ac:dyDescent="0.25"/>
    <row r="58721" hidden="1" x14ac:dyDescent="0.25"/>
    <row r="58722" hidden="1" x14ac:dyDescent="0.25"/>
    <row r="58723" hidden="1" x14ac:dyDescent="0.25"/>
    <row r="58724" hidden="1" x14ac:dyDescent="0.25"/>
    <row r="58725" hidden="1" x14ac:dyDescent="0.25"/>
    <row r="58726" hidden="1" x14ac:dyDescent="0.25"/>
    <row r="58727" hidden="1" x14ac:dyDescent="0.25"/>
    <row r="58728" hidden="1" x14ac:dyDescent="0.25"/>
    <row r="58729" hidden="1" x14ac:dyDescent="0.25"/>
    <row r="58730" hidden="1" x14ac:dyDescent="0.25"/>
    <row r="58731" hidden="1" x14ac:dyDescent="0.25"/>
    <row r="58732" hidden="1" x14ac:dyDescent="0.25"/>
    <row r="58733" hidden="1" x14ac:dyDescent="0.25"/>
    <row r="58734" hidden="1" x14ac:dyDescent="0.25"/>
    <row r="58735" hidden="1" x14ac:dyDescent="0.25"/>
    <row r="58736" hidden="1" x14ac:dyDescent="0.25"/>
    <row r="58737" hidden="1" x14ac:dyDescent="0.25"/>
    <row r="58738" hidden="1" x14ac:dyDescent="0.25"/>
    <row r="58739" hidden="1" x14ac:dyDescent="0.25"/>
    <row r="58740" hidden="1" x14ac:dyDescent="0.25"/>
    <row r="58741" hidden="1" x14ac:dyDescent="0.25"/>
    <row r="58742" hidden="1" x14ac:dyDescent="0.25"/>
    <row r="58743" hidden="1" x14ac:dyDescent="0.25"/>
    <row r="58744" hidden="1" x14ac:dyDescent="0.25"/>
    <row r="58745" hidden="1" x14ac:dyDescent="0.25"/>
    <row r="58746" hidden="1" x14ac:dyDescent="0.25"/>
    <row r="58747" hidden="1" x14ac:dyDescent="0.25"/>
    <row r="58748" hidden="1" x14ac:dyDescent="0.25"/>
    <row r="58749" hidden="1" x14ac:dyDescent="0.25"/>
    <row r="58750" hidden="1" x14ac:dyDescent="0.25"/>
    <row r="58751" hidden="1" x14ac:dyDescent="0.25"/>
    <row r="58752" hidden="1" x14ac:dyDescent="0.25"/>
    <row r="58753" hidden="1" x14ac:dyDescent="0.25"/>
    <row r="58754" hidden="1" x14ac:dyDescent="0.25"/>
    <row r="58755" hidden="1" x14ac:dyDescent="0.25"/>
    <row r="58756" hidden="1" x14ac:dyDescent="0.25"/>
    <row r="58757" hidden="1" x14ac:dyDescent="0.25"/>
    <row r="58758" hidden="1" x14ac:dyDescent="0.25"/>
    <row r="58759" hidden="1" x14ac:dyDescent="0.25"/>
    <row r="58760" hidden="1" x14ac:dyDescent="0.25"/>
    <row r="58761" hidden="1" x14ac:dyDescent="0.25"/>
    <row r="58762" hidden="1" x14ac:dyDescent="0.25"/>
    <row r="58763" hidden="1" x14ac:dyDescent="0.25"/>
    <row r="58764" hidden="1" x14ac:dyDescent="0.25"/>
    <row r="58765" hidden="1" x14ac:dyDescent="0.25"/>
    <row r="58766" hidden="1" x14ac:dyDescent="0.25"/>
    <row r="58767" hidden="1" x14ac:dyDescent="0.25"/>
    <row r="58768" hidden="1" x14ac:dyDescent="0.25"/>
    <row r="58769" hidden="1" x14ac:dyDescent="0.25"/>
    <row r="58770" hidden="1" x14ac:dyDescent="0.25"/>
    <row r="58771" hidden="1" x14ac:dyDescent="0.25"/>
    <row r="58772" hidden="1" x14ac:dyDescent="0.25"/>
    <row r="58773" hidden="1" x14ac:dyDescent="0.25"/>
    <row r="58774" hidden="1" x14ac:dyDescent="0.25"/>
    <row r="58775" hidden="1" x14ac:dyDescent="0.25"/>
    <row r="58776" hidden="1" x14ac:dyDescent="0.25"/>
    <row r="58777" hidden="1" x14ac:dyDescent="0.25"/>
    <row r="58778" hidden="1" x14ac:dyDescent="0.25"/>
    <row r="58779" hidden="1" x14ac:dyDescent="0.25"/>
    <row r="58780" hidden="1" x14ac:dyDescent="0.25"/>
    <row r="58781" hidden="1" x14ac:dyDescent="0.25"/>
    <row r="58782" hidden="1" x14ac:dyDescent="0.25"/>
    <row r="58783" hidden="1" x14ac:dyDescent="0.25"/>
    <row r="58784" hidden="1" x14ac:dyDescent="0.25"/>
    <row r="58785" hidden="1" x14ac:dyDescent="0.25"/>
    <row r="58786" hidden="1" x14ac:dyDescent="0.25"/>
    <row r="58787" hidden="1" x14ac:dyDescent="0.25"/>
    <row r="58788" hidden="1" x14ac:dyDescent="0.25"/>
    <row r="58789" hidden="1" x14ac:dyDescent="0.25"/>
    <row r="58790" hidden="1" x14ac:dyDescent="0.25"/>
    <row r="58791" hidden="1" x14ac:dyDescent="0.25"/>
    <row r="58792" hidden="1" x14ac:dyDescent="0.25"/>
    <row r="58793" hidden="1" x14ac:dyDescent="0.25"/>
    <row r="58794" hidden="1" x14ac:dyDescent="0.25"/>
    <row r="58795" hidden="1" x14ac:dyDescent="0.25"/>
    <row r="58796" hidden="1" x14ac:dyDescent="0.25"/>
    <row r="58797" hidden="1" x14ac:dyDescent="0.25"/>
    <row r="58798" hidden="1" x14ac:dyDescent="0.25"/>
    <row r="58799" hidden="1" x14ac:dyDescent="0.25"/>
    <row r="58800" hidden="1" x14ac:dyDescent="0.25"/>
    <row r="58801" hidden="1" x14ac:dyDescent="0.25"/>
    <row r="58802" hidden="1" x14ac:dyDescent="0.25"/>
    <row r="58803" hidden="1" x14ac:dyDescent="0.25"/>
    <row r="58804" hidden="1" x14ac:dyDescent="0.25"/>
    <row r="58805" hidden="1" x14ac:dyDescent="0.25"/>
    <row r="58806" hidden="1" x14ac:dyDescent="0.25"/>
    <row r="58807" hidden="1" x14ac:dyDescent="0.25"/>
    <row r="58808" hidden="1" x14ac:dyDescent="0.25"/>
    <row r="58809" hidden="1" x14ac:dyDescent="0.25"/>
    <row r="58810" hidden="1" x14ac:dyDescent="0.25"/>
    <row r="58811" hidden="1" x14ac:dyDescent="0.25"/>
    <row r="58812" hidden="1" x14ac:dyDescent="0.25"/>
    <row r="58813" hidden="1" x14ac:dyDescent="0.25"/>
    <row r="58814" hidden="1" x14ac:dyDescent="0.25"/>
    <row r="58815" hidden="1" x14ac:dyDescent="0.25"/>
    <row r="58816" hidden="1" x14ac:dyDescent="0.25"/>
    <row r="58817" hidden="1" x14ac:dyDescent="0.25"/>
    <row r="58818" hidden="1" x14ac:dyDescent="0.25"/>
    <row r="58819" hidden="1" x14ac:dyDescent="0.25"/>
    <row r="58820" hidden="1" x14ac:dyDescent="0.25"/>
    <row r="58821" hidden="1" x14ac:dyDescent="0.25"/>
    <row r="58822" hidden="1" x14ac:dyDescent="0.25"/>
    <row r="58823" hidden="1" x14ac:dyDescent="0.25"/>
    <row r="58824" hidden="1" x14ac:dyDescent="0.25"/>
    <row r="58825" hidden="1" x14ac:dyDescent="0.25"/>
    <row r="58826" hidden="1" x14ac:dyDescent="0.25"/>
    <row r="58827" hidden="1" x14ac:dyDescent="0.25"/>
    <row r="58828" hidden="1" x14ac:dyDescent="0.25"/>
    <row r="58829" hidden="1" x14ac:dyDescent="0.25"/>
    <row r="58830" hidden="1" x14ac:dyDescent="0.25"/>
    <row r="58831" hidden="1" x14ac:dyDescent="0.25"/>
    <row r="58832" hidden="1" x14ac:dyDescent="0.25"/>
    <row r="58833" hidden="1" x14ac:dyDescent="0.25"/>
    <row r="58834" hidden="1" x14ac:dyDescent="0.25"/>
    <row r="58835" hidden="1" x14ac:dyDescent="0.25"/>
    <row r="58836" hidden="1" x14ac:dyDescent="0.25"/>
    <row r="58837" hidden="1" x14ac:dyDescent="0.25"/>
    <row r="58838" hidden="1" x14ac:dyDescent="0.25"/>
    <row r="58839" hidden="1" x14ac:dyDescent="0.25"/>
    <row r="58840" hidden="1" x14ac:dyDescent="0.25"/>
    <row r="58841" hidden="1" x14ac:dyDescent="0.25"/>
    <row r="58842" hidden="1" x14ac:dyDescent="0.25"/>
    <row r="58843" hidden="1" x14ac:dyDescent="0.25"/>
    <row r="58844" hidden="1" x14ac:dyDescent="0.25"/>
    <row r="58845" hidden="1" x14ac:dyDescent="0.25"/>
    <row r="58846" hidden="1" x14ac:dyDescent="0.25"/>
    <row r="58847" hidden="1" x14ac:dyDescent="0.25"/>
    <row r="58848" hidden="1" x14ac:dyDescent="0.25"/>
    <row r="58849" hidden="1" x14ac:dyDescent="0.25"/>
    <row r="58850" hidden="1" x14ac:dyDescent="0.25"/>
    <row r="58851" hidden="1" x14ac:dyDescent="0.25"/>
    <row r="58852" hidden="1" x14ac:dyDescent="0.25"/>
    <row r="58853" hidden="1" x14ac:dyDescent="0.25"/>
    <row r="58854" hidden="1" x14ac:dyDescent="0.25"/>
    <row r="58855" hidden="1" x14ac:dyDescent="0.25"/>
    <row r="58856" hidden="1" x14ac:dyDescent="0.25"/>
    <row r="58857" hidden="1" x14ac:dyDescent="0.25"/>
    <row r="58858" hidden="1" x14ac:dyDescent="0.25"/>
    <row r="58859" hidden="1" x14ac:dyDescent="0.25"/>
    <row r="58860" hidden="1" x14ac:dyDescent="0.25"/>
    <row r="58861" hidden="1" x14ac:dyDescent="0.25"/>
    <row r="58862" hidden="1" x14ac:dyDescent="0.25"/>
    <row r="58863" hidden="1" x14ac:dyDescent="0.25"/>
    <row r="58864" hidden="1" x14ac:dyDescent="0.25"/>
    <row r="58865" hidden="1" x14ac:dyDescent="0.25"/>
    <row r="58866" hidden="1" x14ac:dyDescent="0.25"/>
    <row r="58867" hidden="1" x14ac:dyDescent="0.25"/>
    <row r="58868" hidden="1" x14ac:dyDescent="0.25"/>
    <row r="58869" hidden="1" x14ac:dyDescent="0.25"/>
    <row r="58870" hidden="1" x14ac:dyDescent="0.25"/>
    <row r="58871" hidden="1" x14ac:dyDescent="0.25"/>
    <row r="58872" hidden="1" x14ac:dyDescent="0.25"/>
    <row r="58873" hidden="1" x14ac:dyDescent="0.25"/>
    <row r="58874" hidden="1" x14ac:dyDescent="0.25"/>
    <row r="58875" hidden="1" x14ac:dyDescent="0.25"/>
    <row r="58876" hidden="1" x14ac:dyDescent="0.25"/>
    <row r="58877" hidden="1" x14ac:dyDescent="0.25"/>
    <row r="58878" hidden="1" x14ac:dyDescent="0.25"/>
    <row r="58879" hidden="1" x14ac:dyDescent="0.25"/>
    <row r="58880" hidden="1" x14ac:dyDescent="0.25"/>
    <row r="58881" hidden="1" x14ac:dyDescent="0.25"/>
    <row r="58882" hidden="1" x14ac:dyDescent="0.25"/>
    <row r="58883" hidden="1" x14ac:dyDescent="0.25"/>
    <row r="58884" hidden="1" x14ac:dyDescent="0.25"/>
    <row r="58885" hidden="1" x14ac:dyDescent="0.25"/>
    <row r="58886" hidden="1" x14ac:dyDescent="0.25"/>
    <row r="58887" hidden="1" x14ac:dyDescent="0.25"/>
    <row r="58888" hidden="1" x14ac:dyDescent="0.25"/>
    <row r="58889" hidden="1" x14ac:dyDescent="0.25"/>
    <row r="58890" hidden="1" x14ac:dyDescent="0.25"/>
    <row r="58891" hidden="1" x14ac:dyDescent="0.25"/>
    <row r="58892" hidden="1" x14ac:dyDescent="0.25"/>
    <row r="58893" hidden="1" x14ac:dyDescent="0.25"/>
    <row r="58894" hidden="1" x14ac:dyDescent="0.25"/>
    <row r="58895" hidden="1" x14ac:dyDescent="0.25"/>
    <row r="58896" hidden="1" x14ac:dyDescent="0.25"/>
    <row r="58897" hidden="1" x14ac:dyDescent="0.25"/>
    <row r="58898" hidden="1" x14ac:dyDescent="0.25"/>
    <row r="58899" hidden="1" x14ac:dyDescent="0.25"/>
    <row r="58900" hidden="1" x14ac:dyDescent="0.25"/>
    <row r="58901" hidden="1" x14ac:dyDescent="0.25"/>
    <row r="58902" hidden="1" x14ac:dyDescent="0.25"/>
    <row r="58903" hidden="1" x14ac:dyDescent="0.25"/>
    <row r="58904" hidden="1" x14ac:dyDescent="0.25"/>
    <row r="58905" hidden="1" x14ac:dyDescent="0.25"/>
    <row r="58906" hidden="1" x14ac:dyDescent="0.25"/>
    <row r="58907" hidden="1" x14ac:dyDescent="0.25"/>
    <row r="58908" hidden="1" x14ac:dyDescent="0.25"/>
    <row r="58909" hidden="1" x14ac:dyDescent="0.25"/>
    <row r="58910" hidden="1" x14ac:dyDescent="0.25"/>
    <row r="58911" hidden="1" x14ac:dyDescent="0.25"/>
    <row r="58912" hidden="1" x14ac:dyDescent="0.25"/>
    <row r="58913" hidden="1" x14ac:dyDescent="0.25"/>
    <row r="58914" hidden="1" x14ac:dyDescent="0.25"/>
    <row r="58915" hidden="1" x14ac:dyDescent="0.25"/>
    <row r="58916" hidden="1" x14ac:dyDescent="0.25"/>
    <row r="58917" hidden="1" x14ac:dyDescent="0.25"/>
    <row r="58918" hidden="1" x14ac:dyDescent="0.25"/>
    <row r="58919" hidden="1" x14ac:dyDescent="0.25"/>
    <row r="58920" hidden="1" x14ac:dyDescent="0.25"/>
    <row r="58921" hidden="1" x14ac:dyDescent="0.25"/>
    <row r="58922" hidden="1" x14ac:dyDescent="0.25"/>
    <row r="58923" hidden="1" x14ac:dyDescent="0.25"/>
    <row r="58924" hidden="1" x14ac:dyDescent="0.25"/>
    <row r="58925" hidden="1" x14ac:dyDescent="0.25"/>
    <row r="58926" hidden="1" x14ac:dyDescent="0.25"/>
    <row r="58927" hidden="1" x14ac:dyDescent="0.25"/>
    <row r="58928" hidden="1" x14ac:dyDescent="0.25"/>
    <row r="58929" hidden="1" x14ac:dyDescent="0.25"/>
    <row r="58930" hidden="1" x14ac:dyDescent="0.25"/>
    <row r="58931" hidden="1" x14ac:dyDescent="0.25"/>
    <row r="58932" hidden="1" x14ac:dyDescent="0.25"/>
    <row r="58933" hidden="1" x14ac:dyDescent="0.25"/>
    <row r="58934" hidden="1" x14ac:dyDescent="0.25"/>
    <row r="58935" hidden="1" x14ac:dyDescent="0.25"/>
    <row r="58936" hidden="1" x14ac:dyDescent="0.25"/>
    <row r="58937" hidden="1" x14ac:dyDescent="0.25"/>
    <row r="58938" hidden="1" x14ac:dyDescent="0.25"/>
    <row r="58939" hidden="1" x14ac:dyDescent="0.25"/>
    <row r="58940" hidden="1" x14ac:dyDescent="0.25"/>
    <row r="58941" hidden="1" x14ac:dyDescent="0.25"/>
    <row r="58942" hidden="1" x14ac:dyDescent="0.25"/>
    <row r="58943" hidden="1" x14ac:dyDescent="0.25"/>
    <row r="58944" hidden="1" x14ac:dyDescent="0.25"/>
    <row r="58945" hidden="1" x14ac:dyDescent="0.25"/>
    <row r="58946" hidden="1" x14ac:dyDescent="0.25"/>
    <row r="58947" hidden="1" x14ac:dyDescent="0.25"/>
    <row r="58948" hidden="1" x14ac:dyDescent="0.25"/>
    <row r="58949" hidden="1" x14ac:dyDescent="0.25"/>
    <row r="58950" hidden="1" x14ac:dyDescent="0.25"/>
    <row r="58951" hidden="1" x14ac:dyDescent="0.25"/>
    <row r="58952" hidden="1" x14ac:dyDescent="0.25"/>
    <row r="58953" hidden="1" x14ac:dyDescent="0.25"/>
    <row r="58954" hidden="1" x14ac:dyDescent="0.25"/>
    <row r="58955" hidden="1" x14ac:dyDescent="0.25"/>
    <row r="58956" hidden="1" x14ac:dyDescent="0.25"/>
    <row r="58957" hidden="1" x14ac:dyDescent="0.25"/>
    <row r="58958" hidden="1" x14ac:dyDescent="0.25"/>
    <row r="58959" hidden="1" x14ac:dyDescent="0.25"/>
    <row r="58960" hidden="1" x14ac:dyDescent="0.25"/>
    <row r="58961" hidden="1" x14ac:dyDescent="0.25"/>
    <row r="58962" hidden="1" x14ac:dyDescent="0.25"/>
    <row r="58963" hidden="1" x14ac:dyDescent="0.25"/>
    <row r="58964" hidden="1" x14ac:dyDescent="0.25"/>
    <row r="58965" hidden="1" x14ac:dyDescent="0.25"/>
    <row r="58966" hidden="1" x14ac:dyDescent="0.25"/>
    <row r="58967" hidden="1" x14ac:dyDescent="0.25"/>
    <row r="58968" hidden="1" x14ac:dyDescent="0.25"/>
    <row r="58969" hidden="1" x14ac:dyDescent="0.25"/>
    <row r="58970" hidden="1" x14ac:dyDescent="0.25"/>
    <row r="58971" hidden="1" x14ac:dyDescent="0.25"/>
    <row r="58972" hidden="1" x14ac:dyDescent="0.25"/>
    <row r="58973" hidden="1" x14ac:dyDescent="0.25"/>
    <row r="58974" hidden="1" x14ac:dyDescent="0.25"/>
    <row r="58975" hidden="1" x14ac:dyDescent="0.25"/>
    <row r="58976" hidden="1" x14ac:dyDescent="0.25"/>
    <row r="58977" hidden="1" x14ac:dyDescent="0.25"/>
    <row r="58978" hidden="1" x14ac:dyDescent="0.25"/>
    <row r="58979" hidden="1" x14ac:dyDescent="0.25"/>
    <row r="58980" hidden="1" x14ac:dyDescent="0.25"/>
    <row r="58981" hidden="1" x14ac:dyDescent="0.25"/>
    <row r="58982" hidden="1" x14ac:dyDescent="0.25"/>
    <row r="58983" hidden="1" x14ac:dyDescent="0.25"/>
    <row r="58984" hidden="1" x14ac:dyDescent="0.25"/>
    <row r="58985" hidden="1" x14ac:dyDescent="0.25"/>
    <row r="58986" hidden="1" x14ac:dyDescent="0.25"/>
    <row r="58987" hidden="1" x14ac:dyDescent="0.25"/>
    <row r="58988" hidden="1" x14ac:dyDescent="0.25"/>
    <row r="58989" hidden="1" x14ac:dyDescent="0.25"/>
    <row r="58990" hidden="1" x14ac:dyDescent="0.25"/>
    <row r="58991" hidden="1" x14ac:dyDescent="0.25"/>
    <row r="58992" hidden="1" x14ac:dyDescent="0.25"/>
    <row r="58993" hidden="1" x14ac:dyDescent="0.25"/>
    <row r="58994" hidden="1" x14ac:dyDescent="0.25"/>
    <row r="58995" hidden="1" x14ac:dyDescent="0.25"/>
    <row r="58996" hidden="1" x14ac:dyDescent="0.25"/>
    <row r="58997" hidden="1" x14ac:dyDescent="0.25"/>
    <row r="58998" hidden="1" x14ac:dyDescent="0.25"/>
    <row r="58999" hidden="1" x14ac:dyDescent="0.25"/>
    <row r="59000" hidden="1" x14ac:dyDescent="0.25"/>
    <row r="59001" hidden="1" x14ac:dyDescent="0.25"/>
    <row r="59002" hidden="1" x14ac:dyDescent="0.25"/>
    <row r="59003" hidden="1" x14ac:dyDescent="0.25"/>
    <row r="59004" hidden="1" x14ac:dyDescent="0.25"/>
    <row r="59005" hidden="1" x14ac:dyDescent="0.25"/>
    <row r="59006" hidden="1" x14ac:dyDescent="0.25"/>
    <row r="59007" hidden="1" x14ac:dyDescent="0.25"/>
    <row r="59008" hidden="1" x14ac:dyDescent="0.25"/>
    <row r="59009" hidden="1" x14ac:dyDescent="0.25"/>
    <row r="59010" hidden="1" x14ac:dyDescent="0.25"/>
    <row r="59011" hidden="1" x14ac:dyDescent="0.25"/>
    <row r="59012" hidden="1" x14ac:dyDescent="0.25"/>
    <row r="59013" hidden="1" x14ac:dyDescent="0.25"/>
    <row r="59014" hidden="1" x14ac:dyDescent="0.25"/>
    <row r="59015" hidden="1" x14ac:dyDescent="0.25"/>
    <row r="59016" hidden="1" x14ac:dyDescent="0.25"/>
    <row r="59017" hidden="1" x14ac:dyDescent="0.25"/>
    <row r="59018" hidden="1" x14ac:dyDescent="0.25"/>
    <row r="59019" hidden="1" x14ac:dyDescent="0.25"/>
    <row r="59020" hidden="1" x14ac:dyDescent="0.25"/>
    <row r="59021" hidden="1" x14ac:dyDescent="0.25"/>
    <row r="59022" hidden="1" x14ac:dyDescent="0.25"/>
    <row r="59023" hidden="1" x14ac:dyDescent="0.25"/>
    <row r="59024" hidden="1" x14ac:dyDescent="0.25"/>
    <row r="59025" hidden="1" x14ac:dyDescent="0.25"/>
    <row r="59026" hidden="1" x14ac:dyDescent="0.25"/>
    <row r="59027" hidden="1" x14ac:dyDescent="0.25"/>
    <row r="59028" hidden="1" x14ac:dyDescent="0.25"/>
    <row r="59029" hidden="1" x14ac:dyDescent="0.25"/>
    <row r="59030" hidden="1" x14ac:dyDescent="0.25"/>
    <row r="59031" hidden="1" x14ac:dyDescent="0.25"/>
    <row r="59032" hidden="1" x14ac:dyDescent="0.25"/>
    <row r="59033" hidden="1" x14ac:dyDescent="0.25"/>
    <row r="59034" hidden="1" x14ac:dyDescent="0.25"/>
    <row r="59035" hidden="1" x14ac:dyDescent="0.25"/>
    <row r="59036" hidden="1" x14ac:dyDescent="0.25"/>
    <row r="59037" hidden="1" x14ac:dyDescent="0.25"/>
    <row r="59038" hidden="1" x14ac:dyDescent="0.25"/>
    <row r="59039" hidden="1" x14ac:dyDescent="0.25"/>
    <row r="59040" hidden="1" x14ac:dyDescent="0.25"/>
    <row r="59041" hidden="1" x14ac:dyDescent="0.25"/>
    <row r="59042" hidden="1" x14ac:dyDescent="0.25"/>
    <row r="59043" hidden="1" x14ac:dyDescent="0.25"/>
    <row r="59044" hidden="1" x14ac:dyDescent="0.25"/>
    <row r="59045" hidden="1" x14ac:dyDescent="0.25"/>
    <row r="59046" hidden="1" x14ac:dyDescent="0.25"/>
    <row r="59047" hidden="1" x14ac:dyDescent="0.25"/>
    <row r="59048" hidden="1" x14ac:dyDescent="0.25"/>
    <row r="59049" hidden="1" x14ac:dyDescent="0.25"/>
    <row r="59050" hidden="1" x14ac:dyDescent="0.25"/>
    <row r="59051" hidden="1" x14ac:dyDescent="0.25"/>
    <row r="59052" hidden="1" x14ac:dyDescent="0.25"/>
    <row r="59053" hidden="1" x14ac:dyDescent="0.25"/>
    <row r="59054" hidden="1" x14ac:dyDescent="0.25"/>
    <row r="59055" hidden="1" x14ac:dyDescent="0.25"/>
    <row r="59056" hidden="1" x14ac:dyDescent="0.25"/>
    <row r="59057" hidden="1" x14ac:dyDescent="0.25"/>
    <row r="59058" hidden="1" x14ac:dyDescent="0.25"/>
    <row r="59059" hidden="1" x14ac:dyDescent="0.25"/>
    <row r="59060" hidden="1" x14ac:dyDescent="0.25"/>
    <row r="59061" hidden="1" x14ac:dyDescent="0.25"/>
    <row r="59062" hidden="1" x14ac:dyDescent="0.25"/>
    <row r="59063" hidden="1" x14ac:dyDescent="0.25"/>
    <row r="59064" hidden="1" x14ac:dyDescent="0.25"/>
    <row r="59065" hidden="1" x14ac:dyDescent="0.25"/>
    <row r="59066" hidden="1" x14ac:dyDescent="0.25"/>
    <row r="59067" hidden="1" x14ac:dyDescent="0.25"/>
    <row r="59068" hidden="1" x14ac:dyDescent="0.25"/>
    <row r="59069" hidden="1" x14ac:dyDescent="0.25"/>
    <row r="59070" hidden="1" x14ac:dyDescent="0.25"/>
    <row r="59071" hidden="1" x14ac:dyDescent="0.25"/>
    <row r="59072" hidden="1" x14ac:dyDescent="0.25"/>
    <row r="59073" hidden="1" x14ac:dyDescent="0.25"/>
    <row r="59074" hidden="1" x14ac:dyDescent="0.25"/>
    <row r="59075" hidden="1" x14ac:dyDescent="0.25"/>
    <row r="59076" hidden="1" x14ac:dyDescent="0.25"/>
    <row r="59077" hidden="1" x14ac:dyDescent="0.25"/>
    <row r="59078" hidden="1" x14ac:dyDescent="0.25"/>
    <row r="59079" hidden="1" x14ac:dyDescent="0.25"/>
    <row r="59080" hidden="1" x14ac:dyDescent="0.25"/>
    <row r="59081" hidden="1" x14ac:dyDescent="0.25"/>
    <row r="59082" hidden="1" x14ac:dyDescent="0.25"/>
    <row r="59083" hidden="1" x14ac:dyDescent="0.25"/>
    <row r="59084" hidden="1" x14ac:dyDescent="0.25"/>
    <row r="59085" hidden="1" x14ac:dyDescent="0.25"/>
    <row r="59086" hidden="1" x14ac:dyDescent="0.25"/>
    <row r="59087" hidden="1" x14ac:dyDescent="0.25"/>
    <row r="59088" hidden="1" x14ac:dyDescent="0.25"/>
    <row r="59089" hidden="1" x14ac:dyDescent="0.25"/>
    <row r="59090" hidden="1" x14ac:dyDescent="0.25"/>
    <row r="59091" hidden="1" x14ac:dyDescent="0.25"/>
    <row r="59092" hidden="1" x14ac:dyDescent="0.25"/>
    <row r="59093" hidden="1" x14ac:dyDescent="0.25"/>
    <row r="59094" hidden="1" x14ac:dyDescent="0.25"/>
    <row r="59095" hidden="1" x14ac:dyDescent="0.25"/>
    <row r="59096" hidden="1" x14ac:dyDescent="0.25"/>
    <row r="59097" hidden="1" x14ac:dyDescent="0.25"/>
    <row r="59098" hidden="1" x14ac:dyDescent="0.25"/>
    <row r="59099" hidden="1" x14ac:dyDescent="0.25"/>
    <row r="59100" hidden="1" x14ac:dyDescent="0.25"/>
    <row r="59101" hidden="1" x14ac:dyDescent="0.25"/>
    <row r="59102" hidden="1" x14ac:dyDescent="0.25"/>
    <row r="59103" hidden="1" x14ac:dyDescent="0.25"/>
    <row r="59104" hidden="1" x14ac:dyDescent="0.25"/>
    <row r="59105" hidden="1" x14ac:dyDescent="0.25"/>
    <row r="59106" hidden="1" x14ac:dyDescent="0.25"/>
    <row r="59107" hidden="1" x14ac:dyDescent="0.25"/>
    <row r="59108" hidden="1" x14ac:dyDescent="0.25"/>
    <row r="59109" hidden="1" x14ac:dyDescent="0.25"/>
    <row r="59110" hidden="1" x14ac:dyDescent="0.25"/>
    <row r="59111" hidden="1" x14ac:dyDescent="0.25"/>
    <row r="59112" hidden="1" x14ac:dyDescent="0.25"/>
    <row r="59113" hidden="1" x14ac:dyDescent="0.25"/>
    <row r="59114" hidden="1" x14ac:dyDescent="0.25"/>
    <row r="59115" hidden="1" x14ac:dyDescent="0.25"/>
    <row r="59116" hidden="1" x14ac:dyDescent="0.25"/>
    <row r="59117" hidden="1" x14ac:dyDescent="0.25"/>
    <row r="59118" hidden="1" x14ac:dyDescent="0.25"/>
    <row r="59119" hidden="1" x14ac:dyDescent="0.25"/>
    <row r="59120" hidden="1" x14ac:dyDescent="0.25"/>
    <row r="59121" hidden="1" x14ac:dyDescent="0.25"/>
    <row r="59122" hidden="1" x14ac:dyDescent="0.25"/>
    <row r="59123" hidden="1" x14ac:dyDescent="0.25"/>
    <row r="59124" hidden="1" x14ac:dyDescent="0.25"/>
    <row r="59125" hidden="1" x14ac:dyDescent="0.25"/>
    <row r="59126" hidden="1" x14ac:dyDescent="0.25"/>
    <row r="59127" hidden="1" x14ac:dyDescent="0.25"/>
    <row r="59128" hidden="1" x14ac:dyDescent="0.25"/>
    <row r="59129" hidden="1" x14ac:dyDescent="0.25"/>
    <row r="59130" hidden="1" x14ac:dyDescent="0.25"/>
    <row r="59131" hidden="1" x14ac:dyDescent="0.25"/>
    <row r="59132" hidden="1" x14ac:dyDescent="0.25"/>
    <row r="59133" hidden="1" x14ac:dyDescent="0.25"/>
    <row r="59134" hidden="1" x14ac:dyDescent="0.25"/>
    <row r="59135" hidden="1" x14ac:dyDescent="0.25"/>
    <row r="59136" hidden="1" x14ac:dyDescent="0.25"/>
    <row r="59137" hidden="1" x14ac:dyDescent="0.25"/>
    <row r="59138" hidden="1" x14ac:dyDescent="0.25"/>
    <row r="59139" hidden="1" x14ac:dyDescent="0.25"/>
    <row r="59140" hidden="1" x14ac:dyDescent="0.25"/>
    <row r="59141" hidden="1" x14ac:dyDescent="0.25"/>
    <row r="59142" hidden="1" x14ac:dyDescent="0.25"/>
    <row r="59143" hidden="1" x14ac:dyDescent="0.25"/>
    <row r="59144" hidden="1" x14ac:dyDescent="0.25"/>
    <row r="59145" hidden="1" x14ac:dyDescent="0.25"/>
    <row r="59146" hidden="1" x14ac:dyDescent="0.25"/>
    <row r="59147" hidden="1" x14ac:dyDescent="0.25"/>
    <row r="59148" hidden="1" x14ac:dyDescent="0.25"/>
    <row r="59149" hidden="1" x14ac:dyDescent="0.25"/>
    <row r="59150" hidden="1" x14ac:dyDescent="0.25"/>
    <row r="59151" hidden="1" x14ac:dyDescent="0.25"/>
    <row r="59152" hidden="1" x14ac:dyDescent="0.25"/>
    <row r="59153" hidden="1" x14ac:dyDescent="0.25"/>
    <row r="59154" hidden="1" x14ac:dyDescent="0.25"/>
    <row r="59155" hidden="1" x14ac:dyDescent="0.25"/>
    <row r="59156" hidden="1" x14ac:dyDescent="0.25"/>
    <row r="59157" hidden="1" x14ac:dyDescent="0.25"/>
    <row r="59158" hidden="1" x14ac:dyDescent="0.25"/>
    <row r="59159" hidden="1" x14ac:dyDescent="0.25"/>
    <row r="59160" hidden="1" x14ac:dyDescent="0.25"/>
    <row r="59161" hidden="1" x14ac:dyDescent="0.25"/>
    <row r="59162" hidden="1" x14ac:dyDescent="0.25"/>
    <row r="59163" hidden="1" x14ac:dyDescent="0.25"/>
    <row r="59164" hidden="1" x14ac:dyDescent="0.25"/>
    <row r="59165" hidden="1" x14ac:dyDescent="0.25"/>
    <row r="59166" hidden="1" x14ac:dyDescent="0.25"/>
    <row r="59167" hidden="1" x14ac:dyDescent="0.25"/>
    <row r="59168" hidden="1" x14ac:dyDescent="0.25"/>
    <row r="59169" hidden="1" x14ac:dyDescent="0.25"/>
    <row r="59170" hidden="1" x14ac:dyDescent="0.25"/>
    <row r="59171" hidden="1" x14ac:dyDescent="0.25"/>
    <row r="59172" hidden="1" x14ac:dyDescent="0.25"/>
    <row r="59173" hidden="1" x14ac:dyDescent="0.25"/>
    <row r="59174" hidden="1" x14ac:dyDescent="0.25"/>
    <row r="59175" hidden="1" x14ac:dyDescent="0.25"/>
    <row r="59176" hidden="1" x14ac:dyDescent="0.25"/>
    <row r="59177" hidden="1" x14ac:dyDescent="0.25"/>
    <row r="59178" hidden="1" x14ac:dyDescent="0.25"/>
    <row r="59179" hidden="1" x14ac:dyDescent="0.25"/>
    <row r="59180" hidden="1" x14ac:dyDescent="0.25"/>
    <row r="59181" hidden="1" x14ac:dyDescent="0.25"/>
    <row r="59182" hidden="1" x14ac:dyDescent="0.25"/>
    <row r="59183" hidden="1" x14ac:dyDescent="0.25"/>
    <row r="59184" hidden="1" x14ac:dyDescent="0.25"/>
    <row r="59185" hidden="1" x14ac:dyDescent="0.25"/>
    <row r="59186" hidden="1" x14ac:dyDescent="0.25"/>
    <row r="59187" hidden="1" x14ac:dyDescent="0.25"/>
    <row r="59188" hidden="1" x14ac:dyDescent="0.25"/>
    <row r="59189" hidden="1" x14ac:dyDescent="0.25"/>
    <row r="59190" hidden="1" x14ac:dyDescent="0.25"/>
    <row r="59191" hidden="1" x14ac:dyDescent="0.25"/>
    <row r="59192" hidden="1" x14ac:dyDescent="0.25"/>
    <row r="59193" hidden="1" x14ac:dyDescent="0.25"/>
    <row r="59194" hidden="1" x14ac:dyDescent="0.25"/>
    <row r="59195" hidden="1" x14ac:dyDescent="0.25"/>
    <row r="59196" hidden="1" x14ac:dyDescent="0.25"/>
    <row r="59197" hidden="1" x14ac:dyDescent="0.25"/>
    <row r="59198" hidden="1" x14ac:dyDescent="0.25"/>
    <row r="59199" hidden="1" x14ac:dyDescent="0.25"/>
    <row r="59200" hidden="1" x14ac:dyDescent="0.25"/>
    <row r="59201" hidden="1" x14ac:dyDescent="0.25"/>
    <row r="59202" hidden="1" x14ac:dyDescent="0.25"/>
    <row r="59203" hidden="1" x14ac:dyDescent="0.25"/>
    <row r="59204" hidden="1" x14ac:dyDescent="0.25"/>
    <row r="59205" hidden="1" x14ac:dyDescent="0.25"/>
    <row r="59206" hidden="1" x14ac:dyDescent="0.25"/>
    <row r="59207" hidden="1" x14ac:dyDescent="0.25"/>
    <row r="59208" hidden="1" x14ac:dyDescent="0.25"/>
    <row r="59209" hidden="1" x14ac:dyDescent="0.25"/>
    <row r="59210" hidden="1" x14ac:dyDescent="0.25"/>
    <row r="59211" hidden="1" x14ac:dyDescent="0.25"/>
    <row r="59212" hidden="1" x14ac:dyDescent="0.25"/>
    <row r="59213" hidden="1" x14ac:dyDescent="0.25"/>
    <row r="59214" hidden="1" x14ac:dyDescent="0.25"/>
    <row r="59215" hidden="1" x14ac:dyDescent="0.25"/>
    <row r="59216" hidden="1" x14ac:dyDescent="0.25"/>
    <row r="59217" hidden="1" x14ac:dyDescent="0.25"/>
    <row r="59218" hidden="1" x14ac:dyDescent="0.25"/>
    <row r="59219" hidden="1" x14ac:dyDescent="0.25"/>
    <row r="59220" hidden="1" x14ac:dyDescent="0.25"/>
    <row r="59221" hidden="1" x14ac:dyDescent="0.25"/>
    <row r="59222" hidden="1" x14ac:dyDescent="0.25"/>
    <row r="59223" hidden="1" x14ac:dyDescent="0.25"/>
    <row r="59224" hidden="1" x14ac:dyDescent="0.25"/>
    <row r="59225" hidden="1" x14ac:dyDescent="0.25"/>
    <row r="59226" hidden="1" x14ac:dyDescent="0.25"/>
    <row r="59227" hidden="1" x14ac:dyDescent="0.25"/>
    <row r="59228" hidden="1" x14ac:dyDescent="0.25"/>
    <row r="59229" hidden="1" x14ac:dyDescent="0.25"/>
    <row r="59230" hidden="1" x14ac:dyDescent="0.25"/>
    <row r="59231" hidden="1" x14ac:dyDescent="0.25"/>
    <row r="59232" hidden="1" x14ac:dyDescent="0.25"/>
    <row r="59233" hidden="1" x14ac:dyDescent="0.25"/>
    <row r="59234" hidden="1" x14ac:dyDescent="0.25"/>
    <row r="59235" hidden="1" x14ac:dyDescent="0.25"/>
    <row r="59236" hidden="1" x14ac:dyDescent="0.25"/>
    <row r="59237" hidden="1" x14ac:dyDescent="0.25"/>
    <row r="59238" hidden="1" x14ac:dyDescent="0.25"/>
    <row r="59239" hidden="1" x14ac:dyDescent="0.25"/>
    <row r="59240" hidden="1" x14ac:dyDescent="0.25"/>
    <row r="59241" hidden="1" x14ac:dyDescent="0.25"/>
    <row r="59242" hidden="1" x14ac:dyDescent="0.25"/>
    <row r="59243" hidden="1" x14ac:dyDescent="0.25"/>
    <row r="59244" hidden="1" x14ac:dyDescent="0.25"/>
    <row r="59245" hidden="1" x14ac:dyDescent="0.25"/>
    <row r="59246" hidden="1" x14ac:dyDescent="0.25"/>
    <row r="59247" hidden="1" x14ac:dyDescent="0.25"/>
    <row r="59248" hidden="1" x14ac:dyDescent="0.25"/>
    <row r="59249" hidden="1" x14ac:dyDescent="0.25"/>
    <row r="59250" hidden="1" x14ac:dyDescent="0.25"/>
    <row r="59251" hidden="1" x14ac:dyDescent="0.25"/>
    <row r="59252" hidden="1" x14ac:dyDescent="0.25"/>
    <row r="59253" hidden="1" x14ac:dyDescent="0.25"/>
    <row r="59254" hidden="1" x14ac:dyDescent="0.25"/>
    <row r="59255" hidden="1" x14ac:dyDescent="0.25"/>
    <row r="59256" hidden="1" x14ac:dyDescent="0.25"/>
    <row r="59257" hidden="1" x14ac:dyDescent="0.25"/>
    <row r="59258" hidden="1" x14ac:dyDescent="0.25"/>
    <row r="59259" hidden="1" x14ac:dyDescent="0.25"/>
    <row r="59260" hidden="1" x14ac:dyDescent="0.25"/>
    <row r="59261" hidden="1" x14ac:dyDescent="0.25"/>
    <row r="59262" hidden="1" x14ac:dyDescent="0.25"/>
    <row r="59263" hidden="1" x14ac:dyDescent="0.25"/>
    <row r="59264" hidden="1" x14ac:dyDescent="0.25"/>
    <row r="59265" hidden="1" x14ac:dyDescent="0.25"/>
    <row r="59266" hidden="1" x14ac:dyDescent="0.25"/>
    <row r="59267" hidden="1" x14ac:dyDescent="0.25"/>
    <row r="59268" hidden="1" x14ac:dyDescent="0.25"/>
    <row r="59269" hidden="1" x14ac:dyDescent="0.25"/>
    <row r="59270" hidden="1" x14ac:dyDescent="0.25"/>
    <row r="59271" hidden="1" x14ac:dyDescent="0.25"/>
    <row r="59272" hidden="1" x14ac:dyDescent="0.25"/>
    <row r="59273" hidden="1" x14ac:dyDescent="0.25"/>
    <row r="59274" hidden="1" x14ac:dyDescent="0.25"/>
    <row r="59275" hidden="1" x14ac:dyDescent="0.25"/>
    <row r="59276" hidden="1" x14ac:dyDescent="0.25"/>
    <row r="59277" hidden="1" x14ac:dyDescent="0.25"/>
    <row r="59278" hidden="1" x14ac:dyDescent="0.25"/>
    <row r="59279" hidden="1" x14ac:dyDescent="0.25"/>
    <row r="59280" hidden="1" x14ac:dyDescent="0.25"/>
    <row r="59281" hidden="1" x14ac:dyDescent="0.25"/>
    <row r="59282" hidden="1" x14ac:dyDescent="0.25"/>
    <row r="59283" hidden="1" x14ac:dyDescent="0.25"/>
    <row r="59284" hidden="1" x14ac:dyDescent="0.25"/>
    <row r="59285" hidden="1" x14ac:dyDescent="0.25"/>
    <row r="59286" hidden="1" x14ac:dyDescent="0.25"/>
    <row r="59287" hidden="1" x14ac:dyDescent="0.25"/>
    <row r="59288" hidden="1" x14ac:dyDescent="0.25"/>
    <row r="59289" hidden="1" x14ac:dyDescent="0.25"/>
    <row r="59290" hidden="1" x14ac:dyDescent="0.25"/>
    <row r="59291" hidden="1" x14ac:dyDescent="0.25"/>
    <row r="59292" hidden="1" x14ac:dyDescent="0.25"/>
    <row r="59293" hidden="1" x14ac:dyDescent="0.25"/>
    <row r="59294" hidden="1" x14ac:dyDescent="0.25"/>
    <row r="59295" hidden="1" x14ac:dyDescent="0.25"/>
    <row r="59296" hidden="1" x14ac:dyDescent="0.25"/>
    <row r="59297" hidden="1" x14ac:dyDescent="0.25"/>
    <row r="59298" hidden="1" x14ac:dyDescent="0.25"/>
    <row r="59299" hidden="1" x14ac:dyDescent="0.25"/>
    <row r="59300" hidden="1" x14ac:dyDescent="0.25"/>
    <row r="59301" hidden="1" x14ac:dyDescent="0.25"/>
    <row r="59302" hidden="1" x14ac:dyDescent="0.25"/>
    <row r="59303" hidden="1" x14ac:dyDescent="0.25"/>
    <row r="59304" hidden="1" x14ac:dyDescent="0.25"/>
    <row r="59305" hidden="1" x14ac:dyDescent="0.25"/>
    <row r="59306" hidden="1" x14ac:dyDescent="0.25"/>
    <row r="59307" hidden="1" x14ac:dyDescent="0.25"/>
    <row r="59308" hidden="1" x14ac:dyDescent="0.25"/>
    <row r="59309" hidden="1" x14ac:dyDescent="0.25"/>
    <row r="59310" hidden="1" x14ac:dyDescent="0.25"/>
    <row r="59311" hidden="1" x14ac:dyDescent="0.25"/>
    <row r="59312" hidden="1" x14ac:dyDescent="0.25"/>
    <row r="59313" hidden="1" x14ac:dyDescent="0.25"/>
    <row r="59314" hidden="1" x14ac:dyDescent="0.25"/>
    <row r="59315" hidden="1" x14ac:dyDescent="0.25"/>
    <row r="59316" hidden="1" x14ac:dyDescent="0.25"/>
    <row r="59317" hidden="1" x14ac:dyDescent="0.25"/>
    <row r="59318" hidden="1" x14ac:dyDescent="0.25"/>
    <row r="59319" hidden="1" x14ac:dyDescent="0.25"/>
    <row r="59320" hidden="1" x14ac:dyDescent="0.25"/>
    <row r="59321" hidden="1" x14ac:dyDescent="0.25"/>
    <row r="59322" hidden="1" x14ac:dyDescent="0.25"/>
    <row r="59323" hidden="1" x14ac:dyDescent="0.25"/>
    <row r="59324" hidden="1" x14ac:dyDescent="0.25"/>
    <row r="59325" hidden="1" x14ac:dyDescent="0.25"/>
    <row r="59326" hidden="1" x14ac:dyDescent="0.25"/>
    <row r="59327" hidden="1" x14ac:dyDescent="0.25"/>
    <row r="59328" hidden="1" x14ac:dyDescent="0.25"/>
    <row r="59329" hidden="1" x14ac:dyDescent="0.25"/>
    <row r="59330" hidden="1" x14ac:dyDescent="0.25"/>
    <row r="59331" hidden="1" x14ac:dyDescent="0.25"/>
    <row r="59332" hidden="1" x14ac:dyDescent="0.25"/>
    <row r="59333" hidden="1" x14ac:dyDescent="0.25"/>
    <row r="59334" hidden="1" x14ac:dyDescent="0.25"/>
    <row r="59335" hidden="1" x14ac:dyDescent="0.25"/>
    <row r="59336" hidden="1" x14ac:dyDescent="0.25"/>
    <row r="59337" hidden="1" x14ac:dyDescent="0.25"/>
    <row r="59338" hidden="1" x14ac:dyDescent="0.25"/>
    <row r="59339" hidden="1" x14ac:dyDescent="0.25"/>
    <row r="59340" hidden="1" x14ac:dyDescent="0.25"/>
    <row r="59341" hidden="1" x14ac:dyDescent="0.25"/>
    <row r="59342" hidden="1" x14ac:dyDescent="0.25"/>
    <row r="59343" hidden="1" x14ac:dyDescent="0.25"/>
    <row r="59344" hidden="1" x14ac:dyDescent="0.25"/>
    <row r="59345" hidden="1" x14ac:dyDescent="0.25"/>
    <row r="59346" hidden="1" x14ac:dyDescent="0.25"/>
    <row r="59347" hidden="1" x14ac:dyDescent="0.25"/>
    <row r="59348" hidden="1" x14ac:dyDescent="0.25"/>
    <row r="59349" hidden="1" x14ac:dyDescent="0.25"/>
    <row r="59350" hidden="1" x14ac:dyDescent="0.25"/>
    <row r="59351" hidden="1" x14ac:dyDescent="0.25"/>
    <row r="59352" hidden="1" x14ac:dyDescent="0.25"/>
    <row r="59353" hidden="1" x14ac:dyDescent="0.25"/>
    <row r="59354" hidden="1" x14ac:dyDescent="0.25"/>
    <row r="59355" hidden="1" x14ac:dyDescent="0.25"/>
    <row r="59356" hidden="1" x14ac:dyDescent="0.25"/>
    <row r="59357" hidden="1" x14ac:dyDescent="0.25"/>
    <row r="59358" hidden="1" x14ac:dyDescent="0.25"/>
    <row r="59359" hidden="1" x14ac:dyDescent="0.25"/>
    <row r="59360" hidden="1" x14ac:dyDescent="0.25"/>
    <row r="59361" hidden="1" x14ac:dyDescent="0.25"/>
    <row r="59362" hidden="1" x14ac:dyDescent="0.25"/>
    <row r="59363" hidden="1" x14ac:dyDescent="0.25"/>
    <row r="59364" hidden="1" x14ac:dyDescent="0.25"/>
    <row r="59365" hidden="1" x14ac:dyDescent="0.25"/>
    <row r="59366" hidden="1" x14ac:dyDescent="0.25"/>
    <row r="59367" hidden="1" x14ac:dyDescent="0.25"/>
    <row r="59368" hidden="1" x14ac:dyDescent="0.25"/>
    <row r="59369" hidden="1" x14ac:dyDescent="0.25"/>
    <row r="59370" hidden="1" x14ac:dyDescent="0.25"/>
    <row r="59371" hidden="1" x14ac:dyDescent="0.25"/>
    <row r="59372" hidden="1" x14ac:dyDescent="0.25"/>
    <row r="59373" hidden="1" x14ac:dyDescent="0.25"/>
    <row r="59374" hidden="1" x14ac:dyDescent="0.25"/>
    <row r="59375" hidden="1" x14ac:dyDescent="0.25"/>
    <row r="59376" hidden="1" x14ac:dyDescent="0.25"/>
    <row r="59377" hidden="1" x14ac:dyDescent="0.25"/>
    <row r="59378" hidden="1" x14ac:dyDescent="0.25"/>
    <row r="59379" hidden="1" x14ac:dyDescent="0.25"/>
    <row r="59380" hidden="1" x14ac:dyDescent="0.25"/>
    <row r="59381" hidden="1" x14ac:dyDescent="0.25"/>
    <row r="59382" hidden="1" x14ac:dyDescent="0.25"/>
    <row r="59383" hidden="1" x14ac:dyDescent="0.25"/>
    <row r="59384" hidden="1" x14ac:dyDescent="0.25"/>
    <row r="59385" hidden="1" x14ac:dyDescent="0.25"/>
    <row r="59386" hidden="1" x14ac:dyDescent="0.25"/>
    <row r="59387" hidden="1" x14ac:dyDescent="0.25"/>
    <row r="59388" hidden="1" x14ac:dyDescent="0.25"/>
    <row r="59389" hidden="1" x14ac:dyDescent="0.25"/>
    <row r="59390" hidden="1" x14ac:dyDescent="0.25"/>
    <row r="59391" hidden="1" x14ac:dyDescent="0.25"/>
    <row r="59392" hidden="1" x14ac:dyDescent="0.25"/>
    <row r="59393" hidden="1" x14ac:dyDescent="0.25"/>
    <row r="59394" hidden="1" x14ac:dyDescent="0.25"/>
    <row r="59395" hidden="1" x14ac:dyDescent="0.25"/>
    <row r="59396" hidden="1" x14ac:dyDescent="0.25"/>
    <row r="59397" hidden="1" x14ac:dyDescent="0.25"/>
    <row r="59398" hidden="1" x14ac:dyDescent="0.25"/>
    <row r="59399" hidden="1" x14ac:dyDescent="0.25"/>
    <row r="59400" hidden="1" x14ac:dyDescent="0.25"/>
    <row r="59401" hidden="1" x14ac:dyDescent="0.25"/>
    <row r="59402" hidden="1" x14ac:dyDescent="0.25"/>
    <row r="59403" hidden="1" x14ac:dyDescent="0.25"/>
    <row r="59404" hidden="1" x14ac:dyDescent="0.25"/>
    <row r="59405" hidden="1" x14ac:dyDescent="0.25"/>
    <row r="59406" hidden="1" x14ac:dyDescent="0.25"/>
    <row r="59407" hidden="1" x14ac:dyDescent="0.25"/>
    <row r="59408" hidden="1" x14ac:dyDescent="0.25"/>
    <row r="59409" hidden="1" x14ac:dyDescent="0.25"/>
    <row r="59410" hidden="1" x14ac:dyDescent="0.25"/>
    <row r="59411" hidden="1" x14ac:dyDescent="0.25"/>
    <row r="59412" hidden="1" x14ac:dyDescent="0.25"/>
    <row r="59413" hidden="1" x14ac:dyDescent="0.25"/>
    <row r="59414" hidden="1" x14ac:dyDescent="0.25"/>
    <row r="59415" hidden="1" x14ac:dyDescent="0.25"/>
    <row r="59416" hidden="1" x14ac:dyDescent="0.25"/>
    <row r="59417" hidden="1" x14ac:dyDescent="0.25"/>
    <row r="59418" hidden="1" x14ac:dyDescent="0.25"/>
    <row r="59419" hidden="1" x14ac:dyDescent="0.25"/>
    <row r="59420" hidden="1" x14ac:dyDescent="0.25"/>
    <row r="59421" hidden="1" x14ac:dyDescent="0.25"/>
    <row r="59422" hidden="1" x14ac:dyDescent="0.25"/>
    <row r="59423" hidden="1" x14ac:dyDescent="0.25"/>
    <row r="59424" hidden="1" x14ac:dyDescent="0.25"/>
    <row r="59425" hidden="1" x14ac:dyDescent="0.25"/>
    <row r="59426" hidden="1" x14ac:dyDescent="0.25"/>
    <row r="59427" hidden="1" x14ac:dyDescent="0.25"/>
    <row r="59428" hidden="1" x14ac:dyDescent="0.25"/>
    <row r="59429" hidden="1" x14ac:dyDescent="0.25"/>
    <row r="59430" hidden="1" x14ac:dyDescent="0.25"/>
    <row r="59431" hidden="1" x14ac:dyDescent="0.25"/>
    <row r="59432" hidden="1" x14ac:dyDescent="0.25"/>
    <row r="59433" hidden="1" x14ac:dyDescent="0.25"/>
    <row r="59434" hidden="1" x14ac:dyDescent="0.25"/>
    <row r="59435" hidden="1" x14ac:dyDescent="0.25"/>
    <row r="59436" hidden="1" x14ac:dyDescent="0.25"/>
    <row r="59437" hidden="1" x14ac:dyDescent="0.25"/>
    <row r="59438" hidden="1" x14ac:dyDescent="0.25"/>
    <row r="59439" hidden="1" x14ac:dyDescent="0.25"/>
    <row r="59440" hidden="1" x14ac:dyDescent="0.25"/>
    <row r="59441" hidden="1" x14ac:dyDescent="0.25"/>
    <row r="59442" hidden="1" x14ac:dyDescent="0.25"/>
    <row r="59443" hidden="1" x14ac:dyDescent="0.25"/>
    <row r="59444" hidden="1" x14ac:dyDescent="0.25"/>
    <row r="59445" hidden="1" x14ac:dyDescent="0.25"/>
    <row r="59446" hidden="1" x14ac:dyDescent="0.25"/>
    <row r="59447" hidden="1" x14ac:dyDescent="0.25"/>
    <row r="59448" hidden="1" x14ac:dyDescent="0.25"/>
    <row r="59449" hidden="1" x14ac:dyDescent="0.25"/>
    <row r="59450" hidden="1" x14ac:dyDescent="0.25"/>
    <row r="59451" hidden="1" x14ac:dyDescent="0.25"/>
    <row r="59452" hidden="1" x14ac:dyDescent="0.25"/>
    <row r="59453" hidden="1" x14ac:dyDescent="0.25"/>
    <row r="59454" hidden="1" x14ac:dyDescent="0.25"/>
    <row r="59455" hidden="1" x14ac:dyDescent="0.25"/>
    <row r="59456" hidden="1" x14ac:dyDescent="0.25"/>
    <row r="59457" hidden="1" x14ac:dyDescent="0.25"/>
    <row r="59458" hidden="1" x14ac:dyDescent="0.25"/>
    <row r="59459" hidden="1" x14ac:dyDescent="0.25"/>
    <row r="59460" hidden="1" x14ac:dyDescent="0.25"/>
    <row r="59461" hidden="1" x14ac:dyDescent="0.25"/>
    <row r="59462" hidden="1" x14ac:dyDescent="0.25"/>
    <row r="59463" hidden="1" x14ac:dyDescent="0.25"/>
    <row r="59464" hidden="1" x14ac:dyDescent="0.25"/>
    <row r="59465" hidden="1" x14ac:dyDescent="0.25"/>
    <row r="59466" hidden="1" x14ac:dyDescent="0.25"/>
    <row r="59467" hidden="1" x14ac:dyDescent="0.25"/>
    <row r="59468" hidden="1" x14ac:dyDescent="0.25"/>
    <row r="59469" hidden="1" x14ac:dyDescent="0.25"/>
    <row r="59470" hidden="1" x14ac:dyDescent="0.25"/>
    <row r="59471" hidden="1" x14ac:dyDescent="0.25"/>
    <row r="59472" hidden="1" x14ac:dyDescent="0.25"/>
    <row r="59473" hidden="1" x14ac:dyDescent="0.25"/>
    <row r="59474" hidden="1" x14ac:dyDescent="0.25"/>
    <row r="59475" hidden="1" x14ac:dyDescent="0.25"/>
    <row r="59476" hidden="1" x14ac:dyDescent="0.25"/>
    <row r="59477" hidden="1" x14ac:dyDescent="0.25"/>
    <row r="59478" hidden="1" x14ac:dyDescent="0.25"/>
    <row r="59479" hidden="1" x14ac:dyDescent="0.25"/>
    <row r="59480" hidden="1" x14ac:dyDescent="0.25"/>
    <row r="59481" hidden="1" x14ac:dyDescent="0.25"/>
    <row r="59482" hidden="1" x14ac:dyDescent="0.25"/>
    <row r="59483" hidden="1" x14ac:dyDescent="0.25"/>
    <row r="59484" hidden="1" x14ac:dyDescent="0.25"/>
    <row r="59485" hidden="1" x14ac:dyDescent="0.25"/>
    <row r="59486" hidden="1" x14ac:dyDescent="0.25"/>
    <row r="59487" hidden="1" x14ac:dyDescent="0.25"/>
    <row r="59488" hidden="1" x14ac:dyDescent="0.25"/>
    <row r="59489" hidden="1" x14ac:dyDescent="0.25"/>
    <row r="59490" hidden="1" x14ac:dyDescent="0.25"/>
    <row r="59491" hidden="1" x14ac:dyDescent="0.25"/>
    <row r="59492" hidden="1" x14ac:dyDescent="0.25"/>
    <row r="59493" hidden="1" x14ac:dyDescent="0.25"/>
    <row r="59494" hidden="1" x14ac:dyDescent="0.25"/>
    <row r="59495" hidden="1" x14ac:dyDescent="0.25"/>
    <row r="59496" hidden="1" x14ac:dyDescent="0.25"/>
    <row r="59497" hidden="1" x14ac:dyDescent="0.25"/>
    <row r="59498" hidden="1" x14ac:dyDescent="0.25"/>
    <row r="59499" hidden="1" x14ac:dyDescent="0.25"/>
    <row r="59500" hidden="1" x14ac:dyDescent="0.25"/>
    <row r="59501" hidden="1" x14ac:dyDescent="0.25"/>
    <row r="59502" hidden="1" x14ac:dyDescent="0.25"/>
    <row r="59503" hidden="1" x14ac:dyDescent="0.25"/>
    <row r="59504" hidden="1" x14ac:dyDescent="0.25"/>
    <row r="59505" hidden="1" x14ac:dyDescent="0.25"/>
    <row r="59506" hidden="1" x14ac:dyDescent="0.25"/>
    <row r="59507" hidden="1" x14ac:dyDescent="0.25"/>
    <row r="59508" hidden="1" x14ac:dyDescent="0.25"/>
    <row r="59509" hidden="1" x14ac:dyDescent="0.25"/>
    <row r="59510" hidden="1" x14ac:dyDescent="0.25"/>
    <row r="59511" hidden="1" x14ac:dyDescent="0.25"/>
    <row r="59512" hidden="1" x14ac:dyDescent="0.25"/>
    <row r="59513" hidden="1" x14ac:dyDescent="0.25"/>
    <row r="59514" hidden="1" x14ac:dyDescent="0.25"/>
    <row r="59515" hidden="1" x14ac:dyDescent="0.25"/>
    <row r="59516" hidden="1" x14ac:dyDescent="0.25"/>
    <row r="59517" hidden="1" x14ac:dyDescent="0.25"/>
    <row r="59518" hidden="1" x14ac:dyDescent="0.25"/>
    <row r="59519" hidden="1" x14ac:dyDescent="0.25"/>
    <row r="59520" hidden="1" x14ac:dyDescent="0.25"/>
    <row r="59521" hidden="1" x14ac:dyDescent="0.25"/>
    <row r="59522" hidden="1" x14ac:dyDescent="0.25"/>
    <row r="59523" hidden="1" x14ac:dyDescent="0.25"/>
    <row r="59524" hidden="1" x14ac:dyDescent="0.25"/>
    <row r="59525" hidden="1" x14ac:dyDescent="0.25"/>
    <row r="59526" hidden="1" x14ac:dyDescent="0.25"/>
    <row r="59527" hidden="1" x14ac:dyDescent="0.25"/>
    <row r="59528" hidden="1" x14ac:dyDescent="0.25"/>
    <row r="59529" hidden="1" x14ac:dyDescent="0.25"/>
    <row r="59530" hidden="1" x14ac:dyDescent="0.25"/>
    <row r="59531" hidden="1" x14ac:dyDescent="0.25"/>
    <row r="59532" hidden="1" x14ac:dyDescent="0.25"/>
    <row r="59533" hidden="1" x14ac:dyDescent="0.25"/>
    <row r="59534" hidden="1" x14ac:dyDescent="0.25"/>
    <row r="59535" hidden="1" x14ac:dyDescent="0.25"/>
    <row r="59536" hidden="1" x14ac:dyDescent="0.25"/>
    <row r="59537" hidden="1" x14ac:dyDescent="0.25"/>
    <row r="59538" hidden="1" x14ac:dyDescent="0.25"/>
    <row r="59539" hidden="1" x14ac:dyDescent="0.25"/>
    <row r="59540" hidden="1" x14ac:dyDescent="0.25"/>
    <row r="59541" hidden="1" x14ac:dyDescent="0.25"/>
    <row r="59542" hidden="1" x14ac:dyDescent="0.25"/>
    <row r="59543" hidden="1" x14ac:dyDescent="0.25"/>
    <row r="59544" hidden="1" x14ac:dyDescent="0.25"/>
    <row r="59545" hidden="1" x14ac:dyDescent="0.25"/>
    <row r="59546" hidden="1" x14ac:dyDescent="0.25"/>
    <row r="59547" hidden="1" x14ac:dyDescent="0.25"/>
    <row r="59548" hidden="1" x14ac:dyDescent="0.25"/>
    <row r="59549" hidden="1" x14ac:dyDescent="0.25"/>
    <row r="59550" hidden="1" x14ac:dyDescent="0.25"/>
    <row r="59551" hidden="1" x14ac:dyDescent="0.25"/>
    <row r="59552" hidden="1" x14ac:dyDescent="0.25"/>
    <row r="59553" hidden="1" x14ac:dyDescent="0.25"/>
    <row r="59554" hidden="1" x14ac:dyDescent="0.25"/>
    <row r="59555" hidden="1" x14ac:dyDescent="0.25"/>
    <row r="59556" hidden="1" x14ac:dyDescent="0.25"/>
    <row r="59557" hidden="1" x14ac:dyDescent="0.25"/>
    <row r="59558" hidden="1" x14ac:dyDescent="0.25"/>
    <row r="59559" hidden="1" x14ac:dyDescent="0.25"/>
    <row r="59560" hidden="1" x14ac:dyDescent="0.25"/>
    <row r="59561" hidden="1" x14ac:dyDescent="0.25"/>
    <row r="59562" hidden="1" x14ac:dyDescent="0.25"/>
    <row r="59563" hidden="1" x14ac:dyDescent="0.25"/>
    <row r="59564" hidden="1" x14ac:dyDescent="0.25"/>
    <row r="59565" hidden="1" x14ac:dyDescent="0.25"/>
    <row r="59566" hidden="1" x14ac:dyDescent="0.25"/>
    <row r="59567" hidden="1" x14ac:dyDescent="0.25"/>
    <row r="59568" hidden="1" x14ac:dyDescent="0.25"/>
    <row r="59569" hidden="1" x14ac:dyDescent="0.25"/>
    <row r="59570" hidden="1" x14ac:dyDescent="0.25"/>
    <row r="59571" hidden="1" x14ac:dyDescent="0.25"/>
    <row r="59572" hidden="1" x14ac:dyDescent="0.25"/>
    <row r="59573" hidden="1" x14ac:dyDescent="0.25"/>
    <row r="59574" hidden="1" x14ac:dyDescent="0.25"/>
    <row r="59575" hidden="1" x14ac:dyDescent="0.25"/>
    <row r="59576" hidden="1" x14ac:dyDescent="0.25"/>
    <row r="59577" hidden="1" x14ac:dyDescent="0.25"/>
    <row r="59578" hidden="1" x14ac:dyDescent="0.25"/>
    <row r="59579" hidden="1" x14ac:dyDescent="0.25"/>
    <row r="59580" hidden="1" x14ac:dyDescent="0.25"/>
    <row r="59581" hidden="1" x14ac:dyDescent="0.25"/>
    <row r="59582" hidden="1" x14ac:dyDescent="0.25"/>
    <row r="59583" hidden="1" x14ac:dyDescent="0.25"/>
    <row r="59584" hidden="1" x14ac:dyDescent="0.25"/>
    <row r="59585" hidden="1" x14ac:dyDescent="0.25"/>
    <row r="59586" hidden="1" x14ac:dyDescent="0.25"/>
    <row r="59587" hidden="1" x14ac:dyDescent="0.25"/>
    <row r="59588" hidden="1" x14ac:dyDescent="0.25"/>
    <row r="59589" hidden="1" x14ac:dyDescent="0.25"/>
    <row r="59590" hidden="1" x14ac:dyDescent="0.25"/>
    <row r="59591" hidden="1" x14ac:dyDescent="0.25"/>
    <row r="59592" hidden="1" x14ac:dyDescent="0.25"/>
    <row r="59593" hidden="1" x14ac:dyDescent="0.25"/>
    <row r="59594" hidden="1" x14ac:dyDescent="0.25"/>
    <row r="59595" hidden="1" x14ac:dyDescent="0.25"/>
    <row r="59596" hidden="1" x14ac:dyDescent="0.25"/>
    <row r="59597" hidden="1" x14ac:dyDescent="0.25"/>
    <row r="59598" hidden="1" x14ac:dyDescent="0.25"/>
    <row r="59599" hidden="1" x14ac:dyDescent="0.25"/>
    <row r="59600" hidden="1" x14ac:dyDescent="0.25"/>
    <row r="59601" hidden="1" x14ac:dyDescent="0.25"/>
    <row r="59602" hidden="1" x14ac:dyDescent="0.25"/>
    <row r="59603" hidden="1" x14ac:dyDescent="0.25"/>
    <row r="59604" hidden="1" x14ac:dyDescent="0.25"/>
    <row r="59605" hidden="1" x14ac:dyDescent="0.25"/>
    <row r="59606" hidden="1" x14ac:dyDescent="0.25"/>
    <row r="59607" hidden="1" x14ac:dyDescent="0.25"/>
    <row r="59608" hidden="1" x14ac:dyDescent="0.25"/>
    <row r="59609" hidden="1" x14ac:dyDescent="0.25"/>
    <row r="59610" hidden="1" x14ac:dyDescent="0.25"/>
    <row r="59611" hidden="1" x14ac:dyDescent="0.25"/>
    <row r="59612" hidden="1" x14ac:dyDescent="0.25"/>
    <row r="59613" hidden="1" x14ac:dyDescent="0.25"/>
    <row r="59614" hidden="1" x14ac:dyDescent="0.25"/>
    <row r="59615" hidden="1" x14ac:dyDescent="0.25"/>
    <row r="59616" hidden="1" x14ac:dyDescent="0.25"/>
    <row r="59617" hidden="1" x14ac:dyDescent="0.25"/>
    <row r="59618" hidden="1" x14ac:dyDescent="0.25"/>
    <row r="59619" hidden="1" x14ac:dyDescent="0.25"/>
    <row r="59620" hidden="1" x14ac:dyDescent="0.25"/>
    <row r="59621" hidden="1" x14ac:dyDescent="0.25"/>
    <row r="59622" hidden="1" x14ac:dyDescent="0.25"/>
    <row r="59623" hidden="1" x14ac:dyDescent="0.25"/>
    <row r="59624" hidden="1" x14ac:dyDescent="0.25"/>
    <row r="59625" hidden="1" x14ac:dyDescent="0.25"/>
    <row r="59626" hidden="1" x14ac:dyDescent="0.25"/>
    <row r="59627" hidden="1" x14ac:dyDescent="0.25"/>
    <row r="59628" hidden="1" x14ac:dyDescent="0.25"/>
    <row r="59629" hidden="1" x14ac:dyDescent="0.25"/>
    <row r="59630" hidden="1" x14ac:dyDescent="0.25"/>
    <row r="59631" hidden="1" x14ac:dyDescent="0.25"/>
    <row r="59632" hidden="1" x14ac:dyDescent="0.25"/>
    <row r="59633" hidden="1" x14ac:dyDescent="0.25"/>
    <row r="59634" hidden="1" x14ac:dyDescent="0.25"/>
    <row r="59635" hidden="1" x14ac:dyDescent="0.25"/>
    <row r="59636" hidden="1" x14ac:dyDescent="0.25"/>
    <row r="59637" hidden="1" x14ac:dyDescent="0.25"/>
    <row r="59638" hidden="1" x14ac:dyDescent="0.25"/>
    <row r="59639" hidden="1" x14ac:dyDescent="0.25"/>
    <row r="59640" hidden="1" x14ac:dyDescent="0.25"/>
    <row r="59641" hidden="1" x14ac:dyDescent="0.25"/>
    <row r="59642" hidden="1" x14ac:dyDescent="0.25"/>
    <row r="59643" hidden="1" x14ac:dyDescent="0.25"/>
    <row r="59644" hidden="1" x14ac:dyDescent="0.25"/>
    <row r="59645" hidden="1" x14ac:dyDescent="0.25"/>
    <row r="59646" hidden="1" x14ac:dyDescent="0.25"/>
    <row r="59647" hidden="1" x14ac:dyDescent="0.25"/>
    <row r="59648" hidden="1" x14ac:dyDescent="0.25"/>
    <row r="59649" hidden="1" x14ac:dyDescent="0.25"/>
    <row r="59650" hidden="1" x14ac:dyDescent="0.25"/>
    <row r="59651" hidden="1" x14ac:dyDescent="0.25"/>
    <row r="59652" hidden="1" x14ac:dyDescent="0.25"/>
    <row r="59653" hidden="1" x14ac:dyDescent="0.25"/>
    <row r="59654" hidden="1" x14ac:dyDescent="0.25"/>
    <row r="59655" hidden="1" x14ac:dyDescent="0.25"/>
    <row r="59656" hidden="1" x14ac:dyDescent="0.25"/>
    <row r="59657" hidden="1" x14ac:dyDescent="0.25"/>
    <row r="59658" hidden="1" x14ac:dyDescent="0.25"/>
    <row r="59659" hidden="1" x14ac:dyDescent="0.25"/>
    <row r="59660" hidden="1" x14ac:dyDescent="0.25"/>
    <row r="59661" hidden="1" x14ac:dyDescent="0.25"/>
    <row r="59662" hidden="1" x14ac:dyDescent="0.25"/>
    <row r="59663" hidden="1" x14ac:dyDescent="0.25"/>
    <row r="59664" hidden="1" x14ac:dyDescent="0.25"/>
    <row r="59665" hidden="1" x14ac:dyDescent="0.25"/>
    <row r="59666" hidden="1" x14ac:dyDescent="0.25"/>
    <row r="59667" hidden="1" x14ac:dyDescent="0.25"/>
    <row r="59668" hidden="1" x14ac:dyDescent="0.25"/>
    <row r="59669" hidden="1" x14ac:dyDescent="0.25"/>
    <row r="59670" hidden="1" x14ac:dyDescent="0.25"/>
    <row r="59671" hidden="1" x14ac:dyDescent="0.25"/>
    <row r="59672" hidden="1" x14ac:dyDescent="0.25"/>
    <row r="59673" hidden="1" x14ac:dyDescent="0.25"/>
    <row r="59674" hidden="1" x14ac:dyDescent="0.25"/>
    <row r="59675" hidden="1" x14ac:dyDescent="0.25"/>
    <row r="59676" hidden="1" x14ac:dyDescent="0.25"/>
    <row r="59677" hidden="1" x14ac:dyDescent="0.25"/>
    <row r="59678" hidden="1" x14ac:dyDescent="0.25"/>
    <row r="59679" hidden="1" x14ac:dyDescent="0.25"/>
    <row r="59680" hidden="1" x14ac:dyDescent="0.25"/>
    <row r="59681" hidden="1" x14ac:dyDescent="0.25"/>
    <row r="59682" hidden="1" x14ac:dyDescent="0.25"/>
    <row r="59683" hidden="1" x14ac:dyDescent="0.25"/>
    <row r="59684" hidden="1" x14ac:dyDescent="0.25"/>
    <row r="59685" hidden="1" x14ac:dyDescent="0.25"/>
    <row r="59686" hidden="1" x14ac:dyDescent="0.25"/>
    <row r="59687" hidden="1" x14ac:dyDescent="0.25"/>
    <row r="59688" hidden="1" x14ac:dyDescent="0.25"/>
    <row r="59689" hidden="1" x14ac:dyDescent="0.25"/>
    <row r="59690" hidden="1" x14ac:dyDescent="0.25"/>
    <row r="59691" hidden="1" x14ac:dyDescent="0.25"/>
    <row r="59692" hidden="1" x14ac:dyDescent="0.25"/>
    <row r="59693" hidden="1" x14ac:dyDescent="0.25"/>
    <row r="59694" hidden="1" x14ac:dyDescent="0.25"/>
    <row r="59695" hidden="1" x14ac:dyDescent="0.25"/>
    <row r="59696" hidden="1" x14ac:dyDescent="0.25"/>
    <row r="59697" hidden="1" x14ac:dyDescent="0.25"/>
    <row r="59698" hidden="1" x14ac:dyDescent="0.25"/>
    <row r="59699" hidden="1" x14ac:dyDescent="0.25"/>
    <row r="59700" hidden="1" x14ac:dyDescent="0.25"/>
    <row r="59701" hidden="1" x14ac:dyDescent="0.25"/>
    <row r="59702" hidden="1" x14ac:dyDescent="0.25"/>
    <row r="59703" hidden="1" x14ac:dyDescent="0.25"/>
    <row r="59704" hidden="1" x14ac:dyDescent="0.25"/>
    <row r="59705" hidden="1" x14ac:dyDescent="0.25"/>
    <row r="59706" hidden="1" x14ac:dyDescent="0.25"/>
    <row r="59707" hidden="1" x14ac:dyDescent="0.25"/>
    <row r="59708" hidden="1" x14ac:dyDescent="0.25"/>
    <row r="59709" hidden="1" x14ac:dyDescent="0.25"/>
    <row r="59710" hidden="1" x14ac:dyDescent="0.25"/>
    <row r="59711" hidden="1" x14ac:dyDescent="0.25"/>
    <row r="59712" hidden="1" x14ac:dyDescent="0.25"/>
    <row r="59713" hidden="1" x14ac:dyDescent="0.25"/>
    <row r="59714" hidden="1" x14ac:dyDescent="0.25"/>
    <row r="59715" hidden="1" x14ac:dyDescent="0.25"/>
    <row r="59716" hidden="1" x14ac:dyDescent="0.25"/>
    <row r="59717" hidden="1" x14ac:dyDescent="0.25"/>
    <row r="59718" hidden="1" x14ac:dyDescent="0.25"/>
    <row r="59719" hidden="1" x14ac:dyDescent="0.25"/>
    <row r="59720" hidden="1" x14ac:dyDescent="0.25"/>
    <row r="59721" hidden="1" x14ac:dyDescent="0.25"/>
    <row r="59722" hidden="1" x14ac:dyDescent="0.25"/>
    <row r="59723" hidden="1" x14ac:dyDescent="0.25"/>
    <row r="59724" hidden="1" x14ac:dyDescent="0.25"/>
    <row r="59725" hidden="1" x14ac:dyDescent="0.25"/>
    <row r="59726" hidden="1" x14ac:dyDescent="0.25"/>
    <row r="59727" hidden="1" x14ac:dyDescent="0.25"/>
    <row r="59728" hidden="1" x14ac:dyDescent="0.25"/>
    <row r="59729" hidden="1" x14ac:dyDescent="0.25"/>
    <row r="59730" hidden="1" x14ac:dyDescent="0.25"/>
    <row r="59731" hidden="1" x14ac:dyDescent="0.25"/>
    <row r="59732" hidden="1" x14ac:dyDescent="0.25"/>
    <row r="59733" hidden="1" x14ac:dyDescent="0.25"/>
    <row r="59734" hidden="1" x14ac:dyDescent="0.25"/>
    <row r="59735" hidden="1" x14ac:dyDescent="0.25"/>
    <row r="59736" hidden="1" x14ac:dyDescent="0.25"/>
    <row r="59737" hidden="1" x14ac:dyDescent="0.25"/>
    <row r="59738" hidden="1" x14ac:dyDescent="0.25"/>
    <row r="59739" hidden="1" x14ac:dyDescent="0.25"/>
    <row r="59740" hidden="1" x14ac:dyDescent="0.25"/>
    <row r="59741" hidden="1" x14ac:dyDescent="0.25"/>
    <row r="59742" hidden="1" x14ac:dyDescent="0.25"/>
    <row r="59743" hidden="1" x14ac:dyDescent="0.25"/>
    <row r="59744" hidden="1" x14ac:dyDescent="0.25"/>
    <row r="59745" hidden="1" x14ac:dyDescent="0.25"/>
    <row r="59746" hidden="1" x14ac:dyDescent="0.25"/>
    <row r="59747" hidden="1" x14ac:dyDescent="0.25"/>
    <row r="59748" hidden="1" x14ac:dyDescent="0.25"/>
    <row r="59749" hidden="1" x14ac:dyDescent="0.25"/>
    <row r="59750" hidden="1" x14ac:dyDescent="0.25"/>
    <row r="59751" hidden="1" x14ac:dyDescent="0.25"/>
    <row r="59752" hidden="1" x14ac:dyDescent="0.25"/>
    <row r="59753" hidden="1" x14ac:dyDescent="0.25"/>
    <row r="59754" hidden="1" x14ac:dyDescent="0.25"/>
    <row r="59755" hidden="1" x14ac:dyDescent="0.25"/>
    <row r="59756" hidden="1" x14ac:dyDescent="0.25"/>
    <row r="59757" hidden="1" x14ac:dyDescent="0.25"/>
    <row r="59758" hidden="1" x14ac:dyDescent="0.25"/>
    <row r="59759" hidden="1" x14ac:dyDescent="0.25"/>
    <row r="59760" hidden="1" x14ac:dyDescent="0.25"/>
    <row r="59761" hidden="1" x14ac:dyDescent="0.25"/>
    <row r="59762" hidden="1" x14ac:dyDescent="0.25"/>
    <row r="59763" hidden="1" x14ac:dyDescent="0.25"/>
    <row r="59764" hidden="1" x14ac:dyDescent="0.25"/>
    <row r="59765" hidden="1" x14ac:dyDescent="0.25"/>
    <row r="59766" hidden="1" x14ac:dyDescent="0.25"/>
    <row r="59767" hidden="1" x14ac:dyDescent="0.25"/>
    <row r="59768" hidden="1" x14ac:dyDescent="0.25"/>
    <row r="59769" hidden="1" x14ac:dyDescent="0.25"/>
    <row r="59770" hidden="1" x14ac:dyDescent="0.25"/>
    <row r="59771" hidden="1" x14ac:dyDescent="0.25"/>
    <row r="59772" hidden="1" x14ac:dyDescent="0.25"/>
    <row r="59773" hidden="1" x14ac:dyDescent="0.25"/>
    <row r="59774" hidden="1" x14ac:dyDescent="0.25"/>
    <row r="59775" hidden="1" x14ac:dyDescent="0.25"/>
    <row r="59776" hidden="1" x14ac:dyDescent="0.25"/>
    <row r="59777" hidden="1" x14ac:dyDescent="0.25"/>
    <row r="59778" hidden="1" x14ac:dyDescent="0.25"/>
    <row r="59779" hidden="1" x14ac:dyDescent="0.25"/>
    <row r="59780" hidden="1" x14ac:dyDescent="0.25"/>
    <row r="59781" hidden="1" x14ac:dyDescent="0.25"/>
    <row r="59782" hidden="1" x14ac:dyDescent="0.25"/>
    <row r="59783" hidden="1" x14ac:dyDescent="0.25"/>
    <row r="59784" hidden="1" x14ac:dyDescent="0.25"/>
    <row r="59785" hidden="1" x14ac:dyDescent="0.25"/>
    <row r="59786" hidden="1" x14ac:dyDescent="0.25"/>
    <row r="59787" hidden="1" x14ac:dyDescent="0.25"/>
    <row r="59788" hidden="1" x14ac:dyDescent="0.25"/>
    <row r="59789" hidden="1" x14ac:dyDescent="0.25"/>
    <row r="59790" hidden="1" x14ac:dyDescent="0.25"/>
    <row r="59791" hidden="1" x14ac:dyDescent="0.25"/>
    <row r="59792" hidden="1" x14ac:dyDescent="0.25"/>
    <row r="59793" hidden="1" x14ac:dyDescent="0.25"/>
    <row r="59794" hidden="1" x14ac:dyDescent="0.25"/>
    <row r="59795" hidden="1" x14ac:dyDescent="0.25"/>
    <row r="59796" hidden="1" x14ac:dyDescent="0.25"/>
    <row r="59797" hidden="1" x14ac:dyDescent="0.25"/>
    <row r="59798" hidden="1" x14ac:dyDescent="0.25"/>
    <row r="59799" hidden="1" x14ac:dyDescent="0.25"/>
    <row r="59800" hidden="1" x14ac:dyDescent="0.25"/>
    <row r="59801" hidden="1" x14ac:dyDescent="0.25"/>
    <row r="59802" hidden="1" x14ac:dyDescent="0.25"/>
    <row r="59803" hidden="1" x14ac:dyDescent="0.25"/>
    <row r="59804" hidden="1" x14ac:dyDescent="0.25"/>
    <row r="59805" hidden="1" x14ac:dyDescent="0.25"/>
    <row r="59806" hidden="1" x14ac:dyDescent="0.25"/>
    <row r="59807" hidden="1" x14ac:dyDescent="0.25"/>
    <row r="59808" hidden="1" x14ac:dyDescent="0.25"/>
    <row r="59809" hidden="1" x14ac:dyDescent="0.25"/>
    <row r="59810" hidden="1" x14ac:dyDescent="0.25"/>
    <row r="59811" hidden="1" x14ac:dyDescent="0.25"/>
    <row r="59812" hidden="1" x14ac:dyDescent="0.25"/>
    <row r="59813" hidden="1" x14ac:dyDescent="0.25"/>
    <row r="59814" hidden="1" x14ac:dyDescent="0.25"/>
    <row r="59815" hidden="1" x14ac:dyDescent="0.25"/>
    <row r="59816" hidden="1" x14ac:dyDescent="0.25"/>
    <row r="59817" hidden="1" x14ac:dyDescent="0.25"/>
    <row r="59818" hidden="1" x14ac:dyDescent="0.25"/>
    <row r="59819" hidden="1" x14ac:dyDescent="0.25"/>
    <row r="59820" hidden="1" x14ac:dyDescent="0.25"/>
    <row r="59821" hidden="1" x14ac:dyDescent="0.25"/>
    <row r="59822" hidden="1" x14ac:dyDescent="0.25"/>
    <row r="59823" hidden="1" x14ac:dyDescent="0.25"/>
    <row r="59824" hidden="1" x14ac:dyDescent="0.25"/>
    <row r="59825" hidden="1" x14ac:dyDescent="0.25"/>
    <row r="59826" hidden="1" x14ac:dyDescent="0.25"/>
    <row r="59827" hidden="1" x14ac:dyDescent="0.25"/>
    <row r="59828" hidden="1" x14ac:dyDescent="0.25"/>
    <row r="59829" hidden="1" x14ac:dyDescent="0.25"/>
    <row r="59830" hidden="1" x14ac:dyDescent="0.25"/>
    <row r="59831" hidden="1" x14ac:dyDescent="0.25"/>
    <row r="59832" hidden="1" x14ac:dyDescent="0.25"/>
    <row r="59833" hidden="1" x14ac:dyDescent="0.25"/>
    <row r="59834" hidden="1" x14ac:dyDescent="0.25"/>
    <row r="59835" hidden="1" x14ac:dyDescent="0.25"/>
    <row r="59836" hidden="1" x14ac:dyDescent="0.25"/>
    <row r="59837" hidden="1" x14ac:dyDescent="0.25"/>
    <row r="59838" hidden="1" x14ac:dyDescent="0.25"/>
    <row r="59839" hidden="1" x14ac:dyDescent="0.25"/>
    <row r="59840" hidden="1" x14ac:dyDescent="0.25"/>
    <row r="59841" hidden="1" x14ac:dyDescent="0.25"/>
    <row r="59842" hidden="1" x14ac:dyDescent="0.25"/>
    <row r="59843" hidden="1" x14ac:dyDescent="0.25"/>
    <row r="59844" hidden="1" x14ac:dyDescent="0.25"/>
    <row r="59845" hidden="1" x14ac:dyDescent="0.25"/>
    <row r="59846" hidden="1" x14ac:dyDescent="0.25"/>
    <row r="59847" hidden="1" x14ac:dyDescent="0.25"/>
    <row r="59848" hidden="1" x14ac:dyDescent="0.25"/>
    <row r="59849" hidden="1" x14ac:dyDescent="0.25"/>
    <row r="59850" hidden="1" x14ac:dyDescent="0.25"/>
    <row r="59851" hidden="1" x14ac:dyDescent="0.25"/>
    <row r="59852" hidden="1" x14ac:dyDescent="0.25"/>
    <row r="59853" hidden="1" x14ac:dyDescent="0.25"/>
    <row r="59854" hidden="1" x14ac:dyDescent="0.25"/>
    <row r="59855" hidden="1" x14ac:dyDescent="0.25"/>
    <row r="59856" hidden="1" x14ac:dyDescent="0.25"/>
    <row r="59857" hidden="1" x14ac:dyDescent="0.25"/>
    <row r="59858" hidden="1" x14ac:dyDescent="0.25"/>
    <row r="59859" hidden="1" x14ac:dyDescent="0.25"/>
    <row r="59860" hidden="1" x14ac:dyDescent="0.25"/>
    <row r="59861" hidden="1" x14ac:dyDescent="0.25"/>
    <row r="59862" hidden="1" x14ac:dyDescent="0.25"/>
    <row r="59863" hidden="1" x14ac:dyDescent="0.25"/>
    <row r="59864" hidden="1" x14ac:dyDescent="0.25"/>
    <row r="59865" hidden="1" x14ac:dyDescent="0.25"/>
    <row r="59866" hidden="1" x14ac:dyDescent="0.25"/>
    <row r="59867" hidden="1" x14ac:dyDescent="0.25"/>
    <row r="59868" hidden="1" x14ac:dyDescent="0.25"/>
    <row r="59869" hidden="1" x14ac:dyDescent="0.25"/>
    <row r="59870" hidden="1" x14ac:dyDescent="0.25"/>
    <row r="59871" hidden="1" x14ac:dyDescent="0.25"/>
    <row r="59872" hidden="1" x14ac:dyDescent="0.25"/>
    <row r="59873" hidden="1" x14ac:dyDescent="0.25"/>
    <row r="59874" hidden="1" x14ac:dyDescent="0.25"/>
    <row r="59875" hidden="1" x14ac:dyDescent="0.25"/>
    <row r="59876" hidden="1" x14ac:dyDescent="0.25"/>
    <row r="59877" hidden="1" x14ac:dyDescent="0.25"/>
    <row r="59878" hidden="1" x14ac:dyDescent="0.25"/>
    <row r="59879" hidden="1" x14ac:dyDescent="0.25"/>
    <row r="59880" hidden="1" x14ac:dyDescent="0.25"/>
    <row r="59881" hidden="1" x14ac:dyDescent="0.25"/>
    <row r="59882" hidden="1" x14ac:dyDescent="0.25"/>
    <row r="59883" hidden="1" x14ac:dyDescent="0.25"/>
    <row r="59884" hidden="1" x14ac:dyDescent="0.25"/>
    <row r="59885" hidden="1" x14ac:dyDescent="0.25"/>
    <row r="59886" hidden="1" x14ac:dyDescent="0.25"/>
    <row r="59887" hidden="1" x14ac:dyDescent="0.25"/>
    <row r="59888" hidden="1" x14ac:dyDescent="0.25"/>
    <row r="59889" hidden="1" x14ac:dyDescent="0.25"/>
    <row r="59890" hidden="1" x14ac:dyDescent="0.25"/>
    <row r="59891" hidden="1" x14ac:dyDescent="0.25"/>
    <row r="59892" hidden="1" x14ac:dyDescent="0.25"/>
    <row r="59893" hidden="1" x14ac:dyDescent="0.25"/>
    <row r="59894" hidden="1" x14ac:dyDescent="0.25"/>
    <row r="59895" hidden="1" x14ac:dyDescent="0.25"/>
    <row r="59896" hidden="1" x14ac:dyDescent="0.25"/>
    <row r="59897" hidden="1" x14ac:dyDescent="0.25"/>
    <row r="59898" hidden="1" x14ac:dyDescent="0.25"/>
    <row r="59899" hidden="1" x14ac:dyDescent="0.25"/>
    <row r="59900" hidden="1" x14ac:dyDescent="0.25"/>
    <row r="59901" hidden="1" x14ac:dyDescent="0.25"/>
    <row r="59902" hidden="1" x14ac:dyDescent="0.25"/>
    <row r="59903" hidden="1" x14ac:dyDescent="0.25"/>
    <row r="59904" hidden="1" x14ac:dyDescent="0.25"/>
    <row r="59905" hidden="1" x14ac:dyDescent="0.25"/>
    <row r="59906" hidden="1" x14ac:dyDescent="0.25"/>
    <row r="59907" hidden="1" x14ac:dyDescent="0.25"/>
    <row r="59908" hidden="1" x14ac:dyDescent="0.25"/>
    <row r="59909" hidden="1" x14ac:dyDescent="0.25"/>
    <row r="59910" hidden="1" x14ac:dyDescent="0.25"/>
    <row r="59911" hidden="1" x14ac:dyDescent="0.25"/>
    <row r="59912" hidden="1" x14ac:dyDescent="0.25"/>
    <row r="59913" hidden="1" x14ac:dyDescent="0.25"/>
    <row r="59914" hidden="1" x14ac:dyDescent="0.25"/>
    <row r="59915" hidden="1" x14ac:dyDescent="0.25"/>
    <row r="59916" hidden="1" x14ac:dyDescent="0.25"/>
    <row r="59917" hidden="1" x14ac:dyDescent="0.25"/>
    <row r="59918" hidden="1" x14ac:dyDescent="0.25"/>
    <row r="59919" hidden="1" x14ac:dyDescent="0.25"/>
    <row r="59920" hidden="1" x14ac:dyDescent="0.25"/>
    <row r="59921" hidden="1" x14ac:dyDescent="0.25"/>
    <row r="59922" hidden="1" x14ac:dyDescent="0.25"/>
    <row r="59923" hidden="1" x14ac:dyDescent="0.25"/>
    <row r="59924" hidden="1" x14ac:dyDescent="0.25"/>
    <row r="59925" hidden="1" x14ac:dyDescent="0.25"/>
    <row r="59926" hidden="1" x14ac:dyDescent="0.25"/>
    <row r="59927" hidden="1" x14ac:dyDescent="0.25"/>
    <row r="59928" hidden="1" x14ac:dyDescent="0.25"/>
    <row r="59929" hidden="1" x14ac:dyDescent="0.25"/>
    <row r="59930" hidden="1" x14ac:dyDescent="0.25"/>
    <row r="59931" hidden="1" x14ac:dyDescent="0.25"/>
    <row r="59932" hidden="1" x14ac:dyDescent="0.25"/>
    <row r="59933" hidden="1" x14ac:dyDescent="0.25"/>
    <row r="59934" hidden="1" x14ac:dyDescent="0.25"/>
    <row r="59935" hidden="1" x14ac:dyDescent="0.25"/>
    <row r="59936" hidden="1" x14ac:dyDescent="0.25"/>
    <row r="59937" hidden="1" x14ac:dyDescent="0.25"/>
    <row r="59938" hidden="1" x14ac:dyDescent="0.25"/>
    <row r="59939" hidden="1" x14ac:dyDescent="0.25"/>
    <row r="59940" hidden="1" x14ac:dyDescent="0.25"/>
    <row r="59941" hidden="1" x14ac:dyDescent="0.25"/>
    <row r="59942" hidden="1" x14ac:dyDescent="0.25"/>
    <row r="59943" hidden="1" x14ac:dyDescent="0.25"/>
    <row r="59944" hidden="1" x14ac:dyDescent="0.25"/>
    <row r="59945" hidden="1" x14ac:dyDescent="0.25"/>
    <row r="59946" hidden="1" x14ac:dyDescent="0.25"/>
    <row r="59947" hidden="1" x14ac:dyDescent="0.25"/>
    <row r="59948" hidden="1" x14ac:dyDescent="0.25"/>
    <row r="59949" hidden="1" x14ac:dyDescent="0.25"/>
    <row r="59950" hidden="1" x14ac:dyDescent="0.25"/>
    <row r="59951" hidden="1" x14ac:dyDescent="0.25"/>
    <row r="59952" hidden="1" x14ac:dyDescent="0.25"/>
    <row r="59953" hidden="1" x14ac:dyDescent="0.25"/>
    <row r="59954" hidden="1" x14ac:dyDescent="0.25"/>
    <row r="59955" hidden="1" x14ac:dyDescent="0.25"/>
    <row r="59956" hidden="1" x14ac:dyDescent="0.25"/>
    <row r="59957" hidden="1" x14ac:dyDescent="0.25"/>
    <row r="59958" hidden="1" x14ac:dyDescent="0.25"/>
    <row r="59959" hidden="1" x14ac:dyDescent="0.25"/>
    <row r="59960" hidden="1" x14ac:dyDescent="0.25"/>
    <row r="59961" hidden="1" x14ac:dyDescent="0.25"/>
    <row r="59962" hidden="1" x14ac:dyDescent="0.25"/>
    <row r="59963" hidden="1" x14ac:dyDescent="0.25"/>
    <row r="59964" hidden="1" x14ac:dyDescent="0.25"/>
    <row r="59965" hidden="1" x14ac:dyDescent="0.25"/>
    <row r="59966" hidden="1" x14ac:dyDescent="0.25"/>
    <row r="59967" hidden="1" x14ac:dyDescent="0.25"/>
    <row r="59968" hidden="1" x14ac:dyDescent="0.25"/>
    <row r="59969" hidden="1" x14ac:dyDescent="0.25"/>
    <row r="59970" hidden="1" x14ac:dyDescent="0.25"/>
    <row r="59971" hidden="1" x14ac:dyDescent="0.25"/>
    <row r="59972" hidden="1" x14ac:dyDescent="0.25"/>
    <row r="59973" hidden="1" x14ac:dyDescent="0.25"/>
    <row r="59974" hidden="1" x14ac:dyDescent="0.25"/>
    <row r="59975" hidden="1" x14ac:dyDescent="0.25"/>
    <row r="59976" hidden="1" x14ac:dyDescent="0.25"/>
    <row r="59977" hidden="1" x14ac:dyDescent="0.25"/>
    <row r="59978" hidden="1" x14ac:dyDescent="0.25"/>
    <row r="59979" hidden="1" x14ac:dyDescent="0.25"/>
    <row r="59980" hidden="1" x14ac:dyDescent="0.25"/>
    <row r="59981" hidden="1" x14ac:dyDescent="0.25"/>
    <row r="59982" hidden="1" x14ac:dyDescent="0.25"/>
    <row r="59983" hidden="1" x14ac:dyDescent="0.25"/>
    <row r="59984" hidden="1" x14ac:dyDescent="0.25"/>
    <row r="59985" hidden="1" x14ac:dyDescent="0.25"/>
    <row r="59986" hidden="1" x14ac:dyDescent="0.25"/>
    <row r="59987" hidden="1" x14ac:dyDescent="0.25"/>
    <row r="59988" hidden="1" x14ac:dyDescent="0.25"/>
    <row r="59989" hidden="1" x14ac:dyDescent="0.25"/>
    <row r="59990" hidden="1" x14ac:dyDescent="0.25"/>
    <row r="59991" hidden="1" x14ac:dyDescent="0.25"/>
    <row r="59992" hidden="1" x14ac:dyDescent="0.25"/>
    <row r="59993" hidden="1" x14ac:dyDescent="0.25"/>
    <row r="59994" hidden="1" x14ac:dyDescent="0.25"/>
    <row r="59995" hidden="1" x14ac:dyDescent="0.25"/>
    <row r="59996" hidden="1" x14ac:dyDescent="0.25"/>
    <row r="59997" hidden="1" x14ac:dyDescent="0.25"/>
    <row r="59998" hidden="1" x14ac:dyDescent="0.25"/>
    <row r="59999" hidden="1" x14ac:dyDescent="0.25"/>
    <row r="60000" hidden="1" x14ac:dyDescent="0.25"/>
    <row r="60001" hidden="1" x14ac:dyDescent="0.25"/>
    <row r="60002" hidden="1" x14ac:dyDescent="0.25"/>
    <row r="60003" hidden="1" x14ac:dyDescent="0.25"/>
    <row r="60004" hidden="1" x14ac:dyDescent="0.25"/>
    <row r="60005" hidden="1" x14ac:dyDescent="0.25"/>
    <row r="60006" hidden="1" x14ac:dyDescent="0.25"/>
    <row r="60007" hidden="1" x14ac:dyDescent="0.25"/>
    <row r="60008" hidden="1" x14ac:dyDescent="0.25"/>
    <row r="60009" hidden="1" x14ac:dyDescent="0.25"/>
    <row r="60010" hidden="1" x14ac:dyDescent="0.25"/>
    <row r="60011" hidden="1" x14ac:dyDescent="0.25"/>
    <row r="60012" hidden="1" x14ac:dyDescent="0.25"/>
    <row r="60013" hidden="1" x14ac:dyDescent="0.25"/>
    <row r="60014" hidden="1" x14ac:dyDescent="0.25"/>
    <row r="60015" hidden="1" x14ac:dyDescent="0.25"/>
    <row r="60016" hidden="1" x14ac:dyDescent="0.25"/>
    <row r="60017" hidden="1" x14ac:dyDescent="0.25"/>
    <row r="60018" hidden="1" x14ac:dyDescent="0.25"/>
    <row r="60019" hidden="1" x14ac:dyDescent="0.25"/>
    <row r="60020" hidden="1" x14ac:dyDescent="0.25"/>
    <row r="60021" hidden="1" x14ac:dyDescent="0.25"/>
    <row r="60022" hidden="1" x14ac:dyDescent="0.25"/>
    <row r="60023" hidden="1" x14ac:dyDescent="0.25"/>
    <row r="60024" hidden="1" x14ac:dyDescent="0.25"/>
    <row r="60025" hidden="1" x14ac:dyDescent="0.25"/>
    <row r="60026" hidden="1" x14ac:dyDescent="0.25"/>
    <row r="60027" hidden="1" x14ac:dyDescent="0.25"/>
    <row r="60028" hidden="1" x14ac:dyDescent="0.25"/>
    <row r="60029" hidden="1" x14ac:dyDescent="0.25"/>
    <row r="60030" hidden="1" x14ac:dyDescent="0.25"/>
    <row r="60031" hidden="1" x14ac:dyDescent="0.25"/>
    <row r="60032" hidden="1" x14ac:dyDescent="0.25"/>
    <row r="60033" hidden="1" x14ac:dyDescent="0.25"/>
    <row r="60034" hidden="1" x14ac:dyDescent="0.25"/>
    <row r="60035" hidden="1" x14ac:dyDescent="0.25"/>
    <row r="60036" hidden="1" x14ac:dyDescent="0.25"/>
    <row r="60037" hidden="1" x14ac:dyDescent="0.25"/>
    <row r="60038" hidden="1" x14ac:dyDescent="0.25"/>
    <row r="60039" hidden="1" x14ac:dyDescent="0.25"/>
    <row r="60040" hidden="1" x14ac:dyDescent="0.25"/>
    <row r="60041" hidden="1" x14ac:dyDescent="0.25"/>
    <row r="60042" hidden="1" x14ac:dyDescent="0.25"/>
    <row r="60043" hidden="1" x14ac:dyDescent="0.25"/>
    <row r="60044" hidden="1" x14ac:dyDescent="0.25"/>
    <row r="60045" hidden="1" x14ac:dyDescent="0.25"/>
    <row r="60046" hidden="1" x14ac:dyDescent="0.25"/>
    <row r="60047" hidden="1" x14ac:dyDescent="0.25"/>
    <row r="60048" hidden="1" x14ac:dyDescent="0.25"/>
    <row r="60049" hidden="1" x14ac:dyDescent="0.25"/>
    <row r="60050" hidden="1" x14ac:dyDescent="0.25"/>
    <row r="60051" hidden="1" x14ac:dyDescent="0.25"/>
    <row r="60052" hidden="1" x14ac:dyDescent="0.25"/>
    <row r="60053" hidden="1" x14ac:dyDescent="0.25"/>
    <row r="60054" hidden="1" x14ac:dyDescent="0.25"/>
    <row r="60055" hidden="1" x14ac:dyDescent="0.25"/>
    <row r="60056" hidden="1" x14ac:dyDescent="0.25"/>
    <row r="60057" hidden="1" x14ac:dyDescent="0.25"/>
    <row r="60058" hidden="1" x14ac:dyDescent="0.25"/>
    <row r="60059" hidden="1" x14ac:dyDescent="0.25"/>
    <row r="60060" hidden="1" x14ac:dyDescent="0.25"/>
    <row r="60061" hidden="1" x14ac:dyDescent="0.25"/>
    <row r="60062" hidden="1" x14ac:dyDescent="0.25"/>
    <row r="60063" hidden="1" x14ac:dyDescent="0.25"/>
    <row r="60064" hidden="1" x14ac:dyDescent="0.25"/>
    <row r="60065" hidden="1" x14ac:dyDescent="0.25"/>
    <row r="60066" hidden="1" x14ac:dyDescent="0.25"/>
    <row r="60067" hidden="1" x14ac:dyDescent="0.25"/>
    <row r="60068" hidden="1" x14ac:dyDescent="0.25"/>
    <row r="60069" hidden="1" x14ac:dyDescent="0.25"/>
    <row r="60070" hidden="1" x14ac:dyDescent="0.25"/>
    <row r="60071" hidden="1" x14ac:dyDescent="0.25"/>
    <row r="60072" hidden="1" x14ac:dyDescent="0.25"/>
    <row r="60073" hidden="1" x14ac:dyDescent="0.25"/>
    <row r="60074" hidden="1" x14ac:dyDescent="0.25"/>
    <row r="60075" hidden="1" x14ac:dyDescent="0.25"/>
    <row r="60076" hidden="1" x14ac:dyDescent="0.25"/>
    <row r="60077" hidden="1" x14ac:dyDescent="0.25"/>
    <row r="60078" hidden="1" x14ac:dyDescent="0.25"/>
    <row r="60079" hidden="1" x14ac:dyDescent="0.25"/>
    <row r="60080" hidden="1" x14ac:dyDescent="0.25"/>
    <row r="60081" hidden="1" x14ac:dyDescent="0.25"/>
    <row r="60082" hidden="1" x14ac:dyDescent="0.25"/>
    <row r="60083" hidden="1" x14ac:dyDescent="0.25"/>
    <row r="60084" hidden="1" x14ac:dyDescent="0.25"/>
    <row r="60085" hidden="1" x14ac:dyDescent="0.25"/>
    <row r="60086" hidden="1" x14ac:dyDescent="0.25"/>
    <row r="60087" hidden="1" x14ac:dyDescent="0.25"/>
    <row r="60088" hidden="1" x14ac:dyDescent="0.25"/>
    <row r="60089" hidden="1" x14ac:dyDescent="0.25"/>
    <row r="60090" hidden="1" x14ac:dyDescent="0.25"/>
    <row r="60091" hidden="1" x14ac:dyDescent="0.25"/>
    <row r="60092" hidden="1" x14ac:dyDescent="0.25"/>
    <row r="60093" hidden="1" x14ac:dyDescent="0.25"/>
    <row r="60094" hidden="1" x14ac:dyDescent="0.25"/>
    <row r="60095" hidden="1" x14ac:dyDescent="0.25"/>
    <row r="60096" hidden="1" x14ac:dyDescent="0.25"/>
    <row r="60097" hidden="1" x14ac:dyDescent="0.25"/>
    <row r="60098" hidden="1" x14ac:dyDescent="0.25"/>
    <row r="60099" hidden="1" x14ac:dyDescent="0.25"/>
    <row r="60100" hidden="1" x14ac:dyDescent="0.25"/>
    <row r="60101" hidden="1" x14ac:dyDescent="0.25"/>
    <row r="60102" hidden="1" x14ac:dyDescent="0.25"/>
    <row r="60103" hidden="1" x14ac:dyDescent="0.25"/>
    <row r="60104" hidden="1" x14ac:dyDescent="0.25"/>
    <row r="60105" hidden="1" x14ac:dyDescent="0.25"/>
    <row r="60106" hidden="1" x14ac:dyDescent="0.25"/>
    <row r="60107" hidden="1" x14ac:dyDescent="0.25"/>
    <row r="60108" hidden="1" x14ac:dyDescent="0.25"/>
    <row r="60109" hidden="1" x14ac:dyDescent="0.25"/>
    <row r="60110" hidden="1" x14ac:dyDescent="0.25"/>
    <row r="60111" hidden="1" x14ac:dyDescent="0.25"/>
    <row r="60112" hidden="1" x14ac:dyDescent="0.25"/>
    <row r="60113" hidden="1" x14ac:dyDescent="0.25"/>
    <row r="60114" hidden="1" x14ac:dyDescent="0.25"/>
    <row r="60115" hidden="1" x14ac:dyDescent="0.25"/>
    <row r="60116" hidden="1" x14ac:dyDescent="0.25"/>
    <row r="60117" hidden="1" x14ac:dyDescent="0.25"/>
    <row r="60118" hidden="1" x14ac:dyDescent="0.25"/>
    <row r="60119" hidden="1" x14ac:dyDescent="0.25"/>
    <row r="60120" hidden="1" x14ac:dyDescent="0.25"/>
    <row r="60121" hidden="1" x14ac:dyDescent="0.25"/>
    <row r="60122" hidden="1" x14ac:dyDescent="0.25"/>
    <row r="60123" hidden="1" x14ac:dyDescent="0.25"/>
    <row r="60124" hidden="1" x14ac:dyDescent="0.25"/>
    <row r="60125" hidden="1" x14ac:dyDescent="0.25"/>
    <row r="60126" hidden="1" x14ac:dyDescent="0.25"/>
    <row r="60127" hidden="1" x14ac:dyDescent="0.25"/>
    <row r="60128" hidden="1" x14ac:dyDescent="0.25"/>
    <row r="60129" hidden="1" x14ac:dyDescent="0.25"/>
    <row r="60130" hidden="1" x14ac:dyDescent="0.25"/>
    <row r="60131" hidden="1" x14ac:dyDescent="0.25"/>
    <row r="60132" hidden="1" x14ac:dyDescent="0.25"/>
    <row r="60133" hidden="1" x14ac:dyDescent="0.25"/>
    <row r="60134" hidden="1" x14ac:dyDescent="0.25"/>
    <row r="60135" hidden="1" x14ac:dyDescent="0.25"/>
    <row r="60136" hidden="1" x14ac:dyDescent="0.25"/>
    <row r="60137" hidden="1" x14ac:dyDescent="0.25"/>
    <row r="60138" hidden="1" x14ac:dyDescent="0.25"/>
    <row r="60139" hidden="1" x14ac:dyDescent="0.25"/>
    <row r="60140" hidden="1" x14ac:dyDescent="0.25"/>
    <row r="60141" hidden="1" x14ac:dyDescent="0.25"/>
    <row r="60142" hidden="1" x14ac:dyDescent="0.25"/>
    <row r="60143" hidden="1" x14ac:dyDescent="0.25"/>
    <row r="60144" hidden="1" x14ac:dyDescent="0.25"/>
    <row r="60145" hidden="1" x14ac:dyDescent="0.25"/>
    <row r="60146" hidden="1" x14ac:dyDescent="0.25"/>
    <row r="60147" hidden="1" x14ac:dyDescent="0.25"/>
    <row r="60148" hidden="1" x14ac:dyDescent="0.25"/>
    <row r="60149" hidden="1" x14ac:dyDescent="0.25"/>
    <row r="60150" hidden="1" x14ac:dyDescent="0.25"/>
    <row r="60151" hidden="1" x14ac:dyDescent="0.25"/>
    <row r="60152" hidden="1" x14ac:dyDescent="0.25"/>
    <row r="60153" hidden="1" x14ac:dyDescent="0.25"/>
    <row r="60154" hidden="1" x14ac:dyDescent="0.25"/>
    <row r="60155" hidden="1" x14ac:dyDescent="0.25"/>
    <row r="60156" hidden="1" x14ac:dyDescent="0.25"/>
    <row r="60157" hidden="1" x14ac:dyDescent="0.25"/>
    <row r="60158" hidden="1" x14ac:dyDescent="0.25"/>
    <row r="60159" hidden="1" x14ac:dyDescent="0.25"/>
    <row r="60160" hidden="1" x14ac:dyDescent="0.25"/>
    <row r="60161" hidden="1" x14ac:dyDescent="0.25"/>
    <row r="60162" hidden="1" x14ac:dyDescent="0.25"/>
    <row r="60163" hidden="1" x14ac:dyDescent="0.25"/>
    <row r="60164" hidden="1" x14ac:dyDescent="0.25"/>
    <row r="60165" hidden="1" x14ac:dyDescent="0.25"/>
    <row r="60166" hidden="1" x14ac:dyDescent="0.25"/>
    <row r="60167" hidden="1" x14ac:dyDescent="0.25"/>
    <row r="60168" hidden="1" x14ac:dyDescent="0.25"/>
    <row r="60169" hidden="1" x14ac:dyDescent="0.25"/>
    <row r="60170" hidden="1" x14ac:dyDescent="0.25"/>
    <row r="60171" hidden="1" x14ac:dyDescent="0.25"/>
    <row r="60172" hidden="1" x14ac:dyDescent="0.25"/>
    <row r="60173" hidden="1" x14ac:dyDescent="0.25"/>
    <row r="60174" hidden="1" x14ac:dyDescent="0.25"/>
    <row r="60175" hidden="1" x14ac:dyDescent="0.25"/>
    <row r="60176" hidden="1" x14ac:dyDescent="0.25"/>
    <row r="60177" hidden="1" x14ac:dyDescent="0.25"/>
    <row r="60178" hidden="1" x14ac:dyDescent="0.25"/>
    <row r="60179" hidden="1" x14ac:dyDescent="0.25"/>
    <row r="60180" hidden="1" x14ac:dyDescent="0.25"/>
    <row r="60181" hidden="1" x14ac:dyDescent="0.25"/>
    <row r="60182" hidden="1" x14ac:dyDescent="0.25"/>
    <row r="60183" hidden="1" x14ac:dyDescent="0.25"/>
    <row r="60184" hidden="1" x14ac:dyDescent="0.25"/>
    <row r="60185" hidden="1" x14ac:dyDescent="0.25"/>
    <row r="60186" hidden="1" x14ac:dyDescent="0.25"/>
    <row r="60187" hidden="1" x14ac:dyDescent="0.25"/>
    <row r="60188" hidden="1" x14ac:dyDescent="0.25"/>
    <row r="60189" hidden="1" x14ac:dyDescent="0.25"/>
    <row r="60190" hidden="1" x14ac:dyDescent="0.25"/>
    <row r="60191" hidden="1" x14ac:dyDescent="0.25"/>
    <row r="60192" hidden="1" x14ac:dyDescent="0.25"/>
    <row r="60193" hidden="1" x14ac:dyDescent="0.25"/>
    <row r="60194" hidden="1" x14ac:dyDescent="0.25"/>
    <row r="60195" hidden="1" x14ac:dyDescent="0.25"/>
    <row r="60196" hidden="1" x14ac:dyDescent="0.25"/>
    <row r="60197" hidden="1" x14ac:dyDescent="0.25"/>
    <row r="60198" hidden="1" x14ac:dyDescent="0.25"/>
    <row r="60199" hidden="1" x14ac:dyDescent="0.25"/>
    <row r="60200" hidden="1" x14ac:dyDescent="0.25"/>
    <row r="60201" hidden="1" x14ac:dyDescent="0.25"/>
    <row r="60202" hidden="1" x14ac:dyDescent="0.25"/>
    <row r="60203" hidden="1" x14ac:dyDescent="0.25"/>
    <row r="60204" hidden="1" x14ac:dyDescent="0.25"/>
    <row r="60205" hidden="1" x14ac:dyDescent="0.25"/>
    <row r="60206" hidden="1" x14ac:dyDescent="0.25"/>
    <row r="60207" hidden="1" x14ac:dyDescent="0.25"/>
    <row r="60208" hidden="1" x14ac:dyDescent="0.25"/>
    <row r="60209" hidden="1" x14ac:dyDescent="0.25"/>
    <row r="60210" hidden="1" x14ac:dyDescent="0.25"/>
    <row r="60211" hidden="1" x14ac:dyDescent="0.25"/>
    <row r="60212" hidden="1" x14ac:dyDescent="0.25"/>
    <row r="60213" hidden="1" x14ac:dyDescent="0.25"/>
    <row r="60214" hidden="1" x14ac:dyDescent="0.25"/>
    <row r="60215" hidden="1" x14ac:dyDescent="0.25"/>
    <row r="60216" hidden="1" x14ac:dyDescent="0.25"/>
    <row r="60217" hidden="1" x14ac:dyDescent="0.25"/>
    <row r="60218" hidden="1" x14ac:dyDescent="0.25"/>
    <row r="60219" hidden="1" x14ac:dyDescent="0.25"/>
    <row r="60220" hidden="1" x14ac:dyDescent="0.25"/>
    <row r="60221" hidden="1" x14ac:dyDescent="0.25"/>
    <row r="60222" hidden="1" x14ac:dyDescent="0.25"/>
    <row r="60223" hidden="1" x14ac:dyDescent="0.25"/>
    <row r="60224" hidden="1" x14ac:dyDescent="0.25"/>
    <row r="60225" hidden="1" x14ac:dyDescent="0.25"/>
    <row r="60226" hidden="1" x14ac:dyDescent="0.25"/>
    <row r="60227" hidden="1" x14ac:dyDescent="0.25"/>
    <row r="60228" hidden="1" x14ac:dyDescent="0.25"/>
    <row r="60229" hidden="1" x14ac:dyDescent="0.25"/>
    <row r="60230" hidden="1" x14ac:dyDescent="0.25"/>
    <row r="60231" hidden="1" x14ac:dyDescent="0.25"/>
    <row r="60232" hidden="1" x14ac:dyDescent="0.25"/>
    <row r="60233" hidden="1" x14ac:dyDescent="0.25"/>
    <row r="60234" hidden="1" x14ac:dyDescent="0.25"/>
    <row r="60235" hidden="1" x14ac:dyDescent="0.25"/>
    <row r="60236" hidden="1" x14ac:dyDescent="0.25"/>
    <row r="60237" hidden="1" x14ac:dyDescent="0.25"/>
    <row r="60238" hidden="1" x14ac:dyDescent="0.25"/>
    <row r="60239" hidden="1" x14ac:dyDescent="0.25"/>
    <row r="60240" hidden="1" x14ac:dyDescent="0.25"/>
    <row r="60241" hidden="1" x14ac:dyDescent="0.25"/>
    <row r="60242" hidden="1" x14ac:dyDescent="0.25"/>
    <row r="60243" hidden="1" x14ac:dyDescent="0.25"/>
    <row r="60244" hidden="1" x14ac:dyDescent="0.25"/>
    <row r="60245" hidden="1" x14ac:dyDescent="0.25"/>
    <row r="60246" hidden="1" x14ac:dyDescent="0.25"/>
    <row r="60247" hidden="1" x14ac:dyDescent="0.25"/>
    <row r="60248" hidden="1" x14ac:dyDescent="0.25"/>
    <row r="60249" hidden="1" x14ac:dyDescent="0.25"/>
    <row r="60250" hidden="1" x14ac:dyDescent="0.25"/>
    <row r="60251" hidden="1" x14ac:dyDescent="0.25"/>
    <row r="60252" hidden="1" x14ac:dyDescent="0.25"/>
    <row r="60253" hidden="1" x14ac:dyDescent="0.25"/>
    <row r="60254" hidden="1" x14ac:dyDescent="0.25"/>
    <row r="60255" hidden="1" x14ac:dyDescent="0.25"/>
    <row r="60256" hidden="1" x14ac:dyDescent="0.25"/>
    <row r="60257" hidden="1" x14ac:dyDescent="0.25"/>
    <row r="60258" hidden="1" x14ac:dyDescent="0.25"/>
    <row r="60259" hidden="1" x14ac:dyDescent="0.25"/>
    <row r="60260" hidden="1" x14ac:dyDescent="0.25"/>
    <row r="60261" hidden="1" x14ac:dyDescent="0.25"/>
    <row r="60262" hidden="1" x14ac:dyDescent="0.25"/>
    <row r="60263" hidden="1" x14ac:dyDescent="0.25"/>
    <row r="60264" hidden="1" x14ac:dyDescent="0.25"/>
    <row r="60265" hidden="1" x14ac:dyDescent="0.25"/>
    <row r="60266" hidden="1" x14ac:dyDescent="0.25"/>
    <row r="60267" hidden="1" x14ac:dyDescent="0.25"/>
    <row r="60268" hidden="1" x14ac:dyDescent="0.25"/>
    <row r="60269" hidden="1" x14ac:dyDescent="0.25"/>
    <row r="60270" hidden="1" x14ac:dyDescent="0.25"/>
    <row r="60271" hidden="1" x14ac:dyDescent="0.25"/>
    <row r="60272" hidden="1" x14ac:dyDescent="0.25"/>
    <row r="60273" hidden="1" x14ac:dyDescent="0.25"/>
    <row r="60274" hidden="1" x14ac:dyDescent="0.25"/>
    <row r="60275" hidden="1" x14ac:dyDescent="0.25"/>
    <row r="60276" hidden="1" x14ac:dyDescent="0.25"/>
    <row r="60277" hidden="1" x14ac:dyDescent="0.25"/>
    <row r="60278" hidden="1" x14ac:dyDescent="0.25"/>
    <row r="60279" hidden="1" x14ac:dyDescent="0.25"/>
    <row r="60280" hidden="1" x14ac:dyDescent="0.25"/>
    <row r="60281" hidden="1" x14ac:dyDescent="0.25"/>
    <row r="60282" hidden="1" x14ac:dyDescent="0.25"/>
    <row r="60283" hidden="1" x14ac:dyDescent="0.25"/>
    <row r="60284" hidden="1" x14ac:dyDescent="0.25"/>
    <row r="60285" hidden="1" x14ac:dyDescent="0.25"/>
    <row r="60286" hidden="1" x14ac:dyDescent="0.25"/>
    <row r="60287" hidden="1" x14ac:dyDescent="0.25"/>
    <row r="60288" hidden="1" x14ac:dyDescent="0.25"/>
    <row r="60289" hidden="1" x14ac:dyDescent="0.25"/>
    <row r="60290" hidden="1" x14ac:dyDescent="0.25"/>
    <row r="60291" hidden="1" x14ac:dyDescent="0.25"/>
    <row r="60292" hidden="1" x14ac:dyDescent="0.25"/>
    <row r="60293" hidden="1" x14ac:dyDescent="0.25"/>
    <row r="60294" hidden="1" x14ac:dyDescent="0.25"/>
    <row r="60295" hidden="1" x14ac:dyDescent="0.25"/>
    <row r="60296" hidden="1" x14ac:dyDescent="0.25"/>
    <row r="60297" hidden="1" x14ac:dyDescent="0.25"/>
    <row r="60298" hidden="1" x14ac:dyDescent="0.25"/>
    <row r="60299" hidden="1" x14ac:dyDescent="0.25"/>
    <row r="60300" hidden="1" x14ac:dyDescent="0.25"/>
    <row r="60301" hidden="1" x14ac:dyDescent="0.25"/>
    <row r="60302" hidden="1" x14ac:dyDescent="0.25"/>
    <row r="60303" hidden="1" x14ac:dyDescent="0.25"/>
    <row r="60304" hidden="1" x14ac:dyDescent="0.25"/>
    <row r="60305" hidden="1" x14ac:dyDescent="0.25"/>
    <row r="60306" hidden="1" x14ac:dyDescent="0.25"/>
    <row r="60307" hidden="1" x14ac:dyDescent="0.25"/>
    <row r="60308" hidden="1" x14ac:dyDescent="0.25"/>
    <row r="60309" hidden="1" x14ac:dyDescent="0.25"/>
    <row r="60310" hidden="1" x14ac:dyDescent="0.25"/>
    <row r="60311" hidden="1" x14ac:dyDescent="0.25"/>
    <row r="60312" hidden="1" x14ac:dyDescent="0.25"/>
    <row r="60313" hidden="1" x14ac:dyDescent="0.25"/>
    <row r="60314" hidden="1" x14ac:dyDescent="0.25"/>
    <row r="60315" hidden="1" x14ac:dyDescent="0.25"/>
    <row r="60316" hidden="1" x14ac:dyDescent="0.25"/>
    <row r="60317" hidden="1" x14ac:dyDescent="0.25"/>
    <row r="60318" hidden="1" x14ac:dyDescent="0.25"/>
    <row r="60319" hidden="1" x14ac:dyDescent="0.25"/>
    <row r="60320" hidden="1" x14ac:dyDescent="0.25"/>
    <row r="60321" hidden="1" x14ac:dyDescent="0.25"/>
    <row r="60322" hidden="1" x14ac:dyDescent="0.25"/>
    <row r="60323" hidden="1" x14ac:dyDescent="0.25"/>
    <row r="60324" hidden="1" x14ac:dyDescent="0.25"/>
    <row r="60325" hidden="1" x14ac:dyDescent="0.25"/>
    <row r="60326" hidden="1" x14ac:dyDescent="0.25"/>
    <row r="60327" hidden="1" x14ac:dyDescent="0.25"/>
    <row r="60328" hidden="1" x14ac:dyDescent="0.25"/>
    <row r="60329" hidden="1" x14ac:dyDescent="0.25"/>
    <row r="60330" hidden="1" x14ac:dyDescent="0.25"/>
    <row r="60331" hidden="1" x14ac:dyDescent="0.25"/>
    <row r="60332" hidden="1" x14ac:dyDescent="0.25"/>
    <row r="60333" hidden="1" x14ac:dyDescent="0.25"/>
    <row r="60334" hidden="1" x14ac:dyDescent="0.25"/>
    <row r="60335" hidden="1" x14ac:dyDescent="0.25"/>
    <row r="60336" hidden="1" x14ac:dyDescent="0.25"/>
    <row r="60337" hidden="1" x14ac:dyDescent="0.25"/>
    <row r="60338" hidden="1" x14ac:dyDescent="0.25"/>
    <row r="60339" hidden="1" x14ac:dyDescent="0.25"/>
    <row r="60340" hidden="1" x14ac:dyDescent="0.25"/>
    <row r="60341" hidden="1" x14ac:dyDescent="0.25"/>
    <row r="60342" hidden="1" x14ac:dyDescent="0.25"/>
    <row r="60343" hidden="1" x14ac:dyDescent="0.25"/>
    <row r="60344" hidden="1" x14ac:dyDescent="0.25"/>
    <row r="60345" hidden="1" x14ac:dyDescent="0.25"/>
    <row r="60346" hidden="1" x14ac:dyDescent="0.25"/>
    <row r="60347" hidden="1" x14ac:dyDescent="0.25"/>
    <row r="60348" hidden="1" x14ac:dyDescent="0.25"/>
    <row r="60349" hidden="1" x14ac:dyDescent="0.25"/>
    <row r="60350" hidden="1" x14ac:dyDescent="0.25"/>
    <row r="60351" hidden="1" x14ac:dyDescent="0.25"/>
    <row r="60352" hidden="1" x14ac:dyDescent="0.25"/>
    <row r="60353" hidden="1" x14ac:dyDescent="0.25"/>
    <row r="60354" hidden="1" x14ac:dyDescent="0.25"/>
    <row r="60355" hidden="1" x14ac:dyDescent="0.25"/>
    <row r="60356" hidden="1" x14ac:dyDescent="0.25"/>
    <row r="60357" hidden="1" x14ac:dyDescent="0.25"/>
    <row r="60358" hidden="1" x14ac:dyDescent="0.25"/>
    <row r="60359" hidden="1" x14ac:dyDescent="0.25"/>
    <row r="60360" hidden="1" x14ac:dyDescent="0.25"/>
    <row r="60361" hidden="1" x14ac:dyDescent="0.25"/>
    <row r="60362" hidden="1" x14ac:dyDescent="0.25"/>
    <row r="60363" hidden="1" x14ac:dyDescent="0.25"/>
    <row r="60364" hidden="1" x14ac:dyDescent="0.25"/>
    <row r="60365" hidden="1" x14ac:dyDescent="0.25"/>
    <row r="60366" hidden="1" x14ac:dyDescent="0.25"/>
    <row r="60367" hidden="1" x14ac:dyDescent="0.25"/>
    <row r="60368" hidden="1" x14ac:dyDescent="0.25"/>
    <row r="60369" hidden="1" x14ac:dyDescent="0.25"/>
    <row r="60370" hidden="1" x14ac:dyDescent="0.25"/>
    <row r="60371" hidden="1" x14ac:dyDescent="0.25"/>
    <row r="60372" hidden="1" x14ac:dyDescent="0.25"/>
    <row r="60373" hidden="1" x14ac:dyDescent="0.25"/>
    <row r="60374" hidden="1" x14ac:dyDescent="0.25"/>
    <row r="60375" hidden="1" x14ac:dyDescent="0.25"/>
    <row r="60376" hidden="1" x14ac:dyDescent="0.25"/>
    <row r="60377" hidden="1" x14ac:dyDescent="0.25"/>
    <row r="60378" hidden="1" x14ac:dyDescent="0.25"/>
    <row r="60379" hidden="1" x14ac:dyDescent="0.25"/>
    <row r="60380" hidden="1" x14ac:dyDescent="0.25"/>
    <row r="60381" hidden="1" x14ac:dyDescent="0.25"/>
    <row r="60382" hidden="1" x14ac:dyDescent="0.25"/>
    <row r="60383" hidden="1" x14ac:dyDescent="0.25"/>
    <row r="60384" hidden="1" x14ac:dyDescent="0.25"/>
    <row r="60385" hidden="1" x14ac:dyDescent="0.25"/>
    <row r="60386" hidden="1" x14ac:dyDescent="0.25"/>
    <row r="60387" hidden="1" x14ac:dyDescent="0.25"/>
    <row r="60388" hidden="1" x14ac:dyDescent="0.25"/>
    <row r="60389" hidden="1" x14ac:dyDescent="0.25"/>
    <row r="60390" hidden="1" x14ac:dyDescent="0.25"/>
    <row r="60391" hidden="1" x14ac:dyDescent="0.25"/>
    <row r="60392" hidden="1" x14ac:dyDescent="0.25"/>
    <row r="60393" hidden="1" x14ac:dyDescent="0.25"/>
    <row r="60394" hidden="1" x14ac:dyDescent="0.25"/>
    <row r="60395" hidden="1" x14ac:dyDescent="0.25"/>
    <row r="60396" hidden="1" x14ac:dyDescent="0.25"/>
    <row r="60397" hidden="1" x14ac:dyDescent="0.25"/>
    <row r="60398" hidden="1" x14ac:dyDescent="0.25"/>
    <row r="60399" hidden="1" x14ac:dyDescent="0.25"/>
    <row r="60400" hidden="1" x14ac:dyDescent="0.25"/>
    <row r="60401" hidden="1" x14ac:dyDescent="0.25"/>
    <row r="60402" hidden="1" x14ac:dyDescent="0.25"/>
    <row r="60403" hidden="1" x14ac:dyDescent="0.25"/>
    <row r="60404" hidden="1" x14ac:dyDescent="0.25"/>
    <row r="60405" hidden="1" x14ac:dyDescent="0.25"/>
    <row r="60406" hidden="1" x14ac:dyDescent="0.25"/>
    <row r="60407" hidden="1" x14ac:dyDescent="0.25"/>
    <row r="60408" hidden="1" x14ac:dyDescent="0.25"/>
    <row r="60409" hidden="1" x14ac:dyDescent="0.25"/>
    <row r="60410" hidden="1" x14ac:dyDescent="0.25"/>
    <row r="60411" hidden="1" x14ac:dyDescent="0.25"/>
    <row r="60412" hidden="1" x14ac:dyDescent="0.25"/>
    <row r="60413" hidden="1" x14ac:dyDescent="0.25"/>
    <row r="60414" hidden="1" x14ac:dyDescent="0.25"/>
    <row r="60415" hidden="1" x14ac:dyDescent="0.25"/>
    <row r="60416" hidden="1" x14ac:dyDescent="0.25"/>
    <row r="60417" hidden="1" x14ac:dyDescent="0.25"/>
    <row r="60418" hidden="1" x14ac:dyDescent="0.25"/>
    <row r="60419" hidden="1" x14ac:dyDescent="0.25"/>
    <row r="60420" hidden="1" x14ac:dyDescent="0.25"/>
    <row r="60421" hidden="1" x14ac:dyDescent="0.25"/>
    <row r="60422" hidden="1" x14ac:dyDescent="0.25"/>
    <row r="60423" hidden="1" x14ac:dyDescent="0.25"/>
    <row r="60424" hidden="1" x14ac:dyDescent="0.25"/>
    <row r="60425" hidden="1" x14ac:dyDescent="0.25"/>
    <row r="60426" hidden="1" x14ac:dyDescent="0.25"/>
    <row r="60427" hidden="1" x14ac:dyDescent="0.25"/>
    <row r="60428" hidden="1" x14ac:dyDescent="0.25"/>
    <row r="60429" hidden="1" x14ac:dyDescent="0.25"/>
    <row r="60430" hidden="1" x14ac:dyDescent="0.25"/>
    <row r="60431" hidden="1" x14ac:dyDescent="0.25"/>
    <row r="60432" hidden="1" x14ac:dyDescent="0.25"/>
    <row r="60433" hidden="1" x14ac:dyDescent="0.25"/>
    <row r="60434" hidden="1" x14ac:dyDescent="0.25"/>
    <row r="60435" hidden="1" x14ac:dyDescent="0.25"/>
    <row r="60436" hidden="1" x14ac:dyDescent="0.25"/>
    <row r="60437" hidden="1" x14ac:dyDescent="0.25"/>
    <row r="60438" hidden="1" x14ac:dyDescent="0.25"/>
    <row r="60439" hidden="1" x14ac:dyDescent="0.25"/>
    <row r="60440" hidden="1" x14ac:dyDescent="0.25"/>
    <row r="60441" hidden="1" x14ac:dyDescent="0.25"/>
    <row r="60442" hidden="1" x14ac:dyDescent="0.25"/>
    <row r="60443" hidden="1" x14ac:dyDescent="0.25"/>
    <row r="60444" hidden="1" x14ac:dyDescent="0.25"/>
    <row r="60445" hidden="1" x14ac:dyDescent="0.25"/>
    <row r="60446" hidden="1" x14ac:dyDescent="0.25"/>
    <row r="60447" hidden="1" x14ac:dyDescent="0.25"/>
    <row r="60448" hidden="1" x14ac:dyDescent="0.25"/>
    <row r="60449" hidden="1" x14ac:dyDescent="0.25"/>
    <row r="60450" hidden="1" x14ac:dyDescent="0.25"/>
    <row r="60451" hidden="1" x14ac:dyDescent="0.25"/>
    <row r="60452" hidden="1" x14ac:dyDescent="0.25"/>
    <row r="60453" hidden="1" x14ac:dyDescent="0.25"/>
    <row r="60454" hidden="1" x14ac:dyDescent="0.25"/>
    <row r="60455" hidden="1" x14ac:dyDescent="0.25"/>
    <row r="60456" hidden="1" x14ac:dyDescent="0.25"/>
    <row r="60457" hidden="1" x14ac:dyDescent="0.25"/>
    <row r="60458" hidden="1" x14ac:dyDescent="0.25"/>
    <row r="60459" hidden="1" x14ac:dyDescent="0.25"/>
    <row r="60460" hidden="1" x14ac:dyDescent="0.25"/>
    <row r="60461" hidden="1" x14ac:dyDescent="0.25"/>
    <row r="60462" hidden="1" x14ac:dyDescent="0.25"/>
    <row r="60463" hidden="1" x14ac:dyDescent="0.25"/>
    <row r="60464" hidden="1" x14ac:dyDescent="0.25"/>
    <row r="60465" hidden="1" x14ac:dyDescent="0.25"/>
    <row r="60466" hidden="1" x14ac:dyDescent="0.25"/>
    <row r="60467" hidden="1" x14ac:dyDescent="0.25"/>
    <row r="60468" hidden="1" x14ac:dyDescent="0.25"/>
    <row r="60469" hidden="1" x14ac:dyDescent="0.25"/>
    <row r="60470" hidden="1" x14ac:dyDescent="0.25"/>
    <row r="60471" hidden="1" x14ac:dyDescent="0.25"/>
    <row r="60472" hidden="1" x14ac:dyDescent="0.25"/>
    <row r="60473" hidden="1" x14ac:dyDescent="0.25"/>
    <row r="60474" hidden="1" x14ac:dyDescent="0.25"/>
    <row r="60475" hidden="1" x14ac:dyDescent="0.25"/>
    <row r="60476" hidden="1" x14ac:dyDescent="0.25"/>
    <row r="60477" hidden="1" x14ac:dyDescent="0.25"/>
    <row r="60478" hidden="1" x14ac:dyDescent="0.25"/>
    <row r="60479" hidden="1" x14ac:dyDescent="0.25"/>
    <row r="60480" hidden="1" x14ac:dyDescent="0.25"/>
    <row r="60481" hidden="1" x14ac:dyDescent="0.25"/>
    <row r="60482" hidden="1" x14ac:dyDescent="0.25"/>
    <row r="60483" hidden="1" x14ac:dyDescent="0.25"/>
    <row r="60484" hidden="1" x14ac:dyDescent="0.25"/>
    <row r="60485" hidden="1" x14ac:dyDescent="0.25"/>
    <row r="60486" hidden="1" x14ac:dyDescent="0.25"/>
    <row r="60487" hidden="1" x14ac:dyDescent="0.25"/>
    <row r="60488" hidden="1" x14ac:dyDescent="0.25"/>
    <row r="60489" hidden="1" x14ac:dyDescent="0.25"/>
    <row r="60490" hidden="1" x14ac:dyDescent="0.25"/>
    <row r="60491" hidden="1" x14ac:dyDescent="0.25"/>
    <row r="60492" hidden="1" x14ac:dyDescent="0.25"/>
    <row r="60493" hidden="1" x14ac:dyDescent="0.25"/>
    <row r="60494" hidden="1" x14ac:dyDescent="0.25"/>
    <row r="60495" hidden="1" x14ac:dyDescent="0.25"/>
    <row r="60496" hidden="1" x14ac:dyDescent="0.25"/>
    <row r="60497" hidden="1" x14ac:dyDescent="0.25"/>
    <row r="60498" hidden="1" x14ac:dyDescent="0.25"/>
    <row r="60499" hidden="1" x14ac:dyDescent="0.25"/>
    <row r="60500" hidden="1" x14ac:dyDescent="0.25"/>
    <row r="60501" hidden="1" x14ac:dyDescent="0.25"/>
    <row r="60502" hidden="1" x14ac:dyDescent="0.25"/>
    <row r="60503" hidden="1" x14ac:dyDescent="0.25"/>
    <row r="60504" hidden="1" x14ac:dyDescent="0.25"/>
    <row r="60505" hidden="1" x14ac:dyDescent="0.25"/>
    <row r="60506" hidden="1" x14ac:dyDescent="0.25"/>
    <row r="60507" hidden="1" x14ac:dyDescent="0.25"/>
    <row r="60508" hidden="1" x14ac:dyDescent="0.25"/>
    <row r="60509" hidden="1" x14ac:dyDescent="0.25"/>
    <row r="60510" hidden="1" x14ac:dyDescent="0.25"/>
    <row r="60511" hidden="1" x14ac:dyDescent="0.25"/>
    <row r="60512" hidden="1" x14ac:dyDescent="0.25"/>
    <row r="60513" hidden="1" x14ac:dyDescent="0.25"/>
    <row r="60514" hidden="1" x14ac:dyDescent="0.25"/>
    <row r="60515" hidden="1" x14ac:dyDescent="0.25"/>
    <row r="60516" hidden="1" x14ac:dyDescent="0.25"/>
    <row r="60517" hidden="1" x14ac:dyDescent="0.25"/>
    <row r="60518" hidden="1" x14ac:dyDescent="0.25"/>
    <row r="60519" hidden="1" x14ac:dyDescent="0.25"/>
    <row r="60520" hidden="1" x14ac:dyDescent="0.25"/>
    <row r="60521" hidden="1" x14ac:dyDescent="0.25"/>
    <row r="60522" hidden="1" x14ac:dyDescent="0.25"/>
    <row r="60523" hidden="1" x14ac:dyDescent="0.25"/>
    <row r="60524" hidden="1" x14ac:dyDescent="0.25"/>
    <row r="60525" hidden="1" x14ac:dyDescent="0.25"/>
    <row r="60526" hidden="1" x14ac:dyDescent="0.25"/>
    <row r="60527" hidden="1" x14ac:dyDescent="0.25"/>
    <row r="60528" hidden="1" x14ac:dyDescent="0.25"/>
    <row r="60529" hidden="1" x14ac:dyDescent="0.25"/>
    <row r="60530" hidden="1" x14ac:dyDescent="0.25"/>
    <row r="60531" hidden="1" x14ac:dyDescent="0.25"/>
    <row r="60532" hidden="1" x14ac:dyDescent="0.25"/>
    <row r="60533" hidden="1" x14ac:dyDescent="0.25"/>
    <row r="60534" hidden="1" x14ac:dyDescent="0.25"/>
    <row r="60535" hidden="1" x14ac:dyDescent="0.25"/>
    <row r="60536" hidden="1" x14ac:dyDescent="0.25"/>
    <row r="60537" hidden="1" x14ac:dyDescent="0.25"/>
    <row r="60538" hidden="1" x14ac:dyDescent="0.25"/>
    <row r="60539" hidden="1" x14ac:dyDescent="0.25"/>
    <row r="60540" hidden="1" x14ac:dyDescent="0.25"/>
    <row r="60541" hidden="1" x14ac:dyDescent="0.25"/>
    <row r="60542" hidden="1" x14ac:dyDescent="0.25"/>
    <row r="60543" hidden="1" x14ac:dyDescent="0.25"/>
    <row r="60544" hidden="1" x14ac:dyDescent="0.25"/>
    <row r="60545" hidden="1" x14ac:dyDescent="0.25"/>
    <row r="60546" hidden="1" x14ac:dyDescent="0.25"/>
    <row r="60547" hidden="1" x14ac:dyDescent="0.25"/>
    <row r="60548" hidden="1" x14ac:dyDescent="0.25"/>
    <row r="60549" hidden="1" x14ac:dyDescent="0.25"/>
    <row r="60550" hidden="1" x14ac:dyDescent="0.25"/>
    <row r="60551" hidden="1" x14ac:dyDescent="0.25"/>
    <row r="60552" hidden="1" x14ac:dyDescent="0.25"/>
    <row r="60553" hidden="1" x14ac:dyDescent="0.25"/>
    <row r="60554" hidden="1" x14ac:dyDescent="0.25"/>
    <row r="60555" hidden="1" x14ac:dyDescent="0.25"/>
    <row r="60556" hidden="1" x14ac:dyDescent="0.25"/>
    <row r="60557" hidden="1" x14ac:dyDescent="0.25"/>
    <row r="60558" hidden="1" x14ac:dyDescent="0.25"/>
    <row r="60559" hidden="1" x14ac:dyDescent="0.25"/>
    <row r="60560" hidden="1" x14ac:dyDescent="0.25"/>
    <row r="60561" hidden="1" x14ac:dyDescent="0.25"/>
    <row r="60562" hidden="1" x14ac:dyDescent="0.25"/>
    <row r="60563" hidden="1" x14ac:dyDescent="0.25"/>
    <row r="60564" hidden="1" x14ac:dyDescent="0.25"/>
    <row r="60565" hidden="1" x14ac:dyDescent="0.25"/>
    <row r="60566" hidden="1" x14ac:dyDescent="0.25"/>
    <row r="60567" hidden="1" x14ac:dyDescent="0.25"/>
    <row r="60568" hidden="1" x14ac:dyDescent="0.25"/>
    <row r="60569" hidden="1" x14ac:dyDescent="0.25"/>
    <row r="60570" hidden="1" x14ac:dyDescent="0.25"/>
    <row r="60571" hidden="1" x14ac:dyDescent="0.25"/>
    <row r="60572" hidden="1" x14ac:dyDescent="0.25"/>
    <row r="60573" hidden="1" x14ac:dyDescent="0.25"/>
    <row r="60574" hidden="1" x14ac:dyDescent="0.25"/>
    <row r="60575" hidden="1" x14ac:dyDescent="0.25"/>
    <row r="60576" hidden="1" x14ac:dyDescent="0.25"/>
    <row r="60577" hidden="1" x14ac:dyDescent="0.25"/>
    <row r="60578" hidden="1" x14ac:dyDescent="0.25"/>
    <row r="60579" hidden="1" x14ac:dyDescent="0.25"/>
    <row r="60580" hidden="1" x14ac:dyDescent="0.25"/>
    <row r="60581" hidden="1" x14ac:dyDescent="0.25"/>
    <row r="60582" hidden="1" x14ac:dyDescent="0.25"/>
    <row r="60583" hidden="1" x14ac:dyDescent="0.25"/>
    <row r="60584" hidden="1" x14ac:dyDescent="0.25"/>
    <row r="60585" hidden="1" x14ac:dyDescent="0.25"/>
    <row r="60586" hidden="1" x14ac:dyDescent="0.25"/>
    <row r="60587" hidden="1" x14ac:dyDescent="0.25"/>
    <row r="60588" hidden="1" x14ac:dyDescent="0.25"/>
    <row r="60589" hidden="1" x14ac:dyDescent="0.25"/>
    <row r="60590" hidden="1" x14ac:dyDescent="0.25"/>
    <row r="60591" hidden="1" x14ac:dyDescent="0.25"/>
    <row r="60592" hidden="1" x14ac:dyDescent="0.25"/>
    <row r="60593" hidden="1" x14ac:dyDescent="0.25"/>
    <row r="60594" hidden="1" x14ac:dyDescent="0.25"/>
    <row r="60595" hidden="1" x14ac:dyDescent="0.25"/>
    <row r="60596" hidden="1" x14ac:dyDescent="0.25"/>
    <row r="60597" hidden="1" x14ac:dyDescent="0.25"/>
    <row r="60598" hidden="1" x14ac:dyDescent="0.25"/>
    <row r="60599" hidden="1" x14ac:dyDescent="0.25"/>
    <row r="60600" hidden="1" x14ac:dyDescent="0.25"/>
    <row r="60601" hidden="1" x14ac:dyDescent="0.25"/>
    <row r="60602" hidden="1" x14ac:dyDescent="0.25"/>
    <row r="60603" hidden="1" x14ac:dyDescent="0.25"/>
    <row r="60604" hidden="1" x14ac:dyDescent="0.25"/>
    <row r="60605" hidden="1" x14ac:dyDescent="0.25"/>
    <row r="60606" hidden="1" x14ac:dyDescent="0.25"/>
    <row r="60607" hidden="1" x14ac:dyDescent="0.25"/>
    <row r="60608" hidden="1" x14ac:dyDescent="0.25"/>
    <row r="60609" hidden="1" x14ac:dyDescent="0.25"/>
    <row r="60610" hidden="1" x14ac:dyDescent="0.25"/>
    <row r="60611" hidden="1" x14ac:dyDescent="0.25"/>
    <row r="60612" hidden="1" x14ac:dyDescent="0.25"/>
    <row r="60613" hidden="1" x14ac:dyDescent="0.25"/>
    <row r="60614" hidden="1" x14ac:dyDescent="0.25"/>
    <row r="60615" hidden="1" x14ac:dyDescent="0.25"/>
    <row r="60616" hidden="1" x14ac:dyDescent="0.25"/>
    <row r="60617" hidden="1" x14ac:dyDescent="0.25"/>
    <row r="60618" hidden="1" x14ac:dyDescent="0.25"/>
    <row r="60619" hidden="1" x14ac:dyDescent="0.25"/>
    <row r="60620" hidden="1" x14ac:dyDescent="0.25"/>
    <row r="60621" hidden="1" x14ac:dyDescent="0.25"/>
    <row r="60622" hidden="1" x14ac:dyDescent="0.25"/>
    <row r="60623" hidden="1" x14ac:dyDescent="0.25"/>
    <row r="60624" hidden="1" x14ac:dyDescent="0.25"/>
    <row r="60625" hidden="1" x14ac:dyDescent="0.25"/>
    <row r="60626" hidden="1" x14ac:dyDescent="0.25"/>
    <row r="60627" hidden="1" x14ac:dyDescent="0.25"/>
    <row r="60628" hidden="1" x14ac:dyDescent="0.25"/>
    <row r="60629" hidden="1" x14ac:dyDescent="0.25"/>
    <row r="60630" hidden="1" x14ac:dyDescent="0.25"/>
    <row r="60631" hidden="1" x14ac:dyDescent="0.25"/>
    <row r="60632" hidden="1" x14ac:dyDescent="0.25"/>
    <row r="60633" hidden="1" x14ac:dyDescent="0.25"/>
    <row r="60634" hidden="1" x14ac:dyDescent="0.25"/>
    <row r="60635" hidden="1" x14ac:dyDescent="0.25"/>
    <row r="60636" hidden="1" x14ac:dyDescent="0.25"/>
    <row r="60637" hidden="1" x14ac:dyDescent="0.25"/>
    <row r="60638" hidden="1" x14ac:dyDescent="0.25"/>
    <row r="60639" hidden="1" x14ac:dyDescent="0.25"/>
    <row r="60640" hidden="1" x14ac:dyDescent="0.25"/>
    <row r="60641" hidden="1" x14ac:dyDescent="0.25"/>
    <row r="60642" hidden="1" x14ac:dyDescent="0.25"/>
    <row r="60643" hidden="1" x14ac:dyDescent="0.25"/>
    <row r="60644" hidden="1" x14ac:dyDescent="0.25"/>
    <row r="60645" hidden="1" x14ac:dyDescent="0.25"/>
    <row r="60646" hidden="1" x14ac:dyDescent="0.25"/>
    <row r="60647" hidden="1" x14ac:dyDescent="0.25"/>
    <row r="60648" hidden="1" x14ac:dyDescent="0.25"/>
    <row r="60649" hidden="1" x14ac:dyDescent="0.25"/>
    <row r="60650" hidden="1" x14ac:dyDescent="0.25"/>
    <row r="60651" hidden="1" x14ac:dyDescent="0.25"/>
    <row r="60652" hidden="1" x14ac:dyDescent="0.25"/>
    <row r="60653" hidden="1" x14ac:dyDescent="0.25"/>
    <row r="60654" hidden="1" x14ac:dyDescent="0.25"/>
    <row r="60655" hidden="1" x14ac:dyDescent="0.25"/>
    <row r="60656" hidden="1" x14ac:dyDescent="0.25"/>
    <row r="60657" hidden="1" x14ac:dyDescent="0.25"/>
    <row r="60658" hidden="1" x14ac:dyDescent="0.25"/>
    <row r="60659" hidden="1" x14ac:dyDescent="0.25"/>
    <row r="60660" hidden="1" x14ac:dyDescent="0.25"/>
    <row r="60661" hidden="1" x14ac:dyDescent="0.25"/>
    <row r="60662" hidden="1" x14ac:dyDescent="0.25"/>
    <row r="60663" hidden="1" x14ac:dyDescent="0.25"/>
    <row r="60664" hidden="1" x14ac:dyDescent="0.25"/>
    <row r="60665" hidden="1" x14ac:dyDescent="0.25"/>
    <row r="60666" hidden="1" x14ac:dyDescent="0.25"/>
    <row r="60667" hidden="1" x14ac:dyDescent="0.25"/>
    <row r="60668" hidden="1" x14ac:dyDescent="0.25"/>
    <row r="60669" hidden="1" x14ac:dyDescent="0.25"/>
    <row r="60670" hidden="1" x14ac:dyDescent="0.25"/>
    <row r="60671" hidden="1" x14ac:dyDescent="0.25"/>
    <row r="60672" hidden="1" x14ac:dyDescent="0.25"/>
    <row r="60673" hidden="1" x14ac:dyDescent="0.25"/>
    <row r="60674" hidden="1" x14ac:dyDescent="0.25"/>
    <row r="60675" hidden="1" x14ac:dyDescent="0.25"/>
    <row r="60676" hidden="1" x14ac:dyDescent="0.25"/>
    <row r="60677" hidden="1" x14ac:dyDescent="0.25"/>
    <row r="60678" hidden="1" x14ac:dyDescent="0.25"/>
    <row r="60679" hidden="1" x14ac:dyDescent="0.25"/>
    <row r="60680" hidden="1" x14ac:dyDescent="0.25"/>
    <row r="60681" hidden="1" x14ac:dyDescent="0.25"/>
    <row r="60682" hidden="1" x14ac:dyDescent="0.25"/>
    <row r="60683" hidden="1" x14ac:dyDescent="0.25"/>
    <row r="60684" hidden="1" x14ac:dyDescent="0.25"/>
    <row r="60685" hidden="1" x14ac:dyDescent="0.25"/>
    <row r="60686" hidden="1" x14ac:dyDescent="0.25"/>
    <row r="60687" hidden="1" x14ac:dyDescent="0.25"/>
    <row r="60688" hidden="1" x14ac:dyDescent="0.25"/>
    <row r="60689" hidden="1" x14ac:dyDescent="0.25"/>
    <row r="60690" hidden="1" x14ac:dyDescent="0.25"/>
    <row r="60691" hidden="1" x14ac:dyDescent="0.25"/>
    <row r="60692" hidden="1" x14ac:dyDescent="0.25"/>
    <row r="60693" hidden="1" x14ac:dyDescent="0.25"/>
    <row r="60694" hidden="1" x14ac:dyDescent="0.25"/>
    <row r="60695" hidden="1" x14ac:dyDescent="0.25"/>
    <row r="60696" hidden="1" x14ac:dyDescent="0.25"/>
    <row r="60697" hidden="1" x14ac:dyDescent="0.25"/>
    <row r="60698" hidden="1" x14ac:dyDescent="0.25"/>
    <row r="60699" hidden="1" x14ac:dyDescent="0.25"/>
    <row r="60700" hidden="1" x14ac:dyDescent="0.25"/>
    <row r="60701" hidden="1" x14ac:dyDescent="0.25"/>
    <row r="60702" hidden="1" x14ac:dyDescent="0.25"/>
    <row r="60703" hidden="1" x14ac:dyDescent="0.25"/>
    <row r="60704" hidden="1" x14ac:dyDescent="0.25"/>
    <row r="60705" hidden="1" x14ac:dyDescent="0.25"/>
    <row r="60706" hidden="1" x14ac:dyDescent="0.25"/>
    <row r="60707" hidden="1" x14ac:dyDescent="0.25"/>
    <row r="60708" hidden="1" x14ac:dyDescent="0.25"/>
    <row r="60709" hidden="1" x14ac:dyDescent="0.25"/>
    <row r="60710" hidden="1" x14ac:dyDescent="0.25"/>
    <row r="60711" hidden="1" x14ac:dyDescent="0.25"/>
    <row r="60712" hidden="1" x14ac:dyDescent="0.25"/>
    <row r="60713" hidden="1" x14ac:dyDescent="0.25"/>
    <row r="60714" hidden="1" x14ac:dyDescent="0.25"/>
    <row r="60715" hidden="1" x14ac:dyDescent="0.25"/>
    <row r="60716" hidden="1" x14ac:dyDescent="0.25"/>
    <row r="60717" hidden="1" x14ac:dyDescent="0.25"/>
    <row r="60718" hidden="1" x14ac:dyDescent="0.25"/>
    <row r="60719" hidden="1" x14ac:dyDescent="0.25"/>
    <row r="60720" hidden="1" x14ac:dyDescent="0.25"/>
    <row r="60721" hidden="1" x14ac:dyDescent="0.25"/>
    <row r="60722" hidden="1" x14ac:dyDescent="0.25"/>
    <row r="60723" hidden="1" x14ac:dyDescent="0.25"/>
    <row r="60724" hidden="1" x14ac:dyDescent="0.25"/>
    <row r="60725" hidden="1" x14ac:dyDescent="0.25"/>
    <row r="60726" hidden="1" x14ac:dyDescent="0.25"/>
    <row r="60727" hidden="1" x14ac:dyDescent="0.25"/>
    <row r="60728" hidden="1" x14ac:dyDescent="0.25"/>
    <row r="60729" hidden="1" x14ac:dyDescent="0.25"/>
    <row r="60730" hidden="1" x14ac:dyDescent="0.25"/>
    <row r="60731" hidden="1" x14ac:dyDescent="0.25"/>
    <row r="60732" hidden="1" x14ac:dyDescent="0.25"/>
    <row r="60733" hidden="1" x14ac:dyDescent="0.25"/>
    <row r="60734" hidden="1" x14ac:dyDescent="0.25"/>
    <row r="60735" hidden="1" x14ac:dyDescent="0.25"/>
    <row r="60736" hidden="1" x14ac:dyDescent="0.25"/>
    <row r="60737" hidden="1" x14ac:dyDescent="0.25"/>
    <row r="60738" hidden="1" x14ac:dyDescent="0.25"/>
    <row r="60739" hidden="1" x14ac:dyDescent="0.25"/>
    <row r="60740" hidden="1" x14ac:dyDescent="0.25"/>
    <row r="60741" hidden="1" x14ac:dyDescent="0.25"/>
    <row r="60742" hidden="1" x14ac:dyDescent="0.25"/>
    <row r="60743" hidden="1" x14ac:dyDescent="0.25"/>
    <row r="60744" hidden="1" x14ac:dyDescent="0.25"/>
    <row r="60745" hidden="1" x14ac:dyDescent="0.25"/>
    <row r="60746" hidden="1" x14ac:dyDescent="0.25"/>
    <row r="60747" hidden="1" x14ac:dyDescent="0.25"/>
    <row r="60748" hidden="1" x14ac:dyDescent="0.25"/>
    <row r="60749" hidden="1" x14ac:dyDescent="0.25"/>
    <row r="60750" hidden="1" x14ac:dyDescent="0.25"/>
    <row r="60751" hidden="1" x14ac:dyDescent="0.25"/>
    <row r="60752" hidden="1" x14ac:dyDescent="0.25"/>
    <row r="60753" hidden="1" x14ac:dyDescent="0.25"/>
    <row r="60754" hidden="1" x14ac:dyDescent="0.25"/>
    <row r="60755" hidden="1" x14ac:dyDescent="0.25"/>
    <row r="60756" hidden="1" x14ac:dyDescent="0.25"/>
    <row r="60757" hidden="1" x14ac:dyDescent="0.25"/>
    <row r="60758" hidden="1" x14ac:dyDescent="0.25"/>
    <row r="60759" hidden="1" x14ac:dyDescent="0.25"/>
    <row r="60760" hidden="1" x14ac:dyDescent="0.25"/>
    <row r="60761" hidden="1" x14ac:dyDescent="0.25"/>
    <row r="60762" hidden="1" x14ac:dyDescent="0.25"/>
    <row r="60763" hidden="1" x14ac:dyDescent="0.25"/>
    <row r="60764" hidden="1" x14ac:dyDescent="0.25"/>
    <row r="60765" hidden="1" x14ac:dyDescent="0.25"/>
    <row r="60766" hidden="1" x14ac:dyDescent="0.25"/>
    <row r="60767" hidden="1" x14ac:dyDescent="0.25"/>
    <row r="60768" hidden="1" x14ac:dyDescent="0.25"/>
    <row r="60769" hidden="1" x14ac:dyDescent="0.25"/>
    <row r="60770" hidden="1" x14ac:dyDescent="0.25"/>
    <row r="60771" hidden="1" x14ac:dyDescent="0.25"/>
    <row r="60772" hidden="1" x14ac:dyDescent="0.25"/>
    <row r="60773" hidden="1" x14ac:dyDescent="0.25"/>
    <row r="60774" hidden="1" x14ac:dyDescent="0.25"/>
    <row r="60775" hidden="1" x14ac:dyDescent="0.25"/>
    <row r="60776" hidden="1" x14ac:dyDescent="0.25"/>
    <row r="60777" hidden="1" x14ac:dyDescent="0.25"/>
    <row r="60778" hidden="1" x14ac:dyDescent="0.25"/>
    <row r="60779" hidden="1" x14ac:dyDescent="0.25"/>
    <row r="60780" hidden="1" x14ac:dyDescent="0.25"/>
    <row r="60781" hidden="1" x14ac:dyDescent="0.25"/>
    <row r="60782" hidden="1" x14ac:dyDescent="0.25"/>
    <row r="60783" hidden="1" x14ac:dyDescent="0.25"/>
    <row r="60784" hidden="1" x14ac:dyDescent="0.25"/>
    <row r="60785" hidden="1" x14ac:dyDescent="0.25"/>
    <row r="60786" hidden="1" x14ac:dyDescent="0.25"/>
    <row r="60787" hidden="1" x14ac:dyDescent="0.25"/>
    <row r="60788" hidden="1" x14ac:dyDescent="0.25"/>
    <row r="60789" hidden="1" x14ac:dyDescent="0.25"/>
    <row r="60790" hidden="1" x14ac:dyDescent="0.25"/>
    <row r="60791" hidden="1" x14ac:dyDescent="0.25"/>
    <row r="60792" hidden="1" x14ac:dyDescent="0.25"/>
    <row r="60793" hidden="1" x14ac:dyDescent="0.25"/>
    <row r="60794" hidden="1" x14ac:dyDescent="0.25"/>
    <row r="60795" hidden="1" x14ac:dyDescent="0.25"/>
    <row r="60796" hidden="1" x14ac:dyDescent="0.25"/>
    <row r="60797" hidden="1" x14ac:dyDescent="0.25"/>
    <row r="60798" hidden="1" x14ac:dyDescent="0.25"/>
    <row r="60799" hidden="1" x14ac:dyDescent="0.25"/>
    <row r="60800" hidden="1" x14ac:dyDescent="0.25"/>
    <row r="60801" hidden="1" x14ac:dyDescent="0.25"/>
    <row r="60802" hidden="1" x14ac:dyDescent="0.25"/>
    <row r="60803" hidden="1" x14ac:dyDescent="0.25"/>
    <row r="60804" hidden="1" x14ac:dyDescent="0.25"/>
    <row r="60805" hidden="1" x14ac:dyDescent="0.25"/>
    <row r="60806" hidden="1" x14ac:dyDescent="0.25"/>
    <row r="60807" hidden="1" x14ac:dyDescent="0.25"/>
    <row r="60808" hidden="1" x14ac:dyDescent="0.25"/>
    <row r="60809" hidden="1" x14ac:dyDescent="0.25"/>
    <row r="60810" hidden="1" x14ac:dyDescent="0.25"/>
    <row r="60811" hidden="1" x14ac:dyDescent="0.25"/>
    <row r="60812" hidden="1" x14ac:dyDescent="0.25"/>
    <row r="60813" hidden="1" x14ac:dyDescent="0.25"/>
    <row r="60814" hidden="1" x14ac:dyDescent="0.25"/>
    <row r="60815" hidden="1" x14ac:dyDescent="0.25"/>
    <row r="60816" hidden="1" x14ac:dyDescent="0.25"/>
    <row r="60817" hidden="1" x14ac:dyDescent="0.25"/>
    <row r="60818" hidden="1" x14ac:dyDescent="0.25"/>
    <row r="60819" hidden="1" x14ac:dyDescent="0.25"/>
    <row r="60820" hidden="1" x14ac:dyDescent="0.25"/>
    <row r="60821" hidden="1" x14ac:dyDescent="0.25"/>
    <row r="60822" hidden="1" x14ac:dyDescent="0.25"/>
    <row r="60823" hidden="1" x14ac:dyDescent="0.25"/>
    <row r="60824" hidden="1" x14ac:dyDescent="0.25"/>
    <row r="60825" hidden="1" x14ac:dyDescent="0.25"/>
    <row r="60826" hidden="1" x14ac:dyDescent="0.25"/>
    <row r="60827" hidden="1" x14ac:dyDescent="0.25"/>
    <row r="60828" hidden="1" x14ac:dyDescent="0.25"/>
    <row r="60829" hidden="1" x14ac:dyDescent="0.25"/>
    <row r="60830" hidden="1" x14ac:dyDescent="0.25"/>
    <row r="60831" hidden="1" x14ac:dyDescent="0.25"/>
    <row r="60832" hidden="1" x14ac:dyDescent="0.25"/>
    <row r="60833" hidden="1" x14ac:dyDescent="0.25"/>
    <row r="60834" hidden="1" x14ac:dyDescent="0.25"/>
    <row r="60835" hidden="1" x14ac:dyDescent="0.25"/>
    <row r="60836" hidden="1" x14ac:dyDescent="0.25"/>
    <row r="60837" hidden="1" x14ac:dyDescent="0.25"/>
    <row r="60838" hidden="1" x14ac:dyDescent="0.25"/>
    <row r="60839" hidden="1" x14ac:dyDescent="0.25"/>
    <row r="60840" hidden="1" x14ac:dyDescent="0.25"/>
    <row r="60841" hidden="1" x14ac:dyDescent="0.25"/>
    <row r="60842" hidden="1" x14ac:dyDescent="0.25"/>
    <row r="60843" hidden="1" x14ac:dyDescent="0.25"/>
    <row r="60844" hidden="1" x14ac:dyDescent="0.25"/>
    <row r="60845" hidden="1" x14ac:dyDescent="0.25"/>
    <row r="60846" hidden="1" x14ac:dyDescent="0.25"/>
    <row r="60847" hidden="1" x14ac:dyDescent="0.25"/>
    <row r="60848" hidden="1" x14ac:dyDescent="0.25"/>
    <row r="60849" hidden="1" x14ac:dyDescent="0.25"/>
    <row r="60850" hidden="1" x14ac:dyDescent="0.25"/>
    <row r="60851" hidden="1" x14ac:dyDescent="0.25"/>
    <row r="60852" hidden="1" x14ac:dyDescent="0.25"/>
    <row r="60853" hidden="1" x14ac:dyDescent="0.25"/>
    <row r="60854" hidden="1" x14ac:dyDescent="0.25"/>
    <row r="60855" hidden="1" x14ac:dyDescent="0.25"/>
    <row r="60856" hidden="1" x14ac:dyDescent="0.25"/>
    <row r="60857" hidden="1" x14ac:dyDescent="0.25"/>
    <row r="60858" hidden="1" x14ac:dyDescent="0.25"/>
    <row r="60859" hidden="1" x14ac:dyDescent="0.25"/>
    <row r="60860" hidden="1" x14ac:dyDescent="0.25"/>
    <row r="60861" hidden="1" x14ac:dyDescent="0.25"/>
    <row r="60862" hidden="1" x14ac:dyDescent="0.25"/>
    <row r="60863" hidden="1" x14ac:dyDescent="0.25"/>
    <row r="60864" hidden="1" x14ac:dyDescent="0.25"/>
    <row r="60865" hidden="1" x14ac:dyDescent="0.25"/>
    <row r="60866" hidden="1" x14ac:dyDescent="0.25"/>
    <row r="60867" hidden="1" x14ac:dyDescent="0.25"/>
    <row r="60868" hidden="1" x14ac:dyDescent="0.25"/>
    <row r="60869" hidden="1" x14ac:dyDescent="0.25"/>
    <row r="60870" hidden="1" x14ac:dyDescent="0.25"/>
    <row r="60871" hidden="1" x14ac:dyDescent="0.25"/>
    <row r="60872" hidden="1" x14ac:dyDescent="0.25"/>
    <row r="60873" hidden="1" x14ac:dyDescent="0.25"/>
    <row r="60874" hidden="1" x14ac:dyDescent="0.25"/>
    <row r="60875" hidden="1" x14ac:dyDescent="0.25"/>
    <row r="60876" hidden="1" x14ac:dyDescent="0.25"/>
    <row r="60877" hidden="1" x14ac:dyDescent="0.25"/>
    <row r="60878" hidden="1" x14ac:dyDescent="0.25"/>
    <row r="60879" hidden="1" x14ac:dyDescent="0.25"/>
    <row r="60880" hidden="1" x14ac:dyDescent="0.25"/>
    <row r="60881" hidden="1" x14ac:dyDescent="0.25"/>
    <row r="60882" hidden="1" x14ac:dyDescent="0.25"/>
    <row r="60883" hidden="1" x14ac:dyDescent="0.25"/>
    <row r="60884" hidden="1" x14ac:dyDescent="0.25"/>
    <row r="60885" hidden="1" x14ac:dyDescent="0.25"/>
    <row r="60886" hidden="1" x14ac:dyDescent="0.25"/>
    <row r="60887" hidden="1" x14ac:dyDescent="0.25"/>
    <row r="60888" hidden="1" x14ac:dyDescent="0.25"/>
    <row r="60889" hidden="1" x14ac:dyDescent="0.25"/>
    <row r="60890" hidden="1" x14ac:dyDescent="0.25"/>
    <row r="60891" hidden="1" x14ac:dyDescent="0.25"/>
    <row r="60892" hidden="1" x14ac:dyDescent="0.25"/>
    <row r="60893" hidden="1" x14ac:dyDescent="0.25"/>
    <row r="60894" hidden="1" x14ac:dyDescent="0.25"/>
    <row r="60895" hidden="1" x14ac:dyDescent="0.25"/>
    <row r="60896" hidden="1" x14ac:dyDescent="0.25"/>
    <row r="60897" hidden="1" x14ac:dyDescent="0.25"/>
    <row r="60898" hidden="1" x14ac:dyDescent="0.25"/>
    <row r="60899" hidden="1" x14ac:dyDescent="0.25"/>
    <row r="60900" hidden="1" x14ac:dyDescent="0.25"/>
    <row r="60901" hidden="1" x14ac:dyDescent="0.25"/>
    <row r="60902" hidden="1" x14ac:dyDescent="0.25"/>
    <row r="60903" hidden="1" x14ac:dyDescent="0.25"/>
    <row r="60904" hidden="1" x14ac:dyDescent="0.25"/>
    <row r="60905" hidden="1" x14ac:dyDescent="0.25"/>
    <row r="60906" hidden="1" x14ac:dyDescent="0.25"/>
    <row r="60907" hidden="1" x14ac:dyDescent="0.25"/>
    <row r="60908" hidden="1" x14ac:dyDescent="0.25"/>
    <row r="60909" hidden="1" x14ac:dyDescent="0.25"/>
    <row r="60910" hidden="1" x14ac:dyDescent="0.25"/>
    <row r="60911" hidden="1" x14ac:dyDescent="0.25"/>
    <row r="60912" hidden="1" x14ac:dyDescent="0.25"/>
    <row r="60913" hidden="1" x14ac:dyDescent="0.25"/>
    <row r="60914" hidden="1" x14ac:dyDescent="0.25"/>
    <row r="60915" hidden="1" x14ac:dyDescent="0.25"/>
    <row r="60916" hidden="1" x14ac:dyDescent="0.25"/>
    <row r="60917" hidden="1" x14ac:dyDescent="0.25"/>
    <row r="60918" hidden="1" x14ac:dyDescent="0.25"/>
    <row r="60919" hidden="1" x14ac:dyDescent="0.25"/>
    <row r="60920" hidden="1" x14ac:dyDescent="0.25"/>
    <row r="60921" hidden="1" x14ac:dyDescent="0.25"/>
    <row r="60922" hidden="1" x14ac:dyDescent="0.25"/>
    <row r="60923" hidden="1" x14ac:dyDescent="0.25"/>
    <row r="60924" hidden="1" x14ac:dyDescent="0.25"/>
    <row r="60925" hidden="1" x14ac:dyDescent="0.25"/>
    <row r="60926" hidden="1" x14ac:dyDescent="0.25"/>
    <row r="60927" hidden="1" x14ac:dyDescent="0.25"/>
    <row r="60928" hidden="1" x14ac:dyDescent="0.25"/>
    <row r="60929" hidden="1" x14ac:dyDescent="0.25"/>
    <row r="60930" hidden="1" x14ac:dyDescent="0.25"/>
    <row r="60931" hidden="1" x14ac:dyDescent="0.25"/>
    <row r="60932" hidden="1" x14ac:dyDescent="0.25"/>
    <row r="60933" hidden="1" x14ac:dyDescent="0.25"/>
    <row r="60934" hidden="1" x14ac:dyDescent="0.25"/>
    <row r="60935" hidden="1" x14ac:dyDescent="0.25"/>
    <row r="60936" hidden="1" x14ac:dyDescent="0.25"/>
    <row r="60937" hidden="1" x14ac:dyDescent="0.25"/>
    <row r="60938" hidden="1" x14ac:dyDescent="0.25"/>
    <row r="60939" hidden="1" x14ac:dyDescent="0.25"/>
    <row r="60940" hidden="1" x14ac:dyDescent="0.25"/>
    <row r="60941" hidden="1" x14ac:dyDescent="0.25"/>
    <row r="60942" hidden="1" x14ac:dyDescent="0.25"/>
    <row r="60943" hidden="1" x14ac:dyDescent="0.25"/>
    <row r="60944" hidden="1" x14ac:dyDescent="0.25"/>
    <row r="60945" hidden="1" x14ac:dyDescent="0.25"/>
    <row r="60946" hidden="1" x14ac:dyDescent="0.25"/>
    <row r="60947" hidden="1" x14ac:dyDescent="0.25"/>
    <row r="60948" hidden="1" x14ac:dyDescent="0.25"/>
    <row r="60949" hidden="1" x14ac:dyDescent="0.25"/>
    <row r="60950" hidden="1" x14ac:dyDescent="0.25"/>
    <row r="60951" hidden="1" x14ac:dyDescent="0.25"/>
    <row r="60952" hidden="1" x14ac:dyDescent="0.25"/>
    <row r="60953" hidden="1" x14ac:dyDescent="0.25"/>
    <row r="60954" hidden="1" x14ac:dyDescent="0.25"/>
    <row r="60955" hidden="1" x14ac:dyDescent="0.25"/>
    <row r="60956" hidden="1" x14ac:dyDescent="0.25"/>
    <row r="60957" hidden="1" x14ac:dyDescent="0.25"/>
    <row r="60958" hidden="1" x14ac:dyDescent="0.25"/>
    <row r="60959" hidden="1" x14ac:dyDescent="0.25"/>
    <row r="60960" hidden="1" x14ac:dyDescent="0.25"/>
    <row r="60961" hidden="1" x14ac:dyDescent="0.25"/>
    <row r="60962" hidden="1" x14ac:dyDescent="0.25"/>
    <row r="60963" hidden="1" x14ac:dyDescent="0.25"/>
    <row r="60964" hidden="1" x14ac:dyDescent="0.25"/>
    <row r="60965" hidden="1" x14ac:dyDescent="0.25"/>
    <row r="60966" hidden="1" x14ac:dyDescent="0.25"/>
    <row r="60967" hidden="1" x14ac:dyDescent="0.25"/>
    <row r="60968" hidden="1" x14ac:dyDescent="0.25"/>
    <row r="60969" hidden="1" x14ac:dyDescent="0.25"/>
    <row r="60970" hidden="1" x14ac:dyDescent="0.25"/>
    <row r="60971" hidden="1" x14ac:dyDescent="0.25"/>
    <row r="60972" hidden="1" x14ac:dyDescent="0.25"/>
    <row r="60973" hidden="1" x14ac:dyDescent="0.25"/>
    <row r="60974" hidden="1" x14ac:dyDescent="0.25"/>
    <row r="60975" hidden="1" x14ac:dyDescent="0.25"/>
    <row r="60976" hidden="1" x14ac:dyDescent="0.25"/>
    <row r="60977" hidden="1" x14ac:dyDescent="0.25"/>
    <row r="60978" hidden="1" x14ac:dyDescent="0.25"/>
    <row r="60979" hidden="1" x14ac:dyDescent="0.25"/>
    <row r="60980" hidden="1" x14ac:dyDescent="0.25"/>
    <row r="60981" hidden="1" x14ac:dyDescent="0.25"/>
    <row r="60982" hidden="1" x14ac:dyDescent="0.25"/>
    <row r="60983" hidden="1" x14ac:dyDescent="0.25"/>
    <row r="60984" hidden="1" x14ac:dyDescent="0.25"/>
    <row r="60985" hidden="1" x14ac:dyDescent="0.25"/>
    <row r="60986" hidden="1" x14ac:dyDescent="0.25"/>
    <row r="60987" hidden="1" x14ac:dyDescent="0.25"/>
    <row r="60988" hidden="1" x14ac:dyDescent="0.25"/>
    <row r="60989" hidden="1" x14ac:dyDescent="0.25"/>
    <row r="60990" hidden="1" x14ac:dyDescent="0.25"/>
    <row r="60991" hidden="1" x14ac:dyDescent="0.25"/>
    <row r="60992" hidden="1" x14ac:dyDescent="0.25"/>
    <row r="60993" hidden="1" x14ac:dyDescent="0.25"/>
    <row r="60994" hidden="1" x14ac:dyDescent="0.25"/>
    <row r="60995" hidden="1" x14ac:dyDescent="0.25"/>
    <row r="60996" hidden="1" x14ac:dyDescent="0.25"/>
    <row r="60997" hidden="1" x14ac:dyDescent="0.25"/>
    <row r="60998" hidden="1" x14ac:dyDescent="0.25"/>
    <row r="60999" hidden="1" x14ac:dyDescent="0.25"/>
    <row r="61000" hidden="1" x14ac:dyDescent="0.25"/>
    <row r="61001" hidden="1" x14ac:dyDescent="0.25"/>
    <row r="61002" hidden="1" x14ac:dyDescent="0.25"/>
    <row r="61003" hidden="1" x14ac:dyDescent="0.25"/>
    <row r="61004" hidden="1" x14ac:dyDescent="0.25"/>
    <row r="61005" hidden="1" x14ac:dyDescent="0.25"/>
    <row r="61006" hidden="1" x14ac:dyDescent="0.25"/>
    <row r="61007" hidden="1" x14ac:dyDescent="0.25"/>
    <row r="61008" hidden="1" x14ac:dyDescent="0.25"/>
    <row r="61009" hidden="1" x14ac:dyDescent="0.25"/>
    <row r="61010" hidden="1" x14ac:dyDescent="0.25"/>
    <row r="61011" hidden="1" x14ac:dyDescent="0.25"/>
    <row r="61012" hidden="1" x14ac:dyDescent="0.25"/>
    <row r="61013" hidden="1" x14ac:dyDescent="0.25"/>
    <row r="61014" hidden="1" x14ac:dyDescent="0.25"/>
    <row r="61015" hidden="1" x14ac:dyDescent="0.25"/>
    <row r="61016" hidden="1" x14ac:dyDescent="0.25"/>
    <row r="61017" hidden="1" x14ac:dyDescent="0.25"/>
    <row r="61018" hidden="1" x14ac:dyDescent="0.25"/>
    <row r="61019" hidden="1" x14ac:dyDescent="0.25"/>
    <row r="61020" hidden="1" x14ac:dyDescent="0.25"/>
    <row r="61021" hidden="1" x14ac:dyDescent="0.25"/>
    <row r="61022" hidden="1" x14ac:dyDescent="0.25"/>
    <row r="61023" hidden="1" x14ac:dyDescent="0.25"/>
    <row r="61024" hidden="1" x14ac:dyDescent="0.25"/>
    <row r="61025" hidden="1" x14ac:dyDescent="0.25"/>
    <row r="61026" hidden="1" x14ac:dyDescent="0.25"/>
    <row r="61027" hidden="1" x14ac:dyDescent="0.25"/>
    <row r="61028" hidden="1" x14ac:dyDescent="0.25"/>
    <row r="61029" hidden="1" x14ac:dyDescent="0.25"/>
    <row r="61030" hidden="1" x14ac:dyDescent="0.25"/>
    <row r="61031" hidden="1" x14ac:dyDescent="0.25"/>
    <row r="61032" hidden="1" x14ac:dyDescent="0.25"/>
    <row r="61033" hidden="1" x14ac:dyDescent="0.25"/>
    <row r="61034" hidden="1" x14ac:dyDescent="0.25"/>
    <row r="61035" hidden="1" x14ac:dyDescent="0.25"/>
    <row r="61036" hidden="1" x14ac:dyDescent="0.25"/>
    <row r="61037" hidden="1" x14ac:dyDescent="0.25"/>
    <row r="61038" hidden="1" x14ac:dyDescent="0.25"/>
    <row r="61039" hidden="1" x14ac:dyDescent="0.25"/>
    <row r="61040" hidden="1" x14ac:dyDescent="0.25"/>
    <row r="61041" hidden="1" x14ac:dyDescent="0.25"/>
    <row r="61042" hidden="1" x14ac:dyDescent="0.25"/>
    <row r="61043" hidden="1" x14ac:dyDescent="0.25"/>
    <row r="61044" hidden="1" x14ac:dyDescent="0.25"/>
    <row r="61045" hidden="1" x14ac:dyDescent="0.25"/>
    <row r="61046" hidden="1" x14ac:dyDescent="0.25"/>
    <row r="61047" hidden="1" x14ac:dyDescent="0.25"/>
    <row r="61048" hidden="1" x14ac:dyDescent="0.25"/>
    <row r="61049" hidden="1" x14ac:dyDescent="0.25"/>
    <row r="61050" hidden="1" x14ac:dyDescent="0.25"/>
    <row r="61051" hidden="1" x14ac:dyDescent="0.25"/>
    <row r="61052" hidden="1" x14ac:dyDescent="0.25"/>
    <row r="61053" hidden="1" x14ac:dyDescent="0.25"/>
    <row r="61054" hidden="1" x14ac:dyDescent="0.25"/>
    <row r="61055" hidden="1" x14ac:dyDescent="0.25"/>
    <row r="61056" hidden="1" x14ac:dyDescent="0.25"/>
    <row r="61057" hidden="1" x14ac:dyDescent="0.25"/>
    <row r="61058" hidden="1" x14ac:dyDescent="0.25"/>
    <row r="61059" hidden="1" x14ac:dyDescent="0.25"/>
    <row r="61060" hidden="1" x14ac:dyDescent="0.25"/>
    <row r="61061" hidden="1" x14ac:dyDescent="0.25"/>
    <row r="61062" hidden="1" x14ac:dyDescent="0.25"/>
    <row r="61063" hidden="1" x14ac:dyDescent="0.25"/>
    <row r="61064" hidden="1" x14ac:dyDescent="0.25"/>
    <row r="61065" hidden="1" x14ac:dyDescent="0.25"/>
    <row r="61066" hidden="1" x14ac:dyDescent="0.25"/>
    <row r="61067" hidden="1" x14ac:dyDescent="0.25"/>
    <row r="61068" hidden="1" x14ac:dyDescent="0.25"/>
    <row r="61069" hidden="1" x14ac:dyDescent="0.25"/>
    <row r="61070" hidden="1" x14ac:dyDescent="0.25"/>
    <row r="61071" hidden="1" x14ac:dyDescent="0.25"/>
    <row r="61072" hidden="1" x14ac:dyDescent="0.25"/>
    <row r="61073" hidden="1" x14ac:dyDescent="0.25"/>
    <row r="61074" hidden="1" x14ac:dyDescent="0.25"/>
    <row r="61075" hidden="1" x14ac:dyDescent="0.25"/>
    <row r="61076" hidden="1" x14ac:dyDescent="0.25"/>
    <row r="61077" hidden="1" x14ac:dyDescent="0.25"/>
    <row r="61078" hidden="1" x14ac:dyDescent="0.25"/>
    <row r="61079" hidden="1" x14ac:dyDescent="0.25"/>
    <row r="61080" hidden="1" x14ac:dyDescent="0.25"/>
    <row r="61081" hidden="1" x14ac:dyDescent="0.25"/>
    <row r="61082" hidden="1" x14ac:dyDescent="0.25"/>
    <row r="61083" hidden="1" x14ac:dyDescent="0.25"/>
    <row r="61084" hidden="1" x14ac:dyDescent="0.25"/>
    <row r="61085" hidden="1" x14ac:dyDescent="0.25"/>
    <row r="61086" hidden="1" x14ac:dyDescent="0.25"/>
    <row r="61087" hidden="1" x14ac:dyDescent="0.25"/>
    <row r="61088" hidden="1" x14ac:dyDescent="0.25"/>
    <row r="61089" hidden="1" x14ac:dyDescent="0.25"/>
    <row r="61090" hidden="1" x14ac:dyDescent="0.25"/>
    <row r="61091" hidden="1" x14ac:dyDescent="0.25"/>
    <row r="61092" hidden="1" x14ac:dyDescent="0.25"/>
    <row r="61093" hidden="1" x14ac:dyDescent="0.25"/>
    <row r="61094" hidden="1" x14ac:dyDescent="0.25"/>
    <row r="61095" hidden="1" x14ac:dyDescent="0.25"/>
    <row r="61096" hidden="1" x14ac:dyDescent="0.25"/>
    <row r="61097" hidden="1" x14ac:dyDescent="0.25"/>
    <row r="61098" hidden="1" x14ac:dyDescent="0.25"/>
    <row r="61099" hidden="1" x14ac:dyDescent="0.25"/>
    <row r="61100" hidden="1" x14ac:dyDescent="0.25"/>
    <row r="61101" hidden="1" x14ac:dyDescent="0.25"/>
    <row r="61102" hidden="1" x14ac:dyDescent="0.25"/>
    <row r="61103" hidden="1" x14ac:dyDescent="0.25"/>
    <row r="61104" hidden="1" x14ac:dyDescent="0.25"/>
    <row r="61105" hidden="1" x14ac:dyDescent="0.25"/>
    <row r="61106" hidden="1" x14ac:dyDescent="0.25"/>
    <row r="61107" hidden="1" x14ac:dyDescent="0.25"/>
    <row r="61108" hidden="1" x14ac:dyDescent="0.25"/>
    <row r="61109" hidden="1" x14ac:dyDescent="0.25"/>
    <row r="61110" hidden="1" x14ac:dyDescent="0.25"/>
    <row r="61111" hidden="1" x14ac:dyDescent="0.25"/>
    <row r="61112" hidden="1" x14ac:dyDescent="0.25"/>
    <row r="61113" hidden="1" x14ac:dyDescent="0.25"/>
    <row r="61114" hidden="1" x14ac:dyDescent="0.25"/>
    <row r="61115" hidden="1" x14ac:dyDescent="0.25"/>
    <row r="61116" hidden="1" x14ac:dyDescent="0.25"/>
    <row r="61117" hidden="1" x14ac:dyDescent="0.25"/>
    <row r="61118" hidden="1" x14ac:dyDescent="0.25"/>
    <row r="61119" hidden="1" x14ac:dyDescent="0.25"/>
    <row r="61120" hidden="1" x14ac:dyDescent="0.25"/>
    <row r="61121" hidden="1" x14ac:dyDescent="0.25"/>
    <row r="61122" hidden="1" x14ac:dyDescent="0.25"/>
    <row r="61123" hidden="1" x14ac:dyDescent="0.25"/>
    <row r="61124" hidden="1" x14ac:dyDescent="0.25"/>
    <row r="61125" hidden="1" x14ac:dyDescent="0.25"/>
    <row r="61126" hidden="1" x14ac:dyDescent="0.25"/>
    <row r="61127" hidden="1" x14ac:dyDescent="0.25"/>
    <row r="61128" hidden="1" x14ac:dyDescent="0.25"/>
    <row r="61129" hidden="1" x14ac:dyDescent="0.25"/>
    <row r="61130" hidden="1" x14ac:dyDescent="0.25"/>
    <row r="61131" hidden="1" x14ac:dyDescent="0.25"/>
    <row r="61132" hidden="1" x14ac:dyDescent="0.25"/>
    <row r="61133" hidden="1" x14ac:dyDescent="0.25"/>
    <row r="61134" hidden="1" x14ac:dyDescent="0.25"/>
    <row r="61135" hidden="1" x14ac:dyDescent="0.25"/>
    <row r="61136" hidden="1" x14ac:dyDescent="0.25"/>
    <row r="61137" hidden="1" x14ac:dyDescent="0.25"/>
    <row r="61138" hidden="1" x14ac:dyDescent="0.25"/>
    <row r="61139" hidden="1" x14ac:dyDescent="0.25"/>
    <row r="61140" hidden="1" x14ac:dyDescent="0.25"/>
    <row r="61141" hidden="1" x14ac:dyDescent="0.25"/>
    <row r="61142" hidden="1" x14ac:dyDescent="0.25"/>
    <row r="61143" hidden="1" x14ac:dyDescent="0.25"/>
    <row r="61144" hidden="1" x14ac:dyDescent="0.25"/>
    <row r="61145" hidden="1" x14ac:dyDescent="0.25"/>
    <row r="61146" hidden="1" x14ac:dyDescent="0.25"/>
    <row r="61147" hidden="1" x14ac:dyDescent="0.25"/>
    <row r="61148" hidden="1" x14ac:dyDescent="0.25"/>
    <row r="61149" hidden="1" x14ac:dyDescent="0.25"/>
    <row r="61150" hidden="1" x14ac:dyDescent="0.25"/>
    <row r="61151" hidden="1" x14ac:dyDescent="0.25"/>
    <row r="61152" hidden="1" x14ac:dyDescent="0.25"/>
    <row r="61153" hidden="1" x14ac:dyDescent="0.25"/>
    <row r="61154" hidden="1" x14ac:dyDescent="0.25"/>
    <row r="61155" hidden="1" x14ac:dyDescent="0.25"/>
    <row r="61156" hidden="1" x14ac:dyDescent="0.25"/>
    <row r="61157" hidden="1" x14ac:dyDescent="0.25"/>
    <row r="61158" hidden="1" x14ac:dyDescent="0.25"/>
    <row r="61159" hidden="1" x14ac:dyDescent="0.25"/>
    <row r="61160" hidden="1" x14ac:dyDescent="0.25"/>
    <row r="61161" hidden="1" x14ac:dyDescent="0.25"/>
    <row r="61162" hidden="1" x14ac:dyDescent="0.25"/>
    <row r="61163" hidden="1" x14ac:dyDescent="0.25"/>
    <row r="61164" hidden="1" x14ac:dyDescent="0.25"/>
    <row r="61165" hidden="1" x14ac:dyDescent="0.25"/>
    <row r="61166" hidden="1" x14ac:dyDescent="0.25"/>
    <row r="61167" hidden="1" x14ac:dyDescent="0.25"/>
    <row r="61168" hidden="1" x14ac:dyDescent="0.25"/>
    <row r="61169" hidden="1" x14ac:dyDescent="0.25"/>
    <row r="61170" hidden="1" x14ac:dyDescent="0.25"/>
    <row r="61171" hidden="1" x14ac:dyDescent="0.25"/>
    <row r="61172" hidden="1" x14ac:dyDescent="0.25"/>
    <row r="61173" hidden="1" x14ac:dyDescent="0.25"/>
    <row r="61174" hidden="1" x14ac:dyDescent="0.25"/>
    <row r="61175" hidden="1" x14ac:dyDescent="0.25"/>
    <row r="61176" hidden="1" x14ac:dyDescent="0.25"/>
    <row r="61177" hidden="1" x14ac:dyDescent="0.25"/>
    <row r="61178" hidden="1" x14ac:dyDescent="0.25"/>
    <row r="61179" hidden="1" x14ac:dyDescent="0.25"/>
    <row r="61180" hidden="1" x14ac:dyDescent="0.25"/>
    <row r="61181" hidden="1" x14ac:dyDescent="0.25"/>
    <row r="61182" hidden="1" x14ac:dyDescent="0.25"/>
    <row r="61183" hidden="1" x14ac:dyDescent="0.25"/>
    <row r="61184" hidden="1" x14ac:dyDescent="0.25"/>
    <row r="61185" hidden="1" x14ac:dyDescent="0.25"/>
    <row r="61186" hidden="1" x14ac:dyDescent="0.25"/>
    <row r="61187" hidden="1" x14ac:dyDescent="0.25"/>
    <row r="61188" hidden="1" x14ac:dyDescent="0.25"/>
    <row r="61189" hidden="1" x14ac:dyDescent="0.25"/>
    <row r="61190" hidden="1" x14ac:dyDescent="0.25"/>
    <row r="61191" hidden="1" x14ac:dyDescent="0.25"/>
    <row r="61192" hidden="1" x14ac:dyDescent="0.25"/>
    <row r="61193" hidden="1" x14ac:dyDescent="0.25"/>
    <row r="61194" hidden="1" x14ac:dyDescent="0.25"/>
    <row r="61195" hidden="1" x14ac:dyDescent="0.25"/>
    <row r="61196" hidden="1" x14ac:dyDescent="0.25"/>
    <row r="61197" hidden="1" x14ac:dyDescent="0.25"/>
    <row r="61198" hidden="1" x14ac:dyDescent="0.25"/>
    <row r="61199" hidden="1" x14ac:dyDescent="0.25"/>
    <row r="61200" hidden="1" x14ac:dyDescent="0.25"/>
    <row r="61201" hidden="1" x14ac:dyDescent="0.25"/>
    <row r="61202" hidden="1" x14ac:dyDescent="0.25"/>
    <row r="61203" hidden="1" x14ac:dyDescent="0.25"/>
    <row r="61204" hidden="1" x14ac:dyDescent="0.25"/>
    <row r="61205" hidden="1" x14ac:dyDescent="0.25"/>
    <row r="61206" hidden="1" x14ac:dyDescent="0.25"/>
    <row r="61207" hidden="1" x14ac:dyDescent="0.25"/>
    <row r="61208" hidden="1" x14ac:dyDescent="0.25"/>
    <row r="61209" hidden="1" x14ac:dyDescent="0.25"/>
    <row r="61210" hidden="1" x14ac:dyDescent="0.25"/>
    <row r="61211" hidden="1" x14ac:dyDescent="0.25"/>
    <row r="61212" hidden="1" x14ac:dyDescent="0.25"/>
    <row r="61213" hidden="1" x14ac:dyDescent="0.25"/>
    <row r="61214" hidden="1" x14ac:dyDescent="0.25"/>
    <row r="61215" hidden="1" x14ac:dyDescent="0.25"/>
    <row r="61216" hidden="1" x14ac:dyDescent="0.25"/>
    <row r="61217" hidden="1" x14ac:dyDescent="0.25"/>
    <row r="61218" hidden="1" x14ac:dyDescent="0.25"/>
    <row r="61219" hidden="1" x14ac:dyDescent="0.25"/>
    <row r="61220" hidden="1" x14ac:dyDescent="0.25"/>
    <row r="61221" hidden="1" x14ac:dyDescent="0.25"/>
    <row r="61222" hidden="1" x14ac:dyDescent="0.25"/>
    <row r="61223" hidden="1" x14ac:dyDescent="0.25"/>
    <row r="61224" hidden="1" x14ac:dyDescent="0.25"/>
    <row r="61225" hidden="1" x14ac:dyDescent="0.25"/>
    <row r="61226" hidden="1" x14ac:dyDescent="0.25"/>
    <row r="61227" hidden="1" x14ac:dyDescent="0.25"/>
    <row r="61228" hidden="1" x14ac:dyDescent="0.25"/>
    <row r="61229" hidden="1" x14ac:dyDescent="0.25"/>
    <row r="61230" hidden="1" x14ac:dyDescent="0.25"/>
    <row r="61231" hidden="1" x14ac:dyDescent="0.25"/>
    <row r="61232" hidden="1" x14ac:dyDescent="0.25"/>
    <row r="61233" hidden="1" x14ac:dyDescent="0.25"/>
    <row r="61234" hidden="1" x14ac:dyDescent="0.25"/>
    <row r="61235" hidden="1" x14ac:dyDescent="0.25"/>
    <row r="61236" hidden="1" x14ac:dyDescent="0.25"/>
    <row r="61237" hidden="1" x14ac:dyDescent="0.25"/>
    <row r="61238" hidden="1" x14ac:dyDescent="0.25"/>
    <row r="61239" hidden="1" x14ac:dyDescent="0.25"/>
    <row r="61240" hidden="1" x14ac:dyDescent="0.25"/>
    <row r="61241" hidden="1" x14ac:dyDescent="0.25"/>
    <row r="61242" hidden="1" x14ac:dyDescent="0.25"/>
    <row r="61243" hidden="1" x14ac:dyDescent="0.25"/>
    <row r="61244" hidden="1" x14ac:dyDescent="0.25"/>
    <row r="61245" hidden="1" x14ac:dyDescent="0.25"/>
    <row r="61246" hidden="1" x14ac:dyDescent="0.25"/>
    <row r="61247" hidden="1" x14ac:dyDescent="0.25"/>
    <row r="61248" hidden="1" x14ac:dyDescent="0.25"/>
    <row r="61249" hidden="1" x14ac:dyDescent="0.25"/>
    <row r="61250" hidden="1" x14ac:dyDescent="0.25"/>
    <row r="61251" hidden="1" x14ac:dyDescent="0.25"/>
    <row r="61252" hidden="1" x14ac:dyDescent="0.25"/>
    <row r="61253" hidden="1" x14ac:dyDescent="0.25"/>
    <row r="61254" hidden="1" x14ac:dyDescent="0.25"/>
    <row r="61255" hidden="1" x14ac:dyDescent="0.25"/>
    <row r="61256" hidden="1" x14ac:dyDescent="0.25"/>
    <row r="61257" hidden="1" x14ac:dyDescent="0.25"/>
    <row r="61258" hidden="1" x14ac:dyDescent="0.25"/>
    <row r="61259" hidden="1" x14ac:dyDescent="0.25"/>
    <row r="61260" hidden="1" x14ac:dyDescent="0.25"/>
    <row r="61261" hidden="1" x14ac:dyDescent="0.25"/>
    <row r="61262" hidden="1" x14ac:dyDescent="0.25"/>
    <row r="61263" hidden="1" x14ac:dyDescent="0.25"/>
    <row r="61264" hidden="1" x14ac:dyDescent="0.25"/>
    <row r="61265" hidden="1" x14ac:dyDescent="0.25"/>
    <row r="61266" hidden="1" x14ac:dyDescent="0.25"/>
    <row r="61267" hidden="1" x14ac:dyDescent="0.25"/>
    <row r="61268" hidden="1" x14ac:dyDescent="0.25"/>
    <row r="61269" hidden="1" x14ac:dyDescent="0.25"/>
    <row r="61270" hidden="1" x14ac:dyDescent="0.25"/>
    <row r="61271" hidden="1" x14ac:dyDescent="0.25"/>
    <row r="61272" hidden="1" x14ac:dyDescent="0.25"/>
    <row r="61273" hidden="1" x14ac:dyDescent="0.25"/>
    <row r="61274" hidden="1" x14ac:dyDescent="0.25"/>
    <row r="61275" hidden="1" x14ac:dyDescent="0.25"/>
    <row r="61276" hidden="1" x14ac:dyDescent="0.25"/>
    <row r="61277" hidden="1" x14ac:dyDescent="0.25"/>
    <row r="61278" hidden="1" x14ac:dyDescent="0.25"/>
    <row r="61279" hidden="1" x14ac:dyDescent="0.25"/>
    <row r="61280" hidden="1" x14ac:dyDescent="0.25"/>
    <row r="61281" hidden="1" x14ac:dyDescent="0.25"/>
    <row r="61282" hidden="1" x14ac:dyDescent="0.25"/>
    <row r="61283" hidden="1" x14ac:dyDescent="0.25"/>
    <row r="61284" hidden="1" x14ac:dyDescent="0.25"/>
    <row r="61285" hidden="1" x14ac:dyDescent="0.25"/>
    <row r="61286" hidden="1" x14ac:dyDescent="0.25"/>
    <row r="61287" hidden="1" x14ac:dyDescent="0.25"/>
    <row r="61288" hidden="1" x14ac:dyDescent="0.25"/>
    <row r="61289" hidden="1" x14ac:dyDescent="0.25"/>
    <row r="61290" hidden="1" x14ac:dyDescent="0.25"/>
    <row r="61291" hidden="1" x14ac:dyDescent="0.25"/>
    <row r="61292" hidden="1" x14ac:dyDescent="0.25"/>
    <row r="61293" hidden="1" x14ac:dyDescent="0.25"/>
    <row r="61294" hidden="1" x14ac:dyDescent="0.25"/>
    <row r="61295" hidden="1" x14ac:dyDescent="0.25"/>
    <row r="61296" hidden="1" x14ac:dyDescent="0.25"/>
    <row r="61297" hidden="1" x14ac:dyDescent="0.25"/>
    <row r="61298" hidden="1" x14ac:dyDescent="0.25"/>
    <row r="61299" hidden="1" x14ac:dyDescent="0.25"/>
    <row r="61300" hidden="1" x14ac:dyDescent="0.25"/>
    <row r="61301" hidden="1" x14ac:dyDescent="0.25"/>
    <row r="61302" hidden="1" x14ac:dyDescent="0.25"/>
    <row r="61303" hidden="1" x14ac:dyDescent="0.25"/>
    <row r="61304" hidden="1" x14ac:dyDescent="0.25"/>
    <row r="61305" hidden="1" x14ac:dyDescent="0.25"/>
    <row r="61306" hidden="1" x14ac:dyDescent="0.25"/>
    <row r="61307" hidden="1" x14ac:dyDescent="0.25"/>
    <row r="61308" hidden="1" x14ac:dyDescent="0.25"/>
    <row r="61309" hidden="1" x14ac:dyDescent="0.25"/>
    <row r="61310" hidden="1" x14ac:dyDescent="0.25"/>
    <row r="61311" hidden="1" x14ac:dyDescent="0.25"/>
    <row r="61312" hidden="1" x14ac:dyDescent="0.25"/>
    <row r="61313" hidden="1" x14ac:dyDescent="0.25"/>
    <row r="61314" hidden="1" x14ac:dyDescent="0.25"/>
    <row r="61315" hidden="1" x14ac:dyDescent="0.25"/>
    <row r="61316" hidden="1" x14ac:dyDescent="0.25"/>
    <row r="61317" hidden="1" x14ac:dyDescent="0.25"/>
    <row r="61318" hidden="1" x14ac:dyDescent="0.25"/>
    <row r="61319" hidden="1" x14ac:dyDescent="0.25"/>
    <row r="61320" hidden="1" x14ac:dyDescent="0.25"/>
    <row r="61321" hidden="1" x14ac:dyDescent="0.25"/>
    <row r="61322" hidden="1" x14ac:dyDescent="0.25"/>
    <row r="61323" hidden="1" x14ac:dyDescent="0.25"/>
    <row r="61324" hidden="1" x14ac:dyDescent="0.25"/>
    <row r="61325" hidden="1" x14ac:dyDescent="0.25"/>
    <row r="61326" hidden="1" x14ac:dyDescent="0.25"/>
    <row r="61327" hidden="1" x14ac:dyDescent="0.25"/>
    <row r="61328" hidden="1" x14ac:dyDescent="0.25"/>
    <row r="61329" hidden="1" x14ac:dyDescent="0.25"/>
    <row r="61330" hidden="1" x14ac:dyDescent="0.25"/>
    <row r="61331" hidden="1" x14ac:dyDescent="0.25"/>
    <row r="61332" hidden="1" x14ac:dyDescent="0.25"/>
    <row r="61333" hidden="1" x14ac:dyDescent="0.25"/>
    <row r="61334" hidden="1" x14ac:dyDescent="0.25"/>
    <row r="61335" hidden="1" x14ac:dyDescent="0.25"/>
    <row r="61336" hidden="1" x14ac:dyDescent="0.25"/>
    <row r="61337" hidden="1" x14ac:dyDescent="0.25"/>
    <row r="61338" hidden="1" x14ac:dyDescent="0.25"/>
    <row r="61339" hidden="1" x14ac:dyDescent="0.25"/>
    <row r="61340" hidden="1" x14ac:dyDescent="0.25"/>
    <row r="61341" hidden="1" x14ac:dyDescent="0.25"/>
    <row r="61342" hidden="1" x14ac:dyDescent="0.25"/>
    <row r="61343" hidden="1" x14ac:dyDescent="0.25"/>
    <row r="61344" hidden="1" x14ac:dyDescent="0.25"/>
    <row r="61345" hidden="1" x14ac:dyDescent="0.25"/>
    <row r="61346" hidden="1" x14ac:dyDescent="0.25"/>
    <row r="61347" hidden="1" x14ac:dyDescent="0.25"/>
    <row r="61348" hidden="1" x14ac:dyDescent="0.25"/>
    <row r="61349" hidden="1" x14ac:dyDescent="0.25"/>
    <row r="61350" hidden="1" x14ac:dyDescent="0.25"/>
    <row r="61351" hidden="1" x14ac:dyDescent="0.25"/>
    <row r="61352" hidden="1" x14ac:dyDescent="0.25"/>
    <row r="61353" hidden="1" x14ac:dyDescent="0.25"/>
    <row r="61354" hidden="1" x14ac:dyDescent="0.25"/>
    <row r="61355" hidden="1" x14ac:dyDescent="0.25"/>
    <row r="61356" hidden="1" x14ac:dyDescent="0.25"/>
    <row r="61357" hidden="1" x14ac:dyDescent="0.25"/>
    <row r="61358" hidden="1" x14ac:dyDescent="0.25"/>
    <row r="61359" hidden="1" x14ac:dyDescent="0.25"/>
    <row r="61360" hidden="1" x14ac:dyDescent="0.25"/>
    <row r="61361" hidden="1" x14ac:dyDescent="0.25"/>
    <row r="61362" hidden="1" x14ac:dyDescent="0.25"/>
    <row r="61363" hidden="1" x14ac:dyDescent="0.25"/>
    <row r="61364" hidden="1" x14ac:dyDescent="0.25"/>
    <row r="61365" hidden="1" x14ac:dyDescent="0.25"/>
    <row r="61366" hidden="1" x14ac:dyDescent="0.25"/>
    <row r="61367" hidden="1" x14ac:dyDescent="0.25"/>
    <row r="61368" hidden="1" x14ac:dyDescent="0.25"/>
    <row r="61369" hidden="1" x14ac:dyDescent="0.25"/>
    <row r="61370" hidden="1" x14ac:dyDescent="0.25"/>
    <row r="61371" hidden="1" x14ac:dyDescent="0.25"/>
    <row r="61372" hidden="1" x14ac:dyDescent="0.25"/>
    <row r="61373" hidden="1" x14ac:dyDescent="0.25"/>
    <row r="61374" hidden="1" x14ac:dyDescent="0.25"/>
    <row r="61375" hidden="1" x14ac:dyDescent="0.25"/>
    <row r="61376" hidden="1" x14ac:dyDescent="0.25"/>
    <row r="61377" hidden="1" x14ac:dyDescent="0.25"/>
    <row r="61378" hidden="1" x14ac:dyDescent="0.25"/>
    <row r="61379" hidden="1" x14ac:dyDescent="0.25"/>
    <row r="61380" hidden="1" x14ac:dyDescent="0.25"/>
    <row r="61381" hidden="1" x14ac:dyDescent="0.25"/>
    <row r="61382" hidden="1" x14ac:dyDescent="0.25"/>
    <row r="61383" hidden="1" x14ac:dyDescent="0.25"/>
    <row r="61384" hidden="1" x14ac:dyDescent="0.25"/>
    <row r="61385" hidden="1" x14ac:dyDescent="0.25"/>
    <row r="61386" hidden="1" x14ac:dyDescent="0.25"/>
    <row r="61387" hidden="1" x14ac:dyDescent="0.25"/>
    <row r="61388" hidden="1" x14ac:dyDescent="0.25"/>
    <row r="61389" hidden="1" x14ac:dyDescent="0.25"/>
    <row r="61390" hidden="1" x14ac:dyDescent="0.25"/>
    <row r="61391" hidden="1" x14ac:dyDescent="0.25"/>
    <row r="61392" hidden="1" x14ac:dyDescent="0.25"/>
    <row r="61393" hidden="1" x14ac:dyDescent="0.25"/>
    <row r="61394" hidden="1" x14ac:dyDescent="0.25"/>
    <row r="61395" hidden="1" x14ac:dyDescent="0.25"/>
    <row r="61396" hidden="1" x14ac:dyDescent="0.25"/>
    <row r="61397" hidden="1" x14ac:dyDescent="0.25"/>
    <row r="61398" hidden="1" x14ac:dyDescent="0.25"/>
    <row r="61399" hidden="1" x14ac:dyDescent="0.25"/>
    <row r="61400" hidden="1" x14ac:dyDescent="0.25"/>
    <row r="61401" hidden="1" x14ac:dyDescent="0.25"/>
    <row r="61402" hidden="1" x14ac:dyDescent="0.25"/>
    <row r="61403" hidden="1" x14ac:dyDescent="0.25"/>
    <row r="61404" hidden="1" x14ac:dyDescent="0.25"/>
    <row r="61405" hidden="1" x14ac:dyDescent="0.25"/>
    <row r="61406" hidden="1" x14ac:dyDescent="0.25"/>
    <row r="61407" hidden="1" x14ac:dyDescent="0.25"/>
    <row r="61408" hidden="1" x14ac:dyDescent="0.25"/>
    <row r="61409" hidden="1" x14ac:dyDescent="0.25"/>
    <row r="61410" hidden="1" x14ac:dyDescent="0.25"/>
    <row r="61411" hidden="1" x14ac:dyDescent="0.25"/>
    <row r="61412" hidden="1" x14ac:dyDescent="0.25"/>
    <row r="61413" hidden="1" x14ac:dyDescent="0.25"/>
    <row r="61414" hidden="1" x14ac:dyDescent="0.25"/>
    <row r="61415" hidden="1" x14ac:dyDescent="0.25"/>
    <row r="61416" hidden="1" x14ac:dyDescent="0.25"/>
    <row r="61417" hidden="1" x14ac:dyDescent="0.25"/>
    <row r="61418" hidden="1" x14ac:dyDescent="0.25"/>
    <row r="61419" hidden="1" x14ac:dyDescent="0.25"/>
    <row r="61420" hidden="1" x14ac:dyDescent="0.25"/>
    <row r="61421" hidden="1" x14ac:dyDescent="0.25"/>
    <row r="61422" hidden="1" x14ac:dyDescent="0.25"/>
    <row r="61423" hidden="1" x14ac:dyDescent="0.25"/>
    <row r="61424" hidden="1" x14ac:dyDescent="0.25"/>
    <row r="61425" hidden="1" x14ac:dyDescent="0.25"/>
    <row r="61426" hidden="1" x14ac:dyDescent="0.25"/>
    <row r="61427" hidden="1" x14ac:dyDescent="0.25"/>
    <row r="61428" hidden="1" x14ac:dyDescent="0.25"/>
    <row r="61429" hidden="1" x14ac:dyDescent="0.25"/>
    <row r="61430" hidden="1" x14ac:dyDescent="0.25"/>
    <row r="61431" hidden="1" x14ac:dyDescent="0.25"/>
    <row r="61432" hidden="1" x14ac:dyDescent="0.25"/>
    <row r="61433" hidden="1" x14ac:dyDescent="0.25"/>
    <row r="61434" hidden="1" x14ac:dyDescent="0.25"/>
    <row r="61435" hidden="1" x14ac:dyDescent="0.25"/>
    <row r="61436" hidden="1" x14ac:dyDescent="0.25"/>
    <row r="61437" hidden="1" x14ac:dyDescent="0.25"/>
    <row r="61438" hidden="1" x14ac:dyDescent="0.25"/>
    <row r="61439" hidden="1" x14ac:dyDescent="0.25"/>
    <row r="61440" hidden="1" x14ac:dyDescent="0.25"/>
    <row r="61441" hidden="1" x14ac:dyDescent="0.25"/>
    <row r="61442" hidden="1" x14ac:dyDescent="0.25"/>
    <row r="61443" hidden="1" x14ac:dyDescent="0.25"/>
    <row r="61444" hidden="1" x14ac:dyDescent="0.25"/>
    <row r="61445" hidden="1" x14ac:dyDescent="0.25"/>
    <row r="61446" hidden="1" x14ac:dyDescent="0.25"/>
    <row r="61447" hidden="1" x14ac:dyDescent="0.25"/>
    <row r="61448" hidden="1" x14ac:dyDescent="0.25"/>
    <row r="61449" hidden="1" x14ac:dyDescent="0.25"/>
    <row r="61450" hidden="1" x14ac:dyDescent="0.25"/>
    <row r="61451" hidden="1" x14ac:dyDescent="0.25"/>
    <row r="61452" hidden="1" x14ac:dyDescent="0.25"/>
    <row r="61453" hidden="1" x14ac:dyDescent="0.25"/>
    <row r="61454" hidden="1" x14ac:dyDescent="0.25"/>
    <row r="61455" hidden="1" x14ac:dyDescent="0.25"/>
    <row r="61456" hidden="1" x14ac:dyDescent="0.25"/>
    <row r="61457" hidden="1" x14ac:dyDescent="0.25"/>
    <row r="61458" hidden="1" x14ac:dyDescent="0.25"/>
    <row r="61459" hidden="1" x14ac:dyDescent="0.25"/>
    <row r="61460" hidden="1" x14ac:dyDescent="0.25"/>
    <row r="61461" hidden="1" x14ac:dyDescent="0.25"/>
    <row r="61462" hidden="1" x14ac:dyDescent="0.25"/>
    <row r="61463" hidden="1" x14ac:dyDescent="0.25"/>
    <row r="61464" hidden="1" x14ac:dyDescent="0.25"/>
    <row r="61465" hidden="1" x14ac:dyDescent="0.25"/>
    <row r="61466" hidden="1" x14ac:dyDescent="0.25"/>
    <row r="61467" hidden="1" x14ac:dyDescent="0.25"/>
    <row r="61468" hidden="1" x14ac:dyDescent="0.25"/>
    <row r="61469" hidden="1" x14ac:dyDescent="0.25"/>
    <row r="61470" hidden="1" x14ac:dyDescent="0.25"/>
    <row r="61471" hidden="1" x14ac:dyDescent="0.25"/>
    <row r="61472" hidden="1" x14ac:dyDescent="0.25"/>
    <row r="61473" hidden="1" x14ac:dyDescent="0.25"/>
    <row r="61474" hidden="1" x14ac:dyDescent="0.25"/>
    <row r="61475" hidden="1" x14ac:dyDescent="0.25"/>
    <row r="61476" hidden="1" x14ac:dyDescent="0.25"/>
    <row r="61477" hidden="1" x14ac:dyDescent="0.25"/>
    <row r="61478" hidden="1" x14ac:dyDescent="0.25"/>
    <row r="61479" hidden="1" x14ac:dyDescent="0.25"/>
    <row r="61480" hidden="1" x14ac:dyDescent="0.25"/>
    <row r="61481" hidden="1" x14ac:dyDescent="0.25"/>
    <row r="61482" hidden="1" x14ac:dyDescent="0.25"/>
    <row r="61483" hidden="1" x14ac:dyDescent="0.25"/>
    <row r="61484" hidden="1" x14ac:dyDescent="0.25"/>
    <row r="61485" hidden="1" x14ac:dyDescent="0.25"/>
    <row r="61486" hidden="1" x14ac:dyDescent="0.25"/>
    <row r="61487" hidden="1" x14ac:dyDescent="0.25"/>
    <row r="61488" hidden="1" x14ac:dyDescent="0.25"/>
    <row r="61489" hidden="1" x14ac:dyDescent="0.25"/>
    <row r="61490" hidden="1" x14ac:dyDescent="0.25"/>
    <row r="61491" hidden="1" x14ac:dyDescent="0.25"/>
    <row r="61492" hidden="1" x14ac:dyDescent="0.25"/>
    <row r="61493" hidden="1" x14ac:dyDescent="0.25"/>
    <row r="61494" hidden="1" x14ac:dyDescent="0.25"/>
    <row r="61495" hidden="1" x14ac:dyDescent="0.25"/>
    <row r="61496" hidden="1" x14ac:dyDescent="0.25"/>
    <row r="61497" hidden="1" x14ac:dyDescent="0.25"/>
    <row r="61498" hidden="1" x14ac:dyDescent="0.25"/>
    <row r="61499" hidden="1" x14ac:dyDescent="0.25"/>
    <row r="61500" hidden="1" x14ac:dyDescent="0.25"/>
    <row r="61501" hidden="1" x14ac:dyDescent="0.25"/>
    <row r="61502" hidden="1" x14ac:dyDescent="0.25"/>
    <row r="61503" hidden="1" x14ac:dyDescent="0.25"/>
    <row r="61504" hidden="1" x14ac:dyDescent="0.25"/>
    <row r="61505" hidden="1" x14ac:dyDescent="0.25"/>
    <row r="61506" hidden="1" x14ac:dyDescent="0.25"/>
    <row r="61507" hidden="1" x14ac:dyDescent="0.25"/>
    <row r="61508" hidden="1" x14ac:dyDescent="0.25"/>
    <row r="61509" hidden="1" x14ac:dyDescent="0.25"/>
    <row r="61510" hidden="1" x14ac:dyDescent="0.25"/>
    <row r="61511" hidden="1" x14ac:dyDescent="0.25"/>
    <row r="61512" hidden="1" x14ac:dyDescent="0.25"/>
    <row r="61513" hidden="1" x14ac:dyDescent="0.25"/>
    <row r="61514" hidden="1" x14ac:dyDescent="0.25"/>
    <row r="61515" hidden="1" x14ac:dyDescent="0.25"/>
    <row r="61516" hidden="1" x14ac:dyDescent="0.25"/>
    <row r="61517" hidden="1" x14ac:dyDescent="0.25"/>
    <row r="61518" hidden="1" x14ac:dyDescent="0.25"/>
    <row r="61519" hidden="1" x14ac:dyDescent="0.25"/>
    <row r="61520" hidden="1" x14ac:dyDescent="0.25"/>
    <row r="61521" hidden="1" x14ac:dyDescent="0.25"/>
    <row r="61522" hidden="1" x14ac:dyDescent="0.25"/>
    <row r="61523" hidden="1" x14ac:dyDescent="0.25"/>
    <row r="61524" hidden="1" x14ac:dyDescent="0.25"/>
    <row r="61525" hidden="1" x14ac:dyDescent="0.25"/>
    <row r="61526" hidden="1" x14ac:dyDescent="0.25"/>
    <row r="61527" hidden="1" x14ac:dyDescent="0.25"/>
    <row r="61528" hidden="1" x14ac:dyDescent="0.25"/>
    <row r="61529" hidden="1" x14ac:dyDescent="0.25"/>
    <row r="61530" hidden="1" x14ac:dyDescent="0.25"/>
    <row r="61531" hidden="1" x14ac:dyDescent="0.25"/>
    <row r="61532" hidden="1" x14ac:dyDescent="0.25"/>
    <row r="61533" hidden="1" x14ac:dyDescent="0.25"/>
    <row r="61534" hidden="1" x14ac:dyDescent="0.25"/>
    <row r="61535" hidden="1" x14ac:dyDescent="0.25"/>
    <row r="61536" hidden="1" x14ac:dyDescent="0.25"/>
    <row r="61537" hidden="1" x14ac:dyDescent="0.25"/>
    <row r="61538" hidden="1" x14ac:dyDescent="0.25"/>
    <row r="61539" hidden="1" x14ac:dyDescent="0.25"/>
    <row r="61540" hidden="1" x14ac:dyDescent="0.25"/>
    <row r="61541" hidden="1" x14ac:dyDescent="0.25"/>
    <row r="61542" hidden="1" x14ac:dyDescent="0.25"/>
    <row r="61543" hidden="1" x14ac:dyDescent="0.25"/>
    <row r="61544" hidden="1" x14ac:dyDescent="0.25"/>
    <row r="61545" hidden="1" x14ac:dyDescent="0.25"/>
    <row r="61546" hidden="1" x14ac:dyDescent="0.25"/>
    <row r="61547" hidden="1" x14ac:dyDescent="0.25"/>
    <row r="61548" hidden="1" x14ac:dyDescent="0.25"/>
    <row r="61549" hidden="1" x14ac:dyDescent="0.25"/>
    <row r="61550" hidden="1" x14ac:dyDescent="0.25"/>
    <row r="61551" hidden="1" x14ac:dyDescent="0.25"/>
    <row r="61552" hidden="1" x14ac:dyDescent="0.25"/>
    <row r="61553" hidden="1" x14ac:dyDescent="0.25"/>
    <row r="61554" hidden="1" x14ac:dyDescent="0.25"/>
    <row r="61555" hidden="1" x14ac:dyDescent="0.25"/>
    <row r="61556" hidden="1" x14ac:dyDescent="0.25"/>
    <row r="61557" hidden="1" x14ac:dyDescent="0.25"/>
    <row r="61558" hidden="1" x14ac:dyDescent="0.25"/>
    <row r="61559" hidden="1" x14ac:dyDescent="0.25"/>
    <row r="61560" hidden="1" x14ac:dyDescent="0.25"/>
    <row r="61561" hidden="1" x14ac:dyDescent="0.25"/>
    <row r="61562" hidden="1" x14ac:dyDescent="0.25"/>
    <row r="61563" hidden="1" x14ac:dyDescent="0.25"/>
    <row r="61564" hidden="1" x14ac:dyDescent="0.25"/>
    <row r="61565" hidden="1" x14ac:dyDescent="0.25"/>
    <row r="61566" hidden="1" x14ac:dyDescent="0.25"/>
    <row r="61567" hidden="1" x14ac:dyDescent="0.25"/>
    <row r="61568" hidden="1" x14ac:dyDescent="0.25"/>
    <row r="61569" hidden="1" x14ac:dyDescent="0.25"/>
    <row r="61570" hidden="1" x14ac:dyDescent="0.25"/>
    <row r="61571" hidden="1" x14ac:dyDescent="0.25"/>
    <row r="61572" hidden="1" x14ac:dyDescent="0.25"/>
    <row r="61573" hidden="1" x14ac:dyDescent="0.25"/>
    <row r="61574" hidden="1" x14ac:dyDescent="0.25"/>
    <row r="61575" hidden="1" x14ac:dyDescent="0.25"/>
    <row r="61576" hidden="1" x14ac:dyDescent="0.25"/>
    <row r="61577" hidden="1" x14ac:dyDescent="0.25"/>
    <row r="61578" hidden="1" x14ac:dyDescent="0.25"/>
    <row r="61579" hidden="1" x14ac:dyDescent="0.25"/>
    <row r="61580" hidden="1" x14ac:dyDescent="0.25"/>
    <row r="61581" hidden="1" x14ac:dyDescent="0.25"/>
    <row r="61582" hidden="1" x14ac:dyDescent="0.25"/>
    <row r="61583" hidden="1" x14ac:dyDescent="0.25"/>
    <row r="61584" hidden="1" x14ac:dyDescent="0.25"/>
    <row r="61585" hidden="1" x14ac:dyDescent="0.25"/>
    <row r="61586" hidden="1" x14ac:dyDescent="0.25"/>
    <row r="61587" hidden="1" x14ac:dyDescent="0.25"/>
    <row r="61588" hidden="1" x14ac:dyDescent="0.25"/>
    <row r="61589" hidden="1" x14ac:dyDescent="0.25"/>
    <row r="61590" hidden="1" x14ac:dyDescent="0.25"/>
    <row r="61591" hidden="1" x14ac:dyDescent="0.25"/>
    <row r="61592" hidden="1" x14ac:dyDescent="0.25"/>
    <row r="61593" hidden="1" x14ac:dyDescent="0.25"/>
    <row r="61594" hidden="1" x14ac:dyDescent="0.25"/>
    <row r="61595" hidden="1" x14ac:dyDescent="0.25"/>
    <row r="61596" hidden="1" x14ac:dyDescent="0.25"/>
    <row r="61597" hidden="1" x14ac:dyDescent="0.25"/>
    <row r="61598" hidden="1" x14ac:dyDescent="0.25"/>
    <row r="61599" hidden="1" x14ac:dyDescent="0.25"/>
    <row r="61600" hidden="1" x14ac:dyDescent="0.25"/>
    <row r="61601" hidden="1" x14ac:dyDescent="0.25"/>
    <row r="61602" hidden="1" x14ac:dyDescent="0.25"/>
    <row r="61603" hidden="1" x14ac:dyDescent="0.25"/>
    <row r="61604" hidden="1" x14ac:dyDescent="0.25"/>
    <row r="61605" hidden="1" x14ac:dyDescent="0.25"/>
    <row r="61606" hidden="1" x14ac:dyDescent="0.25"/>
    <row r="61607" hidden="1" x14ac:dyDescent="0.25"/>
    <row r="61608" hidden="1" x14ac:dyDescent="0.25"/>
    <row r="61609" hidden="1" x14ac:dyDescent="0.25"/>
    <row r="61610" hidden="1" x14ac:dyDescent="0.25"/>
    <row r="61611" hidden="1" x14ac:dyDescent="0.25"/>
    <row r="61612" hidden="1" x14ac:dyDescent="0.25"/>
    <row r="61613" hidden="1" x14ac:dyDescent="0.25"/>
    <row r="61614" hidden="1" x14ac:dyDescent="0.25"/>
    <row r="61615" hidden="1" x14ac:dyDescent="0.25"/>
    <row r="61616" hidden="1" x14ac:dyDescent="0.25"/>
    <row r="61617" hidden="1" x14ac:dyDescent="0.25"/>
    <row r="61618" hidden="1" x14ac:dyDescent="0.25"/>
    <row r="61619" hidden="1" x14ac:dyDescent="0.25"/>
    <row r="61620" hidden="1" x14ac:dyDescent="0.25"/>
    <row r="61621" hidden="1" x14ac:dyDescent="0.25"/>
    <row r="61622" hidden="1" x14ac:dyDescent="0.25"/>
    <row r="61623" hidden="1" x14ac:dyDescent="0.25"/>
    <row r="61624" hidden="1" x14ac:dyDescent="0.25"/>
    <row r="61625" hidden="1" x14ac:dyDescent="0.25"/>
    <row r="61626" hidden="1" x14ac:dyDescent="0.25"/>
    <row r="61627" hidden="1" x14ac:dyDescent="0.25"/>
    <row r="61628" hidden="1" x14ac:dyDescent="0.25"/>
    <row r="61629" hidden="1" x14ac:dyDescent="0.25"/>
    <row r="61630" hidden="1" x14ac:dyDescent="0.25"/>
    <row r="61631" hidden="1" x14ac:dyDescent="0.25"/>
    <row r="61632" hidden="1" x14ac:dyDescent="0.25"/>
    <row r="61633" hidden="1" x14ac:dyDescent="0.25"/>
    <row r="61634" hidden="1" x14ac:dyDescent="0.25"/>
    <row r="61635" hidden="1" x14ac:dyDescent="0.25"/>
    <row r="61636" hidden="1" x14ac:dyDescent="0.25"/>
    <row r="61637" hidden="1" x14ac:dyDescent="0.25"/>
    <row r="61638" hidden="1" x14ac:dyDescent="0.25"/>
    <row r="61639" hidden="1" x14ac:dyDescent="0.25"/>
    <row r="61640" hidden="1" x14ac:dyDescent="0.25"/>
    <row r="61641" hidden="1" x14ac:dyDescent="0.25"/>
    <row r="61642" hidden="1" x14ac:dyDescent="0.25"/>
    <row r="61643" hidden="1" x14ac:dyDescent="0.25"/>
    <row r="61644" hidden="1" x14ac:dyDescent="0.25"/>
    <row r="61645" hidden="1" x14ac:dyDescent="0.25"/>
    <row r="61646" hidden="1" x14ac:dyDescent="0.25"/>
    <row r="61647" hidden="1" x14ac:dyDescent="0.25"/>
    <row r="61648" hidden="1" x14ac:dyDescent="0.25"/>
    <row r="61649" hidden="1" x14ac:dyDescent="0.25"/>
    <row r="61650" hidden="1" x14ac:dyDescent="0.25"/>
    <row r="61651" hidden="1" x14ac:dyDescent="0.25"/>
    <row r="61652" hidden="1" x14ac:dyDescent="0.25"/>
    <row r="61653" hidden="1" x14ac:dyDescent="0.25"/>
    <row r="61654" hidden="1" x14ac:dyDescent="0.25"/>
    <row r="61655" hidden="1" x14ac:dyDescent="0.25"/>
    <row r="61656" hidden="1" x14ac:dyDescent="0.25"/>
    <row r="61657" hidden="1" x14ac:dyDescent="0.25"/>
    <row r="61658" hidden="1" x14ac:dyDescent="0.25"/>
    <row r="61659" hidden="1" x14ac:dyDescent="0.25"/>
    <row r="61660" hidden="1" x14ac:dyDescent="0.25"/>
    <row r="61661" hidden="1" x14ac:dyDescent="0.25"/>
    <row r="61662" hidden="1" x14ac:dyDescent="0.25"/>
    <row r="61663" hidden="1" x14ac:dyDescent="0.25"/>
    <row r="61664" hidden="1" x14ac:dyDescent="0.25"/>
    <row r="61665" hidden="1" x14ac:dyDescent="0.25"/>
    <row r="61666" hidden="1" x14ac:dyDescent="0.25"/>
    <row r="61667" hidden="1" x14ac:dyDescent="0.25"/>
    <row r="61668" hidden="1" x14ac:dyDescent="0.25"/>
    <row r="61669" hidden="1" x14ac:dyDescent="0.25"/>
    <row r="61670" hidden="1" x14ac:dyDescent="0.25"/>
    <row r="61671" hidden="1" x14ac:dyDescent="0.25"/>
    <row r="61672" hidden="1" x14ac:dyDescent="0.25"/>
    <row r="61673" hidden="1" x14ac:dyDescent="0.25"/>
    <row r="61674" hidden="1" x14ac:dyDescent="0.25"/>
    <row r="61675" hidden="1" x14ac:dyDescent="0.25"/>
    <row r="61676" hidden="1" x14ac:dyDescent="0.25"/>
    <row r="61677" hidden="1" x14ac:dyDescent="0.25"/>
    <row r="61678" hidden="1" x14ac:dyDescent="0.25"/>
    <row r="61679" hidden="1" x14ac:dyDescent="0.25"/>
    <row r="61680" hidden="1" x14ac:dyDescent="0.25"/>
    <row r="61681" hidden="1" x14ac:dyDescent="0.25"/>
    <row r="61682" hidden="1" x14ac:dyDescent="0.25"/>
    <row r="61683" hidden="1" x14ac:dyDescent="0.25"/>
    <row r="61684" hidden="1" x14ac:dyDescent="0.25"/>
    <row r="61685" hidden="1" x14ac:dyDescent="0.25"/>
    <row r="61686" hidden="1" x14ac:dyDescent="0.25"/>
    <row r="61687" hidden="1" x14ac:dyDescent="0.25"/>
    <row r="61688" hidden="1" x14ac:dyDescent="0.25"/>
    <row r="61689" hidden="1" x14ac:dyDescent="0.25"/>
    <row r="61690" hidden="1" x14ac:dyDescent="0.25"/>
    <row r="61691" hidden="1" x14ac:dyDescent="0.25"/>
    <row r="61692" hidden="1" x14ac:dyDescent="0.25"/>
    <row r="61693" hidden="1" x14ac:dyDescent="0.25"/>
    <row r="61694" hidden="1" x14ac:dyDescent="0.25"/>
    <row r="61695" hidden="1" x14ac:dyDescent="0.25"/>
    <row r="61696" hidden="1" x14ac:dyDescent="0.25"/>
    <row r="61697" hidden="1" x14ac:dyDescent="0.25"/>
    <row r="61698" hidden="1" x14ac:dyDescent="0.25"/>
    <row r="61699" hidden="1" x14ac:dyDescent="0.25"/>
    <row r="61700" hidden="1" x14ac:dyDescent="0.25"/>
    <row r="61701" hidden="1" x14ac:dyDescent="0.25"/>
    <row r="61702" hidden="1" x14ac:dyDescent="0.25"/>
    <row r="61703" hidden="1" x14ac:dyDescent="0.25"/>
    <row r="61704" hidden="1" x14ac:dyDescent="0.25"/>
    <row r="61705" hidden="1" x14ac:dyDescent="0.25"/>
    <row r="61706" hidden="1" x14ac:dyDescent="0.25"/>
    <row r="61707" hidden="1" x14ac:dyDescent="0.25"/>
    <row r="61708" hidden="1" x14ac:dyDescent="0.25"/>
    <row r="61709" hidden="1" x14ac:dyDescent="0.25"/>
    <row r="61710" hidden="1" x14ac:dyDescent="0.25"/>
    <row r="61711" hidden="1" x14ac:dyDescent="0.25"/>
    <row r="61712" hidden="1" x14ac:dyDescent="0.25"/>
    <row r="61713" hidden="1" x14ac:dyDescent="0.25"/>
    <row r="61714" hidden="1" x14ac:dyDescent="0.25"/>
    <row r="61715" hidden="1" x14ac:dyDescent="0.25"/>
    <row r="61716" hidden="1" x14ac:dyDescent="0.25"/>
    <row r="61717" hidden="1" x14ac:dyDescent="0.25"/>
    <row r="61718" hidden="1" x14ac:dyDescent="0.25"/>
    <row r="61719" hidden="1" x14ac:dyDescent="0.25"/>
    <row r="61720" hidden="1" x14ac:dyDescent="0.25"/>
    <row r="61721" hidden="1" x14ac:dyDescent="0.25"/>
    <row r="61722" hidden="1" x14ac:dyDescent="0.25"/>
    <row r="61723" hidden="1" x14ac:dyDescent="0.25"/>
    <row r="61724" hidden="1" x14ac:dyDescent="0.25"/>
    <row r="61725" hidden="1" x14ac:dyDescent="0.25"/>
    <row r="61726" hidden="1" x14ac:dyDescent="0.25"/>
    <row r="61727" hidden="1" x14ac:dyDescent="0.25"/>
    <row r="61728" hidden="1" x14ac:dyDescent="0.25"/>
    <row r="61729" hidden="1" x14ac:dyDescent="0.25"/>
    <row r="61730" hidden="1" x14ac:dyDescent="0.25"/>
    <row r="61731" hidden="1" x14ac:dyDescent="0.25"/>
    <row r="61732" hidden="1" x14ac:dyDescent="0.25"/>
    <row r="61733" hidden="1" x14ac:dyDescent="0.25"/>
    <row r="61734" hidden="1" x14ac:dyDescent="0.25"/>
    <row r="61735" hidden="1" x14ac:dyDescent="0.25"/>
    <row r="61736" hidden="1" x14ac:dyDescent="0.25"/>
    <row r="61737" hidden="1" x14ac:dyDescent="0.25"/>
    <row r="61738" hidden="1" x14ac:dyDescent="0.25"/>
    <row r="61739" hidden="1" x14ac:dyDescent="0.25"/>
    <row r="61740" hidden="1" x14ac:dyDescent="0.25"/>
    <row r="61741" hidden="1" x14ac:dyDescent="0.25"/>
    <row r="61742" hidden="1" x14ac:dyDescent="0.25"/>
    <row r="61743" hidden="1" x14ac:dyDescent="0.25"/>
    <row r="61744" hidden="1" x14ac:dyDescent="0.25"/>
    <row r="61745" hidden="1" x14ac:dyDescent="0.25"/>
    <row r="61746" hidden="1" x14ac:dyDescent="0.25"/>
    <row r="61747" hidden="1" x14ac:dyDescent="0.25"/>
    <row r="61748" hidden="1" x14ac:dyDescent="0.25"/>
    <row r="61749" hidden="1" x14ac:dyDescent="0.25"/>
    <row r="61750" hidden="1" x14ac:dyDescent="0.25"/>
    <row r="61751" hidden="1" x14ac:dyDescent="0.25"/>
    <row r="61752" hidden="1" x14ac:dyDescent="0.25"/>
    <row r="61753" hidden="1" x14ac:dyDescent="0.25"/>
    <row r="61754" hidden="1" x14ac:dyDescent="0.25"/>
    <row r="61755" hidden="1" x14ac:dyDescent="0.25"/>
    <row r="61756" hidden="1" x14ac:dyDescent="0.25"/>
    <row r="61757" hidden="1" x14ac:dyDescent="0.25"/>
    <row r="61758" hidden="1" x14ac:dyDescent="0.25"/>
    <row r="61759" hidden="1" x14ac:dyDescent="0.25"/>
    <row r="61760" hidden="1" x14ac:dyDescent="0.25"/>
    <row r="61761" hidden="1" x14ac:dyDescent="0.25"/>
    <row r="61762" hidden="1" x14ac:dyDescent="0.25"/>
    <row r="61763" hidden="1" x14ac:dyDescent="0.25"/>
    <row r="61764" hidden="1" x14ac:dyDescent="0.25"/>
    <row r="61765" hidden="1" x14ac:dyDescent="0.25"/>
    <row r="61766" hidden="1" x14ac:dyDescent="0.25"/>
    <row r="61767" hidden="1" x14ac:dyDescent="0.25"/>
    <row r="61768" hidden="1" x14ac:dyDescent="0.25"/>
    <row r="61769" hidden="1" x14ac:dyDescent="0.25"/>
    <row r="61770" hidden="1" x14ac:dyDescent="0.25"/>
    <row r="61771" hidden="1" x14ac:dyDescent="0.25"/>
    <row r="61772" hidden="1" x14ac:dyDescent="0.25"/>
    <row r="61773" hidden="1" x14ac:dyDescent="0.25"/>
    <row r="61774" hidden="1" x14ac:dyDescent="0.25"/>
    <row r="61775" hidden="1" x14ac:dyDescent="0.25"/>
    <row r="61776" hidden="1" x14ac:dyDescent="0.25"/>
    <row r="61777" hidden="1" x14ac:dyDescent="0.25"/>
    <row r="61778" hidden="1" x14ac:dyDescent="0.25"/>
    <row r="61779" hidden="1" x14ac:dyDescent="0.25"/>
    <row r="61780" hidden="1" x14ac:dyDescent="0.25"/>
    <row r="61781" hidden="1" x14ac:dyDescent="0.25"/>
    <row r="61782" hidden="1" x14ac:dyDescent="0.25"/>
    <row r="61783" hidden="1" x14ac:dyDescent="0.25"/>
    <row r="61784" hidden="1" x14ac:dyDescent="0.25"/>
    <row r="61785" hidden="1" x14ac:dyDescent="0.25"/>
    <row r="61786" hidden="1" x14ac:dyDescent="0.25"/>
    <row r="61787" hidden="1" x14ac:dyDescent="0.25"/>
    <row r="61788" hidden="1" x14ac:dyDescent="0.25"/>
    <row r="61789" hidden="1" x14ac:dyDescent="0.25"/>
    <row r="61790" hidden="1" x14ac:dyDescent="0.25"/>
    <row r="61791" hidden="1" x14ac:dyDescent="0.25"/>
    <row r="61792" hidden="1" x14ac:dyDescent="0.25"/>
    <row r="61793" hidden="1" x14ac:dyDescent="0.25"/>
    <row r="61794" hidden="1" x14ac:dyDescent="0.25"/>
    <row r="61795" hidden="1" x14ac:dyDescent="0.25"/>
    <row r="61796" hidden="1" x14ac:dyDescent="0.25"/>
    <row r="61797" hidden="1" x14ac:dyDescent="0.25"/>
    <row r="61798" hidden="1" x14ac:dyDescent="0.25"/>
    <row r="61799" hidden="1" x14ac:dyDescent="0.25"/>
    <row r="61800" hidden="1" x14ac:dyDescent="0.25"/>
    <row r="61801" hidden="1" x14ac:dyDescent="0.25"/>
    <row r="61802" hidden="1" x14ac:dyDescent="0.25"/>
    <row r="61803" hidden="1" x14ac:dyDescent="0.25"/>
    <row r="61804" hidden="1" x14ac:dyDescent="0.25"/>
    <row r="61805" hidden="1" x14ac:dyDescent="0.25"/>
    <row r="61806" hidden="1" x14ac:dyDescent="0.25"/>
    <row r="61807" hidden="1" x14ac:dyDescent="0.25"/>
    <row r="61808" hidden="1" x14ac:dyDescent="0.25"/>
    <row r="61809" hidden="1" x14ac:dyDescent="0.25"/>
    <row r="61810" hidden="1" x14ac:dyDescent="0.25"/>
    <row r="61811" hidden="1" x14ac:dyDescent="0.25"/>
    <row r="61812" hidden="1" x14ac:dyDescent="0.25"/>
    <row r="61813" hidden="1" x14ac:dyDescent="0.25"/>
    <row r="61814" hidden="1" x14ac:dyDescent="0.25"/>
    <row r="61815" hidden="1" x14ac:dyDescent="0.25"/>
    <row r="61816" hidden="1" x14ac:dyDescent="0.25"/>
    <row r="61817" hidden="1" x14ac:dyDescent="0.25"/>
    <row r="61818" hidden="1" x14ac:dyDescent="0.25"/>
    <row r="61819" hidden="1" x14ac:dyDescent="0.25"/>
    <row r="61820" hidden="1" x14ac:dyDescent="0.25"/>
    <row r="61821" hidden="1" x14ac:dyDescent="0.25"/>
    <row r="61822" hidden="1" x14ac:dyDescent="0.25"/>
    <row r="61823" hidden="1" x14ac:dyDescent="0.25"/>
    <row r="61824" hidden="1" x14ac:dyDescent="0.25"/>
    <row r="61825" hidden="1" x14ac:dyDescent="0.25"/>
    <row r="61826" hidden="1" x14ac:dyDescent="0.25"/>
    <row r="61827" hidden="1" x14ac:dyDescent="0.25"/>
    <row r="61828" hidden="1" x14ac:dyDescent="0.25"/>
    <row r="61829" hidden="1" x14ac:dyDescent="0.25"/>
    <row r="61830" hidden="1" x14ac:dyDescent="0.25"/>
    <row r="61831" hidden="1" x14ac:dyDescent="0.25"/>
    <row r="61832" hidden="1" x14ac:dyDescent="0.25"/>
    <row r="61833" hidden="1" x14ac:dyDescent="0.25"/>
    <row r="61834" hidden="1" x14ac:dyDescent="0.25"/>
    <row r="61835" hidden="1" x14ac:dyDescent="0.25"/>
    <row r="61836" hidden="1" x14ac:dyDescent="0.25"/>
    <row r="61837" hidden="1" x14ac:dyDescent="0.25"/>
    <row r="61838" hidden="1" x14ac:dyDescent="0.25"/>
    <row r="61839" hidden="1" x14ac:dyDescent="0.25"/>
    <row r="61840" hidden="1" x14ac:dyDescent="0.25"/>
    <row r="61841" hidden="1" x14ac:dyDescent="0.25"/>
    <row r="61842" hidden="1" x14ac:dyDescent="0.25"/>
    <row r="61843" hidden="1" x14ac:dyDescent="0.25"/>
    <row r="61844" hidden="1" x14ac:dyDescent="0.25"/>
    <row r="61845" hidden="1" x14ac:dyDescent="0.25"/>
    <row r="61846" hidden="1" x14ac:dyDescent="0.25"/>
    <row r="61847" hidden="1" x14ac:dyDescent="0.25"/>
    <row r="61848" hidden="1" x14ac:dyDescent="0.25"/>
    <row r="61849" hidden="1" x14ac:dyDescent="0.25"/>
    <row r="61850" hidden="1" x14ac:dyDescent="0.25"/>
    <row r="61851" hidden="1" x14ac:dyDescent="0.25"/>
    <row r="61852" hidden="1" x14ac:dyDescent="0.25"/>
    <row r="61853" hidden="1" x14ac:dyDescent="0.25"/>
    <row r="61854" hidden="1" x14ac:dyDescent="0.25"/>
    <row r="61855" hidden="1" x14ac:dyDescent="0.25"/>
    <row r="61856" hidden="1" x14ac:dyDescent="0.25"/>
    <row r="61857" hidden="1" x14ac:dyDescent="0.25"/>
    <row r="61858" hidden="1" x14ac:dyDescent="0.25"/>
    <row r="61859" hidden="1" x14ac:dyDescent="0.25"/>
    <row r="61860" hidden="1" x14ac:dyDescent="0.25"/>
    <row r="61861" hidden="1" x14ac:dyDescent="0.25"/>
    <row r="61862" hidden="1" x14ac:dyDescent="0.25"/>
    <row r="61863" hidden="1" x14ac:dyDescent="0.25"/>
    <row r="61864" hidden="1" x14ac:dyDescent="0.25"/>
    <row r="61865" hidden="1" x14ac:dyDescent="0.25"/>
    <row r="61866" hidden="1" x14ac:dyDescent="0.25"/>
    <row r="61867" hidden="1" x14ac:dyDescent="0.25"/>
    <row r="61868" hidden="1" x14ac:dyDescent="0.25"/>
    <row r="61869" hidden="1" x14ac:dyDescent="0.25"/>
    <row r="61870" hidden="1" x14ac:dyDescent="0.25"/>
    <row r="61871" hidden="1" x14ac:dyDescent="0.25"/>
    <row r="61872" hidden="1" x14ac:dyDescent="0.25"/>
    <row r="61873" hidden="1" x14ac:dyDescent="0.25"/>
    <row r="61874" hidden="1" x14ac:dyDescent="0.25"/>
    <row r="61875" hidden="1" x14ac:dyDescent="0.25"/>
    <row r="61876" hidden="1" x14ac:dyDescent="0.25"/>
    <row r="61877" hidden="1" x14ac:dyDescent="0.25"/>
    <row r="61878" hidden="1" x14ac:dyDescent="0.25"/>
    <row r="61879" hidden="1" x14ac:dyDescent="0.25"/>
    <row r="61880" hidden="1" x14ac:dyDescent="0.25"/>
    <row r="61881" hidden="1" x14ac:dyDescent="0.25"/>
    <row r="61882" hidden="1" x14ac:dyDescent="0.25"/>
    <row r="61883" hidden="1" x14ac:dyDescent="0.25"/>
    <row r="61884" hidden="1" x14ac:dyDescent="0.25"/>
    <row r="61885" hidden="1" x14ac:dyDescent="0.25"/>
    <row r="61886" hidden="1" x14ac:dyDescent="0.25"/>
    <row r="61887" hidden="1" x14ac:dyDescent="0.25"/>
    <row r="61888" hidden="1" x14ac:dyDescent="0.25"/>
    <row r="61889" hidden="1" x14ac:dyDescent="0.25"/>
    <row r="61890" hidden="1" x14ac:dyDescent="0.25"/>
    <row r="61891" hidden="1" x14ac:dyDescent="0.25"/>
    <row r="61892" hidden="1" x14ac:dyDescent="0.25"/>
    <row r="61893" hidden="1" x14ac:dyDescent="0.25"/>
    <row r="61894" hidden="1" x14ac:dyDescent="0.25"/>
    <row r="61895" hidden="1" x14ac:dyDescent="0.25"/>
    <row r="61896" hidden="1" x14ac:dyDescent="0.25"/>
    <row r="61897" hidden="1" x14ac:dyDescent="0.25"/>
    <row r="61898" hidden="1" x14ac:dyDescent="0.25"/>
    <row r="61899" hidden="1" x14ac:dyDescent="0.25"/>
    <row r="61900" hidden="1" x14ac:dyDescent="0.25"/>
    <row r="61901" hidden="1" x14ac:dyDescent="0.25"/>
    <row r="61902" hidden="1" x14ac:dyDescent="0.25"/>
    <row r="61903" hidden="1" x14ac:dyDescent="0.25"/>
    <row r="61904" hidden="1" x14ac:dyDescent="0.25"/>
    <row r="61905" hidden="1" x14ac:dyDescent="0.25"/>
    <row r="61906" hidden="1" x14ac:dyDescent="0.25"/>
    <row r="61907" hidden="1" x14ac:dyDescent="0.25"/>
    <row r="61908" hidden="1" x14ac:dyDescent="0.25"/>
    <row r="61909" hidden="1" x14ac:dyDescent="0.25"/>
    <row r="61910" hidden="1" x14ac:dyDescent="0.25"/>
    <row r="61911" hidden="1" x14ac:dyDescent="0.25"/>
    <row r="61912" hidden="1" x14ac:dyDescent="0.25"/>
    <row r="61913" hidden="1" x14ac:dyDescent="0.25"/>
    <row r="61914" hidden="1" x14ac:dyDescent="0.25"/>
    <row r="61915" hidden="1" x14ac:dyDescent="0.25"/>
    <row r="61916" hidden="1" x14ac:dyDescent="0.25"/>
    <row r="61917" hidden="1" x14ac:dyDescent="0.25"/>
    <row r="61918" hidden="1" x14ac:dyDescent="0.25"/>
    <row r="61919" hidden="1" x14ac:dyDescent="0.25"/>
    <row r="61920" hidden="1" x14ac:dyDescent="0.25"/>
    <row r="61921" hidden="1" x14ac:dyDescent="0.25"/>
    <row r="61922" hidden="1" x14ac:dyDescent="0.25"/>
    <row r="61923" hidden="1" x14ac:dyDescent="0.25"/>
    <row r="61924" hidden="1" x14ac:dyDescent="0.25"/>
    <row r="61925" hidden="1" x14ac:dyDescent="0.25"/>
    <row r="61926" hidden="1" x14ac:dyDescent="0.25"/>
    <row r="61927" hidden="1" x14ac:dyDescent="0.25"/>
    <row r="61928" hidden="1" x14ac:dyDescent="0.25"/>
    <row r="61929" hidden="1" x14ac:dyDescent="0.25"/>
    <row r="61930" hidden="1" x14ac:dyDescent="0.25"/>
    <row r="61931" hidden="1" x14ac:dyDescent="0.25"/>
    <row r="61932" hidden="1" x14ac:dyDescent="0.25"/>
    <row r="61933" hidden="1" x14ac:dyDescent="0.25"/>
    <row r="61934" hidden="1" x14ac:dyDescent="0.25"/>
    <row r="61935" hidden="1" x14ac:dyDescent="0.25"/>
    <row r="61936" hidden="1" x14ac:dyDescent="0.25"/>
    <row r="61937" hidden="1" x14ac:dyDescent="0.25"/>
    <row r="61938" hidden="1" x14ac:dyDescent="0.25"/>
    <row r="61939" hidden="1" x14ac:dyDescent="0.25"/>
    <row r="61940" hidden="1" x14ac:dyDescent="0.25"/>
    <row r="61941" hidden="1" x14ac:dyDescent="0.25"/>
    <row r="61942" hidden="1" x14ac:dyDescent="0.25"/>
    <row r="61943" hidden="1" x14ac:dyDescent="0.25"/>
    <row r="61944" hidden="1" x14ac:dyDescent="0.25"/>
    <row r="61945" hidden="1" x14ac:dyDescent="0.25"/>
    <row r="61946" hidden="1" x14ac:dyDescent="0.25"/>
    <row r="61947" hidden="1" x14ac:dyDescent="0.25"/>
    <row r="61948" hidden="1" x14ac:dyDescent="0.25"/>
    <row r="61949" hidden="1" x14ac:dyDescent="0.25"/>
    <row r="61950" hidden="1" x14ac:dyDescent="0.25"/>
    <row r="61951" hidden="1" x14ac:dyDescent="0.25"/>
    <row r="61952" hidden="1" x14ac:dyDescent="0.25"/>
    <row r="61953" hidden="1" x14ac:dyDescent="0.25"/>
    <row r="61954" hidden="1" x14ac:dyDescent="0.25"/>
    <row r="61955" hidden="1" x14ac:dyDescent="0.25"/>
    <row r="61956" hidden="1" x14ac:dyDescent="0.25"/>
    <row r="61957" hidden="1" x14ac:dyDescent="0.25"/>
    <row r="61958" hidden="1" x14ac:dyDescent="0.25"/>
    <row r="61959" hidden="1" x14ac:dyDescent="0.25"/>
    <row r="61960" hidden="1" x14ac:dyDescent="0.25"/>
    <row r="61961" hidden="1" x14ac:dyDescent="0.25"/>
    <row r="61962" hidden="1" x14ac:dyDescent="0.25"/>
    <row r="61963" hidden="1" x14ac:dyDescent="0.25"/>
    <row r="61964" hidden="1" x14ac:dyDescent="0.25"/>
    <row r="61965" hidden="1" x14ac:dyDescent="0.25"/>
    <row r="61966" hidden="1" x14ac:dyDescent="0.25"/>
    <row r="61967" hidden="1" x14ac:dyDescent="0.25"/>
    <row r="61968" hidden="1" x14ac:dyDescent="0.25"/>
    <row r="61969" hidden="1" x14ac:dyDescent="0.25"/>
    <row r="61970" hidden="1" x14ac:dyDescent="0.25"/>
    <row r="61971" hidden="1" x14ac:dyDescent="0.25"/>
    <row r="61972" hidden="1" x14ac:dyDescent="0.25"/>
    <row r="61973" hidden="1" x14ac:dyDescent="0.25"/>
    <row r="61974" hidden="1" x14ac:dyDescent="0.25"/>
    <row r="61975" hidden="1" x14ac:dyDescent="0.25"/>
    <row r="61976" hidden="1" x14ac:dyDescent="0.25"/>
    <row r="61977" hidden="1" x14ac:dyDescent="0.25"/>
    <row r="61978" hidden="1" x14ac:dyDescent="0.25"/>
    <row r="61979" hidden="1" x14ac:dyDescent="0.25"/>
    <row r="61980" hidden="1" x14ac:dyDescent="0.25"/>
    <row r="61981" hidden="1" x14ac:dyDescent="0.25"/>
    <row r="61982" hidden="1" x14ac:dyDescent="0.25"/>
    <row r="61983" hidden="1" x14ac:dyDescent="0.25"/>
    <row r="61984" hidden="1" x14ac:dyDescent="0.25"/>
    <row r="61985" hidden="1" x14ac:dyDescent="0.25"/>
    <row r="61986" hidden="1" x14ac:dyDescent="0.25"/>
    <row r="61987" hidden="1" x14ac:dyDescent="0.25"/>
    <row r="61988" hidden="1" x14ac:dyDescent="0.25"/>
    <row r="61989" hidden="1" x14ac:dyDescent="0.25"/>
    <row r="61990" hidden="1" x14ac:dyDescent="0.25"/>
    <row r="61991" hidden="1" x14ac:dyDescent="0.25"/>
    <row r="61992" hidden="1" x14ac:dyDescent="0.25"/>
    <row r="61993" hidden="1" x14ac:dyDescent="0.25"/>
    <row r="61994" hidden="1" x14ac:dyDescent="0.25"/>
    <row r="61995" hidden="1" x14ac:dyDescent="0.25"/>
    <row r="61996" hidden="1" x14ac:dyDescent="0.25"/>
    <row r="61997" hidden="1" x14ac:dyDescent="0.25"/>
    <row r="61998" hidden="1" x14ac:dyDescent="0.25"/>
    <row r="61999" hidden="1" x14ac:dyDescent="0.25"/>
    <row r="62000" hidden="1" x14ac:dyDescent="0.25"/>
    <row r="62001" hidden="1" x14ac:dyDescent="0.25"/>
    <row r="62002" hidden="1" x14ac:dyDescent="0.25"/>
    <row r="62003" hidden="1" x14ac:dyDescent="0.25"/>
    <row r="62004" hidden="1" x14ac:dyDescent="0.25"/>
    <row r="62005" hidden="1" x14ac:dyDescent="0.25"/>
    <row r="62006" hidden="1" x14ac:dyDescent="0.25"/>
    <row r="62007" hidden="1" x14ac:dyDescent="0.25"/>
    <row r="62008" hidden="1" x14ac:dyDescent="0.25"/>
    <row r="62009" hidden="1" x14ac:dyDescent="0.25"/>
    <row r="62010" hidden="1" x14ac:dyDescent="0.25"/>
    <row r="62011" hidden="1" x14ac:dyDescent="0.25"/>
    <row r="62012" hidden="1" x14ac:dyDescent="0.25"/>
    <row r="62013" hidden="1" x14ac:dyDescent="0.25"/>
    <row r="62014" hidden="1" x14ac:dyDescent="0.25"/>
    <row r="62015" hidden="1" x14ac:dyDescent="0.25"/>
    <row r="62016" hidden="1" x14ac:dyDescent="0.25"/>
    <row r="62017" hidden="1" x14ac:dyDescent="0.25"/>
    <row r="62018" hidden="1" x14ac:dyDescent="0.25"/>
    <row r="62019" hidden="1" x14ac:dyDescent="0.25"/>
    <row r="62020" hidden="1" x14ac:dyDescent="0.25"/>
    <row r="62021" hidden="1" x14ac:dyDescent="0.25"/>
    <row r="62022" hidden="1" x14ac:dyDescent="0.25"/>
    <row r="62023" hidden="1" x14ac:dyDescent="0.25"/>
    <row r="62024" hidden="1" x14ac:dyDescent="0.25"/>
    <row r="62025" hidden="1" x14ac:dyDescent="0.25"/>
    <row r="62026" hidden="1" x14ac:dyDescent="0.25"/>
    <row r="62027" hidden="1" x14ac:dyDescent="0.25"/>
    <row r="62028" hidden="1" x14ac:dyDescent="0.25"/>
    <row r="62029" hidden="1" x14ac:dyDescent="0.25"/>
    <row r="62030" hidden="1" x14ac:dyDescent="0.25"/>
    <row r="62031" hidden="1" x14ac:dyDescent="0.25"/>
    <row r="62032" hidden="1" x14ac:dyDescent="0.25"/>
    <row r="62033" hidden="1" x14ac:dyDescent="0.25"/>
    <row r="62034" hidden="1" x14ac:dyDescent="0.25"/>
    <row r="62035" hidden="1" x14ac:dyDescent="0.25"/>
    <row r="62036" hidden="1" x14ac:dyDescent="0.25"/>
    <row r="62037" hidden="1" x14ac:dyDescent="0.25"/>
    <row r="62038" hidden="1" x14ac:dyDescent="0.25"/>
    <row r="62039" hidden="1" x14ac:dyDescent="0.25"/>
    <row r="62040" hidden="1" x14ac:dyDescent="0.25"/>
    <row r="62041" hidden="1" x14ac:dyDescent="0.25"/>
    <row r="62042" hidden="1" x14ac:dyDescent="0.25"/>
    <row r="62043" hidden="1" x14ac:dyDescent="0.25"/>
    <row r="62044" hidden="1" x14ac:dyDescent="0.25"/>
    <row r="62045" hidden="1" x14ac:dyDescent="0.25"/>
    <row r="62046" hidden="1" x14ac:dyDescent="0.25"/>
    <row r="62047" hidden="1" x14ac:dyDescent="0.25"/>
    <row r="62048" hidden="1" x14ac:dyDescent="0.25"/>
    <row r="62049" hidden="1" x14ac:dyDescent="0.25"/>
    <row r="62050" hidden="1" x14ac:dyDescent="0.25"/>
    <row r="62051" hidden="1" x14ac:dyDescent="0.25"/>
    <row r="62052" hidden="1" x14ac:dyDescent="0.25"/>
    <row r="62053" hidden="1" x14ac:dyDescent="0.25"/>
    <row r="62054" hidden="1" x14ac:dyDescent="0.25"/>
    <row r="62055" hidden="1" x14ac:dyDescent="0.25"/>
    <row r="62056" hidden="1" x14ac:dyDescent="0.25"/>
    <row r="62057" hidden="1" x14ac:dyDescent="0.25"/>
    <row r="62058" hidden="1" x14ac:dyDescent="0.25"/>
    <row r="62059" hidden="1" x14ac:dyDescent="0.25"/>
    <row r="62060" hidden="1" x14ac:dyDescent="0.25"/>
    <row r="62061" hidden="1" x14ac:dyDescent="0.25"/>
    <row r="62062" hidden="1" x14ac:dyDescent="0.25"/>
    <row r="62063" hidden="1" x14ac:dyDescent="0.25"/>
    <row r="62064" hidden="1" x14ac:dyDescent="0.25"/>
    <row r="62065" hidden="1" x14ac:dyDescent="0.25"/>
    <row r="62066" hidden="1" x14ac:dyDescent="0.25"/>
    <row r="62067" hidden="1" x14ac:dyDescent="0.25"/>
    <row r="62068" hidden="1" x14ac:dyDescent="0.25"/>
    <row r="62069" hidden="1" x14ac:dyDescent="0.25"/>
    <row r="62070" hidden="1" x14ac:dyDescent="0.25"/>
    <row r="62071" hidden="1" x14ac:dyDescent="0.25"/>
    <row r="62072" hidden="1" x14ac:dyDescent="0.25"/>
    <row r="62073" hidden="1" x14ac:dyDescent="0.25"/>
    <row r="62074" hidden="1" x14ac:dyDescent="0.25"/>
    <row r="62075" hidden="1" x14ac:dyDescent="0.25"/>
    <row r="62076" hidden="1" x14ac:dyDescent="0.25"/>
    <row r="62077" hidden="1" x14ac:dyDescent="0.25"/>
    <row r="62078" hidden="1" x14ac:dyDescent="0.25"/>
    <row r="62079" hidden="1" x14ac:dyDescent="0.25"/>
    <row r="62080" hidden="1" x14ac:dyDescent="0.25"/>
    <row r="62081" hidden="1" x14ac:dyDescent="0.25"/>
    <row r="62082" hidden="1" x14ac:dyDescent="0.25"/>
    <row r="62083" hidden="1" x14ac:dyDescent="0.25"/>
    <row r="62084" hidden="1" x14ac:dyDescent="0.25"/>
    <row r="62085" hidden="1" x14ac:dyDescent="0.25"/>
    <row r="62086" hidden="1" x14ac:dyDescent="0.25"/>
    <row r="62087" hidden="1" x14ac:dyDescent="0.25"/>
    <row r="62088" hidden="1" x14ac:dyDescent="0.25"/>
    <row r="62089" hidden="1" x14ac:dyDescent="0.25"/>
    <row r="62090" hidden="1" x14ac:dyDescent="0.25"/>
    <row r="62091" hidden="1" x14ac:dyDescent="0.25"/>
    <row r="62092" hidden="1" x14ac:dyDescent="0.25"/>
    <row r="62093" hidden="1" x14ac:dyDescent="0.25"/>
    <row r="62094" hidden="1" x14ac:dyDescent="0.25"/>
    <row r="62095" hidden="1" x14ac:dyDescent="0.25"/>
    <row r="62096" hidden="1" x14ac:dyDescent="0.25"/>
    <row r="62097" hidden="1" x14ac:dyDescent="0.25"/>
    <row r="62098" hidden="1" x14ac:dyDescent="0.25"/>
    <row r="62099" hidden="1" x14ac:dyDescent="0.25"/>
    <row r="62100" hidden="1" x14ac:dyDescent="0.25"/>
    <row r="62101" hidden="1" x14ac:dyDescent="0.25"/>
    <row r="62102" hidden="1" x14ac:dyDescent="0.25"/>
    <row r="62103" hidden="1" x14ac:dyDescent="0.25"/>
    <row r="62104" hidden="1" x14ac:dyDescent="0.25"/>
    <row r="62105" hidden="1" x14ac:dyDescent="0.25"/>
    <row r="62106" hidden="1" x14ac:dyDescent="0.25"/>
    <row r="62107" hidden="1" x14ac:dyDescent="0.25"/>
    <row r="62108" hidden="1" x14ac:dyDescent="0.25"/>
    <row r="62109" hidden="1" x14ac:dyDescent="0.25"/>
    <row r="62110" hidden="1" x14ac:dyDescent="0.25"/>
    <row r="62111" hidden="1" x14ac:dyDescent="0.25"/>
    <row r="62112" hidden="1" x14ac:dyDescent="0.25"/>
    <row r="62113" hidden="1" x14ac:dyDescent="0.25"/>
    <row r="62114" hidden="1" x14ac:dyDescent="0.25"/>
    <row r="62115" hidden="1" x14ac:dyDescent="0.25"/>
    <row r="62116" hidden="1" x14ac:dyDescent="0.25"/>
    <row r="62117" hidden="1" x14ac:dyDescent="0.25"/>
    <row r="62118" hidden="1" x14ac:dyDescent="0.25"/>
    <row r="62119" hidden="1" x14ac:dyDescent="0.25"/>
    <row r="62120" hidden="1" x14ac:dyDescent="0.25"/>
    <row r="62121" hidden="1" x14ac:dyDescent="0.25"/>
    <row r="62122" hidden="1" x14ac:dyDescent="0.25"/>
    <row r="62123" hidden="1" x14ac:dyDescent="0.25"/>
    <row r="62124" hidden="1" x14ac:dyDescent="0.25"/>
    <row r="62125" hidden="1" x14ac:dyDescent="0.25"/>
    <row r="62126" hidden="1" x14ac:dyDescent="0.25"/>
    <row r="62127" hidden="1" x14ac:dyDescent="0.25"/>
    <row r="62128" hidden="1" x14ac:dyDescent="0.25"/>
    <row r="62129" hidden="1" x14ac:dyDescent="0.25"/>
    <row r="62130" hidden="1" x14ac:dyDescent="0.25"/>
    <row r="62131" hidden="1" x14ac:dyDescent="0.25"/>
    <row r="62132" hidden="1" x14ac:dyDescent="0.25"/>
    <row r="62133" hidden="1" x14ac:dyDescent="0.25"/>
    <row r="62134" hidden="1" x14ac:dyDescent="0.25"/>
    <row r="62135" hidden="1" x14ac:dyDescent="0.25"/>
    <row r="62136" hidden="1" x14ac:dyDescent="0.25"/>
    <row r="62137" hidden="1" x14ac:dyDescent="0.25"/>
    <row r="62138" hidden="1" x14ac:dyDescent="0.25"/>
    <row r="62139" hidden="1" x14ac:dyDescent="0.25"/>
    <row r="62140" hidden="1" x14ac:dyDescent="0.25"/>
    <row r="62141" hidden="1" x14ac:dyDescent="0.25"/>
    <row r="62142" hidden="1" x14ac:dyDescent="0.25"/>
    <row r="62143" hidden="1" x14ac:dyDescent="0.25"/>
    <row r="62144" hidden="1" x14ac:dyDescent="0.25"/>
    <row r="62145" hidden="1" x14ac:dyDescent="0.25"/>
    <row r="62146" hidden="1" x14ac:dyDescent="0.25"/>
    <row r="62147" hidden="1" x14ac:dyDescent="0.25"/>
    <row r="62148" hidden="1" x14ac:dyDescent="0.25"/>
    <row r="62149" hidden="1" x14ac:dyDescent="0.25"/>
    <row r="62150" hidden="1" x14ac:dyDescent="0.25"/>
    <row r="62151" hidden="1" x14ac:dyDescent="0.25"/>
    <row r="62152" hidden="1" x14ac:dyDescent="0.25"/>
    <row r="62153" hidden="1" x14ac:dyDescent="0.25"/>
    <row r="62154" hidden="1" x14ac:dyDescent="0.25"/>
    <row r="62155" hidden="1" x14ac:dyDescent="0.25"/>
    <row r="62156" hidden="1" x14ac:dyDescent="0.25"/>
    <row r="62157" hidden="1" x14ac:dyDescent="0.25"/>
    <row r="62158" hidden="1" x14ac:dyDescent="0.25"/>
    <row r="62159" hidden="1" x14ac:dyDescent="0.25"/>
    <row r="62160" hidden="1" x14ac:dyDescent="0.25"/>
    <row r="62161" hidden="1" x14ac:dyDescent="0.25"/>
    <row r="62162" hidden="1" x14ac:dyDescent="0.25"/>
    <row r="62163" hidden="1" x14ac:dyDescent="0.25"/>
    <row r="62164" hidden="1" x14ac:dyDescent="0.25"/>
    <row r="62165" hidden="1" x14ac:dyDescent="0.25"/>
    <row r="62166" hidden="1" x14ac:dyDescent="0.25"/>
    <row r="62167" hidden="1" x14ac:dyDescent="0.25"/>
    <row r="62168" hidden="1" x14ac:dyDescent="0.25"/>
    <row r="62169" hidden="1" x14ac:dyDescent="0.25"/>
    <row r="62170" hidden="1" x14ac:dyDescent="0.25"/>
    <row r="62171" hidden="1" x14ac:dyDescent="0.25"/>
    <row r="62172" hidden="1" x14ac:dyDescent="0.25"/>
    <row r="62173" hidden="1" x14ac:dyDescent="0.25"/>
    <row r="62174" hidden="1" x14ac:dyDescent="0.25"/>
    <row r="62175" hidden="1" x14ac:dyDescent="0.25"/>
    <row r="62176" hidden="1" x14ac:dyDescent="0.25"/>
    <row r="62177" hidden="1" x14ac:dyDescent="0.25"/>
    <row r="62178" hidden="1" x14ac:dyDescent="0.25"/>
    <row r="62179" hidden="1" x14ac:dyDescent="0.25"/>
    <row r="62180" hidden="1" x14ac:dyDescent="0.25"/>
    <row r="62181" hidden="1" x14ac:dyDescent="0.25"/>
    <row r="62182" hidden="1" x14ac:dyDescent="0.25"/>
    <row r="62183" hidden="1" x14ac:dyDescent="0.25"/>
    <row r="62184" hidden="1" x14ac:dyDescent="0.25"/>
    <row r="62185" hidden="1" x14ac:dyDescent="0.25"/>
    <row r="62186" hidden="1" x14ac:dyDescent="0.25"/>
    <row r="62187" hidden="1" x14ac:dyDescent="0.25"/>
    <row r="62188" hidden="1" x14ac:dyDescent="0.25"/>
    <row r="62189" hidden="1" x14ac:dyDescent="0.25"/>
    <row r="62190" hidden="1" x14ac:dyDescent="0.25"/>
    <row r="62191" hidden="1" x14ac:dyDescent="0.25"/>
    <row r="62192" hidden="1" x14ac:dyDescent="0.25"/>
    <row r="62193" hidden="1" x14ac:dyDescent="0.25"/>
    <row r="62194" hidden="1" x14ac:dyDescent="0.25"/>
    <row r="62195" hidden="1" x14ac:dyDescent="0.25"/>
    <row r="62196" hidden="1" x14ac:dyDescent="0.25"/>
    <row r="62197" hidden="1" x14ac:dyDescent="0.25"/>
    <row r="62198" hidden="1" x14ac:dyDescent="0.25"/>
    <row r="62199" hidden="1" x14ac:dyDescent="0.25"/>
    <row r="62200" hidden="1" x14ac:dyDescent="0.25"/>
    <row r="62201" hidden="1" x14ac:dyDescent="0.25"/>
    <row r="62202" hidden="1" x14ac:dyDescent="0.25"/>
    <row r="62203" hidden="1" x14ac:dyDescent="0.25"/>
    <row r="62204" hidden="1" x14ac:dyDescent="0.25"/>
    <row r="62205" hidden="1" x14ac:dyDescent="0.25"/>
    <row r="62206" hidden="1" x14ac:dyDescent="0.25"/>
    <row r="62207" hidden="1" x14ac:dyDescent="0.25"/>
    <row r="62208" hidden="1" x14ac:dyDescent="0.25"/>
    <row r="62209" hidden="1" x14ac:dyDescent="0.25"/>
    <row r="62210" hidden="1" x14ac:dyDescent="0.25"/>
    <row r="62211" hidden="1" x14ac:dyDescent="0.25"/>
    <row r="62212" hidden="1" x14ac:dyDescent="0.25"/>
    <row r="62213" hidden="1" x14ac:dyDescent="0.25"/>
    <row r="62214" hidden="1" x14ac:dyDescent="0.25"/>
    <row r="62215" hidden="1" x14ac:dyDescent="0.25"/>
    <row r="62216" hidden="1" x14ac:dyDescent="0.25"/>
    <row r="62217" hidden="1" x14ac:dyDescent="0.25"/>
    <row r="62218" hidden="1" x14ac:dyDescent="0.25"/>
    <row r="62219" hidden="1" x14ac:dyDescent="0.25"/>
    <row r="62220" hidden="1" x14ac:dyDescent="0.25"/>
    <row r="62221" hidden="1" x14ac:dyDescent="0.25"/>
    <row r="62222" hidden="1" x14ac:dyDescent="0.25"/>
    <row r="62223" hidden="1" x14ac:dyDescent="0.25"/>
    <row r="62224" hidden="1" x14ac:dyDescent="0.25"/>
    <row r="62225" hidden="1" x14ac:dyDescent="0.25"/>
    <row r="62226" hidden="1" x14ac:dyDescent="0.25"/>
    <row r="62227" hidden="1" x14ac:dyDescent="0.25"/>
    <row r="62228" hidden="1" x14ac:dyDescent="0.25"/>
    <row r="62229" hidden="1" x14ac:dyDescent="0.25"/>
    <row r="62230" hidden="1" x14ac:dyDescent="0.25"/>
    <row r="62231" hidden="1" x14ac:dyDescent="0.25"/>
    <row r="62232" hidden="1" x14ac:dyDescent="0.25"/>
    <row r="62233" hidden="1" x14ac:dyDescent="0.25"/>
    <row r="62234" hidden="1" x14ac:dyDescent="0.25"/>
    <row r="62235" hidden="1" x14ac:dyDescent="0.25"/>
    <row r="62236" hidden="1" x14ac:dyDescent="0.25"/>
    <row r="62237" hidden="1" x14ac:dyDescent="0.25"/>
    <row r="62238" hidden="1" x14ac:dyDescent="0.25"/>
    <row r="62239" hidden="1" x14ac:dyDescent="0.25"/>
    <row r="62240" hidden="1" x14ac:dyDescent="0.25"/>
    <row r="62241" hidden="1" x14ac:dyDescent="0.25"/>
    <row r="62242" hidden="1" x14ac:dyDescent="0.25"/>
    <row r="62243" hidden="1" x14ac:dyDescent="0.25"/>
    <row r="62244" hidden="1" x14ac:dyDescent="0.25"/>
    <row r="62245" hidden="1" x14ac:dyDescent="0.25"/>
    <row r="62246" hidden="1" x14ac:dyDescent="0.25"/>
    <row r="62247" hidden="1" x14ac:dyDescent="0.25"/>
    <row r="62248" hidden="1" x14ac:dyDescent="0.25"/>
    <row r="62249" hidden="1" x14ac:dyDescent="0.25"/>
    <row r="62250" hidden="1" x14ac:dyDescent="0.25"/>
    <row r="62251" hidden="1" x14ac:dyDescent="0.25"/>
    <row r="62252" hidden="1" x14ac:dyDescent="0.25"/>
    <row r="62253" hidden="1" x14ac:dyDescent="0.25"/>
    <row r="62254" hidden="1" x14ac:dyDescent="0.25"/>
    <row r="62255" hidden="1" x14ac:dyDescent="0.25"/>
    <row r="62256" hidden="1" x14ac:dyDescent="0.25"/>
    <row r="62257" hidden="1" x14ac:dyDescent="0.25"/>
    <row r="62258" hidden="1" x14ac:dyDescent="0.25"/>
    <row r="62259" hidden="1" x14ac:dyDescent="0.25"/>
    <row r="62260" hidden="1" x14ac:dyDescent="0.25"/>
    <row r="62261" hidden="1" x14ac:dyDescent="0.25"/>
    <row r="62262" hidden="1" x14ac:dyDescent="0.25"/>
    <row r="62263" hidden="1" x14ac:dyDescent="0.25"/>
    <row r="62264" hidden="1" x14ac:dyDescent="0.25"/>
    <row r="62265" hidden="1" x14ac:dyDescent="0.25"/>
    <row r="62266" hidden="1" x14ac:dyDescent="0.25"/>
    <row r="62267" hidden="1" x14ac:dyDescent="0.25"/>
    <row r="62268" hidden="1" x14ac:dyDescent="0.25"/>
    <row r="62269" hidden="1" x14ac:dyDescent="0.25"/>
    <row r="62270" hidden="1" x14ac:dyDescent="0.25"/>
    <row r="62271" hidden="1" x14ac:dyDescent="0.25"/>
    <row r="62272" hidden="1" x14ac:dyDescent="0.25"/>
    <row r="62273" hidden="1" x14ac:dyDescent="0.25"/>
    <row r="62274" hidden="1" x14ac:dyDescent="0.25"/>
    <row r="62275" hidden="1" x14ac:dyDescent="0.25"/>
    <row r="62276" hidden="1" x14ac:dyDescent="0.25"/>
    <row r="62277" hidden="1" x14ac:dyDescent="0.25"/>
    <row r="62278" hidden="1" x14ac:dyDescent="0.25"/>
    <row r="62279" hidden="1" x14ac:dyDescent="0.25"/>
    <row r="62280" hidden="1" x14ac:dyDescent="0.25"/>
    <row r="62281" hidden="1" x14ac:dyDescent="0.25"/>
    <row r="62282" hidden="1" x14ac:dyDescent="0.25"/>
    <row r="62283" hidden="1" x14ac:dyDescent="0.25"/>
    <row r="62284" hidden="1" x14ac:dyDescent="0.25"/>
    <row r="62285" hidden="1" x14ac:dyDescent="0.25"/>
    <row r="62286" hidden="1" x14ac:dyDescent="0.25"/>
    <row r="62287" hidden="1" x14ac:dyDescent="0.25"/>
    <row r="62288" hidden="1" x14ac:dyDescent="0.25"/>
    <row r="62289" hidden="1" x14ac:dyDescent="0.25"/>
    <row r="62290" hidden="1" x14ac:dyDescent="0.25"/>
    <row r="62291" hidden="1" x14ac:dyDescent="0.25"/>
    <row r="62292" hidden="1" x14ac:dyDescent="0.25"/>
    <row r="62293" hidden="1" x14ac:dyDescent="0.25"/>
    <row r="62294" hidden="1" x14ac:dyDescent="0.25"/>
    <row r="62295" hidden="1" x14ac:dyDescent="0.25"/>
    <row r="62296" hidden="1" x14ac:dyDescent="0.25"/>
    <row r="62297" hidden="1" x14ac:dyDescent="0.25"/>
    <row r="62298" hidden="1" x14ac:dyDescent="0.25"/>
    <row r="62299" hidden="1" x14ac:dyDescent="0.25"/>
    <row r="62300" hidden="1" x14ac:dyDescent="0.25"/>
    <row r="62301" hidden="1" x14ac:dyDescent="0.25"/>
    <row r="62302" hidden="1" x14ac:dyDescent="0.25"/>
    <row r="62303" hidden="1" x14ac:dyDescent="0.25"/>
    <row r="62304" hidden="1" x14ac:dyDescent="0.25"/>
    <row r="62305" hidden="1" x14ac:dyDescent="0.25"/>
    <row r="62306" hidden="1" x14ac:dyDescent="0.25"/>
    <row r="62307" hidden="1" x14ac:dyDescent="0.25"/>
    <row r="62308" hidden="1" x14ac:dyDescent="0.25"/>
    <row r="62309" hidden="1" x14ac:dyDescent="0.25"/>
    <row r="62310" hidden="1" x14ac:dyDescent="0.25"/>
    <row r="62311" hidden="1" x14ac:dyDescent="0.25"/>
    <row r="62312" hidden="1" x14ac:dyDescent="0.25"/>
    <row r="62313" hidden="1" x14ac:dyDescent="0.25"/>
    <row r="62314" hidden="1" x14ac:dyDescent="0.25"/>
    <row r="62315" hidden="1" x14ac:dyDescent="0.25"/>
    <row r="62316" hidden="1" x14ac:dyDescent="0.25"/>
    <row r="62317" hidden="1" x14ac:dyDescent="0.25"/>
    <row r="62318" hidden="1" x14ac:dyDescent="0.25"/>
    <row r="62319" hidden="1" x14ac:dyDescent="0.25"/>
    <row r="62320" hidden="1" x14ac:dyDescent="0.25"/>
    <row r="62321" hidden="1" x14ac:dyDescent="0.25"/>
    <row r="62322" hidden="1" x14ac:dyDescent="0.25"/>
    <row r="62323" hidden="1" x14ac:dyDescent="0.25"/>
    <row r="62324" hidden="1" x14ac:dyDescent="0.25"/>
    <row r="62325" hidden="1" x14ac:dyDescent="0.25"/>
    <row r="62326" hidden="1" x14ac:dyDescent="0.25"/>
    <row r="62327" hidden="1" x14ac:dyDescent="0.25"/>
    <row r="62328" hidden="1" x14ac:dyDescent="0.25"/>
    <row r="62329" hidden="1" x14ac:dyDescent="0.25"/>
    <row r="62330" hidden="1" x14ac:dyDescent="0.25"/>
    <row r="62331" hidden="1" x14ac:dyDescent="0.25"/>
    <row r="62332" hidden="1" x14ac:dyDescent="0.25"/>
    <row r="62333" hidden="1" x14ac:dyDescent="0.25"/>
    <row r="62334" hidden="1" x14ac:dyDescent="0.25"/>
    <row r="62335" hidden="1" x14ac:dyDescent="0.25"/>
    <row r="62336" hidden="1" x14ac:dyDescent="0.25"/>
    <row r="62337" hidden="1" x14ac:dyDescent="0.25"/>
    <row r="62338" hidden="1" x14ac:dyDescent="0.25"/>
    <row r="62339" hidden="1" x14ac:dyDescent="0.25"/>
    <row r="62340" hidden="1" x14ac:dyDescent="0.25"/>
    <row r="62341" hidden="1" x14ac:dyDescent="0.25"/>
    <row r="62342" hidden="1" x14ac:dyDescent="0.25"/>
    <row r="62343" hidden="1" x14ac:dyDescent="0.25"/>
    <row r="62344" hidden="1" x14ac:dyDescent="0.25"/>
    <row r="62345" hidden="1" x14ac:dyDescent="0.25"/>
    <row r="62346" hidden="1" x14ac:dyDescent="0.25"/>
    <row r="62347" hidden="1" x14ac:dyDescent="0.25"/>
    <row r="62348" hidden="1" x14ac:dyDescent="0.25"/>
    <row r="62349" hidden="1" x14ac:dyDescent="0.25"/>
    <row r="62350" hidden="1" x14ac:dyDescent="0.25"/>
    <row r="62351" hidden="1" x14ac:dyDescent="0.25"/>
    <row r="62352" hidden="1" x14ac:dyDescent="0.25"/>
    <row r="62353" hidden="1" x14ac:dyDescent="0.25"/>
    <row r="62354" hidden="1" x14ac:dyDescent="0.25"/>
    <row r="62355" hidden="1" x14ac:dyDescent="0.25"/>
    <row r="62356" hidden="1" x14ac:dyDescent="0.25"/>
    <row r="62357" hidden="1" x14ac:dyDescent="0.25"/>
    <row r="62358" hidden="1" x14ac:dyDescent="0.25"/>
    <row r="62359" hidden="1" x14ac:dyDescent="0.25"/>
    <row r="62360" hidden="1" x14ac:dyDescent="0.25"/>
    <row r="62361" hidden="1" x14ac:dyDescent="0.25"/>
    <row r="62362" hidden="1" x14ac:dyDescent="0.25"/>
    <row r="62363" hidden="1" x14ac:dyDescent="0.25"/>
    <row r="62364" hidden="1" x14ac:dyDescent="0.25"/>
    <row r="62365" hidden="1" x14ac:dyDescent="0.25"/>
    <row r="62366" hidden="1" x14ac:dyDescent="0.25"/>
    <row r="62367" hidden="1" x14ac:dyDescent="0.25"/>
    <row r="62368" hidden="1" x14ac:dyDescent="0.25"/>
    <row r="62369" hidden="1" x14ac:dyDescent="0.25"/>
    <row r="62370" hidden="1" x14ac:dyDescent="0.25"/>
    <row r="62371" hidden="1" x14ac:dyDescent="0.25"/>
    <row r="62372" hidden="1" x14ac:dyDescent="0.25"/>
    <row r="62373" hidden="1" x14ac:dyDescent="0.25"/>
    <row r="62374" hidden="1" x14ac:dyDescent="0.25"/>
    <row r="62375" hidden="1" x14ac:dyDescent="0.25"/>
    <row r="62376" hidden="1" x14ac:dyDescent="0.25"/>
    <row r="62377" hidden="1" x14ac:dyDescent="0.25"/>
    <row r="62378" hidden="1" x14ac:dyDescent="0.25"/>
    <row r="62379" hidden="1" x14ac:dyDescent="0.25"/>
    <row r="62380" hidden="1" x14ac:dyDescent="0.25"/>
    <row r="62381" hidden="1" x14ac:dyDescent="0.25"/>
    <row r="62382" hidden="1" x14ac:dyDescent="0.25"/>
    <row r="62383" hidden="1" x14ac:dyDescent="0.25"/>
    <row r="62384" hidden="1" x14ac:dyDescent="0.25"/>
    <row r="62385" hidden="1" x14ac:dyDescent="0.25"/>
    <row r="62386" hidden="1" x14ac:dyDescent="0.25"/>
    <row r="62387" hidden="1" x14ac:dyDescent="0.25"/>
    <row r="62388" hidden="1" x14ac:dyDescent="0.25"/>
    <row r="62389" hidden="1" x14ac:dyDescent="0.25"/>
    <row r="62390" hidden="1" x14ac:dyDescent="0.25"/>
    <row r="62391" hidden="1" x14ac:dyDescent="0.25"/>
    <row r="62392" hidden="1" x14ac:dyDescent="0.25"/>
    <row r="62393" hidden="1" x14ac:dyDescent="0.25"/>
    <row r="62394" hidden="1" x14ac:dyDescent="0.25"/>
    <row r="62395" hidden="1" x14ac:dyDescent="0.25"/>
    <row r="62396" hidden="1" x14ac:dyDescent="0.25"/>
    <row r="62397" hidden="1" x14ac:dyDescent="0.25"/>
    <row r="62398" hidden="1" x14ac:dyDescent="0.25"/>
    <row r="62399" hidden="1" x14ac:dyDescent="0.25"/>
    <row r="62400" hidden="1" x14ac:dyDescent="0.25"/>
    <row r="62401" hidden="1" x14ac:dyDescent="0.25"/>
    <row r="62402" hidden="1" x14ac:dyDescent="0.25"/>
    <row r="62403" hidden="1" x14ac:dyDescent="0.25"/>
    <row r="62404" hidden="1" x14ac:dyDescent="0.25"/>
    <row r="62405" hidden="1" x14ac:dyDescent="0.25"/>
    <row r="62406" hidden="1" x14ac:dyDescent="0.25"/>
    <row r="62407" hidden="1" x14ac:dyDescent="0.25"/>
    <row r="62408" hidden="1" x14ac:dyDescent="0.25"/>
    <row r="62409" hidden="1" x14ac:dyDescent="0.25"/>
    <row r="62410" hidden="1" x14ac:dyDescent="0.25"/>
    <row r="62411" hidden="1" x14ac:dyDescent="0.25"/>
    <row r="62412" hidden="1" x14ac:dyDescent="0.25"/>
    <row r="62413" hidden="1" x14ac:dyDescent="0.25"/>
    <row r="62414" hidden="1" x14ac:dyDescent="0.25"/>
    <row r="62415" hidden="1" x14ac:dyDescent="0.25"/>
    <row r="62416" hidden="1" x14ac:dyDescent="0.25"/>
    <row r="62417" hidden="1" x14ac:dyDescent="0.25"/>
    <row r="62418" hidden="1" x14ac:dyDescent="0.25"/>
    <row r="62419" hidden="1" x14ac:dyDescent="0.25"/>
    <row r="62420" hidden="1" x14ac:dyDescent="0.25"/>
    <row r="62421" hidden="1" x14ac:dyDescent="0.25"/>
    <row r="62422" hidden="1" x14ac:dyDescent="0.25"/>
    <row r="62423" hidden="1" x14ac:dyDescent="0.25"/>
    <row r="62424" hidden="1" x14ac:dyDescent="0.25"/>
    <row r="62425" hidden="1" x14ac:dyDescent="0.25"/>
    <row r="62426" hidden="1" x14ac:dyDescent="0.25"/>
    <row r="62427" hidden="1" x14ac:dyDescent="0.25"/>
    <row r="62428" hidden="1" x14ac:dyDescent="0.25"/>
    <row r="62429" hidden="1" x14ac:dyDescent="0.25"/>
    <row r="62430" hidden="1" x14ac:dyDescent="0.25"/>
    <row r="62431" hidden="1" x14ac:dyDescent="0.25"/>
    <row r="62432" hidden="1" x14ac:dyDescent="0.25"/>
    <row r="62433" hidden="1" x14ac:dyDescent="0.25"/>
    <row r="62434" hidden="1" x14ac:dyDescent="0.25"/>
    <row r="62435" hidden="1" x14ac:dyDescent="0.25"/>
    <row r="62436" hidden="1" x14ac:dyDescent="0.25"/>
    <row r="62437" hidden="1" x14ac:dyDescent="0.25"/>
    <row r="62438" hidden="1" x14ac:dyDescent="0.25"/>
    <row r="62439" hidden="1" x14ac:dyDescent="0.25"/>
    <row r="62440" hidden="1" x14ac:dyDescent="0.25"/>
    <row r="62441" hidden="1" x14ac:dyDescent="0.25"/>
    <row r="62442" hidden="1" x14ac:dyDescent="0.25"/>
    <row r="62443" hidden="1" x14ac:dyDescent="0.25"/>
    <row r="62444" hidden="1" x14ac:dyDescent="0.25"/>
    <row r="62445" hidden="1" x14ac:dyDescent="0.25"/>
    <row r="62446" hidden="1" x14ac:dyDescent="0.25"/>
    <row r="62447" hidden="1" x14ac:dyDescent="0.25"/>
    <row r="62448" hidden="1" x14ac:dyDescent="0.25"/>
    <row r="62449" hidden="1" x14ac:dyDescent="0.25"/>
    <row r="62450" hidden="1" x14ac:dyDescent="0.25"/>
    <row r="62451" hidden="1" x14ac:dyDescent="0.25"/>
    <row r="62452" hidden="1" x14ac:dyDescent="0.25"/>
    <row r="62453" hidden="1" x14ac:dyDescent="0.25"/>
    <row r="62454" hidden="1" x14ac:dyDescent="0.25"/>
    <row r="62455" hidden="1" x14ac:dyDescent="0.25"/>
    <row r="62456" hidden="1" x14ac:dyDescent="0.25"/>
    <row r="62457" hidden="1" x14ac:dyDescent="0.25"/>
    <row r="62458" hidden="1" x14ac:dyDescent="0.25"/>
    <row r="62459" hidden="1" x14ac:dyDescent="0.25"/>
    <row r="62460" hidden="1" x14ac:dyDescent="0.25"/>
    <row r="62461" hidden="1" x14ac:dyDescent="0.25"/>
    <row r="62462" hidden="1" x14ac:dyDescent="0.25"/>
    <row r="62463" hidden="1" x14ac:dyDescent="0.25"/>
    <row r="62464" hidden="1" x14ac:dyDescent="0.25"/>
    <row r="62465" hidden="1" x14ac:dyDescent="0.25"/>
    <row r="62466" hidden="1" x14ac:dyDescent="0.25"/>
    <row r="62467" hidden="1" x14ac:dyDescent="0.25"/>
    <row r="62468" hidden="1" x14ac:dyDescent="0.25"/>
    <row r="62469" hidden="1" x14ac:dyDescent="0.25"/>
    <row r="62470" hidden="1" x14ac:dyDescent="0.25"/>
    <row r="62471" hidden="1" x14ac:dyDescent="0.25"/>
    <row r="62472" hidden="1" x14ac:dyDescent="0.25"/>
    <row r="62473" hidden="1" x14ac:dyDescent="0.25"/>
    <row r="62474" hidden="1" x14ac:dyDescent="0.25"/>
    <row r="62475" hidden="1" x14ac:dyDescent="0.25"/>
    <row r="62476" hidden="1" x14ac:dyDescent="0.25"/>
    <row r="62477" hidden="1" x14ac:dyDescent="0.25"/>
    <row r="62478" hidden="1" x14ac:dyDescent="0.25"/>
    <row r="62479" hidden="1" x14ac:dyDescent="0.25"/>
    <row r="62480" hidden="1" x14ac:dyDescent="0.25"/>
    <row r="62481" hidden="1" x14ac:dyDescent="0.25"/>
    <row r="62482" hidden="1" x14ac:dyDescent="0.25"/>
    <row r="62483" hidden="1" x14ac:dyDescent="0.25"/>
    <row r="62484" hidden="1" x14ac:dyDescent="0.25"/>
    <row r="62485" hidden="1" x14ac:dyDescent="0.25"/>
    <row r="62486" hidden="1" x14ac:dyDescent="0.25"/>
    <row r="62487" hidden="1" x14ac:dyDescent="0.25"/>
    <row r="62488" hidden="1" x14ac:dyDescent="0.25"/>
    <row r="62489" hidden="1" x14ac:dyDescent="0.25"/>
    <row r="62490" hidden="1" x14ac:dyDescent="0.25"/>
    <row r="62491" hidden="1" x14ac:dyDescent="0.25"/>
    <row r="62492" hidden="1" x14ac:dyDescent="0.25"/>
    <row r="62493" hidden="1" x14ac:dyDescent="0.25"/>
    <row r="62494" hidden="1" x14ac:dyDescent="0.25"/>
    <row r="62495" hidden="1" x14ac:dyDescent="0.25"/>
    <row r="62496" hidden="1" x14ac:dyDescent="0.25"/>
    <row r="62497" hidden="1" x14ac:dyDescent="0.25"/>
    <row r="62498" hidden="1" x14ac:dyDescent="0.25"/>
    <row r="62499" hidden="1" x14ac:dyDescent="0.25"/>
    <row r="62500" hidden="1" x14ac:dyDescent="0.25"/>
    <row r="62501" hidden="1" x14ac:dyDescent="0.25"/>
    <row r="62502" hidden="1" x14ac:dyDescent="0.25"/>
    <row r="62503" hidden="1" x14ac:dyDescent="0.25"/>
    <row r="62504" hidden="1" x14ac:dyDescent="0.25"/>
    <row r="62505" hidden="1" x14ac:dyDescent="0.25"/>
    <row r="62506" hidden="1" x14ac:dyDescent="0.25"/>
    <row r="62507" hidden="1" x14ac:dyDescent="0.25"/>
    <row r="62508" hidden="1" x14ac:dyDescent="0.25"/>
    <row r="62509" hidden="1" x14ac:dyDescent="0.25"/>
    <row r="62510" hidden="1" x14ac:dyDescent="0.25"/>
    <row r="62511" hidden="1" x14ac:dyDescent="0.25"/>
    <row r="62512" hidden="1" x14ac:dyDescent="0.25"/>
    <row r="62513" hidden="1" x14ac:dyDescent="0.25"/>
    <row r="62514" hidden="1" x14ac:dyDescent="0.25"/>
    <row r="62515" hidden="1" x14ac:dyDescent="0.25"/>
    <row r="62516" hidden="1" x14ac:dyDescent="0.25"/>
    <row r="62517" hidden="1" x14ac:dyDescent="0.25"/>
    <row r="62518" hidden="1" x14ac:dyDescent="0.25"/>
    <row r="62519" hidden="1" x14ac:dyDescent="0.25"/>
    <row r="62520" hidden="1" x14ac:dyDescent="0.25"/>
    <row r="62521" hidden="1" x14ac:dyDescent="0.25"/>
    <row r="62522" hidden="1" x14ac:dyDescent="0.25"/>
    <row r="62523" hidden="1" x14ac:dyDescent="0.25"/>
    <row r="62524" hidden="1" x14ac:dyDescent="0.25"/>
    <row r="62525" hidden="1" x14ac:dyDescent="0.25"/>
    <row r="62526" hidden="1" x14ac:dyDescent="0.25"/>
    <row r="62527" hidden="1" x14ac:dyDescent="0.25"/>
    <row r="62528" hidden="1" x14ac:dyDescent="0.25"/>
    <row r="62529" hidden="1" x14ac:dyDescent="0.25"/>
    <row r="62530" hidden="1" x14ac:dyDescent="0.25"/>
    <row r="62531" hidden="1" x14ac:dyDescent="0.25"/>
    <row r="62532" hidden="1" x14ac:dyDescent="0.25"/>
    <row r="62533" hidden="1" x14ac:dyDescent="0.25"/>
    <row r="62534" hidden="1" x14ac:dyDescent="0.25"/>
    <row r="62535" hidden="1" x14ac:dyDescent="0.25"/>
    <row r="62536" hidden="1" x14ac:dyDescent="0.25"/>
    <row r="62537" hidden="1" x14ac:dyDescent="0.25"/>
    <row r="62538" hidden="1" x14ac:dyDescent="0.25"/>
    <row r="62539" hidden="1" x14ac:dyDescent="0.25"/>
    <row r="62540" hidden="1" x14ac:dyDescent="0.25"/>
    <row r="62541" hidden="1" x14ac:dyDescent="0.25"/>
    <row r="62542" hidden="1" x14ac:dyDescent="0.25"/>
    <row r="62543" hidden="1" x14ac:dyDescent="0.25"/>
    <row r="62544" hidden="1" x14ac:dyDescent="0.25"/>
    <row r="62545" hidden="1" x14ac:dyDescent="0.25"/>
    <row r="62546" hidden="1" x14ac:dyDescent="0.25"/>
    <row r="62547" hidden="1" x14ac:dyDescent="0.25"/>
    <row r="62548" hidden="1" x14ac:dyDescent="0.25"/>
    <row r="62549" hidden="1" x14ac:dyDescent="0.25"/>
    <row r="62550" hidden="1" x14ac:dyDescent="0.25"/>
    <row r="62551" hidden="1" x14ac:dyDescent="0.25"/>
    <row r="62552" hidden="1" x14ac:dyDescent="0.25"/>
    <row r="62553" hidden="1" x14ac:dyDescent="0.25"/>
    <row r="62554" hidden="1" x14ac:dyDescent="0.25"/>
    <row r="62555" hidden="1" x14ac:dyDescent="0.25"/>
    <row r="62556" hidden="1" x14ac:dyDescent="0.25"/>
    <row r="62557" hidden="1" x14ac:dyDescent="0.25"/>
    <row r="62558" hidden="1" x14ac:dyDescent="0.25"/>
    <row r="62559" hidden="1" x14ac:dyDescent="0.25"/>
    <row r="62560" hidden="1" x14ac:dyDescent="0.25"/>
    <row r="62561" hidden="1" x14ac:dyDescent="0.25"/>
    <row r="62562" hidden="1" x14ac:dyDescent="0.25"/>
    <row r="62563" hidden="1" x14ac:dyDescent="0.25"/>
    <row r="62564" hidden="1" x14ac:dyDescent="0.25"/>
    <row r="62565" hidden="1" x14ac:dyDescent="0.25"/>
    <row r="62566" hidden="1" x14ac:dyDescent="0.25"/>
    <row r="62567" hidden="1" x14ac:dyDescent="0.25"/>
    <row r="62568" hidden="1" x14ac:dyDescent="0.25"/>
    <row r="62569" hidden="1" x14ac:dyDescent="0.25"/>
    <row r="62570" hidden="1" x14ac:dyDescent="0.25"/>
    <row r="62571" hidden="1" x14ac:dyDescent="0.25"/>
    <row r="62572" hidden="1" x14ac:dyDescent="0.25"/>
    <row r="62573" hidden="1" x14ac:dyDescent="0.25"/>
    <row r="62574" hidden="1" x14ac:dyDescent="0.25"/>
    <row r="62575" hidden="1" x14ac:dyDescent="0.25"/>
    <row r="62576" hidden="1" x14ac:dyDescent="0.25"/>
    <row r="62577" hidden="1" x14ac:dyDescent="0.25"/>
    <row r="62578" hidden="1" x14ac:dyDescent="0.25"/>
    <row r="62579" hidden="1" x14ac:dyDescent="0.25"/>
    <row r="62580" hidden="1" x14ac:dyDescent="0.25"/>
    <row r="62581" hidden="1" x14ac:dyDescent="0.25"/>
    <row r="62582" hidden="1" x14ac:dyDescent="0.25"/>
    <row r="62583" hidden="1" x14ac:dyDescent="0.25"/>
    <row r="62584" hidden="1" x14ac:dyDescent="0.25"/>
    <row r="62585" hidden="1" x14ac:dyDescent="0.25"/>
    <row r="62586" hidden="1" x14ac:dyDescent="0.25"/>
    <row r="62587" hidden="1" x14ac:dyDescent="0.25"/>
    <row r="62588" hidden="1" x14ac:dyDescent="0.25"/>
    <row r="62589" hidden="1" x14ac:dyDescent="0.25"/>
    <row r="62590" hidden="1" x14ac:dyDescent="0.25"/>
    <row r="62591" hidden="1" x14ac:dyDescent="0.25"/>
    <row r="62592" hidden="1" x14ac:dyDescent="0.25"/>
    <row r="62593" hidden="1" x14ac:dyDescent="0.25"/>
    <row r="62594" hidden="1" x14ac:dyDescent="0.25"/>
    <row r="62595" hidden="1" x14ac:dyDescent="0.25"/>
    <row r="62596" hidden="1" x14ac:dyDescent="0.25"/>
    <row r="62597" hidden="1" x14ac:dyDescent="0.25"/>
    <row r="62598" hidden="1" x14ac:dyDescent="0.25"/>
    <row r="62599" hidden="1" x14ac:dyDescent="0.25"/>
    <row r="62600" hidden="1" x14ac:dyDescent="0.25"/>
    <row r="62601" hidden="1" x14ac:dyDescent="0.25"/>
    <row r="62602" hidden="1" x14ac:dyDescent="0.25"/>
    <row r="62603" hidden="1" x14ac:dyDescent="0.25"/>
    <row r="62604" hidden="1" x14ac:dyDescent="0.25"/>
    <row r="62605" hidden="1" x14ac:dyDescent="0.25"/>
    <row r="62606" hidden="1" x14ac:dyDescent="0.25"/>
    <row r="62607" hidden="1" x14ac:dyDescent="0.25"/>
    <row r="62608" hidden="1" x14ac:dyDescent="0.25"/>
    <row r="62609" hidden="1" x14ac:dyDescent="0.25"/>
    <row r="62610" hidden="1" x14ac:dyDescent="0.25"/>
    <row r="62611" hidden="1" x14ac:dyDescent="0.25"/>
    <row r="62612" hidden="1" x14ac:dyDescent="0.25"/>
    <row r="62613" hidden="1" x14ac:dyDescent="0.25"/>
    <row r="62614" hidden="1" x14ac:dyDescent="0.25"/>
    <row r="62615" hidden="1" x14ac:dyDescent="0.25"/>
    <row r="62616" hidden="1" x14ac:dyDescent="0.25"/>
    <row r="62617" hidden="1" x14ac:dyDescent="0.25"/>
    <row r="62618" hidden="1" x14ac:dyDescent="0.25"/>
    <row r="62619" hidden="1" x14ac:dyDescent="0.25"/>
    <row r="62620" hidden="1" x14ac:dyDescent="0.25"/>
    <row r="62621" hidden="1" x14ac:dyDescent="0.25"/>
    <row r="62622" hidden="1" x14ac:dyDescent="0.25"/>
    <row r="62623" hidden="1" x14ac:dyDescent="0.25"/>
    <row r="62624" hidden="1" x14ac:dyDescent="0.25"/>
    <row r="62625" hidden="1" x14ac:dyDescent="0.25"/>
    <row r="62626" hidden="1" x14ac:dyDescent="0.25"/>
    <row r="62627" hidden="1" x14ac:dyDescent="0.25"/>
    <row r="62628" hidden="1" x14ac:dyDescent="0.25"/>
    <row r="62629" hidden="1" x14ac:dyDescent="0.25"/>
    <row r="62630" hidden="1" x14ac:dyDescent="0.25"/>
    <row r="62631" hidden="1" x14ac:dyDescent="0.25"/>
    <row r="62632" hidden="1" x14ac:dyDescent="0.25"/>
    <row r="62633" hidden="1" x14ac:dyDescent="0.25"/>
    <row r="62634" hidden="1" x14ac:dyDescent="0.25"/>
    <row r="62635" hidden="1" x14ac:dyDescent="0.25"/>
    <row r="62636" hidden="1" x14ac:dyDescent="0.25"/>
    <row r="62637" hidden="1" x14ac:dyDescent="0.25"/>
    <row r="62638" hidden="1" x14ac:dyDescent="0.25"/>
    <row r="62639" hidden="1" x14ac:dyDescent="0.25"/>
    <row r="62640" hidden="1" x14ac:dyDescent="0.25"/>
    <row r="62641" hidden="1" x14ac:dyDescent="0.25"/>
    <row r="62642" hidden="1" x14ac:dyDescent="0.25"/>
    <row r="62643" hidden="1" x14ac:dyDescent="0.25"/>
    <row r="62644" hidden="1" x14ac:dyDescent="0.25"/>
    <row r="62645" hidden="1" x14ac:dyDescent="0.25"/>
    <row r="62646" hidden="1" x14ac:dyDescent="0.25"/>
    <row r="62647" hidden="1" x14ac:dyDescent="0.25"/>
    <row r="62648" hidden="1" x14ac:dyDescent="0.25"/>
    <row r="62649" hidden="1" x14ac:dyDescent="0.25"/>
    <row r="62650" hidden="1" x14ac:dyDescent="0.25"/>
    <row r="62651" hidden="1" x14ac:dyDescent="0.25"/>
    <row r="62652" hidden="1" x14ac:dyDescent="0.25"/>
    <row r="62653" hidden="1" x14ac:dyDescent="0.25"/>
    <row r="62654" hidden="1" x14ac:dyDescent="0.25"/>
    <row r="62655" hidden="1" x14ac:dyDescent="0.25"/>
    <row r="62656" hidden="1" x14ac:dyDescent="0.25"/>
    <row r="62657" hidden="1" x14ac:dyDescent="0.25"/>
    <row r="62658" hidden="1" x14ac:dyDescent="0.25"/>
    <row r="62659" hidden="1" x14ac:dyDescent="0.25"/>
    <row r="62660" hidden="1" x14ac:dyDescent="0.25"/>
    <row r="62661" hidden="1" x14ac:dyDescent="0.25"/>
    <row r="62662" hidden="1" x14ac:dyDescent="0.25"/>
    <row r="62663" hidden="1" x14ac:dyDescent="0.25"/>
    <row r="62664" hidden="1" x14ac:dyDescent="0.25"/>
    <row r="62665" hidden="1" x14ac:dyDescent="0.25"/>
    <row r="62666" hidden="1" x14ac:dyDescent="0.25"/>
    <row r="62667" hidden="1" x14ac:dyDescent="0.25"/>
    <row r="62668" hidden="1" x14ac:dyDescent="0.25"/>
    <row r="62669" hidden="1" x14ac:dyDescent="0.25"/>
    <row r="62670" hidden="1" x14ac:dyDescent="0.25"/>
    <row r="62671" hidden="1" x14ac:dyDescent="0.25"/>
    <row r="62672" hidden="1" x14ac:dyDescent="0.25"/>
    <row r="62673" hidden="1" x14ac:dyDescent="0.25"/>
    <row r="62674" hidden="1" x14ac:dyDescent="0.25"/>
    <row r="62675" hidden="1" x14ac:dyDescent="0.25"/>
    <row r="62676" hidden="1" x14ac:dyDescent="0.25"/>
    <row r="62677" hidden="1" x14ac:dyDescent="0.25"/>
    <row r="62678" hidden="1" x14ac:dyDescent="0.25"/>
    <row r="62679" hidden="1" x14ac:dyDescent="0.25"/>
    <row r="62680" hidden="1" x14ac:dyDescent="0.25"/>
    <row r="62681" hidden="1" x14ac:dyDescent="0.25"/>
    <row r="62682" hidden="1" x14ac:dyDescent="0.25"/>
    <row r="62683" hidden="1" x14ac:dyDescent="0.25"/>
    <row r="62684" hidden="1" x14ac:dyDescent="0.25"/>
    <row r="62685" hidden="1" x14ac:dyDescent="0.25"/>
    <row r="62686" hidden="1" x14ac:dyDescent="0.25"/>
    <row r="62687" hidden="1" x14ac:dyDescent="0.25"/>
    <row r="62688" hidden="1" x14ac:dyDescent="0.25"/>
    <row r="62689" hidden="1" x14ac:dyDescent="0.25"/>
    <row r="62690" hidden="1" x14ac:dyDescent="0.25"/>
    <row r="62691" hidden="1" x14ac:dyDescent="0.25"/>
    <row r="62692" hidden="1" x14ac:dyDescent="0.25"/>
    <row r="62693" hidden="1" x14ac:dyDescent="0.25"/>
    <row r="62694" hidden="1" x14ac:dyDescent="0.25"/>
    <row r="62695" hidden="1" x14ac:dyDescent="0.25"/>
    <row r="62696" hidden="1" x14ac:dyDescent="0.25"/>
    <row r="62697" hidden="1" x14ac:dyDescent="0.25"/>
    <row r="62698" hidden="1" x14ac:dyDescent="0.25"/>
    <row r="62699" hidden="1" x14ac:dyDescent="0.25"/>
    <row r="62700" hidden="1" x14ac:dyDescent="0.25"/>
    <row r="62701" hidden="1" x14ac:dyDescent="0.25"/>
    <row r="62702" hidden="1" x14ac:dyDescent="0.25"/>
    <row r="62703" hidden="1" x14ac:dyDescent="0.25"/>
    <row r="62704" hidden="1" x14ac:dyDescent="0.25"/>
    <row r="62705" hidden="1" x14ac:dyDescent="0.25"/>
    <row r="62706" hidden="1" x14ac:dyDescent="0.25"/>
    <row r="62707" hidden="1" x14ac:dyDescent="0.25"/>
    <row r="62708" hidden="1" x14ac:dyDescent="0.25"/>
    <row r="62709" hidden="1" x14ac:dyDescent="0.25"/>
    <row r="62710" hidden="1" x14ac:dyDescent="0.25"/>
    <row r="62711" hidden="1" x14ac:dyDescent="0.25"/>
    <row r="62712" hidden="1" x14ac:dyDescent="0.25"/>
    <row r="62713" hidden="1" x14ac:dyDescent="0.25"/>
    <row r="62714" hidden="1" x14ac:dyDescent="0.25"/>
    <row r="62715" hidden="1" x14ac:dyDescent="0.25"/>
    <row r="62716" hidden="1" x14ac:dyDescent="0.25"/>
    <row r="62717" hidden="1" x14ac:dyDescent="0.25"/>
    <row r="62718" hidden="1" x14ac:dyDescent="0.25"/>
    <row r="62719" hidden="1" x14ac:dyDescent="0.25"/>
    <row r="62720" hidden="1" x14ac:dyDescent="0.25"/>
    <row r="62721" hidden="1" x14ac:dyDescent="0.25"/>
    <row r="62722" hidden="1" x14ac:dyDescent="0.25"/>
    <row r="62723" hidden="1" x14ac:dyDescent="0.25"/>
    <row r="62724" hidden="1" x14ac:dyDescent="0.25"/>
    <row r="62725" hidden="1" x14ac:dyDescent="0.25"/>
    <row r="62726" hidden="1" x14ac:dyDescent="0.25"/>
    <row r="62727" hidden="1" x14ac:dyDescent="0.25"/>
    <row r="62728" hidden="1" x14ac:dyDescent="0.25"/>
    <row r="62729" hidden="1" x14ac:dyDescent="0.25"/>
    <row r="62730" hidden="1" x14ac:dyDescent="0.25"/>
    <row r="62731" hidden="1" x14ac:dyDescent="0.25"/>
    <row r="62732" hidden="1" x14ac:dyDescent="0.25"/>
    <row r="62733" hidden="1" x14ac:dyDescent="0.25"/>
    <row r="62734" hidden="1" x14ac:dyDescent="0.25"/>
    <row r="62735" hidden="1" x14ac:dyDescent="0.25"/>
    <row r="62736" hidden="1" x14ac:dyDescent="0.25"/>
    <row r="62737" hidden="1" x14ac:dyDescent="0.25"/>
    <row r="62738" hidden="1" x14ac:dyDescent="0.25"/>
    <row r="62739" hidden="1" x14ac:dyDescent="0.25"/>
    <row r="62740" hidden="1" x14ac:dyDescent="0.25"/>
    <row r="62741" hidden="1" x14ac:dyDescent="0.25"/>
    <row r="62742" hidden="1" x14ac:dyDescent="0.25"/>
    <row r="62743" hidden="1" x14ac:dyDescent="0.25"/>
    <row r="62744" hidden="1" x14ac:dyDescent="0.25"/>
    <row r="62745" hidden="1" x14ac:dyDescent="0.25"/>
    <row r="62746" hidden="1" x14ac:dyDescent="0.25"/>
    <row r="62747" hidden="1" x14ac:dyDescent="0.25"/>
    <row r="62748" hidden="1" x14ac:dyDescent="0.25"/>
    <row r="62749" hidden="1" x14ac:dyDescent="0.25"/>
    <row r="62750" hidden="1" x14ac:dyDescent="0.25"/>
    <row r="62751" hidden="1" x14ac:dyDescent="0.25"/>
    <row r="62752" hidden="1" x14ac:dyDescent="0.25"/>
    <row r="62753" hidden="1" x14ac:dyDescent="0.25"/>
    <row r="62754" hidden="1" x14ac:dyDescent="0.25"/>
    <row r="62755" hidden="1" x14ac:dyDescent="0.25"/>
    <row r="62756" hidden="1" x14ac:dyDescent="0.25"/>
    <row r="62757" hidden="1" x14ac:dyDescent="0.25"/>
    <row r="62758" hidden="1" x14ac:dyDescent="0.25"/>
    <row r="62759" hidden="1" x14ac:dyDescent="0.25"/>
    <row r="62760" hidden="1" x14ac:dyDescent="0.25"/>
    <row r="62761" hidden="1" x14ac:dyDescent="0.25"/>
    <row r="62762" hidden="1" x14ac:dyDescent="0.25"/>
    <row r="62763" hidden="1" x14ac:dyDescent="0.25"/>
    <row r="62764" hidden="1" x14ac:dyDescent="0.25"/>
    <row r="62765" hidden="1" x14ac:dyDescent="0.25"/>
    <row r="62766" hidden="1" x14ac:dyDescent="0.25"/>
    <row r="62767" hidden="1" x14ac:dyDescent="0.25"/>
    <row r="62768" hidden="1" x14ac:dyDescent="0.25"/>
    <row r="62769" hidden="1" x14ac:dyDescent="0.25"/>
    <row r="62770" hidden="1" x14ac:dyDescent="0.25"/>
    <row r="62771" hidden="1" x14ac:dyDescent="0.25"/>
    <row r="62772" hidden="1" x14ac:dyDescent="0.25"/>
    <row r="62773" hidden="1" x14ac:dyDescent="0.25"/>
    <row r="62774" hidden="1" x14ac:dyDescent="0.25"/>
    <row r="62775" hidden="1" x14ac:dyDescent="0.25"/>
    <row r="62776" hidden="1" x14ac:dyDescent="0.25"/>
    <row r="62777" hidden="1" x14ac:dyDescent="0.25"/>
    <row r="62778" hidden="1" x14ac:dyDescent="0.25"/>
    <row r="62779" hidden="1" x14ac:dyDescent="0.25"/>
    <row r="62780" hidden="1" x14ac:dyDescent="0.25"/>
    <row r="62781" hidden="1" x14ac:dyDescent="0.25"/>
    <row r="62782" hidden="1" x14ac:dyDescent="0.25"/>
    <row r="62783" hidden="1" x14ac:dyDescent="0.25"/>
    <row r="62784" hidden="1" x14ac:dyDescent="0.25"/>
    <row r="62785" hidden="1" x14ac:dyDescent="0.25"/>
    <row r="62786" hidden="1" x14ac:dyDescent="0.25"/>
    <row r="62787" hidden="1" x14ac:dyDescent="0.25"/>
    <row r="62788" hidden="1" x14ac:dyDescent="0.25"/>
    <row r="62789" hidden="1" x14ac:dyDescent="0.25"/>
    <row r="62790" hidden="1" x14ac:dyDescent="0.25"/>
    <row r="62791" hidden="1" x14ac:dyDescent="0.25"/>
    <row r="62792" hidden="1" x14ac:dyDescent="0.25"/>
    <row r="62793" hidden="1" x14ac:dyDescent="0.25"/>
    <row r="62794" hidden="1" x14ac:dyDescent="0.25"/>
    <row r="62795" hidden="1" x14ac:dyDescent="0.25"/>
    <row r="62796" hidden="1" x14ac:dyDescent="0.25"/>
    <row r="62797" hidden="1" x14ac:dyDescent="0.25"/>
    <row r="62798" hidden="1" x14ac:dyDescent="0.25"/>
    <row r="62799" hidden="1" x14ac:dyDescent="0.25"/>
    <row r="62800" hidden="1" x14ac:dyDescent="0.25"/>
    <row r="62801" hidden="1" x14ac:dyDescent="0.25"/>
    <row r="62802" hidden="1" x14ac:dyDescent="0.25"/>
    <row r="62803" hidden="1" x14ac:dyDescent="0.25"/>
    <row r="62804" hidden="1" x14ac:dyDescent="0.25"/>
    <row r="62805" hidden="1" x14ac:dyDescent="0.25"/>
    <row r="62806" hidden="1" x14ac:dyDescent="0.25"/>
    <row r="62807" hidden="1" x14ac:dyDescent="0.25"/>
    <row r="62808" hidden="1" x14ac:dyDescent="0.25"/>
    <row r="62809" hidden="1" x14ac:dyDescent="0.25"/>
    <row r="62810" hidden="1" x14ac:dyDescent="0.25"/>
    <row r="62811" hidden="1" x14ac:dyDescent="0.25"/>
    <row r="62812" hidden="1" x14ac:dyDescent="0.25"/>
    <row r="62813" hidden="1" x14ac:dyDescent="0.25"/>
    <row r="62814" hidden="1" x14ac:dyDescent="0.25"/>
    <row r="62815" hidden="1" x14ac:dyDescent="0.25"/>
    <row r="62816" hidden="1" x14ac:dyDescent="0.25"/>
    <row r="62817" hidden="1" x14ac:dyDescent="0.25"/>
    <row r="62818" hidden="1" x14ac:dyDescent="0.25"/>
    <row r="62819" hidden="1" x14ac:dyDescent="0.25"/>
    <row r="62820" hidden="1" x14ac:dyDescent="0.25"/>
    <row r="62821" hidden="1" x14ac:dyDescent="0.25"/>
    <row r="62822" hidden="1" x14ac:dyDescent="0.25"/>
    <row r="62823" hidden="1" x14ac:dyDescent="0.25"/>
    <row r="62824" hidden="1" x14ac:dyDescent="0.25"/>
    <row r="62825" hidden="1" x14ac:dyDescent="0.25"/>
    <row r="62826" hidden="1" x14ac:dyDescent="0.25"/>
    <row r="62827" hidden="1" x14ac:dyDescent="0.25"/>
    <row r="62828" hidden="1" x14ac:dyDescent="0.25"/>
    <row r="62829" hidden="1" x14ac:dyDescent="0.25"/>
    <row r="62830" hidden="1" x14ac:dyDescent="0.25"/>
    <row r="62831" hidden="1" x14ac:dyDescent="0.25"/>
    <row r="62832" hidden="1" x14ac:dyDescent="0.25"/>
    <row r="62833" hidden="1" x14ac:dyDescent="0.25"/>
    <row r="62834" hidden="1" x14ac:dyDescent="0.25"/>
    <row r="62835" hidden="1" x14ac:dyDescent="0.25"/>
    <row r="62836" hidden="1" x14ac:dyDescent="0.25"/>
    <row r="62837" hidden="1" x14ac:dyDescent="0.25"/>
    <row r="62838" hidden="1" x14ac:dyDescent="0.25"/>
    <row r="62839" hidden="1" x14ac:dyDescent="0.25"/>
    <row r="62840" hidden="1" x14ac:dyDescent="0.25"/>
    <row r="62841" hidden="1" x14ac:dyDescent="0.25"/>
    <row r="62842" hidden="1" x14ac:dyDescent="0.25"/>
    <row r="62843" hidden="1" x14ac:dyDescent="0.25"/>
    <row r="62844" hidden="1" x14ac:dyDescent="0.25"/>
    <row r="62845" hidden="1" x14ac:dyDescent="0.25"/>
    <row r="62846" hidden="1" x14ac:dyDescent="0.25"/>
    <row r="62847" hidden="1" x14ac:dyDescent="0.25"/>
    <row r="62848" hidden="1" x14ac:dyDescent="0.25"/>
    <row r="62849" hidden="1" x14ac:dyDescent="0.25"/>
    <row r="62850" hidden="1" x14ac:dyDescent="0.25"/>
    <row r="62851" hidden="1" x14ac:dyDescent="0.25"/>
    <row r="62852" hidden="1" x14ac:dyDescent="0.25"/>
    <row r="62853" hidden="1" x14ac:dyDescent="0.25"/>
    <row r="62854" hidden="1" x14ac:dyDescent="0.25"/>
    <row r="62855" hidden="1" x14ac:dyDescent="0.25"/>
    <row r="62856" hidden="1" x14ac:dyDescent="0.25"/>
    <row r="62857" hidden="1" x14ac:dyDescent="0.25"/>
    <row r="62858" hidden="1" x14ac:dyDescent="0.25"/>
    <row r="62859" hidden="1" x14ac:dyDescent="0.25"/>
    <row r="62860" hidden="1" x14ac:dyDescent="0.25"/>
    <row r="62861" hidden="1" x14ac:dyDescent="0.25"/>
    <row r="62862" hidden="1" x14ac:dyDescent="0.25"/>
    <row r="62863" hidden="1" x14ac:dyDescent="0.25"/>
    <row r="62864" hidden="1" x14ac:dyDescent="0.25"/>
    <row r="62865" hidden="1" x14ac:dyDescent="0.25"/>
    <row r="62866" hidden="1" x14ac:dyDescent="0.25"/>
    <row r="62867" hidden="1" x14ac:dyDescent="0.25"/>
    <row r="62868" hidden="1" x14ac:dyDescent="0.25"/>
    <row r="62869" hidden="1" x14ac:dyDescent="0.25"/>
    <row r="62870" hidden="1" x14ac:dyDescent="0.25"/>
    <row r="62871" hidden="1" x14ac:dyDescent="0.25"/>
    <row r="62872" hidden="1" x14ac:dyDescent="0.25"/>
    <row r="62873" hidden="1" x14ac:dyDescent="0.25"/>
    <row r="62874" hidden="1" x14ac:dyDescent="0.25"/>
    <row r="62875" hidden="1" x14ac:dyDescent="0.25"/>
    <row r="62876" hidden="1" x14ac:dyDescent="0.25"/>
    <row r="62877" hidden="1" x14ac:dyDescent="0.25"/>
    <row r="62878" hidden="1" x14ac:dyDescent="0.25"/>
    <row r="62879" hidden="1" x14ac:dyDescent="0.25"/>
    <row r="62880" hidden="1" x14ac:dyDescent="0.25"/>
    <row r="62881" hidden="1" x14ac:dyDescent="0.25"/>
    <row r="62882" hidden="1" x14ac:dyDescent="0.25"/>
    <row r="62883" hidden="1" x14ac:dyDescent="0.25"/>
    <row r="62884" hidden="1" x14ac:dyDescent="0.25"/>
    <row r="62885" hidden="1" x14ac:dyDescent="0.25"/>
    <row r="62886" hidden="1" x14ac:dyDescent="0.25"/>
    <row r="62887" hidden="1" x14ac:dyDescent="0.25"/>
    <row r="62888" hidden="1" x14ac:dyDescent="0.25"/>
    <row r="62889" hidden="1" x14ac:dyDescent="0.25"/>
    <row r="62890" hidden="1" x14ac:dyDescent="0.25"/>
    <row r="62891" hidden="1" x14ac:dyDescent="0.25"/>
    <row r="62892" hidden="1" x14ac:dyDescent="0.25"/>
    <row r="62893" hidden="1" x14ac:dyDescent="0.25"/>
    <row r="62894" hidden="1" x14ac:dyDescent="0.25"/>
    <row r="62895" hidden="1" x14ac:dyDescent="0.25"/>
    <row r="62896" hidden="1" x14ac:dyDescent="0.25"/>
    <row r="62897" hidden="1" x14ac:dyDescent="0.25"/>
    <row r="62898" hidden="1" x14ac:dyDescent="0.25"/>
    <row r="62899" hidden="1" x14ac:dyDescent="0.25"/>
    <row r="62900" hidden="1" x14ac:dyDescent="0.25"/>
    <row r="62901" hidden="1" x14ac:dyDescent="0.25"/>
    <row r="62902" hidden="1" x14ac:dyDescent="0.25"/>
    <row r="62903" hidden="1" x14ac:dyDescent="0.25"/>
    <row r="62904" hidden="1" x14ac:dyDescent="0.25"/>
    <row r="62905" hidden="1" x14ac:dyDescent="0.25"/>
    <row r="62906" hidden="1" x14ac:dyDescent="0.25"/>
    <row r="62907" hidden="1" x14ac:dyDescent="0.25"/>
    <row r="62908" hidden="1" x14ac:dyDescent="0.25"/>
    <row r="62909" hidden="1" x14ac:dyDescent="0.25"/>
    <row r="62910" hidden="1" x14ac:dyDescent="0.25"/>
    <row r="62911" hidden="1" x14ac:dyDescent="0.25"/>
    <row r="62912" hidden="1" x14ac:dyDescent="0.25"/>
    <row r="62913" hidden="1" x14ac:dyDescent="0.25"/>
    <row r="62914" hidden="1" x14ac:dyDescent="0.25"/>
    <row r="62915" hidden="1" x14ac:dyDescent="0.25"/>
    <row r="62916" hidden="1" x14ac:dyDescent="0.25"/>
    <row r="62917" hidden="1" x14ac:dyDescent="0.25"/>
    <row r="62918" hidden="1" x14ac:dyDescent="0.25"/>
    <row r="62919" hidden="1" x14ac:dyDescent="0.25"/>
    <row r="62920" hidden="1" x14ac:dyDescent="0.25"/>
    <row r="62921" hidden="1" x14ac:dyDescent="0.25"/>
    <row r="62922" hidden="1" x14ac:dyDescent="0.25"/>
    <row r="62923" hidden="1" x14ac:dyDescent="0.25"/>
    <row r="62924" hidden="1" x14ac:dyDescent="0.25"/>
    <row r="62925" hidden="1" x14ac:dyDescent="0.25"/>
    <row r="62926" hidden="1" x14ac:dyDescent="0.25"/>
    <row r="62927" hidden="1" x14ac:dyDescent="0.25"/>
    <row r="62928" hidden="1" x14ac:dyDescent="0.25"/>
    <row r="62929" hidden="1" x14ac:dyDescent="0.25"/>
    <row r="62930" hidden="1" x14ac:dyDescent="0.25"/>
    <row r="62931" hidden="1" x14ac:dyDescent="0.25"/>
    <row r="62932" hidden="1" x14ac:dyDescent="0.25"/>
    <row r="62933" hidden="1" x14ac:dyDescent="0.25"/>
    <row r="62934" hidden="1" x14ac:dyDescent="0.25"/>
    <row r="62935" hidden="1" x14ac:dyDescent="0.25"/>
    <row r="62936" hidden="1" x14ac:dyDescent="0.25"/>
    <row r="62937" hidden="1" x14ac:dyDescent="0.25"/>
    <row r="62938" hidden="1" x14ac:dyDescent="0.25"/>
    <row r="62939" hidden="1" x14ac:dyDescent="0.25"/>
    <row r="62940" hidden="1" x14ac:dyDescent="0.25"/>
    <row r="62941" hidden="1" x14ac:dyDescent="0.25"/>
    <row r="62942" hidden="1" x14ac:dyDescent="0.25"/>
    <row r="62943" hidden="1" x14ac:dyDescent="0.25"/>
    <row r="62944" hidden="1" x14ac:dyDescent="0.25"/>
    <row r="62945" hidden="1" x14ac:dyDescent="0.25"/>
    <row r="62946" hidden="1" x14ac:dyDescent="0.25"/>
    <row r="62947" hidden="1" x14ac:dyDescent="0.25"/>
    <row r="62948" hidden="1" x14ac:dyDescent="0.25"/>
    <row r="62949" hidden="1" x14ac:dyDescent="0.25"/>
    <row r="62950" hidden="1" x14ac:dyDescent="0.25"/>
    <row r="62951" hidden="1" x14ac:dyDescent="0.25"/>
    <row r="62952" hidden="1" x14ac:dyDescent="0.25"/>
    <row r="62953" hidden="1" x14ac:dyDescent="0.25"/>
    <row r="62954" hidden="1" x14ac:dyDescent="0.25"/>
    <row r="62955" hidden="1" x14ac:dyDescent="0.25"/>
    <row r="62956" hidden="1" x14ac:dyDescent="0.25"/>
    <row r="62957" hidden="1" x14ac:dyDescent="0.25"/>
    <row r="62958" hidden="1" x14ac:dyDescent="0.25"/>
    <row r="62959" hidden="1" x14ac:dyDescent="0.25"/>
    <row r="62960" hidden="1" x14ac:dyDescent="0.25"/>
    <row r="62961" hidden="1" x14ac:dyDescent="0.25"/>
    <row r="62962" hidden="1" x14ac:dyDescent="0.25"/>
    <row r="62963" hidden="1" x14ac:dyDescent="0.25"/>
    <row r="62964" hidden="1" x14ac:dyDescent="0.25"/>
    <row r="62965" hidden="1" x14ac:dyDescent="0.25"/>
    <row r="62966" hidden="1" x14ac:dyDescent="0.25"/>
    <row r="62967" hidden="1" x14ac:dyDescent="0.25"/>
    <row r="62968" hidden="1" x14ac:dyDescent="0.25"/>
    <row r="62969" hidden="1" x14ac:dyDescent="0.25"/>
    <row r="62970" hidden="1" x14ac:dyDescent="0.25"/>
    <row r="62971" hidden="1" x14ac:dyDescent="0.25"/>
    <row r="62972" hidden="1" x14ac:dyDescent="0.25"/>
    <row r="62973" hidden="1" x14ac:dyDescent="0.25"/>
    <row r="62974" hidden="1" x14ac:dyDescent="0.25"/>
    <row r="62975" hidden="1" x14ac:dyDescent="0.25"/>
    <row r="62976" hidden="1" x14ac:dyDescent="0.25"/>
    <row r="62977" hidden="1" x14ac:dyDescent="0.25"/>
    <row r="62978" hidden="1" x14ac:dyDescent="0.25"/>
    <row r="62979" hidden="1" x14ac:dyDescent="0.25"/>
    <row r="62980" hidden="1" x14ac:dyDescent="0.25"/>
    <row r="62981" hidden="1" x14ac:dyDescent="0.25"/>
    <row r="62982" hidden="1" x14ac:dyDescent="0.25"/>
    <row r="62983" hidden="1" x14ac:dyDescent="0.25"/>
    <row r="62984" hidden="1" x14ac:dyDescent="0.25"/>
    <row r="62985" hidden="1" x14ac:dyDescent="0.25"/>
    <row r="62986" hidden="1" x14ac:dyDescent="0.25"/>
    <row r="62987" hidden="1" x14ac:dyDescent="0.25"/>
    <row r="62988" hidden="1" x14ac:dyDescent="0.25"/>
    <row r="62989" hidden="1" x14ac:dyDescent="0.25"/>
    <row r="62990" hidden="1" x14ac:dyDescent="0.25"/>
    <row r="62991" hidden="1" x14ac:dyDescent="0.25"/>
    <row r="62992" hidden="1" x14ac:dyDescent="0.25"/>
    <row r="62993" hidden="1" x14ac:dyDescent="0.25"/>
    <row r="62994" hidden="1" x14ac:dyDescent="0.25"/>
    <row r="62995" hidden="1" x14ac:dyDescent="0.25"/>
    <row r="62996" hidden="1" x14ac:dyDescent="0.25"/>
    <row r="62997" hidden="1" x14ac:dyDescent="0.25"/>
    <row r="62998" hidden="1" x14ac:dyDescent="0.25"/>
    <row r="62999" hidden="1" x14ac:dyDescent="0.25"/>
    <row r="63000" hidden="1" x14ac:dyDescent="0.25"/>
    <row r="63001" hidden="1" x14ac:dyDescent="0.25"/>
    <row r="63002" hidden="1" x14ac:dyDescent="0.25"/>
    <row r="63003" hidden="1" x14ac:dyDescent="0.25"/>
    <row r="63004" hidden="1" x14ac:dyDescent="0.25"/>
    <row r="63005" hidden="1" x14ac:dyDescent="0.25"/>
    <row r="63006" hidden="1" x14ac:dyDescent="0.25"/>
    <row r="63007" hidden="1" x14ac:dyDescent="0.25"/>
    <row r="63008" hidden="1" x14ac:dyDescent="0.25"/>
    <row r="63009" hidden="1" x14ac:dyDescent="0.25"/>
    <row r="63010" hidden="1" x14ac:dyDescent="0.25"/>
    <row r="63011" hidden="1" x14ac:dyDescent="0.25"/>
    <row r="63012" hidden="1" x14ac:dyDescent="0.25"/>
    <row r="63013" hidden="1" x14ac:dyDescent="0.25"/>
    <row r="63014" hidden="1" x14ac:dyDescent="0.25"/>
    <row r="63015" hidden="1" x14ac:dyDescent="0.25"/>
    <row r="63016" hidden="1" x14ac:dyDescent="0.25"/>
    <row r="63017" hidden="1" x14ac:dyDescent="0.25"/>
    <row r="63018" hidden="1" x14ac:dyDescent="0.25"/>
    <row r="63019" hidden="1" x14ac:dyDescent="0.25"/>
    <row r="63020" hidden="1" x14ac:dyDescent="0.25"/>
    <row r="63021" hidden="1" x14ac:dyDescent="0.25"/>
    <row r="63022" hidden="1" x14ac:dyDescent="0.25"/>
    <row r="63023" hidden="1" x14ac:dyDescent="0.25"/>
    <row r="63024" hidden="1" x14ac:dyDescent="0.25"/>
    <row r="63025" hidden="1" x14ac:dyDescent="0.25"/>
    <row r="63026" hidden="1" x14ac:dyDescent="0.25"/>
    <row r="63027" hidden="1" x14ac:dyDescent="0.25"/>
    <row r="63028" hidden="1" x14ac:dyDescent="0.25"/>
    <row r="63029" hidden="1" x14ac:dyDescent="0.25"/>
    <row r="63030" hidden="1" x14ac:dyDescent="0.25"/>
    <row r="63031" hidden="1" x14ac:dyDescent="0.25"/>
    <row r="63032" hidden="1" x14ac:dyDescent="0.25"/>
    <row r="63033" hidden="1" x14ac:dyDescent="0.25"/>
    <row r="63034" hidden="1" x14ac:dyDescent="0.25"/>
    <row r="63035" hidden="1" x14ac:dyDescent="0.25"/>
    <row r="63036" hidden="1" x14ac:dyDescent="0.25"/>
    <row r="63037" hidden="1" x14ac:dyDescent="0.25"/>
    <row r="63038" hidden="1" x14ac:dyDescent="0.25"/>
    <row r="63039" hidden="1" x14ac:dyDescent="0.25"/>
    <row r="63040" hidden="1" x14ac:dyDescent="0.25"/>
    <row r="63041" hidden="1" x14ac:dyDescent="0.25"/>
    <row r="63042" hidden="1" x14ac:dyDescent="0.25"/>
    <row r="63043" hidden="1" x14ac:dyDescent="0.25"/>
    <row r="63044" hidden="1" x14ac:dyDescent="0.25"/>
    <row r="63045" hidden="1" x14ac:dyDescent="0.25"/>
    <row r="63046" hidden="1" x14ac:dyDescent="0.25"/>
    <row r="63047" hidden="1" x14ac:dyDescent="0.25"/>
    <row r="63048" hidden="1" x14ac:dyDescent="0.25"/>
    <row r="63049" hidden="1" x14ac:dyDescent="0.25"/>
    <row r="63050" hidden="1" x14ac:dyDescent="0.25"/>
    <row r="63051" hidden="1" x14ac:dyDescent="0.25"/>
    <row r="63052" hidden="1" x14ac:dyDescent="0.25"/>
    <row r="63053" hidden="1" x14ac:dyDescent="0.25"/>
    <row r="63054" hidden="1" x14ac:dyDescent="0.25"/>
    <row r="63055" hidden="1" x14ac:dyDescent="0.25"/>
    <row r="63056" hidden="1" x14ac:dyDescent="0.25"/>
    <row r="63057" hidden="1" x14ac:dyDescent="0.25"/>
    <row r="63058" hidden="1" x14ac:dyDescent="0.25"/>
    <row r="63059" hidden="1" x14ac:dyDescent="0.25"/>
    <row r="63060" hidden="1" x14ac:dyDescent="0.25"/>
    <row r="63061" hidden="1" x14ac:dyDescent="0.25"/>
    <row r="63062" hidden="1" x14ac:dyDescent="0.25"/>
    <row r="63063" hidden="1" x14ac:dyDescent="0.25"/>
    <row r="63064" hidden="1" x14ac:dyDescent="0.25"/>
    <row r="63065" hidden="1" x14ac:dyDescent="0.25"/>
    <row r="63066" hidden="1" x14ac:dyDescent="0.25"/>
    <row r="63067" hidden="1" x14ac:dyDescent="0.25"/>
    <row r="63068" hidden="1" x14ac:dyDescent="0.25"/>
    <row r="63069" hidden="1" x14ac:dyDescent="0.25"/>
    <row r="63070" hidden="1" x14ac:dyDescent="0.25"/>
    <row r="63071" hidden="1" x14ac:dyDescent="0.25"/>
    <row r="63072" hidden="1" x14ac:dyDescent="0.25"/>
    <row r="63073" hidden="1" x14ac:dyDescent="0.25"/>
    <row r="63074" hidden="1" x14ac:dyDescent="0.25"/>
    <row r="63075" hidden="1" x14ac:dyDescent="0.25"/>
    <row r="63076" hidden="1" x14ac:dyDescent="0.25"/>
    <row r="63077" hidden="1" x14ac:dyDescent="0.25"/>
    <row r="63078" hidden="1" x14ac:dyDescent="0.25"/>
    <row r="63079" hidden="1" x14ac:dyDescent="0.25"/>
    <row r="63080" hidden="1" x14ac:dyDescent="0.25"/>
    <row r="63081" hidden="1" x14ac:dyDescent="0.25"/>
    <row r="63082" hidden="1" x14ac:dyDescent="0.25"/>
    <row r="63083" hidden="1" x14ac:dyDescent="0.25"/>
    <row r="63084" hidden="1" x14ac:dyDescent="0.25"/>
    <row r="63085" hidden="1" x14ac:dyDescent="0.25"/>
    <row r="63086" hidden="1" x14ac:dyDescent="0.25"/>
    <row r="63087" hidden="1" x14ac:dyDescent="0.25"/>
    <row r="63088" hidden="1" x14ac:dyDescent="0.25"/>
    <row r="63089" hidden="1" x14ac:dyDescent="0.25"/>
    <row r="63090" hidden="1" x14ac:dyDescent="0.25"/>
    <row r="63091" hidden="1" x14ac:dyDescent="0.25"/>
    <row r="63092" hidden="1" x14ac:dyDescent="0.25"/>
    <row r="63093" hidden="1" x14ac:dyDescent="0.25"/>
    <row r="63094" hidden="1" x14ac:dyDescent="0.25"/>
    <row r="63095" hidden="1" x14ac:dyDescent="0.25"/>
    <row r="63096" hidden="1" x14ac:dyDescent="0.25"/>
    <row r="63097" hidden="1" x14ac:dyDescent="0.25"/>
    <row r="63098" hidden="1" x14ac:dyDescent="0.25"/>
    <row r="63099" hidden="1" x14ac:dyDescent="0.25"/>
    <row r="63100" hidden="1" x14ac:dyDescent="0.25"/>
    <row r="63101" hidden="1" x14ac:dyDescent="0.25"/>
    <row r="63102" hidden="1" x14ac:dyDescent="0.25"/>
    <row r="63103" hidden="1" x14ac:dyDescent="0.25"/>
    <row r="63104" hidden="1" x14ac:dyDescent="0.25"/>
    <row r="63105" hidden="1" x14ac:dyDescent="0.25"/>
    <row r="63106" hidden="1" x14ac:dyDescent="0.25"/>
    <row r="63107" hidden="1" x14ac:dyDescent="0.25"/>
    <row r="63108" hidden="1" x14ac:dyDescent="0.25"/>
    <row r="63109" hidden="1" x14ac:dyDescent="0.25"/>
    <row r="63110" hidden="1" x14ac:dyDescent="0.25"/>
    <row r="63111" hidden="1" x14ac:dyDescent="0.25"/>
    <row r="63112" hidden="1" x14ac:dyDescent="0.25"/>
    <row r="63113" hidden="1" x14ac:dyDescent="0.25"/>
    <row r="63114" hidden="1" x14ac:dyDescent="0.25"/>
    <row r="63115" hidden="1" x14ac:dyDescent="0.25"/>
    <row r="63116" hidden="1" x14ac:dyDescent="0.25"/>
    <row r="63117" hidden="1" x14ac:dyDescent="0.25"/>
    <row r="63118" hidden="1" x14ac:dyDescent="0.25"/>
    <row r="63119" hidden="1" x14ac:dyDescent="0.25"/>
    <row r="63120" hidden="1" x14ac:dyDescent="0.25"/>
    <row r="63121" hidden="1" x14ac:dyDescent="0.25"/>
    <row r="63122" hidden="1" x14ac:dyDescent="0.25"/>
    <row r="63123" hidden="1" x14ac:dyDescent="0.25"/>
    <row r="63124" hidden="1" x14ac:dyDescent="0.25"/>
    <row r="63125" hidden="1" x14ac:dyDescent="0.25"/>
    <row r="63126" hidden="1" x14ac:dyDescent="0.25"/>
    <row r="63127" hidden="1" x14ac:dyDescent="0.25"/>
    <row r="63128" hidden="1" x14ac:dyDescent="0.25"/>
    <row r="63129" hidden="1" x14ac:dyDescent="0.25"/>
    <row r="63130" hidden="1" x14ac:dyDescent="0.25"/>
    <row r="63131" hidden="1" x14ac:dyDescent="0.25"/>
    <row r="63132" hidden="1" x14ac:dyDescent="0.25"/>
    <row r="63133" hidden="1" x14ac:dyDescent="0.25"/>
    <row r="63134" hidden="1" x14ac:dyDescent="0.25"/>
    <row r="63135" hidden="1" x14ac:dyDescent="0.25"/>
    <row r="63136" hidden="1" x14ac:dyDescent="0.25"/>
    <row r="63137" hidden="1" x14ac:dyDescent="0.25"/>
    <row r="63138" hidden="1" x14ac:dyDescent="0.25"/>
    <row r="63139" hidden="1" x14ac:dyDescent="0.25"/>
    <row r="63140" hidden="1" x14ac:dyDescent="0.25"/>
    <row r="63141" hidden="1" x14ac:dyDescent="0.25"/>
    <row r="63142" hidden="1" x14ac:dyDescent="0.25"/>
    <row r="63143" hidden="1" x14ac:dyDescent="0.25"/>
    <row r="63144" hidden="1" x14ac:dyDescent="0.25"/>
    <row r="63145" hidden="1" x14ac:dyDescent="0.25"/>
    <row r="63146" hidden="1" x14ac:dyDescent="0.25"/>
    <row r="63147" hidden="1" x14ac:dyDescent="0.25"/>
    <row r="63148" hidden="1" x14ac:dyDescent="0.25"/>
    <row r="63149" hidden="1" x14ac:dyDescent="0.25"/>
    <row r="63150" hidden="1" x14ac:dyDescent="0.25"/>
    <row r="63151" hidden="1" x14ac:dyDescent="0.25"/>
    <row r="63152" hidden="1" x14ac:dyDescent="0.25"/>
    <row r="63153" hidden="1" x14ac:dyDescent="0.25"/>
    <row r="63154" hidden="1" x14ac:dyDescent="0.25"/>
    <row r="63155" hidden="1" x14ac:dyDescent="0.25"/>
    <row r="63156" hidden="1" x14ac:dyDescent="0.25"/>
    <row r="63157" hidden="1" x14ac:dyDescent="0.25"/>
    <row r="63158" hidden="1" x14ac:dyDescent="0.25"/>
    <row r="63159" hidden="1" x14ac:dyDescent="0.25"/>
    <row r="63160" hidden="1" x14ac:dyDescent="0.25"/>
    <row r="63161" hidden="1" x14ac:dyDescent="0.25"/>
    <row r="63162" hidden="1" x14ac:dyDescent="0.25"/>
    <row r="63163" hidden="1" x14ac:dyDescent="0.25"/>
    <row r="63164" hidden="1" x14ac:dyDescent="0.25"/>
    <row r="63165" hidden="1" x14ac:dyDescent="0.25"/>
    <row r="63166" hidden="1" x14ac:dyDescent="0.25"/>
    <row r="63167" hidden="1" x14ac:dyDescent="0.25"/>
    <row r="63168" hidden="1" x14ac:dyDescent="0.25"/>
    <row r="63169" hidden="1" x14ac:dyDescent="0.25"/>
    <row r="63170" hidden="1" x14ac:dyDescent="0.25"/>
    <row r="63171" hidden="1" x14ac:dyDescent="0.25"/>
    <row r="63172" hidden="1" x14ac:dyDescent="0.25"/>
    <row r="63173" hidden="1" x14ac:dyDescent="0.25"/>
    <row r="63174" hidden="1" x14ac:dyDescent="0.25"/>
    <row r="63175" hidden="1" x14ac:dyDescent="0.25"/>
    <row r="63176" hidden="1" x14ac:dyDescent="0.25"/>
    <row r="63177" hidden="1" x14ac:dyDescent="0.25"/>
    <row r="63178" hidden="1" x14ac:dyDescent="0.25"/>
    <row r="63179" hidden="1" x14ac:dyDescent="0.25"/>
    <row r="63180" hidden="1" x14ac:dyDescent="0.25"/>
    <row r="63181" hidden="1" x14ac:dyDescent="0.25"/>
    <row r="63182" hidden="1" x14ac:dyDescent="0.25"/>
    <row r="63183" hidden="1" x14ac:dyDescent="0.25"/>
    <row r="63184" hidden="1" x14ac:dyDescent="0.25"/>
    <row r="63185" hidden="1" x14ac:dyDescent="0.25"/>
    <row r="63186" hidden="1" x14ac:dyDescent="0.25"/>
    <row r="63187" hidden="1" x14ac:dyDescent="0.25"/>
    <row r="63188" hidden="1" x14ac:dyDescent="0.25"/>
    <row r="63189" hidden="1" x14ac:dyDescent="0.25"/>
    <row r="63190" hidden="1" x14ac:dyDescent="0.25"/>
    <row r="63191" hidden="1" x14ac:dyDescent="0.25"/>
    <row r="63192" hidden="1" x14ac:dyDescent="0.25"/>
    <row r="63193" hidden="1" x14ac:dyDescent="0.25"/>
    <row r="63194" hidden="1" x14ac:dyDescent="0.25"/>
    <row r="63195" hidden="1" x14ac:dyDescent="0.25"/>
    <row r="63196" hidden="1" x14ac:dyDescent="0.25"/>
    <row r="63197" hidden="1" x14ac:dyDescent="0.25"/>
    <row r="63198" hidden="1" x14ac:dyDescent="0.25"/>
    <row r="63199" hidden="1" x14ac:dyDescent="0.25"/>
    <row r="63200" hidden="1" x14ac:dyDescent="0.25"/>
    <row r="63201" hidden="1" x14ac:dyDescent="0.25"/>
    <row r="63202" hidden="1" x14ac:dyDescent="0.25"/>
    <row r="63203" hidden="1" x14ac:dyDescent="0.25"/>
    <row r="63204" hidden="1" x14ac:dyDescent="0.25"/>
    <row r="63205" hidden="1" x14ac:dyDescent="0.25"/>
    <row r="63206" hidden="1" x14ac:dyDescent="0.25"/>
    <row r="63207" hidden="1" x14ac:dyDescent="0.25"/>
    <row r="63208" hidden="1" x14ac:dyDescent="0.25"/>
    <row r="63209" hidden="1" x14ac:dyDescent="0.25"/>
    <row r="63210" hidden="1" x14ac:dyDescent="0.25"/>
    <row r="63211" hidden="1" x14ac:dyDescent="0.25"/>
    <row r="63212" hidden="1" x14ac:dyDescent="0.25"/>
    <row r="63213" hidden="1" x14ac:dyDescent="0.25"/>
    <row r="63214" hidden="1" x14ac:dyDescent="0.25"/>
    <row r="63215" hidden="1" x14ac:dyDescent="0.25"/>
    <row r="63216" hidden="1" x14ac:dyDescent="0.25"/>
    <row r="63217" hidden="1" x14ac:dyDescent="0.25"/>
    <row r="63218" hidden="1" x14ac:dyDescent="0.25"/>
    <row r="63219" hidden="1" x14ac:dyDescent="0.25"/>
    <row r="63220" hidden="1" x14ac:dyDescent="0.25"/>
    <row r="63221" hidden="1" x14ac:dyDescent="0.25"/>
    <row r="63222" hidden="1" x14ac:dyDescent="0.25"/>
    <row r="63223" hidden="1" x14ac:dyDescent="0.25"/>
    <row r="63224" hidden="1" x14ac:dyDescent="0.25"/>
    <row r="63225" hidden="1" x14ac:dyDescent="0.25"/>
    <row r="63226" hidden="1" x14ac:dyDescent="0.25"/>
    <row r="63227" hidden="1" x14ac:dyDescent="0.25"/>
    <row r="63228" hidden="1" x14ac:dyDescent="0.25"/>
    <row r="63229" hidden="1" x14ac:dyDescent="0.25"/>
    <row r="63230" hidden="1" x14ac:dyDescent="0.25"/>
    <row r="63231" hidden="1" x14ac:dyDescent="0.25"/>
    <row r="63232" hidden="1" x14ac:dyDescent="0.25"/>
    <row r="63233" hidden="1" x14ac:dyDescent="0.25"/>
    <row r="63234" hidden="1" x14ac:dyDescent="0.25"/>
    <row r="63235" hidden="1" x14ac:dyDescent="0.25"/>
    <row r="63236" hidden="1" x14ac:dyDescent="0.25"/>
    <row r="63237" hidden="1" x14ac:dyDescent="0.25"/>
    <row r="63238" hidden="1" x14ac:dyDescent="0.25"/>
    <row r="63239" hidden="1" x14ac:dyDescent="0.25"/>
    <row r="63240" hidden="1" x14ac:dyDescent="0.25"/>
    <row r="63241" hidden="1" x14ac:dyDescent="0.25"/>
    <row r="63242" hidden="1" x14ac:dyDescent="0.25"/>
    <row r="63243" hidden="1" x14ac:dyDescent="0.25"/>
    <row r="63244" hidden="1" x14ac:dyDescent="0.25"/>
    <row r="63245" hidden="1" x14ac:dyDescent="0.25"/>
    <row r="63246" hidden="1" x14ac:dyDescent="0.25"/>
    <row r="63247" hidden="1" x14ac:dyDescent="0.25"/>
    <row r="63248" hidden="1" x14ac:dyDescent="0.25"/>
    <row r="63249" hidden="1" x14ac:dyDescent="0.25"/>
    <row r="63250" hidden="1" x14ac:dyDescent="0.25"/>
    <row r="63251" hidden="1" x14ac:dyDescent="0.25"/>
    <row r="63252" hidden="1" x14ac:dyDescent="0.25"/>
    <row r="63253" hidden="1" x14ac:dyDescent="0.25"/>
    <row r="63254" hidden="1" x14ac:dyDescent="0.25"/>
    <row r="63255" hidden="1" x14ac:dyDescent="0.25"/>
    <row r="63256" hidden="1" x14ac:dyDescent="0.25"/>
    <row r="63257" hidden="1" x14ac:dyDescent="0.25"/>
    <row r="63258" hidden="1" x14ac:dyDescent="0.25"/>
    <row r="63259" hidden="1" x14ac:dyDescent="0.25"/>
    <row r="63260" hidden="1" x14ac:dyDescent="0.25"/>
    <row r="63261" hidden="1" x14ac:dyDescent="0.25"/>
    <row r="63262" hidden="1" x14ac:dyDescent="0.25"/>
    <row r="63263" hidden="1" x14ac:dyDescent="0.25"/>
    <row r="63264" hidden="1" x14ac:dyDescent="0.25"/>
    <row r="63265" hidden="1" x14ac:dyDescent="0.25"/>
    <row r="63266" hidden="1" x14ac:dyDescent="0.25"/>
    <row r="63267" hidden="1" x14ac:dyDescent="0.25"/>
    <row r="63268" hidden="1" x14ac:dyDescent="0.25"/>
    <row r="63269" hidden="1" x14ac:dyDescent="0.25"/>
    <row r="63270" hidden="1" x14ac:dyDescent="0.25"/>
    <row r="63271" hidden="1" x14ac:dyDescent="0.25"/>
    <row r="63272" hidden="1" x14ac:dyDescent="0.25"/>
    <row r="63273" hidden="1" x14ac:dyDescent="0.25"/>
    <row r="63274" hidden="1" x14ac:dyDescent="0.25"/>
    <row r="63275" hidden="1" x14ac:dyDescent="0.25"/>
    <row r="63276" hidden="1" x14ac:dyDescent="0.25"/>
    <row r="63277" hidden="1" x14ac:dyDescent="0.25"/>
    <row r="63278" hidden="1" x14ac:dyDescent="0.25"/>
    <row r="63279" hidden="1" x14ac:dyDescent="0.25"/>
    <row r="63280" hidden="1" x14ac:dyDescent="0.25"/>
    <row r="63281" hidden="1" x14ac:dyDescent="0.25"/>
    <row r="63282" hidden="1" x14ac:dyDescent="0.25"/>
    <row r="63283" hidden="1" x14ac:dyDescent="0.25"/>
    <row r="63284" hidden="1" x14ac:dyDescent="0.25"/>
    <row r="63285" hidden="1" x14ac:dyDescent="0.25"/>
    <row r="63286" hidden="1" x14ac:dyDescent="0.25"/>
    <row r="63287" hidden="1" x14ac:dyDescent="0.25"/>
    <row r="63288" hidden="1" x14ac:dyDescent="0.25"/>
    <row r="63289" hidden="1" x14ac:dyDescent="0.25"/>
    <row r="63290" hidden="1" x14ac:dyDescent="0.25"/>
    <row r="63291" hidden="1" x14ac:dyDescent="0.25"/>
    <row r="63292" hidden="1" x14ac:dyDescent="0.25"/>
    <row r="63293" hidden="1" x14ac:dyDescent="0.25"/>
    <row r="63294" hidden="1" x14ac:dyDescent="0.25"/>
    <row r="63295" hidden="1" x14ac:dyDescent="0.25"/>
    <row r="63296" hidden="1" x14ac:dyDescent="0.25"/>
    <row r="63297" hidden="1" x14ac:dyDescent="0.25"/>
    <row r="63298" hidden="1" x14ac:dyDescent="0.25"/>
    <row r="63299" hidden="1" x14ac:dyDescent="0.25"/>
    <row r="63300" hidden="1" x14ac:dyDescent="0.25"/>
    <row r="63301" hidden="1" x14ac:dyDescent="0.25"/>
    <row r="63302" hidden="1" x14ac:dyDescent="0.25"/>
    <row r="63303" hidden="1" x14ac:dyDescent="0.25"/>
    <row r="63304" hidden="1" x14ac:dyDescent="0.25"/>
    <row r="63305" hidden="1" x14ac:dyDescent="0.25"/>
    <row r="63306" hidden="1" x14ac:dyDescent="0.25"/>
    <row r="63307" hidden="1" x14ac:dyDescent="0.25"/>
    <row r="63308" hidden="1" x14ac:dyDescent="0.25"/>
    <row r="63309" hidden="1" x14ac:dyDescent="0.25"/>
    <row r="63310" hidden="1" x14ac:dyDescent="0.25"/>
    <row r="63311" hidden="1" x14ac:dyDescent="0.25"/>
    <row r="63312" hidden="1" x14ac:dyDescent="0.25"/>
    <row r="63313" hidden="1" x14ac:dyDescent="0.25"/>
    <row r="63314" hidden="1" x14ac:dyDescent="0.25"/>
    <row r="63315" hidden="1" x14ac:dyDescent="0.25"/>
    <row r="63316" hidden="1" x14ac:dyDescent="0.25"/>
    <row r="63317" hidden="1" x14ac:dyDescent="0.25"/>
    <row r="63318" hidden="1" x14ac:dyDescent="0.25"/>
    <row r="63319" hidden="1" x14ac:dyDescent="0.25"/>
    <row r="63320" hidden="1" x14ac:dyDescent="0.25"/>
    <row r="63321" hidden="1" x14ac:dyDescent="0.25"/>
    <row r="63322" hidden="1" x14ac:dyDescent="0.25"/>
    <row r="63323" hidden="1" x14ac:dyDescent="0.25"/>
    <row r="63324" hidden="1" x14ac:dyDescent="0.25"/>
    <row r="63325" hidden="1" x14ac:dyDescent="0.25"/>
    <row r="63326" hidden="1" x14ac:dyDescent="0.25"/>
    <row r="63327" hidden="1" x14ac:dyDescent="0.25"/>
    <row r="63328" hidden="1" x14ac:dyDescent="0.25"/>
    <row r="63329" hidden="1" x14ac:dyDescent="0.25"/>
    <row r="63330" hidden="1" x14ac:dyDescent="0.25"/>
    <row r="63331" hidden="1" x14ac:dyDescent="0.25"/>
    <row r="63332" hidden="1" x14ac:dyDescent="0.25"/>
    <row r="63333" hidden="1" x14ac:dyDescent="0.25"/>
    <row r="63334" hidden="1" x14ac:dyDescent="0.25"/>
    <row r="63335" hidden="1" x14ac:dyDescent="0.25"/>
    <row r="63336" hidden="1" x14ac:dyDescent="0.25"/>
    <row r="63337" hidden="1" x14ac:dyDescent="0.25"/>
    <row r="63338" hidden="1" x14ac:dyDescent="0.25"/>
    <row r="63339" hidden="1" x14ac:dyDescent="0.25"/>
    <row r="63340" hidden="1" x14ac:dyDescent="0.25"/>
    <row r="63341" hidden="1" x14ac:dyDescent="0.25"/>
    <row r="63342" hidden="1" x14ac:dyDescent="0.25"/>
    <row r="63343" hidden="1" x14ac:dyDescent="0.25"/>
    <row r="63344" hidden="1" x14ac:dyDescent="0.25"/>
    <row r="63345" hidden="1" x14ac:dyDescent="0.25"/>
    <row r="63346" hidden="1" x14ac:dyDescent="0.25"/>
    <row r="63347" hidden="1" x14ac:dyDescent="0.25"/>
    <row r="63348" hidden="1" x14ac:dyDescent="0.25"/>
    <row r="63349" hidden="1" x14ac:dyDescent="0.25"/>
    <row r="63350" hidden="1" x14ac:dyDescent="0.25"/>
    <row r="63351" hidden="1" x14ac:dyDescent="0.25"/>
    <row r="63352" hidden="1" x14ac:dyDescent="0.25"/>
    <row r="63353" hidden="1" x14ac:dyDescent="0.25"/>
    <row r="63354" hidden="1" x14ac:dyDescent="0.25"/>
    <row r="63355" hidden="1" x14ac:dyDescent="0.25"/>
    <row r="63356" hidden="1" x14ac:dyDescent="0.25"/>
    <row r="63357" hidden="1" x14ac:dyDescent="0.25"/>
    <row r="63358" hidden="1" x14ac:dyDescent="0.25"/>
    <row r="63359" hidden="1" x14ac:dyDescent="0.25"/>
    <row r="63360" hidden="1" x14ac:dyDescent="0.25"/>
    <row r="63361" hidden="1" x14ac:dyDescent="0.25"/>
    <row r="63362" hidden="1" x14ac:dyDescent="0.25"/>
    <row r="63363" hidden="1" x14ac:dyDescent="0.25"/>
    <row r="63364" hidden="1" x14ac:dyDescent="0.25"/>
    <row r="63365" hidden="1" x14ac:dyDescent="0.25"/>
    <row r="63366" hidden="1" x14ac:dyDescent="0.25"/>
    <row r="63367" hidden="1" x14ac:dyDescent="0.25"/>
    <row r="63368" hidden="1" x14ac:dyDescent="0.25"/>
    <row r="63369" hidden="1" x14ac:dyDescent="0.25"/>
    <row r="63370" hidden="1" x14ac:dyDescent="0.25"/>
    <row r="63371" hidden="1" x14ac:dyDescent="0.25"/>
    <row r="63372" hidden="1" x14ac:dyDescent="0.25"/>
    <row r="63373" hidden="1" x14ac:dyDescent="0.25"/>
    <row r="63374" hidden="1" x14ac:dyDescent="0.25"/>
    <row r="63375" hidden="1" x14ac:dyDescent="0.25"/>
    <row r="63376" hidden="1" x14ac:dyDescent="0.25"/>
    <row r="63377" hidden="1" x14ac:dyDescent="0.25"/>
    <row r="63378" hidden="1" x14ac:dyDescent="0.25"/>
    <row r="63379" hidden="1" x14ac:dyDescent="0.25"/>
    <row r="63380" hidden="1" x14ac:dyDescent="0.25"/>
    <row r="63381" hidden="1" x14ac:dyDescent="0.25"/>
    <row r="63382" hidden="1" x14ac:dyDescent="0.25"/>
    <row r="63383" hidden="1" x14ac:dyDescent="0.25"/>
    <row r="63384" hidden="1" x14ac:dyDescent="0.25"/>
    <row r="63385" hidden="1" x14ac:dyDescent="0.25"/>
    <row r="63386" hidden="1" x14ac:dyDescent="0.25"/>
    <row r="63387" hidden="1" x14ac:dyDescent="0.25"/>
    <row r="63388" hidden="1" x14ac:dyDescent="0.25"/>
    <row r="63389" hidden="1" x14ac:dyDescent="0.25"/>
    <row r="63390" hidden="1" x14ac:dyDescent="0.25"/>
    <row r="63391" hidden="1" x14ac:dyDescent="0.25"/>
    <row r="63392" hidden="1" x14ac:dyDescent="0.25"/>
    <row r="63393" hidden="1" x14ac:dyDescent="0.25"/>
    <row r="63394" hidden="1" x14ac:dyDescent="0.25"/>
    <row r="63395" hidden="1" x14ac:dyDescent="0.25"/>
    <row r="63396" hidden="1" x14ac:dyDescent="0.25"/>
    <row r="63397" hidden="1" x14ac:dyDescent="0.25"/>
    <row r="63398" hidden="1" x14ac:dyDescent="0.25"/>
    <row r="63399" hidden="1" x14ac:dyDescent="0.25"/>
    <row r="63400" hidden="1" x14ac:dyDescent="0.25"/>
    <row r="63401" hidden="1" x14ac:dyDescent="0.25"/>
    <row r="63402" hidden="1" x14ac:dyDescent="0.25"/>
    <row r="63403" hidden="1" x14ac:dyDescent="0.25"/>
    <row r="63404" hidden="1" x14ac:dyDescent="0.25"/>
    <row r="63405" hidden="1" x14ac:dyDescent="0.25"/>
    <row r="63406" hidden="1" x14ac:dyDescent="0.25"/>
    <row r="63407" hidden="1" x14ac:dyDescent="0.25"/>
    <row r="63408" hidden="1" x14ac:dyDescent="0.25"/>
    <row r="63409" hidden="1" x14ac:dyDescent="0.25"/>
    <row r="63410" hidden="1" x14ac:dyDescent="0.25"/>
    <row r="63411" hidden="1" x14ac:dyDescent="0.25"/>
    <row r="63412" hidden="1" x14ac:dyDescent="0.25"/>
    <row r="63413" hidden="1" x14ac:dyDescent="0.25"/>
    <row r="63414" hidden="1" x14ac:dyDescent="0.25"/>
    <row r="63415" hidden="1" x14ac:dyDescent="0.25"/>
    <row r="63416" hidden="1" x14ac:dyDescent="0.25"/>
    <row r="63417" hidden="1" x14ac:dyDescent="0.25"/>
    <row r="63418" hidden="1" x14ac:dyDescent="0.25"/>
    <row r="63419" hidden="1" x14ac:dyDescent="0.25"/>
    <row r="63420" hidden="1" x14ac:dyDescent="0.25"/>
    <row r="63421" hidden="1" x14ac:dyDescent="0.25"/>
    <row r="63422" hidden="1" x14ac:dyDescent="0.25"/>
    <row r="63423" hidden="1" x14ac:dyDescent="0.25"/>
    <row r="63424" hidden="1" x14ac:dyDescent="0.25"/>
    <row r="63425" hidden="1" x14ac:dyDescent="0.25"/>
    <row r="63426" hidden="1" x14ac:dyDescent="0.25"/>
    <row r="63427" hidden="1" x14ac:dyDescent="0.25"/>
    <row r="63428" hidden="1" x14ac:dyDescent="0.25"/>
    <row r="63429" hidden="1" x14ac:dyDescent="0.25"/>
    <row r="63430" hidden="1" x14ac:dyDescent="0.25"/>
    <row r="63431" hidden="1" x14ac:dyDescent="0.25"/>
    <row r="63432" hidden="1" x14ac:dyDescent="0.25"/>
    <row r="63433" hidden="1" x14ac:dyDescent="0.25"/>
    <row r="63434" hidden="1" x14ac:dyDescent="0.25"/>
    <row r="63435" hidden="1" x14ac:dyDescent="0.25"/>
    <row r="63436" hidden="1" x14ac:dyDescent="0.25"/>
    <row r="63437" hidden="1" x14ac:dyDescent="0.25"/>
    <row r="63438" hidden="1" x14ac:dyDescent="0.25"/>
    <row r="63439" hidden="1" x14ac:dyDescent="0.25"/>
    <row r="63440" hidden="1" x14ac:dyDescent="0.25"/>
    <row r="63441" hidden="1" x14ac:dyDescent="0.25"/>
    <row r="63442" hidden="1" x14ac:dyDescent="0.25"/>
    <row r="63443" hidden="1" x14ac:dyDescent="0.25"/>
    <row r="63444" hidden="1" x14ac:dyDescent="0.25"/>
    <row r="63445" hidden="1" x14ac:dyDescent="0.25"/>
    <row r="63446" hidden="1" x14ac:dyDescent="0.25"/>
    <row r="63447" hidden="1" x14ac:dyDescent="0.25"/>
    <row r="63448" hidden="1" x14ac:dyDescent="0.25"/>
    <row r="63449" hidden="1" x14ac:dyDescent="0.25"/>
    <row r="63450" hidden="1" x14ac:dyDescent="0.25"/>
    <row r="63451" hidden="1" x14ac:dyDescent="0.25"/>
    <row r="63452" hidden="1" x14ac:dyDescent="0.25"/>
    <row r="63453" hidden="1" x14ac:dyDescent="0.25"/>
    <row r="63454" hidden="1" x14ac:dyDescent="0.25"/>
    <row r="63455" hidden="1" x14ac:dyDescent="0.25"/>
    <row r="63456" hidden="1" x14ac:dyDescent="0.25"/>
    <row r="63457" hidden="1" x14ac:dyDescent="0.25"/>
    <row r="63458" hidden="1" x14ac:dyDescent="0.25"/>
    <row r="63459" hidden="1" x14ac:dyDescent="0.25"/>
    <row r="63460" hidden="1" x14ac:dyDescent="0.25"/>
    <row r="63461" hidden="1" x14ac:dyDescent="0.25"/>
    <row r="63462" hidden="1" x14ac:dyDescent="0.25"/>
    <row r="63463" hidden="1" x14ac:dyDescent="0.25"/>
    <row r="63464" hidden="1" x14ac:dyDescent="0.25"/>
    <row r="63465" hidden="1" x14ac:dyDescent="0.25"/>
    <row r="63466" hidden="1" x14ac:dyDescent="0.25"/>
    <row r="63467" hidden="1" x14ac:dyDescent="0.25"/>
    <row r="63468" hidden="1" x14ac:dyDescent="0.25"/>
    <row r="63469" hidden="1" x14ac:dyDescent="0.25"/>
    <row r="63470" hidden="1" x14ac:dyDescent="0.25"/>
    <row r="63471" hidden="1" x14ac:dyDescent="0.25"/>
    <row r="63472" hidden="1" x14ac:dyDescent="0.25"/>
    <row r="63473" hidden="1" x14ac:dyDescent="0.25"/>
    <row r="63474" hidden="1" x14ac:dyDescent="0.25"/>
    <row r="63475" hidden="1" x14ac:dyDescent="0.25"/>
    <row r="63476" hidden="1" x14ac:dyDescent="0.25"/>
    <row r="63477" hidden="1" x14ac:dyDescent="0.25"/>
    <row r="63478" hidden="1" x14ac:dyDescent="0.25"/>
    <row r="63479" hidden="1" x14ac:dyDescent="0.25"/>
    <row r="63480" hidden="1" x14ac:dyDescent="0.25"/>
    <row r="63481" hidden="1" x14ac:dyDescent="0.25"/>
    <row r="63482" hidden="1" x14ac:dyDescent="0.25"/>
    <row r="63483" hidden="1" x14ac:dyDescent="0.25"/>
    <row r="63484" hidden="1" x14ac:dyDescent="0.25"/>
    <row r="63485" hidden="1" x14ac:dyDescent="0.25"/>
    <row r="63486" hidden="1" x14ac:dyDescent="0.25"/>
    <row r="63487" hidden="1" x14ac:dyDescent="0.25"/>
    <row r="63488" hidden="1" x14ac:dyDescent="0.25"/>
    <row r="63489" hidden="1" x14ac:dyDescent="0.25"/>
    <row r="63490" hidden="1" x14ac:dyDescent="0.25"/>
    <row r="63491" hidden="1" x14ac:dyDescent="0.25"/>
    <row r="63492" hidden="1" x14ac:dyDescent="0.25"/>
    <row r="63493" hidden="1" x14ac:dyDescent="0.25"/>
    <row r="63494" hidden="1" x14ac:dyDescent="0.25"/>
    <row r="63495" hidden="1" x14ac:dyDescent="0.25"/>
    <row r="63496" hidden="1" x14ac:dyDescent="0.25"/>
    <row r="63497" hidden="1" x14ac:dyDescent="0.25"/>
    <row r="63498" hidden="1" x14ac:dyDescent="0.25"/>
    <row r="63499" hidden="1" x14ac:dyDescent="0.25"/>
    <row r="63500" hidden="1" x14ac:dyDescent="0.25"/>
    <row r="63501" hidden="1" x14ac:dyDescent="0.25"/>
    <row r="63502" hidden="1" x14ac:dyDescent="0.25"/>
    <row r="63503" hidden="1" x14ac:dyDescent="0.25"/>
    <row r="63504" hidden="1" x14ac:dyDescent="0.25"/>
    <row r="63505" hidden="1" x14ac:dyDescent="0.25"/>
    <row r="63506" hidden="1" x14ac:dyDescent="0.25"/>
    <row r="63507" hidden="1" x14ac:dyDescent="0.25"/>
    <row r="63508" hidden="1" x14ac:dyDescent="0.25"/>
    <row r="63509" hidden="1" x14ac:dyDescent="0.25"/>
    <row r="63510" hidden="1" x14ac:dyDescent="0.25"/>
    <row r="63511" hidden="1" x14ac:dyDescent="0.25"/>
    <row r="63512" hidden="1" x14ac:dyDescent="0.25"/>
    <row r="63513" hidden="1" x14ac:dyDescent="0.25"/>
    <row r="63514" hidden="1" x14ac:dyDescent="0.25"/>
    <row r="63515" hidden="1" x14ac:dyDescent="0.25"/>
    <row r="63516" hidden="1" x14ac:dyDescent="0.25"/>
    <row r="63517" hidden="1" x14ac:dyDescent="0.25"/>
    <row r="63518" hidden="1" x14ac:dyDescent="0.25"/>
    <row r="63519" hidden="1" x14ac:dyDescent="0.25"/>
    <row r="63520" hidden="1" x14ac:dyDescent="0.25"/>
    <row r="63521" hidden="1" x14ac:dyDescent="0.25"/>
    <row r="63522" hidden="1" x14ac:dyDescent="0.25"/>
    <row r="63523" hidden="1" x14ac:dyDescent="0.25"/>
    <row r="63524" hidden="1" x14ac:dyDescent="0.25"/>
    <row r="63525" hidden="1" x14ac:dyDescent="0.25"/>
    <row r="63526" hidden="1" x14ac:dyDescent="0.25"/>
    <row r="63527" hidden="1" x14ac:dyDescent="0.25"/>
    <row r="63528" hidden="1" x14ac:dyDescent="0.25"/>
    <row r="63529" hidden="1" x14ac:dyDescent="0.25"/>
    <row r="63530" hidden="1" x14ac:dyDescent="0.25"/>
    <row r="63531" hidden="1" x14ac:dyDescent="0.25"/>
    <row r="63532" hidden="1" x14ac:dyDescent="0.25"/>
    <row r="63533" hidden="1" x14ac:dyDescent="0.25"/>
    <row r="63534" hidden="1" x14ac:dyDescent="0.25"/>
    <row r="63535" hidden="1" x14ac:dyDescent="0.25"/>
    <row r="63536" hidden="1" x14ac:dyDescent="0.25"/>
    <row r="63537" hidden="1" x14ac:dyDescent="0.25"/>
    <row r="63538" hidden="1" x14ac:dyDescent="0.25"/>
    <row r="63539" hidden="1" x14ac:dyDescent="0.25"/>
    <row r="63540" hidden="1" x14ac:dyDescent="0.25"/>
    <row r="63541" hidden="1" x14ac:dyDescent="0.25"/>
    <row r="63542" hidden="1" x14ac:dyDescent="0.25"/>
    <row r="63543" hidden="1" x14ac:dyDescent="0.25"/>
    <row r="63544" hidden="1" x14ac:dyDescent="0.25"/>
    <row r="63545" hidden="1" x14ac:dyDescent="0.25"/>
    <row r="63546" hidden="1" x14ac:dyDescent="0.25"/>
    <row r="63547" hidden="1" x14ac:dyDescent="0.25"/>
    <row r="63548" hidden="1" x14ac:dyDescent="0.25"/>
    <row r="63549" hidden="1" x14ac:dyDescent="0.25"/>
    <row r="63550" hidden="1" x14ac:dyDescent="0.25"/>
    <row r="63551" hidden="1" x14ac:dyDescent="0.25"/>
    <row r="63552" hidden="1" x14ac:dyDescent="0.25"/>
    <row r="63553" hidden="1" x14ac:dyDescent="0.25"/>
    <row r="63554" hidden="1" x14ac:dyDescent="0.25"/>
    <row r="63555" hidden="1" x14ac:dyDescent="0.25"/>
    <row r="63556" hidden="1" x14ac:dyDescent="0.25"/>
    <row r="63557" hidden="1" x14ac:dyDescent="0.25"/>
    <row r="63558" hidden="1" x14ac:dyDescent="0.25"/>
    <row r="63559" hidden="1" x14ac:dyDescent="0.25"/>
    <row r="63560" hidden="1" x14ac:dyDescent="0.25"/>
    <row r="63561" hidden="1" x14ac:dyDescent="0.25"/>
    <row r="63562" hidden="1" x14ac:dyDescent="0.25"/>
    <row r="63563" hidden="1" x14ac:dyDescent="0.25"/>
    <row r="63564" hidden="1" x14ac:dyDescent="0.25"/>
    <row r="63565" hidden="1" x14ac:dyDescent="0.25"/>
    <row r="63566" hidden="1" x14ac:dyDescent="0.25"/>
    <row r="63567" hidden="1" x14ac:dyDescent="0.25"/>
    <row r="63568" hidden="1" x14ac:dyDescent="0.25"/>
    <row r="63569" hidden="1" x14ac:dyDescent="0.25"/>
    <row r="63570" hidden="1" x14ac:dyDescent="0.25"/>
    <row r="63571" hidden="1" x14ac:dyDescent="0.25"/>
    <row r="63572" hidden="1" x14ac:dyDescent="0.25"/>
    <row r="63573" hidden="1" x14ac:dyDescent="0.25"/>
    <row r="63574" hidden="1" x14ac:dyDescent="0.25"/>
    <row r="63575" hidden="1" x14ac:dyDescent="0.25"/>
    <row r="63576" hidden="1" x14ac:dyDescent="0.25"/>
    <row r="63577" hidden="1" x14ac:dyDescent="0.25"/>
    <row r="63578" hidden="1" x14ac:dyDescent="0.25"/>
    <row r="63579" hidden="1" x14ac:dyDescent="0.25"/>
    <row r="63580" hidden="1" x14ac:dyDescent="0.25"/>
    <row r="63581" hidden="1" x14ac:dyDescent="0.25"/>
    <row r="63582" hidden="1" x14ac:dyDescent="0.25"/>
    <row r="63583" hidden="1" x14ac:dyDescent="0.25"/>
    <row r="63584" hidden="1" x14ac:dyDescent="0.25"/>
    <row r="63585" hidden="1" x14ac:dyDescent="0.25"/>
    <row r="63586" hidden="1" x14ac:dyDescent="0.25"/>
    <row r="63587" hidden="1" x14ac:dyDescent="0.25"/>
    <row r="63588" hidden="1" x14ac:dyDescent="0.25"/>
    <row r="63589" hidden="1" x14ac:dyDescent="0.25"/>
    <row r="63590" hidden="1" x14ac:dyDescent="0.25"/>
    <row r="63591" hidden="1" x14ac:dyDescent="0.25"/>
    <row r="63592" hidden="1" x14ac:dyDescent="0.25"/>
    <row r="63593" hidden="1" x14ac:dyDescent="0.25"/>
    <row r="63594" hidden="1" x14ac:dyDescent="0.25"/>
    <row r="63595" hidden="1" x14ac:dyDescent="0.25"/>
    <row r="63596" hidden="1" x14ac:dyDescent="0.25"/>
    <row r="63597" hidden="1" x14ac:dyDescent="0.25"/>
    <row r="63598" hidden="1" x14ac:dyDescent="0.25"/>
    <row r="63599" hidden="1" x14ac:dyDescent="0.25"/>
    <row r="63600" hidden="1" x14ac:dyDescent="0.25"/>
    <row r="63601" hidden="1" x14ac:dyDescent="0.25"/>
    <row r="63602" hidden="1" x14ac:dyDescent="0.25"/>
    <row r="63603" hidden="1" x14ac:dyDescent="0.25"/>
    <row r="63604" hidden="1" x14ac:dyDescent="0.25"/>
    <row r="63605" hidden="1" x14ac:dyDescent="0.25"/>
    <row r="63606" hidden="1" x14ac:dyDescent="0.25"/>
    <row r="63607" hidden="1" x14ac:dyDescent="0.25"/>
    <row r="63608" hidden="1" x14ac:dyDescent="0.25"/>
    <row r="63609" hidden="1" x14ac:dyDescent="0.25"/>
    <row r="63610" hidden="1" x14ac:dyDescent="0.25"/>
    <row r="63611" hidden="1" x14ac:dyDescent="0.25"/>
    <row r="63612" hidden="1" x14ac:dyDescent="0.25"/>
    <row r="63613" hidden="1" x14ac:dyDescent="0.25"/>
    <row r="63614" hidden="1" x14ac:dyDescent="0.25"/>
    <row r="63615" hidden="1" x14ac:dyDescent="0.25"/>
    <row r="63616" hidden="1" x14ac:dyDescent="0.25"/>
    <row r="63617" hidden="1" x14ac:dyDescent="0.25"/>
    <row r="63618" hidden="1" x14ac:dyDescent="0.25"/>
    <row r="63619" hidden="1" x14ac:dyDescent="0.25"/>
    <row r="63620" hidden="1" x14ac:dyDescent="0.25"/>
    <row r="63621" hidden="1" x14ac:dyDescent="0.25"/>
    <row r="63622" hidden="1" x14ac:dyDescent="0.25"/>
    <row r="63623" hidden="1" x14ac:dyDescent="0.25"/>
    <row r="63624" hidden="1" x14ac:dyDescent="0.25"/>
    <row r="63625" hidden="1" x14ac:dyDescent="0.25"/>
    <row r="63626" hidden="1" x14ac:dyDescent="0.25"/>
    <row r="63627" hidden="1" x14ac:dyDescent="0.25"/>
    <row r="63628" hidden="1" x14ac:dyDescent="0.25"/>
    <row r="63629" hidden="1" x14ac:dyDescent="0.25"/>
    <row r="63630" hidden="1" x14ac:dyDescent="0.25"/>
    <row r="63631" hidden="1" x14ac:dyDescent="0.25"/>
    <row r="63632" hidden="1" x14ac:dyDescent="0.25"/>
    <row r="63633" hidden="1" x14ac:dyDescent="0.25"/>
    <row r="63634" hidden="1" x14ac:dyDescent="0.25"/>
    <row r="63635" hidden="1" x14ac:dyDescent="0.25"/>
    <row r="63636" hidden="1" x14ac:dyDescent="0.25"/>
    <row r="63637" hidden="1" x14ac:dyDescent="0.25"/>
    <row r="63638" hidden="1" x14ac:dyDescent="0.25"/>
    <row r="63639" hidden="1" x14ac:dyDescent="0.25"/>
    <row r="63640" hidden="1" x14ac:dyDescent="0.25"/>
    <row r="63641" hidden="1" x14ac:dyDescent="0.25"/>
    <row r="63642" hidden="1" x14ac:dyDescent="0.25"/>
    <row r="63643" hidden="1" x14ac:dyDescent="0.25"/>
    <row r="63644" hidden="1" x14ac:dyDescent="0.25"/>
    <row r="63645" hidden="1" x14ac:dyDescent="0.25"/>
    <row r="63646" hidden="1" x14ac:dyDescent="0.25"/>
    <row r="63647" hidden="1" x14ac:dyDescent="0.25"/>
    <row r="63648" hidden="1" x14ac:dyDescent="0.25"/>
    <row r="63649" hidden="1" x14ac:dyDescent="0.25"/>
    <row r="63650" hidden="1" x14ac:dyDescent="0.25"/>
    <row r="63651" hidden="1" x14ac:dyDescent="0.25"/>
    <row r="63652" hidden="1" x14ac:dyDescent="0.25"/>
    <row r="63653" hidden="1" x14ac:dyDescent="0.25"/>
    <row r="63654" hidden="1" x14ac:dyDescent="0.25"/>
    <row r="63655" hidden="1" x14ac:dyDescent="0.25"/>
    <row r="63656" hidden="1" x14ac:dyDescent="0.25"/>
    <row r="63657" hidden="1" x14ac:dyDescent="0.25"/>
    <row r="63658" hidden="1" x14ac:dyDescent="0.25"/>
    <row r="63659" hidden="1" x14ac:dyDescent="0.25"/>
    <row r="63660" hidden="1" x14ac:dyDescent="0.25"/>
    <row r="63661" hidden="1" x14ac:dyDescent="0.25"/>
    <row r="63662" hidden="1" x14ac:dyDescent="0.25"/>
    <row r="63663" hidden="1" x14ac:dyDescent="0.25"/>
    <row r="63664" hidden="1" x14ac:dyDescent="0.25"/>
    <row r="63665" hidden="1" x14ac:dyDescent="0.25"/>
    <row r="63666" hidden="1" x14ac:dyDescent="0.25"/>
    <row r="63667" hidden="1" x14ac:dyDescent="0.25"/>
    <row r="63668" hidden="1" x14ac:dyDescent="0.25"/>
    <row r="63669" hidden="1" x14ac:dyDescent="0.25"/>
    <row r="63670" hidden="1" x14ac:dyDescent="0.25"/>
    <row r="63671" hidden="1" x14ac:dyDescent="0.25"/>
    <row r="63672" hidden="1" x14ac:dyDescent="0.25"/>
    <row r="63673" hidden="1" x14ac:dyDescent="0.25"/>
    <row r="63674" hidden="1" x14ac:dyDescent="0.25"/>
    <row r="63675" hidden="1" x14ac:dyDescent="0.25"/>
    <row r="63676" hidden="1" x14ac:dyDescent="0.25"/>
    <row r="63677" hidden="1" x14ac:dyDescent="0.25"/>
    <row r="63678" hidden="1" x14ac:dyDescent="0.25"/>
    <row r="63679" hidden="1" x14ac:dyDescent="0.25"/>
    <row r="63680" hidden="1" x14ac:dyDescent="0.25"/>
    <row r="63681" hidden="1" x14ac:dyDescent="0.25"/>
    <row r="63682" hidden="1" x14ac:dyDescent="0.25"/>
    <row r="63683" hidden="1" x14ac:dyDescent="0.25"/>
    <row r="63684" hidden="1" x14ac:dyDescent="0.25"/>
    <row r="63685" hidden="1" x14ac:dyDescent="0.25"/>
    <row r="63686" hidden="1" x14ac:dyDescent="0.25"/>
    <row r="63687" hidden="1" x14ac:dyDescent="0.25"/>
    <row r="63688" hidden="1" x14ac:dyDescent="0.25"/>
    <row r="63689" hidden="1" x14ac:dyDescent="0.25"/>
    <row r="63690" hidden="1" x14ac:dyDescent="0.25"/>
    <row r="63691" hidden="1" x14ac:dyDescent="0.25"/>
    <row r="63692" hidden="1" x14ac:dyDescent="0.25"/>
    <row r="63693" hidden="1" x14ac:dyDescent="0.25"/>
    <row r="63694" hidden="1" x14ac:dyDescent="0.25"/>
    <row r="63695" hidden="1" x14ac:dyDescent="0.25"/>
    <row r="63696" hidden="1" x14ac:dyDescent="0.25"/>
    <row r="63697" hidden="1" x14ac:dyDescent="0.25"/>
    <row r="63698" hidden="1" x14ac:dyDescent="0.25"/>
    <row r="63699" hidden="1" x14ac:dyDescent="0.25"/>
    <row r="63700" hidden="1" x14ac:dyDescent="0.25"/>
    <row r="63701" hidden="1" x14ac:dyDescent="0.25"/>
    <row r="63702" hidden="1" x14ac:dyDescent="0.25"/>
    <row r="63703" hidden="1" x14ac:dyDescent="0.25"/>
    <row r="63704" hidden="1" x14ac:dyDescent="0.25"/>
    <row r="63705" hidden="1" x14ac:dyDescent="0.25"/>
    <row r="63706" hidden="1" x14ac:dyDescent="0.25"/>
    <row r="63707" hidden="1" x14ac:dyDescent="0.25"/>
    <row r="63708" hidden="1" x14ac:dyDescent="0.25"/>
    <row r="63709" hidden="1" x14ac:dyDescent="0.25"/>
    <row r="63710" hidden="1" x14ac:dyDescent="0.25"/>
    <row r="63711" hidden="1" x14ac:dyDescent="0.25"/>
    <row r="63712" hidden="1" x14ac:dyDescent="0.25"/>
    <row r="63713" hidden="1" x14ac:dyDescent="0.25"/>
    <row r="63714" hidden="1" x14ac:dyDescent="0.25"/>
    <row r="63715" hidden="1" x14ac:dyDescent="0.25"/>
    <row r="63716" hidden="1" x14ac:dyDescent="0.25"/>
    <row r="63717" hidden="1" x14ac:dyDescent="0.25"/>
    <row r="63718" hidden="1" x14ac:dyDescent="0.25"/>
    <row r="63719" hidden="1" x14ac:dyDescent="0.25"/>
    <row r="63720" hidden="1" x14ac:dyDescent="0.25"/>
    <row r="63721" hidden="1" x14ac:dyDescent="0.25"/>
    <row r="63722" hidden="1" x14ac:dyDescent="0.25"/>
    <row r="63723" hidden="1" x14ac:dyDescent="0.25"/>
    <row r="63724" hidden="1" x14ac:dyDescent="0.25"/>
    <row r="63725" hidden="1" x14ac:dyDescent="0.25"/>
    <row r="63726" hidden="1" x14ac:dyDescent="0.25"/>
    <row r="63727" hidden="1" x14ac:dyDescent="0.25"/>
    <row r="63728" hidden="1" x14ac:dyDescent="0.25"/>
    <row r="63729" hidden="1" x14ac:dyDescent="0.25"/>
    <row r="63730" hidden="1" x14ac:dyDescent="0.25"/>
    <row r="63731" hidden="1" x14ac:dyDescent="0.25"/>
    <row r="63732" hidden="1" x14ac:dyDescent="0.25"/>
    <row r="63733" hidden="1" x14ac:dyDescent="0.25"/>
    <row r="63734" hidden="1" x14ac:dyDescent="0.25"/>
    <row r="63735" hidden="1" x14ac:dyDescent="0.25"/>
    <row r="63736" hidden="1" x14ac:dyDescent="0.25"/>
    <row r="63737" hidden="1" x14ac:dyDescent="0.25"/>
    <row r="63738" hidden="1" x14ac:dyDescent="0.25"/>
    <row r="63739" hidden="1" x14ac:dyDescent="0.25"/>
    <row r="63740" hidden="1" x14ac:dyDescent="0.25"/>
    <row r="63741" hidden="1" x14ac:dyDescent="0.25"/>
    <row r="63742" hidden="1" x14ac:dyDescent="0.25"/>
    <row r="63743" hidden="1" x14ac:dyDescent="0.25"/>
    <row r="63744" hidden="1" x14ac:dyDescent="0.25"/>
    <row r="63745" hidden="1" x14ac:dyDescent="0.25"/>
    <row r="63746" hidden="1" x14ac:dyDescent="0.25"/>
    <row r="63747" hidden="1" x14ac:dyDescent="0.25"/>
    <row r="63748" hidden="1" x14ac:dyDescent="0.25"/>
    <row r="63749" hidden="1" x14ac:dyDescent="0.25"/>
    <row r="63750" hidden="1" x14ac:dyDescent="0.25"/>
    <row r="63751" hidden="1" x14ac:dyDescent="0.25"/>
    <row r="63752" hidden="1" x14ac:dyDescent="0.25"/>
    <row r="63753" hidden="1" x14ac:dyDescent="0.25"/>
    <row r="63754" hidden="1" x14ac:dyDescent="0.25"/>
    <row r="63755" hidden="1" x14ac:dyDescent="0.25"/>
    <row r="63756" hidden="1" x14ac:dyDescent="0.25"/>
    <row r="63757" hidden="1" x14ac:dyDescent="0.25"/>
    <row r="63758" hidden="1" x14ac:dyDescent="0.25"/>
    <row r="63759" hidden="1" x14ac:dyDescent="0.25"/>
    <row r="63760" hidden="1" x14ac:dyDescent="0.25"/>
    <row r="63761" hidden="1" x14ac:dyDescent="0.25"/>
    <row r="63762" hidden="1" x14ac:dyDescent="0.25"/>
    <row r="63763" hidden="1" x14ac:dyDescent="0.25"/>
    <row r="63764" hidden="1" x14ac:dyDescent="0.25"/>
    <row r="63765" hidden="1" x14ac:dyDescent="0.25"/>
    <row r="63766" hidden="1" x14ac:dyDescent="0.25"/>
    <row r="63767" hidden="1" x14ac:dyDescent="0.25"/>
    <row r="63768" hidden="1" x14ac:dyDescent="0.25"/>
    <row r="63769" hidden="1" x14ac:dyDescent="0.25"/>
    <row r="63770" hidden="1" x14ac:dyDescent="0.25"/>
    <row r="63771" hidden="1" x14ac:dyDescent="0.25"/>
    <row r="63772" hidden="1" x14ac:dyDescent="0.25"/>
    <row r="63773" hidden="1" x14ac:dyDescent="0.25"/>
    <row r="63774" hidden="1" x14ac:dyDescent="0.25"/>
    <row r="63775" hidden="1" x14ac:dyDescent="0.25"/>
    <row r="63776" hidden="1" x14ac:dyDescent="0.25"/>
    <row r="63777" hidden="1" x14ac:dyDescent="0.25"/>
    <row r="63778" hidden="1" x14ac:dyDescent="0.25"/>
    <row r="63779" hidden="1" x14ac:dyDescent="0.25"/>
    <row r="63780" hidden="1" x14ac:dyDescent="0.25"/>
    <row r="63781" hidden="1" x14ac:dyDescent="0.25"/>
    <row r="63782" hidden="1" x14ac:dyDescent="0.25"/>
    <row r="63783" hidden="1" x14ac:dyDescent="0.25"/>
    <row r="63784" hidden="1" x14ac:dyDescent="0.25"/>
    <row r="63785" hidden="1" x14ac:dyDescent="0.25"/>
    <row r="63786" hidden="1" x14ac:dyDescent="0.25"/>
    <row r="63787" hidden="1" x14ac:dyDescent="0.25"/>
    <row r="63788" hidden="1" x14ac:dyDescent="0.25"/>
    <row r="63789" hidden="1" x14ac:dyDescent="0.25"/>
    <row r="63790" hidden="1" x14ac:dyDescent="0.25"/>
    <row r="63791" hidden="1" x14ac:dyDescent="0.25"/>
    <row r="63792" hidden="1" x14ac:dyDescent="0.25"/>
    <row r="63793" hidden="1" x14ac:dyDescent="0.25"/>
    <row r="63794" hidden="1" x14ac:dyDescent="0.25"/>
    <row r="63795" hidden="1" x14ac:dyDescent="0.25"/>
    <row r="63796" hidden="1" x14ac:dyDescent="0.25"/>
    <row r="63797" hidden="1" x14ac:dyDescent="0.25"/>
    <row r="63798" hidden="1" x14ac:dyDescent="0.25"/>
    <row r="63799" hidden="1" x14ac:dyDescent="0.25"/>
    <row r="63800" hidden="1" x14ac:dyDescent="0.25"/>
    <row r="63801" hidden="1" x14ac:dyDescent="0.25"/>
    <row r="63802" hidden="1" x14ac:dyDescent="0.25"/>
    <row r="63803" hidden="1" x14ac:dyDescent="0.25"/>
    <row r="63804" hidden="1" x14ac:dyDescent="0.25"/>
    <row r="63805" hidden="1" x14ac:dyDescent="0.25"/>
    <row r="63806" hidden="1" x14ac:dyDescent="0.25"/>
    <row r="63807" hidden="1" x14ac:dyDescent="0.25"/>
    <row r="63808" hidden="1" x14ac:dyDescent="0.25"/>
    <row r="63809" hidden="1" x14ac:dyDescent="0.25"/>
    <row r="63810" hidden="1" x14ac:dyDescent="0.25"/>
    <row r="63811" hidden="1" x14ac:dyDescent="0.25"/>
    <row r="63812" hidden="1" x14ac:dyDescent="0.25"/>
    <row r="63813" hidden="1" x14ac:dyDescent="0.25"/>
    <row r="63814" hidden="1" x14ac:dyDescent="0.25"/>
    <row r="63815" hidden="1" x14ac:dyDescent="0.25"/>
    <row r="63816" hidden="1" x14ac:dyDescent="0.25"/>
    <row r="63817" hidden="1" x14ac:dyDescent="0.25"/>
    <row r="63818" hidden="1" x14ac:dyDescent="0.25"/>
    <row r="63819" hidden="1" x14ac:dyDescent="0.25"/>
    <row r="63820" hidden="1" x14ac:dyDescent="0.25"/>
    <row r="63821" hidden="1" x14ac:dyDescent="0.25"/>
    <row r="63822" hidden="1" x14ac:dyDescent="0.25"/>
    <row r="63823" hidden="1" x14ac:dyDescent="0.25"/>
    <row r="63824" hidden="1" x14ac:dyDescent="0.25"/>
    <row r="63825" hidden="1" x14ac:dyDescent="0.25"/>
    <row r="63826" hidden="1" x14ac:dyDescent="0.25"/>
    <row r="63827" hidden="1" x14ac:dyDescent="0.25"/>
    <row r="63828" hidden="1" x14ac:dyDescent="0.25"/>
    <row r="63829" hidden="1" x14ac:dyDescent="0.25"/>
    <row r="63830" hidden="1" x14ac:dyDescent="0.25"/>
    <row r="63831" hidden="1" x14ac:dyDescent="0.25"/>
    <row r="63832" hidden="1" x14ac:dyDescent="0.25"/>
    <row r="63833" hidden="1" x14ac:dyDescent="0.25"/>
    <row r="63834" hidden="1" x14ac:dyDescent="0.25"/>
    <row r="63835" hidden="1" x14ac:dyDescent="0.25"/>
    <row r="63836" hidden="1" x14ac:dyDescent="0.25"/>
    <row r="63837" hidden="1" x14ac:dyDescent="0.25"/>
    <row r="63838" hidden="1" x14ac:dyDescent="0.25"/>
    <row r="63839" hidden="1" x14ac:dyDescent="0.25"/>
    <row r="63840" hidden="1" x14ac:dyDescent="0.25"/>
    <row r="63841" hidden="1" x14ac:dyDescent="0.25"/>
    <row r="63842" hidden="1" x14ac:dyDescent="0.25"/>
    <row r="63843" hidden="1" x14ac:dyDescent="0.25"/>
    <row r="63844" hidden="1" x14ac:dyDescent="0.25"/>
    <row r="63845" hidden="1" x14ac:dyDescent="0.25"/>
    <row r="63846" hidden="1" x14ac:dyDescent="0.25"/>
    <row r="63847" hidden="1" x14ac:dyDescent="0.25"/>
    <row r="63848" hidden="1" x14ac:dyDescent="0.25"/>
    <row r="63849" hidden="1" x14ac:dyDescent="0.25"/>
    <row r="63850" hidden="1" x14ac:dyDescent="0.25"/>
    <row r="63851" hidden="1" x14ac:dyDescent="0.25"/>
    <row r="63852" hidden="1" x14ac:dyDescent="0.25"/>
    <row r="63853" hidden="1" x14ac:dyDescent="0.25"/>
    <row r="63854" hidden="1" x14ac:dyDescent="0.25"/>
    <row r="63855" hidden="1" x14ac:dyDescent="0.25"/>
    <row r="63856" hidden="1" x14ac:dyDescent="0.25"/>
    <row r="63857" hidden="1" x14ac:dyDescent="0.25"/>
    <row r="63858" hidden="1" x14ac:dyDescent="0.25"/>
    <row r="63859" hidden="1" x14ac:dyDescent="0.25"/>
    <row r="63860" hidden="1" x14ac:dyDescent="0.25"/>
    <row r="63861" hidden="1" x14ac:dyDescent="0.25"/>
    <row r="63862" hidden="1" x14ac:dyDescent="0.25"/>
    <row r="63863" hidden="1" x14ac:dyDescent="0.25"/>
    <row r="63864" hidden="1" x14ac:dyDescent="0.25"/>
    <row r="63865" hidden="1" x14ac:dyDescent="0.25"/>
    <row r="63866" hidden="1" x14ac:dyDescent="0.25"/>
    <row r="63867" hidden="1" x14ac:dyDescent="0.25"/>
    <row r="63868" hidden="1" x14ac:dyDescent="0.25"/>
    <row r="63869" hidden="1" x14ac:dyDescent="0.25"/>
    <row r="63870" hidden="1" x14ac:dyDescent="0.25"/>
    <row r="63871" hidden="1" x14ac:dyDescent="0.25"/>
    <row r="63872" hidden="1" x14ac:dyDescent="0.25"/>
    <row r="63873" hidden="1" x14ac:dyDescent="0.25"/>
    <row r="63874" hidden="1" x14ac:dyDescent="0.25"/>
    <row r="63875" hidden="1" x14ac:dyDescent="0.25"/>
    <row r="63876" hidden="1" x14ac:dyDescent="0.25"/>
    <row r="63877" hidden="1" x14ac:dyDescent="0.25"/>
    <row r="63878" hidden="1" x14ac:dyDescent="0.25"/>
    <row r="63879" hidden="1" x14ac:dyDescent="0.25"/>
    <row r="63880" hidden="1" x14ac:dyDescent="0.25"/>
    <row r="63881" hidden="1" x14ac:dyDescent="0.25"/>
    <row r="63882" hidden="1" x14ac:dyDescent="0.25"/>
    <row r="63883" hidden="1" x14ac:dyDescent="0.25"/>
    <row r="63884" hidden="1" x14ac:dyDescent="0.25"/>
    <row r="63885" hidden="1" x14ac:dyDescent="0.25"/>
    <row r="63886" hidden="1" x14ac:dyDescent="0.25"/>
    <row r="63887" hidden="1" x14ac:dyDescent="0.25"/>
    <row r="63888" hidden="1" x14ac:dyDescent="0.25"/>
    <row r="63889" hidden="1" x14ac:dyDescent="0.25"/>
    <row r="63890" hidden="1" x14ac:dyDescent="0.25"/>
    <row r="63891" hidden="1" x14ac:dyDescent="0.25"/>
    <row r="63892" hidden="1" x14ac:dyDescent="0.25"/>
    <row r="63893" hidden="1" x14ac:dyDescent="0.25"/>
    <row r="63894" hidden="1" x14ac:dyDescent="0.25"/>
    <row r="63895" hidden="1" x14ac:dyDescent="0.25"/>
    <row r="63896" hidden="1" x14ac:dyDescent="0.25"/>
    <row r="63897" hidden="1" x14ac:dyDescent="0.25"/>
    <row r="63898" hidden="1" x14ac:dyDescent="0.25"/>
    <row r="63899" hidden="1" x14ac:dyDescent="0.25"/>
    <row r="63900" hidden="1" x14ac:dyDescent="0.25"/>
    <row r="63901" hidden="1" x14ac:dyDescent="0.25"/>
    <row r="63902" hidden="1" x14ac:dyDescent="0.25"/>
    <row r="63903" hidden="1" x14ac:dyDescent="0.25"/>
    <row r="63904" hidden="1" x14ac:dyDescent="0.25"/>
    <row r="63905" hidden="1" x14ac:dyDescent="0.25"/>
    <row r="63906" hidden="1" x14ac:dyDescent="0.25"/>
    <row r="63907" hidden="1" x14ac:dyDescent="0.25"/>
    <row r="63908" hidden="1" x14ac:dyDescent="0.25"/>
    <row r="63909" hidden="1" x14ac:dyDescent="0.25"/>
    <row r="63910" hidden="1" x14ac:dyDescent="0.25"/>
    <row r="63911" hidden="1" x14ac:dyDescent="0.25"/>
    <row r="63912" hidden="1" x14ac:dyDescent="0.25"/>
    <row r="63913" hidden="1" x14ac:dyDescent="0.25"/>
    <row r="63914" hidden="1" x14ac:dyDescent="0.25"/>
    <row r="63915" hidden="1" x14ac:dyDescent="0.25"/>
    <row r="63916" hidden="1" x14ac:dyDescent="0.25"/>
    <row r="63917" hidden="1" x14ac:dyDescent="0.25"/>
    <row r="63918" hidden="1" x14ac:dyDescent="0.25"/>
    <row r="63919" hidden="1" x14ac:dyDescent="0.25"/>
    <row r="63920" hidden="1" x14ac:dyDescent="0.25"/>
    <row r="63921" hidden="1" x14ac:dyDescent="0.25"/>
    <row r="63922" hidden="1" x14ac:dyDescent="0.25"/>
    <row r="63923" hidden="1" x14ac:dyDescent="0.25"/>
    <row r="63924" hidden="1" x14ac:dyDescent="0.25"/>
    <row r="63925" hidden="1" x14ac:dyDescent="0.25"/>
    <row r="63926" hidden="1" x14ac:dyDescent="0.25"/>
    <row r="63927" hidden="1" x14ac:dyDescent="0.25"/>
    <row r="63928" hidden="1" x14ac:dyDescent="0.25"/>
    <row r="63929" hidden="1" x14ac:dyDescent="0.25"/>
    <row r="63930" hidden="1" x14ac:dyDescent="0.25"/>
    <row r="63931" hidden="1" x14ac:dyDescent="0.25"/>
    <row r="63932" hidden="1" x14ac:dyDescent="0.25"/>
    <row r="63933" hidden="1" x14ac:dyDescent="0.25"/>
    <row r="63934" hidden="1" x14ac:dyDescent="0.25"/>
    <row r="63935" hidden="1" x14ac:dyDescent="0.25"/>
    <row r="63936" hidden="1" x14ac:dyDescent="0.25"/>
    <row r="63937" hidden="1" x14ac:dyDescent="0.25"/>
    <row r="63938" hidden="1" x14ac:dyDescent="0.25"/>
    <row r="63939" hidden="1" x14ac:dyDescent="0.25"/>
    <row r="63940" hidden="1" x14ac:dyDescent="0.25"/>
    <row r="63941" hidden="1" x14ac:dyDescent="0.25"/>
    <row r="63942" hidden="1" x14ac:dyDescent="0.25"/>
    <row r="63943" hidden="1" x14ac:dyDescent="0.25"/>
    <row r="63944" hidden="1" x14ac:dyDescent="0.25"/>
    <row r="63945" hidden="1" x14ac:dyDescent="0.25"/>
    <row r="63946" hidden="1" x14ac:dyDescent="0.25"/>
    <row r="63947" hidden="1" x14ac:dyDescent="0.25"/>
    <row r="63948" hidden="1" x14ac:dyDescent="0.25"/>
    <row r="63949" hidden="1" x14ac:dyDescent="0.25"/>
    <row r="63950" hidden="1" x14ac:dyDescent="0.25"/>
    <row r="63951" hidden="1" x14ac:dyDescent="0.25"/>
    <row r="63952" hidden="1" x14ac:dyDescent="0.25"/>
    <row r="63953" hidden="1" x14ac:dyDescent="0.25"/>
    <row r="63954" hidden="1" x14ac:dyDescent="0.25"/>
    <row r="63955" hidden="1" x14ac:dyDescent="0.25"/>
    <row r="63956" hidden="1" x14ac:dyDescent="0.25"/>
    <row r="63957" hidden="1" x14ac:dyDescent="0.25"/>
    <row r="63958" hidden="1" x14ac:dyDescent="0.25"/>
    <row r="63959" hidden="1" x14ac:dyDescent="0.25"/>
    <row r="63960" hidden="1" x14ac:dyDescent="0.25"/>
    <row r="63961" hidden="1" x14ac:dyDescent="0.25"/>
    <row r="63962" hidden="1" x14ac:dyDescent="0.25"/>
    <row r="63963" hidden="1" x14ac:dyDescent="0.25"/>
    <row r="63964" hidden="1" x14ac:dyDescent="0.25"/>
    <row r="63965" hidden="1" x14ac:dyDescent="0.25"/>
    <row r="63966" hidden="1" x14ac:dyDescent="0.25"/>
    <row r="63967" hidden="1" x14ac:dyDescent="0.25"/>
    <row r="63968" hidden="1" x14ac:dyDescent="0.25"/>
    <row r="63969" hidden="1" x14ac:dyDescent="0.25"/>
    <row r="63970" hidden="1" x14ac:dyDescent="0.25"/>
    <row r="63971" hidden="1" x14ac:dyDescent="0.25"/>
    <row r="63972" hidden="1" x14ac:dyDescent="0.25"/>
    <row r="63973" hidden="1" x14ac:dyDescent="0.25"/>
    <row r="63974" hidden="1" x14ac:dyDescent="0.25"/>
    <row r="63975" hidden="1" x14ac:dyDescent="0.25"/>
    <row r="63976" hidden="1" x14ac:dyDescent="0.25"/>
    <row r="63977" hidden="1" x14ac:dyDescent="0.25"/>
    <row r="63978" hidden="1" x14ac:dyDescent="0.25"/>
    <row r="63979" hidden="1" x14ac:dyDescent="0.25"/>
    <row r="63980" hidden="1" x14ac:dyDescent="0.25"/>
    <row r="63981" hidden="1" x14ac:dyDescent="0.25"/>
    <row r="63982" hidden="1" x14ac:dyDescent="0.25"/>
    <row r="63983" hidden="1" x14ac:dyDescent="0.25"/>
    <row r="63984" hidden="1" x14ac:dyDescent="0.25"/>
    <row r="63985" hidden="1" x14ac:dyDescent="0.25"/>
    <row r="63986" hidden="1" x14ac:dyDescent="0.25"/>
    <row r="63987" hidden="1" x14ac:dyDescent="0.25"/>
    <row r="63988" hidden="1" x14ac:dyDescent="0.25"/>
    <row r="63989" hidden="1" x14ac:dyDescent="0.25"/>
    <row r="63990" hidden="1" x14ac:dyDescent="0.25"/>
    <row r="63991" hidden="1" x14ac:dyDescent="0.25"/>
    <row r="63992" hidden="1" x14ac:dyDescent="0.25"/>
    <row r="63993" hidden="1" x14ac:dyDescent="0.25"/>
    <row r="63994" hidden="1" x14ac:dyDescent="0.25"/>
    <row r="63995" hidden="1" x14ac:dyDescent="0.25"/>
    <row r="63996" hidden="1" x14ac:dyDescent="0.25"/>
    <row r="63997" hidden="1" x14ac:dyDescent="0.25"/>
    <row r="63998" hidden="1" x14ac:dyDescent="0.25"/>
    <row r="63999" hidden="1" x14ac:dyDescent="0.25"/>
    <row r="64000" hidden="1" x14ac:dyDescent="0.25"/>
    <row r="64001" hidden="1" x14ac:dyDescent="0.25"/>
    <row r="64002" hidden="1" x14ac:dyDescent="0.25"/>
    <row r="64003" hidden="1" x14ac:dyDescent="0.25"/>
    <row r="64004" hidden="1" x14ac:dyDescent="0.25"/>
    <row r="64005" hidden="1" x14ac:dyDescent="0.25"/>
    <row r="64006" hidden="1" x14ac:dyDescent="0.25"/>
    <row r="64007" hidden="1" x14ac:dyDescent="0.25"/>
    <row r="64008" hidden="1" x14ac:dyDescent="0.25"/>
    <row r="64009" hidden="1" x14ac:dyDescent="0.25"/>
    <row r="64010" hidden="1" x14ac:dyDescent="0.25"/>
    <row r="64011" hidden="1" x14ac:dyDescent="0.25"/>
    <row r="64012" hidden="1" x14ac:dyDescent="0.25"/>
    <row r="64013" hidden="1" x14ac:dyDescent="0.25"/>
    <row r="64014" hidden="1" x14ac:dyDescent="0.25"/>
    <row r="64015" hidden="1" x14ac:dyDescent="0.25"/>
    <row r="64016" hidden="1" x14ac:dyDescent="0.25"/>
    <row r="64017" hidden="1" x14ac:dyDescent="0.25"/>
    <row r="64018" hidden="1" x14ac:dyDescent="0.25"/>
    <row r="64019" hidden="1" x14ac:dyDescent="0.25"/>
    <row r="64020" hidden="1" x14ac:dyDescent="0.25"/>
    <row r="64021" hidden="1" x14ac:dyDescent="0.25"/>
    <row r="64022" hidden="1" x14ac:dyDescent="0.25"/>
    <row r="64023" hidden="1" x14ac:dyDescent="0.25"/>
    <row r="64024" hidden="1" x14ac:dyDescent="0.25"/>
    <row r="64025" hidden="1" x14ac:dyDescent="0.25"/>
    <row r="64026" hidden="1" x14ac:dyDescent="0.25"/>
    <row r="64027" hidden="1" x14ac:dyDescent="0.25"/>
    <row r="64028" hidden="1" x14ac:dyDescent="0.25"/>
    <row r="64029" hidden="1" x14ac:dyDescent="0.25"/>
    <row r="64030" hidden="1" x14ac:dyDescent="0.25"/>
    <row r="64031" hidden="1" x14ac:dyDescent="0.25"/>
    <row r="64032" hidden="1" x14ac:dyDescent="0.25"/>
    <row r="64033" hidden="1" x14ac:dyDescent="0.25"/>
    <row r="64034" hidden="1" x14ac:dyDescent="0.25"/>
    <row r="64035" hidden="1" x14ac:dyDescent="0.25"/>
    <row r="64036" hidden="1" x14ac:dyDescent="0.25"/>
    <row r="64037" hidden="1" x14ac:dyDescent="0.25"/>
    <row r="64038" hidden="1" x14ac:dyDescent="0.25"/>
    <row r="64039" hidden="1" x14ac:dyDescent="0.25"/>
    <row r="64040" hidden="1" x14ac:dyDescent="0.25"/>
    <row r="64041" hidden="1" x14ac:dyDescent="0.25"/>
    <row r="64042" hidden="1" x14ac:dyDescent="0.25"/>
    <row r="64043" hidden="1" x14ac:dyDescent="0.25"/>
    <row r="64044" hidden="1" x14ac:dyDescent="0.25"/>
    <row r="64045" hidden="1" x14ac:dyDescent="0.25"/>
    <row r="64046" hidden="1" x14ac:dyDescent="0.25"/>
    <row r="64047" hidden="1" x14ac:dyDescent="0.25"/>
    <row r="64048" hidden="1" x14ac:dyDescent="0.25"/>
    <row r="64049" hidden="1" x14ac:dyDescent="0.25"/>
    <row r="64050" hidden="1" x14ac:dyDescent="0.25"/>
    <row r="64051" hidden="1" x14ac:dyDescent="0.25"/>
    <row r="64052" hidden="1" x14ac:dyDescent="0.25"/>
    <row r="64053" hidden="1" x14ac:dyDescent="0.25"/>
    <row r="64054" hidden="1" x14ac:dyDescent="0.25"/>
    <row r="64055" hidden="1" x14ac:dyDescent="0.25"/>
    <row r="64056" hidden="1" x14ac:dyDescent="0.25"/>
    <row r="64057" hidden="1" x14ac:dyDescent="0.25"/>
    <row r="64058" hidden="1" x14ac:dyDescent="0.25"/>
    <row r="64059" hidden="1" x14ac:dyDescent="0.25"/>
    <row r="64060" hidden="1" x14ac:dyDescent="0.25"/>
    <row r="64061" hidden="1" x14ac:dyDescent="0.25"/>
    <row r="64062" hidden="1" x14ac:dyDescent="0.25"/>
    <row r="64063" hidden="1" x14ac:dyDescent="0.25"/>
    <row r="64064" hidden="1" x14ac:dyDescent="0.25"/>
    <row r="64065" hidden="1" x14ac:dyDescent="0.25"/>
    <row r="64066" hidden="1" x14ac:dyDescent="0.25"/>
    <row r="64067" hidden="1" x14ac:dyDescent="0.25"/>
    <row r="64068" hidden="1" x14ac:dyDescent="0.25"/>
    <row r="64069" hidden="1" x14ac:dyDescent="0.25"/>
    <row r="64070" hidden="1" x14ac:dyDescent="0.25"/>
    <row r="64071" hidden="1" x14ac:dyDescent="0.25"/>
    <row r="64072" hidden="1" x14ac:dyDescent="0.25"/>
    <row r="64073" hidden="1" x14ac:dyDescent="0.25"/>
    <row r="64074" hidden="1" x14ac:dyDescent="0.25"/>
    <row r="64075" hidden="1" x14ac:dyDescent="0.25"/>
    <row r="64076" hidden="1" x14ac:dyDescent="0.25"/>
    <row r="64077" hidden="1" x14ac:dyDescent="0.25"/>
    <row r="64078" hidden="1" x14ac:dyDescent="0.25"/>
    <row r="64079" hidden="1" x14ac:dyDescent="0.25"/>
    <row r="64080" hidden="1" x14ac:dyDescent="0.25"/>
    <row r="64081" hidden="1" x14ac:dyDescent="0.25"/>
    <row r="64082" hidden="1" x14ac:dyDescent="0.25"/>
    <row r="64083" hidden="1" x14ac:dyDescent="0.25"/>
    <row r="64084" hidden="1" x14ac:dyDescent="0.25"/>
    <row r="64085" hidden="1" x14ac:dyDescent="0.25"/>
    <row r="64086" hidden="1" x14ac:dyDescent="0.25"/>
    <row r="64087" hidden="1" x14ac:dyDescent="0.25"/>
    <row r="64088" hidden="1" x14ac:dyDescent="0.25"/>
    <row r="64089" hidden="1" x14ac:dyDescent="0.25"/>
    <row r="64090" hidden="1" x14ac:dyDescent="0.25"/>
    <row r="64091" hidden="1" x14ac:dyDescent="0.25"/>
    <row r="64092" hidden="1" x14ac:dyDescent="0.25"/>
    <row r="64093" hidden="1" x14ac:dyDescent="0.25"/>
    <row r="64094" hidden="1" x14ac:dyDescent="0.25"/>
    <row r="64095" hidden="1" x14ac:dyDescent="0.25"/>
    <row r="64096" hidden="1" x14ac:dyDescent="0.25"/>
    <row r="64097" hidden="1" x14ac:dyDescent="0.25"/>
    <row r="64098" hidden="1" x14ac:dyDescent="0.25"/>
    <row r="64099" hidden="1" x14ac:dyDescent="0.25"/>
    <row r="64100" hidden="1" x14ac:dyDescent="0.25"/>
    <row r="64101" hidden="1" x14ac:dyDescent="0.25"/>
    <row r="64102" hidden="1" x14ac:dyDescent="0.25"/>
    <row r="64103" hidden="1" x14ac:dyDescent="0.25"/>
    <row r="64104" hidden="1" x14ac:dyDescent="0.25"/>
    <row r="64105" hidden="1" x14ac:dyDescent="0.25"/>
    <row r="64106" hidden="1" x14ac:dyDescent="0.25"/>
    <row r="64107" hidden="1" x14ac:dyDescent="0.25"/>
    <row r="64108" hidden="1" x14ac:dyDescent="0.25"/>
    <row r="64109" hidden="1" x14ac:dyDescent="0.25"/>
    <row r="64110" hidden="1" x14ac:dyDescent="0.25"/>
    <row r="64111" hidden="1" x14ac:dyDescent="0.25"/>
    <row r="64112" hidden="1" x14ac:dyDescent="0.25"/>
    <row r="64113" hidden="1" x14ac:dyDescent="0.25"/>
    <row r="64114" hidden="1" x14ac:dyDescent="0.25"/>
    <row r="64115" hidden="1" x14ac:dyDescent="0.25"/>
    <row r="64116" hidden="1" x14ac:dyDescent="0.25"/>
    <row r="64117" hidden="1" x14ac:dyDescent="0.25"/>
    <row r="64118" hidden="1" x14ac:dyDescent="0.25"/>
    <row r="64119" hidden="1" x14ac:dyDescent="0.25"/>
    <row r="64120" hidden="1" x14ac:dyDescent="0.25"/>
    <row r="64121" hidden="1" x14ac:dyDescent="0.25"/>
    <row r="64122" hidden="1" x14ac:dyDescent="0.25"/>
    <row r="64123" hidden="1" x14ac:dyDescent="0.25"/>
    <row r="64124" hidden="1" x14ac:dyDescent="0.25"/>
    <row r="64125" hidden="1" x14ac:dyDescent="0.25"/>
    <row r="64126" hidden="1" x14ac:dyDescent="0.25"/>
    <row r="64127" hidden="1" x14ac:dyDescent="0.25"/>
    <row r="64128" hidden="1" x14ac:dyDescent="0.25"/>
    <row r="64129" hidden="1" x14ac:dyDescent="0.25"/>
    <row r="64130" hidden="1" x14ac:dyDescent="0.25"/>
    <row r="64131" hidden="1" x14ac:dyDescent="0.25"/>
    <row r="64132" hidden="1" x14ac:dyDescent="0.25"/>
    <row r="64133" hidden="1" x14ac:dyDescent="0.25"/>
    <row r="64134" hidden="1" x14ac:dyDescent="0.25"/>
    <row r="64135" hidden="1" x14ac:dyDescent="0.25"/>
    <row r="64136" hidden="1" x14ac:dyDescent="0.25"/>
    <row r="64137" hidden="1" x14ac:dyDescent="0.25"/>
    <row r="64138" hidden="1" x14ac:dyDescent="0.25"/>
    <row r="64139" hidden="1" x14ac:dyDescent="0.25"/>
    <row r="64140" hidden="1" x14ac:dyDescent="0.25"/>
    <row r="64141" hidden="1" x14ac:dyDescent="0.25"/>
    <row r="64142" hidden="1" x14ac:dyDescent="0.25"/>
    <row r="64143" hidden="1" x14ac:dyDescent="0.25"/>
    <row r="64144" hidden="1" x14ac:dyDescent="0.25"/>
    <row r="64145" hidden="1" x14ac:dyDescent="0.25"/>
    <row r="64146" hidden="1" x14ac:dyDescent="0.25"/>
    <row r="64147" hidden="1" x14ac:dyDescent="0.25"/>
    <row r="64148" hidden="1" x14ac:dyDescent="0.25"/>
    <row r="64149" hidden="1" x14ac:dyDescent="0.25"/>
    <row r="64150" hidden="1" x14ac:dyDescent="0.25"/>
    <row r="64151" hidden="1" x14ac:dyDescent="0.25"/>
    <row r="64152" hidden="1" x14ac:dyDescent="0.25"/>
    <row r="64153" hidden="1" x14ac:dyDescent="0.25"/>
    <row r="64154" hidden="1" x14ac:dyDescent="0.25"/>
    <row r="64155" hidden="1" x14ac:dyDescent="0.25"/>
    <row r="64156" hidden="1" x14ac:dyDescent="0.25"/>
    <row r="64157" hidden="1" x14ac:dyDescent="0.25"/>
    <row r="64158" hidden="1" x14ac:dyDescent="0.25"/>
    <row r="64159" hidden="1" x14ac:dyDescent="0.25"/>
    <row r="64160" hidden="1" x14ac:dyDescent="0.25"/>
    <row r="64161" hidden="1" x14ac:dyDescent="0.25"/>
    <row r="64162" hidden="1" x14ac:dyDescent="0.25"/>
    <row r="64163" hidden="1" x14ac:dyDescent="0.25"/>
    <row r="64164" hidden="1" x14ac:dyDescent="0.25"/>
    <row r="64165" hidden="1" x14ac:dyDescent="0.25"/>
    <row r="64166" hidden="1" x14ac:dyDescent="0.25"/>
    <row r="64167" hidden="1" x14ac:dyDescent="0.25"/>
    <row r="64168" hidden="1" x14ac:dyDescent="0.25"/>
    <row r="64169" hidden="1" x14ac:dyDescent="0.25"/>
    <row r="64170" hidden="1" x14ac:dyDescent="0.25"/>
    <row r="64171" hidden="1" x14ac:dyDescent="0.25"/>
    <row r="64172" hidden="1" x14ac:dyDescent="0.25"/>
    <row r="64173" hidden="1" x14ac:dyDescent="0.25"/>
    <row r="64174" hidden="1" x14ac:dyDescent="0.25"/>
    <row r="64175" hidden="1" x14ac:dyDescent="0.25"/>
    <row r="64176" hidden="1" x14ac:dyDescent="0.25"/>
    <row r="64177" hidden="1" x14ac:dyDescent="0.25"/>
    <row r="64178" hidden="1" x14ac:dyDescent="0.25"/>
    <row r="64179" hidden="1" x14ac:dyDescent="0.25"/>
    <row r="64180" hidden="1" x14ac:dyDescent="0.25"/>
    <row r="64181" hidden="1" x14ac:dyDescent="0.25"/>
    <row r="64182" hidden="1" x14ac:dyDescent="0.25"/>
    <row r="64183" hidden="1" x14ac:dyDescent="0.25"/>
    <row r="64184" hidden="1" x14ac:dyDescent="0.25"/>
    <row r="64185" hidden="1" x14ac:dyDescent="0.25"/>
    <row r="64186" hidden="1" x14ac:dyDescent="0.25"/>
    <row r="64187" hidden="1" x14ac:dyDescent="0.25"/>
    <row r="64188" hidden="1" x14ac:dyDescent="0.25"/>
    <row r="64189" hidden="1" x14ac:dyDescent="0.25"/>
    <row r="64190" hidden="1" x14ac:dyDescent="0.25"/>
    <row r="64191" hidden="1" x14ac:dyDescent="0.25"/>
    <row r="64192" hidden="1" x14ac:dyDescent="0.25"/>
    <row r="64193" hidden="1" x14ac:dyDescent="0.25"/>
    <row r="64194" hidden="1" x14ac:dyDescent="0.25"/>
    <row r="64195" hidden="1" x14ac:dyDescent="0.25"/>
    <row r="64196" hidden="1" x14ac:dyDescent="0.25"/>
    <row r="64197" hidden="1" x14ac:dyDescent="0.25"/>
    <row r="64198" hidden="1" x14ac:dyDescent="0.25"/>
    <row r="64199" hidden="1" x14ac:dyDescent="0.25"/>
    <row r="64200" hidden="1" x14ac:dyDescent="0.25"/>
    <row r="64201" hidden="1" x14ac:dyDescent="0.25"/>
    <row r="64202" hidden="1" x14ac:dyDescent="0.25"/>
    <row r="64203" hidden="1" x14ac:dyDescent="0.25"/>
    <row r="64204" hidden="1" x14ac:dyDescent="0.25"/>
    <row r="64205" hidden="1" x14ac:dyDescent="0.25"/>
    <row r="64206" hidden="1" x14ac:dyDescent="0.25"/>
    <row r="64207" hidden="1" x14ac:dyDescent="0.25"/>
    <row r="64208" hidden="1" x14ac:dyDescent="0.25"/>
    <row r="64209" hidden="1" x14ac:dyDescent="0.25"/>
    <row r="64210" hidden="1" x14ac:dyDescent="0.25"/>
    <row r="64211" hidden="1" x14ac:dyDescent="0.25"/>
    <row r="64212" hidden="1" x14ac:dyDescent="0.25"/>
    <row r="64213" hidden="1" x14ac:dyDescent="0.25"/>
    <row r="64214" hidden="1" x14ac:dyDescent="0.25"/>
    <row r="64215" hidden="1" x14ac:dyDescent="0.25"/>
    <row r="64216" hidden="1" x14ac:dyDescent="0.25"/>
    <row r="64217" hidden="1" x14ac:dyDescent="0.25"/>
    <row r="64218" hidden="1" x14ac:dyDescent="0.25"/>
    <row r="64219" hidden="1" x14ac:dyDescent="0.25"/>
    <row r="64220" hidden="1" x14ac:dyDescent="0.25"/>
    <row r="64221" hidden="1" x14ac:dyDescent="0.25"/>
    <row r="64222" hidden="1" x14ac:dyDescent="0.25"/>
    <row r="64223" hidden="1" x14ac:dyDescent="0.25"/>
    <row r="64224" hidden="1" x14ac:dyDescent="0.25"/>
    <row r="64225" hidden="1" x14ac:dyDescent="0.25"/>
    <row r="64226" hidden="1" x14ac:dyDescent="0.25"/>
    <row r="64227" hidden="1" x14ac:dyDescent="0.25"/>
    <row r="64228" hidden="1" x14ac:dyDescent="0.25"/>
    <row r="64229" hidden="1" x14ac:dyDescent="0.25"/>
    <row r="64230" hidden="1" x14ac:dyDescent="0.25"/>
    <row r="64231" hidden="1" x14ac:dyDescent="0.25"/>
    <row r="64232" hidden="1" x14ac:dyDescent="0.25"/>
    <row r="64233" hidden="1" x14ac:dyDescent="0.25"/>
    <row r="64234" hidden="1" x14ac:dyDescent="0.25"/>
    <row r="64235" hidden="1" x14ac:dyDescent="0.25"/>
    <row r="64236" hidden="1" x14ac:dyDescent="0.25"/>
    <row r="64237" hidden="1" x14ac:dyDescent="0.25"/>
    <row r="64238" hidden="1" x14ac:dyDescent="0.25"/>
    <row r="64239" hidden="1" x14ac:dyDescent="0.25"/>
    <row r="64240" hidden="1" x14ac:dyDescent="0.25"/>
    <row r="64241" hidden="1" x14ac:dyDescent="0.25"/>
    <row r="64242" hidden="1" x14ac:dyDescent="0.25"/>
    <row r="64243" hidden="1" x14ac:dyDescent="0.25"/>
    <row r="64244" hidden="1" x14ac:dyDescent="0.25"/>
    <row r="64245" hidden="1" x14ac:dyDescent="0.25"/>
    <row r="64246" hidden="1" x14ac:dyDescent="0.25"/>
    <row r="64247" hidden="1" x14ac:dyDescent="0.25"/>
    <row r="64248" hidden="1" x14ac:dyDescent="0.25"/>
    <row r="64249" hidden="1" x14ac:dyDescent="0.25"/>
    <row r="64250" hidden="1" x14ac:dyDescent="0.25"/>
    <row r="64251" hidden="1" x14ac:dyDescent="0.25"/>
    <row r="64252" hidden="1" x14ac:dyDescent="0.25"/>
    <row r="64253" hidden="1" x14ac:dyDescent="0.25"/>
    <row r="64254" hidden="1" x14ac:dyDescent="0.25"/>
    <row r="64255" hidden="1" x14ac:dyDescent="0.25"/>
    <row r="64256" hidden="1" x14ac:dyDescent="0.25"/>
    <row r="64257" hidden="1" x14ac:dyDescent="0.25"/>
    <row r="64258" hidden="1" x14ac:dyDescent="0.25"/>
    <row r="64259" hidden="1" x14ac:dyDescent="0.25"/>
    <row r="64260" hidden="1" x14ac:dyDescent="0.25"/>
    <row r="64261" hidden="1" x14ac:dyDescent="0.25"/>
    <row r="64262" hidden="1" x14ac:dyDescent="0.25"/>
    <row r="64263" hidden="1" x14ac:dyDescent="0.25"/>
    <row r="64264" hidden="1" x14ac:dyDescent="0.25"/>
    <row r="64265" hidden="1" x14ac:dyDescent="0.25"/>
    <row r="64266" hidden="1" x14ac:dyDescent="0.25"/>
    <row r="64267" hidden="1" x14ac:dyDescent="0.25"/>
    <row r="64268" hidden="1" x14ac:dyDescent="0.25"/>
    <row r="64269" hidden="1" x14ac:dyDescent="0.25"/>
    <row r="64270" hidden="1" x14ac:dyDescent="0.25"/>
    <row r="64271" hidden="1" x14ac:dyDescent="0.25"/>
    <row r="64272" hidden="1" x14ac:dyDescent="0.25"/>
    <row r="64273" hidden="1" x14ac:dyDescent="0.25"/>
    <row r="64274" hidden="1" x14ac:dyDescent="0.25"/>
    <row r="64275" hidden="1" x14ac:dyDescent="0.25"/>
    <row r="64276" hidden="1" x14ac:dyDescent="0.25"/>
    <row r="64277" hidden="1" x14ac:dyDescent="0.25"/>
    <row r="64278" hidden="1" x14ac:dyDescent="0.25"/>
    <row r="64279" hidden="1" x14ac:dyDescent="0.25"/>
    <row r="64280" hidden="1" x14ac:dyDescent="0.25"/>
    <row r="64281" hidden="1" x14ac:dyDescent="0.25"/>
    <row r="64282" hidden="1" x14ac:dyDescent="0.25"/>
    <row r="64283" hidden="1" x14ac:dyDescent="0.25"/>
    <row r="64284" hidden="1" x14ac:dyDescent="0.25"/>
    <row r="64285" hidden="1" x14ac:dyDescent="0.25"/>
    <row r="64286" hidden="1" x14ac:dyDescent="0.25"/>
    <row r="64287" hidden="1" x14ac:dyDescent="0.25"/>
    <row r="64288" hidden="1" x14ac:dyDescent="0.25"/>
    <row r="64289" hidden="1" x14ac:dyDescent="0.25"/>
    <row r="64290" hidden="1" x14ac:dyDescent="0.25"/>
    <row r="64291" hidden="1" x14ac:dyDescent="0.25"/>
    <row r="64292" hidden="1" x14ac:dyDescent="0.25"/>
    <row r="64293" hidden="1" x14ac:dyDescent="0.25"/>
    <row r="64294" hidden="1" x14ac:dyDescent="0.25"/>
    <row r="64295" hidden="1" x14ac:dyDescent="0.25"/>
    <row r="64296" hidden="1" x14ac:dyDescent="0.25"/>
    <row r="64297" hidden="1" x14ac:dyDescent="0.25"/>
    <row r="64298" hidden="1" x14ac:dyDescent="0.25"/>
    <row r="64299" hidden="1" x14ac:dyDescent="0.25"/>
    <row r="64300" hidden="1" x14ac:dyDescent="0.25"/>
    <row r="64301" hidden="1" x14ac:dyDescent="0.25"/>
    <row r="64302" hidden="1" x14ac:dyDescent="0.25"/>
    <row r="64303" hidden="1" x14ac:dyDescent="0.25"/>
    <row r="64304" hidden="1" x14ac:dyDescent="0.25"/>
    <row r="64305" hidden="1" x14ac:dyDescent="0.25"/>
    <row r="64306" hidden="1" x14ac:dyDescent="0.25"/>
    <row r="64307" hidden="1" x14ac:dyDescent="0.25"/>
    <row r="64308" hidden="1" x14ac:dyDescent="0.25"/>
    <row r="64309" hidden="1" x14ac:dyDescent="0.25"/>
    <row r="64310" hidden="1" x14ac:dyDescent="0.25"/>
    <row r="64311" hidden="1" x14ac:dyDescent="0.25"/>
    <row r="64312" hidden="1" x14ac:dyDescent="0.25"/>
    <row r="64313" hidden="1" x14ac:dyDescent="0.25"/>
    <row r="64314" hidden="1" x14ac:dyDescent="0.25"/>
    <row r="64315" hidden="1" x14ac:dyDescent="0.25"/>
    <row r="64316" hidden="1" x14ac:dyDescent="0.25"/>
    <row r="64317" hidden="1" x14ac:dyDescent="0.25"/>
    <row r="64318" hidden="1" x14ac:dyDescent="0.25"/>
    <row r="64319" hidden="1" x14ac:dyDescent="0.25"/>
    <row r="64320" hidden="1" x14ac:dyDescent="0.25"/>
    <row r="64321" hidden="1" x14ac:dyDescent="0.25"/>
    <row r="64322" hidden="1" x14ac:dyDescent="0.25"/>
    <row r="64323" hidden="1" x14ac:dyDescent="0.25"/>
    <row r="64324" hidden="1" x14ac:dyDescent="0.25"/>
    <row r="64325" hidden="1" x14ac:dyDescent="0.25"/>
    <row r="64326" hidden="1" x14ac:dyDescent="0.25"/>
    <row r="64327" hidden="1" x14ac:dyDescent="0.25"/>
    <row r="64328" hidden="1" x14ac:dyDescent="0.25"/>
    <row r="64329" hidden="1" x14ac:dyDescent="0.25"/>
    <row r="64330" hidden="1" x14ac:dyDescent="0.25"/>
    <row r="64331" hidden="1" x14ac:dyDescent="0.25"/>
    <row r="64332" hidden="1" x14ac:dyDescent="0.25"/>
    <row r="64333" hidden="1" x14ac:dyDescent="0.25"/>
    <row r="64334" hidden="1" x14ac:dyDescent="0.25"/>
    <row r="64335" hidden="1" x14ac:dyDescent="0.25"/>
    <row r="64336" hidden="1" x14ac:dyDescent="0.25"/>
    <row r="64337" hidden="1" x14ac:dyDescent="0.25"/>
    <row r="64338" hidden="1" x14ac:dyDescent="0.25"/>
    <row r="64339" hidden="1" x14ac:dyDescent="0.25"/>
    <row r="64340" hidden="1" x14ac:dyDescent="0.25"/>
    <row r="64341" hidden="1" x14ac:dyDescent="0.25"/>
    <row r="64342" hidden="1" x14ac:dyDescent="0.25"/>
    <row r="64343" hidden="1" x14ac:dyDescent="0.25"/>
    <row r="64344" hidden="1" x14ac:dyDescent="0.25"/>
    <row r="64345" hidden="1" x14ac:dyDescent="0.25"/>
    <row r="64346" hidden="1" x14ac:dyDescent="0.25"/>
    <row r="64347" hidden="1" x14ac:dyDescent="0.25"/>
    <row r="64348" hidden="1" x14ac:dyDescent="0.25"/>
    <row r="64349" hidden="1" x14ac:dyDescent="0.25"/>
    <row r="64350" hidden="1" x14ac:dyDescent="0.25"/>
    <row r="64351" hidden="1" x14ac:dyDescent="0.25"/>
    <row r="64352" hidden="1" x14ac:dyDescent="0.25"/>
    <row r="64353" hidden="1" x14ac:dyDescent="0.25"/>
    <row r="64354" hidden="1" x14ac:dyDescent="0.25"/>
    <row r="64355" hidden="1" x14ac:dyDescent="0.25"/>
    <row r="64356" hidden="1" x14ac:dyDescent="0.25"/>
    <row r="64357" hidden="1" x14ac:dyDescent="0.25"/>
    <row r="64358" hidden="1" x14ac:dyDescent="0.25"/>
    <row r="64359" hidden="1" x14ac:dyDescent="0.25"/>
    <row r="64360" hidden="1" x14ac:dyDescent="0.25"/>
    <row r="64361" hidden="1" x14ac:dyDescent="0.25"/>
    <row r="64362" hidden="1" x14ac:dyDescent="0.25"/>
    <row r="64363" hidden="1" x14ac:dyDescent="0.25"/>
    <row r="64364" hidden="1" x14ac:dyDescent="0.25"/>
    <row r="64365" hidden="1" x14ac:dyDescent="0.25"/>
    <row r="64366" hidden="1" x14ac:dyDescent="0.25"/>
    <row r="64367" hidden="1" x14ac:dyDescent="0.25"/>
    <row r="64368" hidden="1" x14ac:dyDescent="0.25"/>
    <row r="64369" hidden="1" x14ac:dyDescent="0.25"/>
    <row r="64370" hidden="1" x14ac:dyDescent="0.25"/>
    <row r="64371" hidden="1" x14ac:dyDescent="0.25"/>
    <row r="64372" hidden="1" x14ac:dyDescent="0.25"/>
    <row r="64373" hidden="1" x14ac:dyDescent="0.25"/>
    <row r="64374" hidden="1" x14ac:dyDescent="0.25"/>
    <row r="64375" hidden="1" x14ac:dyDescent="0.25"/>
    <row r="64376" hidden="1" x14ac:dyDescent="0.25"/>
    <row r="64377" hidden="1" x14ac:dyDescent="0.25"/>
    <row r="64378" hidden="1" x14ac:dyDescent="0.25"/>
    <row r="64379" hidden="1" x14ac:dyDescent="0.25"/>
    <row r="64380" hidden="1" x14ac:dyDescent="0.25"/>
    <row r="64381" hidden="1" x14ac:dyDescent="0.25"/>
    <row r="64382" hidden="1" x14ac:dyDescent="0.25"/>
    <row r="64383" hidden="1" x14ac:dyDescent="0.25"/>
    <row r="64384" hidden="1" x14ac:dyDescent="0.25"/>
    <row r="64385" hidden="1" x14ac:dyDescent="0.25"/>
    <row r="64386" hidden="1" x14ac:dyDescent="0.25"/>
    <row r="64387" hidden="1" x14ac:dyDescent="0.25"/>
    <row r="64388" hidden="1" x14ac:dyDescent="0.25"/>
    <row r="64389" hidden="1" x14ac:dyDescent="0.25"/>
    <row r="64390" hidden="1" x14ac:dyDescent="0.25"/>
    <row r="64391" hidden="1" x14ac:dyDescent="0.25"/>
    <row r="64392" hidden="1" x14ac:dyDescent="0.25"/>
    <row r="64393" hidden="1" x14ac:dyDescent="0.25"/>
    <row r="64394" hidden="1" x14ac:dyDescent="0.25"/>
    <row r="64395" hidden="1" x14ac:dyDescent="0.25"/>
    <row r="64396" hidden="1" x14ac:dyDescent="0.25"/>
    <row r="64397" hidden="1" x14ac:dyDescent="0.25"/>
    <row r="64398" hidden="1" x14ac:dyDescent="0.25"/>
    <row r="64399" hidden="1" x14ac:dyDescent="0.25"/>
    <row r="64400" hidden="1" x14ac:dyDescent="0.25"/>
    <row r="64401" hidden="1" x14ac:dyDescent="0.25"/>
    <row r="64402" hidden="1" x14ac:dyDescent="0.25"/>
    <row r="64403" hidden="1" x14ac:dyDescent="0.25"/>
    <row r="64404" hidden="1" x14ac:dyDescent="0.25"/>
    <row r="64405" hidden="1" x14ac:dyDescent="0.25"/>
    <row r="64406" hidden="1" x14ac:dyDescent="0.25"/>
    <row r="64407" hidden="1" x14ac:dyDescent="0.25"/>
    <row r="64408" hidden="1" x14ac:dyDescent="0.25"/>
    <row r="64409" hidden="1" x14ac:dyDescent="0.25"/>
    <row r="64410" hidden="1" x14ac:dyDescent="0.25"/>
    <row r="64411" hidden="1" x14ac:dyDescent="0.25"/>
    <row r="64412" hidden="1" x14ac:dyDescent="0.25"/>
    <row r="64413" hidden="1" x14ac:dyDescent="0.25"/>
    <row r="64414" hidden="1" x14ac:dyDescent="0.25"/>
    <row r="64415" hidden="1" x14ac:dyDescent="0.25"/>
    <row r="64416" hidden="1" x14ac:dyDescent="0.25"/>
    <row r="64417" hidden="1" x14ac:dyDescent="0.25"/>
    <row r="64418" hidden="1" x14ac:dyDescent="0.25"/>
    <row r="64419" hidden="1" x14ac:dyDescent="0.25"/>
    <row r="64420" hidden="1" x14ac:dyDescent="0.25"/>
    <row r="64421" hidden="1" x14ac:dyDescent="0.25"/>
    <row r="64422" hidden="1" x14ac:dyDescent="0.25"/>
    <row r="64423" hidden="1" x14ac:dyDescent="0.25"/>
    <row r="64424" hidden="1" x14ac:dyDescent="0.25"/>
    <row r="64425" hidden="1" x14ac:dyDescent="0.25"/>
    <row r="64426" hidden="1" x14ac:dyDescent="0.25"/>
    <row r="64427" hidden="1" x14ac:dyDescent="0.25"/>
    <row r="64428" hidden="1" x14ac:dyDescent="0.25"/>
    <row r="64429" hidden="1" x14ac:dyDescent="0.25"/>
    <row r="64430" hidden="1" x14ac:dyDescent="0.25"/>
    <row r="64431" hidden="1" x14ac:dyDescent="0.25"/>
    <row r="64432" hidden="1" x14ac:dyDescent="0.25"/>
    <row r="64433" hidden="1" x14ac:dyDescent="0.25"/>
    <row r="64434" hidden="1" x14ac:dyDescent="0.25"/>
    <row r="64435" hidden="1" x14ac:dyDescent="0.25"/>
    <row r="64436" hidden="1" x14ac:dyDescent="0.25"/>
    <row r="64437" hidden="1" x14ac:dyDescent="0.25"/>
    <row r="64438" hidden="1" x14ac:dyDescent="0.25"/>
    <row r="64439" hidden="1" x14ac:dyDescent="0.25"/>
    <row r="64440" hidden="1" x14ac:dyDescent="0.25"/>
    <row r="64441" hidden="1" x14ac:dyDescent="0.25"/>
    <row r="64442" hidden="1" x14ac:dyDescent="0.25"/>
    <row r="64443" hidden="1" x14ac:dyDescent="0.25"/>
    <row r="64444" hidden="1" x14ac:dyDescent="0.25"/>
    <row r="64445" hidden="1" x14ac:dyDescent="0.25"/>
    <row r="64446" hidden="1" x14ac:dyDescent="0.25"/>
    <row r="64447" hidden="1" x14ac:dyDescent="0.25"/>
    <row r="64448" hidden="1" x14ac:dyDescent="0.25"/>
    <row r="64449" hidden="1" x14ac:dyDescent="0.25"/>
    <row r="64450" hidden="1" x14ac:dyDescent="0.25"/>
    <row r="64451" hidden="1" x14ac:dyDescent="0.25"/>
    <row r="64452" hidden="1" x14ac:dyDescent="0.25"/>
    <row r="64453" hidden="1" x14ac:dyDescent="0.25"/>
    <row r="64454" hidden="1" x14ac:dyDescent="0.25"/>
    <row r="64455" hidden="1" x14ac:dyDescent="0.25"/>
    <row r="64456" hidden="1" x14ac:dyDescent="0.25"/>
    <row r="64457" hidden="1" x14ac:dyDescent="0.25"/>
    <row r="64458" hidden="1" x14ac:dyDescent="0.25"/>
    <row r="64459" hidden="1" x14ac:dyDescent="0.25"/>
    <row r="64460" hidden="1" x14ac:dyDescent="0.25"/>
    <row r="64461" hidden="1" x14ac:dyDescent="0.25"/>
    <row r="64462" hidden="1" x14ac:dyDescent="0.25"/>
    <row r="64463" hidden="1" x14ac:dyDescent="0.25"/>
    <row r="64464" hidden="1" x14ac:dyDescent="0.25"/>
    <row r="64465" hidden="1" x14ac:dyDescent="0.25"/>
    <row r="64466" hidden="1" x14ac:dyDescent="0.25"/>
    <row r="64467" hidden="1" x14ac:dyDescent="0.25"/>
    <row r="64468" hidden="1" x14ac:dyDescent="0.25"/>
    <row r="64469" hidden="1" x14ac:dyDescent="0.25"/>
    <row r="64470" hidden="1" x14ac:dyDescent="0.25"/>
    <row r="64471" hidden="1" x14ac:dyDescent="0.25"/>
    <row r="64472" hidden="1" x14ac:dyDescent="0.25"/>
    <row r="64473" hidden="1" x14ac:dyDescent="0.25"/>
    <row r="64474" hidden="1" x14ac:dyDescent="0.25"/>
    <row r="64475" hidden="1" x14ac:dyDescent="0.25"/>
    <row r="64476" hidden="1" x14ac:dyDescent="0.25"/>
    <row r="64477" hidden="1" x14ac:dyDescent="0.25"/>
    <row r="64478" hidden="1" x14ac:dyDescent="0.25"/>
    <row r="64479" hidden="1" x14ac:dyDescent="0.25"/>
    <row r="64480" hidden="1" x14ac:dyDescent="0.25"/>
    <row r="64481" hidden="1" x14ac:dyDescent="0.25"/>
    <row r="64482" hidden="1" x14ac:dyDescent="0.25"/>
    <row r="64483" hidden="1" x14ac:dyDescent="0.25"/>
    <row r="64484" hidden="1" x14ac:dyDescent="0.25"/>
    <row r="64485" hidden="1" x14ac:dyDescent="0.25"/>
    <row r="64486" hidden="1" x14ac:dyDescent="0.25"/>
    <row r="64487" hidden="1" x14ac:dyDescent="0.25"/>
    <row r="64488" hidden="1" x14ac:dyDescent="0.25"/>
    <row r="64489" hidden="1" x14ac:dyDescent="0.25"/>
    <row r="64490" hidden="1" x14ac:dyDescent="0.25"/>
    <row r="64491" hidden="1" x14ac:dyDescent="0.25"/>
    <row r="64492" hidden="1" x14ac:dyDescent="0.25"/>
    <row r="64493" hidden="1" x14ac:dyDescent="0.25"/>
    <row r="64494" hidden="1" x14ac:dyDescent="0.25"/>
    <row r="64495" hidden="1" x14ac:dyDescent="0.25"/>
    <row r="64496" hidden="1" x14ac:dyDescent="0.25"/>
    <row r="64497" hidden="1" x14ac:dyDescent="0.25"/>
    <row r="64498" hidden="1" x14ac:dyDescent="0.25"/>
    <row r="64499" hidden="1" x14ac:dyDescent="0.25"/>
    <row r="64500" hidden="1" x14ac:dyDescent="0.25"/>
    <row r="64501" hidden="1" x14ac:dyDescent="0.25"/>
    <row r="64502" hidden="1" x14ac:dyDescent="0.25"/>
    <row r="64503" hidden="1" x14ac:dyDescent="0.25"/>
    <row r="64504" hidden="1" x14ac:dyDescent="0.25"/>
    <row r="64505" hidden="1" x14ac:dyDescent="0.25"/>
    <row r="64506" hidden="1" x14ac:dyDescent="0.25"/>
    <row r="64507" hidden="1" x14ac:dyDescent="0.25"/>
    <row r="64508" hidden="1" x14ac:dyDescent="0.25"/>
    <row r="64509" hidden="1" x14ac:dyDescent="0.25"/>
    <row r="64510" hidden="1" x14ac:dyDescent="0.25"/>
    <row r="64511" hidden="1" x14ac:dyDescent="0.25"/>
    <row r="64512" hidden="1" x14ac:dyDescent="0.25"/>
    <row r="64513" hidden="1" x14ac:dyDescent="0.25"/>
    <row r="64514" hidden="1" x14ac:dyDescent="0.25"/>
    <row r="64515" hidden="1" x14ac:dyDescent="0.25"/>
    <row r="64516" hidden="1" x14ac:dyDescent="0.25"/>
    <row r="64517" hidden="1" x14ac:dyDescent="0.25"/>
    <row r="64518" hidden="1" x14ac:dyDescent="0.25"/>
    <row r="64519" hidden="1" x14ac:dyDescent="0.25"/>
    <row r="64520" hidden="1" x14ac:dyDescent="0.25"/>
    <row r="64521" hidden="1" x14ac:dyDescent="0.25"/>
    <row r="64522" hidden="1" x14ac:dyDescent="0.25"/>
    <row r="64523" hidden="1" x14ac:dyDescent="0.25"/>
    <row r="64524" hidden="1" x14ac:dyDescent="0.25"/>
    <row r="64525" hidden="1" x14ac:dyDescent="0.25"/>
    <row r="64526" hidden="1" x14ac:dyDescent="0.25"/>
    <row r="64527" hidden="1" x14ac:dyDescent="0.25"/>
    <row r="64528" hidden="1" x14ac:dyDescent="0.25"/>
    <row r="64529" hidden="1" x14ac:dyDescent="0.25"/>
    <row r="64530" hidden="1" x14ac:dyDescent="0.25"/>
    <row r="64531" hidden="1" x14ac:dyDescent="0.25"/>
    <row r="64532" hidden="1" x14ac:dyDescent="0.25"/>
    <row r="64533" hidden="1" x14ac:dyDescent="0.25"/>
    <row r="64534" hidden="1" x14ac:dyDescent="0.25"/>
    <row r="64535" hidden="1" x14ac:dyDescent="0.25"/>
    <row r="64536" hidden="1" x14ac:dyDescent="0.25"/>
    <row r="64537" hidden="1" x14ac:dyDescent="0.25"/>
    <row r="64538" hidden="1" x14ac:dyDescent="0.25"/>
    <row r="64539" hidden="1" x14ac:dyDescent="0.25"/>
    <row r="64540" hidden="1" x14ac:dyDescent="0.25"/>
    <row r="64541" hidden="1" x14ac:dyDescent="0.25"/>
    <row r="64542" hidden="1" x14ac:dyDescent="0.25"/>
    <row r="64543" hidden="1" x14ac:dyDescent="0.25"/>
    <row r="64544" hidden="1" x14ac:dyDescent="0.25"/>
    <row r="64545" hidden="1" x14ac:dyDescent="0.25"/>
    <row r="64546" hidden="1" x14ac:dyDescent="0.25"/>
    <row r="64547" hidden="1" x14ac:dyDescent="0.25"/>
    <row r="64548" hidden="1" x14ac:dyDescent="0.25"/>
    <row r="64549" hidden="1" x14ac:dyDescent="0.25"/>
    <row r="64550" hidden="1" x14ac:dyDescent="0.25"/>
    <row r="64551" hidden="1" x14ac:dyDescent="0.25"/>
    <row r="64552" hidden="1" x14ac:dyDescent="0.25"/>
    <row r="64553" hidden="1" x14ac:dyDescent="0.25"/>
    <row r="64554" hidden="1" x14ac:dyDescent="0.25"/>
    <row r="64555" hidden="1" x14ac:dyDescent="0.25"/>
    <row r="64556" hidden="1" x14ac:dyDescent="0.25"/>
    <row r="64557" hidden="1" x14ac:dyDescent="0.25"/>
    <row r="64558" hidden="1" x14ac:dyDescent="0.25"/>
    <row r="64559" hidden="1" x14ac:dyDescent="0.25"/>
    <row r="64560" hidden="1" x14ac:dyDescent="0.25"/>
    <row r="64561" hidden="1" x14ac:dyDescent="0.25"/>
    <row r="64562" hidden="1" x14ac:dyDescent="0.25"/>
    <row r="64563" hidden="1" x14ac:dyDescent="0.25"/>
    <row r="64564" hidden="1" x14ac:dyDescent="0.25"/>
    <row r="64565" hidden="1" x14ac:dyDescent="0.25"/>
    <row r="64566" hidden="1" x14ac:dyDescent="0.25"/>
    <row r="64567" hidden="1" x14ac:dyDescent="0.25"/>
    <row r="64568" hidden="1" x14ac:dyDescent="0.25"/>
    <row r="64569" hidden="1" x14ac:dyDescent="0.25"/>
    <row r="64570" hidden="1" x14ac:dyDescent="0.25"/>
    <row r="64571" hidden="1" x14ac:dyDescent="0.25"/>
    <row r="64572" hidden="1" x14ac:dyDescent="0.25"/>
    <row r="64573" hidden="1" x14ac:dyDescent="0.25"/>
    <row r="64574" hidden="1" x14ac:dyDescent="0.25"/>
    <row r="64575" hidden="1" x14ac:dyDescent="0.25"/>
    <row r="64576" hidden="1" x14ac:dyDescent="0.25"/>
    <row r="64577" hidden="1" x14ac:dyDescent="0.25"/>
    <row r="64578" hidden="1" x14ac:dyDescent="0.25"/>
    <row r="64579" hidden="1" x14ac:dyDescent="0.25"/>
    <row r="64580" hidden="1" x14ac:dyDescent="0.25"/>
    <row r="64581" hidden="1" x14ac:dyDescent="0.25"/>
    <row r="64582" hidden="1" x14ac:dyDescent="0.25"/>
    <row r="64583" hidden="1" x14ac:dyDescent="0.25"/>
    <row r="64584" hidden="1" x14ac:dyDescent="0.25"/>
    <row r="64585" hidden="1" x14ac:dyDescent="0.25"/>
    <row r="64586" hidden="1" x14ac:dyDescent="0.25"/>
    <row r="64587" hidden="1" x14ac:dyDescent="0.25"/>
    <row r="64588" hidden="1" x14ac:dyDescent="0.25"/>
    <row r="64589" hidden="1" x14ac:dyDescent="0.25"/>
    <row r="64590" hidden="1" x14ac:dyDescent="0.25"/>
    <row r="64591" hidden="1" x14ac:dyDescent="0.25"/>
    <row r="64592" hidden="1" x14ac:dyDescent="0.25"/>
    <row r="64593" hidden="1" x14ac:dyDescent="0.25"/>
    <row r="64594" hidden="1" x14ac:dyDescent="0.25"/>
    <row r="64595" hidden="1" x14ac:dyDescent="0.25"/>
    <row r="64596" hidden="1" x14ac:dyDescent="0.25"/>
    <row r="64597" hidden="1" x14ac:dyDescent="0.25"/>
    <row r="64598" hidden="1" x14ac:dyDescent="0.25"/>
    <row r="64599" hidden="1" x14ac:dyDescent="0.25"/>
    <row r="64600" hidden="1" x14ac:dyDescent="0.25"/>
    <row r="64601" hidden="1" x14ac:dyDescent="0.25"/>
    <row r="64602" hidden="1" x14ac:dyDescent="0.25"/>
    <row r="64603" hidden="1" x14ac:dyDescent="0.25"/>
    <row r="64604" hidden="1" x14ac:dyDescent="0.25"/>
    <row r="64605" hidden="1" x14ac:dyDescent="0.25"/>
    <row r="64606" hidden="1" x14ac:dyDescent="0.25"/>
    <row r="64607" hidden="1" x14ac:dyDescent="0.25"/>
    <row r="64608" hidden="1" x14ac:dyDescent="0.25"/>
    <row r="64609" hidden="1" x14ac:dyDescent="0.25"/>
    <row r="64610" hidden="1" x14ac:dyDescent="0.25"/>
    <row r="64611" hidden="1" x14ac:dyDescent="0.25"/>
    <row r="64612" hidden="1" x14ac:dyDescent="0.25"/>
    <row r="64613" hidden="1" x14ac:dyDescent="0.25"/>
    <row r="64614" hidden="1" x14ac:dyDescent="0.25"/>
    <row r="64615" hidden="1" x14ac:dyDescent="0.25"/>
    <row r="64616" hidden="1" x14ac:dyDescent="0.25"/>
    <row r="64617" hidden="1" x14ac:dyDescent="0.25"/>
    <row r="64618" hidden="1" x14ac:dyDescent="0.25"/>
    <row r="64619" hidden="1" x14ac:dyDescent="0.25"/>
    <row r="64620" hidden="1" x14ac:dyDescent="0.25"/>
    <row r="64621" hidden="1" x14ac:dyDescent="0.25"/>
    <row r="64622" hidden="1" x14ac:dyDescent="0.25"/>
    <row r="64623" hidden="1" x14ac:dyDescent="0.25"/>
    <row r="64624" hidden="1" x14ac:dyDescent="0.25"/>
    <row r="64625" hidden="1" x14ac:dyDescent="0.25"/>
    <row r="64626" hidden="1" x14ac:dyDescent="0.25"/>
    <row r="64627" hidden="1" x14ac:dyDescent="0.25"/>
    <row r="64628" hidden="1" x14ac:dyDescent="0.25"/>
    <row r="64629" hidden="1" x14ac:dyDescent="0.25"/>
    <row r="64630" hidden="1" x14ac:dyDescent="0.25"/>
    <row r="64631" hidden="1" x14ac:dyDescent="0.25"/>
    <row r="64632" hidden="1" x14ac:dyDescent="0.25"/>
    <row r="64633" hidden="1" x14ac:dyDescent="0.25"/>
    <row r="64634" hidden="1" x14ac:dyDescent="0.25"/>
    <row r="64635" hidden="1" x14ac:dyDescent="0.25"/>
    <row r="64636" hidden="1" x14ac:dyDescent="0.25"/>
    <row r="64637" hidden="1" x14ac:dyDescent="0.25"/>
    <row r="64638" hidden="1" x14ac:dyDescent="0.25"/>
    <row r="64639" hidden="1" x14ac:dyDescent="0.25"/>
    <row r="64640" hidden="1" x14ac:dyDescent="0.25"/>
    <row r="64641" hidden="1" x14ac:dyDescent="0.25"/>
    <row r="64642" hidden="1" x14ac:dyDescent="0.25"/>
    <row r="64643" hidden="1" x14ac:dyDescent="0.25"/>
    <row r="64644" hidden="1" x14ac:dyDescent="0.25"/>
    <row r="64645" hidden="1" x14ac:dyDescent="0.25"/>
    <row r="64646" hidden="1" x14ac:dyDescent="0.25"/>
    <row r="64647" hidden="1" x14ac:dyDescent="0.25"/>
    <row r="64648" hidden="1" x14ac:dyDescent="0.25"/>
    <row r="64649" hidden="1" x14ac:dyDescent="0.25"/>
    <row r="64650" hidden="1" x14ac:dyDescent="0.25"/>
    <row r="64651" hidden="1" x14ac:dyDescent="0.25"/>
    <row r="64652" hidden="1" x14ac:dyDescent="0.25"/>
    <row r="64653" hidden="1" x14ac:dyDescent="0.25"/>
    <row r="64654" hidden="1" x14ac:dyDescent="0.25"/>
    <row r="64655" hidden="1" x14ac:dyDescent="0.25"/>
    <row r="64656" hidden="1" x14ac:dyDescent="0.25"/>
    <row r="64657" hidden="1" x14ac:dyDescent="0.25"/>
    <row r="64658" hidden="1" x14ac:dyDescent="0.25"/>
    <row r="64659" hidden="1" x14ac:dyDescent="0.25"/>
    <row r="64660" hidden="1" x14ac:dyDescent="0.25"/>
    <row r="64661" hidden="1" x14ac:dyDescent="0.25"/>
    <row r="64662" hidden="1" x14ac:dyDescent="0.25"/>
    <row r="64663" hidden="1" x14ac:dyDescent="0.25"/>
    <row r="64664" hidden="1" x14ac:dyDescent="0.25"/>
    <row r="64665" hidden="1" x14ac:dyDescent="0.25"/>
    <row r="64666" hidden="1" x14ac:dyDescent="0.25"/>
    <row r="64667" hidden="1" x14ac:dyDescent="0.25"/>
    <row r="64668" hidden="1" x14ac:dyDescent="0.25"/>
    <row r="64669" hidden="1" x14ac:dyDescent="0.25"/>
    <row r="64670" hidden="1" x14ac:dyDescent="0.25"/>
    <row r="64671" hidden="1" x14ac:dyDescent="0.25"/>
    <row r="64672" hidden="1" x14ac:dyDescent="0.25"/>
    <row r="64673" hidden="1" x14ac:dyDescent="0.25"/>
    <row r="64674" hidden="1" x14ac:dyDescent="0.25"/>
    <row r="64675" hidden="1" x14ac:dyDescent="0.25"/>
    <row r="64676" hidden="1" x14ac:dyDescent="0.25"/>
    <row r="64677" hidden="1" x14ac:dyDescent="0.25"/>
    <row r="64678" hidden="1" x14ac:dyDescent="0.25"/>
    <row r="64679" hidden="1" x14ac:dyDescent="0.25"/>
    <row r="64680" hidden="1" x14ac:dyDescent="0.25"/>
    <row r="64681" hidden="1" x14ac:dyDescent="0.25"/>
    <row r="64682" hidden="1" x14ac:dyDescent="0.25"/>
    <row r="64683" hidden="1" x14ac:dyDescent="0.25"/>
    <row r="64684" hidden="1" x14ac:dyDescent="0.25"/>
    <row r="64685" hidden="1" x14ac:dyDescent="0.25"/>
    <row r="64686" hidden="1" x14ac:dyDescent="0.25"/>
    <row r="64687" hidden="1" x14ac:dyDescent="0.25"/>
    <row r="64688" hidden="1" x14ac:dyDescent="0.25"/>
    <row r="64689" hidden="1" x14ac:dyDescent="0.25"/>
    <row r="64690" hidden="1" x14ac:dyDescent="0.25"/>
    <row r="64691" hidden="1" x14ac:dyDescent="0.25"/>
    <row r="64692" hidden="1" x14ac:dyDescent="0.25"/>
    <row r="64693" hidden="1" x14ac:dyDescent="0.25"/>
    <row r="64694" hidden="1" x14ac:dyDescent="0.25"/>
    <row r="64695" hidden="1" x14ac:dyDescent="0.25"/>
    <row r="64696" hidden="1" x14ac:dyDescent="0.25"/>
    <row r="64697" hidden="1" x14ac:dyDescent="0.25"/>
    <row r="64698" hidden="1" x14ac:dyDescent="0.25"/>
    <row r="64699" hidden="1" x14ac:dyDescent="0.25"/>
    <row r="64700" hidden="1" x14ac:dyDescent="0.25"/>
    <row r="64701" hidden="1" x14ac:dyDescent="0.25"/>
    <row r="64702" hidden="1" x14ac:dyDescent="0.25"/>
    <row r="64703" hidden="1" x14ac:dyDescent="0.25"/>
    <row r="64704" hidden="1" x14ac:dyDescent="0.25"/>
    <row r="64705" hidden="1" x14ac:dyDescent="0.25"/>
    <row r="64706" hidden="1" x14ac:dyDescent="0.25"/>
    <row r="64707" hidden="1" x14ac:dyDescent="0.25"/>
    <row r="64708" hidden="1" x14ac:dyDescent="0.25"/>
    <row r="64709" hidden="1" x14ac:dyDescent="0.25"/>
    <row r="64710" hidden="1" x14ac:dyDescent="0.25"/>
    <row r="64711" hidden="1" x14ac:dyDescent="0.25"/>
    <row r="64712" hidden="1" x14ac:dyDescent="0.25"/>
    <row r="64713" hidden="1" x14ac:dyDescent="0.25"/>
    <row r="64714" hidden="1" x14ac:dyDescent="0.25"/>
    <row r="64715" hidden="1" x14ac:dyDescent="0.25"/>
    <row r="64716" hidden="1" x14ac:dyDescent="0.25"/>
    <row r="64717" hidden="1" x14ac:dyDescent="0.25"/>
    <row r="64718" hidden="1" x14ac:dyDescent="0.25"/>
    <row r="64719" hidden="1" x14ac:dyDescent="0.25"/>
    <row r="64720" hidden="1" x14ac:dyDescent="0.25"/>
    <row r="64721" hidden="1" x14ac:dyDescent="0.25"/>
    <row r="64722" hidden="1" x14ac:dyDescent="0.25"/>
    <row r="64723" hidden="1" x14ac:dyDescent="0.25"/>
    <row r="64724" hidden="1" x14ac:dyDescent="0.25"/>
    <row r="64725" hidden="1" x14ac:dyDescent="0.25"/>
    <row r="64726" hidden="1" x14ac:dyDescent="0.25"/>
    <row r="64727" hidden="1" x14ac:dyDescent="0.25"/>
    <row r="64728" hidden="1" x14ac:dyDescent="0.25"/>
    <row r="64729" hidden="1" x14ac:dyDescent="0.25"/>
    <row r="64730" hidden="1" x14ac:dyDescent="0.25"/>
    <row r="64731" hidden="1" x14ac:dyDescent="0.25"/>
    <row r="64732" hidden="1" x14ac:dyDescent="0.25"/>
    <row r="64733" hidden="1" x14ac:dyDescent="0.25"/>
    <row r="64734" hidden="1" x14ac:dyDescent="0.25"/>
    <row r="64735" hidden="1" x14ac:dyDescent="0.25"/>
    <row r="64736" hidden="1" x14ac:dyDescent="0.25"/>
    <row r="64737" hidden="1" x14ac:dyDescent="0.25"/>
    <row r="64738" hidden="1" x14ac:dyDescent="0.25"/>
    <row r="64739" hidden="1" x14ac:dyDescent="0.25"/>
    <row r="64740" hidden="1" x14ac:dyDescent="0.25"/>
    <row r="64741" hidden="1" x14ac:dyDescent="0.25"/>
    <row r="64742" hidden="1" x14ac:dyDescent="0.25"/>
    <row r="64743" hidden="1" x14ac:dyDescent="0.25"/>
    <row r="64744" hidden="1" x14ac:dyDescent="0.25"/>
    <row r="64745" hidden="1" x14ac:dyDescent="0.25"/>
    <row r="64746" hidden="1" x14ac:dyDescent="0.25"/>
    <row r="64747" hidden="1" x14ac:dyDescent="0.25"/>
    <row r="64748" hidden="1" x14ac:dyDescent="0.25"/>
    <row r="64749" hidden="1" x14ac:dyDescent="0.25"/>
    <row r="64750" hidden="1" x14ac:dyDescent="0.25"/>
    <row r="64751" hidden="1" x14ac:dyDescent="0.25"/>
    <row r="64752" hidden="1" x14ac:dyDescent="0.25"/>
    <row r="64753" hidden="1" x14ac:dyDescent="0.25"/>
    <row r="64754" hidden="1" x14ac:dyDescent="0.25"/>
    <row r="64755" hidden="1" x14ac:dyDescent="0.25"/>
    <row r="64756" hidden="1" x14ac:dyDescent="0.25"/>
    <row r="64757" hidden="1" x14ac:dyDescent="0.25"/>
    <row r="64758" hidden="1" x14ac:dyDescent="0.25"/>
    <row r="64759" hidden="1" x14ac:dyDescent="0.25"/>
    <row r="64760" hidden="1" x14ac:dyDescent="0.25"/>
    <row r="64761" hidden="1" x14ac:dyDescent="0.25"/>
    <row r="64762" hidden="1" x14ac:dyDescent="0.25"/>
    <row r="64763" hidden="1" x14ac:dyDescent="0.25"/>
    <row r="64764" hidden="1" x14ac:dyDescent="0.25"/>
    <row r="64765" hidden="1" x14ac:dyDescent="0.25"/>
    <row r="64766" hidden="1" x14ac:dyDescent="0.25"/>
    <row r="64767" hidden="1" x14ac:dyDescent="0.25"/>
    <row r="64768" hidden="1" x14ac:dyDescent="0.25"/>
    <row r="64769" hidden="1" x14ac:dyDescent="0.25"/>
    <row r="64770" hidden="1" x14ac:dyDescent="0.25"/>
    <row r="64771" hidden="1" x14ac:dyDescent="0.25"/>
    <row r="64772" hidden="1" x14ac:dyDescent="0.25"/>
    <row r="64773" hidden="1" x14ac:dyDescent="0.25"/>
    <row r="64774" hidden="1" x14ac:dyDescent="0.25"/>
    <row r="64775" hidden="1" x14ac:dyDescent="0.25"/>
    <row r="64776" hidden="1" x14ac:dyDescent="0.25"/>
    <row r="64777" hidden="1" x14ac:dyDescent="0.25"/>
    <row r="64778" hidden="1" x14ac:dyDescent="0.25"/>
    <row r="64779" hidden="1" x14ac:dyDescent="0.25"/>
    <row r="64780" hidden="1" x14ac:dyDescent="0.25"/>
    <row r="64781" hidden="1" x14ac:dyDescent="0.25"/>
    <row r="64782" hidden="1" x14ac:dyDescent="0.25"/>
    <row r="64783" hidden="1" x14ac:dyDescent="0.25"/>
    <row r="64784" hidden="1" x14ac:dyDescent="0.25"/>
    <row r="64785" hidden="1" x14ac:dyDescent="0.25"/>
    <row r="64786" hidden="1" x14ac:dyDescent="0.25"/>
    <row r="64787" hidden="1" x14ac:dyDescent="0.25"/>
    <row r="64788" hidden="1" x14ac:dyDescent="0.25"/>
    <row r="64789" hidden="1" x14ac:dyDescent="0.25"/>
    <row r="64790" hidden="1" x14ac:dyDescent="0.25"/>
    <row r="64791" hidden="1" x14ac:dyDescent="0.25"/>
    <row r="64792" hidden="1" x14ac:dyDescent="0.25"/>
    <row r="64793" hidden="1" x14ac:dyDescent="0.25"/>
    <row r="64794" hidden="1" x14ac:dyDescent="0.25"/>
    <row r="64795" hidden="1" x14ac:dyDescent="0.25"/>
    <row r="64796" hidden="1" x14ac:dyDescent="0.25"/>
    <row r="64797" hidden="1" x14ac:dyDescent="0.25"/>
    <row r="64798" hidden="1" x14ac:dyDescent="0.25"/>
    <row r="64799" hidden="1" x14ac:dyDescent="0.25"/>
    <row r="64800" hidden="1" x14ac:dyDescent="0.25"/>
    <row r="64801" hidden="1" x14ac:dyDescent="0.25"/>
    <row r="64802" hidden="1" x14ac:dyDescent="0.25"/>
    <row r="64803" hidden="1" x14ac:dyDescent="0.25"/>
    <row r="64804" hidden="1" x14ac:dyDescent="0.25"/>
    <row r="64805" hidden="1" x14ac:dyDescent="0.25"/>
    <row r="64806" hidden="1" x14ac:dyDescent="0.25"/>
    <row r="64807" hidden="1" x14ac:dyDescent="0.25"/>
    <row r="64808" hidden="1" x14ac:dyDescent="0.25"/>
    <row r="64809" hidden="1" x14ac:dyDescent="0.25"/>
    <row r="64810" hidden="1" x14ac:dyDescent="0.25"/>
    <row r="64811" hidden="1" x14ac:dyDescent="0.25"/>
    <row r="64812" hidden="1" x14ac:dyDescent="0.25"/>
    <row r="64813" hidden="1" x14ac:dyDescent="0.25"/>
    <row r="64814" hidden="1" x14ac:dyDescent="0.25"/>
    <row r="64815" hidden="1" x14ac:dyDescent="0.25"/>
    <row r="64816" hidden="1" x14ac:dyDescent="0.25"/>
    <row r="64817" hidden="1" x14ac:dyDescent="0.25"/>
    <row r="64818" hidden="1" x14ac:dyDescent="0.25"/>
    <row r="64819" hidden="1" x14ac:dyDescent="0.25"/>
    <row r="64820" hidden="1" x14ac:dyDescent="0.25"/>
    <row r="64821" hidden="1" x14ac:dyDescent="0.25"/>
    <row r="64822" hidden="1" x14ac:dyDescent="0.25"/>
    <row r="64823" hidden="1" x14ac:dyDescent="0.25"/>
    <row r="64824" hidden="1" x14ac:dyDescent="0.25"/>
    <row r="64825" hidden="1" x14ac:dyDescent="0.25"/>
    <row r="64826" hidden="1" x14ac:dyDescent="0.25"/>
    <row r="64827" hidden="1" x14ac:dyDescent="0.25"/>
    <row r="64828" hidden="1" x14ac:dyDescent="0.25"/>
    <row r="64829" hidden="1" x14ac:dyDescent="0.25"/>
    <row r="64830" hidden="1" x14ac:dyDescent="0.25"/>
    <row r="64831" hidden="1" x14ac:dyDescent="0.25"/>
    <row r="64832" hidden="1" x14ac:dyDescent="0.25"/>
    <row r="64833" hidden="1" x14ac:dyDescent="0.25"/>
    <row r="64834" hidden="1" x14ac:dyDescent="0.25"/>
    <row r="64835" hidden="1" x14ac:dyDescent="0.25"/>
    <row r="64836" hidden="1" x14ac:dyDescent="0.25"/>
    <row r="64837" hidden="1" x14ac:dyDescent="0.25"/>
    <row r="64838" hidden="1" x14ac:dyDescent="0.25"/>
    <row r="64839" hidden="1" x14ac:dyDescent="0.25"/>
    <row r="64840" hidden="1" x14ac:dyDescent="0.25"/>
    <row r="64841" hidden="1" x14ac:dyDescent="0.25"/>
    <row r="64842" hidden="1" x14ac:dyDescent="0.25"/>
    <row r="64843" hidden="1" x14ac:dyDescent="0.25"/>
    <row r="64844" hidden="1" x14ac:dyDescent="0.25"/>
    <row r="64845" hidden="1" x14ac:dyDescent="0.25"/>
    <row r="64846" hidden="1" x14ac:dyDescent="0.25"/>
    <row r="64847" hidden="1" x14ac:dyDescent="0.25"/>
    <row r="64848" hidden="1" x14ac:dyDescent="0.25"/>
    <row r="64849" hidden="1" x14ac:dyDescent="0.25"/>
    <row r="64850" hidden="1" x14ac:dyDescent="0.25"/>
    <row r="64851" hidden="1" x14ac:dyDescent="0.25"/>
    <row r="64852" hidden="1" x14ac:dyDescent="0.25"/>
    <row r="64853" hidden="1" x14ac:dyDescent="0.25"/>
    <row r="64854" hidden="1" x14ac:dyDescent="0.25"/>
    <row r="64855" hidden="1" x14ac:dyDescent="0.25"/>
    <row r="64856" hidden="1" x14ac:dyDescent="0.25"/>
    <row r="64857" hidden="1" x14ac:dyDescent="0.25"/>
    <row r="64858" hidden="1" x14ac:dyDescent="0.25"/>
    <row r="64859" hidden="1" x14ac:dyDescent="0.25"/>
    <row r="64860" hidden="1" x14ac:dyDescent="0.25"/>
    <row r="64861" hidden="1" x14ac:dyDescent="0.25"/>
    <row r="64862" hidden="1" x14ac:dyDescent="0.25"/>
    <row r="64863" hidden="1" x14ac:dyDescent="0.25"/>
    <row r="64864" hidden="1" x14ac:dyDescent="0.25"/>
    <row r="64865" hidden="1" x14ac:dyDescent="0.25"/>
    <row r="64866" hidden="1" x14ac:dyDescent="0.25"/>
    <row r="64867" hidden="1" x14ac:dyDescent="0.25"/>
    <row r="64868" hidden="1" x14ac:dyDescent="0.25"/>
    <row r="64869" hidden="1" x14ac:dyDescent="0.25"/>
    <row r="64870" hidden="1" x14ac:dyDescent="0.25"/>
    <row r="64871" hidden="1" x14ac:dyDescent="0.25"/>
    <row r="64872" hidden="1" x14ac:dyDescent="0.25"/>
    <row r="64873" hidden="1" x14ac:dyDescent="0.25"/>
    <row r="64874" hidden="1" x14ac:dyDescent="0.25"/>
    <row r="64875" hidden="1" x14ac:dyDescent="0.25"/>
    <row r="64876" hidden="1" x14ac:dyDescent="0.25"/>
    <row r="64877" hidden="1" x14ac:dyDescent="0.25"/>
    <row r="64878" hidden="1" x14ac:dyDescent="0.25"/>
    <row r="64879" hidden="1" x14ac:dyDescent="0.25"/>
    <row r="64880" hidden="1" x14ac:dyDescent="0.25"/>
    <row r="64881" hidden="1" x14ac:dyDescent="0.25"/>
    <row r="64882" hidden="1" x14ac:dyDescent="0.25"/>
    <row r="64883" hidden="1" x14ac:dyDescent="0.25"/>
    <row r="64884" hidden="1" x14ac:dyDescent="0.25"/>
    <row r="64885" hidden="1" x14ac:dyDescent="0.25"/>
    <row r="64886" hidden="1" x14ac:dyDescent="0.25"/>
    <row r="64887" hidden="1" x14ac:dyDescent="0.25"/>
    <row r="64888" hidden="1" x14ac:dyDescent="0.25"/>
    <row r="64889" hidden="1" x14ac:dyDescent="0.25"/>
    <row r="64890" hidden="1" x14ac:dyDescent="0.25"/>
    <row r="64891" hidden="1" x14ac:dyDescent="0.25"/>
    <row r="64892" hidden="1" x14ac:dyDescent="0.25"/>
    <row r="64893" hidden="1" x14ac:dyDescent="0.25"/>
    <row r="64894" hidden="1" x14ac:dyDescent="0.25"/>
    <row r="64895" hidden="1" x14ac:dyDescent="0.25"/>
    <row r="64896" hidden="1" x14ac:dyDescent="0.25"/>
    <row r="64897" hidden="1" x14ac:dyDescent="0.25"/>
    <row r="64898" hidden="1" x14ac:dyDescent="0.25"/>
    <row r="64899" hidden="1" x14ac:dyDescent="0.25"/>
    <row r="64900" hidden="1" x14ac:dyDescent="0.25"/>
    <row r="64901" hidden="1" x14ac:dyDescent="0.25"/>
    <row r="64902" hidden="1" x14ac:dyDescent="0.25"/>
    <row r="64903" hidden="1" x14ac:dyDescent="0.25"/>
    <row r="64904" hidden="1" x14ac:dyDescent="0.25"/>
    <row r="64905" hidden="1" x14ac:dyDescent="0.25"/>
    <row r="64906" hidden="1" x14ac:dyDescent="0.25"/>
    <row r="64907" hidden="1" x14ac:dyDescent="0.25"/>
    <row r="64908" hidden="1" x14ac:dyDescent="0.25"/>
    <row r="64909" hidden="1" x14ac:dyDescent="0.25"/>
    <row r="64910" hidden="1" x14ac:dyDescent="0.25"/>
    <row r="64911" hidden="1" x14ac:dyDescent="0.25"/>
    <row r="64912" hidden="1" x14ac:dyDescent="0.25"/>
    <row r="64913" hidden="1" x14ac:dyDescent="0.25"/>
    <row r="64914" hidden="1" x14ac:dyDescent="0.25"/>
    <row r="64915" hidden="1" x14ac:dyDescent="0.25"/>
    <row r="64916" hidden="1" x14ac:dyDescent="0.25"/>
    <row r="64917" hidden="1" x14ac:dyDescent="0.25"/>
    <row r="64918" hidden="1" x14ac:dyDescent="0.25"/>
    <row r="64919" hidden="1" x14ac:dyDescent="0.25"/>
    <row r="64920" hidden="1" x14ac:dyDescent="0.25"/>
    <row r="64921" hidden="1" x14ac:dyDescent="0.25"/>
    <row r="64922" hidden="1" x14ac:dyDescent="0.25"/>
    <row r="64923" hidden="1" x14ac:dyDescent="0.25"/>
    <row r="64924" hidden="1" x14ac:dyDescent="0.25"/>
    <row r="64925" hidden="1" x14ac:dyDescent="0.25"/>
    <row r="64926" hidden="1" x14ac:dyDescent="0.25"/>
    <row r="64927" hidden="1" x14ac:dyDescent="0.25"/>
    <row r="64928" hidden="1" x14ac:dyDescent="0.25"/>
    <row r="64929" hidden="1" x14ac:dyDescent="0.25"/>
    <row r="64930" hidden="1" x14ac:dyDescent="0.25"/>
    <row r="64931" hidden="1" x14ac:dyDescent="0.25"/>
    <row r="64932" hidden="1" x14ac:dyDescent="0.25"/>
    <row r="64933" hidden="1" x14ac:dyDescent="0.25"/>
    <row r="64934" hidden="1" x14ac:dyDescent="0.25"/>
    <row r="64935" hidden="1" x14ac:dyDescent="0.25"/>
    <row r="64936" hidden="1" x14ac:dyDescent="0.25"/>
    <row r="64937" hidden="1" x14ac:dyDescent="0.25"/>
    <row r="64938" hidden="1" x14ac:dyDescent="0.25"/>
    <row r="64939" hidden="1" x14ac:dyDescent="0.25"/>
    <row r="64940" hidden="1" x14ac:dyDescent="0.25"/>
    <row r="64941" hidden="1" x14ac:dyDescent="0.25"/>
    <row r="64942" hidden="1" x14ac:dyDescent="0.25"/>
    <row r="64943" hidden="1" x14ac:dyDescent="0.25"/>
    <row r="64944" hidden="1" x14ac:dyDescent="0.25"/>
    <row r="64945" hidden="1" x14ac:dyDescent="0.25"/>
    <row r="64946" hidden="1" x14ac:dyDescent="0.25"/>
    <row r="64947" hidden="1" x14ac:dyDescent="0.25"/>
    <row r="64948" hidden="1" x14ac:dyDescent="0.25"/>
    <row r="64949" hidden="1" x14ac:dyDescent="0.25"/>
    <row r="64950" hidden="1" x14ac:dyDescent="0.25"/>
    <row r="64951" hidden="1" x14ac:dyDescent="0.25"/>
    <row r="64952" hidden="1" x14ac:dyDescent="0.25"/>
    <row r="64953" hidden="1" x14ac:dyDescent="0.25"/>
    <row r="64954" hidden="1" x14ac:dyDescent="0.25"/>
    <row r="64955" hidden="1" x14ac:dyDescent="0.25"/>
    <row r="64956" hidden="1" x14ac:dyDescent="0.25"/>
    <row r="64957" hidden="1" x14ac:dyDescent="0.25"/>
    <row r="64958" hidden="1" x14ac:dyDescent="0.25"/>
    <row r="64959" hidden="1" x14ac:dyDescent="0.25"/>
    <row r="64960" hidden="1" x14ac:dyDescent="0.25"/>
    <row r="64961" hidden="1" x14ac:dyDescent="0.25"/>
    <row r="64962" hidden="1" x14ac:dyDescent="0.25"/>
    <row r="64963" hidden="1" x14ac:dyDescent="0.25"/>
    <row r="64964" hidden="1" x14ac:dyDescent="0.25"/>
    <row r="64965" hidden="1" x14ac:dyDescent="0.25"/>
    <row r="64966" hidden="1" x14ac:dyDescent="0.25"/>
    <row r="64967" hidden="1" x14ac:dyDescent="0.25"/>
    <row r="64968" hidden="1" x14ac:dyDescent="0.25"/>
    <row r="64969" hidden="1" x14ac:dyDescent="0.25"/>
    <row r="64970" hidden="1" x14ac:dyDescent="0.25"/>
    <row r="64971" hidden="1" x14ac:dyDescent="0.25"/>
    <row r="64972" hidden="1" x14ac:dyDescent="0.25"/>
    <row r="64973" hidden="1" x14ac:dyDescent="0.25"/>
    <row r="64974" hidden="1" x14ac:dyDescent="0.25"/>
    <row r="64975" hidden="1" x14ac:dyDescent="0.25"/>
    <row r="64976" hidden="1" x14ac:dyDescent="0.25"/>
    <row r="64977" hidden="1" x14ac:dyDescent="0.25"/>
    <row r="64978" hidden="1" x14ac:dyDescent="0.25"/>
    <row r="64979" hidden="1" x14ac:dyDescent="0.25"/>
    <row r="64980" hidden="1" x14ac:dyDescent="0.25"/>
    <row r="64981" hidden="1" x14ac:dyDescent="0.25"/>
    <row r="64982" hidden="1" x14ac:dyDescent="0.25"/>
    <row r="64983" hidden="1" x14ac:dyDescent="0.25"/>
    <row r="64984" hidden="1" x14ac:dyDescent="0.25"/>
    <row r="64985" hidden="1" x14ac:dyDescent="0.25"/>
    <row r="64986" hidden="1" x14ac:dyDescent="0.25"/>
    <row r="64987" hidden="1" x14ac:dyDescent="0.25"/>
    <row r="64988" hidden="1" x14ac:dyDescent="0.25"/>
    <row r="64989" hidden="1" x14ac:dyDescent="0.25"/>
    <row r="64990" hidden="1" x14ac:dyDescent="0.25"/>
    <row r="64991" hidden="1" x14ac:dyDescent="0.25"/>
    <row r="64992" hidden="1" x14ac:dyDescent="0.25"/>
    <row r="64993" hidden="1" x14ac:dyDescent="0.25"/>
    <row r="64994" hidden="1" x14ac:dyDescent="0.25"/>
    <row r="64995" hidden="1" x14ac:dyDescent="0.25"/>
    <row r="64996" hidden="1" x14ac:dyDescent="0.25"/>
    <row r="64997" hidden="1" x14ac:dyDescent="0.25"/>
    <row r="64998" hidden="1" x14ac:dyDescent="0.25"/>
    <row r="64999" hidden="1" x14ac:dyDescent="0.25"/>
    <row r="65000" hidden="1" x14ac:dyDescent="0.25"/>
    <row r="65001" hidden="1" x14ac:dyDescent="0.25"/>
    <row r="65002" hidden="1" x14ac:dyDescent="0.25"/>
    <row r="65003" hidden="1" x14ac:dyDescent="0.25"/>
    <row r="65004" hidden="1" x14ac:dyDescent="0.25"/>
    <row r="65005" hidden="1" x14ac:dyDescent="0.25"/>
    <row r="65006" hidden="1" x14ac:dyDescent="0.25"/>
    <row r="65007" hidden="1" x14ac:dyDescent="0.25"/>
    <row r="65008" hidden="1" x14ac:dyDescent="0.25"/>
    <row r="65009" hidden="1" x14ac:dyDescent="0.25"/>
    <row r="65010" hidden="1" x14ac:dyDescent="0.25"/>
    <row r="65011" hidden="1" x14ac:dyDescent="0.25"/>
    <row r="65012" hidden="1" x14ac:dyDescent="0.25"/>
    <row r="65013" hidden="1" x14ac:dyDescent="0.25"/>
    <row r="65014" hidden="1" x14ac:dyDescent="0.25"/>
    <row r="65015" hidden="1" x14ac:dyDescent="0.25"/>
    <row r="65016" hidden="1" x14ac:dyDescent="0.25"/>
    <row r="65017" hidden="1" x14ac:dyDescent="0.25"/>
    <row r="65018" hidden="1" x14ac:dyDescent="0.25"/>
    <row r="65019" hidden="1" x14ac:dyDescent="0.25"/>
    <row r="65020" hidden="1" x14ac:dyDescent="0.25"/>
    <row r="65021" hidden="1" x14ac:dyDescent="0.25"/>
    <row r="65022" hidden="1" x14ac:dyDescent="0.25"/>
    <row r="65023" hidden="1" x14ac:dyDescent="0.25"/>
    <row r="65024" hidden="1" x14ac:dyDescent="0.25"/>
    <row r="65025" hidden="1" x14ac:dyDescent="0.25"/>
    <row r="65026" hidden="1" x14ac:dyDescent="0.25"/>
    <row r="65027" hidden="1" x14ac:dyDescent="0.25"/>
    <row r="65028" hidden="1" x14ac:dyDescent="0.25"/>
    <row r="65029" hidden="1" x14ac:dyDescent="0.25"/>
    <row r="65030" hidden="1" x14ac:dyDescent="0.25"/>
    <row r="65031" hidden="1" x14ac:dyDescent="0.25"/>
    <row r="65032" hidden="1" x14ac:dyDescent="0.25"/>
    <row r="65033" hidden="1" x14ac:dyDescent="0.25"/>
    <row r="65034" hidden="1" x14ac:dyDescent="0.25"/>
    <row r="65035" hidden="1" x14ac:dyDescent="0.25"/>
    <row r="65036" hidden="1" x14ac:dyDescent="0.25"/>
    <row r="65037" hidden="1" x14ac:dyDescent="0.25"/>
    <row r="65038" hidden="1" x14ac:dyDescent="0.25"/>
    <row r="65039" hidden="1" x14ac:dyDescent="0.25"/>
    <row r="65040" hidden="1" x14ac:dyDescent="0.25"/>
    <row r="65041" hidden="1" x14ac:dyDescent="0.25"/>
    <row r="65042" hidden="1" x14ac:dyDescent="0.25"/>
    <row r="65043" hidden="1" x14ac:dyDescent="0.25"/>
    <row r="65044" hidden="1" x14ac:dyDescent="0.25"/>
    <row r="65045" hidden="1" x14ac:dyDescent="0.25"/>
    <row r="65046" hidden="1" x14ac:dyDescent="0.25"/>
    <row r="65047" hidden="1" x14ac:dyDescent="0.25"/>
    <row r="65048" hidden="1" x14ac:dyDescent="0.25"/>
    <row r="65049" hidden="1" x14ac:dyDescent="0.25"/>
    <row r="65050" hidden="1" x14ac:dyDescent="0.25"/>
    <row r="65051" hidden="1" x14ac:dyDescent="0.25"/>
    <row r="65052" hidden="1" x14ac:dyDescent="0.25"/>
    <row r="65053" hidden="1" x14ac:dyDescent="0.25"/>
    <row r="65054" hidden="1" x14ac:dyDescent="0.25"/>
    <row r="65055" hidden="1" x14ac:dyDescent="0.25"/>
    <row r="65056" hidden="1" x14ac:dyDescent="0.25"/>
    <row r="65057" hidden="1" x14ac:dyDescent="0.25"/>
    <row r="65058" hidden="1" x14ac:dyDescent="0.25"/>
    <row r="65059" hidden="1" x14ac:dyDescent="0.25"/>
    <row r="65060" hidden="1" x14ac:dyDescent="0.25"/>
    <row r="65061" hidden="1" x14ac:dyDescent="0.25"/>
    <row r="65062" hidden="1" x14ac:dyDescent="0.25"/>
    <row r="65063" hidden="1" x14ac:dyDescent="0.25"/>
    <row r="65064" hidden="1" x14ac:dyDescent="0.25"/>
    <row r="65065" hidden="1" x14ac:dyDescent="0.25"/>
    <row r="65066" hidden="1" x14ac:dyDescent="0.25"/>
    <row r="65067" hidden="1" x14ac:dyDescent="0.25"/>
    <row r="65068" hidden="1" x14ac:dyDescent="0.25"/>
    <row r="65069" hidden="1" x14ac:dyDescent="0.25"/>
    <row r="65070" hidden="1" x14ac:dyDescent="0.25"/>
    <row r="65071" hidden="1" x14ac:dyDescent="0.25"/>
    <row r="65072" hidden="1" x14ac:dyDescent="0.25"/>
    <row r="65073" hidden="1" x14ac:dyDescent="0.25"/>
    <row r="65074" hidden="1" x14ac:dyDescent="0.25"/>
    <row r="65075" hidden="1" x14ac:dyDescent="0.25"/>
    <row r="65076" hidden="1" x14ac:dyDescent="0.25"/>
    <row r="65077" hidden="1" x14ac:dyDescent="0.25"/>
    <row r="65078" hidden="1" x14ac:dyDescent="0.25"/>
    <row r="65079" hidden="1" x14ac:dyDescent="0.25"/>
    <row r="65080" hidden="1" x14ac:dyDescent="0.25"/>
    <row r="65081" hidden="1" x14ac:dyDescent="0.25"/>
    <row r="65082" hidden="1" x14ac:dyDescent="0.25"/>
    <row r="65083" hidden="1" x14ac:dyDescent="0.25"/>
    <row r="65084" hidden="1" x14ac:dyDescent="0.25"/>
    <row r="65085" hidden="1" x14ac:dyDescent="0.25"/>
    <row r="65086" hidden="1" x14ac:dyDescent="0.25"/>
    <row r="65087" hidden="1" x14ac:dyDescent="0.25"/>
    <row r="65088" hidden="1" x14ac:dyDescent="0.25"/>
    <row r="65089" hidden="1" x14ac:dyDescent="0.25"/>
    <row r="65090" hidden="1" x14ac:dyDescent="0.25"/>
    <row r="65091" hidden="1" x14ac:dyDescent="0.25"/>
    <row r="65092" hidden="1" x14ac:dyDescent="0.25"/>
    <row r="65093" hidden="1" x14ac:dyDescent="0.25"/>
    <row r="65094" hidden="1" x14ac:dyDescent="0.25"/>
    <row r="65095" hidden="1" x14ac:dyDescent="0.25"/>
    <row r="65096" hidden="1" x14ac:dyDescent="0.25"/>
    <row r="65097" hidden="1" x14ac:dyDescent="0.25"/>
    <row r="65098" hidden="1" x14ac:dyDescent="0.25"/>
    <row r="65099" hidden="1" x14ac:dyDescent="0.25"/>
    <row r="65100" hidden="1" x14ac:dyDescent="0.25"/>
    <row r="65101" hidden="1" x14ac:dyDescent="0.25"/>
    <row r="65102" hidden="1" x14ac:dyDescent="0.25"/>
    <row r="65103" hidden="1" x14ac:dyDescent="0.25"/>
    <row r="65104" hidden="1" x14ac:dyDescent="0.25"/>
    <row r="65105" hidden="1" x14ac:dyDescent="0.25"/>
    <row r="65106" hidden="1" x14ac:dyDescent="0.25"/>
    <row r="65107" hidden="1" x14ac:dyDescent="0.25"/>
    <row r="65108" hidden="1" x14ac:dyDescent="0.25"/>
    <row r="65109" hidden="1" x14ac:dyDescent="0.25"/>
    <row r="65110" hidden="1" x14ac:dyDescent="0.25"/>
    <row r="65111" hidden="1" x14ac:dyDescent="0.25"/>
    <row r="65112" hidden="1" x14ac:dyDescent="0.25"/>
    <row r="65113" hidden="1" x14ac:dyDescent="0.25"/>
    <row r="65114" hidden="1" x14ac:dyDescent="0.25"/>
    <row r="65115" hidden="1" x14ac:dyDescent="0.25"/>
    <row r="65116" hidden="1" x14ac:dyDescent="0.25"/>
    <row r="65117" hidden="1" x14ac:dyDescent="0.25"/>
    <row r="65118" hidden="1" x14ac:dyDescent="0.25"/>
    <row r="65119" hidden="1" x14ac:dyDescent="0.25"/>
    <row r="65120" hidden="1" x14ac:dyDescent="0.25"/>
    <row r="65121" hidden="1" x14ac:dyDescent="0.25"/>
    <row r="65122" hidden="1" x14ac:dyDescent="0.25"/>
    <row r="65123" hidden="1" x14ac:dyDescent="0.25"/>
    <row r="65124" hidden="1" x14ac:dyDescent="0.25"/>
    <row r="65125" hidden="1" x14ac:dyDescent="0.25"/>
    <row r="65126" hidden="1" x14ac:dyDescent="0.25"/>
    <row r="65127" hidden="1" x14ac:dyDescent="0.25"/>
    <row r="65128" hidden="1" x14ac:dyDescent="0.25"/>
    <row r="65129" hidden="1" x14ac:dyDescent="0.25"/>
    <row r="65130" hidden="1" x14ac:dyDescent="0.25"/>
    <row r="65131" hidden="1" x14ac:dyDescent="0.25"/>
    <row r="65132" hidden="1" x14ac:dyDescent="0.25"/>
    <row r="65133" hidden="1" x14ac:dyDescent="0.25"/>
    <row r="65134" hidden="1" x14ac:dyDescent="0.25"/>
    <row r="65135" hidden="1" x14ac:dyDescent="0.25"/>
    <row r="65136" hidden="1" x14ac:dyDescent="0.25"/>
    <row r="65137" hidden="1" x14ac:dyDescent="0.25"/>
    <row r="65138" hidden="1" x14ac:dyDescent="0.25"/>
    <row r="65139" hidden="1" x14ac:dyDescent="0.25"/>
    <row r="65140" hidden="1" x14ac:dyDescent="0.25"/>
    <row r="65141" hidden="1" x14ac:dyDescent="0.25"/>
    <row r="65142" hidden="1" x14ac:dyDescent="0.25"/>
    <row r="65143" hidden="1" x14ac:dyDescent="0.25"/>
    <row r="65144" hidden="1" x14ac:dyDescent="0.25"/>
    <row r="65145" hidden="1" x14ac:dyDescent="0.25"/>
    <row r="65146" hidden="1" x14ac:dyDescent="0.25"/>
    <row r="65147" hidden="1" x14ac:dyDescent="0.25"/>
    <row r="65148" hidden="1" x14ac:dyDescent="0.25"/>
    <row r="65149" hidden="1" x14ac:dyDescent="0.25"/>
    <row r="65150" hidden="1" x14ac:dyDescent="0.25"/>
    <row r="65151" hidden="1" x14ac:dyDescent="0.25"/>
    <row r="65152" hidden="1" x14ac:dyDescent="0.25"/>
    <row r="65153" hidden="1" x14ac:dyDescent="0.25"/>
    <row r="65154" hidden="1" x14ac:dyDescent="0.25"/>
    <row r="65155" hidden="1" x14ac:dyDescent="0.25"/>
    <row r="65156" hidden="1" x14ac:dyDescent="0.25"/>
    <row r="65157" hidden="1" x14ac:dyDescent="0.25"/>
    <row r="65158" hidden="1" x14ac:dyDescent="0.25"/>
    <row r="65159" hidden="1" x14ac:dyDescent="0.25"/>
    <row r="65160" hidden="1" x14ac:dyDescent="0.25"/>
    <row r="65161" hidden="1" x14ac:dyDescent="0.25"/>
    <row r="65162" hidden="1" x14ac:dyDescent="0.25"/>
    <row r="65163" hidden="1" x14ac:dyDescent="0.25"/>
    <row r="65164" hidden="1" x14ac:dyDescent="0.25"/>
    <row r="65165" hidden="1" x14ac:dyDescent="0.25"/>
    <row r="65166" hidden="1" x14ac:dyDescent="0.25"/>
    <row r="65167" hidden="1" x14ac:dyDescent="0.25"/>
    <row r="65168" hidden="1" x14ac:dyDescent="0.25"/>
    <row r="65169" hidden="1" x14ac:dyDescent="0.25"/>
    <row r="65170" hidden="1" x14ac:dyDescent="0.25"/>
    <row r="65171" hidden="1" x14ac:dyDescent="0.25"/>
    <row r="65172" hidden="1" x14ac:dyDescent="0.25"/>
    <row r="65173" hidden="1" x14ac:dyDescent="0.25"/>
    <row r="65174" hidden="1" x14ac:dyDescent="0.25"/>
    <row r="65175" hidden="1" x14ac:dyDescent="0.25"/>
    <row r="65176" hidden="1" x14ac:dyDescent="0.25"/>
    <row r="65177" hidden="1" x14ac:dyDescent="0.25"/>
    <row r="65178" hidden="1" x14ac:dyDescent="0.25"/>
    <row r="65179" hidden="1" x14ac:dyDescent="0.25"/>
    <row r="65180" hidden="1" x14ac:dyDescent="0.25"/>
    <row r="65181" hidden="1" x14ac:dyDescent="0.25"/>
    <row r="65182" hidden="1" x14ac:dyDescent="0.25"/>
    <row r="65183" hidden="1" x14ac:dyDescent="0.25"/>
    <row r="65184" hidden="1" x14ac:dyDescent="0.25"/>
    <row r="65185" hidden="1" x14ac:dyDescent="0.25"/>
    <row r="65186" hidden="1" x14ac:dyDescent="0.25"/>
    <row r="65187" hidden="1" x14ac:dyDescent="0.25"/>
    <row r="65188" hidden="1" x14ac:dyDescent="0.25"/>
    <row r="65189" hidden="1" x14ac:dyDescent="0.25"/>
    <row r="65190" hidden="1" x14ac:dyDescent="0.25"/>
    <row r="65191" hidden="1" x14ac:dyDescent="0.25"/>
    <row r="65192" hidden="1" x14ac:dyDescent="0.25"/>
    <row r="65193" hidden="1" x14ac:dyDescent="0.25"/>
    <row r="65194" hidden="1" x14ac:dyDescent="0.25"/>
    <row r="65195" hidden="1" x14ac:dyDescent="0.25"/>
    <row r="65196" hidden="1" x14ac:dyDescent="0.25"/>
    <row r="65197" hidden="1" x14ac:dyDescent="0.25"/>
    <row r="65198" hidden="1" x14ac:dyDescent="0.25"/>
    <row r="65199" hidden="1" x14ac:dyDescent="0.25"/>
    <row r="65200" hidden="1" x14ac:dyDescent="0.25"/>
    <row r="65201" hidden="1" x14ac:dyDescent="0.25"/>
    <row r="65202" hidden="1" x14ac:dyDescent="0.25"/>
    <row r="65203" hidden="1" x14ac:dyDescent="0.25"/>
    <row r="65204" hidden="1" x14ac:dyDescent="0.25"/>
    <row r="65205" hidden="1" x14ac:dyDescent="0.25"/>
    <row r="65206" hidden="1" x14ac:dyDescent="0.25"/>
    <row r="65207" hidden="1" x14ac:dyDescent="0.25"/>
    <row r="65208" hidden="1" x14ac:dyDescent="0.25"/>
    <row r="65209" hidden="1" x14ac:dyDescent="0.25"/>
    <row r="65210" hidden="1" x14ac:dyDescent="0.25"/>
    <row r="65211" hidden="1" x14ac:dyDescent="0.25"/>
    <row r="65212" hidden="1" x14ac:dyDescent="0.25"/>
    <row r="65213" hidden="1" x14ac:dyDescent="0.25"/>
    <row r="65214" hidden="1" x14ac:dyDescent="0.25"/>
    <row r="65215" hidden="1" x14ac:dyDescent="0.25"/>
    <row r="65216" hidden="1" x14ac:dyDescent="0.25"/>
    <row r="65217" hidden="1" x14ac:dyDescent="0.25"/>
    <row r="65218" hidden="1" x14ac:dyDescent="0.25"/>
    <row r="65219" hidden="1" x14ac:dyDescent="0.25"/>
    <row r="65220" hidden="1" x14ac:dyDescent="0.25"/>
    <row r="65221" hidden="1" x14ac:dyDescent="0.25"/>
    <row r="65222" hidden="1" x14ac:dyDescent="0.25"/>
    <row r="65223" hidden="1" x14ac:dyDescent="0.25"/>
    <row r="65224" hidden="1" x14ac:dyDescent="0.25"/>
    <row r="65225" hidden="1" x14ac:dyDescent="0.25"/>
    <row r="65226" hidden="1" x14ac:dyDescent="0.25"/>
    <row r="65227" hidden="1" x14ac:dyDescent="0.25"/>
    <row r="65228" hidden="1" x14ac:dyDescent="0.25"/>
    <row r="65229" hidden="1" x14ac:dyDescent="0.25"/>
    <row r="65230" hidden="1" x14ac:dyDescent="0.25"/>
    <row r="65231" hidden="1" x14ac:dyDescent="0.25"/>
    <row r="65232" hidden="1" x14ac:dyDescent="0.25"/>
    <row r="65233" hidden="1" x14ac:dyDescent="0.25"/>
    <row r="65234" hidden="1" x14ac:dyDescent="0.25"/>
    <row r="65235" hidden="1" x14ac:dyDescent="0.25"/>
    <row r="65236" hidden="1" x14ac:dyDescent="0.25"/>
    <row r="65237" hidden="1" x14ac:dyDescent="0.25"/>
    <row r="65238" hidden="1" x14ac:dyDescent="0.25"/>
    <row r="65239" hidden="1" x14ac:dyDescent="0.25"/>
    <row r="65240" hidden="1" x14ac:dyDescent="0.25"/>
    <row r="65241" hidden="1" x14ac:dyDescent="0.25"/>
    <row r="65242" hidden="1" x14ac:dyDescent="0.25"/>
    <row r="65243" hidden="1" x14ac:dyDescent="0.25"/>
    <row r="65244" hidden="1" x14ac:dyDescent="0.25"/>
    <row r="65245" hidden="1" x14ac:dyDescent="0.25"/>
    <row r="65246" hidden="1" x14ac:dyDescent="0.25"/>
    <row r="65247" hidden="1" x14ac:dyDescent="0.25"/>
    <row r="65248" hidden="1" x14ac:dyDescent="0.25"/>
    <row r="65249" hidden="1" x14ac:dyDescent="0.25"/>
    <row r="65250" hidden="1" x14ac:dyDescent="0.25"/>
    <row r="65251" hidden="1" x14ac:dyDescent="0.25"/>
    <row r="65252" hidden="1" x14ac:dyDescent="0.25"/>
    <row r="65253" hidden="1" x14ac:dyDescent="0.25"/>
    <row r="65254" hidden="1" x14ac:dyDescent="0.25"/>
    <row r="65255" hidden="1" x14ac:dyDescent="0.25"/>
    <row r="65256" hidden="1" x14ac:dyDescent="0.25"/>
    <row r="65257" hidden="1" x14ac:dyDescent="0.25"/>
    <row r="65258" hidden="1" x14ac:dyDescent="0.25"/>
    <row r="65259" hidden="1" x14ac:dyDescent="0.25"/>
    <row r="65260" hidden="1" x14ac:dyDescent="0.25"/>
    <row r="65261" hidden="1" x14ac:dyDescent="0.25"/>
    <row r="65262" hidden="1" x14ac:dyDescent="0.25"/>
    <row r="65263" hidden="1" x14ac:dyDescent="0.25"/>
    <row r="65264" hidden="1" x14ac:dyDescent="0.25"/>
    <row r="65265" hidden="1" x14ac:dyDescent="0.25"/>
    <row r="65266" hidden="1" x14ac:dyDescent="0.25"/>
    <row r="65267" hidden="1" x14ac:dyDescent="0.25"/>
    <row r="65268" hidden="1" x14ac:dyDescent="0.25"/>
    <row r="65269" hidden="1" x14ac:dyDescent="0.25"/>
    <row r="65270" hidden="1" x14ac:dyDescent="0.25"/>
    <row r="65271" hidden="1" x14ac:dyDescent="0.25"/>
    <row r="65272" hidden="1" x14ac:dyDescent="0.25"/>
    <row r="65273" hidden="1" x14ac:dyDescent="0.25"/>
    <row r="65274" hidden="1" x14ac:dyDescent="0.25"/>
    <row r="65275" hidden="1" x14ac:dyDescent="0.25"/>
    <row r="65276" hidden="1" x14ac:dyDescent="0.25"/>
    <row r="65277" hidden="1" x14ac:dyDescent="0.25"/>
    <row r="65278" hidden="1" x14ac:dyDescent="0.25"/>
    <row r="65279" hidden="1" x14ac:dyDescent="0.25"/>
    <row r="65280" hidden="1" x14ac:dyDescent="0.25"/>
    <row r="65281" hidden="1" x14ac:dyDescent="0.25"/>
    <row r="65282" hidden="1" x14ac:dyDescent="0.25"/>
    <row r="65283" hidden="1" x14ac:dyDescent="0.25"/>
    <row r="65284" hidden="1" x14ac:dyDescent="0.25"/>
    <row r="65285" hidden="1" x14ac:dyDescent="0.25"/>
    <row r="65286" hidden="1" x14ac:dyDescent="0.25"/>
    <row r="65287" hidden="1" x14ac:dyDescent="0.25"/>
    <row r="65288" hidden="1" x14ac:dyDescent="0.25"/>
    <row r="65289" hidden="1" x14ac:dyDescent="0.25"/>
    <row r="65290" hidden="1" x14ac:dyDescent="0.25"/>
    <row r="65291" hidden="1" x14ac:dyDescent="0.25"/>
    <row r="65292" hidden="1" x14ac:dyDescent="0.25"/>
    <row r="65293" hidden="1" x14ac:dyDescent="0.25"/>
    <row r="65294" hidden="1" x14ac:dyDescent="0.25"/>
    <row r="65295" hidden="1" x14ac:dyDescent="0.25"/>
    <row r="65296" hidden="1" x14ac:dyDescent="0.25"/>
    <row r="65297" hidden="1" x14ac:dyDescent="0.25"/>
    <row r="65298" hidden="1" x14ac:dyDescent="0.25"/>
    <row r="65299" hidden="1" x14ac:dyDescent="0.25"/>
    <row r="65300" hidden="1" x14ac:dyDescent="0.25"/>
    <row r="65301" hidden="1" x14ac:dyDescent="0.25"/>
    <row r="65302" hidden="1" x14ac:dyDescent="0.25"/>
    <row r="65303" hidden="1" x14ac:dyDescent="0.25"/>
    <row r="65304" hidden="1" x14ac:dyDescent="0.25"/>
    <row r="65305" hidden="1" x14ac:dyDescent="0.25"/>
    <row r="65306" hidden="1" x14ac:dyDescent="0.25"/>
    <row r="65307" hidden="1" x14ac:dyDescent="0.25"/>
    <row r="65308" hidden="1" x14ac:dyDescent="0.25"/>
    <row r="65309" hidden="1" x14ac:dyDescent="0.25"/>
    <row r="65310" hidden="1" x14ac:dyDescent="0.25"/>
    <row r="65311" hidden="1" x14ac:dyDescent="0.25"/>
    <row r="65312" hidden="1" x14ac:dyDescent="0.25"/>
    <row r="65313" hidden="1" x14ac:dyDescent="0.25"/>
    <row r="65314" hidden="1" x14ac:dyDescent="0.25"/>
    <row r="65315" hidden="1" x14ac:dyDescent="0.25"/>
    <row r="65316" hidden="1" x14ac:dyDescent="0.25"/>
    <row r="65317" hidden="1" x14ac:dyDescent="0.25"/>
    <row r="65318" hidden="1" x14ac:dyDescent="0.25"/>
    <row r="65319" hidden="1" x14ac:dyDescent="0.25"/>
    <row r="65320" hidden="1" x14ac:dyDescent="0.25"/>
    <row r="65321" hidden="1" x14ac:dyDescent="0.25"/>
    <row r="65322" hidden="1" x14ac:dyDescent="0.25"/>
    <row r="65323" hidden="1" x14ac:dyDescent="0.25"/>
    <row r="65324" hidden="1" x14ac:dyDescent="0.25"/>
    <row r="65325" hidden="1" x14ac:dyDescent="0.25"/>
    <row r="65326" hidden="1" x14ac:dyDescent="0.25"/>
    <row r="65327" hidden="1" x14ac:dyDescent="0.25"/>
    <row r="65328" hidden="1" x14ac:dyDescent="0.25"/>
    <row r="65329" hidden="1" x14ac:dyDescent="0.25"/>
    <row r="65330" hidden="1" x14ac:dyDescent="0.25"/>
    <row r="65331" hidden="1" x14ac:dyDescent="0.25"/>
    <row r="65332" hidden="1" x14ac:dyDescent="0.25"/>
    <row r="65333" hidden="1" x14ac:dyDescent="0.25"/>
    <row r="65334" hidden="1" x14ac:dyDescent="0.25"/>
    <row r="65335" hidden="1" x14ac:dyDescent="0.25"/>
    <row r="65336" hidden="1" x14ac:dyDescent="0.25"/>
    <row r="65337" hidden="1" x14ac:dyDescent="0.25"/>
    <row r="65338" hidden="1" x14ac:dyDescent="0.25"/>
    <row r="65339" hidden="1" x14ac:dyDescent="0.25"/>
    <row r="65340" hidden="1" x14ac:dyDescent="0.25"/>
    <row r="65341" hidden="1" x14ac:dyDescent="0.25"/>
    <row r="65342" hidden="1" x14ac:dyDescent="0.25"/>
    <row r="65343" hidden="1" x14ac:dyDescent="0.25"/>
    <row r="65344" hidden="1" x14ac:dyDescent="0.25"/>
    <row r="65345" hidden="1" x14ac:dyDescent="0.25"/>
    <row r="65346" hidden="1" x14ac:dyDescent="0.25"/>
    <row r="65347" hidden="1" x14ac:dyDescent="0.25"/>
    <row r="65348" hidden="1" x14ac:dyDescent="0.25"/>
    <row r="65349" hidden="1" x14ac:dyDescent="0.25"/>
    <row r="65350" hidden="1" x14ac:dyDescent="0.25"/>
    <row r="65351" hidden="1" x14ac:dyDescent="0.25"/>
    <row r="65352" hidden="1" x14ac:dyDescent="0.25"/>
    <row r="65353" hidden="1" x14ac:dyDescent="0.25"/>
    <row r="65354" hidden="1" x14ac:dyDescent="0.25"/>
    <row r="65355" hidden="1" x14ac:dyDescent="0.25"/>
    <row r="65356" hidden="1" x14ac:dyDescent="0.25"/>
    <row r="65357" hidden="1" x14ac:dyDescent="0.25"/>
    <row r="65358" hidden="1" x14ac:dyDescent="0.25"/>
    <row r="65359" hidden="1" x14ac:dyDescent="0.25"/>
    <row r="65360" hidden="1" x14ac:dyDescent="0.25"/>
    <row r="65361" hidden="1" x14ac:dyDescent="0.25"/>
    <row r="65362" hidden="1" x14ac:dyDescent="0.25"/>
    <row r="65363" hidden="1" x14ac:dyDescent="0.25"/>
    <row r="65364" hidden="1" x14ac:dyDescent="0.25"/>
    <row r="65365" hidden="1" x14ac:dyDescent="0.25"/>
    <row r="65366" hidden="1" x14ac:dyDescent="0.25"/>
    <row r="65367" hidden="1" x14ac:dyDescent="0.25"/>
    <row r="65368" hidden="1" x14ac:dyDescent="0.25"/>
    <row r="65369" hidden="1" x14ac:dyDescent="0.25"/>
    <row r="65370" hidden="1" x14ac:dyDescent="0.25"/>
    <row r="65371" hidden="1" x14ac:dyDescent="0.25"/>
    <row r="65372" hidden="1" x14ac:dyDescent="0.25"/>
    <row r="65373" hidden="1" x14ac:dyDescent="0.25"/>
    <row r="65374" hidden="1" x14ac:dyDescent="0.25"/>
    <row r="65375" hidden="1" x14ac:dyDescent="0.25"/>
    <row r="65376" hidden="1" x14ac:dyDescent="0.25"/>
    <row r="65377" hidden="1" x14ac:dyDescent="0.25"/>
    <row r="65378" hidden="1" x14ac:dyDescent="0.25"/>
    <row r="65379" hidden="1" x14ac:dyDescent="0.25"/>
    <row r="65380" hidden="1" x14ac:dyDescent="0.25"/>
    <row r="65381" hidden="1" x14ac:dyDescent="0.25"/>
    <row r="65382" hidden="1" x14ac:dyDescent="0.25"/>
    <row r="65383" hidden="1" x14ac:dyDescent="0.25"/>
    <row r="65384" hidden="1" x14ac:dyDescent="0.25"/>
    <row r="65385" hidden="1" x14ac:dyDescent="0.25"/>
    <row r="65386" hidden="1" x14ac:dyDescent="0.25"/>
    <row r="65387" hidden="1" x14ac:dyDescent="0.25"/>
    <row r="65388" hidden="1" x14ac:dyDescent="0.25"/>
    <row r="65389" hidden="1" x14ac:dyDescent="0.25"/>
    <row r="65390" hidden="1" x14ac:dyDescent="0.25"/>
    <row r="65391" hidden="1" x14ac:dyDescent="0.25"/>
    <row r="65392" hidden="1" x14ac:dyDescent="0.25"/>
    <row r="65393" hidden="1" x14ac:dyDescent="0.25"/>
    <row r="65394" hidden="1" x14ac:dyDescent="0.25"/>
    <row r="65395" hidden="1" x14ac:dyDescent="0.25"/>
    <row r="65396" hidden="1" x14ac:dyDescent="0.25"/>
    <row r="65397" hidden="1" x14ac:dyDescent="0.25"/>
    <row r="65398" hidden="1" x14ac:dyDescent="0.25"/>
    <row r="65399" hidden="1" x14ac:dyDescent="0.25"/>
    <row r="65400" hidden="1" x14ac:dyDescent="0.25"/>
    <row r="65401" hidden="1" x14ac:dyDescent="0.25"/>
    <row r="65402" hidden="1" x14ac:dyDescent="0.25"/>
    <row r="65403" hidden="1" x14ac:dyDescent="0.25"/>
    <row r="65404" hidden="1" x14ac:dyDescent="0.25"/>
    <row r="65405" hidden="1" x14ac:dyDescent="0.25"/>
    <row r="65406" hidden="1" x14ac:dyDescent="0.25"/>
    <row r="65407" hidden="1" x14ac:dyDescent="0.25"/>
    <row r="65408" hidden="1" x14ac:dyDescent="0.25"/>
    <row r="65409" hidden="1" x14ac:dyDescent="0.25"/>
    <row r="65410" hidden="1" x14ac:dyDescent="0.25"/>
    <row r="65411" hidden="1" x14ac:dyDescent="0.25"/>
    <row r="65412" hidden="1" x14ac:dyDescent="0.25"/>
    <row r="65413" hidden="1" x14ac:dyDescent="0.25"/>
    <row r="65414" hidden="1" x14ac:dyDescent="0.25"/>
    <row r="65415" hidden="1" x14ac:dyDescent="0.25"/>
    <row r="65416" hidden="1" x14ac:dyDescent="0.25"/>
    <row r="65417" hidden="1" x14ac:dyDescent="0.25"/>
    <row r="65418" hidden="1" x14ac:dyDescent="0.25"/>
    <row r="65419" hidden="1" x14ac:dyDescent="0.25"/>
    <row r="65420" hidden="1" x14ac:dyDescent="0.25"/>
    <row r="65421" hidden="1" x14ac:dyDescent="0.25"/>
    <row r="65422" hidden="1" x14ac:dyDescent="0.25"/>
    <row r="65423" hidden="1" x14ac:dyDescent="0.25"/>
    <row r="65424" hidden="1" x14ac:dyDescent="0.25"/>
    <row r="65425" hidden="1" x14ac:dyDescent="0.25"/>
    <row r="65426" hidden="1" x14ac:dyDescent="0.25"/>
    <row r="65427" hidden="1" x14ac:dyDescent="0.25"/>
    <row r="65428" hidden="1" x14ac:dyDescent="0.25"/>
    <row r="65429" hidden="1" x14ac:dyDescent="0.25"/>
    <row r="65430" hidden="1" x14ac:dyDescent="0.25"/>
    <row r="65431" hidden="1" x14ac:dyDescent="0.25"/>
    <row r="65432" hidden="1" x14ac:dyDescent="0.25"/>
    <row r="65433" hidden="1" x14ac:dyDescent="0.25"/>
    <row r="65434" hidden="1" x14ac:dyDescent="0.25"/>
    <row r="65435" hidden="1" x14ac:dyDescent="0.25"/>
    <row r="65436" hidden="1" x14ac:dyDescent="0.25"/>
    <row r="65437" hidden="1" x14ac:dyDescent="0.25"/>
    <row r="65438" hidden="1" x14ac:dyDescent="0.25"/>
    <row r="65439" hidden="1" x14ac:dyDescent="0.25"/>
    <row r="65440" hidden="1" x14ac:dyDescent="0.25"/>
    <row r="65441" hidden="1" x14ac:dyDescent="0.25"/>
    <row r="65442" hidden="1" x14ac:dyDescent="0.25"/>
    <row r="65443" hidden="1" x14ac:dyDescent="0.25"/>
    <row r="65444" hidden="1" x14ac:dyDescent="0.25"/>
    <row r="65445" hidden="1" x14ac:dyDescent="0.25"/>
    <row r="65446" hidden="1" x14ac:dyDescent="0.25"/>
    <row r="65447" hidden="1" x14ac:dyDescent="0.25"/>
    <row r="65448" hidden="1" x14ac:dyDescent="0.25"/>
    <row r="65449" hidden="1" x14ac:dyDescent="0.25"/>
    <row r="65450" hidden="1" x14ac:dyDescent="0.25"/>
    <row r="65451" hidden="1" x14ac:dyDescent="0.25"/>
    <row r="65452" hidden="1" x14ac:dyDescent="0.25"/>
    <row r="65453" hidden="1" x14ac:dyDescent="0.25"/>
    <row r="65454" hidden="1" x14ac:dyDescent="0.25"/>
    <row r="65455" hidden="1" x14ac:dyDescent="0.25"/>
    <row r="65456" hidden="1" x14ac:dyDescent="0.25"/>
    <row r="65457" hidden="1" x14ac:dyDescent="0.25"/>
    <row r="65458" hidden="1" x14ac:dyDescent="0.25"/>
    <row r="65459" hidden="1" x14ac:dyDescent="0.25"/>
    <row r="65460" hidden="1" x14ac:dyDescent="0.25"/>
    <row r="65461" hidden="1" x14ac:dyDescent="0.25"/>
    <row r="65462" hidden="1" x14ac:dyDescent="0.25"/>
    <row r="65463" hidden="1" x14ac:dyDescent="0.25"/>
    <row r="65464" hidden="1" x14ac:dyDescent="0.25"/>
    <row r="65465" hidden="1" x14ac:dyDescent="0.25"/>
    <row r="65466" hidden="1" x14ac:dyDescent="0.25"/>
    <row r="65467" hidden="1" x14ac:dyDescent="0.25"/>
    <row r="65468" hidden="1" x14ac:dyDescent="0.25"/>
    <row r="65469" hidden="1" x14ac:dyDescent="0.25"/>
    <row r="65470" hidden="1" x14ac:dyDescent="0.25"/>
    <row r="65471" hidden="1" x14ac:dyDescent="0.25"/>
    <row r="65472" hidden="1" x14ac:dyDescent="0.25"/>
    <row r="65473" hidden="1" x14ac:dyDescent="0.25"/>
    <row r="65474" hidden="1" x14ac:dyDescent="0.25"/>
    <row r="65475" hidden="1" x14ac:dyDescent="0.25"/>
    <row r="65476" hidden="1" x14ac:dyDescent="0.25"/>
    <row r="65477" hidden="1" x14ac:dyDescent="0.25"/>
    <row r="65478" hidden="1" x14ac:dyDescent="0.25"/>
    <row r="65479" hidden="1" x14ac:dyDescent="0.25"/>
    <row r="65480" hidden="1" x14ac:dyDescent="0.25"/>
    <row r="65481" hidden="1" x14ac:dyDescent="0.25"/>
    <row r="65482" hidden="1" x14ac:dyDescent="0.25"/>
    <row r="65483" hidden="1" x14ac:dyDescent="0.25"/>
    <row r="65484" hidden="1" x14ac:dyDescent="0.25"/>
    <row r="65485" hidden="1" x14ac:dyDescent="0.25"/>
    <row r="65486" hidden="1" x14ac:dyDescent="0.25"/>
    <row r="65487" hidden="1" x14ac:dyDescent="0.25"/>
    <row r="65488" hidden="1" x14ac:dyDescent="0.25"/>
    <row r="65489" hidden="1" x14ac:dyDescent="0.25"/>
    <row r="65490" hidden="1" x14ac:dyDescent="0.25"/>
    <row r="65491" hidden="1" x14ac:dyDescent="0.25"/>
    <row r="65492" hidden="1" x14ac:dyDescent="0.25"/>
    <row r="65493" hidden="1" x14ac:dyDescent="0.25"/>
    <row r="65494" hidden="1" x14ac:dyDescent="0.25"/>
    <row r="65495" hidden="1" x14ac:dyDescent="0.25"/>
    <row r="65496" hidden="1" x14ac:dyDescent="0.25"/>
    <row r="65497" hidden="1" x14ac:dyDescent="0.25"/>
    <row r="65498" hidden="1" x14ac:dyDescent="0.25"/>
    <row r="65499" hidden="1" x14ac:dyDescent="0.25"/>
    <row r="65500" hidden="1" x14ac:dyDescent="0.25"/>
    <row r="65501" hidden="1" x14ac:dyDescent="0.25"/>
    <row r="65502" hidden="1" x14ac:dyDescent="0.25"/>
    <row r="65503" hidden="1" x14ac:dyDescent="0.25"/>
    <row r="65504" hidden="1" x14ac:dyDescent="0.25"/>
    <row r="65505" hidden="1" x14ac:dyDescent="0.25"/>
    <row r="65506" hidden="1" x14ac:dyDescent="0.25"/>
    <row r="65507" hidden="1" x14ac:dyDescent="0.25"/>
    <row r="65508" hidden="1" x14ac:dyDescent="0.25"/>
    <row r="65509" hidden="1" x14ac:dyDescent="0.25"/>
    <row r="65510" hidden="1" x14ac:dyDescent="0.25"/>
    <row r="65511" hidden="1" x14ac:dyDescent="0.25"/>
    <row r="65512" hidden="1" x14ac:dyDescent="0.25"/>
    <row r="65513" hidden="1" x14ac:dyDescent="0.25"/>
    <row r="65514" hidden="1" x14ac:dyDescent="0.25"/>
    <row r="65515" hidden="1" x14ac:dyDescent="0.25"/>
    <row r="65516" hidden="1" x14ac:dyDescent="0.25"/>
    <row r="65517" hidden="1" x14ac:dyDescent="0.25"/>
    <row r="65518" hidden="1" x14ac:dyDescent="0.25"/>
    <row r="65519" hidden="1" x14ac:dyDescent="0.25"/>
    <row r="65520" hidden="1" x14ac:dyDescent="0.25"/>
    <row r="65521" hidden="1" x14ac:dyDescent="0.25"/>
    <row r="65522" hidden="1" x14ac:dyDescent="0.25"/>
    <row r="65523" hidden="1" x14ac:dyDescent="0.25"/>
    <row r="65524" hidden="1" x14ac:dyDescent="0.25"/>
    <row r="65525" hidden="1" x14ac:dyDescent="0.25"/>
    <row r="65526" hidden="1" x14ac:dyDescent="0.25"/>
    <row r="65527" hidden="1" x14ac:dyDescent="0.25"/>
    <row r="65528" hidden="1" x14ac:dyDescent="0.25"/>
    <row r="65529" hidden="1" x14ac:dyDescent="0.25"/>
    <row r="65530" hidden="1" x14ac:dyDescent="0.25"/>
    <row r="65531" hidden="1" x14ac:dyDescent="0.25"/>
    <row r="65532" hidden="1" x14ac:dyDescent="0.25"/>
    <row r="65533" hidden="1" x14ac:dyDescent="0.25"/>
    <row r="65534" hidden="1" x14ac:dyDescent="0.25"/>
    <row r="65535" hidden="1" x14ac:dyDescent="0.25"/>
    <row r="65536" ht="8.1" hidden="1" customHeight="1" x14ac:dyDescent="0.25"/>
  </sheetData>
  <sheetProtection algorithmName="SHA-512" hashValue="NMOCrudPqS8NbnVJlalsVOD4jB/Dr7Pu0YOBlYYdYhZoOSh+94FNLlIaIqa3uzgH2dHd9QBhIndMta45tG9BcQ==" saltValue="/PwpL3x/e+P9+tnWv8bBaw==" spinCount="100000" sheet="1" selectLockedCells="1" pivotTables="0"/>
  <mergeCells count="4">
    <mergeCell ref="C3:I3"/>
    <mergeCell ref="C9:I9"/>
    <mergeCell ref="D7:I7"/>
    <mergeCell ref="D5:I5"/>
  </mergeCells>
  <dataValidations count="1">
    <dataValidation type="list" allowBlank="1" showInputMessage="1" showErrorMessage="1" sqref="C11">
      <formula1>$C$72:$C$93</formula1>
    </dataValidation>
  </dataValidations>
  <pageMargins left="0.7" right="0.7" top="0.75" bottom="0.75" header="0.3" footer="0.3"/>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AG218"/>
  <sheetViews>
    <sheetView showGridLines="0" topLeftCell="A22" workbookViewId="0">
      <selection activeCell="H49" sqref="H49"/>
    </sheetView>
  </sheetViews>
  <sheetFormatPr defaultColWidth="0" defaultRowHeight="0" customHeight="1" zeroHeight="1" x14ac:dyDescent="0.25"/>
  <cols>
    <col min="1" max="2" width="1.7109375" style="107" customWidth="1"/>
    <col min="3" max="3" width="30.7109375" style="107" customWidth="1"/>
    <col min="4" max="9" width="20.7109375" style="107" customWidth="1"/>
    <col min="10" max="10" width="1.7109375" style="107" customWidth="1"/>
    <col min="11" max="11" width="1.7109375" style="53" customWidth="1"/>
    <col min="12" max="22" width="10.7109375" style="53" customWidth="1"/>
    <col min="23" max="23" width="1.7109375" style="53" customWidth="1"/>
    <col min="24" max="33" width="0" style="107" hidden="1" customWidth="1"/>
    <col min="34" max="16384" width="4" style="107" hidden="1"/>
  </cols>
  <sheetData>
    <row r="1" spans="2:23" ht="8.1" customHeight="1" x14ac:dyDescent="0.25"/>
    <row r="2" spans="2:23" ht="8.1" customHeight="1" thickBot="1" x14ac:dyDescent="0.3">
      <c r="B2" s="64"/>
      <c r="C2" s="64"/>
      <c r="D2" s="64"/>
      <c r="E2" s="64"/>
      <c r="F2" s="64"/>
      <c r="G2" s="64"/>
      <c r="H2" s="64"/>
      <c r="I2" s="64"/>
      <c r="J2" s="64"/>
    </row>
    <row r="3" spans="2:23" ht="20.100000000000001" customHeight="1" thickBot="1" x14ac:dyDescent="0.3">
      <c r="B3" s="64"/>
      <c r="C3" s="697" t="s">
        <v>485</v>
      </c>
      <c r="D3" s="698"/>
      <c r="E3" s="698"/>
      <c r="F3" s="698"/>
      <c r="G3" s="698"/>
      <c r="H3" s="698"/>
      <c r="I3" s="698"/>
      <c r="J3" s="64"/>
    </row>
    <row r="4" spans="2:23" ht="8.1" customHeight="1" thickBot="1" x14ac:dyDescent="0.3">
      <c r="B4" s="64"/>
      <c r="C4" s="64"/>
      <c r="D4" s="64"/>
      <c r="E4" s="64"/>
      <c r="F4" s="64"/>
      <c r="G4" s="64"/>
      <c r="H4" s="64"/>
      <c r="I4" s="64"/>
      <c r="J4" s="64"/>
    </row>
    <row r="5" spans="2:23" ht="20.100000000000001" customHeight="1" thickBot="1" x14ac:dyDescent="0.3">
      <c r="B5" s="43"/>
      <c r="C5" s="7" t="s">
        <v>107</v>
      </c>
      <c r="D5" s="702" t="str">
        <f>IF('START - AWARD DETAILS'!$D$13="","",'START - AWARD DETAILS'!$D$13)</f>
        <v>ENHANCE: Scaling-up Care for Perinatal Depression through Technological Enhancements to the 'Thinking Healthy Programme'</v>
      </c>
      <c r="E5" s="703"/>
      <c r="F5" s="703"/>
      <c r="G5" s="703"/>
      <c r="H5" s="703"/>
      <c r="I5" s="704"/>
      <c r="J5" s="43"/>
    </row>
    <row r="6" spans="2:23" ht="8.1" customHeight="1" thickBot="1" x14ac:dyDescent="0.3">
      <c r="B6" s="43"/>
      <c r="C6" s="43"/>
      <c r="D6" s="43"/>
      <c r="E6" s="43"/>
      <c r="F6" s="43"/>
      <c r="G6" s="43"/>
      <c r="H6" s="43"/>
      <c r="I6" s="43"/>
      <c r="J6" s="43"/>
    </row>
    <row r="7" spans="2:23" ht="20.100000000000001" customHeight="1" thickBot="1" x14ac:dyDescent="0.3">
      <c r="B7" s="43"/>
      <c r="C7" s="56" t="s">
        <v>0</v>
      </c>
      <c r="D7" s="702" t="str">
        <f>IF('START - AWARD DETAILS'!$D$14="","",'START - AWARD DETAILS'!$D$14)</f>
        <v>NIHR200817</v>
      </c>
      <c r="E7" s="703"/>
      <c r="F7" s="703"/>
      <c r="G7" s="703"/>
      <c r="H7" s="703"/>
      <c r="I7" s="704"/>
      <c r="J7" s="43"/>
    </row>
    <row r="8" spans="2:23" ht="8.1" customHeight="1" thickBot="1" x14ac:dyDescent="0.3">
      <c r="B8" s="64"/>
      <c r="C8" s="64"/>
      <c r="D8" s="64"/>
      <c r="E8" s="64"/>
      <c r="F8" s="64"/>
      <c r="G8" s="64"/>
      <c r="H8" s="64"/>
      <c r="I8" s="64"/>
      <c r="J8" s="64"/>
    </row>
    <row r="9" spans="2:23" ht="20.100000000000001" customHeight="1" thickBot="1" x14ac:dyDescent="0.3">
      <c r="B9" s="64"/>
      <c r="C9" s="699" t="s">
        <v>1</v>
      </c>
      <c r="D9" s="700"/>
      <c r="E9" s="700"/>
      <c r="F9" s="700"/>
      <c r="G9" s="700"/>
      <c r="H9" s="700"/>
      <c r="I9" s="701"/>
      <c r="J9" s="64"/>
    </row>
    <row r="10" spans="2:23" ht="26.25" customHeight="1" x14ac:dyDescent="0.25">
      <c r="B10" s="64"/>
      <c r="C10" s="479" t="s">
        <v>334</v>
      </c>
      <c r="D10" s="64"/>
      <c r="E10" s="64"/>
      <c r="F10" s="64"/>
      <c r="G10" s="64"/>
      <c r="H10" s="64"/>
      <c r="I10" s="64"/>
      <c r="J10" s="64"/>
      <c r="L10" s="168"/>
    </row>
    <row r="11" spans="2:23" ht="28.5" customHeight="1" x14ac:dyDescent="0.25">
      <c r="B11" s="64"/>
      <c r="C11" s="355" t="s">
        <v>314</v>
      </c>
      <c r="D11" s="64"/>
      <c r="E11" s="64"/>
      <c r="F11" s="64"/>
      <c r="G11" s="64"/>
      <c r="H11" s="64"/>
      <c r="I11" s="64"/>
      <c r="J11" s="64"/>
      <c r="Q11" s="107"/>
      <c r="R11" s="107"/>
      <c r="S11" s="107"/>
      <c r="T11" s="107"/>
      <c r="U11" s="107"/>
      <c r="V11" s="107"/>
      <c r="W11" s="107"/>
    </row>
    <row r="12" spans="2:23" ht="8.1" customHeight="1" thickBot="1" x14ac:dyDescent="0.3">
      <c r="B12" s="64"/>
      <c r="C12" s="64"/>
      <c r="D12" s="64"/>
      <c r="E12" s="64"/>
      <c r="F12" s="64"/>
      <c r="G12" s="64"/>
      <c r="H12" s="64"/>
      <c r="I12" s="64"/>
      <c r="J12" s="64"/>
      <c r="Q12" s="107"/>
      <c r="R12" s="107"/>
      <c r="S12" s="107"/>
      <c r="T12" s="107"/>
      <c r="U12" s="107"/>
      <c r="V12" s="107"/>
      <c r="W12" s="107"/>
    </row>
    <row r="13" spans="2:23" ht="30" customHeight="1" thickBot="1" x14ac:dyDescent="0.3">
      <c r="B13" s="64"/>
      <c r="C13" s="492" t="s">
        <v>132</v>
      </c>
      <c r="D13" s="487" t="s">
        <v>11</v>
      </c>
      <c r="E13" s="85" t="s">
        <v>12</v>
      </c>
      <c r="F13" s="85" t="s">
        <v>13</v>
      </c>
      <c r="G13" s="85" t="s">
        <v>14</v>
      </c>
      <c r="H13" s="86" t="s">
        <v>15</v>
      </c>
      <c r="I13" s="71" t="s">
        <v>16</v>
      </c>
      <c r="J13" s="64"/>
      <c r="Q13" s="107"/>
      <c r="R13" s="107"/>
      <c r="S13" s="107"/>
      <c r="T13" s="107"/>
      <c r="U13" s="107"/>
      <c r="V13" s="107"/>
      <c r="W13" s="107"/>
    </row>
    <row r="14" spans="2:23" ht="30" customHeight="1" x14ac:dyDescent="0.25">
      <c r="B14" s="81">
        <v>1</v>
      </c>
      <c r="C14" s="493" t="s">
        <v>427</v>
      </c>
      <c r="D14" s="499">
        <f>SUMIF('2. Annual Costs of Staff Posts'!$I$13:$I$311,'Summary of Staff by Type'!$C14,'2. Annual Costs of Staff Posts'!$O$13:$O$311)</f>
        <v>40569.600000000006</v>
      </c>
      <c r="E14" s="72">
        <f>SUMIF('2. Annual Costs of Staff Posts'!$I$13:$I$311,'Summary of Staff by Type'!$C14,'2. Annual Costs of Staff Posts'!$T$13:$T$311)</f>
        <v>40569.600000000006</v>
      </c>
      <c r="F14" s="72">
        <f>SUMIF('2. Annual Costs of Staff Posts'!$I$13:$I$311,'Summary of Staff by Type'!$C14,'2. Annual Costs of Staff Posts'!$Y$13:$Y$311)</f>
        <v>40569.600000000006</v>
      </c>
      <c r="G14" s="72">
        <f>SUMIF('2. Annual Costs of Staff Posts'!$I$13:$I$311,'Summary of Staff by Type'!$C14,'2. Annual Costs of Staff Posts'!$AD$13:$AD$311)</f>
        <v>40569.600000000006</v>
      </c>
      <c r="H14" s="72">
        <f>SUMIF('2. Annual Costs of Staff Posts'!$I$13:$I$311,'Summary of Staff by Type'!$C14,'2. Annual Costs of Staff Posts'!$AI$13:$AI$311)</f>
        <v>0</v>
      </c>
      <c r="I14" s="73">
        <f t="shared" ref="I14:I19" si="0">SUM(D14:H14)</f>
        <v>162278.40000000002</v>
      </c>
      <c r="J14" s="64"/>
      <c r="Q14" s="107"/>
      <c r="R14" s="107"/>
      <c r="S14" s="107"/>
      <c r="T14" s="107"/>
      <c r="U14" s="107"/>
      <c r="V14" s="107"/>
      <c r="W14" s="107"/>
    </row>
    <row r="15" spans="2:23" ht="30" customHeight="1" x14ac:dyDescent="0.25">
      <c r="B15" s="81">
        <v>2</v>
      </c>
      <c r="C15" s="493" t="s">
        <v>300</v>
      </c>
      <c r="D15" s="499">
        <f>SUMIF('2. Annual Costs of Staff Posts'!$I$13:$I$311,'Summary of Staff by Type'!$C15,'2. Annual Costs of Staff Posts'!$O$13:$O$311)</f>
        <v>80032.08</v>
      </c>
      <c r="E15" s="72">
        <f>SUMIF('2. Annual Costs of Staff Posts'!$I$13:$I$311,'Summary of Staff by Type'!$C15,'2. Annual Costs of Staff Posts'!$T$13:$T$311)</f>
        <v>80032.08</v>
      </c>
      <c r="F15" s="72">
        <f>SUMIF('2. Annual Costs of Staff Posts'!$I$13:$I$311,'Summary of Staff by Type'!$C15,'2. Annual Costs of Staff Posts'!$Y$13:$Y$311)</f>
        <v>80032.08</v>
      </c>
      <c r="G15" s="72">
        <f>SUMIF('2. Annual Costs of Staff Posts'!$I$13:$I$311,'Summary of Staff by Type'!$C15,'2. Annual Costs of Staff Posts'!$AD$13:$AD$311)</f>
        <v>80032.08</v>
      </c>
      <c r="H15" s="72">
        <f>SUMIF('2. Annual Costs of Staff Posts'!$I$13:$I$311,'Summary of Staff by Type'!$C15,'2. Annual Costs of Staff Posts'!$AI$13:$AI$311)</f>
        <v>0</v>
      </c>
      <c r="I15" s="73">
        <f t="shared" si="0"/>
        <v>320128.32</v>
      </c>
      <c r="J15" s="64"/>
      <c r="Q15" s="107"/>
      <c r="R15" s="107"/>
      <c r="S15" s="107"/>
      <c r="T15" s="107"/>
      <c r="U15" s="107"/>
      <c r="V15" s="107"/>
      <c r="W15" s="107"/>
    </row>
    <row r="16" spans="2:23" ht="30" customHeight="1" x14ac:dyDescent="0.25">
      <c r="B16" s="81">
        <v>3</v>
      </c>
      <c r="C16" s="493" t="s">
        <v>369</v>
      </c>
      <c r="D16" s="499">
        <f>SUMIF('2. Annual Costs of Staff Posts'!$I$13:$I$311,'Summary of Staff by Type'!$C16,'2. Annual Costs of Staff Posts'!$O$13:$O$311)</f>
        <v>140243.20000000001</v>
      </c>
      <c r="E16" s="72">
        <f>SUMIF('2. Annual Costs of Staff Posts'!$I$13:$I$311,'Summary of Staff by Type'!$C16,'2. Annual Costs of Staff Posts'!$T$13:$T$311)</f>
        <v>216406.58198766969</v>
      </c>
      <c r="F16" s="72">
        <f>SUMIF('2. Annual Costs of Staff Posts'!$I$13:$I$311,'Summary of Staff by Type'!$C16,'2. Annual Costs of Staff Posts'!$Y$13:$Y$311)</f>
        <v>147221.78756799205</v>
      </c>
      <c r="G16" s="72">
        <f>SUMIF('2. Annual Costs of Staff Posts'!$I$13:$I$311,'Summary of Staff by Type'!$C16,'2. Annual Costs of Staff Posts'!$AD$13:$AD$311)</f>
        <v>150436.19332331911</v>
      </c>
      <c r="H16" s="72">
        <f>SUMIF('2. Annual Costs of Staff Posts'!$I$13:$I$311,'Summary of Staff by Type'!$C16,'2. Annual Costs of Staff Posts'!$AI$13:$AI$311)</f>
        <v>0</v>
      </c>
      <c r="I16" s="73">
        <f t="shared" si="0"/>
        <v>654307.76287898084</v>
      </c>
      <c r="J16" s="64"/>
      <c r="Q16" s="107"/>
      <c r="R16" s="107"/>
      <c r="S16" s="107"/>
      <c r="T16" s="107"/>
      <c r="U16" s="107"/>
      <c r="V16" s="107"/>
      <c r="W16" s="107"/>
    </row>
    <row r="17" spans="2:23" ht="30" customHeight="1" x14ac:dyDescent="0.25">
      <c r="B17" s="81">
        <v>4</v>
      </c>
      <c r="C17" s="493" t="s">
        <v>301</v>
      </c>
      <c r="D17" s="499">
        <f>SUMIF('2. Annual Costs of Staff Posts'!$I$13:$I$311,'Summary of Staff by Type'!$C17,'2. Annual Costs of Staff Posts'!$O$13:$O$311)</f>
        <v>25200</v>
      </c>
      <c r="E17" s="72">
        <f>SUMIF('2. Annual Costs of Staff Posts'!$I$13:$I$311,'Summary of Staff by Type'!$C17,'2. Annual Costs of Staff Posts'!$T$13:$T$311)</f>
        <v>50400</v>
      </c>
      <c r="F17" s="72">
        <f>SUMIF('2. Annual Costs of Staff Posts'!$I$13:$I$311,'Summary of Staff by Type'!$C17,'2. Annual Costs of Staff Posts'!$Y$13:$Y$311)</f>
        <v>50400</v>
      </c>
      <c r="G17" s="72">
        <f>SUMIF('2. Annual Costs of Staff Posts'!$I$13:$I$311,'Summary of Staff by Type'!$C17,'2. Annual Costs of Staff Posts'!$AD$13:$AD$311)</f>
        <v>25200</v>
      </c>
      <c r="H17" s="72">
        <f>SUMIF('2. Annual Costs of Staff Posts'!$I$13:$I$311,'Summary of Staff by Type'!$C17,'2. Annual Costs of Staff Posts'!$AI$13:$AI$311)</f>
        <v>0</v>
      </c>
      <c r="I17" s="73">
        <f t="shared" si="0"/>
        <v>151200</v>
      </c>
      <c r="J17" s="64"/>
      <c r="Q17" s="107"/>
      <c r="R17" s="107"/>
      <c r="S17" s="107"/>
      <c r="T17" s="107"/>
      <c r="U17" s="107"/>
      <c r="V17" s="107"/>
      <c r="W17" s="107"/>
    </row>
    <row r="18" spans="2:23" ht="30" customHeight="1" x14ac:dyDescent="0.25">
      <c r="B18" s="81">
        <v>5</v>
      </c>
      <c r="C18" s="493" t="s">
        <v>428</v>
      </c>
      <c r="D18" s="499">
        <f>SUMIF('2. Annual Costs of Staff Posts'!$I$13:$I$311,'Summary of Staff by Type'!$C18,'2. Annual Costs of Staff Posts'!$O$13:$O$311)</f>
        <v>0</v>
      </c>
      <c r="E18" s="72">
        <f>SUMIF('2. Annual Costs of Staff Posts'!$I$13:$I$311,'Summary of Staff by Type'!$C18,'2. Annual Costs of Staff Posts'!$T$13:$T$311)</f>
        <v>0</v>
      </c>
      <c r="F18" s="72">
        <f>SUMIF('2. Annual Costs of Staff Posts'!$I$13:$I$311,'Summary of Staff by Type'!$C18,'2. Annual Costs of Staff Posts'!$Y$13:$Y$311)</f>
        <v>0</v>
      </c>
      <c r="G18" s="72">
        <f>SUMIF('2. Annual Costs of Staff Posts'!$I$13:$I$311,'Summary of Staff by Type'!$C18,'2. Annual Costs of Staff Posts'!$AD$13:$AD$311)</f>
        <v>0</v>
      </c>
      <c r="H18" s="72">
        <f>SUMIF('2. Annual Costs of Staff Posts'!$I$13:$I$311,'Summary of Staff by Type'!$C18,'2. Annual Costs of Staff Posts'!$AI$13:$AI$311)</f>
        <v>0</v>
      </c>
      <c r="I18" s="73">
        <f t="shared" si="0"/>
        <v>0</v>
      </c>
      <c r="J18" s="64"/>
      <c r="Q18" s="107"/>
      <c r="R18" s="107"/>
      <c r="S18" s="107"/>
      <c r="T18" s="107"/>
      <c r="U18" s="107"/>
      <c r="V18" s="107"/>
      <c r="W18" s="107"/>
    </row>
    <row r="19" spans="2:23" ht="30" customHeight="1" thickBot="1" x14ac:dyDescent="0.3">
      <c r="B19" s="81">
        <v>6</v>
      </c>
      <c r="C19" s="502" t="s">
        <v>28</v>
      </c>
      <c r="D19" s="500">
        <f>SUMIF('2. Annual Costs of Staff Posts'!$I$13:$I$311,'Summary of Staff by Type'!$C19,'2. Annual Costs of Staff Posts'!$O$13:$O$311)</f>
        <v>9000</v>
      </c>
      <c r="E19" s="480">
        <f>SUMIF('2. Annual Costs of Staff Posts'!$I$13:$I$311,'Summary of Staff by Type'!$C19,'2. Annual Costs of Staff Posts'!$T$13:$T$311)</f>
        <v>23400</v>
      </c>
      <c r="F19" s="480">
        <f>SUMIF('2. Annual Costs of Staff Posts'!$I$13:$I$311,'Summary of Staff by Type'!$C19,'2. Annual Costs of Staff Posts'!$Y$13:$Y$311)</f>
        <v>23400</v>
      </c>
      <c r="G19" s="480">
        <f>SUMIF('2. Annual Costs of Staff Posts'!$I$13:$I$311,'Summary of Staff by Type'!$C19,'2. Annual Costs of Staff Posts'!$AD$13:$AD$311)</f>
        <v>23400</v>
      </c>
      <c r="H19" s="480">
        <f>SUMIF('2. Annual Costs of Staff Posts'!$I$13:$I$311,'Summary of Staff by Type'!$C19,'2. Annual Costs of Staff Posts'!$AI$13:$AI$311)</f>
        <v>0</v>
      </c>
      <c r="I19" s="73">
        <f t="shared" si="0"/>
        <v>79200</v>
      </c>
      <c r="J19" s="64"/>
      <c r="Q19" s="107"/>
      <c r="R19" s="107"/>
      <c r="S19" s="107"/>
      <c r="T19" s="107"/>
      <c r="U19" s="107"/>
      <c r="V19" s="107"/>
      <c r="W19" s="107"/>
    </row>
    <row r="20" spans="2:23" ht="30" customHeight="1" thickBot="1" x14ac:dyDescent="0.3">
      <c r="B20" s="81">
        <v>6</v>
      </c>
      <c r="C20" s="495" t="s">
        <v>150</v>
      </c>
      <c r="D20" s="501">
        <f t="shared" ref="D20:I20" si="1">SUM(D14:D19)</f>
        <v>295044.88</v>
      </c>
      <c r="E20" s="501">
        <f t="shared" si="1"/>
        <v>410808.26198766968</v>
      </c>
      <c r="F20" s="501">
        <f t="shared" si="1"/>
        <v>341623.46756799205</v>
      </c>
      <c r="G20" s="501">
        <f t="shared" si="1"/>
        <v>319637.87332331913</v>
      </c>
      <c r="H20" s="501">
        <f t="shared" si="1"/>
        <v>0</v>
      </c>
      <c r="I20" s="49">
        <f t="shared" si="1"/>
        <v>1367114.4828789809</v>
      </c>
      <c r="J20" s="64"/>
      <c r="Q20" s="107"/>
      <c r="R20" s="107"/>
      <c r="S20" s="107"/>
      <c r="T20" s="107"/>
      <c r="U20" s="107"/>
      <c r="V20" s="107"/>
      <c r="W20" s="107"/>
    </row>
    <row r="21" spans="2:23" ht="30" customHeight="1" x14ac:dyDescent="0.25">
      <c r="B21" s="81">
        <v>7</v>
      </c>
      <c r="C21" s="64"/>
      <c r="D21" s="64"/>
      <c r="E21" s="64"/>
      <c r="F21" s="64"/>
      <c r="G21" s="64"/>
      <c r="H21" s="64"/>
      <c r="I21" s="64"/>
      <c r="J21" s="64"/>
      <c r="Q21" s="107"/>
      <c r="R21" s="107"/>
      <c r="S21" s="107"/>
      <c r="T21" s="107"/>
      <c r="U21" s="107"/>
      <c r="V21" s="107"/>
      <c r="W21" s="107"/>
    </row>
    <row r="22" spans="2:23" ht="30" customHeight="1" thickBot="1" x14ac:dyDescent="0.3">
      <c r="B22" s="81">
        <v>8</v>
      </c>
      <c r="C22" s="64"/>
      <c r="D22" s="64"/>
      <c r="E22" s="64"/>
      <c r="F22" s="64"/>
      <c r="G22" s="64"/>
      <c r="H22" s="64"/>
      <c r="I22" s="64"/>
      <c r="J22" s="64"/>
      <c r="Q22" s="107"/>
      <c r="R22" s="107"/>
      <c r="S22" s="107"/>
      <c r="T22" s="107"/>
      <c r="U22" s="107"/>
      <c r="V22" s="107"/>
      <c r="W22" s="107"/>
    </row>
    <row r="23" spans="2:23" ht="30" customHeight="1" thickBot="1" x14ac:dyDescent="0.3">
      <c r="B23" s="81">
        <v>9</v>
      </c>
      <c r="C23" s="492" t="s">
        <v>313</v>
      </c>
      <c r="D23" s="487" t="s">
        <v>138</v>
      </c>
      <c r="E23" s="85" t="s">
        <v>137</v>
      </c>
      <c r="F23" s="85" t="s">
        <v>136</v>
      </c>
      <c r="G23" s="85" t="s">
        <v>135</v>
      </c>
      <c r="H23" s="86" t="s">
        <v>134</v>
      </c>
      <c r="I23" s="71" t="s">
        <v>133</v>
      </c>
      <c r="J23" s="64"/>
      <c r="Q23" s="107"/>
      <c r="R23" s="107"/>
      <c r="S23" s="107"/>
      <c r="T23" s="107"/>
      <c r="U23" s="107"/>
      <c r="V23" s="107"/>
      <c r="W23" s="107"/>
    </row>
    <row r="24" spans="2:23" ht="30" customHeight="1" x14ac:dyDescent="0.25">
      <c r="B24" s="81">
        <v>10</v>
      </c>
      <c r="C24" s="493" t="s">
        <v>427</v>
      </c>
      <c r="D24" s="488">
        <f t="shared" ref="D24:D29" si="2">IFERROR(D14/$D$20,0)</f>
        <v>0.13750314867351707</v>
      </c>
      <c r="E24" s="93">
        <f t="shared" ref="E24:E29" si="3">IFERROR(E14/$E$20,0)</f>
        <v>9.875556008466474E-2</v>
      </c>
      <c r="F24" s="93">
        <f t="shared" ref="F24:F29" si="4">IFERROR(F14/$F$20,0)</f>
        <v>0.1187553076748909</v>
      </c>
      <c r="G24" s="93">
        <f t="shared" ref="G24:G29" si="5">IFERROR(G14/$G$20,0)</f>
        <v>0.12692363260395981</v>
      </c>
      <c r="H24" s="93">
        <f t="shared" ref="H24:H29" si="6">IFERROR(H14/$H$20,0)</f>
        <v>0</v>
      </c>
      <c r="I24" s="94">
        <f t="shared" ref="I24:I29" si="7">IFERROR(I14/$I$20,"")</f>
        <v>0.11870139774853454</v>
      </c>
      <c r="J24" s="64"/>
      <c r="Q24" s="107"/>
      <c r="R24" s="107"/>
      <c r="S24" s="107"/>
      <c r="T24" s="107"/>
      <c r="U24" s="107"/>
      <c r="V24" s="107"/>
      <c r="W24" s="107"/>
    </row>
    <row r="25" spans="2:23" ht="30" customHeight="1" x14ac:dyDescent="0.25">
      <c r="B25" s="81">
        <v>11</v>
      </c>
      <c r="C25" s="493" t="s">
        <v>300</v>
      </c>
      <c r="D25" s="488">
        <f t="shared" si="2"/>
        <v>0.27125391906478769</v>
      </c>
      <c r="E25" s="93">
        <f t="shared" si="3"/>
        <v>0.19481614029077668</v>
      </c>
      <c r="F25" s="93">
        <f t="shared" si="4"/>
        <v>0.23426985438016348</v>
      </c>
      <c r="G25" s="93">
        <f t="shared" si="5"/>
        <v>0.25038359556048667</v>
      </c>
      <c r="H25" s="93">
        <f t="shared" si="6"/>
        <v>0</v>
      </c>
      <c r="I25" s="94">
        <f t="shared" si="7"/>
        <v>0.23416350569693895</v>
      </c>
      <c r="J25" s="64"/>
      <c r="Q25" s="107"/>
      <c r="R25" s="107"/>
      <c r="S25" s="107"/>
      <c r="T25" s="107"/>
      <c r="U25" s="107"/>
      <c r="V25" s="107"/>
      <c r="W25" s="107"/>
    </row>
    <row r="26" spans="2:23" ht="30" customHeight="1" x14ac:dyDescent="0.25">
      <c r="B26" s="81">
        <v>12</v>
      </c>
      <c r="C26" s="493" t="s">
        <v>369</v>
      </c>
      <c r="D26" s="488">
        <f t="shared" si="2"/>
        <v>0.47532836360353042</v>
      </c>
      <c r="E26" s="93">
        <f t="shared" si="3"/>
        <v>0.52678244819274123</v>
      </c>
      <c r="F26" s="93">
        <f t="shared" si="4"/>
        <v>0.43094752423204374</v>
      </c>
      <c r="G26" s="93">
        <f t="shared" si="5"/>
        <v>0.47064570840499353</v>
      </c>
      <c r="H26" s="93">
        <f t="shared" si="6"/>
        <v>0</v>
      </c>
      <c r="I26" s="94">
        <f t="shared" si="7"/>
        <v>0.47860495304027961</v>
      </c>
      <c r="J26" s="64"/>
      <c r="Q26" s="107"/>
      <c r="R26" s="107"/>
      <c r="S26" s="107"/>
      <c r="T26" s="107"/>
      <c r="U26" s="107"/>
      <c r="V26" s="107"/>
      <c r="W26" s="107"/>
    </row>
    <row r="27" spans="2:23" ht="30" customHeight="1" x14ac:dyDescent="0.25">
      <c r="B27" s="81">
        <v>13</v>
      </c>
      <c r="C27" s="493" t="s">
        <v>301</v>
      </c>
      <c r="D27" s="488">
        <f t="shared" si="2"/>
        <v>8.5410734800753021E-2</v>
      </c>
      <c r="E27" s="93">
        <f t="shared" si="3"/>
        <v>0.12268497170953378</v>
      </c>
      <c r="F27" s="93">
        <f t="shared" si="4"/>
        <v>0.14753084838929889</v>
      </c>
      <c r="G27" s="93">
        <f t="shared" si="5"/>
        <v>7.8839218075105175E-2</v>
      </c>
      <c r="H27" s="93">
        <f t="shared" si="6"/>
        <v>0</v>
      </c>
      <c r="I27" s="94">
        <f t="shared" si="7"/>
        <v>0.11059790668122449</v>
      </c>
      <c r="J27" s="64"/>
      <c r="Q27" s="107"/>
      <c r="R27" s="107"/>
      <c r="S27" s="107"/>
      <c r="T27" s="107"/>
      <c r="U27" s="107"/>
      <c r="V27" s="107"/>
      <c r="W27" s="107"/>
    </row>
    <row r="28" spans="2:23" ht="30" customHeight="1" x14ac:dyDescent="0.25">
      <c r="B28" s="81">
        <v>14</v>
      </c>
      <c r="C28" s="493" t="s">
        <v>428</v>
      </c>
      <c r="D28" s="488">
        <f t="shared" si="2"/>
        <v>0</v>
      </c>
      <c r="E28" s="93">
        <f t="shared" si="3"/>
        <v>0</v>
      </c>
      <c r="F28" s="93">
        <f t="shared" si="4"/>
        <v>0</v>
      </c>
      <c r="G28" s="93">
        <f t="shared" si="5"/>
        <v>0</v>
      </c>
      <c r="H28" s="93">
        <f t="shared" si="6"/>
        <v>0</v>
      </c>
      <c r="I28" s="94">
        <f t="shared" si="7"/>
        <v>0</v>
      </c>
      <c r="J28" s="64"/>
      <c r="Q28" s="107"/>
      <c r="R28" s="107"/>
      <c r="S28" s="107"/>
      <c r="T28" s="107"/>
      <c r="U28" s="107"/>
      <c r="V28" s="107"/>
      <c r="W28" s="107"/>
    </row>
    <row r="29" spans="2:23" ht="30" customHeight="1" thickBot="1" x14ac:dyDescent="0.3">
      <c r="B29" s="81">
        <v>15</v>
      </c>
      <c r="C29" s="494" t="s">
        <v>28</v>
      </c>
      <c r="D29" s="490">
        <f t="shared" si="2"/>
        <v>3.0503833857411795E-2</v>
      </c>
      <c r="E29" s="202">
        <f t="shared" si="3"/>
        <v>5.6960879722283544E-2</v>
      </c>
      <c r="F29" s="202">
        <f t="shared" si="4"/>
        <v>6.8496465323603054E-2</v>
      </c>
      <c r="G29" s="202">
        <f t="shared" si="5"/>
        <v>7.3207845355454812E-2</v>
      </c>
      <c r="H29" s="202">
        <f t="shared" si="6"/>
        <v>0</v>
      </c>
      <c r="I29" s="203">
        <f t="shared" si="7"/>
        <v>5.7932236833022351E-2</v>
      </c>
      <c r="J29" s="64"/>
      <c r="Q29" s="107"/>
      <c r="R29" s="107"/>
      <c r="S29" s="107"/>
      <c r="T29" s="107"/>
      <c r="U29" s="107"/>
      <c r="V29" s="107"/>
      <c r="W29" s="107"/>
    </row>
    <row r="30" spans="2:23" ht="30" customHeight="1" thickBot="1" x14ac:dyDescent="0.3">
      <c r="B30" s="81">
        <v>15</v>
      </c>
      <c r="C30" s="495" t="s">
        <v>150</v>
      </c>
      <c r="D30" s="491">
        <f t="shared" ref="D30:I30" si="8">SUM(D24:D29)</f>
        <v>1</v>
      </c>
      <c r="E30" s="491">
        <f t="shared" si="8"/>
        <v>1</v>
      </c>
      <c r="F30" s="491">
        <f t="shared" si="8"/>
        <v>1</v>
      </c>
      <c r="G30" s="491">
        <f t="shared" si="8"/>
        <v>1</v>
      </c>
      <c r="H30" s="491">
        <f t="shared" si="8"/>
        <v>0</v>
      </c>
      <c r="I30" s="95">
        <f t="shared" si="8"/>
        <v>1</v>
      </c>
      <c r="J30" s="64"/>
      <c r="Q30" s="107"/>
      <c r="R30" s="107"/>
      <c r="S30" s="107"/>
      <c r="T30" s="107"/>
      <c r="U30" s="107"/>
      <c r="V30" s="107"/>
      <c r="W30" s="107"/>
    </row>
    <row r="31" spans="2:23" ht="30" customHeight="1" x14ac:dyDescent="0.25">
      <c r="B31" s="81">
        <v>16</v>
      </c>
      <c r="C31" s="64"/>
      <c r="D31" s="64"/>
      <c r="E31" s="64"/>
      <c r="F31" s="64"/>
      <c r="G31" s="64"/>
      <c r="H31" s="64"/>
      <c r="I31" s="64"/>
      <c r="J31" s="64"/>
      <c r="Q31" s="107"/>
      <c r="R31" s="107"/>
      <c r="S31" s="107"/>
      <c r="T31" s="107"/>
      <c r="U31" s="107"/>
      <c r="V31" s="107"/>
      <c r="W31" s="107"/>
    </row>
    <row r="32" spans="2:23" ht="30" customHeight="1" thickBot="1" x14ac:dyDescent="0.3">
      <c r="B32" s="81">
        <v>17</v>
      </c>
      <c r="C32" s="64"/>
      <c r="D32" s="64"/>
      <c r="E32" s="64"/>
      <c r="F32" s="64"/>
      <c r="G32" s="64"/>
      <c r="H32" s="64"/>
      <c r="I32" s="64"/>
      <c r="J32" s="64"/>
      <c r="Q32" s="107"/>
      <c r="R32" s="107"/>
      <c r="S32" s="107"/>
      <c r="T32" s="107"/>
      <c r="U32" s="107"/>
      <c r="V32" s="107"/>
      <c r="W32" s="107"/>
    </row>
    <row r="33" spans="2:23" ht="30" customHeight="1" thickBot="1" x14ac:dyDescent="0.3">
      <c r="B33" s="81">
        <v>18</v>
      </c>
      <c r="C33" s="492" t="s">
        <v>140</v>
      </c>
      <c r="D33" s="496" t="s">
        <v>329</v>
      </c>
      <c r="E33" s="199" t="s">
        <v>330</v>
      </c>
      <c r="F33" s="199" t="s">
        <v>331</v>
      </c>
      <c r="G33" s="199" t="s">
        <v>332</v>
      </c>
      <c r="H33" s="200" t="s">
        <v>333</v>
      </c>
      <c r="I33" s="71" t="s">
        <v>139</v>
      </c>
      <c r="J33" s="64"/>
      <c r="Q33" s="107"/>
      <c r="R33" s="107"/>
      <c r="S33" s="107"/>
      <c r="T33" s="107"/>
      <c r="U33" s="107"/>
      <c r="V33" s="107"/>
      <c r="W33" s="107"/>
    </row>
    <row r="34" spans="2:23" ht="30" customHeight="1" x14ac:dyDescent="0.25">
      <c r="B34" s="81">
        <v>19</v>
      </c>
      <c r="C34" s="493" t="s">
        <v>427</v>
      </c>
      <c r="D34" s="497">
        <f>SUMIF('2. Annual Costs of Staff Posts'!$I$13:$I$311,'Summary of Staff by Type'!$C34,'2. Annual Costs of Staff Posts'!$N$13:$N$311)</f>
        <v>0.40000000000000008</v>
      </c>
      <c r="E34" s="215">
        <f>SUMIF('2. Annual Costs of Staff Posts'!$I$13:$I$311,'Summary of Staff by Type'!$C34,'2. Annual Costs of Staff Posts'!$S$13:$S$311)</f>
        <v>0.40000000000000008</v>
      </c>
      <c r="F34" s="215">
        <f>SUMIF('2. Annual Costs of Staff Posts'!$I$13:$I$311,'Summary of Staff by Type'!$C34,'2. Annual Costs of Staff Posts'!$X$13:$X$311)</f>
        <v>0.40000000000000008</v>
      </c>
      <c r="G34" s="215">
        <f>SUMIF('2. Annual Costs of Staff Posts'!$I$13:$I$311,'Summary of Staff by Type'!$C34,'2. Annual Costs of Staff Posts'!$AC$13:$AC$311)</f>
        <v>0.40000000000000008</v>
      </c>
      <c r="H34" s="215">
        <f>SUMIF('2. Annual Costs of Staff Posts'!$I$13:$I$311,'Summary of Staff by Type'!$C34,'2. Annual Costs of Staff Posts'!$AH$13:$AH$311)</f>
        <v>0</v>
      </c>
      <c r="I34" s="216">
        <f t="shared" ref="I34:I39" si="9">SUM(D34:H34)</f>
        <v>1.6000000000000003</v>
      </c>
      <c r="J34" s="64"/>
      <c r="Q34" s="107"/>
      <c r="R34" s="107"/>
      <c r="S34" s="107"/>
      <c r="T34" s="107"/>
      <c r="U34" s="107"/>
      <c r="V34" s="107"/>
      <c r="W34" s="107"/>
    </row>
    <row r="35" spans="2:23" ht="30" customHeight="1" x14ac:dyDescent="0.25">
      <c r="B35" s="81">
        <v>20</v>
      </c>
      <c r="C35" s="493" t="s">
        <v>300</v>
      </c>
      <c r="D35" s="497">
        <f>SUMIF('2. Annual Costs of Staff Posts'!$I$13:$I$311,'Summary of Staff by Type'!$C35,'2. Annual Costs of Staff Posts'!$N$13:$N$311)</f>
        <v>2.4000000000000004</v>
      </c>
      <c r="E35" s="215">
        <f>SUMIF('2. Annual Costs of Staff Posts'!$I$13:$I$311,'Summary of Staff by Type'!$C35,'2. Annual Costs of Staff Posts'!$S$13:$S$311)</f>
        <v>2.4000000000000004</v>
      </c>
      <c r="F35" s="215">
        <f>SUMIF('2. Annual Costs of Staff Posts'!$I$13:$I$311,'Summary of Staff by Type'!$C35,'2. Annual Costs of Staff Posts'!$X$13:$X$311)</f>
        <v>2.4000000000000004</v>
      </c>
      <c r="G35" s="215">
        <f>SUMIF('2. Annual Costs of Staff Posts'!$I$13:$I$311,'Summary of Staff by Type'!$C35,'2. Annual Costs of Staff Posts'!$AC$13:$AC$311)</f>
        <v>2.4000000000000004</v>
      </c>
      <c r="H35" s="215">
        <f>SUMIF('2. Annual Costs of Staff Posts'!$I$13:$I$311,'Summary of Staff by Type'!$C35,'2. Annual Costs of Staff Posts'!$AH$13:$AH$311)</f>
        <v>0</v>
      </c>
      <c r="I35" s="216">
        <f t="shared" si="9"/>
        <v>9.6000000000000014</v>
      </c>
      <c r="J35" s="64"/>
      <c r="Q35" s="107"/>
      <c r="R35" s="107"/>
      <c r="S35" s="107"/>
      <c r="T35" s="107"/>
      <c r="U35" s="107"/>
      <c r="V35" s="107"/>
      <c r="W35" s="107"/>
    </row>
    <row r="36" spans="2:23" ht="30" customHeight="1" x14ac:dyDescent="0.25">
      <c r="B36" s="81">
        <v>21</v>
      </c>
      <c r="C36" s="493" t="s">
        <v>369</v>
      </c>
      <c r="D36" s="497">
        <f>SUMIF('2. Annual Costs of Staff Posts'!$I$13:$I$311,'Summary of Staff by Type'!$C36,'2. Annual Costs of Staff Posts'!$N$13:$N$311)</f>
        <v>12</v>
      </c>
      <c r="E36" s="215">
        <f>SUMIF('2. Annual Costs of Staff Posts'!$I$13:$I$311,'Summary of Staff by Type'!$C36,'2. Annual Costs of Staff Posts'!$S$13:$S$311)</f>
        <v>22</v>
      </c>
      <c r="F36" s="215">
        <f>SUMIF('2. Annual Costs of Staff Posts'!$I$13:$I$311,'Summary of Staff by Type'!$C36,'2. Annual Costs of Staff Posts'!$X$13:$X$311)</f>
        <v>12</v>
      </c>
      <c r="G36" s="215">
        <f>SUMIF('2. Annual Costs of Staff Posts'!$I$13:$I$311,'Summary of Staff by Type'!$C36,'2. Annual Costs of Staff Posts'!$AC$13:$AC$311)</f>
        <v>12</v>
      </c>
      <c r="H36" s="215">
        <f>SUMIF('2. Annual Costs of Staff Posts'!$I$13:$I$311,'Summary of Staff by Type'!$C36,'2. Annual Costs of Staff Posts'!$AH$13:$AH$311)</f>
        <v>0</v>
      </c>
      <c r="I36" s="216">
        <f>SUM(D36:H36)</f>
        <v>58</v>
      </c>
      <c r="J36" s="64"/>
      <c r="Q36" s="107"/>
      <c r="R36" s="107"/>
      <c r="S36" s="107"/>
      <c r="T36" s="107"/>
      <c r="U36" s="107"/>
      <c r="V36" s="107"/>
      <c r="W36" s="107"/>
    </row>
    <row r="37" spans="2:23" ht="30" customHeight="1" x14ac:dyDescent="0.25">
      <c r="B37" s="81">
        <v>22</v>
      </c>
      <c r="C37" s="493" t="s">
        <v>301</v>
      </c>
      <c r="D37" s="497">
        <f>SUMIF('2. Annual Costs of Staff Posts'!$I$13:$I$311,'Summary of Staff by Type'!$C37,'2. Annual Costs of Staff Posts'!$N$13:$N$311)</f>
        <v>3</v>
      </c>
      <c r="E37" s="215">
        <f>SUMIF('2. Annual Costs of Staff Posts'!$I$13:$I$311,'Summary of Staff by Type'!$C37,'2. Annual Costs of Staff Posts'!$S$13:$S$311)</f>
        <v>6</v>
      </c>
      <c r="F37" s="215">
        <f>SUMIF('2. Annual Costs of Staff Posts'!$I$13:$I$311,'Summary of Staff by Type'!$C37,'2. Annual Costs of Staff Posts'!$X$13:$X$311)</f>
        <v>6</v>
      </c>
      <c r="G37" s="215">
        <f>SUMIF('2. Annual Costs of Staff Posts'!$I$13:$I$311,'Summary of Staff by Type'!$C37,'2. Annual Costs of Staff Posts'!$AC$13:$AC$311)</f>
        <v>3</v>
      </c>
      <c r="H37" s="215">
        <f>SUMIF('2. Annual Costs of Staff Posts'!$I$13:$I$311,'Summary of Staff by Type'!$C37,'2. Annual Costs of Staff Posts'!$AH$13:$AH$311)</f>
        <v>0</v>
      </c>
      <c r="I37" s="216">
        <f t="shared" si="9"/>
        <v>18</v>
      </c>
      <c r="J37" s="64"/>
      <c r="Q37" s="107"/>
      <c r="R37" s="107"/>
      <c r="S37" s="107"/>
      <c r="T37" s="107"/>
      <c r="U37" s="107"/>
      <c r="V37" s="107"/>
      <c r="W37" s="107"/>
    </row>
    <row r="38" spans="2:23" ht="30" customHeight="1" x14ac:dyDescent="0.25">
      <c r="B38" s="81">
        <v>23</v>
      </c>
      <c r="C38" s="493" t="s">
        <v>428</v>
      </c>
      <c r="D38" s="497">
        <f>SUMIF('2. Annual Costs of Staff Posts'!$I$13:$I$311,'Summary of Staff by Type'!$C38,'2. Annual Costs of Staff Posts'!$N$13:$N$311)</f>
        <v>0</v>
      </c>
      <c r="E38" s="215">
        <f>SUMIF('2. Annual Costs of Staff Posts'!$I$13:$I$311,'Summary of Staff by Type'!$C38,'2. Annual Costs of Staff Posts'!$S$13:$S$311)</f>
        <v>0</v>
      </c>
      <c r="F38" s="215">
        <f>SUMIF('2. Annual Costs of Staff Posts'!$I$13:$I$311,'Summary of Staff by Type'!$C38,'2. Annual Costs of Staff Posts'!$X$13:$X$311)</f>
        <v>0</v>
      </c>
      <c r="G38" s="215">
        <f>SUMIF('2. Annual Costs of Staff Posts'!$I$13:$I$311,'Summary of Staff by Type'!$C38,'2. Annual Costs of Staff Posts'!$AC$13:$AC$311)</f>
        <v>0</v>
      </c>
      <c r="H38" s="215">
        <f>SUMIF('2. Annual Costs of Staff Posts'!$I$13:$I$311,'Summary of Staff by Type'!$C38,'2. Annual Costs of Staff Posts'!$AH$13:$AH$311)</f>
        <v>0</v>
      </c>
      <c r="I38" s="216">
        <f t="shared" si="9"/>
        <v>0</v>
      </c>
      <c r="J38" s="64"/>
      <c r="Q38" s="107"/>
      <c r="R38" s="107"/>
      <c r="S38" s="107"/>
      <c r="T38" s="107"/>
      <c r="U38" s="107"/>
      <c r="V38" s="107"/>
      <c r="W38" s="107"/>
    </row>
    <row r="39" spans="2:23" ht="30" customHeight="1" thickBot="1" x14ac:dyDescent="0.3">
      <c r="B39" s="81"/>
      <c r="C39" s="494" t="s">
        <v>28</v>
      </c>
      <c r="D39" s="497">
        <f>SUMIF('2. Annual Costs of Staff Posts'!$I$13:$I$311,'Summary of Staff by Type'!$C39,'2. Annual Costs of Staff Posts'!$N$13:$N$311)</f>
        <v>3</v>
      </c>
      <c r="E39" s="215">
        <f>SUMIF('2. Annual Costs of Staff Posts'!$I$13:$I$311,'Summary of Staff by Type'!$C39,'2. Annual Costs of Staff Posts'!$S$13:$S$311)</f>
        <v>5</v>
      </c>
      <c r="F39" s="215">
        <f>SUMIF('2. Annual Costs of Staff Posts'!$I$13:$I$311,'Summary of Staff by Type'!$C39,'2. Annual Costs of Staff Posts'!$X$13:$X$311)</f>
        <v>5</v>
      </c>
      <c r="G39" s="215">
        <f>SUMIF('2. Annual Costs of Staff Posts'!$I$13:$I$311,'Summary of Staff by Type'!$C39,'2. Annual Costs of Staff Posts'!$AC$13:$AC$311)</f>
        <v>5</v>
      </c>
      <c r="H39" s="215">
        <f>SUMIF('2. Annual Costs of Staff Posts'!$I$13:$I$311,'Summary of Staff by Type'!$C39,'2. Annual Costs of Staff Posts'!$AH$13:$AH$311)</f>
        <v>0</v>
      </c>
      <c r="I39" s="481">
        <f t="shared" si="9"/>
        <v>18</v>
      </c>
      <c r="J39" s="64"/>
      <c r="Q39" s="107"/>
      <c r="R39" s="107"/>
      <c r="S39" s="107"/>
      <c r="T39" s="107"/>
      <c r="U39" s="107"/>
      <c r="V39" s="107"/>
      <c r="W39" s="107"/>
    </row>
    <row r="40" spans="2:23" ht="30" customHeight="1" thickBot="1" x14ac:dyDescent="0.3">
      <c r="B40" s="81">
        <v>25</v>
      </c>
      <c r="C40" s="495" t="s">
        <v>150</v>
      </c>
      <c r="D40" s="498">
        <f t="shared" ref="D40:I40" si="10">SUM(D34:D39)</f>
        <v>20.8</v>
      </c>
      <c r="E40" s="498">
        <f t="shared" si="10"/>
        <v>35.799999999999997</v>
      </c>
      <c r="F40" s="498">
        <f t="shared" si="10"/>
        <v>25.8</v>
      </c>
      <c r="G40" s="498">
        <f t="shared" si="10"/>
        <v>22.8</v>
      </c>
      <c r="H40" s="498">
        <f t="shared" si="10"/>
        <v>0</v>
      </c>
      <c r="I40" s="217">
        <f t="shared" si="10"/>
        <v>105.2</v>
      </c>
      <c r="J40" s="64"/>
      <c r="Q40" s="107"/>
      <c r="R40" s="107"/>
      <c r="S40" s="107"/>
      <c r="T40" s="107"/>
      <c r="U40" s="107"/>
      <c r="V40" s="107"/>
      <c r="W40" s="107"/>
    </row>
    <row r="41" spans="2:23" ht="30" customHeight="1" x14ac:dyDescent="0.25">
      <c r="B41" s="81">
        <v>26</v>
      </c>
      <c r="C41" s="64"/>
      <c r="D41" s="64"/>
      <c r="E41" s="64"/>
      <c r="F41" s="64"/>
      <c r="G41" s="64"/>
      <c r="H41" s="64"/>
      <c r="I41" s="64"/>
      <c r="J41" s="64"/>
      <c r="Q41" s="107"/>
      <c r="R41" s="107"/>
      <c r="S41" s="107"/>
      <c r="T41" s="107"/>
      <c r="U41" s="107"/>
      <c r="V41" s="107"/>
      <c r="W41" s="107"/>
    </row>
    <row r="42" spans="2:23" ht="30" customHeight="1" thickBot="1" x14ac:dyDescent="0.3">
      <c r="B42" s="81">
        <v>27</v>
      </c>
      <c r="C42" s="64"/>
      <c r="D42" s="64"/>
      <c r="E42" s="64"/>
      <c r="F42" s="64"/>
      <c r="G42" s="64"/>
      <c r="H42" s="64"/>
      <c r="I42" s="64"/>
      <c r="J42" s="64"/>
      <c r="Q42" s="107"/>
      <c r="R42" s="107"/>
      <c r="S42" s="107"/>
      <c r="T42" s="107"/>
      <c r="U42" s="107"/>
      <c r="V42" s="107"/>
      <c r="W42" s="107"/>
    </row>
    <row r="43" spans="2:23" ht="39" thickBot="1" x14ac:dyDescent="0.3">
      <c r="B43" s="81">
        <v>28</v>
      </c>
      <c r="C43" s="492" t="s">
        <v>147</v>
      </c>
      <c r="D43" s="487" t="s">
        <v>141</v>
      </c>
      <c r="E43" s="85" t="s">
        <v>142</v>
      </c>
      <c r="F43" s="85" t="s">
        <v>143</v>
      </c>
      <c r="G43" s="85" t="s">
        <v>144</v>
      </c>
      <c r="H43" s="86" t="s">
        <v>145</v>
      </c>
      <c r="I43" s="71" t="s">
        <v>146</v>
      </c>
      <c r="J43" s="64"/>
      <c r="Q43" s="107"/>
      <c r="R43" s="107"/>
      <c r="S43" s="107"/>
      <c r="T43" s="107"/>
      <c r="U43" s="107"/>
      <c r="V43" s="107"/>
      <c r="W43" s="107"/>
    </row>
    <row r="44" spans="2:23" ht="30" customHeight="1" x14ac:dyDescent="0.25">
      <c r="B44" s="81">
        <v>29</v>
      </c>
      <c r="C44" s="493" t="s">
        <v>427</v>
      </c>
      <c r="D44" s="488">
        <f t="shared" ref="D44:D49" si="11">IFERROR(D34/$D$40,0)</f>
        <v>1.9230769230769235E-2</v>
      </c>
      <c r="E44" s="93">
        <f t="shared" ref="E44:E49" si="12">IFERROR(E34/$E$40,0)</f>
        <v>1.1173184357541903E-2</v>
      </c>
      <c r="F44" s="93">
        <f t="shared" ref="F44:F49" si="13">IFERROR(F34/$F$40,0)</f>
        <v>1.5503875968992251E-2</v>
      </c>
      <c r="G44" s="93">
        <f t="shared" ref="G44:G49" si="14">IFERROR(G34/$G$40,0)</f>
        <v>1.754385964912281E-2</v>
      </c>
      <c r="H44" s="483">
        <f t="shared" ref="H44:H49" si="15">IFERROR(H34/$H$40,0)</f>
        <v>0</v>
      </c>
      <c r="I44" s="94">
        <f t="shared" ref="I44:I50" si="16">IFERROR(I34/$I$40,0)</f>
        <v>1.5209125475285174E-2</v>
      </c>
      <c r="J44" s="64"/>
      <c r="Q44" s="107"/>
      <c r="R44" s="107"/>
      <c r="S44" s="107"/>
      <c r="T44" s="107"/>
      <c r="U44" s="107"/>
      <c r="V44" s="107"/>
      <c r="W44" s="107"/>
    </row>
    <row r="45" spans="2:23" ht="30" customHeight="1" x14ac:dyDescent="0.25">
      <c r="B45" s="81">
        <v>30</v>
      </c>
      <c r="C45" s="493" t="s">
        <v>300</v>
      </c>
      <c r="D45" s="488">
        <f t="shared" si="11"/>
        <v>0.11538461538461539</v>
      </c>
      <c r="E45" s="93">
        <f t="shared" si="12"/>
        <v>6.7039106145251409E-2</v>
      </c>
      <c r="F45" s="93">
        <f t="shared" si="13"/>
        <v>9.3023255813953501E-2</v>
      </c>
      <c r="G45" s="93">
        <f t="shared" si="14"/>
        <v>0.10526315789473685</v>
      </c>
      <c r="H45" s="483">
        <f t="shared" si="15"/>
        <v>0</v>
      </c>
      <c r="I45" s="94">
        <f t="shared" si="16"/>
        <v>9.1254752851711043E-2</v>
      </c>
      <c r="J45" s="64"/>
      <c r="Q45" s="107"/>
      <c r="R45" s="107"/>
      <c r="S45" s="107"/>
      <c r="T45" s="107"/>
      <c r="U45" s="107"/>
      <c r="V45" s="107"/>
      <c r="W45" s="107"/>
    </row>
    <row r="46" spans="2:23" ht="30" customHeight="1" x14ac:dyDescent="0.25">
      <c r="B46" s="81">
        <v>31</v>
      </c>
      <c r="C46" s="493" t="s">
        <v>369</v>
      </c>
      <c r="D46" s="488">
        <f t="shared" si="11"/>
        <v>0.57692307692307687</v>
      </c>
      <c r="E46" s="93">
        <f t="shared" si="12"/>
        <v>0.61452513966480449</v>
      </c>
      <c r="F46" s="93">
        <f t="shared" si="13"/>
        <v>0.46511627906976744</v>
      </c>
      <c r="G46" s="93">
        <f t="shared" si="14"/>
        <v>0.52631578947368418</v>
      </c>
      <c r="H46" s="483">
        <f t="shared" si="15"/>
        <v>0</v>
      </c>
      <c r="I46" s="94">
        <f t="shared" si="16"/>
        <v>0.55133079847908739</v>
      </c>
      <c r="J46" s="64"/>
      <c r="Q46" s="107"/>
      <c r="R46" s="107"/>
      <c r="S46" s="107"/>
      <c r="T46" s="107"/>
      <c r="U46" s="107"/>
      <c r="V46" s="107"/>
      <c r="W46" s="107"/>
    </row>
    <row r="47" spans="2:23" ht="30" customHeight="1" x14ac:dyDescent="0.25">
      <c r="B47" s="81">
        <v>32</v>
      </c>
      <c r="C47" s="493" t="s">
        <v>301</v>
      </c>
      <c r="D47" s="488">
        <f t="shared" si="11"/>
        <v>0.14423076923076922</v>
      </c>
      <c r="E47" s="93">
        <f t="shared" si="12"/>
        <v>0.16759776536312851</v>
      </c>
      <c r="F47" s="93">
        <f t="shared" si="13"/>
        <v>0.23255813953488372</v>
      </c>
      <c r="G47" s="93">
        <f t="shared" si="14"/>
        <v>0.13157894736842105</v>
      </c>
      <c r="H47" s="483">
        <f t="shared" si="15"/>
        <v>0</v>
      </c>
      <c r="I47" s="94">
        <f t="shared" si="16"/>
        <v>0.17110266159695817</v>
      </c>
      <c r="J47" s="64"/>
      <c r="Q47" s="107"/>
      <c r="R47" s="107"/>
      <c r="S47" s="107"/>
      <c r="T47" s="107"/>
      <c r="U47" s="107"/>
      <c r="V47" s="107"/>
      <c r="W47" s="107"/>
    </row>
    <row r="48" spans="2:23" ht="30" customHeight="1" x14ac:dyDescent="0.25">
      <c r="B48" s="81">
        <v>33</v>
      </c>
      <c r="C48" s="493" t="s">
        <v>428</v>
      </c>
      <c r="D48" s="489">
        <f t="shared" si="11"/>
        <v>0</v>
      </c>
      <c r="E48" s="482">
        <f t="shared" si="12"/>
        <v>0</v>
      </c>
      <c r="F48" s="482">
        <f t="shared" si="13"/>
        <v>0</v>
      </c>
      <c r="G48" s="482">
        <f t="shared" si="14"/>
        <v>0</v>
      </c>
      <c r="H48" s="484">
        <f t="shared" si="15"/>
        <v>0</v>
      </c>
      <c r="I48" s="486">
        <f t="shared" si="16"/>
        <v>0</v>
      </c>
      <c r="J48" s="64"/>
      <c r="Q48" s="107"/>
      <c r="R48" s="107"/>
      <c r="S48" s="107"/>
      <c r="T48" s="107"/>
      <c r="U48" s="107"/>
      <c r="V48" s="107"/>
      <c r="W48" s="107"/>
    </row>
    <row r="49" spans="2:23" ht="30" customHeight="1" thickBot="1" x14ac:dyDescent="0.3">
      <c r="B49" s="81"/>
      <c r="C49" s="494" t="s">
        <v>28</v>
      </c>
      <c r="D49" s="490">
        <f t="shared" si="11"/>
        <v>0.14423076923076922</v>
      </c>
      <c r="E49" s="202">
        <f t="shared" si="12"/>
        <v>0.13966480446927376</v>
      </c>
      <c r="F49" s="202">
        <f t="shared" si="13"/>
        <v>0.19379844961240308</v>
      </c>
      <c r="G49" s="202">
        <f t="shared" si="14"/>
        <v>0.21929824561403508</v>
      </c>
      <c r="H49" s="485">
        <f t="shared" si="15"/>
        <v>0</v>
      </c>
      <c r="I49" s="203">
        <f t="shared" si="16"/>
        <v>0.17110266159695817</v>
      </c>
      <c r="J49" s="64"/>
      <c r="Q49" s="107"/>
      <c r="R49" s="107"/>
      <c r="S49" s="107"/>
      <c r="T49" s="107"/>
      <c r="U49" s="107"/>
      <c r="V49" s="107"/>
      <c r="W49" s="107"/>
    </row>
    <row r="50" spans="2:23" ht="30" customHeight="1" thickBot="1" x14ac:dyDescent="0.3">
      <c r="B50" s="81">
        <v>19</v>
      </c>
      <c r="C50" s="495" t="s">
        <v>150</v>
      </c>
      <c r="D50" s="491">
        <f>SUM(D44:D49)</f>
        <v>0.99999999999999978</v>
      </c>
      <c r="E50" s="491">
        <f>SUM(E44:E49)</f>
        <v>1</v>
      </c>
      <c r="F50" s="491">
        <f>SUM(F44:F49)</f>
        <v>1</v>
      </c>
      <c r="G50" s="491">
        <f>SUM(G44:G49)</f>
        <v>1</v>
      </c>
      <c r="H50" s="491">
        <f>SUM(H44:H49)</f>
        <v>0</v>
      </c>
      <c r="I50" s="95">
        <f t="shared" si="16"/>
        <v>1</v>
      </c>
      <c r="J50" s="64"/>
      <c r="Q50" s="107"/>
      <c r="R50" s="107"/>
      <c r="S50" s="107"/>
      <c r="T50" s="107"/>
      <c r="U50" s="107"/>
      <c r="V50" s="107"/>
      <c r="W50" s="107"/>
    </row>
    <row r="51" spans="2:23" ht="8.1" customHeight="1" x14ac:dyDescent="0.25">
      <c r="B51" s="81">
        <v>20</v>
      </c>
      <c r="C51" s="64"/>
      <c r="D51" s="64"/>
      <c r="E51" s="64"/>
      <c r="F51" s="64"/>
      <c r="G51" s="64"/>
      <c r="H51" s="64"/>
      <c r="I51" s="64"/>
      <c r="J51" s="64"/>
      <c r="Q51" s="107"/>
      <c r="R51" s="107"/>
      <c r="S51" s="107"/>
      <c r="T51" s="107"/>
      <c r="U51" s="107"/>
      <c r="V51" s="107"/>
      <c r="W51" s="107"/>
    </row>
    <row r="52" spans="2:23" s="53" customFormat="1" ht="8.1" customHeight="1" x14ac:dyDescent="0.25">
      <c r="B52" s="181">
        <v>21</v>
      </c>
      <c r="L52"/>
      <c r="M52"/>
      <c r="N52"/>
      <c r="O52"/>
      <c r="P52"/>
      <c r="Q52"/>
      <c r="R52"/>
    </row>
    <row r="53" spans="2:23" ht="30" hidden="1" customHeight="1" x14ac:dyDescent="0.25">
      <c r="B53" s="81">
        <v>22</v>
      </c>
      <c r="C53" s="107" t="s">
        <v>25</v>
      </c>
      <c r="J53" s="64"/>
      <c r="L53"/>
      <c r="M53"/>
      <c r="N53"/>
      <c r="O53"/>
      <c r="P53"/>
      <c r="Q53"/>
      <c r="R53"/>
    </row>
    <row r="54" spans="2:23" ht="30" hidden="1" customHeight="1" thickBot="1" x14ac:dyDescent="0.3">
      <c r="B54" s="81">
        <v>23</v>
      </c>
      <c r="C54" s="107" t="s">
        <v>314</v>
      </c>
      <c r="J54" s="64"/>
      <c r="L54"/>
      <c r="M54"/>
      <c r="N54"/>
      <c r="O54"/>
      <c r="P54"/>
      <c r="Q54"/>
      <c r="R54"/>
    </row>
    <row r="55" spans="2:23" ht="30" hidden="1" customHeight="1" thickBot="1" x14ac:dyDescent="0.3">
      <c r="B55" s="81">
        <v>24</v>
      </c>
      <c r="C55" s="119" t="e">
        <f>IF('START - AWARD DETAILS'!#REF!=0,"",'START - AWARD DETAILS'!#REF!)</f>
        <v>#REF!</v>
      </c>
      <c r="J55" s="64"/>
      <c r="L55"/>
      <c r="M55"/>
      <c r="N55"/>
      <c r="O55"/>
      <c r="P55"/>
      <c r="Q55"/>
      <c r="R55"/>
    </row>
    <row r="56" spans="2:23" ht="30" hidden="1" customHeight="1" thickBot="1" x14ac:dyDescent="0.3">
      <c r="B56" s="81">
        <v>25</v>
      </c>
      <c r="C56" s="119" t="e">
        <f>IF('START - AWARD DETAILS'!#REF!=0,"",'START - AWARD DETAILS'!#REF!)</f>
        <v>#REF!</v>
      </c>
      <c r="J56" s="64"/>
      <c r="L56"/>
      <c r="M56"/>
      <c r="N56"/>
      <c r="O56"/>
      <c r="P56"/>
      <c r="Q56"/>
      <c r="R56"/>
    </row>
    <row r="57" spans="2:23" ht="30" hidden="1" customHeight="1" thickBot="1" x14ac:dyDescent="0.3">
      <c r="B57" s="81">
        <v>26</v>
      </c>
      <c r="C57" s="119" t="e">
        <f>IF('START - AWARD DETAILS'!#REF!=0,"",'START - AWARD DETAILS'!#REF!)</f>
        <v>#REF!</v>
      </c>
      <c r="J57" s="64"/>
      <c r="L57"/>
      <c r="M57"/>
      <c r="N57"/>
      <c r="O57"/>
      <c r="P57"/>
      <c r="Q57"/>
      <c r="R57"/>
    </row>
    <row r="58" spans="2:23" ht="30" hidden="1" customHeight="1" thickBot="1" x14ac:dyDescent="0.3">
      <c r="B58" s="81">
        <v>27</v>
      </c>
      <c r="C58" s="119" t="e">
        <f>IF('START - AWARD DETAILS'!#REF!=0,"",'START - AWARD DETAILS'!#REF!)</f>
        <v>#REF!</v>
      </c>
      <c r="J58" s="64"/>
    </row>
    <row r="59" spans="2:23" ht="30" hidden="1" customHeight="1" thickBot="1" x14ac:dyDescent="0.3">
      <c r="B59" s="81">
        <v>28</v>
      </c>
      <c r="C59" s="119" t="e">
        <f>IF('START - AWARD DETAILS'!#REF!=0,"",'START - AWARD DETAILS'!#REF!)</f>
        <v>#REF!</v>
      </c>
      <c r="J59" s="64"/>
    </row>
    <row r="60" spans="2:23" ht="30" hidden="1" customHeight="1" thickBot="1" x14ac:dyDescent="0.3">
      <c r="B60" s="81">
        <v>29</v>
      </c>
      <c r="C60" s="119" t="e">
        <f>IF('START - AWARD DETAILS'!#REF!=0,"",'START - AWARD DETAILS'!#REF!)</f>
        <v>#REF!</v>
      </c>
      <c r="J60" s="64"/>
    </row>
    <row r="61" spans="2:23" ht="30" hidden="1" customHeight="1" thickBot="1" x14ac:dyDescent="0.3">
      <c r="B61" s="81">
        <v>30</v>
      </c>
      <c r="C61" s="119" t="e">
        <f>IF('START - AWARD DETAILS'!#REF!=0,"",'START - AWARD DETAILS'!#REF!)</f>
        <v>#REF!</v>
      </c>
      <c r="J61" s="64"/>
    </row>
    <row r="62" spans="2:23" ht="30" hidden="1" customHeight="1" thickBot="1" x14ac:dyDescent="0.3">
      <c r="B62" s="81">
        <v>31</v>
      </c>
      <c r="C62" s="119" t="e">
        <f>IF('START - AWARD DETAILS'!#REF!=0,"",'START - AWARD DETAILS'!#REF!)</f>
        <v>#REF!</v>
      </c>
      <c r="J62" s="64"/>
    </row>
    <row r="63" spans="2:23" ht="30" hidden="1" customHeight="1" thickBot="1" x14ac:dyDescent="0.3">
      <c r="B63" s="81">
        <v>32</v>
      </c>
      <c r="C63" s="119" t="e">
        <f>IF('START - AWARD DETAILS'!#REF!=0,"",'START - AWARD DETAILS'!#REF!)</f>
        <v>#REF!</v>
      </c>
      <c r="J63" s="64"/>
    </row>
    <row r="64" spans="2:23" ht="30" hidden="1" customHeight="1" thickBot="1" x14ac:dyDescent="0.3">
      <c r="B64" s="81">
        <v>33</v>
      </c>
      <c r="C64" s="119" t="e">
        <f>IF('START - AWARD DETAILS'!#REF!=0,"",'START - AWARD DETAILS'!#REF!)</f>
        <v>#REF!</v>
      </c>
      <c r="J64" s="64"/>
    </row>
    <row r="65" spans="2:10" ht="30" hidden="1" customHeight="1" thickBot="1" x14ac:dyDescent="0.3">
      <c r="B65" s="81">
        <v>34</v>
      </c>
      <c r="C65" s="119" t="e">
        <f>IF('START - AWARD DETAILS'!#REF!=0,"",'START - AWARD DETAILS'!#REF!)</f>
        <v>#REF!</v>
      </c>
      <c r="J65" s="64"/>
    </row>
    <row r="66" spans="2:10" ht="30" hidden="1" customHeight="1" thickBot="1" x14ac:dyDescent="0.3">
      <c r="B66" s="81">
        <v>35</v>
      </c>
      <c r="C66" s="119" t="e">
        <f>IF('START - AWARD DETAILS'!#REF!=0,"",'START - AWARD DETAILS'!#REF!)</f>
        <v>#REF!</v>
      </c>
      <c r="J66" s="64"/>
    </row>
    <row r="67" spans="2:10" ht="30" hidden="1" customHeight="1" thickBot="1" x14ac:dyDescent="0.3">
      <c r="B67" s="81">
        <v>36</v>
      </c>
      <c r="C67" s="119" t="e">
        <f>IF('START - AWARD DETAILS'!#REF!=0,"",'START - AWARD DETAILS'!#REF!)</f>
        <v>#REF!</v>
      </c>
      <c r="J67" s="64"/>
    </row>
    <row r="68" spans="2:10" ht="30" hidden="1" customHeight="1" thickBot="1" x14ac:dyDescent="0.3">
      <c r="B68" s="81">
        <v>37</v>
      </c>
      <c r="C68" s="119" t="e">
        <f>IF('START - AWARD DETAILS'!#REF!=0,"",'START - AWARD DETAILS'!#REF!)</f>
        <v>#REF!</v>
      </c>
      <c r="J68" s="64"/>
    </row>
    <row r="69" spans="2:10" ht="30" hidden="1" customHeight="1" thickBot="1" x14ac:dyDescent="0.3">
      <c r="B69" s="81">
        <v>38</v>
      </c>
      <c r="C69" s="119" t="e">
        <f>IF('START - AWARD DETAILS'!#REF!=0,"",'START - AWARD DETAILS'!#REF!)</f>
        <v>#REF!</v>
      </c>
      <c r="J69" s="64"/>
    </row>
    <row r="70" spans="2:10" ht="30" hidden="1" customHeight="1" thickBot="1" x14ac:dyDescent="0.3">
      <c r="B70" s="81">
        <v>39</v>
      </c>
      <c r="C70" s="119" t="e">
        <f>IF('START - AWARD DETAILS'!#REF!=0,"",'START - AWARD DETAILS'!#REF!)</f>
        <v>#REF!</v>
      </c>
      <c r="J70" s="64"/>
    </row>
    <row r="71" spans="2:10" ht="30" hidden="1" customHeight="1" thickBot="1" x14ac:dyDescent="0.3">
      <c r="B71" s="81">
        <v>40</v>
      </c>
      <c r="C71" s="119" t="e">
        <f>IF('START - AWARD DETAILS'!#REF!=0,"",'START - AWARD DETAILS'!#REF!)</f>
        <v>#REF!</v>
      </c>
      <c r="J71" s="64"/>
    </row>
    <row r="72" spans="2:10" ht="30" hidden="1" customHeight="1" thickBot="1" x14ac:dyDescent="0.3">
      <c r="B72" s="81">
        <v>41</v>
      </c>
      <c r="C72" s="119" t="e">
        <f>IF('START - AWARD DETAILS'!#REF!=0,"",'START - AWARD DETAILS'!#REF!)</f>
        <v>#REF!</v>
      </c>
      <c r="J72" s="64"/>
    </row>
    <row r="73" spans="2:10" ht="30" hidden="1" customHeight="1" thickBot="1" x14ac:dyDescent="0.3">
      <c r="B73" s="81">
        <v>42</v>
      </c>
      <c r="C73" s="119" t="e">
        <f>IF('START - AWARD DETAILS'!#REF!=0,"",'START - AWARD DETAILS'!#REF!)</f>
        <v>#REF!</v>
      </c>
      <c r="J73" s="64"/>
    </row>
    <row r="74" spans="2:10" ht="30" hidden="1" customHeight="1" x14ac:dyDescent="0.25">
      <c r="B74" s="81">
        <v>43</v>
      </c>
      <c r="C74" s="119" t="e">
        <f>IF('START - AWARD DETAILS'!#REF!=0,"",'START - AWARD DETAILS'!#REF!)</f>
        <v>#REF!</v>
      </c>
      <c r="J74" s="64"/>
    </row>
    <row r="75" spans="2:10" ht="30" hidden="1" customHeight="1" x14ac:dyDescent="0.25">
      <c r="B75" s="81">
        <v>44</v>
      </c>
      <c r="J75" s="64"/>
    </row>
    <row r="76" spans="2:10" ht="30" hidden="1" customHeight="1" x14ac:dyDescent="0.25">
      <c r="B76" s="64"/>
      <c r="J76" s="64"/>
    </row>
    <row r="77" spans="2:10" ht="8.1" hidden="1" customHeight="1" x14ac:dyDescent="0.25">
      <c r="B77" s="64"/>
      <c r="J77" s="64"/>
    </row>
    <row r="78" spans="2:10" ht="8.1" hidden="1" customHeight="1" x14ac:dyDescent="0.25">
      <c r="B78" s="64"/>
      <c r="J78" s="64"/>
    </row>
    <row r="79" spans="2:10" ht="30" hidden="1" customHeight="1" x14ac:dyDescent="0.25">
      <c r="B79" s="64"/>
      <c r="J79" s="64"/>
    </row>
    <row r="80" spans="2:10" ht="30" hidden="1" customHeight="1" x14ac:dyDescent="0.25">
      <c r="B80" s="81">
        <v>1</v>
      </c>
      <c r="J80" s="64"/>
    </row>
    <row r="81" spans="2:10" ht="30" hidden="1" customHeight="1" x14ac:dyDescent="0.25">
      <c r="B81" s="81">
        <v>2</v>
      </c>
      <c r="J81" s="64"/>
    </row>
    <row r="82" spans="2:10" ht="30" hidden="1" customHeight="1" x14ac:dyDescent="0.25">
      <c r="B82" s="81">
        <v>3</v>
      </c>
      <c r="J82" s="64"/>
    </row>
    <row r="83" spans="2:10" ht="30" hidden="1" customHeight="1" x14ac:dyDescent="0.25">
      <c r="B83" s="81">
        <v>4</v>
      </c>
      <c r="J83" s="64"/>
    </row>
    <row r="84" spans="2:10" ht="30" hidden="1" customHeight="1" x14ac:dyDescent="0.25">
      <c r="B84" s="81">
        <v>5</v>
      </c>
      <c r="J84" s="64"/>
    </row>
    <row r="85" spans="2:10" ht="30" hidden="1" customHeight="1" x14ac:dyDescent="0.25">
      <c r="B85" s="81">
        <v>6</v>
      </c>
      <c r="J85" s="64"/>
    </row>
    <row r="86" spans="2:10" ht="30" hidden="1" customHeight="1" x14ac:dyDescent="0.25">
      <c r="B86" s="81">
        <v>7</v>
      </c>
      <c r="J86" s="64"/>
    </row>
    <row r="87" spans="2:10" ht="30" hidden="1" customHeight="1" x14ac:dyDescent="0.25">
      <c r="B87" s="81">
        <v>8</v>
      </c>
      <c r="J87" s="64"/>
    </row>
    <row r="88" spans="2:10" ht="30" hidden="1" customHeight="1" x14ac:dyDescent="0.25">
      <c r="B88" s="81">
        <v>9</v>
      </c>
      <c r="J88" s="64"/>
    </row>
    <row r="89" spans="2:10" ht="30" hidden="1" customHeight="1" x14ac:dyDescent="0.25">
      <c r="B89" s="81">
        <v>10</v>
      </c>
      <c r="J89" s="64"/>
    </row>
    <row r="90" spans="2:10" ht="30" hidden="1" customHeight="1" x14ac:dyDescent="0.25">
      <c r="B90" s="81">
        <v>11</v>
      </c>
      <c r="J90" s="64"/>
    </row>
    <row r="91" spans="2:10" ht="30" hidden="1" customHeight="1" x14ac:dyDescent="0.25">
      <c r="B91" s="81">
        <v>12</v>
      </c>
      <c r="J91" s="64"/>
    </row>
    <row r="92" spans="2:10" ht="30" hidden="1" customHeight="1" x14ac:dyDescent="0.25">
      <c r="B92" s="81">
        <v>13</v>
      </c>
      <c r="J92" s="64"/>
    </row>
    <row r="93" spans="2:10" ht="30" hidden="1" customHeight="1" x14ac:dyDescent="0.25">
      <c r="B93" s="81">
        <v>14</v>
      </c>
      <c r="J93" s="64"/>
    </row>
    <row r="94" spans="2:10" ht="30" hidden="1" customHeight="1" x14ac:dyDescent="0.25">
      <c r="B94" s="81">
        <v>15</v>
      </c>
      <c r="J94" s="64"/>
    </row>
    <row r="95" spans="2:10" ht="30" hidden="1" customHeight="1" x14ac:dyDescent="0.25">
      <c r="B95" s="81">
        <v>16</v>
      </c>
      <c r="J95" s="64"/>
    </row>
    <row r="96" spans="2:10" ht="30" hidden="1" customHeight="1" x14ac:dyDescent="0.25">
      <c r="B96" s="81">
        <v>17</v>
      </c>
      <c r="J96" s="64"/>
    </row>
    <row r="97" spans="2:10" ht="30" hidden="1" customHeight="1" x14ac:dyDescent="0.25">
      <c r="B97" s="81">
        <v>18</v>
      </c>
      <c r="J97" s="64"/>
    </row>
    <row r="98" spans="2:10" ht="30" hidden="1" customHeight="1" x14ac:dyDescent="0.25">
      <c r="B98" s="81">
        <v>19</v>
      </c>
      <c r="J98" s="64"/>
    </row>
    <row r="99" spans="2:10" ht="30" hidden="1" customHeight="1" x14ac:dyDescent="0.25">
      <c r="B99" s="81">
        <v>20</v>
      </c>
      <c r="J99" s="64"/>
    </row>
    <row r="100" spans="2:10" ht="30" hidden="1" customHeight="1" x14ac:dyDescent="0.25">
      <c r="B100" s="81">
        <v>21</v>
      </c>
      <c r="J100" s="64"/>
    </row>
    <row r="101" spans="2:10" ht="30" hidden="1" customHeight="1" x14ac:dyDescent="0.25">
      <c r="B101" s="81">
        <v>22</v>
      </c>
      <c r="J101" s="64"/>
    </row>
    <row r="102" spans="2:10" ht="30" hidden="1" customHeight="1" x14ac:dyDescent="0.25">
      <c r="B102" s="81">
        <v>23</v>
      </c>
      <c r="J102" s="64"/>
    </row>
    <row r="103" spans="2:10" ht="30" hidden="1" customHeight="1" x14ac:dyDescent="0.25">
      <c r="B103" s="81">
        <v>24</v>
      </c>
      <c r="J103" s="64"/>
    </row>
    <row r="104" spans="2:10" ht="30" hidden="1" customHeight="1" x14ac:dyDescent="0.25">
      <c r="B104" s="81">
        <v>25</v>
      </c>
      <c r="J104" s="64"/>
    </row>
    <row r="105" spans="2:10" ht="30" hidden="1" customHeight="1" x14ac:dyDescent="0.25">
      <c r="B105" s="81">
        <v>26</v>
      </c>
      <c r="J105" s="64"/>
    </row>
    <row r="106" spans="2:10" ht="30" hidden="1" customHeight="1" x14ac:dyDescent="0.25">
      <c r="B106" s="81">
        <v>27</v>
      </c>
      <c r="J106" s="64"/>
    </row>
    <row r="107" spans="2:10" ht="30" hidden="1" customHeight="1" x14ac:dyDescent="0.25">
      <c r="B107" s="81">
        <v>28</v>
      </c>
      <c r="J107" s="64"/>
    </row>
    <row r="108" spans="2:10" ht="30" hidden="1" customHeight="1" x14ac:dyDescent="0.25">
      <c r="B108" s="81">
        <v>29</v>
      </c>
      <c r="J108" s="64"/>
    </row>
    <row r="109" spans="2:10" ht="30" hidden="1" customHeight="1" x14ac:dyDescent="0.25">
      <c r="B109" s="81">
        <v>30</v>
      </c>
      <c r="J109" s="64"/>
    </row>
    <row r="110" spans="2:10" ht="30" hidden="1" customHeight="1" x14ac:dyDescent="0.25">
      <c r="B110" s="81">
        <v>31</v>
      </c>
      <c r="J110" s="64"/>
    </row>
    <row r="111" spans="2:10" ht="30" hidden="1" customHeight="1" x14ac:dyDescent="0.25">
      <c r="B111" s="81">
        <v>32</v>
      </c>
      <c r="J111" s="64"/>
    </row>
    <row r="112" spans="2:10" ht="30" hidden="1" customHeight="1" x14ac:dyDescent="0.25">
      <c r="B112" s="81">
        <v>33</v>
      </c>
      <c r="J112" s="64"/>
    </row>
    <row r="113" spans="2:10" ht="30" hidden="1" customHeight="1" x14ac:dyDescent="0.25">
      <c r="B113" s="81">
        <v>34</v>
      </c>
      <c r="J113" s="64"/>
    </row>
    <row r="114" spans="2:10" ht="30" hidden="1" customHeight="1" x14ac:dyDescent="0.25">
      <c r="B114" s="81">
        <v>35</v>
      </c>
      <c r="J114" s="64"/>
    </row>
    <row r="115" spans="2:10" ht="30" hidden="1" customHeight="1" x14ac:dyDescent="0.25">
      <c r="B115" s="81">
        <v>36</v>
      </c>
      <c r="J115" s="64"/>
    </row>
    <row r="116" spans="2:10" ht="30" hidden="1" customHeight="1" x14ac:dyDescent="0.25">
      <c r="B116" s="81">
        <v>37</v>
      </c>
      <c r="J116" s="64"/>
    </row>
    <row r="117" spans="2:10" ht="30" hidden="1" customHeight="1" x14ac:dyDescent="0.25">
      <c r="B117" s="81">
        <v>38</v>
      </c>
      <c r="J117" s="64"/>
    </row>
    <row r="118" spans="2:10" ht="30" hidden="1" customHeight="1" x14ac:dyDescent="0.25">
      <c r="B118" s="81">
        <v>39</v>
      </c>
      <c r="J118" s="64"/>
    </row>
    <row r="119" spans="2:10" ht="30" hidden="1" customHeight="1" x14ac:dyDescent="0.25">
      <c r="B119" s="81">
        <v>40</v>
      </c>
      <c r="J119" s="64"/>
    </row>
    <row r="120" spans="2:10" ht="30" hidden="1" customHeight="1" x14ac:dyDescent="0.25">
      <c r="B120" s="81">
        <v>41</v>
      </c>
      <c r="J120" s="64"/>
    </row>
    <row r="121" spans="2:10" ht="30" hidden="1" customHeight="1" x14ac:dyDescent="0.25">
      <c r="B121" s="81">
        <v>42</v>
      </c>
      <c r="J121" s="64"/>
    </row>
    <row r="122" spans="2:10" ht="30" hidden="1" customHeight="1" x14ac:dyDescent="0.25">
      <c r="B122" s="81">
        <v>43</v>
      </c>
      <c r="J122" s="64"/>
    </row>
    <row r="123" spans="2:10" ht="30" hidden="1" customHeight="1" x14ac:dyDescent="0.25">
      <c r="B123" s="81">
        <v>44</v>
      </c>
      <c r="J123" s="64"/>
    </row>
    <row r="124" spans="2:10" ht="30" hidden="1" customHeight="1" x14ac:dyDescent="0.25">
      <c r="B124" s="81">
        <v>45</v>
      </c>
      <c r="J124" s="64"/>
    </row>
    <row r="125" spans="2:10" ht="30" hidden="1" customHeight="1" x14ac:dyDescent="0.25">
      <c r="B125" s="81">
        <v>46</v>
      </c>
      <c r="J125" s="64"/>
    </row>
    <row r="126" spans="2:10" ht="30" hidden="1" customHeight="1" x14ac:dyDescent="0.25">
      <c r="B126" s="81">
        <v>47</v>
      </c>
      <c r="J126" s="64"/>
    </row>
    <row r="127" spans="2:10" ht="30" hidden="1" customHeight="1" x14ac:dyDescent="0.25">
      <c r="B127" s="81">
        <v>48</v>
      </c>
      <c r="J127" s="64"/>
    </row>
    <row r="128" spans="2:10" ht="30" hidden="1" customHeight="1" x14ac:dyDescent="0.25">
      <c r="B128" s="81">
        <v>49</v>
      </c>
      <c r="J128" s="64"/>
    </row>
    <row r="129" spans="2:10" ht="30" hidden="1" customHeight="1" x14ac:dyDescent="0.25">
      <c r="B129" s="81">
        <v>50</v>
      </c>
      <c r="J129" s="64"/>
    </row>
    <row r="130" spans="2:10" ht="30" hidden="1" customHeight="1" x14ac:dyDescent="0.25">
      <c r="B130" s="64"/>
      <c r="J130" s="64"/>
    </row>
    <row r="131" spans="2:10" ht="15" hidden="1" x14ac:dyDescent="0.25">
      <c r="B131" s="64"/>
      <c r="J131" s="64"/>
    </row>
    <row r="132" spans="2:10" ht="15" hidden="1" x14ac:dyDescent="0.25">
      <c r="B132" s="64"/>
      <c r="J132" s="64"/>
    </row>
    <row r="133" spans="2:10" ht="15" hidden="1" x14ac:dyDescent="0.25">
      <c r="B133" s="64"/>
      <c r="J133" s="64"/>
    </row>
    <row r="134" spans="2:10" ht="30" hidden="1" customHeight="1" x14ac:dyDescent="0.25">
      <c r="B134" s="81">
        <v>1</v>
      </c>
      <c r="J134" s="64"/>
    </row>
    <row r="135" spans="2:10" ht="30" hidden="1" customHeight="1" x14ac:dyDescent="0.25">
      <c r="B135" s="81">
        <v>2</v>
      </c>
      <c r="J135" s="64"/>
    </row>
    <row r="136" spans="2:10" ht="30" hidden="1" customHeight="1" x14ac:dyDescent="0.25">
      <c r="B136" s="81">
        <v>3</v>
      </c>
      <c r="J136" s="64"/>
    </row>
    <row r="137" spans="2:10" ht="30" hidden="1" customHeight="1" x14ac:dyDescent="0.25">
      <c r="B137" s="81">
        <v>4</v>
      </c>
      <c r="J137" s="64"/>
    </row>
    <row r="138" spans="2:10" ht="30" hidden="1" customHeight="1" x14ac:dyDescent="0.25">
      <c r="B138" s="81">
        <v>5</v>
      </c>
      <c r="J138" s="64"/>
    </row>
    <row r="139" spans="2:10" ht="30" hidden="1" customHeight="1" x14ac:dyDescent="0.25">
      <c r="B139" s="81">
        <v>6</v>
      </c>
      <c r="J139" s="64"/>
    </row>
    <row r="140" spans="2:10" ht="30" hidden="1" customHeight="1" x14ac:dyDescent="0.25">
      <c r="B140" s="81">
        <v>7</v>
      </c>
      <c r="J140" s="64"/>
    </row>
    <row r="141" spans="2:10" ht="30" hidden="1" customHeight="1" x14ac:dyDescent="0.25">
      <c r="B141" s="81">
        <v>8</v>
      </c>
      <c r="J141" s="64"/>
    </row>
    <row r="142" spans="2:10" ht="30" hidden="1" customHeight="1" x14ac:dyDescent="0.25">
      <c r="B142" s="81">
        <v>9</v>
      </c>
      <c r="J142" s="64"/>
    </row>
    <row r="143" spans="2:10" ht="30" hidden="1" customHeight="1" x14ac:dyDescent="0.25">
      <c r="B143" s="81">
        <v>10</v>
      </c>
      <c r="J143" s="64"/>
    </row>
    <row r="144" spans="2:10" ht="30" hidden="1" customHeight="1" x14ac:dyDescent="0.25">
      <c r="B144" s="81">
        <v>11</v>
      </c>
      <c r="J144" s="64"/>
    </row>
    <row r="145" spans="2:10" ht="30" hidden="1" customHeight="1" x14ac:dyDescent="0.25">
      <c r="B145" s="81">
        <v>12</v>
      </c>
      <c r="J145" s="64"/>
    </row>
    <row r="146" spans="2:10" ht="30" hidden="1" customHeight="1" x14ac:dyDescent="0.25">
      <c r="B146" s="81">
        <v>13</v>
      </c>
      <c r="J146" s="64"/>
    </row>
    <row r="147" spans="2:10" ht="30" hidden="1" customHeight="1" x14ac:dyDescent="0.25">
      <c r="B147" s="81">
        <v>14</v>
      </c>
      <c r="J147" s="64"/>
    </row>
    <row r="148" spans="2:10" ht="30" hidden="1" customHeight="1" x14ac:dyDescent="0.25">
      <c r="B148" s="81">
        <v>15</v>
      </c>
      <c r="J148" s="64"/>
    </row>
    <row r="149" spans="2:10" ht="30" hidden="1" customHeight="1" x14ac:dyDescent="0.25">
      <c r="B149" s="81">
        <v>16</v>
      </c>
      <c r="J149" s="64"/>
    </row>
    <row r="150" spans="2:10" ht="30" hidden="1" customHeight="1" x14ac:dyDescent="0.25">
      <c r="B150" s="81">
        <v>17</v>
      </c>
      <c r="J150" s="64"/>
    </row>
    <row r="151" spans="2:10" ht="30" hidden="1" customHeight="1" x14ac:dyDescent="0.25">
      <c r="B151" s="81">
        <v>18</v>
      </c>
      <c r="J151" s="64"/>
    </row>
    <row r="152" spans="2:10" ht="30" hidden="1" customHeight="1" x14ac:dyDescent="0.25">
      <c r="B152" s="81">
        <v>19</v>
      </c>
      <c r="J152" s="64"/>
    </row>
    <row r="153" spans="2:10" ht="30" hidden="1" customHeight="1" x14ac:dyDescent="0.25">
      <c r="B153" s="81">
        <v>20</v>
      </c>
      <c r="J153" s="64"/>
    </row>
    <row r="154" spans="2:10" ht="30" hidden="1" customHeight="1" x14ac:dyDescent="0.25">
      <c r="B154" s="81">
        <v>21</v>
      </c>
      <c r="J154" s="64"/>
    </row>
    <row r="155" spans="2:10" ht="30" hidden="1" customHeight="1" x14ac:dyDescent="0.25">
      <c r="B155" s="81">
        <v>22</v>
      </c>
      <c r="J155" s="64"/>
    </row>
    <row r="156" spans="2:10" ht="30" hidden="1" customHeight="1" x14ac:dyDescent="0.25">
      <c r="B156" s="81"/>
      <c r="J156" s="64"/>
    </row>
    <row r="157" spans="2:10" ht="30" hidden="1" customHeight="1" x14ac:dyDescent="0.25">
      <c r="B157" s="81"/>
      <c r="J157" s="64"/>
    </row>
    <row r="158" spans="2:10" ht="30" hidden="1" customHeight="1" x14ac:dyDescent="0.25">
      <c r="B158" s="81"/>
      <c r="J158" s="64"/>
    </row>
    <row r="159" spans="2:10" ht="30" hidden="1" customHeight="1" x14ac:dyDescent="0.25">
      <c r="B159" s="81"/>
      <c r="J159" s="64"/>
    </row>
    <row r="160" spans="2:10" ht="30" hidden="1" customHeight="1" x14ac:dyDescent="0.25">
      <c r="B160" s="81"/>
      <c r="J160" s="64"/>
    </row>
    <row r="161" spans="2:10" ht="30" hidden="1" customHeight="1" x14ac:dyDescent="0.25">
      <c r="B161" s="81"/>
      <c r="J161" s="64"/>
    </row>
    <row r="162" spans="2:10" ht="30" hidden="1" customHeight="1" x14ac:dyDescent="0.25">
      <c r="B162" s="81"/>
      <c r="J162" s="64"/>
    </row>
    <row r="163" spans="2:10" ht="30" hidden="1" customHeight="1" x14ac:dyDescent="0.25">
      <c r="B163" s="81"/>
      <c r="J163" s="64"/>
    </row>
    <row r="164" spans="2:10" ht="30" hidden="1" customHeight="1" x14ac:dyDescent="0.25">
      <c r="B164" s="81"/>
      <c r="J164" s="64"/>
    </row>
    <row r="165" spans="2:10" ht="30" hidden="1" customHeight="1" x14ac:dyDescent="0.25">
      <c r="B165" s="81"/>
      <c r="J165" s="64"/>
    </row>
    <row r="166" spans="2:10" ht="30" hidden="1" customHeight="1" x14ac:dyDescent="0.25">
      <c r="B166" s="81"/>
      <c r="J166" s="64"/>
    </row>
    <row r="167" spans="2:10" ht="30" hidden="1" customHeight="1" x14ac:dyDescent="0.25">
      <c r="B167" s="81"/>
      <c r="J167" s="64"/>
    </row>
    <row r="168" spans="2:10" ht="30" hidden="1" customHeight="1" x14ac:dyDescent="0.25">
      <c r="B168" s="81"/>
      <c r="J168" s="64"/>
    </row>
    <row r="169" spans="2:10" ht="30" hidden="1" customHeight="1" x14ac:dyDescent="0.25">
      <c r="B169" s="81"/>
      <c r="J169" s="64"/>
    </row>
    <row r="170" spans="2:10" ht="30" hidden="1" customHeight="1" x14ac:dyDescent="0.25">
      <c r="B170" s="81"/>
      <c r="J170" s="64"/>
    </row>
    <row r="171" spans="2:10" ht="30" hidden="1" customHeight="1" x14ac:dyDescent="0.25">
      <c r="B171" s="81"/>
      <c r="J171" s="64"/>
    </row>
    <row r="172" spans="2:10" ht="30" hidden="1" customHeight="1" x14ac:dyDescent="0.25">
      <c r="B172" s="81"/>
      <c r="J172" s="64"/>
    </row>
    <row r="173" spans="2:10" ht="30" hidden="1" customHeight="1" x14ac:dyDescent="0.25">
      <c r="B173" s="81"/>
      <c r="J173" s="64"/>
    </row>
    <row r="174" spans="2:10" ht="30" hidden="1" customHeight="1" x14ac:dyDescent="0.25">
      <c r="B174" s="81"/>
      <c r="J174" s="64"/>
    </row>
    <row r="175" spans="2:10" ht="30" hidden="1" customHeight="1" x14ac:dyDescent="0.25">
      <c r="B175" s="81"/>
      <c r="J175" s="64"/>
    </row>
    <row r="176" spans="2:10" ht="30" hidden="1" customHeight="1" x14ac:dyDescent="0.25">
      <c r="B176" s="81"/>
      <c r="J176" s="64"/>
    </row>
    <row r="177" spans="2:10" ht="30" hidden="1" customHeight="1" x14ac:dyDescent="0.25">
      <c r="B177" s="81"/>
      <c r="J177" s="64"/>
    </row>
    <row r="178" spans="2:10" ht="30" hidden="1" customHeight="1" x14ac:dyDescent="0.25">
      <c r="B178" s="81"/>
      <c r="J178" s="64"/>
    </row>
    <row r="179" spans="2:10" ht="30" hidden="1" customHeight="1" x14ac:dyDescent="0.25">
      <c r="B179" s="81"/>
      <c r="J179" s="64"/>
    </row>
    <row r="180" spans="2:10" ht="30" hidden="1" customHeight="1" x14ac:dyDescent="0.25">
      <c r="B180" s="81"/>
      <c r="J180" s="64"/>
    </row>
    <row r="181" spans="2:10" ht="30" hidden="1" customHeight="1" x14ac:dyDescent="0.25">
      <c r="B181" s="81"/>
      <c r="J181" s="64"/>
    </row>
    <row r="182" spans="2:10" ht="30" hidden="1" customHeight="1" x14ac:dyDescent="0.25">
      <c r="B182" s="81">
        <v>23</v>
      </c>
      <c r="J182" s="64"/>
    </row>
    <row r="183" spans="2:10" ht="30" hidden="1" customHeight="1" x14ac:dyDescent="0.25">
      <c r="B183" s="81">
        <v>24</v>
      </c>
      <c r="J183" s="64"/>
    </row>
    <row r="184" spans="2:10" ht="30" hidden="1" customHeight="1" x14ac:dyDescent="0.25">
      <c r="B184" s="64"/>
      <c r="J184" s="64"/>
    </row>
    <row r="185" spans="2:10" ht="15" hidden="1" x14ac:dyDescent="0.25">
      <c r="B185" s="64"/>
      <c r="J185" s="64"/>
    </row>
    <row r="186" spans="2:10" ht="8.1" hidden="1" customHeight="1" x14ac:dyDescent="0.25"/>
    <row r="187" spans="2:10" ht="11.25" hidden="1" customHeight="1" x14ac:dyDescent="0.25"/>
    <row r="188" spans="2:10" ht="15" hidden="1" x14ac:dyDescent="0.25">
      <c r="B188" s="107">
        <v>1</v>
      </c>
    </row>
    <row r="189" spans="2:10" ht="15" hidden="1" x14ac:dyDescent="0.25">
      <c r="B189" s="107">
        <f>B188+1</f>
        <v>2</v>
      </c>
    </row>
    <row r="190" spans="2:10" ht="15" hidden="1" x14ac:dyDescent="0.25">
      <c r="B190" s="107">
        <f t="shared" ref="B190:B208" si="17">B189+1</f>
        <v>3</v>
      </c>
    </row>
    <row r="191" spans="2:10" ht="15" hidden="1" x14ac:dyDescent="0.25">
      <c r="B191" s="107">
        <f t="shared" si="17"/>
        <v>4</v>
      </c>
    </row>
    <row r="192" spans="2:10" ht="15" hidden="1" x14ac:dyDescent="0.25">
      <c r="B192" s="107">
        <f t="shared" si="17"/>
        <v>5</v>
      </c>
    </row>
    <row r="193" spans="2:2" ht="15" hidden="1" x14ac:dyDescent="0.25">
      <c r="B193" s="107">
        <f t="shared" si="17"/>
        <v>6</v>
      </c>
    </row>
    <row r="194" spans="2:2" ht="15" hidden="1" x14ac:dyDescent="0.25">
      <c r="B194" s="107">
        <f t="shared" si="17"/>
        <v>7</v>
      </c>
    </row>
    <row r="195" spans="2:2" ht="15" hidden="1" x14ac:dyDescent="0.25">
      <c r="B195" s="107">
        <f t="shared" si="17"/>
        <v>8</v>
      </c>
    </row>
    <row r="196" spans="2:2" ht="15" hidden="1" x14ac:dyDescent="0.25">
      <c r="B196" s="107">
        <f t="shared" si="17"/>
        <v>9</v>
      </c>
    </row>
    <row r="197" spans="2:2" ht="15" hidden="1" x14ac:dyDescent="0.25">
      <c r="B197" s="107">
        <f t="shared" si="17"/>
        <v>10</v>
      </c>
    </row>
    <row r="198" spans="2:2" ht="15" hidden="1" x14ac:dyDescent="0.25">
      <c r="B198" s="107">
        <f t="shared" si="17"/>
        <v>11</v>
      </c>
    </row>
    <row r="199" spans="2:2" ht="15" hidden="1" x14ac:dyDescent="0.25">
      <c r="B199" s="107">
        <f t="shared" si="17"/>
        <v>12</v>
      </c>
    </row>
    <row r="200" spans="2:2" ht="15" hidden="1" x14ac:dyDescent="0.25">
      <c r="B200" s="107">
        <f t="shared" si="17"/>
        <v>13</v>
      </c>
    </row>
    <row r="201" spans="2:2" ht="15" hidden="1" x14ac:dyDescent="0.25">
      <c r="B201" s="107">
        <f t="shared" si="17"/>
        <v>14</v>
      </c>
    </row>
    <row r="202" spans="2:2" ht="15" hidden="1" x14ac:dyDescent="0.25">
      <c r="B202" s="107">
        <f t="shared" si="17"/>
        <v>15</v>
      </c>
    </row>
    <row r="203" spans="2:2" ht="15" hidden="1" x14ac:dyDescent="0.25">
      <c r="B203" s="107">
        <f t="shared" si="17"/>
        <v>16</v>
      </c>
    </row>
    <row r="204" spans="2:2" ht="15" hidden="1" x14ac:dyDescent="0.25">
      <c r="B204" s="107">
        <f t="shared" si="17"/>
        <v>17</v>
      </c>
    </row>
    <row r="205" spans="2:2" ht="15" hidden="1" x14ac:dyDescent="0.25">
      <c r="B205" s="107">
        <f t="shared" si="17"/>
        <v>18</v>
      </c>
    </row>
    <row r="206" spans="2:2" ht="15" hidden="1" x14ac:dyDescent="0.25">
      <c r="B206" s="107">
        <f t="shared" si="17"/>
        <v>19</v>
      </c>
    </row>
    <row r="207" spans="2:2" ht="15" hidden="1" x14ac:dyDescent="0.25">
      <c r="B207" s="107">
        <f t="shared" si="17"/>
        <v>20</v>
      </c>
    </row>
    <row r="208" spans="2:2" ht="15" hidden="1" x14ac:dyDescent="0.25">
      <c r="B208" s="107">
        <f t="shared" si="17"/>
        <v>21</v>
      </c>
    </row>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sheetData>
  <sheetProtection algorithmName="SHA-512" hashValue="GVSSDRVqr1QoygRDNnzuqzmOTEWZwYeMBwosTFnfoLhyMs4cYZC1Kptx7i+w6nXFPHtM0BQNtYF3A8j2GDI8BQ==" saltValue="LpOdmtZyJPtSYGyVYW4JUA==" spinCount="100000" sheet="1" selectLockedCells="1"/>
  <mergeCells count="4">
    <mergeCell ref="C3:I3"/>
    <mergeCell ref="C9:I9"/>
    <mergeCell ref="D7:I7"/>
    <mergeCell ref="D5:I5"/>
  </mergeCells>
  <dataValidations count="1">
    <dataValidation type="list" allowBlank="1" showInputMessage="1" showErrorMessage="1" sqref="C11">
      <formula1>$C$53:$C$74</formula1>
    </dataValidation>
  </dataValidations>
  <pageMargins left="0.7" right="0.7" top="0.75" bottom="0.75" header="0.3" footer="0.3"/>
  <pageSetup paperSize="9" scale="20" orientation="portrait" r:id="rId1"/>
  <rowBreaks count="1" manualBreakCount="1">
    <brk id="7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Z260"/>
  <sheetViews>
    <sheetView showGridLines="0" topLeftCell="B20" zoomScaleNormal="100" workbookViewId="0">
      <selection activeCell="D14" sqref="D14"/>
    </sheetView>
  </sheetViews>
  <sheetFormatPr defaultColWidth="0" defaultRowHeight="15" zeroHeight="1" x14ac:dyDescent="0.25"/>
  <cols>
    <col min="1" max="1" width="1.7109375" customWidth="1"/>
    <col min="2" max="2" width="1.7109375" style="641" customWidth="1"/>
    <col min="3" max="3" width="30.7109375" customWidth="1"/>
    <col min="4" max="9" width="20.7109375" customWidth="1"/>
    <col min="10" max="11" width="1.7109375" customWidth="1"/>
    <col min="12" max="17" width="10.7109375" customWidth="1"/>
    <col min="18" max="20" width="10.7109375" style="107" customWidth="1"/>
    <col min="21" max="23" width="10.7109375" customWidth="1"/>
    <col min="24" max="24" width="1.7109375" customWidth="1"/>
    <col min="25" max="33" width="4" hidden="1" customWidth="1"/>
    <col min="34" max="16384" width="4" hidden="1"/>
  </cols>
  <sheetData>
    <row r="1" spans="1:20" s="63" customFormat="1" ht="8.1" customHeight="1" x14ac:dyDescent="0.25">
      <c r="B1" s="641"/>
      <c r="R1" s="107"/>
      <c r="S1" s="107"/>
      <c r="T1" s="107"/>
    </row>
    <row r="2" spans="1:20" s="63" customFormat="1" ht="8.1" customHeight="1" thickBot="1" x14ac:dyDescent="0.3">
      <c r="B2" s="642"/>
      <c r="C2" s="64"/>
      <c r="D2" s="64"/>
      <c r="E2" s="64"/>
      <c r="F2" s="64"/>
      <c r="G2" s="64"/>
      <c r="H2" s="64"/>
      <c r="I2" s="64"/>
      <c r="J2" s="64"/>
      <c r="R2" s="107"/>
      <c r="S2" s="107"/>
      <c r="T2" s="107"/>
    </row>
    <row r="3" spans="1:20" s="63" customFormat="1" ht="20.100000000000001" customHeight="1" thickBot="1" x14ac:dyDescent="0.3">
      <c r="B3" s="642"/>
      <c r="C3" s="697" t="s">
        <v>486</v>
      </c>
      <c r="D3" s="698"/>
      <c r="E3" s="698"/>
      <c r="F3" s="698"/>
      <c r="G3" s="698"/>
      <c r="H3" s="698"/>
      <c r="I3" s="698"/>
      <c r="J3" s="64"/>
      <c r="R3" s="107"/>
      <c r="S3" s="107"/>
      <c r="T3" s="107"/>
    </row>
    <row r="4" spans="1:20" s="63" customFormat="1" ht="8.1" customHeight="1" thickBot="1" x14ac:dyDescent="0.3">
      <c r="B4" s="642"/>
      <c r="C4" s="64"/>
      <c r="D4" s="64"/>
      <c r="E4" s="64"/>
      <c r="F4" s="64"/>
      <c r="G4" s="64"/>
      <c r="H4" s="64"/>
      <c r="I4" s="64"/>
      <c r="J4" s="64"/>
      <c r="R4" s="107"/>
      <c r="S4" s="107"/>
      <c r="T4" s="107"/>
    </row>
    <row r="5" spans="1:20" s="63" customFormat="1" ht="20.100000000000001" customHeight="1" thickBot="1" x14ac:dyDescent="0.3">
      <c r="B5" s="643"/>
      <c r="C5" s="7" t="s">
        <v>107</v>
      </c>
      <c r="D5" s="702" t="str">
        <f>IF('START - AWARD DETAILS'!$D$13="","",'START - AWARD DETAILS'!$D$13)</f>
        <v>ENHANCE: Scaling-up Care for Perinatal Depression through Technological Enhancements to the 'Thinking Healthy Programme'</v>
      </c>
      <c r="E5" s="703"/>
      <c r="F5" s="703"/>
      <c r="G5" s="703"/>
      <c r="H5" s="703"/>
      <c r="I5" s="704"/>
      <c r="J5" s="43"/>
      <c r="R5" s="107"/>
      <c r="S5" s="107"/>
      <c r="T5" s="107"/>
    </row>
    <row r="6" spans="1:20" s="63" customFormat="1" ht="8.1" customHeight="1" thickBot="1" x14ac:dyDescent="0.3">
      <c r="B6" s="643"/>
      <c r="C6" s="43"/>
      <c r="D6" s="43"/>
      <c r="E6" s="43"/>
      <c r="F6" s="43"/>
      <c r="G6" s="43"/>
      <c r="H6" s="43"/>
      <c r="I6" s="43"/>
      <c r="J6" s="43"/>
      <c r="R6" s="107"/>
      <c r="S6" s="107"/>
      <c r="T6" s="107"/>
    </row>
    <row r="7" spans="1:20" s="63" customFormat="1" ht="20.100000000000001" customHeight="1" thickBot="1" x14ac:dyDescent="0.3">
      <c r="B7" s="643"/>
      <c r="C7" s="56" t="s">
        <v>0</v>
      </c>
      <c r="D7" s="702" t="str">
        <f>IF('START - AWARD DETAILS'!$D$14="","",'START - AWARD DETAILS'!$D$14)</f>
        <v>NIHR200817</v>
      </c>
      <c r="E7" s="703"/>
      <c r="F7" s="703"/>
      <c r="G7" s="703"/>
      <c r="H7" s="703"/>
      <c r="I7" s="704"/>
      <c r="J7" s="43"/>
      <c r="R7" s="107"/>
      <c r="S7" s="107"/>
      <c r="T7" s="107"/>
    </row>
    <row r="8" spans="1:20" s="63" customFormat="1" ht="8.1" customHeight="1" thickBot="1" x14ac:dyDescent="0.3">
      <c r="B8" s="642"/>
      <c r="C8" s="64"/>
      <c r="D8" s="64"/>
      <c r="E8" s="64"/>
      <c r="F8" s="64"/>
      <c r="G8" s="64"/>
      <c r="H8" s="64"/>
      <c r="I8" s="64"/>
      <c r="J8" s="64"/>
      <c r="R8" s="107"/>
      <c r="S8" s="107"/>
      <c r="T8" s="107"/>
    </row>
    <row r="9" spans="1:20" s="63" customFormat="1" ht="20.100000000000001" customHeight="1" thickBot="1" x14ac:dyDescent="0.3">
      <c r="B9" s="642"/>
      <c r="C9" s="699" t="s">
        <v>1</v>
      </c>
      <c r="D9" s="700"/>
      <c r="E9" s="700"/>
      <c r="F9" s="700"/>
      <c r="G9" s="700"/>
      <c r="H9" s="700"/>
      <c r="I9" s="701"/>
      <c r="J9" s="64"/>
      <c r="R9" s="107"/>
      <c r="S9" s="107"/>
      <c r="T9" s="107"/>
    </row>
    <row r="10" spans="1:20" ht="24.75" customHeight="1" x14ac:dyDescent="0.25">
      <c r="A10" s="63"/>
      <c r="B10" s="642"/>
      <c r="C10" s="354" t="s">
        <v>334</v>
      </c>
      <c r="D10" s="64"/>
      <c r="E10" s="64"/>
      <c r="F10" s="64"/>
      <c r="G10" s="64"/>
      <c r="H10" s="64"/>
      <c r="I10" s="64"/>
      <c r="J10" s="64"/>
      <c r="K10" s="63"/>
      <c r="L10" s="168"/>
    </row>
    <row r="11" spans="1:20" s="107" customFormat="1" ht="28.5" customHeight="1" x14ac:dyDescent="0.25">
      <c r="B11" s="642"/>
      <c r="C11" s="355" t="s">
        <v>314</v>
      </c>
      <c r="D11" s="64"/>
      <c r="E11" s="64"/>
      <c r="F11" s="64"/>
      <c r="G11" s="64"/>
      <c r="H11" s="64"/>
      <c r="I11" s="64"/>
      <c r="J11" s="64"/>
      <c r="L11" s="168"/>
    </row>
    <row r="12" spans="1:20" s="107" customFormat="1" ht="8.1" customHeight="1" thickBot="1" x14ac:dyDescent="0.3">
      <c r="B12" s="642"/>
      <c r="C12" s="64"/>
      <c r="D12" s="64"/>
      <c r="E12" s="64"/>
      <c r="F12" s="64"/>
      <c r="G12" s="64"/>
      <c r="H12" s="64"/>
      <c r="I12" s="64"/>
      <c r="J12" s="64"/>
    </row>
    <row r="13" spans="1:20" ht="30" customHeight="1" thickBot="1" x14ac:dyDescent="0.3">
      <c r="A13" s="63"/>
      <c r="B13" s="642"/>
      <c r="C13" s="218" t="s">
        <v>132</v>
      </c>
      <c r="D13" s="85" t="s">
        <v>11</v>
      </c>
      <c r="E13" s="85" t="s">
        <v>12</v>
      </c>
      <c r="F13" s="85" t="s">
        <v>13</v>
      </c>
      <c r="G13" s="85" t="s">
        <v>14</v>
      </c>
      <c r="H13" s="86" t="s">
        <v>15</v>
      </c>
      <c r="I13" s="71" t="s">
        <v>16</v>
      </c>
      <c r="J13" s="64"/>
      <c r="K13" s="63"/>
    </row>
    <row r="14" spans="1:20" ht="30" customHeight="1" x14ac:dyDescent="0.25">
      <c r="A14" s="63"/>
      <c r="B14" s="644">
        <v>1</v>
      </c>
      <c r="C14" s="87" t="str">
        <f ca="1">IFERROR(OFFSET('1. Staff Posts and Salaries'!$J$1,MATCH(B14,IF($C$11="ALL THEMES",'1. Staff Posts and Salaries'!$X:$X,'1. Staff Posts and Salaries'!$X:$X),0)-1,0),"")</f>
        <v>Co-Investigator</v>
      </c>
      <c r="D14" s="684">
        <f ca="1">IFERROR(SUMIFS('2. Annual Costs of Staff Posts'!$O$13:$O$311,'2. Annual Costs of Staff Posts'!$J$13:$J$311,'Summary of Staff by Role'!$C14,'2. Annual Costs of Staff Posts'!$G$13:$G$311,IF($C$11="ALL THEMES","*",$C$11)),"")</f>
        <v>62032.08</v>
      </c>
      <c r="E14" s="72">
        <f ca="1">IFERROR(SUMIFS('2. Annual Costs of Staff Posts'!$T$13:$T$311,'2. Annual Costs of Staff Posts'!$J$13:$J$311,'Summary of Staff by Role'!$C14,'2. Annual Costs of Staff Posts'!$G$13:$G$311,IF($C$11="ALL THEMES","*",$C$11)),"")</f>
        <v>62032.08</v>
      </c>
      <c r="F14" s="72">
        <f ca="1">IFERROR(SUMIFS('2. Annual Costs of Staff Posts'!$Y$13:$Y$311,'2. Annual Costs of Staff Posts'!$J$13:$J$311,'Summary of Staff by Role'!$C14,'2. Annual Costs of Staff Posts'!$G$13:$G$311,IF($C$11="ALL THEMES","*",$C$11)),"")</f>
        <v>62032.08</v>
      </c>
      <c r="G14" s="72">
        <f ca="1">IFERROR(SUMIFS('2. Annual Costs of Staff Posts'!$AD$13:$AD$311,'2. Annual Costs of Staff Posts'!$J$13:$J$311,'Summary of Staff by Role'!$C14,'2. Annual Costs of Staff Posts'!$G$13:$G$311,IF($C$11="ALL THEMES","*",$C$11)),"")</f>
        <v>62032.08</v>
      </c>
      <c r="H14" s="72">
        <f ca="1">IFERROR(SUMIFS('2. Annual Costs of Staff Posts'!$AI$13:$AI$311,'2. Annual Costs of Staff Posts'!$J$13:$J$311,'Summary of Staff by Role'!$C14,'2. Annual Costs of Staff Posts'!$G$13:$G$311,IF($C$11="ALL THEMES","*",$C$11)),"")</f>
        <v>0</v>
      </c>
      <c r="I14" s="73">
        <f t="shared" ref="I14:I45" ca="1" si="0">SUM(D14:H14)</f>
        <v>248128.32</v>
      </c>
      <c r="J14" s="64"/>
      <c r="K14" s="63"/>
    </row>
    <row r="15" spans="1:20" ht="30" customHeight="1" x14ac:dyDescent="0.25">
      <c r="A15" s="63"/>
      <c r="B15" s="644">
        <v>2</v>
      </c>
      <c r="C15" s="87" t="str">
        <f ca="1">IFERROR(OFFSET('1. Staff Posts and Salaries'!$J$1,MATCH(B15,IF($C$11="ALL THEMES",'1. Staff Posts and Salaries'!$X:$X,'1. Staff Posts and Salaries'!$X:$X),0)-1,0),"")</f>
        <v>Research Associate (Interventions)</v>
      </c>
      <c r="D15" s="72">
        <f ca="1">IFERROR(SUMIFS('2. Annual Costs of Staff Posts'!$O$13:$O$311,'2. Annual Costs of Staff Posts'!$J$13:$J$311,'Summary of Staff by Role'!$C15,'2. Annual Costs of Staff Posts'!$G$13:$G$311,IF($C$11="ALL THEMES","*",$C$11)),"")</f>
        <v>48000</v>
      </c>
      <c r="E15" s="72">
        <f ca="1">IFERROR(SUMIFS('2. Annual Costs of Staff Posts'!$T$13:$T$311,'2. Annual Costs of Staff Posts'!$J$13:$J$311,'Summary of Staff by Role'!$C15,'2. Annual Costs of Staff Posts'!$G$13:$G$311,IF($C$11="ALL THEMES","*",$C$11)),"")</f>
        <v>48000</v>
      </c>
      <c r="F15" s="72">
        <f ca="1">IFERROR(SUMIFS('2. Annual Costs of Staff Posts'!$Y$13:$Y$311,'2. Annual Costs of Staff Posts'!$J$13:$J$311,'Summary of Staff by Role'!$C15,'2. Annual Costs of Staff Posts'!$G$13:$G$311,IF($C$11="ALL THEMES","*",$C$11)),"")</f>
        <v>0</v>
      </c>
      <c r="G15" s="72">
        <f ca="1">IFERROR(SUMIFS('2. Annual Costs of Staff Posts'!$AD$13:$AD$311,'2. Annual Costs of Staff Posts'!$J$13:$J$311,'Summary of Staff by Role'!$C15,'2. Annual Costs of Staff Posts'!$G$13:$G$311,IF($C$11="ALL THEMES","*",$C$11)),"")</f>
        <v>0</v>
      </c>
      <c r="H15" s="72">
        <f ca="1">IFERROR(SUMIFS('2. Annual Costs of Staff Posts'!$AI$13:$AI$311,'2. Annual Costs of Staff Posts'!$J$13:$J$311,'Summary of Staff by Role'!$C15,'2. Annual Costs of Staff Posts'!$G$13:$G$311,IF($C$11="ALL THEMES","*",$C$11)),"")</f>
        <v>0</v>
      </c>
      <c r="I15" s="73">
        <f t="shared" ca="1" si="0"/>
        <v>96000</v>
      </c>
      <c r="J15" s="64"/>
      <c r="K15" s="63"/>
    </row>
    <row r="16" spans="1:20" ht="30" customHeight="1" x14ac:dyDescent="0.25">
      <c r="A16" s="63"/>
      <c r="B16" s="644">
        <v>3</v>
      </c>
      <c r="C16" s="87" t="str">
        <f ca="1">IFERROR(OFFSET('1. Staff Posts and Salaries'!$J$1,MATCH(B16,IF($C$11="ALL THEMES",'1. Staff Posts and Salaries'!$X:$X,'1. Staff Posts and Salaries'!$X:$X),0)-1,0),"")</f>
        <v>Field Co-ordinators (Interventions)</v>
      </c>
      <c r="D16" s="72">
        <f ca="1">IFERROR(SUMIFS('2. Annual Costs of Staff Posts'!$O$13:$O$311,'2. Annual Costs of Staff Posts'!$J$13:$J$311,'Summary of Staff by Role'!$C16,'2. Annual Costs of Staff Posts'!$G$13:$G$311,IF($C$11="ALL THEMES","*",$C$11)),"")</f>
        <v>24000</v>
      </c>
      <c r="E16" s="72">
        <f ca="1">IFERROR(SUMIFS('2. Annual Costs of Staff Posts'!$T$13:$T$311,'2. Annual Costs of Staff Posts'!$J$13:$J$311,'Summary of Staff by Role'!$C16,'2. Annual Costs of Staff Posts'!$G$13:$G$311,IF($C$11="ALL THEMES","*",$C$11)),"")</f>
        <v>48000</v>
      </c>
      <c r="F16" s="72">
        <f ca="1">IFERROR(SUMIFS('2. Annual Costs of Staff Posts'!$Y$13:$Y$311,'2. Annual Costs of Staff Posts'!$J$13:$J$311,'Summary of Staff by Role'!$C16,'2. Annual Costs of Staff Posts'!$G$13:$G$311,IF($C$11="ALL THEMES","*",$C$11)),"")</f>
        <v>24000</v>
      </c>
      <c r="G16" s="72">
        <f ca="1">IFERROR(SUMIFS('2. Annual Costs of Staff Posts'!$AD$13:$AD$311,'2. Annual Costs of Staff Posts'!$J$13:$J$311,'Summary of Staff by Role'!$C16,'2. Annual Costs of Staff Posts'!$G$13:$G$311,IF($C$11="ALL THEMES","*",$C$11)),"")</f>
        <v>24000</v>
      </c>
      <c r="H16" s="72">
        <f ca="1">IFERROR(SUMIFS('2. Annual Costs of Staff Posts'!$AI$13:$AI$311,'2. Annual Costs of Staff Posts'!$J$13:$J$311,'Summary of Staff by Role'!$C16,'2. Annual Costs of Staff Posts'!$G$13:$G$311,IF($C$11="ALL THEMES","*",$C$11)),"")</f>
        <v>0</v>
      </c>
      <c r="I16" s="73">
        <f t="shared" ca="1" si="0"/>
        <v>120000</v>
      </c>
      <c r="J16" s="64"/>
      <c r="K16" s="63"/>
    </row>
    <row r="17" spans="1:26" ht="30" customHeight="1" x14ac:dyDescent="0.25">
      <c r="A17" s="63"/>
      <c r="B17" s="644">
        <v>4</v>
      </c>
      <c r="C17" s="87" t="str">
        <f ca="1">IFERROR(OFFSET('1. Staff Posts and Salaries'!$J$1,MATCH(B17,IF($C$11="ALL THEMES",'1. Staff Posts and Salaries'!$X:$X,'1. Staff Posts and Salaries'!$X:$X),0)-1,0),"")</f>
        <v>Research Associate (Assessment)</v>
      </c>
      <c r="D17" s="72">
        <f ca="1">IFERROR(SUMIFS('2. Annual Costs of Staff Posts'!$O$13:$O$311,'2. Annual Costs of Staff Posts'!$J$13:$J$311,'Summary of Staff by Role'!$C17,'2. Annual Costs of Staff Posts'!$G$13:$G$311,IF($C$11="ALL THEMES","*",$C$11)),"")</f>
        <v>0</v>
      </c>
      <c r="E17" s="72">
        <f ca="1">IFERROR(SUMIFS('2. Annual Costs of Staff Posts'!$T$13:$T$311,'2. Annual Costs of Staff Posts'!$J$13:$J$311,'Summary of Staff by Role'!$C17,'2. Annual Costs of Staff Posts'!$G$13:$G$311,IF($C$11="ALL THEMES","*",$C$11)),"")</f>
        <v>48000</v>
      </c>
      <c r="F17" s="72">
        <f ca="1">IFERROR(SUMIFS('2. Annual Costs of Staff Posts'!$Y$13:$Y$311,'2. Annual Costs of Staff Posts'!$J$13:$J$311,'Summary of Staff by Role'!$C17,'2. Annual Costs of Staff Posts'!$G$13:$G$311,IF($C$11="ALL THEMES","*",$C$11)),"")</f>
        <v>48000</v>
      </c>
      <c r="G17" s="72">
        <f ca="1">IFERROR(SUMIFS('2. Annual Costs of Staff Posts'!$AD$13:$AD$311,'2. Annual Costs of Staff Posts'!$J$13:$J$311,'Summary of Staff by Role'!$C17,'2. Annual Costs of Staff Posts'!$G$13:$G$311,IF($C$11="ALL THEMES","*",$C$11)),"")</f>
        <v>48000</v>
      </c>
      <c r="H17" s="72">
        <f ca="1">IFERROR(SUMIFS('2. Annual Costs of Staff Posts'!$AI$13:$AI$311,'2. Annual Costs of Staff Posts'!$J$13:$J$311,'Summary of Staff by Role'!$C17,'2. Annual Costs of Staff Posts'!$G$13:$G$311,IF($C$11="ALL THEMES","*",$C$11)),"")</f>
        <v>0</v>
      </c>
      <c r="I17" s="73">
        <f t="shared" ca="1" si="0"/>
        <v>144000</v>
      </c>
      <c r="J17" s="64"/>
      <c r="K17" s="63"/>
    </row>
    <row r="18" spans="1:26" s="63" customFormat="1" ht="30" customHeight="1" x14ac:dyDescent="0.25">
      <c r="B18" s="644">
        <v>5</v>
      </c>
      <c r="C18" s="87" t="str">
        <f ca="1">IFERROR(OFFSET('1. Staff Posts and Salaries'!$J$1,MATCH(B18,IF($C$11="ALL THEMES",'1. Staff Posts and Salaries'!$X:$X,'1. Staff Posts and Salaries'!$X:$X),0)-1,0),"")</f>
        <v>Data Entry Assistant</v>
      </c>
      <c r="D18" s="72">
        <f ca="1">IFERROR(SUMIFS('2. Annual Costs of Staff Posts'!$O$13:$O$311,'2. Annual Costs of Staff Posts'!$J$13:$J$311,'Summary of Staff by Role'!$C18,'2. Annual Costs of Staff Posts'!$G$13:$G$311,IF($C$11="ALL THEMES","*",$C$11)),"")</f>
        <v>0</v>
      </c>
      <c r="E18" s="72">
        <f ca="1">IFERROR(SUMIFS('2. Annual Costs of Staff Posts'!$T$13:$T$311,'2. Annual Costs of Staff Posts'!$J$13:$J$311,'Summary of Staff by Role'!$C18,'2. Annual Costs of Staff Posts'!$G$13:$G$311,IF($C$11="ALL THEMES","*",$C$11)),"")</f>
        <v>14400</v>
      </c>
      <c r="F18" s="72">
        <f ca="1">IFERROR(SUMIFS('2. Annual Costs of Staff Posts'!$Y$13:$Y$311,'2. Annual Costs of Staff Posts'!$J$13:$J$311,'Summary of Staff by Role'!$C18,'2. Annual Costs of Staff Posts'!$G$13:$G$311,IF($C$11="ALL THEMES","*",$C$11)),"")</f>
        <v>14400</v>
      </c>
      <c r="G18" s="72">
        <f ca="1">IFERROR(SUMIFS('2. Annual Costs of Staff Posts'!$AD$13:$AD$311,'2. Annual Costs of Staff Posts'!$J$13:$J$311,'Summary of Staff by Role'!$C18,'2. Annual Costs of Staff Posts'!$G$13:$G$311,IF($C$11="ALL THEMES","*",$C$11)),"")</f>
        <v>14400</v>
      </c>
      <c r="H18" s="72">
        <f ca="1">IFERROR(SUMIFS('2. Annual Costs of Staff Posts'!$AI$13:$AI$311,'2. Annual Costs of Staff Posts'!$J$13:$J$311,'Summary of Staff by Role'!$C18,'2. Annual Costs of Staff Posts'!$G$13:$G$311,IF($C$11="ALL THEMES","*",$C$11)),"")</f>
        <v>0</v>
      </c>
      <c r="I18" s="73">
        <f t="shared" ca="1" si="0"/>
        <v>43200</v>
      </c>
      <c r="J18" s="64"/>
      <c r="R18" s="107"/>
      <c r="S18" s="107"/>
      <c r="T18" s="107"/>
      <c r="V18"/>
      <c r="W18"/>
      <c r="X18"/>
      <c r="Y18"/>
      <c r="Z18"/>
    </row>
    <row r="19" spans="1:26" s="63" customFormat="1" ht="30" customHeight="1" x14ac:dyDescent="0.25">
      <c r="B19" s="644">
        <v>6</v>
      </c>
      <c r="C19" s="87" t="str">
        <f ca="1">IFERROR(OFFSET('1. Staff Posts and Salaries'!$J$1,MATCH(B19,IF($C$11="ALL THEMES",'1. Staff Posts and Salaries'!$X:$X,'1. Staff Posts and Salaries'!$X:$X),0)-1,0),"")</f>
        <v>Project Co-ordinator</v>
      </c>
      <c r="D19" s="72">
        <f ca="1">IFERROR(SUMIFS('2. Annual Costs of Staff Posts'!$O$13:$O$311,'2. Annual Costs of Staff Posts'!$J$13:$J$311,'Summary of Staff by Role'!$C19,'2. Annual Costs of Staff Posts'!$G$13:$G$311,IF($C$11="ALL THEMES","*",$C$11)),"")</f>
        <v>18000</v>
      </c>
      <c r="E19" s="72">
        <f ca="1">IFERROR(SUMIFS('2. Annual Costs of Staff Posts'!$T$13:$T$311,'2. Annual Costs of Staff Posts'!$J$13:$J$311,'Summary of Staff by Role'!$C19,'2. Annual Costs of Staff Posts'!$G$13:$G$311,IF($C$11="ALL THEMES","*",$C$11)),"")</f>
        <v>18000</v>
      </c>
      <c r="F19" s="72">
        <f ca="1">IFERROR(SUMIFS('2. Annual Costs of Staff Posts'!$Y$13:$Y$311,'2. Annual Costs of Staff Posts'!$J$13:$J$311,'Summary of Staff by Role'!$C19,'2. Annual Costs of Staff Posts'!$G$13:$G$311,IF($C$11="ALL THEMES","*",$C$11)),"")</f>
        <v>18000</v>
      </c>
      <c r="G19" s="72">
        <f ca="1">IFERROR(SUMIFS('2. Annual Costs of Staff Posts'!$AD$13:$AD$311,'2. Annual Costs of Staff Posts'!$J$13:$J$311,'Summary of Staff by Role'!$C19,'2. Annual Costs of Staff Posts'!$G$13:$G$311,IF($C$11="ALL THEMES","*",$C$11)),"")</f>
        <v>18000</v>
      </c>
      <c r="H19" s="72">
        <f ca="1">IFERROR(SUMIFS('2. Annual Costs of Staff Posts'!$AI$13:$AI$311,'2. Annual Costs of Staff Posts'!$J$13:$J$311,'Summary of Staff by Role'!$C19,'2. Annual Costs of Staff Posts'!$G$13:$G$311,IF($C$11="ALL THEMES","*",$C$11)),"")</f>
        <v>0</v>
      </c>
      <c r="I19" s="73">
        <f t="shared" ca="1" si="0"/>
        <v>72000</v>
      </c>
      <c r="J19" s="64"/>
      <c r="R19" s="107"/>
      <c r="S19" s="107"/>
      <c r="T19" s="107"/>
      <c r="V19"/>
      <c r="W19"/>
      <c r="X19"/>
      <c r="Y19"/>
      <c r="Z19"/>
    </row>
    <row r="20" spans="1:26" s="63" customFormat="1" ht="30" customHeight="1" x14ac:dyDescent="0.25">
      <c r="B20" s="644">
        <v>7</v>
      </c>
      <c r="C20" s="87" t="str">
        <f ca="1">IFERROR(OFFSET('1. Staff Posts and Salaries'!$J$1,MATCH(B20,IF($C$11="ALL THEMES",'1. Staff Posts and Salaries'!$X:$X,'1. Staff Posts and Salaries'!$X:$X),0)-1,0),"")</f>
        <v>Field Assistant</v>
      </c>
      <c r="D20" s="72">
        <f ca="1">IFERROR(SUMIFS('2. Annual Costs of Staff Posts'!$O$13:$O$311,'2. Annual Costs of Staff Posts'!$J$13:$J$311,'Summary of Staff by Role'!$C20,'2. Annual Costs of Staff Posts'!$G$13:$G$311,IF($C$11="ALL THEMES","*",$C$11)),"")</f>
        <v>9000</v>
      </c>
      <c r="E20" s="72">
        <f ca="1">IFERROR(SUMIFS('2. Annual Costs of Staff Posts'!$T$13:$T$311,'2. Annual Costs of Staff Posts'!$J$13:$J$311,'Summary of Staff by Role'!$C20,'2. Annual Costs of Staff Posts'!$G$13:$G$311,IF($C$11="ALL THEMES","*",$C$11)),"")</f>
        <v>9000</v>
      </c>
      <c r="F20" s="72">
        <f ca="1">IFERROR(SUMIFS('2. Annual Costs of Staff Posts'!$Y$13:$Y$311,'2. Annual Costs of Staff Posts'!$J$13:$J$311,'Summary of Staff by Role'!$C20,'2. Annual Costs of Staff Posts'!$G$13:$G$311,IF($C$11="ALL THEMES","*",$C$11)),"")</f>
        <v>9000</v>
      </c>
      <c r="G20" s="72">
        <f ca="1">IFERROR(SUMIFS('2. Annual Costs of Staff Posts'!$AD$13:$AD$311,'2. Annual Costs of Staff Posts'!$J$13:$J$311,'Summary of Staff by Role'!$C20,'2. Annual Costs of Staff Posts'!$G$13:$G$311,IF($C$11="ALL THEMES","*",$C$11)),"")</f>
        <v>9000</v>
      </c>
      <c r="H20" s="72">
        <f ca="1">IFERROR(SUMIFS('2. Annual Costs of Staff Posts'!$AI$13:$AI$311,'2. Annual Costs of Staff Posts'!$J$13:$J$311,'Summary of Staff by Role'!$C20,'2. Annual Costs of Staff Posts'!$G$13:$G$311,IF($C$11="ALL THEMES","*",$C$11)),"")</f>
        <v>0</v>
      </c>
      <c r="I20" s="73">
        <f t="shared" ca="1" si="0"/>
        <v>36000</v>
      </c>
      <c r="J20" s="64"/>
      <c r="R20" s="107"/>
      <c r="S20" s="107"/>
      <c r="T20" s="107"/>
      <c r="V20"/>
      <c r="W20"/>
      <c r="X20"/>
      <c r="Y20"/>
      <c r="Z20"/>
    </row>
    <row r="21" spans="1:26" s="63" customFormat="1" ht="30" customHeight="1" x14ac:dyDescent="0.25">
      <c r="B21" s="644">
        <v>8</v>
      </c>
      <c r="C21" s="87" t="str">
        <f ca="1">IFERROR(OFFSET('1. Staff Posts and Salaries'!$J$1,MATCH(B21,IF($C$11="ALL THEMES",'1. Staff Posts and Salaries'!$X:$X,'1. Staff Posts and Salaries'!$X:$X),0)-1,0),"")</f>
        <v>Research Fellow</v>
      </c>
      <c r="D21" s="72">
        <f ca="1">IFERROR(SUMIFS('2. Annual Costs of Staff Posts'!$O$13:$O$311,'2. Annual Costs of Staff Posts'!$J$13:$J$311,'Summary of Staff by Role'!$C21,'2. Annual Costs of Staff Posts'!$G$13:$G$311,IF($C$11="ALL THEMES","*",$C$11)),"")</f>
        <v>25200</v>
      </c>
      <c r="E21" s="72">
        <f ca="1">IFERROR(SUMIFS('2. Annual Costs of Staff Posts'!$T$13:$T$311,'2. Annual Costs of Staff Posts'!$J$13:$J$311,'Summary of Staff by Role'!$C21,'2. Annual Costs of Staff Posts'!$G$13:$G$311,IF($C$11="ALL THEMES","*",$C$11)),"")</f>
        <v>50400</v>
      </c>
      <c r="F21" s="72">
        <f ca="1">IFERROR(SUMIFS('2. Annual Costs of Staff Posts'!$Y$13:$Y$311,'2. Annual Costs of Staff Posts'!$J$13:$J$311,'Summary of Staff by Role'!$C21,'2. Annual Costs of Staff Posts'!$G$13:$G$311,IF($C$11="ALL THEMES","*",$C$11)),"")</f>
        <v>50400</v>
      </c>
      <c r="G21" s="72">
        <f ca="1">IFERROR(SUMIFS('2. Annual Costs of Staff Posts'!$AD$13:$AD$311,'2. Annual Costs of Staff Posts'!$J$13:$J$311,'Summary of Staff by Role'!$C21,'2. Annual Costs of Staff Posts'!$G$13:$G$311,IF($C$11="ALL THEMES","*",$C$11)),"")</f>
        <v>25200</v>
      </c>
      <c r="H21" s="72">
        <f ca="1">IFERROR(SUMIFS('2. Annual Costs of Staff Posts'!$AI$13:$AI$311,'2. Annual Costs of Staff Posts'!$J$13:$J$311,'Summary of Staff by Role'!$C21,'2. Annual Costs of Staff Posts'!$G$13:$G$311,IF($C$11="ALL THEMES","*",$C$11)),"")</f>
        <v>0</v>
      </c>
      <c r="I21" s="73">
        <f t="shared" ca="1" si="0"/>
        <v>151200</v>
      </c>
      <c r="J21" s="64"/>
      <c r="R21" s="107"/>
      <c r="S21" s="107"/>
      <c r="T21" s="107"/>
      <c r="V21"/>
      <c r="W21"/>
      <c r="X21"/>
      <c r="Y21"/>
      <c r="Z21"/>
    </row>
    <row r="22" spans="1:26" s="63" customFormat="1" ht="30" customHeight="1" x14ac:dyDescent="0.25">
      <c r="B22" s="644">
        <v>9</v>
      </c>
      <c r="C22" s="87" t="str">
        <f ca="1">IFERROR(OFFSET('1. Staff Posts and Salaries'!$J$1,MATCH(B22,IF($C$11="ALL THEMES",'1. Staff Posts and Salaries'!$X:$X,'1. Staff Posts and Salaries'!$X:$X),0)-1,0),"")</f>
        <v>Clinical Lecturer</v>
      </c>
      <c r="D22" s="72">
        <f ca="1">IFERROR(SUMIFS('2. Annual Costs of Staff Posts'!$O$13:$O$311,'2. Annual Costs of Staff Posts'!$J$13:$J$311,'Summary of Staff by Role'!$C22,'2. Annual Costs of Staff Posts'!$G$13:$G$311,IF($C$11="ALL THEMES","*",$C$11)),"")</f>
        <v>35317.599999999999</v>
      </c>
      <c r="E22" s="72">
        <f ca="1">IFERROR(SUMIFS('2. Annual Costs of Staff Posts'!$T$13:$T$311,'2. Annual Costs of Staff Posts'!$J$13:$J$311,'Summary of Staff by Role'!$C22,'2. Annual Costs of Staff Posts'!$G$13:$G$311,IF($C$11="ALL THEMES","*",$C$11)),"")</f>
        <v>38360.79999993174</v>
      </c>
      <c r="F22" s="72">
        <f ca="1">IFERROR(SUMIFS('2. Annual Costs of Staff Posts'!$Y$13:$Y$311,'2. Annual Costs of Staff Posts'!$J$13:$J$311,'Summary of Staff by Role'!$C22,'2. Annual Costs of Staff Posts'!$G$13:$G$311,IF($C$11="ALL THEMES","*",$C$11)),"")</f>
        <v>40131.999999793836</v>
      </c>
      <c r="G22" s="72">
        <f ca="1">IFERROR(SUMIFS('2. Annual Costs of Staff Posts'!$AD$13:$AD$311,'2. Annual Costs of Staff Posts'!$J$13:$J$311,'Summary of Staff by Role'!$C22,'2. Annual Costs of Staff Posts'!$G$13:$G$311,IF($C$11="ALL THEMES","*",$C$11)),"")</f>
        <v>42269.59999948414</v>
      </c>
      <c r="H22" s="72">
        <f ca="1">IFERROR(SUMIFS('2. Annual Costs of Staff Posts'!$AI$13:$AI$311,'2. Annual Costs of Staff Posts'!$J$13:$J$311,'Summary of Staff by Role'!$C22,'2. Annual Costs of Staff Posts'!$G$13:$G$311,IF($C$11="ALL THEMES","*",$C$11)),"")</f>
        <v>0</v>
      </c>
      <c r="I22" s="73">
        <f t="shared" ca="1" si="0"/>
        <v>156079.99999920971</v>
      </c>
      <c r="J22" s="64"/>
      <c r="R22" s="107"/>
      <c r="S22" s="107"/>
      <c r="T22" s="107"/>
      <c r="V22"/>
      <c r="W22"/>
      <c r="X22"/>
      <c r="Y22"/>
      <c r="Z22"/>
    </row>
    <row r="23" spans="1:26" s="63" customFormat="1" ht="30" customHeight="1" x14ac:dyDescent="0.25">
      <c r="B23" s="644">
        <v>10</v>
      </c>
      <c r="C23" s="87" t="str">
        <f ca="1">IFERROR(OFFSET('1. Staff Posts and Salaries'!$J$1,MATCH(B23,IF($C$11="ALL THEMES",'1. Staff Posts and Salaries'!$X:$X,'1. Staff Posts and Salaries'!$X:$X),0)-1,0),"")</f>
        <v>Research Assistant</v>
      </c>
      <c r="D23" s="72">
        <f ca="1">IFERROR(SUMIFS('2. Annual Costs of Staff Posts'!$O$13:$O$311,'2. Annual Costs of Staff Posts'!$J$13:$J$311,'Summary of Staff by Role'!$C23,'2. Annual Costs of Staff Posts'!$G$13:$G$311,IF($C$11="ALL THEMES","*",$C$11)),"")</f>
        <v>32925.599999999999</v>
      </c>
      <c r="E23" s="72">
        <f ca="1">IFERROR(SUMIFS('2. Annual Costs of Staff Posts'!$T$13:$T$311,'2. Annual Costs of Staff Posts'!$J$13:$J$311,'Summary of Staff by Role'!$C23,'2. Annual Costs of Staff Posts'!$G$13:$G$311,IF($C$11="ALL THEMES","*",$C$11)),"")</f>
        <v>34045.781987737944</v>
      </c>
      <c r="F23" s="72">
        <f ca="1">IFERROR(SUMIFS('2. Annual Costs of Staff Posts'!$Y$13:$Y$311,'2. Annual Costs of Staff Posts'!$J$13:$J$311,'Summary of Staff by Role'!$C23,'2. Annual Costs of Staff Posts'!$G$13:$G$311,IF($C$11="ALL THEMES","*",$C$11)),"")</f>
        <v>35089.787568198233</v>
      </c>
      <c r="G23" s="72">
        <f ca="1">IFERROR(SUMIFS('2. Annual Costs of Staff Posts'!$AD$13:$AD$311,'2. Annual Costs of Staff Posts'!$J$13:$J$311,'Summary of Staff by Role'!$C23,'2. Annual Costs of Staff Posts'!$G$13:$G$311,IF($C$11="ALL THEMES","*",$C$11)),"")</f>
        <v>36166.593323834975</v>
      </c>
      <c r="H23" s="72">
        <f ca="1">IFERROR(SUMIFS('2. Annual Costs of Staff Posts'!$AI$13:$AI$311,'2. Annual Costs of Staff Posts'!$J$13:$J$311,'Summary of Staff by Role'!$C23,'2. Annual Costs of Staff Posts'!$G$13:$G$311,IF($C$11="ALL THEMES","*",$C$11)),"")</f>
        <v>0</v>
      </c>
      <c r="I23" s="73">
        <f t="shared" ca="1" si="0"/>
        <v>138227.76287977115</v>
      </c>
      <c r="J23" s="64"/>
      <c r="R23" s="107"/>
      <c r="S23" s="107"/>
      <c r="T23" s="107"/>
      <c r="V23"/>
      <c r="W23"/>
      <c r="X23"/>
      <c r="Y23"/>
      <c r="Z23"/>
    </row>
    <row r="24" spans="1:26" s="63" customFormat="1" ht="30" customHeight="1" x14ac:dyDescent="0.25">
      <c r="B24" s="644">
        <v>11</v>
      </c>
      <c r="C24" s="87" t="str">
        <f ca="1">IFERROR(OFFSET('1. Staff Posts and Salaries'!$J$1,MATCH(B24,IF($C$11="ALL THEMES",'1. Staff Posts and Salaries'!$X:$X,'1. Staff Posts and Salaries'!$X:$X),0)-1,0),"")</f>
        <v>Lead Investigator</v>
      </c>
      <c r="D24" s="72">
        <f ca="1">IFERROR(SUMIFS('2. Annual Costs of Staff Posts'!$O$13:$O$311,'2. Annual Costs of Staff Posts'!$J$13:$J$311,'Summary of Staff by Role'!$C24,'2. Annual Costs of Staff Posts'!$G$13:$G$311,IF($C$11="ALL THEMES","*",$C$11)),"")</f>
        <v>40569.600000000006</v>
      </c>
      <c r="E24" s="72">
        <f ca="1">IFERROR(SUMIFS('2. Annual Costs of Staff Posts'!$T$13:$T$311,'2. Annual Costs of Staff Posts'!$J$13:$J$311,'Summary of Staff by Role'!$C24,'2. Annual Costs of Staff Posts'!$G$13:$G$311,IF($C$11="ALL THEMES","*",$C$11)),"")</f>
        <v>40569.600000000006</v>
      </c>
      <c r="F24" s="72">
        <f ca="1">IFERROR(SUMIFS('2. Annual Costs of Staff Posts'!$Y$13:$Y$311,'2. Annual Costs of Staff Posts'!$J$13:$J$311,'Summary of Staff by Role'!$C24,'2. Annual Costs of Staff Posts'!$G$13:$G$311,IF($C$11="ALL THEMES","*",$C$11)),"")</f>
        <v>40569.600000000006</v>
      </c>
      <c r="G24" s="72">
        <f ca="1">IFERROR(SUMIFS('2. Annual Costs of Staff Posts'!$AD$13:$AD$311,'2. Annual Costs of Staff Posts'!$J$13:$J$311,'Summary of Staff by Role'!$C24,'2. Annual Costs of Staff Posts'!$G$13:$G$311,IF($C$11="ALL THEMES","*",$C$11)),"")</f>
        <v>40569.600000000006</v>
      </c>
      <c r="H24" s="72">
        <f ca="1">IFERROR(SUMIFS('2. Annual Costs of Staff Posts'!$AI$13:$AI$311,'2. Annual Costs of Staff Posts'!$J$13:$J$311,'Summary of Staff by Role'!$C24,'2. Annual Costs of Staff Posts'!$G$13:$G$311,IF($C$11="ALL THEMES","*",$C$11)),"")</f>
        <v>0</v>
      </c>
      <c r="I24" s="73">
        <f t="shared" ca="1" si="0"/>
        <v>162278.40000000002</v>
      </c>
      <c r="J24" s="64"/>
      <c r="R24" s="107"/>
      <c r="S24" s="107"/>
      <c r="T24" s="107"/>
      <c r="V24"/>
      <c r="W24"/>
      <c r="X24"/>
      <c r="Y24"/>
      <c r="Z24"/>
    </row>
    <row r="25" spans="1:26" s="63" customFormat="1" ht="30" customHeight="1" x14ac:dyDescent="0.25">
      <c r="B25" s="644">
        <v>12</v>
      </c>
      <c r="C25" s="87" t="str">
        <f ca="1">IFERROR(OFFSET('1. Staff Posts and Salaries'!$J$1,MATCH(B25,IF($C$11="ALL THEMES",'1. Staff Posts and Salaries'!$X:$X,'1. Staff Posts and Salaries'!$X:$X),0)-1,0),"")</f>
        <v/>
      </c>
      <c r="D25" s="72">
        <f ca="1">IFERROR(SUMIFS('2. Annual Costs of Staff Posts'!$O$13:$O$311,'2. Annual Costs of Staff Posts'!$J$13:$J$311,'Summary of Staff by Role'!$C25,'2. Annual Costs of Staff Posts'!$G$13:$G$311,IF($C$11="ALL THEMES","*",$C$11)),"")</f>
        <v>0</v>
      </c>
      <c r="E25" s="72">
        <f ca="1">IFERROR(SUMIFS('2. Annual Costs of Staff Posts'!$T$13:$T$311,'2. Annual Costs of Staff Posts'!$J$13:$J$311,'Summary of Staff by Role'!$C25,'2. Annual Costs of Staff Posts'!$G$13:$G$311,IF($C$11="ALL THEMES","*",$C$11)),"")</f>
        <v>0</v>
      </c>
      <c r="F25" s="72">
        <f ca="1">IFERROR(SUMIFS('2. Annual Costs of Staff Posts'!$Y$13:$Y$311,'2. Annual Costs of Staff Posts'!$J$13:$J$311,'Summary of Staff by Role'!$C25,'2. Annual Costs of Staff Posts'!$G$13:$G$311,IF($C$11="ALL THEMES","*",$C$11)),"")</f>
        <v>0</v>
      </c>
      <c r="G25" s="72">
        <f ca="1">IFERROR(SUMIFS('2. Annual Costs of Staff Posts'!$AD$13:$AD$311,'2. Annual Costs of Staff Posts'!$J$13:$J$311,'Summary of Staff by Role'!$C25,'2. Annual Costs of Staff Posts'!$G$13:$G$311,IF($C$11="ALL THEMES","*",$C$11)),"")</f>
        <v>0</v>
      </c>
      <c r="H25" s="72">
        <f ca="1">IFERROR(SUMIFS('2. Annual Costs of Staff Posts'!$AI$13:$AI$311,'2. Annual Costs of Staff Posts'!$J$13:$J$311,'Summary of Staff by Role'!$C25,'2. Annual Costs of Staff Posts'!$G$13:$G$311,IF($C$11="ALL THEMES","*",$C$11)),"")</f>
        <v>0</v>
      </c>
      <c r="I25" s="73">
        <f t="shared" ca="1" si="0"/>
        <v>0</v>
      </c>
      <c r="J25" s="64"/>
      <c r="R25" s="107"/>
      <c r="S25" s="107"/>
      <c r="T25" s="107"/>
      <c r="V25"/>
      <c r="W25"/>
      <c r="X25"/>
      <c r="Y25"/>
      <c r="Z25"/>
    </row>
    <row r="26" spans="1:26" ht="30" customHeight="1" x14ac:dyDescent="0.25">
      <c r="A26" s="63"/>
      <c r="B26" s="644">
        <v>13</v>
      </c>
      <c r="C26" s="87" t="str">
        <f ca="1">IFERROR(OFFSET('1. Staff Posts and Salaries'!$J$1,MATCH(B26,IF($C$11="ALL THEMES",'1. Staff Posts and Salaries'!$X:$X,'1. Staff Posts and Salaries'!$X:$X),0)-1,0),"")</f>
        <v/>
      </c>
      <c r="D26" s="72">
        <f ca="1">IFERROR(SUMIFS('2. Annual Costs of Staff Posts'!$O$13:$O$311,'2. Annual Costs of Staff Posts'!$J$13:$J$311,'Summary of Staff by Role'!$C26,'2. Annual Costs of Staff Posts'!$G$13:$G$311,IF($C$11="ALL THEMES","*",$C$11)),"")</f>
        <v>0</v>
      </c>
      <c r="E26" s="72">
        <f ca="1">IFERROR(SUMIFS('2. Annual Costs of Staff Posts'!$T$13:$T$311,'2. Annual Costs of Staff Posts'!$J$13:$J$311,'Summary of Staff by Role'!$C26,'2. Annual Costs of Staff Posts'!$G$13:$G$311,IF($C$11="ALL THEMES","*",$C$11)),"")</f>
        <v>0</v>
      </c>
      <c r="F26" s="72">
        <f ca="1">IFERROR(SUMIFS('2. Annual Costs of Staff Posts'!$Y$13:$Y$311,'2. Annual Costs of Staff Posts'!$J$13:$J$311,'Summary of Staff by Role'!$C26,'2. Annual Costs of Staff Posts'!$G$13:$G$311,IF($C$11="ALL THEMES","*",$C$11)),"")</f>
        <v>0</v>
      </c>
      <c r="G26" s="72">
        <f ca="1">IFERROR(SUMIFS('2. Annual Costs of Staff Posts'!$AD$13:$AD$311,'2. Annual Costs of Staff Posts'!$J$13:$J$311,'Summary of Staff by Role'!$C26,'2. Annual Costs of Staff Posts'!$G$13:$G$311,IF($C$11="ALL THEMES","*",$C$11)),"")</f>
        <v>0</v>
      </c>
      <c r="H26" s="72">
        <f ca="1">IFERROR(SUMIFS('2. Annual Costs of Staff Posts'!$AI$13:$AI$311,'2. Annual Costs of Staff Posts'!$J$13:$J$311,'Summary of Staff by Role'!$C26,'2. Annual Costs of Staff Posts'!$G$13:$G$311,IF($C$11="ALL THEMES","*",$C$11)),"")</f>
        <v>0</v>
      </c>
      <c r="I26" s="73">
        <f t="shared" ca="1" si="0"/>
        <v>0</v>
      </c>
      <c r="J26" s="64"/>
      <c r="K26" s="63"/>
    </row>
    <row r="27" spans="1:26" ht="30" customHeight="1" x14ac:dyDescent="0.25">
      <c r="A27" s="63"/>
      <c r="B27" s="644">
        <v>14</v>
      </c>
      <c r="C27" s="87" t="str">
        <f ca="1">IFERROR(OFFSET('1. Staff Posts and Salaries'!$J$1,MATCH(B27,IF($C$11="ALL THEMES",'1. Staff Posts and Salaries'!$X:$X,'1. Staff Posts and Salaries'!$X:$X),0)-1,0),"")</f>
        <v/>
      </c>
      <c r="D27" s="72">
        <f ca="1">IFERROR(SUMIFS('2. Annual Costs of Staff Posts'!$O$13:$O$311,'2. Annual Costs of Staff Posts'!$J$13:$J$311,'Summary of Staff by Role'!$C27,'2. Annual Costs of Staff Posts'!$G$13:$G$311,IF($C$11="ALL THEMES","*",$C$11)),"")</f>
        <v>0</v>
      </c>
      <c r="E27" s="72">
        <f ca="1">IFERROR(SUMIFS('2. Annual Costs of Staff Posts'!$T$13:$T$311,'2. Annual Costs of Staff Posts'!$J$13:$J$311,'Summary of Staff by Role'!$C27,'2. Annual Costs of Staff Posts'!$G$13:$G$311,IF($C$11="ALL THEMES","*",$C$11)),"")</f>
        <v>0</v>
      </c>
      <c r="F27" s="72">
        <f ca="1">IFERROR(SUMIFS('2. Annual Costs of Staff Posts'!$Y$13:$Y$311,'2. Annual Costs of Staff Posts'!$J$13:$J$311,'Summary of Staff by Role'!$C27,'2. Annual Costs of Staff Posts'!$G$13:$G$311,IF($C$11="ALL THEMES","*",$C$11)),"")</f>
        <v>0</v>
      </c>
      <c r="G27" s="72">
        <f ca="1">IFERROR(SUMIFS('2. Annual Costs of Staff Posts'!$AD$13:$AD$311,'2. Annual Costs of Staff Posts'!$J$13:$J$311,'Summary of Staff by Role'!$C27,'2. Annual Costs of Staff Posts'!$G$13:$G$311,IF($C$11="ALL THEMES","*",$C$11)),"")</f>
        <v>0</v>
      </c>
      <c r="H27" s="72">
        <f ca="1">IFERROR(SUMIFS('2. Annual Costs of Staff Posts'!$AI$13:$AI$311,'2. Annual Costs of Staff Posts'!$J$13:$J$311,'Summary of Staff by Role'!$C27,'2. Annual Costs of Staff Posts'!$G$13:$G$311,IF($C$11="ALL THEMES","*",$C$11)),"")</f>
        <v>0</v>
      </c>
      <c r="I27" s="73">
        <f t="shared" ca="1" si="0"/>
        <v>0</v>
      </c>
      <c r="J27" s="64"/>
      <c r="K27" s="63"/>
    </row>
    <row r="28" spans="1:26" ht="30" customHeight="1" x14ac:dyDescent="0.25">
      <c r="A28" s="63"/>
      <c r="B28" s="644">
        <v>15</v>
      </c>
      <c r="C28" s="87" t="str">
        <f ca="1">IFERROR(OFFSET('1. Staff Posts and Salaries'!$J$1,MATCH(B28,IF($C$11="ALL THEMES",'1. Staff Posts and Salaries'!$X:$X,'1. Staff Posts and Salaries'!$X:$X),0)-1,0),"")</f>
        <v/>
      </c>
      <c r="D28" s="72">
        <f ca="1">IFERROR(SUMIFS('2. Annual Costs of Staff Posts'!$O$13:$O$311,'2. Annual Costs of Staff Posts'!$J$13:$J$311,'Summary of Staff by Role'!$C28,'2. Annual Costs of Staff Posts'!$G$13:$G$311,IF($C$11="ALL THEMES","*",$C$11)),"")</f>
        <v>0</v>
      </c>
      <c r="E28" s="72">
        <f ca="1">IFERROR(SUMIFS('2. Annual Costs of Staff Posts'!$T$13:$T$311,'2. Annual Costs of Staff Posts'!$J$13:$J$311,'Summary of Staff by Role'!$C28,'2. Annual Costs of Staff Posts'!$G$13:$G$311,IF($C$11="ALL THEMES","*",$C$11)),"")</f>
        <v>0</v>
      </c>
      <c r="F28" s="72">
        <f ca="1">IFERROR(SUMIFS('2. Annual Costs of Staff Posts'!$Y$13:$Y$311,'2. Annual Costs of Staff Posts'!$J$13:$J$311,'Summary of Staff by Role'!$C28,'2. Annual Costs of Staff Posts'!$G$13:$G$311,IF($C$11="ALL THEMES","*",$C$11)),"")</f>
        <v>0</v>
      </c>
      <c r="G28" s="72">
        <f ca="1">IFERROR(SUMIFS('2. Annual Costs of Staff Posts'!$AD$13:$AD$311,'2. Annual Costs of Staff Posts'!$J$13:$J$311,'Summary of Staff by Role'!$C28,'2. Annual Costs of Staff Posts'!$G$13:$G$311,IF($C$11="ALL THEMES","*",$C$11)),"")</f>
        <v>0</v>
      </c>
      <c r="H28" s="72">
        <f ca="1">IFERROR(SUMIFS('2. Annual Costs of Staff Posts'!$AI$13:$AI$311,'2. Annual Costs of Staff Posts'!$J$13:$J$311,'Summary of Staff by Role'!$C28,'2. Annual Costs of Staff Posts'!$G$13:$G$311,IF($C$11="ALL THEMES","*",$C$11)),"")</f>
        <v>0</v>
      </c>
      <c r="I28" s="73">
        <f t="shared" ca="1" si="0"/>
        <v>0</v>
      </c>
      <c r="J28" s="64"/>
      <c r="K28" s="63"/>
    </row>
    <row r="29" spans="1:26" ht="30" customHeight="1" x14ac:dyDescent="0.25">
      <c r="A29" s="63"/>
      <c r="B29" s="644">
        <v>16</v>
      </c>
      <c r="C29" s="87" t="str">
        <f ca="1">IFERROR(OFFSET('1. Staff Posts and Salaries'!$J$1,MATCH(B29,IF($C$11="ALL THEMES",'1. Staff Posts and Salaries'!$X:$X,'1. Staff Posts and Salaries'!$X:$X),0)-1,0),"")</f>
        <v/>
      </c>
      <c r="D29" s="72">
        <f ca="1">IFERROR(SUMIFS('2. Annual Costs of Staff Posts'!$O$13:$O$311,'2. Annual Costs of Staff Posts'!$J$13:$J$311,'Summary of Staff by Role'!$C29,'2. Annual Costs of Staff Posts'!$G$13:$G$311,IF($C$11="ALL THEMES","*",$C$11)),"")</f>
        <v>0</v>
      </c>
      <c r="E29" s="72">
        <f ca="1">IFERROR(SUMIFS('2. Annual Costs of Staff Posts'!$T$13:$T$311,'2. Annual Costs of Staff Posts'!$J$13:$J$311,'Summary of Staff by Role'!$C29,'2. Annual Costs of Staff Posts'!$G$13:$G$311,IF($C$11="ALL THEMES","*",$C$11)),"")</f>
        <v>0</v>
      </c>
      <c r="F29" s="72">
        <f ca="1">IFERROR(SUMIFS('2. Annual Costs of Staff Posts'!$Y$13:$Y$311,'2. Annual Costs of Staff Posts'!$J$13:$J$311,'Summary of Staff by Role'!$C29,'2. Annual Costs of Staff Posts'!$G$13:$G$311,IF($C$11="ALL THEMES","*",$C$11)),"")</f>
        <v>0</v>
      </c>
      <c r="G29" s="72">
        <f ca="1">IFERROR(SUMIFS('2. Annual Costs of Staff Posts'!$AD$13:$AD$311,'2. Annual Costs of Staff Posts'!$J$13:$J$311,'Summary of Staff by Role'!$C29,'2. Annual Costs of Staff Posts'!$G$13:$G$311,IF($C$11="ALL THEMES","*",$C$11)),"")</f>
        <v>0</v>
      </c>
      <c r="H29" s="72">
        <f ca="1">IFERROR(SUMIFS('2. Annual Costs of Staff Posts'!$AI$13:$AI$311,'2. Annual Costs of Staff Posts'!$J$13:$J$311,'Summary of Staff by Role'!$C29,'2. Annual Costs of Staff Posts'!$G$13:$G$311,IF($C$11="ALL THEMES","*",$C$11)),"")</f>
        <v>0</v>
      </c>
      <c r="I29" s="73">
        <f t="shared" ca="1" si="0"/>
        <v>0</v>
      </c>
      <c r="J29" s="64"/>
      <c r="K29" s="63"/>
    </row>
    <row r="30" spans="1:26" s="107" customFormat="1" ht="30" customHeight="1" x14ac:dyDescent="0.25">
      <c r="B30" s="644">
        <v>17</v>
      </c>
      <c r="C30" s="87" t="str">
        <f ca="1">IFERROR(OFFSET('1. Staff Posts and Salaries'!$J$1,MATCH(B30,IF($C$11="ALL THEMES",'1. Staff Posts and Salaries'!$X:$X,'1. Staff Posts and Salaries'!$X:$X),0)-1,0),"")</f>
        <v/>
      </c>
      <c r="D30" s="72">
        <f ca="1">IFERROR(SUMIFS('2. Annual Costs of Staff Posts'!$O$13:$O$311,'2. Annual Costs of Staff Posts'!$J$13:$J$311,'Summary of Staff by Role'!$C30,'2. Annual Costs of Staff Posts'!$G$13:$G$311,IF($C$11="ALL THEMES","*",$C$11)),"")</f>
        <v>0</v>
      </c>
      <c r="E30" s="72">
        <f ca="1">IFERROR(SUMIFS('2. Annual Costs of Staff Posts'!$T$13:$T$311,'2. Annual Costs of Staff Posts'!$J$13:$J$311,'Summary of Staff by Role'!$C30,'2. Annual Costs of Staff Posts'!$G$13:$G$311,IF($C$11="ALL THEMES","*",$C$11)),"")</f>
        <v>0</v>
      </c>
      <c r="F30" s="72">
        <f ca="1">IFERROR(SUMIFS('2. Annual Costs of Staff Posts'!$Y$13:$Y$311,'2. Annual Costs of Staff Posts'!$J$13:$J$311,'Summary of Staff by Role'!$C30,'2. Annual Costs of Staff Posts'!$G$13:$G$311,IF($C$11="ALL THEMES","*",$C$11)),"")</f>
        <v>0</v>
      </c>
      <c r="G30" s="72">
        <f ca="1">IFERROR(SUMIFS('2. Annual Costs of Staff Posts'!$AD$13:$AD$311,'2. Annual Costs of Staff Posts'!$J$13:$J$311,'Summary of Staff by Role'!$C30,'2. Annual Costs of Staff Posts'!$G$13:$G$311,IF($C$11="ALL THEMES","*",$C$11)),"")</f>
        <v>0</v>
      </c>
      <c r="H30" s="72">
        <f ca="1">IFERROR(SUMIFS('2. Annual Costs of Staff Posts'!$AI$13:$AI$311,'2. Annual Costs of Staff Posts'!$J$13:$J$311,'Summary of Staff by Role'!$C30,'2. Annual Costs of Staff Posts'!$G$13:$G$311,IF($C$11="ALL THEMES","*",$C$11)),"")</f>
        <v>0</v>
      </c>
      <c r="I30" s="73">
        <f t="shared" ca="1" si="0"/>
        <v>0</v>
      </c>
      <c r="J30" s="64"/>
    </row>
    <row r="31" spans="1:26" s="107" customFormat="1" ht="30" customHeight="1" x14ac:dyDescent="0.25">
      <c r="B31" s="644">
        <v>18</v>
      </c>
      <c r="C31" s="87" t="str">
        <f ca="1">IFERROR(OFFSET('1. Staff Posts and Salaries'!$J$1,MATCH(B31,IF($C$11="ALL THEMES",'1. Staff Posts and Salaries'!$X:$X,'1. Staff Posts and Salaries'!$X:$X),0)-1,0),"")</f>
        <v/>
      </c>
      <c r="D31" s="72">
        <f ca="1">IFERROR(SUMIFS('2. Annual Costs of Staff Posts'!$O$13:$O$311,'2. Annual Costs of Staff Posts'!$J$13:$J$311,'Summary of Staff by Role'!$C31,'2. Annual Costs of Staff Posts'!$G$13:$G$311,IF($C$11="ALL THEMES","*",$C$11)),"")</f>
        <v>0</v>
      </c>
      <c r="E31" s="72">
        <f ca="1">IFERROR(SUMIFS('2. Annual Costs of Staff Posts'!$T$13:$T$311,'2. Annual Costs of Staff Posts'!$J$13:$J$311,'Summary of Staff by Role'!$C31,'2. Annual Costs of Staff Posts'!$G$13:$G$311,IF($C$11="ALL THEMES","*",$C$11)),"")</f>
        <v>0</v>
      </c>
      <c r="F31" s="72">
        <f ca="1">IFERROR(SUMIFS('2. Annual Costs of Staff Posts'!$Y$13:$Y$311,'2. Annual Costs of Staff Posts'!$J$13:$J$311,'Summary of Staff by Role'!$C31,'2. Annual Costs of Staff Posts'!$G$13:$G$311,IF($C$11="ALL THEMES","*",$C$11)),"")</f>
        <v>0</v>
      </c>
      <c r="G31" s="72">
        <f ca="1">IFERROR(SUMIFS('2. Annual Costs of Staff Posts'!$AD$13:$AD$311,'2. Annual Costs of Staff Posts'!$J$13:$J$311,'Summary of Staff by Role'!$C31,'2. Annual Costs of Staff Posts'!$G$13:$G$311,IF($C$11="ALL THEMES","*",$C$11)),"")</f>
        <v>0</v>
      </c>
      <c r="H31" s="72">
        <f ca="1">IFERROR(SUMIFS('2. Annual Costs of Staff Posts'!$AI$13:$AI$311,'2. Annual Costs of Staff Posts'!$J$13:$J$311,'Summary of Staff by Role'!$C31,'2. Annual Costs of Staff Posts'!$G$13:$G$311,IF($C$11="ALL THEMES","*",$C$11)),"")</f>
        <v>0</v>
      </c>
      <c r="I31" s="73">
        <f t="shared" ca="1" si="0"/>
        <v>0</v>
      </c>
      <c r="J31" s="64"/>
    </row>
    <row r="32" spans="1:26" s="107" customFormat="1" ht="30" customHeight="1" x14ac:dyDescent="0.25">
      <c r="B32" s="644">
        <v>19</v>
      </c>
      <c r="C32" s="87" t="str">
        <f ca="1">IFERROR(OFFSET('1. Staff Posts and Salaries'!$J$1,MATCH(B32,IF($C$11="ALL THEMES",'1. Staff Posts and Salaries'!$X:$X,'1. Staff Posts and Salaries'!$X:$X),0)-1,0),"")</f>
        <v/>
      </c>
      <c r="D32" s="72">
        <f ca="1">IFERROR(SUMIFS('2. Annual Costs of Staff Posts'!$O$13:$O$311,'2. Annual Costs of Staff Posts'!$J$13:$J$311,'Summary of Staff by Role'!$C32,'2. Annual Costs of Staff Posts'!$G$13:$G$311,IF($C$11="ALL THEMES","*",$C$11)),"")</f>
        <v>0</v>
      </c>
      <c r="E32" s="72">
        <f ca="1">IFERROR(SUMIFS('2. Annual Costs of Staff Posts'!$T$13:$T$311,'2. Annual Costs of Staff Posts'!$J$13:$J$311,'Summary of Staff by Role'!$C32,'2. Annual Costs of Staff Posts'!$G$13:$G$311,IF($C$11="ALL THEMES","*",$C$11)),"")</f>
        <v>0</v>
      </c>
      <c r="F32" s="72">
        <f ca="1">IFERROR(SUMIFS('2. Annual Costs of Staff Posts'!$Y$13:$Y$311,'2. Annual Costs of Staff Posts'!$J$13:$J$311,'Summary of Staff by Role'!$C32,'2. Annual Costs of Staff Posts'!$G$13:$G$311,IF($C$11="ALL THEMES","*",$C$11)),"")</f>
        <v>0</v>
      </c>
      <c r="G32" s="72">
        <f ca="1">IFERROR(SUMIFS('2. Annual Costs of Staff Posts'!$AD$13:$AD$311,'2. Annual Costs of Staff Posts'!$J$13:$J$311,'Summary of Staff by Role'!$C32,'2. Annual Costs of Staff Posts'!$G$13:$G$311,IF($C$11="ALL THEMES","*",$C$11)),"")</f>
        <v>0</v>
      </c>
      <c r="H32" s="72">
        <f ca="1">IFERROR(SUMIFS('2. Annual Costs of Staff Posts'!$AI$13:$AI$311,'2. Annual Costs of Staff Posts'!$J$13:$J$311,'Summary of Staff by Role'!$C32,'2. Annual Costs of Staff Posts'!$G$13:$G$311,IF($C$11="ALL THEMES","*",$C$11)),"")</f>
        <v>0</v>
      </c>
      <c r="I32" s="73">
        <f t="shared" ca="1" si="0"/>
        <v>0</v>
      </c>
      <c r="J32" s="64"/>
    </row>
    <row r="33" spans="2:10" s="107" customFormat="1" ht="30" customHeight="1" x14ac:dyDescent="0.25">
      <c r="B33" s="644">
        <v>20</v>
      </c>
      <c r="C33" s="87" t="str">
        <f ca="1">IFERROR(OFFSET('1. Staff Posts and Salaries'!$J$1,MATCH(B33,IF($C$11="ALL THEMES",'1. Staff Posts and Salaries'!$X:$X,'1. Staff Posts and Salaries'!$X:$X),0)-1,0),"")</f>
        <v/>
      </c>
      <c r="D33" s="72">
        <f ca="1">IFERROR(SUMIFS('2. Annual Costs of Staff Posts'!$O$13:$O$311,'2. Annual Costs of Staff Posts'!$J$13:$J$311,'Summary of Staff by Role'!$C33,'2. Annual Costs of Staff Posts'!$G$13:$G$311,IF($C$11="ALL THEMES","*",$C$11)),"")</f>
        <v>0</v>
      </c>
      <c r="E33" s="72">
        <f ca="1">IFERROR(SUMIFS('2. Annual Costs of Staff Posts'!$T$13:$T$311,'2. Annual Costs of Staff Posts'!$J$13:$J$311,'Summary of Staff by Role'!$C33,'2. Annual Costs of Staff Posts'!$G$13:$G$311,IF($C$11="ALL THEMES","*",$C$11)),"")</f>
        <v>0</v>
      </c>
      <c r="F33" s="72">
        <f ca="1">IFERROR(SUMIFS('2. Annual Costs of Staff Posts'!$Y$13:$Y$311,'2. Annual Costs of Staff Posts'!$J$13:$J$311,'Summary of Staff by Role'!$C33,'2. Annual Costs of Staff Posts'!$G$13:$G$311,IF($C$11="ALL THEMES","*",$C$11)),"")</f>
        <v>0</v>
      </c>
      <c r="G33" s="72">
        <f ca="1">IFERROR(SUMIFS('2. Annual Costs of Staff Posts'!$AD$13:$AD$311,'2. Annual Costs of Staff Posts'!$J$13:$J$311,'Summary of Staff by Role'!$C33,'2. Annual Costs of Staff Posts'!$G$13:$G$311,IF($C$11="ALL THEMES","*",$C$11)),"")</f>
        <v>0</v>
      </c>
      <c r="H33" s="72">
        <f ca="1">IFERROR(SUMIFS('2. Annual Costs of Staff Posts'!$AI$13:$AI$311,'2. Annual Costs of Staff Posts'!$J$13:$J$311,'Summary of Staff by Role'!$C33,'2. Annual Costs of Staff Posts'!$G$13:$G$311,IF($C$11="ALL THEMES","*",$C$11)),"")</f>
        <v>0</v>
      </c>
      <c r="I33" s="73">
        <f t="shared" ca="1" si="0"/>
        <v>0</v>
      </c>
      <c r="J33" s="64"/>
    </row>
    <row r="34" spans="2:10" s="107" customFormat="1" ht="30" customHeight="1" x14ac:dyDescent="0.25">
      <c r="B34" s="644">
        <v>21</v>
      </c>
      <c r="C34" s="87" t="str">
        <f ca="1">IFERROR(OFFSET('1. Staff Posts and Salaries'!$J$1,MATCH(B34,IF($C$11="ALL THEMES",'1. Staff Posts and Salaries'!$X:$X,'1. Staff Posts and Salaries'!$X:$X),0)-1,0),"")</f>
        <v/>
      </c>
      <c r="D34" s="72">
        <f ca="1">IFERROR(SUMIFS('2. Annual Costs of Staff Posts'!$O$13:$O$311,'2. Annual Costs of Staff Posts'!$J$13:$J$311,'Summary of Staff by Role'!$C34,'2. Annual Costs of Staff Posts'!$G$13:$G$311,IF($C$11="ALL THEMES","*",$C$11)),"")</f>
        <v>0</v>
      </c>
      <c r="E34" s="72">
        <f ca="1">IFERROR(SUMIFS('2. Annual Costs of Staff Posts'!$T$13:$T$311,'2. Annual Costs of Staff Posts'!$J$13:$J$311,'Summary of Staff by Role'!$C34,'2. Annual Costs of Staff Posts'!$G$13:$G$311,IF($C$11="ALL THEMES","*",$C$11)),"")</f>
        <v>0</v>
      </c>
      <c r="F34" s="72">
        <f ca="1">IFERROR(SUMIFS('2. Annual Costs of Staff Posts'!$Y$13:$Y$311,'2. Annual Costs of Staff Posts'!$J$13:$J$311,'Summary of Staff by Role'!$C34,'2. Annual Costs of Staff Posts'!$G$13:$G$311,IF($C$11="ALL THEMES","*",$C$11)),"")</f>
        <v>0</v>
      </c>
      <c r="G34" s="72">
        <f ca="1">IFERROR(SUMIFS('2. Annual Costs of Staff Posts'!$AD$13:$AD$311,'2. Annual Costs of Staff Posts'!$J$13:$J$311,'Summary of Staff by Role'!$C34,'2. Annual Costs of Staff Posts'!$G$13:$G$311,IF($C$11="ALL THEMES","*",$C$11)),"")</f>
        <v>0</v>
      </c>
      <c r="H34" s="72">
        <f ca="1">IFERROR(SUMIFS('2. Annual Costs of Staff Posts'!$AI$13:$AI$311,'2. Annual Costs of Staff Posts'!$J$13:$J$311,'Summary of Staff by Role'!$C34,'2. Annual Costs of Staff Posts'!$G$13:$G$311,IF($C$11="ALL THEMES","*",$C$11)),"")</f>
        <v>0</v>
      </c>
      <c r="I34" s="73">
        <f t="shared" ca="1" si="0"/>
        <v>0</v>
      </c>
      <c r="J34" s="64"/>
    </row>
    <row r="35" spans="2:10" s="107" customFormat="1" ht="30" customHeight="1" x14ac:dyDescent="0.25">
      <c r="B35" s="644">
        <v>22</v>
      </c>
      <c r="C35" s="87" t="str">
        <f ca="1">IFERROR(OFFSET('1. Staff Posts and Salaries'!$J$1,MATCH(B35,IF($C$11="ALL THEMES",'1. Staff Posts and Salaries'!$X:$X,'1. Staff Posts and Salaries'!$X:$X),0)-1,0),"")</f>
        <v/>
      </c>
      <c r="D35" s="72">
        <f ca="1">IFERROR(SUMIFS('2. Annual Costs of Staff Posts'!$O$13:$O$311,'2. Annual Costs of Staff Posts'!$J$13:$J$311,'Summary of Staff by Role'!$C35,'2. Annual Costs of Staff Posts'!$G$13:$G$311,IF($C$11="ALL THEMES","*",$C$11)),"")</f>
        <v>0</v>
      </c>
      <c r="E35" s="72">
        <f ca="1">IFERROR(SUMIFS('2. Annual Costs of Staff Posts'!$T$13:$T$311,'2. Annual Costs of Staff Posts'!$J$13:$J$311,'Summary of Staff by Role'!$C35,'2. Annual Costs of Staff Posts'!$G$13:$G$311,IF($C$11="ALL THEMES","*",$C$11)),"")</f>
        <v>0</v>
      </c>
      <c r="F35" s="72">
        <f ca="1">IFERROR(SUMIFS('2. Annual Costs of Staff Posts'!$Y$13:$Y$311,'2. Annual Costs of Staff Posts'!$J$13:$J$311,'Summary of Staff by Role'!$C35,'2. Annual Costs of Staff Posts'!$G$13:$G$311,IF($C$11="ALL THEMES","*",$C$11)),"")</f>
        <v>0</v>
      </c>
      <c r="G35" s="72">
        <f ca="1">IFERROR(SUMIFS('2. Annual Costs of Staff Posts'!$AD$13:$AD$311,'2. Annual Costs of Staff Posts'!$J$13:$J$311,'Summary of Staff by Role'!$C35,'2. Annual Costs of Staff Posts'!$G$13:$G$311,IF($C$11="ALL THEMES","*",$C$11)),"")</f>
        <v>0</v>
      </c>
      <c r="H35" s="72">
        <f ca="1">IFERROR(SUMIFS('2. Annual Costs of Staff Posts'!$AI$13:$AI$311,'2. Annual Costs of Staff Posts'!$J$13:$J$311,'Summary of Staff by Role'!$C35,'2. Annual Costs of Staff Posts'!$G$13:$G$311,IF($C$11="ALL THEMES","*",$C$11)),"")</f>
        <v>0</v>
      </c>
      <c r="I35" s="73">
        <f t="shared" ca="1" si="0"/>
        <v>0</v>
      </c>
      <c r="J35" s="64"/>
    </row>
    <row r="36" spans="2:10" s="107" customFormat="1" ht="30" customHeight="1" x14ac:dyDescent="0.25">
      <c r="B36" s="644">
        <v>23</v>
      </c>
      <c r="C36" s="87" t="str">
        <f ca="1">IFERROR(OFFSET('1. Staff Posts and Salaries'!$J$1,MATCH(B36,IF($C$11="ALL THEMES",'1. Staff Posts and Salaries'!$X:$X,'1. Staff Posts and Salaries'!$X:$X),0)-1,0),"")</f>
        <v/>
      </c>
      <c r="D36" s="72">
        <f ca="1">IFERROR(SUMIFS('2. Annual Costs of Staff Posts'!$O$13:$O$311,'2. Annual Costs of Staff Posts'!$J$13:$J$311,'Summary of Staff by Role'!$C36,'2. Annual Costs of Staff Posts'!$G$13:$G$311,IF($C$11="ALL THEMES","*",$C$11)),"")</f>
        <v>0</v>
      </c>
      <c r="E36" s="72">
        <f ca="1">IFERROR(SUMIFS('2. Annual Costs of Staff Posts'!$T$13:$T$311,'2. Annual Costs of Staff Posts'!$J$13:$J$311,'Summary of Staff by Role'!$C36,'2. Annual Costs of Staff Posts'!$G$13:$G$311,IF($C$11="ALL THEMES","*",$C$11)),"")</f>
        <v>0</v>
      </c>
      <c r="F36" s="72">
        <f ca="1">IFERROR(SUMIFS('2. Annual Costs of Staff Posts'!$Y$13:$Y$311,'2. Annual Costs of Staff Posts'!$J$13:$J$311,'Summary of Staff by Role'!$C36,'2. Annual Costs of Staff Posts'!$G$13:$G$311,IF($C$11="ALL THEMES","*",$C$11)),"")</f>
        <v>0</v>
      </c>
      <c r="G36" s="72">
        <f ca="1">IFERROR(SUMIFS('2. Annual Costs of Staff Posts'!$AD$13:$AD$311,'2. Annual Costs of Staff Posts'!$J$13:$J$311,'Summary of Staff by Role'!$C36,'2. Annual Costs of Staff Posts'!$G$13:$G$311,IF($C$11="ALL THEMES","*",$C$11)),"")</f>
        <v>0</v>
      </c>
      <c r="H36" s="72">
        <f ca="1">IFERROR(SUMIFS('2. Annual Costs of Staff Posts'!$AI$13:$AI$311,'2. Annual Costs of Staff Posts'!$J$13:$J$311,'Summary of Staff by Role'!$C36,'2. Annual Costs of Staff Posts'!$G$13:$G$311,IF($C$11="ALL THEMES","*",$C$11)),"")</f>
        <v>0</v>
      </c>
      <c r="I36" s="73">
        <f t="shared" ca="1" si="0"/>
        <v>0</v>
      </c>
      <c r="J36" s="64"/>
    </row>
    <row r="37" spans="2:10" s="107" customFormat="1" ht="30" customHeight="1" x14ac:dyDescent="0.25">
      <c r="B37" s="644">
        <v>24</v>
      </c>
      <c r="C37" s="87" t="str">
        <f ca="1">IFERROR(OFFSET('1. Staff Posts and Salaries'!$J$1,MATCH(B37,IF($C$11="ALL THEMES",'1. Staff Posts and Salaries'!$X:$X,'1. Staff Posts and Salaries'!$X:$X),0)-1,0),"")</f>
        <v/>
      </c>
      <c r="D37" s="72">
        <f ca="1">IFERROR(SUMIFS('2. Annual Costs of Staff Posts'!$O$13:$O$311,'2. Annual Costs of Staff Posts'!$J$13:$J$311,'Summary of Staff by Role'!$C37,'2. Annual Costs of Staff Posts'!$G$13:$G$311,IF($C$11="ALL THEMES","*",$C$11)),"")</f>
        <v>0</v>
      </c>
      <c r="E37" s="72">
        <f ca="1">IFERROR(SUMIFS('2. Annual Costs of Staff Posts'!$T$13:$T$311,'2. Annual Costs of Staff Posts'!$J$13:$J$311,'Summary of Staff by Role'!$C37,'2. Annual Costs of Staff Posts'!$G$13:$G$311,IF($C$11="ALL THEMES","*",$C$11)),"")</f>
        <v>0</v>
      </c>
      <c r="F37" s="72">
        <f ca="1">IFERROR(SUMIFS('2. Annual Costs of Staff Posts'!$Y$13:$Y$311,'2. Annual Costs of Staff Posts'!$J$13:$J$311,'Summary of Staff by Role'!$C37,'2. Annual Costs of Staff Posts'!$G$13:$G$311,IF($C$11="ALL THEMES","*",$C$11)),"")</f>
        <v>0</v>
      </c>
      <c r="G37" s="72">
        <f ca="1">IFERROR(SUMIFS('2. Annual Costs of Staff Posts'!$AD$13:$AD$311,'2. Annual Costs of Staff Posts'!$J$13:$J$311,'Summary of Staff by Role'!$C37,'2. Annual Costs of Staff Posts'!$G$13:$G$311,IF($C$11="ALL THEMES","*",$C$11)),"")</f>
        <v>0</v>
      </c>
      <c r="H37" s="72">
        <f ca="1">IFERROR(SUMIFS('2. Annual Costs of Staff Posts'!$AI$13:$AI$311,'2. Annual Costs of Staff Posts'!$J$13:$J$311,'Summary of Staff by Role'!$C37,'2. Annual Costs of Staff Posts'!$G$13:$G$311,IF($C$11="ALL THEMES","*",$C$11)),"")</f>
        <v>0</v>
      </c>
      <c r="I37" s="73">
        <f t="shared" ca="1" si="0"/>
        <v>0</v>
      </c>
      <c r="J37" s="64"/>
    </row>
    <row r="38" spans="2:10" s="107" customFormat="1" ht="30" customHeight="1" x14ac:dyDescent="0.25">
      <c r="B38" s="644">
        <v>25</v>
      </c>
      <c r="C38" s="87" t="str">
        <f ca="1">IFERROR(OFFSET('1. Staff Posts and Salaries'!$J$1,MATCH(B38,IF($C$11="ALL THEMES",'1. Staff Posts and Salaries'!$X:$X,'1. Staff Posts and Salaries'!$X:$X),0)-1,0),"")</f>
        <v/>
      </c>
      <c r="D38" s="72">
        <f ca="1">IFERROR(SUMIFS('2. Annual Costs of Staff Posts'!$O$13:$O$311,'2. Annual Costs of Staff Posts'!$J$13:$J$311,'Summary of Staff by Role'!$C38,'2. Annual Costs of Staff Posts'!$G$13:$G$311,IF($C$11="ALL THEMES","*",$C$11)),"")</f>
        <v>0</v>
      </c>
      <c r="E38" s="72">
        <f ca="1">IFERROR(SUMIFS('2. Annual Costs of Staff Posts'!$T$13:$T$311,'2. Annual Costs of Staff Posts'!$J$13:$J$311,'Summary of Staff by Role'!$C38,'2. Annual Costs of Staff Posts'!$G$13:$G$311,IF($C$11="ALL THEMES","*",$C$11)),"")</f>
        <v>0</v>
      </c>
      <c r="F38" s="72">
        <f ca="1">IFERROR(SUMIFS('2. Annual Costs of Staff Posts'!$Y$13:$Y$311,'2. Annual Costs of Staff Posts'!$J$13:$J$311,'Summary of Staff by Role'!$C38,'2. Annual Costs of Staff Posts'!$G$13:$G$311,IF($C$11="ALL THEMES","*",$C$11)),"")</f>
        <v>0</v>
      </c>
      <c r="G38" s="72">
        <f ca="1">IFERROR(SUMIFS('2. Annual Costs of Staff Posts'!$AD$13:$AD$311,'2. Annual Costs of Staff Posts'!$J$13:$J$311,'Summary of Staff by Role'!$C38,'2. Annual Costs of Staff Posts'!$G$13:$G$311,IF($C$11="ALL THEMES","*",$C$11)),"")</f>
        <v>0</v>
      </c>
      <c r="H38" s="72">
        <f ca="1">IFERROR(SUMIFS('2. Annual Costs of Staff Posts'!$AI$13:$AI$311,'2. Annual Costs of Staff Posts'!$J$13:$J$311,'Summary of Staff by Role'!$C38,'2. Annual Costs of Staff Posts'!$G$13:$G$311,IF($C$11="ALL THEMES","*",$C$11)),"")</f>
        <v>0</v>
      </c>
      <c r="I38" s="73">
        <f t="shared" ca="1" si="0"/>
        <v>0</v>
      </c>
      <c r="J38" s="64"/>
    </row>
    <row r="39" spans="2:10" s="107" customFormat="1" ht="30" customHeight="1" x14ac:dyDescent="0.25">
      <c r="B39" s="644">
        <v>26</v>
      </c>
      <c r="C39" s="87" t="str">
        <f ca="1">IFERROR(OFFSET('1. Staff Posts and Salaries'!$J$1,MATCH(B39,IF($C$11="ALL THEMES",'1. Staff Posts and Salaries'!$X:$X,'1. Staff Posts and Salaries'!$X:$X),0)-1,0),"")</f>
        <v/>
      </c>
      <c r="D39" s="72">
        <f ca="1">IFERROR(SUMIFS('2. Annual Costs of Staff Posts'!$O$13:$O$311,'2. Annual Costs of Staff Posts'!$J$13:$J$311,'Summary of Staff by Role'!$C39,'2. Annual Costs of Staff Posts'!$G$13:$G$311,IF($C$11="ALL THEMES","*",$C$11)),"")</f>
        <v>0</v>
      </c>
      <c r="E39" s="72">
        <f ca="1">IFERROR(SUMIFS('2. Annual Costs of Staff Posts'!$T$13:$T$311,'2. Annual Costs of Staff Posts'!$J$13:$J$311,'Summary of Staff by Role'!$C39,'2. Annual Costs of Staff Posts'!$G$13:$G$311,IF($C$11="ALL THEMES","*",$C$11)),"")</f>
        <v>0</v>
      </c>
      <c r="F39" s="72">
        <f ca="1">IFERROR(SUMIFS('2. Annual Costs of Staff Posts'!$Y$13:$Y$311,'2. Annual Costs of Staff Posts'!$J$13:$J$311,'Summary of Staff by Role'!$C39,'2. Annual Costs of Staff Posts'!$G$13:$G$311,IF($C$11="ALL THEMES","*",$C$11)),"")</f>
        <v>0</v>
      </c>
      <c r="G39" s="72">
        <f ca="1">IFERROR(SUMIFS('2. Annual Costs of Staff Posts'!$AD$13:$AD$311,'2. Annual Costs of Staff Posts'!$J$13:$J$311,'Summary of Staff by Role'!$C39,'2. Annual Costs of Staff Posts'!$G$13:$G$311,IF($C$11="ALL THEMES","*",$C$11)),"")</f>
        <v>0</v>
      </c>
      <c r="H39" s="72">
        <f ca="1">IFERROR(SUMIFS('2. Annual Costs of Staff Posts'!$AI$13:$AI$311,'2. Annual Costs of Staff Posts'!$J$13:$J$311,'Summary of Staff by Role'!$C39,'2. Annual Costs of Staff Posts'!$G$13:$G$311,IF($C$11="ALL THEMES","*",$C$11)),"")</f>
        <v>0</v>
      </c>
      <c r="I39" s="73">
        <f t="shared" ca="1" si="0"/>
        <v>0</v>
      </c>
      <c r="J39" s="64"/>
    </row>
    <row r="40" spans="2:10" s="107" customFormat="1" ht="30" customHeight="1" x14ac:dyDescent="0.25">
      <c r="B40" s="644">
        <v>27</v>
      </c>
      <c r="C40" s="87" t="str">
        <f ca="1">IFERROR(OFFSET('1. Staff Posts and Salaries'!$J$1,MATCH(B40,IF($C$11="ALL THEMES",'1. Staff Posts and Salaries'!$X:$X,'1. Staff Posts and Salaries'!$X:$X),0)-1,0),"")</f>
        <v/>
      </c>
      <c r="D40" s="72">
        <f ca="1">IFERROR(SUMIFS('2. Annual Costs of Staff Posts'!$O$13:$O$311,'2. Annual Costs of Staff Posts'!$J$13:$J$311,'Summary of Staff by Role'!$C40,'2. Annual Costs of Staff Posts'!$G$13:$G$311,IF($C$11="ALL THEMES","*",$C$11)),"")</f>
        <v>0</v>
      </c>
      <c r="E40" s="72">
        <f ca="1">IFERROR(SUMIFS('2. Annual Costs of Staff Posts'!$T$13:$T$311,'2. Annual Costs of Staff Posts'!$J$13:$J$311,'Summary of Staff by Role'!$C40,'2. Annual Costs of Staff Posts'!$G$13:$G$311,IF($C$11="ALL THEMES","*",$C$11)),"")</f>
        <v>0</v>
      </c>
      <c r="F40" s="72">
        <f ca="1">IFERROR(SUMIFS('2. Annual Costs of Staff Posts'!$Y$13:$Y$311,'2. Annual Costs of Staff Posts'!$J$13:$J$311,'Summary of Staff by Role'!$C40,'2. Annual Costs of Staff Posts'!$G$13:$G$311,IF($C$11="ALL THEMES","*",$C$11)),"")</f>
        <v>0</v>
      </c>
      <c r="G40" s="72">
        <f ca="1">IFERROR(SUMIFS('2. Annual Costs of Staff Posts'!$AD$13:$AD$311,'2. Annual Costs of Staff Posts'!$J$13:$J$311,'Summary of Staff by Role'!$C40,'2. Annual Costs of Staff Posts'!$G$13:$G$311,IF($C$11="ALL THEMES","*",$C$11)),"")</f>
        <v>0</v>
      </c>
      <c r="H40" s="72">
        <f ca="1">IFERROR(SUMIFS('2. Annual Costs of Staff Posts'!$AI$13:$AI$311,'2. Annual Costs of Staff Posts'!$J$13:$J$311,'Summary of Staff by Role'!$C40,'2. Annual Costs of Staff Posts'!$G$13:$G$311,IF($C$11="ALL THEMES","*",$C$11)),"")</f>
        <v>0</v>
      </c>
      <c r="I40" s="73">
        <f t="shared" ca="1" si="0"/>
        <v>0</v>
      </c>
      <c r="J40" s="64"/>
    </row>
    <row r="41" spans="2:10" s="107" customFormat="1" ht="30" customHeight="1" x14ac:dyDescent="0.25">
      <c r="B41" s="644">
        <v>28</v>
      </c>
      <c r="C41" s="87" t="str">
        <f ca="1">IFERROR(OFFSET('1. Staff Posts and Salaries'!$J$1,MATCH(B41,IF($C$11="ALL THEMES",'1. Staff Posts and Salaries'!$X:$X,'1. Staff Posts and Salaries'!$X:$X),0)-1,0),"")</f>
        <v/>
      </c>
      <c r="D41" s="72">
        <f ca="1">IFERROR(SUMIFS('2. Annual Costs of Staff Posts'!$O$13:$O$311,'2. Annual Costs of Staff Posts'!$J$13:$J$311,'Summary of Staff by Role'!$C41,'2. Annual Costs of Staff Posts'!$G$13:$G$311,IF($C$11="ALL THEMES","*",$C$11)),"")</f>
        <v>0</v>
      </c>
      <c r="E41" s="72">
        <f ca="1">IFERROR(SUMIFS('2. Annual Costs of Staff Posts'!$T$13:$T$311,'2. Annual Costs of Staff Posts'!$J$13:$J$311,'Summary of Staff by Role'!$C41,'2. Annual Costs of Staff Posts'!$G$13:$G$311,IF($C$11="ALL THEMES","*",$C$11)),"")</f>
        <v>0</v>
      </c>
      <c r="F41" s="72">
        <f ca="1">IFERROR(SUMIFS('2. Annual Costs of Staff Posts'!$Y$13:$Y$311,'2. Annual Costs of Staff Posts'!$J$13:$J$311,'Summary of Staff by Role'!$C41,'2. Annual Costs of Staff Posts'!$G$13:$G$311,IF($C$11="ALL THEMES","*",$C$11)),"")</f>
        <v>0</v>
      </c>
      <c r="G41" s="72">
        <f ca="1">IFERROR(SUMIFS('2. Annual Costs of Staff Posts'!$AD$13:$AD$311,'2. Annual Costs of Staff Posts'!$J$13:$J$311,'Summary of Staff by Role'!$C41,'2. Annual Costs of Staff Posts'!$G$13:$G$311,IF($C$11="ALL THEMES","*",$C$11)),"")</f>
        <v>0</v>
      </c>
      <c r="H41" s="72">
        <f ca="1">IFERROR(SUMIFS('2. Annual Costs of Staff Posts'!$AI$13:$AI$311,'2. Annual Costs of Staff Posts'!$J$13:$J$311,'Summary of Staff by Role'!$C41,'2. Annual Costs of Staff Posts'!$G$13:$G$311,IF($C$11="ALL THEMES","*",$C$11)),"")</f>
        <v>0</v>
      </c>
      <c r="I41" s="73">
        <f t="shared" ca="1" si="0"/>
        <v>0</v>
      </c>
      <c r="J41" s="64"/>
    </row>
    <row r="42" spans="2:10" s="107" customFormat="1" ht="30" customHeight="1" x14ac:dyDescent="0.25">
      <c r="B42" s="644">
        <v>29</v>
      </c>
      <c r="C42" s="87" t="str">
        <f ca="1">IFERROR(OFFSET('1. Staff Posts and Salaries'!$J$1,MATCH(B42,IF($C$11="ALL THEMES",'1. Staff Posts and Salaries'!$X:$X,'1. Staff Posts and Salaries'!$X:$X),0)-1,0),"")</f>
        <v/>
      </c>
      <c r="D42" s="72">
        <f ca="1">IFERROR(SUMIFS('2. Annual Costs of Staff Posts'!$O$13:$O$311,'2. Annual Costs of Staff Posts'!$J$13:$J$311,'Summary of Staff by Role'!$C42,'2. Annual Costs of Staff Posts'!$G$13:$G$311,IF($C$11="ALL THEMES","*",$C$11)),"")</f>
        <v>0</v>
      </c>
      <c r="E42" s="72">
        <f ca="1">IFERROR(SUMIFS('2. Annual Costs of Staff Posts'!$T$13:$T$311,'2. Annual Costs of Staff Posts'!$J$13:$J$311,'Summary of Staff by Role'!$C42,'2. Annual Costs of Staff Posts'!$G$13:$G$311,IF($C$11="ALL THEMES","*",$C$11)),"")</f>
        <v>0</v>
      </c>
      <c r="F42" s="72">
        <f ca="1">IFERROR(SUMIFS('2. Annual Costs of Staff Posts'!$Y$13:$Y$311,'2. Annual Costs of Staff Posts'!$J$13:$J$311,'Summary of Staff by Role'!$C42,'2. Annual Costs of Staff Posts'!$G$13:$G$311,IF($C$11="ALL THEMES","*",$C$11)),"")</f>
        <v>0</v>
      </c>
      <c r="G42" s="72">
        <f ca="1">IFERROR(SUMIFS('2. Annual Costs of Staff Posts'!$AD$13:$AD$311,'2. Annual Costs of Staff Posts'!$J$13:$J$311,'Summary of Staff by Role'!$C42,'2. Annual Costs of Staff Posts'!$G$13:$G$311,IF($C$11="ALL THEMES","*",$C$11)),"")</f>
        <v>0</v>
      </c>
      <c r="H42" s="72">
        <f ca="1">IFERROR(SUMIFS('2. Annual Costs of Staff Posts'!$AI$13:$AI$311,'2. Annual Costs of Staff Posts'!$J$13:$J$311,'Summary of Staff by Role'!$C42,'2. Annual Costs of Staff Posts'!$G$13:$G$311,IF($C$11="ALL THEMES","*",$C$11)),"")</f>
        <v>0</v>
      </c>
      <c r="I42" s="73">
        <f t="shared" ca="1" si="0"/>
        <v>0</v>
      </c>
      <c r="J42" s="64"/>
    </row>
    <row r="43" spans="2:10" s="107" customFormat="1" ht="30" customHeight="1" x14ac:dyDescent="0.25">
      <c r="B43" s="644">
        <v>30</v>
      </c>
      <c r="C43" s="87" t="str">
        <f ca="1">IFERROR(OFFSET('1. Staff Posts and Salaries'!$J$1,MATCH(B43,IF($C$11="ALL THEMES",'1. Staff Posts and Salaries'!$X:$X,'1. Staff Posts and Salaries'!$X:$X),0)-1,0),"")</f>
        <v/>
      </c>
      <c r="D43" s="72">
        <f ca="1">IFERROR(SUMIFS('2. Annual Costs of Staff Posts'!$O$13:$O$311,'2. Annual Costs of Staff Posts'!$J$13:$J$311,'Summary of Staff by Role'!$C43,'2. Annual Costs of Staff Posts'!$G$13:$G$311,IF($C$11="ALL THEMES","*",$C$11)),"")</f>
        <v>0</v>
      </c>
      <c r="E43" s="72">
        <f ca="1">IFERROR(SUMIFS('2. Annual Costs of Staff Posts'!$T$13:$T$311,'2. Annual Costs of Staff Posts'!$J$13:$J$311,'Summary of Staff by Role'!$C43,'2. Annual Costs of Staff Posts'!$G$13:$G$311,IF($C$11="ALL THEMES","*",$C$11)),"")</f>
        <v>0</v>
      </c>
      <c r="F43" s="72">
        <f ca="1">IFERROR(SUMIFS('2. Annual Costs of Staff Posts'!$Y$13:$Y$311,'2. Annual Costs of Staff Posts'!$J$13:$J$311,'Summary of Staff by Role'!$C43,'2. Annual Costs of Staff Posts'!$G$13:$G$311,IF($C$11="ALL THEMES","*",$C$11)),"")</f>
        <v>0</v>
      </c>
      <c r="G43" s="72">
        <f ca="1">IFERROR(SUMIFS('2. Annual Costs of Staff Posts'!$AD$13:$AD$311,'2. Annual Costs of Staff Posts'!$J$13:$J$311,'Summary of Staff by Role'!$C43,'2. Annual Costs of Staff Posts'!$G$13:$G$311,IF($C$11="ALL THEMES","*",$C$11)),"")</f>
        <v>0</v>
      </c>
      <c r="H43" s="72">
        <f ca="1">IFERROR(SUMIFS('2. Annual Costs of Staff Posts'!$AI$13:$AI$311,'2. Annual Costs of Staff Posts'!$J$13:$J$311,'Summary of Staff by Role'!$C43,'2. Annual Costs of Staff Posts'!$G$13:$G$311,IF($C$11="ALL THEMES","*",$C$11)),"")</f>
        <v>0</v>
      </c>
      <c r="I43" s="73">
        <f t="shared" ca="1" si="0"/>
        <v>0</v>
      </c>
      <c r="J43" s="64"/>
    </row>
    <row r="44" spans="2:10" s="107" customFormat="1" ht="30" customHeight="1" x14ac:dyDescent="0.25">
      <c r="B44" s="644">
        <v>31</v>
      </c>
      <c r="C44" s="87" t="str">
        <f ca="1">IFERROR(OFFSET('1. Staff Posts and Salaries'!$J$1,MATCH(B44,IF($C$11="ALL THEMES",'1. Staff Posts and Salaries'!$X:$X,'1. Staff Posts and Salaries'!$X:$X),0)-1,0),"")</f>
        <v/>
      </c>
      <c r="D44" s="72">
        <f ca="1">IFERROR(SUMIFS('2. Annual Costs of Staff Posts'!$O$13:$O$311,'2. Annual Costs of Staff Posts'!$J$13:$J$311,'Summary of Staff by Role'!$C44,'2. Annual Costs of Staff Posts'!$G$13:$G$311,IF($C$11="ALL THEMES","*",$C$11)),"")</f>
        <v>0</v>
      </c>
      <c r="E44" s="72">
        <f ca="1">IFERROR(SUMIFS('2. Annual Costs of Staff Posts'!$T$13:$T$311,'2. Annual Costs of Staff Posts'!$J$13:$J$311,'Summary of Staff by Role'!$C44,'2. Annual Costs of Staff Posts'!$G$13:$G$311,IF($C$11="ALL THEMES","*",$C$11)),"")</f>
        <v>0</v>
      </c>
      <c r="F44" s="72">
        <f ca="1">IFERROR(SUMIFS('2. Annual Costs of Staff Posts'!$Y$13:$Y$311,'2. Annual Costs of Staff Posts'!$J$13:$J$311,'Summary of Staff by Role'!$C44,'2. Annual Costs of Staff Posts'!$G$13:$G$311,IF($C$11="ALL THEMES","*",$C$11)),"")</f>
        <v>0</v>
      </c>
      <c r="G44" s="72">
        <f ca="1">IFERROR(SUMIFS('2. Annual Costs of Staff Posts'!$AD$13:$AD$311,'2. Annual Costs of Staff Posts'!$J$13:$J$311,'Summary of Staff by Role'!$C44,'2. Annual Costs of Staff Posts'!$G$13:$G$311,IF($C$11="ALL THEMES","*",$C$11)),"")</f>
        <v>0</v>
      </c>
      <c r="H44" s="72">
        <f ca="1">IFERROR(SUMIFS('2. Annual Costs of Staff Posts'!$AI$13:$AI$311,'2. Annual Costs of Staff Posts'!$J$13:$J$311,'Summary of Staff by Role'!$C44,'2. Annual Costs of Staff Posts'!$G$13:$G$311,IF($C$11="ALL THEMES","*",$C$11)),"")</f>
        <v>0</v>
      </c>
      <c r="I44" s="73">
        <f t="shared" ca="1" si="0"/>
        <v>0</v>
      </c>
      <c r="J44" s="64"/>
    </row>
    <row r="45" spans="2:10" s="107" customFormat="1" ht="30" customHeight="1" x14ac:dyDescent="0.25">
      <c r="B45" s="644">
        <v>32</v>
      </c>
      <c r="C45" s="87" t="str">
        <f ca="1">IFERROR(OFFSET('1. Staff Posts and Salaries'!$J$1,MATCH(B45,IF($C$11="ALL THEMES",'1. Staff Posts and Salaries'!$X:$X,'1. Staff Posts and Salaries'!$X:$X),0)-1,0),"")</f>
        <v/>
      </c>
      <c r="D45" s="72">
        <f ca="1">IFERROR(SUMIFS('2. Annual Costs of Staff Posts'!$O$13:$O$311,'2. Annual Costs of Staff Posts'!$J$13:$J$311,'Summary of Staff by Role'!$C45,'2. Annual Costs of Staff Posts'!$G$13:$G$311,IF($C$11="ALL THEMES","*",$C$11)),"")</f>
        <v>0</v>
      </c>
      <c r="E45" s="72">
        <f ca="1">IFERROR(SUMIFS('2. Annual Costs of Staff Posts'!$T$13:$T$311,'2. Annual Costs of Staff Posts'!$J$13:$J$311,'Summary of Staff by Role'!$C45,'2. Annual Costs of Staff Posts'!$G$13:$G$311,IF($C$11="ALL THEMES","*",$C$11)),"")</f>
        <v>0</v>
      </c>
      <c r="F45" s="72">
        <f ca="1">IFERROR(SUMIFS('2. Annual Costs of Staff Posts'!$Y$13:$Y$311,'2. Annual Costs of Staff Posts'!$J$13:$J$311,'Summary of Staff by Role'!$C45,'2. Annual Costs of Staff Posts'!$G$13:$G$311,IF($C$11="ALL THEMES","*",$C$11)),"")</f>
        <v>0</v>
      </c>
      <c r="G45" s="72">
        <f ca="1">IFERROR(SUMIFS('2. Annual Costs of Staff Posts'!$AD$13:$AD$311,'2. Annual Costs of Staff Posts'!$J$13:$J$311,'Summary of Staff by Role'!$C45,'2. Annual Costs of Staff Posts'!$G$13:$G$311,IF($C$11="ALL THEMES","*",$C$11)),"")</f>
        <v>0</v>
      </c>
      <c r="H45" s="72">
        <f ca="1">IFERROR(SUMIFS('2. Annual Costs of Staff Posts'!$AI$13:$AI$311,'2. Annual Costs of Staff Posts'!$J$13:$J$311,'Summary of Staff by Role'!$C45,'2. Annual Costs of Staff Posts'!$G$13:$G$311,IF($C$11="ALL THEMES","*",$C$11)),"")</f>
        <v>0</v>
      </c>
      <c r="I45" s="73">
        <f t="shared" ca="1" si="0"/>
        <v>0</v>
      </c>
      <c r="J45" s="64"/>
    </row>
    <row r="46" spans="2:10" s="107" customFormat="1" ht="30" customHeight="1" x14ac:dyDescent="0.25">
      <c r="B46" s="644">
        <v>33</v>
      </c>
      <c r="C46" s="87" t="str">
        <f ca="1">IFERROR(OFFSET('1. Staff Posts and Salaries'!$J$1,MATCH(B46,IF($C$11="ALL THEMES",'1. Staff Posts and Salaries'!$X:$X,'1. Staff Posts and Salaries'!$X:$X),0)-1,0),"")</f>
        <v/>
      </c>
      <c r="D46" s="72">
        <f ca="1">IFERROR(SUMIFS('2. Annual Costs of Staff Posts'!$O$13:$O$311,'2. Annual Costs of Staff Posts'!$J$13:$J$311,'Summary of Staff by Role'!$C46,'2. Annual Costs of Staff Posts'!$G$13:$G$311,IF($C$11="ALL THEMES","*",$C$11)),"")</f>
        <v>0</v>
      </c>
      <c r="E46" s="72">
        <f ca="1">IFERROR(SUMIFS('2. Annual Costs of Staff Posts'!$T$13:$T$311,'2. Annual Costs of Staff Posts'!$J$13:$J$311,'Summary of Staff by Role'!$C46,'2. Annual Costs of Staff Posts'!$G$13:$G$311,IF($C$11="ALL THEMES","*",$C$11)),"")</f>
        <v>0</v>
      </c>
      <c r="F46" s="72">
        <f ca="1">IFERROR(SUMIFS('2. Annual Costs of Staff Posts'!$Y$13:$Y$311,'2. Annual Costs of Staff Posts'!$J$13:$J$311,'Summary of Staff by Role'!$C46,'2. Annual Costs of Staff Posts'!$G$13:$G$311,IF($C$11="ALL THEMES","*",$C$11)),"")</f>
        <v>0</v>
      </c>
      <c r="G46" s="72">
        <f ca="1">IFERROR(SUMIFS('2. Annual Costs of Staff Posts'!$AD$13:$AD$311,'2. Annual Costs of Staff Posts'!$J$13:$J$311,'Summary of Staff by Role'!$C46,'2. Annual Costs of Staff Posts'!$G$13:$G$311,IF($C$11="ALL THEMES","*",$C$11)),"")</f>
        <v>0</v>
      </c>
      <c r="H46" s="72">
        <f ca="1">IFERROR(SUMIFS('2. Annual Costs of Staff Posts'!$AI$13:$AI$311,'2. Annual Costs of Staff Posts'!$J$13:$J$311,'Summary of Staff by Role'!$C46,'2. Annual Costs of Staff Posts'!$G$13:$G$311,IF($C$11="ALL THEMES","*",$C$11)),"")</f>
        <v>0</v>
      </c>
      <c r="I46" s="73">
        <f t="shared" ref="I46:I63" ca="1" si="1">SUM(D46:H46)</f>
        <v>0</v>
      </c>
      <c r="J46" s="64"/>
    </row>
    <row r="47" spans="2:10" s="107" customFormat="1" ht="30" customHeight="1" x14ac:dyDescent="0.25">
      <c r="B47" s="644">
        <v>34</v>
      </c>
      <c r="C47" s="87" t="str">
        <f ca="1">IFERROR(OFFSET('1. Staff Posts and Salaries'!$J$1,MATCH(B47,IF($C$11="ALL THEMES",'1. Staff Posts and Salaries'!$X:$X,'1. Staff Posts and Salaries'!$X:$X),0)-1,0),"")</f>
        <v/>
      </c>
      <c r="D47" s="72">
        <f ca="1">IFERROR(SUMIFS('2. Annual Costs of Staff Posts'!$O$13:$O$311,'2. Annual Costs of Staff Posts'!$J$13:$J$311,'Summary of Staff by Role'!$C47,'2. Annual Costs of Staff Posts'!$G$13:$G$311,IF($C$11="ALL THEMES","*",$C$11)),"")</f>
        <v>0</v>
      </c>
      <c r="E47" s="72">
        <f ca="1">IFERROR(SUMIFS('2. Annual Costs of Staff Posts'!$T$13:$T$311,'2. Annual Costs of Staff Posts'!$J$13:$J$311,'Summary of Staff by Role'!$C47,'2. Annual Costs of Staff Posts'!$G$13:$G$311,IF($C$11="ALL THEMES","*",$C$11)),"")</f>
        <v>0</v>
      </c>
      <c r="F47" s="72">
        <f ca="1">IFERROR(SUMIFS('2. Annual Costs of Staff Posts'!$Y$13:$Y$311,'2. Annual Costs of Staff Posts'!$J$13:$J$311,'Summary of Staff by Role'!$C47,'2. Annual Costs of Staff Posts'!$G$13:$G$311,IF($C$11="ALL THEMES","*",$C$11)),"")</f>
        <v>0</v>
      </c>
      <c r="G47" s="72">
        <f ca="1">IFERROR(SUMIFS('2. Annual Costs of Staff Posts'!$AD$13:$AD$311,'2. Annual Costs of Staff Posts'!$J$13:$J$311,'Summary of Staff by Role'!$C47,'2. Annual Costs of Staff Posts'!$G$13:$G$311,IF($C$11="ALL THEMES","*",$C$11)),"")</f>
        <v>0</v>
      </c>
      <c r="H47" s="72">
        <f ca="1">IFERROR(SUMIFS('2. Annual Costs of Staff Posts'!$AI$13:$AI$311,'2. Annual Costs of Staff Posts'!$J$13:$J$311,'Summary of Staff by Role'!$C47,'2. Annual Costs of Staff Posts'!$G$13:$G$311,IF($C$11="ALL THEMES","*",$C$11)),"")</f>
        <v>0</v>
      </c>
      <c r="I47" s="73">
        <f t="shared" ca="1" si="1"/>
        <v>0</v>
      </c>
      <c r="J47" s="64"/>
    </row>
    <row r="48" spans="2:10" s="107" customFormat="1" ht="30" customHeight="1" x14ac:dyDescent="0.25">
      <c r="B48" s="644">
        <v>35</v>
      </c>
      <c r="C48" s="87" t="str">
        <f ca="1">IFERROR(OFFSET('1. Staff Posts and Salaries'!$J$1,MATCH(B48,IF($C$11="ALL THEMES",'1. Staff Posts and Salaries'!$X:$X,'1. Staff Posts and Salaries'!$X:$X),0)-1,0),"")</f>
        <v/>
      </c>
      <c r="D48" s="72">
        <f ca="1">IFERROR(SUMIFS('2. Annual Costs of Staff Posts'!$O$13:$O$311,'2. Annual Costs of Staff Posts'!$J$13:$J$311,'Summary of Staff by Role'!$C48,'2. Annual Costs of Staff Posts'!$G$13:$G$311,IF($C$11="ALL THEMES","*",$C$11)),"")</f>
        <v>0</v>
      </c>
      <c r="E48" s="72">
        <f ca="1">IFERROR(SUMIFS('2. Annual Costs of Staff Posts'!$T$13:$T$311,'2. Annual Costs of Staff Posts'!$J$13:$J$311,'Summary of Staff by Role'!$C48,'2. Annual Costs of Staff Posts'!$G$13:$G$311,IF($C$11="ALL THEMES","*",$C$11)),"")</f>
        <v>0</v>
      </c>
      <c r="F48" s="72">
        <f ca="1">IFERROR(SUMIFS('2. Annual Costs of Staff Posts'!$Y$13:$Y$311,'2. Annual Costs of Staff Posts'!$J$13:$J$311,'Summary of Staff by Role'!$C48,'2. Annual Costs of Staff Posts'!$G$13:$G$311,IF($C$11="ALL THEMES","*",$C$11)),"")</f>
        <v>0</v>
      </c>
      <c r="G48" s="72">
        <f ca="1">IFERROR(SUMIFS('2. Annual Costs of Staff Posts'!$AD$13:$AD$311,'2. Annual Costs of Staff Posts'!$J$13:$J$311,'Summary of Staff by Role'!$C48,'2. Annual Costs of Staff Posts'!$G$13:$G$311,IF($C$11="ALL THEMES","*",$C$11)),"")</f>
        <v>0</v>
      </c>
      <c r="H48" s="72">
        <f ca="1">IFERROR(SUMIFS('2. Annual Costs of Staff Posts'!$AI$13:$AI$311,'2. Annual Costs of Staff Posts'!$J$13:$J$311,'Summary of Staff by Role'!$C48,'2. Annual Costs of Staff Posts'!$G$13:$G$311,IF($C$11="ALL THEMES","*",$C$11)),"")</f>
        <v>0</v>
      </c>
      <c r="I48" s="73">
        <f t="shared" ca="1" si="1"/>
        <v>0</v>
      </c>
      <c r="J48" s="64"/>
    </row>
    <row r="49" spans="1:12" s="107" customFormat="1" ht="30" customHeight="1" x14ac:dyDescent="0.25">
      <c r="B49" s="644">
        <v>36</v>
      </c>
      <c r="C49" s="87" t="str">
        <f ca="1">IFERROR(OFFSET('1. Staff Posts and Salaries'!$J$1,MATCH(B49,IF($C$11="ALL THEMES",'1. Staff Posts and Salaries'!$X:$X,'1. Staff Posts and Salaries'!$X:$X),0)-1,0),"")</f>
        <v/>
      </c>
      <c r="D49" s="72">
        <f ca="1">IFERROR(SUMIFS('2. Annual Costs of Staff Posts'!$O$13:$O$311,'2. Annual Costs of Staff Posts'!$J$13:$J$311,'Summary of Staff by Role'!$C49,'2. Annual Costs of Staff Posts'!$G$13:$G$311,IF($C$11="ALL THEMES","*",$C$11)),"")</f>
        <v>0</v>
      </c>
      <c r="E49" s="72">
        <f ca="1">IFERROR(SUMIFS('2. Annual Costs of Staff Posts'!$T$13:$T$311,'2. Annual Costs of Staff Posts'!$J$13:$J$311,'Summary of Staff by Role'!$C49,'2. Annual Costs of Staff Posts'!$G$13:$G$311,IF($C$11="ALL THEMES","*",$C$11)),"")</f>
        <v>0</v>
      </c>
      <c r="F49" s="72">
        <f ca="1">IFERROR(SUMIFS('2. Annual Costs of Staff Posts'!$Y$13:$Y$311,'2. Annual Costs of Staff Posts'!$J$13:$J$311,'Summary of Staff by Role'!$C49,'2. Annual Costs of Staff Posts'!$G$13:$G$311,IF($C$11="ALL THEMES","*",$C$11)),"")</f>
        <v>0</v>
      </c>
      <c r="G49" s="72">
        <f ca="1">IFERROR(SUMIFS('2. Annual Costs of Staff Posts'!$AD$13:$AD$311,'2. Annual Costs of Staff Posts'!$J$13:$J$311,'Summary of Staff by Role'!$C49,'2. Annual Costs of Staff Posts'!$G$13:$G$311,IF($C$11="ALL THEMES","*",$C$11)),"")</f>
        <v>0</v>
      </c>
      <c r="H49" s="72">
        <f ca="1">IFERROR(SUMIFS('2. Annual Costs of Staff Posts'!$AI$13:$AI$311,'2. Annual Costs of Staff Posts'!$J$13:$J$311,'Summary of Staff by Role'!$C49,'2. Annual Costs of Staff Posts'!$G$13:$G$311,IF($C$11="ALL THEMES","*",$C$11)),"")</f>
        <v>0</v>
      </c>
      <c r="I49" s="73">
        <f t="shared" ca="1" si="1"/>
        <v>0</v>
      </c>
      <c r="J49" s="64"/>
    </row>
    <row r="50" spans="1:12" s="107" customFormat="1" ht="30" customHeight="1" x14ac:dyDescent="0.25">
      <c r="B50" s="644">
        <v>37</v>
      </c>
      <c r="C50" s="87" t="str">
        <f ca="1">IFERROR(OFFSET('1. Staff Posts and Salaries'!$J$1,MATCH(B50,IF($C$11="ALL THEMES",'1. Staff Posts and Salaries'!$X:$X,'1. Staff Posts and Salaries'!$X:$X),0)-1,0),"")</f>
        <v/>
      </c>
      <c r="D50" s="72">
        <f ca="1">IFERROR(SUMIFS('2. Annual Costs of Staff Posts'!$O$13:$O$311,'2. Annual Costs of Staff Posts'!$J$13:$J$311,'Summary of Staff by Role'!$C50,'2. Annual Costs of Staff Posts'!$G$13:$G$311,IF($C$11="ALL THEMES","*",$C$11)),"")</f>
        <v>0</v>
      </c>
      <c r="E50" s="72">
        <f ca="1">IFERROR(SUMIFS('2. Annual Costs of Staff Posts'!$T$13:$T$311,'2. Annual Costs of Staff Posts'!$J$13:$J$311,'Summary of Staff by Role'!$C50,'2. Annual Costs of Staff Posts'!$G$13:$G$311,IF($C$11="ALL THEMES","*",$C$11)),"")</f>
        <v>0</v>
      </c>
      <c r="F50" s="72">
        <f ca="1">IFERROR(SUMIFS('2. Annual Costs of Staff Posts'!$Y$13:$Y$311,'2. Annual Costs of Staff Posts'!$J$13:$J$311,'Summary of Staff by Role'!$C50,'2. Annual Costs of Staff Posts'!$G$13:$G$311,IF($C$11="ALL THEMES","*",$C$11)),"")</f>
        <v>0</v>
      </c>
      <c r="G50" s="72">
        <f ca="1">IFERROR(SUMIFS('2. Annual Costs of Staff Posts'!$AD$13:$AD$311,'2. Annual Costs of Staff Posts'!$J$13:$J$311,'Summary of Staff by Role'!$C50,'2. Annual Costs of Staff Posts'!$G$13:$G$311,IF($C$11="ALL THEMES","*",$C$11)),"")</f>
        <v>0</v>
      </c>
      <c r="H50" s="72">
        <f ca="1">IFERROR(SUMIFS('2. Annual Costs of Staff Posts'!$AI$13:$AI$311,'2. Annual Costs of Staff Posts'!$J$13:$J$311,'Summary of Staff by Role'!$C50,'2. Annual Costs of Staff Posts'!$G$13:$G$311,IF($C$11="ALL THEMES","*",$C$11)),"")</f>
        <v>0</v>
      </c>
      <c r="I50" s="73">
        <f t="shared" ca="1" si="1"/>
        <v>0</v>
      </c>
      <c r="J50" s="64"/>
    </row>
    <row r="51" spans="1:12" s="107" customFormat="1" ht="30" customHeight="1" x14ac:dyDescent="0.25">
      <c r="B51" s="644">
        <v>38</v>
      </c>
      <c r="C51" s="87" t="str">
        <f ca="1">IFERROR(OFFSET('1. Staff Posts and Salaries'!$J$1,MATCH(B51,IF($C$11="ALL THEMES",'1. Staff Posts and Salaries'!$X:$X,'1. Staff Posts and Salaries'!$X:$X),0)-1,0),"")</f>
        <v/>
      </c>
      <c r="D51" s="72">
        <f ca="1">IFERROR(SUMIFS('2. Annual Costs of Staff Posts'!$O$13:$O$311,'2. Annual Costs of Staff Posts'!$J$13:$J$311,'Summary of Staff by Role'!$C51,'2. Annual Costs of Staff Posts'!$G$13:$G$311,IF($C$11="ALL THEMES","*",$C$11)),"")</f>
        <v>0</v>
      </c>
      <c r="E51" s="72">
        <f ca="1">IFERROR(SUMIFS('2. Annual Costs of Staff Posts'!$T$13:$T$311,'2. Annual Costs of Staff Posts'!$J$13:$J$311,'Summary of Staff by Role'!$C51,'2. Annual Costs of Staff Posts'!$G$13:$G$311,IF($C$11="ALL THEMES","*",$C$11)),"")</f>
        <v>0</v>
      </c>
      <c r="F51" s="72">
        <f ca="1">IFERROR(SUMIFS('2. Annual Costs of Staff Posts'!$Y$13:$Y$311,'2. Annual Costs of Staff Posts'!$J$13:$J$311,'Summary of Staff by Role'!$C51,'2. Annual Costs of Staff Posts'!$G$13:$G$311,IF($C$11="ALL THEMES","*",$C$11)),"")</f>
        <v>0</v>
      </c>
      <c r="G51" s="72">
        <f ca="1">IFERROR(SUMIFS('2. Annual Costs of Staff Posts'!$AD$13:$AD$311,'2. Annual Costs of Staff Posts'!$J$13:$J$311,'Summary of Staff by Role'!$C51,'2. Annual Costs of Staff Posts'!$G$13:$G$311,IF($C$11="ALL THEMES","*",$C$11)),"")</f>
        <v>0</v>
      </c>
      <c r="H51" s="72">
        <f ca="1">IFERROR(SUMIFS('2. Annual Costs of Staff Posts'!$AI$13:$AI$311,'2. Annual Costs of Staff Posts'!$J$13:$J$311,'Summary of Staff by Role'!$C51,'2. Annual Costs of Staff Posts'!$G$13:$G$311,IF($C$11="ALL THEMES","*",$C$11)),"")</f>
        <v>0</v>
      </c>
      <c r="I51" s="73">
        <f t="shared" ca="1" si="1"/>
        <v>0</v>
      </c>
      <c r="J51" s="64"/>
    </row>
    <row r="52" spans="1:12" s="107" customFormat="1" ht="30" customHeight="1" x14ac:dyDescent="0.25">
      <c r="B52" s="644">
        <v>39</v>
      </c>
      <c r="C52" s="87" t="str">
        <f ca="1">IFERROR(OFFSET('1. Staff Posts and Salaries'!$J$1,MATCH(B52,IF($C$11="ALL THEMES",'1. Staff Posts and Salaries'!$X:$X,'1. Staff Posts and Salaries'!$X:$X),0)-1,0),"")</f>
        <v/>
      </c>
      <c r="D52" s="72">
        <f ca="1">IFERROR(SUMIFS('2. Annual Costs of Staff Posts'!$O$13:$O$311,'2. Annual Costs of Staff Posts'!$J$13:$J$311,'Summary of Staff by Role'!$C52,'2. Annual Costs of Staff Posts'!$G$13:$G$311,IF($C$11="ALL THEMES","*",$C$11)),"")</f>
        <v>0</v>
      </c>
      <c r="E52" s="72">
        <f ca="1">IFERROR(SUMIFS('2. Annual Costs of Staff Posts'!$T$13:$T$311,'2. Annual Costs of Staff Posts'!$J$13:$J$311,'Summary of Staff by Role'!$C52,'2. Annual Costs of Staff Posts'!$G$13:$G$311,IF($C$11="ALL THEMES","*",$C$11)),"")</f>
        <v>0</v>
      </c>
      <c r="F52" s="72">
        <f ca="1">IFERROR(SUMIFS('2. Annual Costs of Staff Posts'!$Y$13:$Y$311,'2. Annual Costs of Staff Posts'!$J$13:$J$311,'Summary of Staff by Role'!$C52,'2. Annual Costs of Staff Posts'!$G$13:$G$311,IF($C$11="ALL THEMES","*",$C$11)),"")</f>
        <v>0</v>
      </c>
      <c r="G52" s="72">
        <f ca="1">IFERROR(SUMIFS('2. Annual Costs of Staff Posts'!$AD$13:$AD$311,'2. Annual Costs of Staff Posts'!$J$13:$J$311,'Summary of Staff by Role'!$C52,'2. Annual Costs of Staff Posts'!$G$13:$G$311,IF($C$11="ALL THEMES","*",$C$11)),"")</f>
        <v>0</v>
      </c>
      <c r="H52" s="72">
        <f ca="1">IFERROR(SUMIFS('2. Annual Costs of Staff Posts'!$AI$13:$AI$311,'2. Annual Costs of Staff Posts'!$J$13:$J$311,'Summary of Staff by Role'!$C52,'2. Annual Costs of Staff Posts'!$G$13:$G$311,IF($C$11="ALL THEMES","*",$C$11)),"")</f>
        <v>0</v>
      </c>
      <c r="I52" s="73">
        <f t="shared" ca="1" si="1"/>
        <v>0</v>
      </c>
      <c r="J52" s="64"/>
    </row>
    <row r="53" spans="1:12" s="107" customFormat="1" ht="30" customHeight="1" x14ac:dyDescent="0.25">
      <c r="B53" s="644">
        <v>40</v>
      </c>
      <c r="C53" s="87" t="str">
        <f ca="1">IFERROR(OFFSET('1. Staff Posts and Salaries'!$J$1,MATCH(B53,IF($C$11="ALL THEMES",'1. Staff Posts and Salaries'!$X:$X,'1. Staff Posts and Salaries'!$X:$X),0)-1,0),"")</f>
        <v/>
      </c>
      <c r="D53" s="72">
        <f ca="1">IFERROR(SUMIFS('2. Annual Costs of Staff Posts'!$O$13:$O$311,'2. Annual Costs of Staff Posts'!$J$13:$J$311,'Summary of Staff by Role'!$C53,'2. Annual Costs of Staff Posts'!$G$13:$G$311,IF($C$11="ALL THEMES","*",$C$11)),"")</f>
        <v>0</v>
      </c>
      <c r="E53" s="72">
        <f ca="1">IFERROR(SUMIFS('2. Annual Costs of Staff Posts'!$T$13:$T$311,'2. Annual Costs of Staff Posts'!$J$13:$J$311,'Summary of Staff by Role'!$C53,'2. Annual Costs of Staff Posts'!$G$13:$G$311,IF($C$11="ALL THEMES","*",$C$11)),"")</f>
        <v>0</v>
      </c>
      <c r="F53" s="72">
        <f ca="1">IFERROR(SUMIFS('2. Annual Costs of Staff Posts'!$Y$13:$Y$311,'2. Annual Costs of Staff Posts'!$J$13:$J$311,'Summary of Staff by Role'!$C53,'2. Annual Costs of Staff Posts'!$G$13:$G$311,IF($C$11="ALL THEMES","*",$C$11)),"")</f>
        <v>0</v>
      </c>
      <c r="G53" s="72">
        <f ca="1">IFERROR(SUMIFS('2. Annual Costs of Staff Posts'!$AD$13:$AD$311,'2. Annual Costs of Staff Posts'!$J$13:$J$311,'Summary of Staff by Role'!$C53,'2. Annual Costs of Staff Posts'!$G$13:$G$311,IF($C$11="ALL THEMES","*",$C$11)),"")</f>
        <v>0</v>
      </c>
      <c r="H53" s="72">
        <f ca="1">IFERROR(SUMIFS('2. Annual Costs of Staff Posts'!$AI$13:$AI$311,'2. Annual Costs of Staff Posts'!$J$13:$J$311,'Summary of Staff by Role'!$C53,'2. Annual Costs of Staff Posts'!$G$13:$G$311,IF($C$11="ALL THEMES","*",$C$11)),"")</f>
        <v>0</v>
      </c>
      <c r="I53" s="73">
        <f t="shared" ca="1" si="1"/>
        <v>0</v>
      </c>
      <c r="J53" s="64"/>
    </row>
    <row r="54" spans="1:12" s="107" customFormat="1" ht="30" customHeight="1" x14ac:dyDescent="0.25">
      <c r="B54" s="644">
        <v>41</v>
      </c>
      <c r="C54" s="87" t="str">
        <f ca="1">IFERROR(OFFSET('1. Staff Posts and Salaries'!$J$1,MATCH(B54,IF($C$11="ALL THEMES",'1. Staff Posts and Salaries'!$X:$X,'1. Staff Posts and Salaries'!$X:$X),0)-1,0),"")</f>
        <v/>
      </c>
      <c r="D54" s="72">
        <f ca="1">IFERROR(SUMIFS('2. Annual Costs of Staff Posts'!$O$13:$O$311,'2. Annual Costs of Staff Posts'!$J$13:$J$311,'Summary of Staff by Role'!$C54,'2. Annual Costs of Staff Posts'!$G$13:$G$311,IF($C$11="ALL THEMES","*",$C$11)),"")</f>
        <v>0</v>
      </c>
      <c r="E54" s="72">
        <f ca="1">IFERROR(SUMIFS('2. Annual Costs of Staff Posts'!$T$13:$T$311,'2. Annual Costs of Staff Posts'!$J$13:$J$311,'Summary of Staff by Role'!$C54,'2. Annual Costs of Staff Posts'!$G$13:$G$311,IF($C$11="ALL THEMES","*",$C$11)),"")</f>
        <v>0</v>
      </c>
      <c r="F54" s="72">
        <f ca="1">IFERROR(SUMIFS('2. Annual Costs of Staff Posts'!$Y$13:$Y$311,'2. Annual Costs of Staff Posts'!$J$13:$J$311,'Summary of Staff by Role'!$C54,'2. Annual Costs of Staff Posts'!$G$13:$G$311,IF($C$11="ALL THEMES","*",$C$11)),"")</f>
        <v>0</v>
      </c>
      <c r="G54" s="72">
        <f ca="1">IFERROR(SUMIFS('2. Annual Costs of Staff Posts'!$AD$13:$AD$311,'2. Annual Costs of Staff Posts'!$J$13:$J$311,'Summary of Staff by Role'!$C54,'2. Annual Costs of Staff Posts'!$G$13:$G$311,IF($C$11="ALL THEMES","*",$C$11)),"")</f>
        <v>0</v>
      </c>
      <c r="H54" s="72">
        <f ca="1">IFERROR(SUMIFS('2. Annual Costs of Staff Posts'!$AI$13:$AI$311,'2. Annual Costs of Staff Posts'!$J$13:$J$311,'Summary of Staff by Role'!$C54,'2. Annual Costs of Staff Posts'!$G$13:$G$311,IF($C$11="ALL THEMES","*",$C$11)),"")</f>
        <v>0</v>
      </c>
      <c r="I54" s="73">
        <f t="shared" ca="1" si="1"/>
        <v>0</v>
      </c>
      <c r="J54" s="64"/>
    </row>
    <row r="55" spans="1:12" s="107" customFormat="1" ht="30" customHeight="1" x14ac:dyDescent="0.25">
      <c r="B55" s="644">
        <v>42</v>
      </c>
      <c r="C55" s="87" t="str">
        <f ca="1">IFERROR(OFFSET('1. Staff Posts and Salaries'!$J$1,MATCH(B55,IF($C$11="ALL THEMES",'1. Staff Posts and Salaries'!$X:$X,'1. Staff Posts and Salaries'!$X:$X),0)-1,0),"")</f>
        <v/>
      </c>
      <c r="D55" s="72">
        <f ca="1">IFERROR(SUMIFS('2. Annual Costs of Staff Posts'!$O$13:$O$311,'2. Annual Costs of Staff Posts'!$J$13:$J$311,'Summary of Staff by Role'!$C55,'2. Annual Costs of Staff Posts'!$G$13:$G$311,IF($C$11="ALL THEMES","*",$C$11)),"")</f>
        <v>0</v>
      </c>
      <c r="E55" s="72">
        <f ca="1">IFERROR(SUMIFS('2. Annual Costs of Staff Posts'!$T$13:$T$311,'2. Annual Costs of Staff Posts'!$J$13:$J$311,'Summary of Staff by Role'!$C55,'2. Annual Costs of Staff Posts'!$G$13:$G$311,IF($C$11="ALL THEMES","*",$C$11)),"")</f>
        <v>0</v>
      </c>
      <c r="F55" s="72">
        <f ca="1">IFERROR(SUMIFS('2. Annual Costs of Staff Posts'!$Y$13:$Y$311,'2. Annual Costs of Staff Posts'!$J$13:$J$311,'Summary of Staff by Role'!$C55,'2. Annual Costs of Staff Posts'!$G$13:$G$311,IF($C$11="ALL THEMES","*",$C$11)),"")</f>
        <v>0</v>
      </c>
      <c r="G55" s="72">
        <f ca="1">IFERROR(SUMIFS('2. Annual Costs of Staff Posts'!$AD$13:$AD$311,'2. Annual Costs of Staff Posts'!$J$13:$J$311,'Summary of Staff by Role'!$C55,'2. Annual Costs of Staff Posts'!$G$13:$G$311,IF($C$11="ALL THEMES","*",$C$11)),"")</f>
        <v>0</v>
      </c>
      <c r="H55" s="72">
        <f ca="1">IFERROR(SUMIFS('2. Annual Costs of Staff Posts'!$AI$13:$AI$311,'2. Annual Costs of Staff Posts'!$J$13:$J$311,'Summary of Staff by Role'!$C55,'2. Annual Costs of Staff Posts'!$G$13:$G$311,IF($C$11="ALL THEMES","*",$C$11)),"")</f>
        <v>0</v>
      </c>
      <c r="I55" s="73">
        <f t="shared" ca="1" si="1"/>
        <v>0</v>
      </c>
      <c r="J55" s="64"/>
    </row>
    <row r="56" spans="1:12" s="107" customFormat="1" ht="30" customHeight="1" x14ac:dyDescent="0.25">
      <c r="B56" s="644">
        <v>43</v>
      </c>
      <c r="C56" s="87" t="str">
        <f ca="1">IFERROR(OFFSET('1. Staff Posts and Salaries'!$J$1,MATCH(B56,IF($C$11="ALL THEMES",'1. Staff Posts and Salaries'!$X:$X,'1. Staff Posts and Salaries'!$X:$X),0)-1,0),"")</f>
        <v/>
      </c>
      <c r="D56" s="72">
        <f ca="1">IFERROR(SUMIFS('2. Annual Costs of Staff Posts'!$O$13:$O$311,'2. Annual Costs of Staff Posts'!$J$13:$J$311,'Summary of Staff by Role'!$C56,'2. Annual Costs of Staff Posts'!$G$13:$G$311,IF($C$11="ALL THEMES","*",$C$11)),"")</f>
        <v>0</v>
      </c>
      <c r="E56" s="72">
        <f ca="1">IFERROR(SUMIFS('2. Annual Costs of Staff Posts'!$T$13:$T$311,'2. Annual Costs of Staff Posts'!$J$13:$J$311,'Summary of Staff by Role'!$C56,'2. Annual Costs of Staff Posts'!$G$13:$G$311,IF($C$11="ALL THEMES","*",$C$11)),"")</f>
        <v>0</v>
      </c>
      <c r="F56" s="72">
        <f ca="1">IFERROR(SUMIFS('2. Annual Costs of Staff Posts'!$Y$13:$Y$311,'2. Annual Costs of Staff Posts'!$J$13:$J$311,'Summary of Staff by Role'!$C56,'2. Annual Costs of Staff Posts'!$G$13:$G$311,IF($C$11="ALL THEMES","*",$C$11)),"")</f>
        <v>0</v>
      </c>
      <c r="G56" s="72">
        <f ca="1">IFERROR(SUMIFS('2. Annual Costs of Staff Posts'!$AD$13:$AD$311,'2. Annual Costs of Staff Posts'!$J$13:$J$311,'Summary of Staff by Role'!$C56,'2. Annual Costs of Staff Posts'!$G$13:$G$311,IF($C$11="ALL THEMES","*",$C$11)),"")</f>
        <v>0</v>
      </c>
      <c r="H56" s="72">
        <f ca="1">IFERROR(SUMIFS('2. Annual Costs of Staff Posts'!$AI$13:$AI$311,'2. Annual Costs of Staff Posts'!$J$13:$J$311,'Summary of Staff by Role'!$C56,'2. Annual Costs of Staff Posts'!$G$13:$G$311,IF($C$11="ALL THEMES","*",$C$11)),"")</f>
        <v>0</v>
      </c>
      <c r="I56" s="73">
        <f t="shared" ca="1" si="1"/>
        <v>0</v>
      </c>
      <c r="J56" s="64"/>
    </row>
    <row r="57" spans="1:12" s="107" customFormat="1" ht="30" customHeight="1" x14ac:dyDescent="0.25">
      <c r="B57" s="644">
        <v>44</v>
      </c>
      <c r="C57" s="87" t="str">
        <f ca="1">IFERROR(OFFSET('1. Staff Posts and Salaries'!$J$1,MATCH(B57,IF($C$11="ALL THEMES",'1. Staff Posts and Salaries'!$X:$X,'1. Staff Posts and Salaries'!$X:$X),0)-1,0),"")</f>
        <v/>
      </c>
      <c r="D57" s="72">
        <f ca="1">IFERROR(SUMIFS('2. Annual Costs of Staff Posts'!$O$13:$O$311,'2. Annual Costs of Staff Posts'!$J$13:$J$311,'Summary of Staff by Role'!$C57,'2. Annual Costs of Staff Posts'!$G$13:$G$311,IF($C$11="ALL THEMES","*",$C$11)),"")</f>
        <v>0</v>
      </c>
      <c r="E57" s="72">
        <f ca="1">IFERROR(SUMIFS('2. Annual Costs of Staff Posts'!$T$13:$T$311,'2. Annual Costs of Staff Posts'!$J$13:$J$311,'Summary of Staff by Role'!$C57,'2. Annual Costs of Staff Posts'!$G$13:$G$311,IF($C$11="ALL THEMES","*",$C$11)),"")</f>
        <v>0</v>
      </c>
      <c r="F57" s="72">
        <f ca="1">IFERROR(SUMIFS('2. Annual Costs of Staff Posts'!$Y$13:$Y$311,'2. Annual Costs of Staff Posts'!$J$13:$J$311,'Summary of Staff by Role'!$C57,'2. Annual Costs of Staff Posts'!$G$13:$G$311,IF($C$11="ALL THEMES","*",$C$11)),"")</f>
        <v>0</v>
      </c>
      <c r="G57" s="72">
        <f ca="1">IFERROR(SUMIFS('2. Annual Costs of Staff Posts'!$AD$13:$AD$311,'2. Annual Costs of Staff Posts'!$J$13:$J$311,'Summary of Staff by Role'!$C57,'2. Annual Costs of Staff Posts'!$G$13:$G$311,IF($C$11="ALL THEMES","*",$C$11)),"")</f>
        <v>0</v>
      </c>
      <c r="H57" s="72">
        <f ca="1">IFERROR(SUMIFS('2. Annual Costs of Staff Posts'!$AI$13:$AI$311,'2. Annual Costs of Staff Posts'!$J$13:$J$311,'Summary of Staff by Role'!$C57,'2. Annual Costs of Staff Posts'!$G$13:$G$311,IF($C$11="ALL THEMES","*",$C$11)),"")</f>
        <v>0</v>
      </c>
      <c r="I57" s="73">
        <f t="shared" ca="1" si="1"/>
        <v>0</v>
      </c>
      <c r="J57" s="64"/>
    </row>
    <row r="58" spans="1:12" s="107" customFormat="1" ht="30" customHeight="1" x14ac:dyDescent="0.25">
      <c r="B58" s="644">
        <v>45</v>
      </c>
      <c r="C58" s="87" t="str">
        <f ca="1">IFERROR(OFFSET('1. Staff Posts and Salaries'!$J$1,MATCH(B58,IF($C$11="ALL THEMES",'1. Staff Posts and Salaries'!$X:$X,'1. Staff Posts and Salaries'!$X:$X),0)-1,0),"")</f>
        <v/>
      </c>
      <c r="D58" s="72">
        <f ca="1">IFERROR(SUMIFS('2. Annual Costs of Staff Posts'!$O$13:$O$311,'2. Annual Costs of Staff Posts'!$J$13:$J$311,'Summary of Staff by Role'!$C58,'2. Annual Costs of Staff Posts'!$G$13:$G$311,IF($C$11="ALL THEMES","*",$C$11)),"")</f>
        <v>0</v>
      </c>
      <c r="E58" s="72">
        <f ca="1">IFERROR(SUMIFS('2. Annual Costs of Staff Posts'!$T$13:$T$311,'2. Annual Costs of Staff Posts'!$J$13:$J$311,'Summary of Staff by Role'!$C58,'2. Annual Costs of Staff Posts'!$G$13:$G$311,IF($C$11="ALL THEMES","*",$C$11)),"")</f>
        <v>0</v>
      </c>
      <c r="F58" s="72">
        <f ca="1">IFERROR(SUMIFS('2. Annual Costs of Staff Posts'!$Y$13:$Y$311,'2. Annual Costs of Staff Posts'!$J$13:$J$311,'Summary of Staff by Role'!$C58,'2. Annual Costs of Staff Posts'!$G$13:$G$311,IF($C$11="ALL THEMES","*",$C$11)),"")</f>
        <v>0</v>
      </c>
      <c r="G58" s="72">
        <f ca="1">IFERROR(SUMIFS('2. Annual Costs of Staff Posts'!$AD$13:$AD$311,'2. Annual Costs of Staff Posts'!$J$13:$J$311,'Summary of Staff by Role'!$C58,'2. Annual Costs of Staff Posts'!$G$13:$G$311,IF($C$11="ALL THEMES","*",$C$11)),"")</f>
        <v>0</v>
      </c>
      <c r="H58" s="72">
        <f ca="1">IFERROR(SUMIFS('2. Annual Costs of Staff Posts'!$AI$13:$AI$311,'2. Annual Costs of Staff Posts'!$J$13:$J$311,'Summary of Staff by Role'!$C58,'2. Annual Costs of Staff Posts'!$G$13:$G$311,IF($C$11="ALL THEMES","*",$C$11)),"")</f>
        <v>0</v>
      </c>
      <c r="I58" s="73">
        <f t="shared" ca="1" si="1"/>
        <v>0</v>
      </c>
      <c r="J58" s="64"/>
    </row>
    <row r="59" spans="1:12" s="107" customFormat="1" ht="30" customHeight="1" x14ac:dyDescent="0.25">
      <c r="B59" s="644">
        <v>46</v>
      </c>
      <c r="C59" s="87" t="str">
        <f ca="1">IFERROR(OFFSET('1. Staff Posts and Salaries'!$J$1,MATCH(B59,IF($C$11="ALL THEMES",'1. Staff Posts and Salaries'!$X:$X,'1. Staff Posts and Salaries'!$X:$X),0)-1,0),"")</f>
        <v/>
      </c>
      <c r="D59" s="72">
        <f ca="1">IFERROR(SUMIFS('2. Annual Costs of Staff Posts'!$O$13:$O$311,'2. Annual Costs of Staff Posts'!$J$13:$J$311,'Summary of Staff by Role'!$C59,'2. Annual Costs of Staff Posts'!$G$13:$G$311,IF($C$11="ALL THEMES","*",$C$11)),"")</f>
        <v>0</v>
      </c>
      <c r="E59" s="72">
        <f ca="1">IFERROR(SUMIFS('2. Annual Costs of Staff Posts'!$T$13:$T$311,'2. Annual Costs of Staff Posts'!$J$13:$J$311,'Summary of Staff by Role'!$C59,'2. Annual Costs of Staff Posts'!$G$13:$G$311,IF($C$11="ALL THEMES","*",$C$11)),"")</f>
        <v>0</v>
      </c>
      <c r="F59" s="72">
        <f ca="1">IFERROR(SUMIFS('2. Annual Costs of Staff Posts'!$Y$13:$Y$311,'2. Annual Costs of Staff Posts'!$J$13:$J$311,'Summary of Staff by Role'!$C59,'2. Annual Costs of Staff Posts'!$G$13:$G$311,IF($C$11="ALL THEMES","*",$C$11)),"")</f>
        <v>0</v>
      </c>
      <c r="G59" s="72">
        <f ca="1">IFERROR(SUMIFS('2. Annual Costs of Staff Posts'!$AD$13:$AD$311,'2. Annual Costs of Staff Posts'!$J$13:$J$311,'Summary of Staff by Role'!$C59,'2. Annual Costs of Staff Posts'!$G$13:$G$311,IF($C$11="ALL THEMES","*",$C$11)),"")</f>
        <v>0</v>
      </c>
      <c r="H59" s="72">
        <f ca="1">IFERROR(SUMIFS('2. Annual Costs of Staff Posts'!$AI$13:$AI$311,'2. Annual Costs of Staff Posts'!$J$13:$J$311,'Summary of Staff by Role'!$C59,'2. Annual Costs of Staff Posts'!$G$13:$G$311,IF($C$11="ALL THEMES","*",$C$11)),"")</f>
        <v>0</v>
      </c>
      <c r="I59" s="73">
        <f t="shared" ca="1" si="1"/>
        <v>0</v>
      </c>
      <c r="J59" s="64"/>
    </row>
    <row r="60" spans="1:12" s="107" customFormat="1" ht="30" customHeight="1" x14ac:dyDescent="0.25">
      <c r="B60" s="644">
        <v>47</v>
      </c>
      <c r="C60" s="87" t="str">
        <f ca="1">IFERROR(OFFSET('1. Staff Posts and Salaries'!$J$1,MATCH(B60,IF($C$11="ALL THEMES",'1. Staff Posts and Salaries'!$X:$X,'1. Staff Posts and Salaries'!$X:$X),0)-1,0),"")</f>
        <v/>
      </c>
      <c r="D60" s="72">
        <f ca="1">IFERROR(SUMIFS('2. Annual Costs of Staff Posts'!$O$13:$O$311,'2. Annual Costs of Staff Posts'!$J$13:$J$311,'Summary of Staff by Role'!$C60,'2. Annual Costs of Staff Posts'!$G$13:$G$311,IF($C$11="ALL THEMES","*",$C$11)),"")</f>
        <v>0</v>
      </c>
      <c r="E60" s="72">
        <f ca="1">IFERROR(SUMIFS('2. Annual Costs of Staff Posts'!$T$13:$T$311,'2. Annual Costs of Staff Posts'!$J$13:$J$311,'Summary of Staff by Role'!$C60,'2. Annual Costs of Staff Posts'!$G$13:$G$311,IF($C$11="ALL THEMES","*",$C$11)),"")</f>
        <v>0</v>
      </c>
      <c r="F60" s="72">
        <f ca="1">IFERROR(SUMIFS('2. Annual Costs of Staff Posts'!$Y$13:$Y$311,'2. Annual Costs of Staff Posts'!$J$13:$J$311,'Summary of Staff by Role'!$C60,'2. Annual Costs of Staff Posts'!$G$13:$G$311,IF($C$11="ALL THEMES","*",$C$11)),"")</f>
        <v>0</v>
      </c>
      <c r="G60" s="72">
        <f ca="1">IFERROR(SUMIFS('2. Annual Costs of Staff Posts'!$AD$13:$AD$311,'2. Annual Costs of Staff Posts'!$J$13:$J$311,'Summary of Staff by Role'!$C60,'2. Annual Costs of Staff Posts'!$G$13:$G$311,IF($C$11="ALL THEMES","*",$C$11)),"")</f>
        <v>0</v>
      </c>
      <c r="H60" s="72">
        <f ca="1">IFERROR(SUMIFS('2. Annual Costs of Staff Posts'!$AI$13:$AI$311,'2. Annual Costs of Staff Posts'!$J$13:$J$311,'Summary of Staff by Role'!$C60,'2. Annual Costs of Staff Posts'!$G$13:$G$311,IF($C$11="ALL THEMES","*",$C$11)),"")</f>
        <v>0</v>
      </c>
      <c r="I60" s="73">
        <f t="shared" ca="1" si="1"/>
        <v>0</v>
      </c>
      <c r="J60" s="64"/>
    </row>
    <row r="61" spans="1:12" s="107" customFormat="1" ht="30" customHeight="1" x14ac:dyDescent="0.25">
      <c r="B61" s="644">
        <v>48</v>
      </c>
      <c r="C61" s="87" t="str">
        <f ca="1">IFERROR(OFFSET('1. Staff Posts and Salaries'!$J$1,MATCH(B61,IF($C$11="ALL THEMES",'1. Staff Posts and Salaries'!$X:$X,'1. Staff Posts and Salaries'!$X:$X),0)-1,0),"")</f>
        <v/>
      </c>
      <c r="D61" s="72">
        <f ca="1">IFERROR(SUMIFS('2. Annual Costs of Staff Posts'!$O$13:$O$311,'2. Annual Costs of Staff Posts'!$J$13:$J$311,'Summary of Staff by Role'!$C61,'2. Annual Costs of Staff Posts'!$G$13:$G$311,IF($C$11="ALL THEMES","*",$C$11)),"")</f>
        <v>0</v>
      </c>
      <c r="E61" s="72">
        <f ca="1">IFERROR(SUMIFS('2. Annual Costs of Staff Posts'!$T$13:$T$311,'2. Annual Costs of Staff Posts'!$J$13:$J$311,'Summary of Staff by Role'!$C61,'2. Annual Costs of Staff Posts'!$G$13:$G$311,IF($C$11="ALL THEMES","*",$C$11)),"")</f>
        <v>0</v>
      </c>
      <c r="F61" s="72">
        <f ca="1">IFERROR(SUMIFS('2. Annual Costs of Staff Posts'!$Y$13:$Y$311,'2. Annual Costs of Staff Posts'!$J$13:$J$311,'Summary of Staff by Role'!$C61,'2. Annual Costs of Staff Posts'!$G$13:$G$311,IF($C$11="ALL THEMES","*",$C$11)),"")</f>
        <v>0</v>
      </c>
      <c r="G61" s="72">
        <f ca="1">IFERROR(SUMIFS('2. Annual Costs of Staff Posts'!$AD$13:$AD$311,'2. Annual Costs of Staff Posts'!$J$13:$J$311,'Summary of Staff by Role'!$C61,'2. Annual Costs of Staff Posts'!$G$13:$G$311,IF($C$11="ALL THEMES","*",$C$11)),"")</f>
        <v>0</v>
      </c>
      <c r="H61" s="72">
        <f ca="1">IFERROR(SUMIFS('2. Annual Costs of Staff Posts'!$AI$13:$AI$311,'2. Annual Costs of Staff Posts'!$J$13:$J$311,'Summary of Staff by Role'!$C61,'2. Annual Costs of Staff Posts'!$G$13:$G$311,IF($C$11="ALL THEMES","*",$C$11)),"")</f>
        <v>0</v>
      </c>
      <c r="I61" s="73">
        <f t="shared" ca="1" si="1"/>
        <v>0</v>
      </c>
      <c r="J61" s="64"/>
    </row>
    <row r="62" spans="1:12" s="107" customFormat="1" ht="30" customHeight="1" x14ac:dyDescent="0.25">
      <c r="B62" s="644">
        <v>49</v>
      </c>
      <c r="C62" s="87" t="str">
        <f ca="1">IFERROR(OFFSET('1. Staff Posts and Salaries'!$J$1,MATCH(B62,IF($C$11="ALL THEMES",'1. Staff Posts and Salaries'!$X:$X,'1. Staff Posts and Salaries'!$X:$X),0)-1,0),"")</f>
        <v/>
      </c>
      <c r="D62" s="72">
        <f ca="1">IFERROR(SUMIFS('2. Annual Costs of Staff Posts'!$O$13:$O$311,'2. Annual Costs of Staff Posts'!$J$13:$J$311,'Summary of Staff by Role'!$C62,'2. Annual Costs of Staff Posts'!$G$13:$G$311,IF($C$11="ALL THEMES","*",$C$11)),"")</f>
        <v>0</v>
      </c>
      <c r="E62" s="72">
        <f ca="1">IFERROR(SUMIFS('2. Annual Costs of Staff Posts'!$T$13:$T$311,'2. Annual Costs of Staff Posts'!$J$13:$J$311,'Summary of Staff by Role'!$C62,'2. Annual Costs of Staff Posts'!$G$13:$G$311,IF($C$11="ALL THEMES","*",$C$11)),"")</f>
        <v>0</v>
      </c>
      <c r="F62" s="72">
        <f ca="1">IFERROR(SUMIFS('2. Annual Costs of Staff Posts'!$Y$13:$Y$311,'2. Annual Costs of Staff Posts'!$J$13:$J$311,'Summary of Staff by Role'!$C62,'2. Annual Costs of Staff Posts'!$G$13:$G$311,IF($C$11="ALL THEMES","*",$C$11)),"")</f>
        <v>0</v>
      </c>
      <c r="G62" s="72">
        <f ca="1">IFERROR(SUMIFS('2. Annual Costs of Staff Posts'!$AD$13:$AD$311,'2. Annual Costs of Staff Posts'!$J$13:$J$311,'Summary of Staff by Role'!$C62,'2. Annual Costs of Staff Posts'!$G$13:$G$311,IF($C$11="ALL THEMES","*",$C$11)),"")</f>
        <v>0</v>
      </c>
      <c r="H62" s="72">
        <f ca="1">IFERROR(SUMIFS('2. Annual Costs of Staff Posts'!$AI$13:$AI$311,'2. Annual Costs of Staff Posts'!$J$13:$J$311,'Summary of Staff by Role'!$C62,'2. Annual Costs of Staff Posts'!$G$13:$G$311,IF($C$11="ALL THEMES","*",$C$11)),"")</f>
        <v>0</v>
      </c>
      <c r="I62" s="73">
        <f t="shared" ca="1" si="1"/>
        <v>0</v>
      </c>
      <c r="J62" s="64"/>
    </row>
    <row r="63" spans="1:12" s="107" customFormat="1" ht="30" customHeight="1" thickBot="1" x14ac:dyDescent="0.3">
      <c r="B63" s="644">
        <v>50</v>
      </c>
      <c r="C63" s="87" t="str">
        <f ca="1">IFERROR(OFFSET('1. Staff Posts and Salaries'!$J$1,MATCH(B63,IF($C$11="ALL THEMES",'1. Staff Posts and Salaries'!$X:$X,'1. Staff Posts and Salaries'!$X:$X),0)-1,0),"")</f>
        <v/>
      </c>
      <c r="D63" s="72">
        <f ca="1">IFERROR(SUMIFS('2. Annual Costs of Staff Posts'!$O$13:$O$311,'2. Annual Costs of Staff Posts'!$J$13:$J$311,'Summary of Staff by Role'!$C63,'2. Annual Costs of Staff Posts'!$G$13:$G$311,IF($C$11="ALL THEMES","*",$C$11)),"")</f>
        <v>0</v>
      </c>
      <c r="E63" s="72">
        <f ca="1">IFERROR(SUMIFS('2. Annual Costs of Staff Posts'!$T$13:$T$311,'2. Annual Costs of Staff Posts'!$J$13:$J$311,'Summary of Staff by Role'!$C63,'2. Annual Costs of Staff Posts'!$G$13:$G$311,IF($C$11="ALL THEMES","*",$C$11)),"")</f>
        <v>0</v>
      </c>
      <c r="F63" s="72">
        <f ca="1">IFERROR(SUMIFS('2. Annual Costs of Staff Posts'!$Y$13:$Y$311,'2. Annual Costs of Staff Posts'!$J$13:$J$311,'Summary of Staff by Role'!$C63,'2. Annual Costs of Staff Posts'!$G$13:$G$311,IF($C$11="ALL THEMES","*",$C$11)),"")</f>
        <v>0</v>
      </c>
      <c r="G63" s="72">
        <f ca="1">IFERROR(SUMIFS('2. Annual Costs of Staff Posts'!$AD$13:$AD$311,'2. Annual Costs of Staff Posts'!$J$13:$J$311,'Summary of Staff by Role'!$C63,'2. Annual Costs of Staff Posts'!$G$13:$G$311,IF($C$11="ALL THEMES","*",$C$11)),"")</f>
        <v>0</v>
      </c>
      <c r="H63" s="72">
        <f ca="1">IFERROR(SUMIFS('2. Annual Costs of Staff Posts'!$AI$13:$AI$311,'2. Annual Costs of Staff Posts'!$J$13:$J$311,'Summary of Staff by Role'!$C63,'2. Annual Costs of Staff Posts'!$G$13:$G$311,IF($C$11="ALL THEMES","*",$C$11)),"")</f>
        <v>0</v>
      </c>
      <c r="I63" s="73">
        <f t="shared" ca="1" si="1"/>
        <v>0</v>
      </c>
      <c r="J63" s="64"/>
    </row>
    <row r="64" spans="1:12" ht="30" customHeight="1" thickBot="1" x14ac:dyDescent="0.3">
      <c r="A64" s="63"/>
      <c r="B64" s="642"/>
      <c r="C64" s="83" t="s">
        <v>150</v>
      </c>
      <c r="D64" s="33">
        <f t="shared" ref="D64:H64" ca="1" si="2">SUM(D14:D63)</f>
        <v>295044.88</v>
      </c>
      <c r="E64" s="33">
        <f t="shared" ca="1" si="2"/>
        <v>410808.26198766974</v>
      </c>
      <c r="F64" s="33">
        <f t="shared" ca="1" si="2"/>
        <v>341623.46756799205</v>
      </c>
      <c r="G64" s="33">
        <f t="shared" ca="1" si="2"/>
        <v>319637.87332331913</v>
      </c>
      <c r="H64" s="33">
        <f t="shared" ca="1" si="2"/>
        <v>0</v>
      </c>
      <c r="I64" s="49">
        <f ca="1">SUM(I14:I63)</f>
        <v>1367114.4828789812</v>
      </c>
      <c r="J64" s="64"/>
      <c r="K64" s="63"/>
      <c r="L64" s="168"/>
    </row>
    <row r="65" spans="1:21" ht="8.1" customHeight="1" x14ac:dyDescent="0.25">
      <c r="A65" s="63"/>
      <c r="B65" s="642"/>
      <c r="C65" s="64"/>
      <c r="D65" s="64"/>
      <c r="E65" s="64"/>
      <c r="F65" s="64"/>
      <c r="G65" s="64"/>
      <c r="H65" s="64"/>
      <c r="I65" s="64"/>
      <c r="J65" s="64"/>
      <c r="K65" s="63"/>
      <c r="L65" s="5"/>
      <c r="M65" s="5"/>
    </row>
    <row r="66" spans="1:21" ht="8.1" customHeight="1" thickBot="1" x14ac:dyDescent="0.3">
      <c r="B66" s="642"/>
      <c r="C66" s="64"/>
      <c r="D66" s="64"/>
      <c r="E66" s="64"/>
      <c r="F66" s="64"/>
      <c r="G66" s="64"/>
      <c r="H66" s="64"/>
      <c r="I66" s="64"/>
      <c r="J66" s="64"/>
      <c r="L66" s="5"/>
      <c r="M66" s="5"/>
    </row>
    <row r="67" spans="1:21" ht="30" customHeight="1" thickBot="1" x14ac:dyDescent="0.3">
      <c r="B67" s="642"/>
      <c r="C67" s="218" t="s">
        <v>313</v>
      </c>
      <c r="D67" s="85" t="s">
        <v>138</v>
      </c>
      <c r="E67" s="85" t="s">
        <v>137</v>
      </c>
      <c r="F67" s="85" t="s">
        <v>136</v>
      </c>
      <c r="G67" s="85" t="s">
        <v>135</v>
      </c>
      <c r="H67" s="86" t="s">
        <v>134</v>
      </c>
      <c r="I67" s="71" t="s">
        <v>133</v>
      </c>
      <c r="J67" s="64"/>
      <c r="L67" s="5"/>
      <c r="M67" s="5"/>
    </row>
    <row r="68" spans="1:21" ht="30" customHeight="1" x14ac:dyDescent="0.25">
      <c r="B68" s="644">
        <v>1</v>
      </c>
      <c r="C68" s="87" t="str">
        <f t="shared" ref="C68:C88" ca="1" si="3">C14</f>
        <v>Co-Investigator</v>
      </c>
      <c r="D68" s="93">
        <f ca="1">IFERROR(D14/$D$64,"")</f>
        <v>0.21024625134996411</v>
      </c>
      <c r="E68" s="93">
        <f ca="1">IFERROR(E14/$E$64,"")</f>
        <v>0.15100007896594317</v>
      </c>
      <c r="F68" s="93">
        <f ca="1">IFERROR(F14/$F$64,"")</f>
        <v>0.18158026566969959</v>
      </c>
      <c r="G68" s="93">
        <f ca="1">IFERROR(G14/$G$64,"")</f>
        <v>0.19406986836398296</v>
      </c>
      <c r="H68" s="93" t="str">
        <f ca="1">IFERROR(H14/$H$64,"")</f>
        <v/>
      </c>
      <c r="I68" s="683">
        <f ca="1">IFERROR(I14/$I$64,"")</f>
        <v>0.1814978358487368</v>
      </c>
      <c r="J68" s="64"/>
      <c r="L68" s="5"/>
      <c r="M68" s="5"/>
    </row>
    <row r="69" spans="1:21" ht="30" customHeight="1" x14ac:dyDescent="0.25">
      <c r="B69" s="644">
        <v>2</v>
      </c>
      <c r="C69" s="87" t="str">
        <f t="shared" ca="1" si="3"/>
        <v>Research Associate (Interventions)</v>
      </c>
      <c r="D69" s="93">
        <f t="shared" ref="D69:D117" ca="1" si="4">IFERROR(D15/$D$64,"")</f>
        <v>0.16268711390619622</v>
      </c>
      <c r="E69" s="93">
        <f t="shared" ref="E69:E117" ca="1" si="5">IFERROR(E15/$E$64,"")</f>
        <v>0.11684283019955598</v>
      </c>
      <c r="F69" s="93">
        <f t="shared" ref="F69:F117" ca="1" si="6">IFERROR(F15/$F$64,"")</f>
        <v>0</v>
      </c>
      <c r="G69" s="93">
        <f t="shared" ref="G69:G117" ca="1" si="7">IFERROR(G15/$G$64,"")</f>
        <v>0</v>
      </c>
      <c r="H69" s="93" t="str">
        <f t="shared" ref="H69:H117" ca="1" si="8">IFERROR(H15/$H$64,"")</f>
        <v/>
      </c>
      <c r="I69" s="683">
        <f t="shared" ref="I69:I117" ca="1" si="9">IFERROR(I15/$I$64,"")</f>
        <v>7.0220893130936171E-2</v>
      </c>
      <c r="J69" s="64"/>
      <c r="L69" s="5"/>
      <c r="M69" s="206"/>
    </row>
    <row r="70" spans="1:21" ht="30" customHeight="1" x14ac:dyDescent="0.25">
      <c r="B70" s="644">
        <v>3</v>
      </c>
      <c r="C70" s="87" t="str">
        <f t="shared" ca="1" si="3"/>
        <v>Field Co-ordinators (Interventions)</v>
      </c>
      <c r="D70" s="93">
        <f t="shared" ca="1" si="4"/>
        <v>8.1343556953098112E-2</v>
      </c>
      <c r="E70" s="93">
        <f t="shared" ca="1" si="5"/>
        <v>0.11684283019955598</v>
      </c>
      <c r="F70" s="93">
        <f t="shared" ca="1" si="6"/>
        <v>7.025278494728518E-2</v>
      </c>
      <c r="G70" s="93">
        <f t="shared" ca="1" si="7"/>
        <v>7.5084969595338266E-2</v>
      </c>
      <c r="H70" s="93" t="str">
        <f t="shared" ca="1" si="8"/>
        <v/>
      </c>
      <c r="I70" s="683">
        <f t="shared" ca="1" si="9"/>
        <v>8.777611641367021E-2</v>
      </c>
      <c r="J70" s="64"/>
      <c r="L70" s="5"/>
      <c r="M70" s="206"/>
    </row>
    <row r="71" spans="1:21" ht="30" customHeight="1" x14ac:dyDescent="0.25">
      <c r="B71" s="644">
        <v>4</v>
      </c>
      <c r="C71" s="87" t="str">
        <f t="shared" ca="1" si="3"/>
        <v>Research Associate (Assessment)</v>
      </c>
      <c r="D71" s="93">
        <f t="shared" ca="1" si="4"/>
        <v>0</v>
      </c>
      <c r="E71" s="93">
        <f t="shared" ca="1" si="5"/>
        <v>0.11684283019955598</v>
      </c>
      <c r="F71" s="93">
        <f t="shared" ca="1" si="6"/>
        <v>0.14050556989457036</v>
      </c>
      <c r="G71" s="93">
        <f t="shared" ca="1" si="7"/>
        <v>0.15016993919067653</v>
      </c>
      <c r="H71" s="93" t="str">
        <f t="shared" ca="1" si="8"/>
        <v/>
      </c>
      <c r="I71" s="683">
        <f t="shared" ca="1" si="9"/>
        <v>0.10533133969640425</v>
      </c>
      <c r="J71" s="64"/>
      <c r="L71" s="5"/>
      <c r="M71" s="206"/>
    </row>
    <row r="72" spans="1:21" ht="30" customHeight="1" x14ac:dyDescent="0.25">
      <c r="B72" s="644">
        <v>5</v>
      </c>
      <c r="C72" s="87" t="str">
        <f t="shared" ca="1" si="3"/>
        <v>Data Entry Assistant</v>
      </c>
      <c r="D72" s="93">
        <f t="shared" ca="1" si="4"/>
        <v>0</v>
      </c>
      <c r="E72" s="93">
        <f t="shared" ca="1" si="5"/>
        <v>3.5052849059866789E-2</v>
      </c>
      <c r="F72" s="93">
        <f t="shared" ca="1" si="6"/>
        <v>4.2151670968371108E-2</v>
      </c>
      <c r="G72" s="93">
        <f t="shared" ca="1" si="7"/>
        <v>4.5050981757202957E-2</v>
      </c>
      <c r="H72" s="93" t="str">
        <f t="shared" ca="1" si="8"/>
        <v/>
      </c>
      <c r="I72" s="683">
        <f t="shared" ca="1" si="9"/>
        <v>3.1599401908921278E-2</v>
      </c>
      <c r="J72" s="64"/>
      <c r="L72" s="5"/>
      <c r="M72" s="206"/>
    </row>
    <row r="73" spans="1:21" ht="30" customHeight="1" x14ac:dyDescent="0.25">
      <c r="B73" s="644">
        <v>6</v>
      </c>
      <c r="C73" s="87" t="str">
        <f t="shared" ca="1" si="3"/>
        <v>Project Co-ordinator</v>
      </c>
      <c r="D73" s="93">
        <f t="shared" ca="1" si="4"/>
        <v>6.1007667714823591E-2</v>
      </c>
      <c r="E73" s="93">
        <f t="shared" ca="1" si="5"/>
        <v>4.381606132483349E-2</v>
      </c>
      <c r="F73" s="93">
        <f t="shared" ca="1" si="6"/>
        <v>5.2689588710463885E-2</v>
      </c>
      <c r="G73" s="93">
        <f t="shared" ca="1" si="7"/>
        <v>5.6313727196503696E-2</v>
      </c>
      <c r="H73" s="93" t="str">
        <f t="shared" ca="1" si="8"/>
        <v/>
      </c>
      <c r="I73" s="683">
        <f t="shared" ca="1" si="9"/>
        <v>5.2665669848202125E-2</v>
      </c>
      <c r="J73" s="64"/>
      <c r="L73" s="5"/>
      <c r="M73" s="206"/>
    </row>
    <row r="74" spans="1:21" ht="30" customHeight="1" x14ac:dyDescent="0.25">
      <c r="B74" s="644">
        <v>7</v>
      </c>
      <c r="C74" s="87" t="str">
        <f t="shared" ca="1" si="3"/>
        <v>Field Assistant</v>
      </c>
      <c r="D74" s="93">
        <f t="shared" ca="1" si="4"/>
        <v>3.0503833857411795E-2</v>
      </c>
      <c r="E74" s="93">
        <f t="shared" ca="1" si="5"/>
        <v>2.1908030662416745E-2</v>
      </c>
      <c r="F74" s="93">
        <f t="shared" ca="1" si="6"/>
        <v>2.6344794355231942E-2</v>
      </c>
      <c r="G74" s="93">
        <f t="shared" ca="1" si="7"/>
        <v>2.8156863598251848E-2</v>
      </c>
      <c r="H74" s="93" t="str">
        <f t="shared" ca="1" si="8"/>
        <v/>
      </c>
      <c r="I74" s="683">
        <f t="shared" ca="1" si="9"/>
        <v>2.6332834924101062E-2</v>
      </c>
      <c r="J74" s="64"/>
      <c r="L74" s="5"/>
      <c r="M74" s="206"/>
    </row>
    <row r="75" spans="1:21" ht="30" customHeight="1" x14ac:dyDescent="0.25">
      <c r="B75" s="644">
        <v>8</v>
      </c>
      <c r="C75" s="87" t="str">
        <f t="shared" ca="1" si="3"/>
        <v>Research Fellow</v>
      </c>
      <c r="D75" s="93">
        <f t="shared" ca="1" si="4"/>
        <v>8.5410734800753021E-2</v>
      </c>
      <c r="E75" s="93">
        <f t="shared" ca="1" si="5"/>
        <v>0.12268497170953377</v>
      </c>
      <c r="F75" s="93">
        <f t="shared" ca="1" si="6"/>
        <v>0.14753084838929889</v>
      </c>
      <c r="G75" s="93">
        <f t="shared" ca="1" si="7"/>
        <v>7.8839218075105175E-2</v>
      </c>
      <c r="H75" s="93" t="str">
        <f t="shared" ca="1" si="8"/>
        <v/>
      </c>
      <c r="I75" s="683">
        <f t="shared" ca="1" si="9"/>
        <v>0.11059790668122446</v>
      </c>
      <c r="J75" s="64"/>
      <c r="L75" s="5"/>
      <c r="M75" s="206"/>
    </row>
    <row r="76" spans="1:21" ht="30" customHeight="1" x14ac:dyDescent="0.25">
      <c r="B76" s="644">
        <v>9</v>
      </c>
      <c r="C76" s="87" t="str">
        <f t="shared" ca="1" si="3"/>
        <v>Clinical Lecturer</v>
      </c>
      <c r="D76" s="93">
        <f t="shared" ca="1" si="4"/>
        <v>0.11970246696028075</v>
      </c>
      <c r="E76" s="93">
        <f t="shared" ca="1" si="5"/>
        <v>9.3378842514815652E-2</v>
      </c>
      <c r="F76" s="93">
        <f t="shared" ca="1" si="6"/>
        <v>0.11747436522874856</v>
      </c>
      <c r="G76" s="93">
        <f t="shared" ca="1" si="7"/>
        <v>0.13224215128201572</v>
      </c>
      <c r="H76" s="93" t="str">
        <f t="shared" ca="1" si="8"/>
        <v/>
      </c>
      <c r="I76" s="683">
        <f t="shared" ca="1" si="9"/>
        <v>0.11416746874813566</v>
      </c>
      <c r="J76" s="64"/>
      <c r="L76" s="5"/>
      <c r="M76" s="206"/>
    </row>
    <row r="77" spans="1:21" ht="30" customHeight="1" x14ac:dyDescent="0.25">
      <c r="B77" s="644">
        <v>10</v>
      </c>
      <c r="C77" s="87" t="str">
        <f t="shared" ca="1" si="3"/>
        <v>Research Assistant</v>
      </c>
      <c r="D77" s="93">
        <f t="shared" ca="1" si="4"/>
        <v>0.1115952257839553</v>
      </c>
      <c r="E77" s="93">
        <f t="shared" ca="1" si="5"/>
        <v>8.2875115079257627E-2</v>
      </c>
      <c r="F77" s="93">
        <f t="shared" ca="1" si="6"/>
        <v>0.10271480416143965</v>
      </c>
      <c r="G77" s="93">
        <f t="shared" ca="1" si="7"/>
        <v>0.11314864833696303</v>
      </c>
      <c r="H77" s="93" t="str">
        <f t="shared" ca="1" si="8"/>
        <v/>
      </c>
      <c r="I77" s="683">
        <f t="shared" ca="1" si="9"/>
        <v>0.10110913505113328</v>
      </c>
      <c r="J77" s="64"/>
      <c r="L77" s="5"/>
      <c r="M77" s="206"/>
    </row>
    <row r="78" spans="1:21" s="107" customFormat="1" ht="30" customHeight="1" x14ac:dyDescent="0.25">
      <c r="B78" s="644"/>
      <c r="C78" s="87" t="str">
        <f t="shared" ca="1" si="3"/>
        <v>Lead Investigator</v>
      </c>
      <c r="D78" s="93">
        <f t="shared" ca="1" si="4"/>
        <v>0.13750314867351707</v>
      </c>
      <c r="E78" s="93">
        <f t="shared" ca="1" si="5"/>
        <v>9.8755560084664726E-2</v>
      </c>
      <c r="F78" s="93">
        <f t="shared" ca="1" si="6"/>
        <v>0.1187553076748909</v>
      </c>
      <c r="G78" s="93">
        <f t="shared" ca="1" si="7"/>
        <v>0.12692363260395981</v>
      </c>
      <c r="H78" s="93" t="str">
        <f t="shared" ca="1" si="8"/>
        <v/>
      </c>
      <c r="I78" s="683">
        <f t="shared" ca="1" si="9"/>
        <v>0.11870139774853451</v>
      </c>
      <c r="J78" s="64"/>
      <c r="L78" s="5"/>
      <c r="M78" s="206"/>
      <c r="N78"/>
      <c r="O78"/>
      <c r="P78"/>
      <c r="Q78"/>
      <c r="U78"/>
    </row>
    <row r="79" spans="1:21" s="107" customFormat="1" ht="30" customHeight="1" x14ac:dyDescent="0.25">
      <c r="B79" s="644"/>
      <c r="C79" s="87" t="str">
        <f t="shared" ca="1" si="3"/>
        <v/>
      </c>
      <c r="D79" s="93">
        <f t="shared" ca="1" si="4"/>
        <v>0</v>
      </c>
      <c r="E79" s="93">
        <f t="shared" ca="1" si="5"/>
        <v>0</v>
      </c>
      <c r="F79" s="93">
        <f t="shared" ca="1" si="6"/>
        <v>0</v>
      </c>
      <c r="G79" s="93">
        <f t="shared" ca="1" si="7"/>
        <v>0</v>
      </c>
      <c r="H79" s="93" t="str">
        <f t="shared" ca="1" si="8"/>
        <v/>
      </c>
      <c r="I79" s="683">
        <f t="shared" ca="1" si="9"/>
        <v>0</v>
      </c>
      <c r="J79" s="64"/>
      <c r="L79" s="5"/>
      <c r="M79" s="206"/>
      <c r="N79"/>
      <c r="O79"/>
      <c r="P79"/>
      <c r="Q79"/>
      <c r="U79"/>
    </row>
    <row r="80" spans="1:21" s="107" customFormat="1" ht="30" customHeight="1" x14ac:dyDescent="0.25">
      <c r="B80" s="644"/>
      <c r="C80" s="87" t="str">
        <f t="shared" ca="1" si="3"/>
        <v/>
      </c>
      <c r="D80" s="93">
        <f t="shared" ca="1" si="4"/>
        <v>0</v>
      </c>
      <c r="E80" s="93">
        <f t="shared" ca="1" si="5"/>
        <v>0</v>
      </c>
      <c r="F80" s="93">
        <f t="shared" ca="1" si="6"/>
        <v>0</v>
      </c>
      <c r="G80" s="93">
        <f t="shared" ca="1" si="7"/>
        <v>0</v>
      </c>
      <c r="H80" s="93" t="str">
        <f t="shared" ca="1" si="8"/>
        <v/>
      </c>
      <c r="I80" s="683">
        <f t="shared" ca="1" si="9"/>
        <v>0</v>
      </c>
      <c r="J80" s="64"/>
      <c r="L80" s="5"/>
      <c r="M80" s="206"/>
      <c r="N80"/>
      <c r="O80"/>
      <c r="P80"/>
      <c r="Q80"/>
      <c r="U80"/>
    </row>
    <row r="81" spans="2:13" s="107" customFormat="1" ht="30" customHeight="1" x14ac:dyDescent="0.25">
      <c r="B81" s="644"/>
      <c r="C81" s="87" t="str">
        <f t="shared" ca="1" si="3"/>
        <v/>
      </c>
      <c r="D81" s="93">
        <f t="shared" ca="1" si="4"/>
        <v>0</v>
      </c>
      <c r="E81" s="93">
        <f t="shared" ca="1" si="5"/>
        <v>0</v>
      </c>
      <c r="F81" s="93">
        <f t="shared" ca="1" si="6"/>
        <v>0</v>
      </c>
      <c r="G81" s="93">
        <f t="shared" ca="1" si="7"/>
        <v>0</v>
      </c>
      <c r="H81" s="93" t="str">
        <f t="shared" ca="1" si="8"/>
        <v/>
      </c>
      <c r="I81" s="683">
        <f t="shared" ca="1" si="9"/>
        <v>0</v>
      </c>
      <c r="J81" s="64"/>
      <c r="L81" s="5"/>
      <c r="M81" s="206"/>
    </row>
    <row r="82" spans="2:13" s="107" customFormat="1" ht="30" customHeight="1" x14ac:dyDescent="0.25">
      <c r="B82" s="644"/>
      <c r="C82" s="87" t="str">
        <f t="shared" ca="1" si="3"/>
        <v/>
      </c>
      <c r="D82" s="93">
        <f t="shared" ca="1" si="4"/>
        <v>0</v>
      </c>
      <c r="E82" s="93">
        <f t="shared" ca="1" si="5"/>
        <v>0</v>
      </c>
      <c r="F82" s="93">
        <f t="shared" ca="1" si="6"/>
        <v>0</v>
      </c>
      <c r="G82" s="93">
        <f t="shared" ca="1" si="7"/>
        <v>0</v>
      </c>
      <c r="H82" s="93" t="str">
        <f t="shared" ca="1" si="8"/>
        <v/>
      </c>
      <c r="I82" s="683">
        <f t="shared" ca="1" si="9"/>
        <v>0</v>
      </c>
      <c r="J82" s="64"/>
      <c r="L82" s="5"/>
      <c r="M82" s="206"/>
    </row>
    <row r="83" spans="2:13" s="107" customFormat="1" ht="30" customHeight="1" x14ac:dyDescent="0.25">
      <c r="B83" s="644"/>
      <c r="C83" s="87" t="str">
        <f t="shared" ca="1" si="3"/>
        <v/>
      </c>
      <c r="D83" s="93">
        <f t="shared" ca="1" si="4"/>
        <v>0</v>
      </c>
      <c r="E83" s="93">
        <f t="shared" ca="1" si="5"/>
        <v>0</v>
      </c>
      <c r="F83" s="93">
        <f t="shared" ca="1" si="6"/>
        <v>0</v>
      </c>
      <c r="G83" s="93">
        <f t="shared" ca="1" si="7"/>
        <v>0</v>
      </c>
      <c r="H83" s="93" t="str">
        <f t="shared" ca="1" si="8"/>
        <v/>
      </c>
      <c r="I83" s="683">
        <f t="shared" ca="1" si="9"/>
        <v>0</v>
      </c>
      <c r="J83" s="64"/>
      <c r="L83" s="5"/>
      <c r="M83" s="206"/>
    </row>
    <row r="84" spans="2:13" ht="30" customHeight="1" x14ac:dyDescent="0.25">
      <c r="B84" s="644">
        <v>11</v>
      </c>
      <c r="C84" s="87" t="str">
        <f t="shared" ca="1" si="3"/>
        <v/>
      </c>
      <c r="D84" s="93">
        <f t="shared" ca="1" si="4"/>
        <v>0</v>
      </c>
      <c r="E84" s="93">
        <f t="shared" ca="1" si="5"/>
        <v>0</v>
      </c>
      <c r="F84" s="93">
        <f t="shared" ca="1" si="6"/>
        <v>0</v>
      </c>
      <c r="G84" s="93">
        <f t="shared" ca="1" si="7"/>
        <v>0</v>
      </c>
      <c r="H84" s="93" t="str">
        <f t="shared" ca="1" si="8"/>
        <v/>
      </c>
      <c r="I84" s="683">
        <f t="shared" ca="1" si="9"/>
        <v>0</v>
      </c>
      <c r="J84" s="64"/>
      <c r="L84" s="5"/>
      <c r="M84" s="206"/>
    </row>
    <row r="85" spans="2:13" ht="30" customHeight="1" x14ac:dyDescent="0.25">
      <c r="B85" s="644">
        <v>12</v>
      </c>
      <c r="C85" s="87" t="str">
        <f t="shared" ca="1" si="3"/>
        <v/>
      </c>
      <c r="D85" s="93">
        <f t="shared" ca="1" si="4"/>
        <v>0</v>
      </c>
      <c r="E85" s="93">
        <f t="shared" ca="1" si="5"/>
        <v>0</v>
      </c>
      <c r="F85" s="93">
        <f t="shared" ca="1" si="6"/>
        <v>0</v>
      </c>
      <c r="G85" s="93">
        <f t="shared" ca="1" si="7"/>
        <v>0</v>
      </c>
      <c r="H85" s="93" t="str">
        <f t="shared" ca="1" si="8"/>
        <v/>
      </c>
      <c r="I85" s="683">
        <f t="shared" ca="1" si="9"/>
        <v>0</v>
      </c>
      <c r="J85" s="64"/>
      <c r="L85" s="5"/>
      <c r="M85" s="206"/>
    </row>
    <row r="86" spans="2:13" ht="30" customHeight="1" x14ac:dyDescent="0.25">
      <c r="B86" s="644">
        <v>13</v>
      </c>
      <c r="C86" s="87" t="str">
        <f t="shared" ca="1" si="3"/>
        <v/>
      </c>
      <c r="D86" s="93">
        <f t="shared" ca="1" si="4"/>
        <v>0</v>
      </c>
      <c r="E86" s="93">
        <f t="shared" ca="1" si="5"/>
        <v>0</v>
      </c>
      <c r="F86" s="93">
        <f t="shared" ca="1" si="6"/>
        <v>0</v>
      </c>
      <c r="G86" s="93">
        <f t="shared" ca="1" si="7"/>
        <v>0</v>
      </c>
      <c r="H86" s="93" t="str">
        <f t="shared" ca="1" si="8"/>
        <v/>
      </c>
      <c r="I86" s="683">
        <f t="shared" ca="1" si="9"/>
        <v>0</v>
      </c>
      <c r="J86" s="64"/>
      <c r="L86" s="5"/>
      <c r="M86" s="206"/>
    </row>
    <row r="87" spans="2:13" ht="30" customHeight="1" x14ac:dyDescent="0.25">
      <c r="B87" s="644">
        <v>14</v>
      </c>
      <c r="C87" s="87" t="str">
        <f t="shared" ca="1" si="3"/>
        <v/>
      </c>
      <c r="D87" s="93">
        <f t="shared" ca="1" si="4"/>
        <v>0</v>
      </c>
      <c r="E87" s="93">
        <f t="shared" ca="1" si="5"/>
        <v>0</v>
      </c>
      <c r="F87" s="93">
        <f t="shared" ca="1" si="6"/>
        <v>0</v>
      </c>
      <c r="G87" s="93">
        <f t="shared" ca="1" si="7"/>
        <v>0</v>
      </c>
      <c r="H87" s="93" t="str">
        <f t="shared" ca="1" si="8"/>
        <v/>
      </c>
      <c r="I87" s="683">
        <f t="shared" ca="1" si="9"/>
        <v>0</v>
      </c>
      <c r="J87" s="64"/>
      <c r="L87" s="5"/>
      <c r="M87" s="206"/>
    </row>
    <row r="88" spans="2:13" ht="30" customHeight="1" x14ac:dyDescent="0.25">
      <c r="B88" s="644">
        <v>15</v>
      </c>
      <c r="C88" s="87" t="str">
        <f t="shared" ca="1" si="3"/>
        <v/>
      </c>
      <c r="D88" s="93">
        <f t="shared" ca="1" si="4"/>
        <v>0</v>
      </c>
      <c r="E88" s="93">
        <f t="shared" ca="1" si="5"/>
        <v>0</v>
      </c>
      <c r="F88" s="93">
        <f t="shared" ca="1" si="6"/>
        <v>0</v>
      </c>
      <c r="G88" s="93">
        <f t="shared" ca="1" si="7"/>
        <v>0</v>
      </c>
      <c r="H88" s="93" t="str">
        <f t="shared" ca="1" si="8"/>
        <v/>
      </c>
      <c r="I88" s="683">
        <f t="shared" ca="1" si="9"/>
        <v>0</v>
      </c>
      <c r="J88" s="64"/>
      <c r="L88" s="5"/>
      <c r="M88" s="206"/>
    </row>
    <row r="89" spans="2:13" ht="30" customHeight="1" x14ac:dyDescent="0.25">
      <c r="B89" s="644">
        <v>16</v>
      </c>
      <c r="C89" s="87" t="str">
        <f t="shared" ref="C89:C117" ca="1" si="10">C35</f>
        <v/>
      </c>
      <c r="D89" s="93">
        <f t="shared" ca="1" si="4"/>
        <v>0</v>
      </c>
      <c r="E89" s="93">
        <f t="shared" ca="1" si="5"/>
        <v>0</v>
      </c>
      <c r="F89" s="93">
        <f t="shared" ca="1" si="6"/>
        <v>0</v>
      </c>
      <c r="G89" s="93">
        <f t="shared" ca="1" si="7"/>
        <v>0</v>
      </c>
      <c r="H89" s="93" t="str">
        <f t="shared" ca="1" si="8"/>
        <v/>
      </c>
      <c r="I89" s="683">
        <f t="shared" ca="1" si="9"/>
        <v>0</v>
      </c>
      <c r="J89" s="64"/>
      <c r="L89" s="5"/>
      <c r="M89" s="206"/>
    </row>
    <row r="90" spans="2:13" s="107" customFormat="1" ht="30" customHeight="1" x14ac:dyDescent="0.25">
      <c r="B90" s="644">
        <v>17</v>
      </c>
      <c r="C90" s="87" t="str">
        <f t="shared" ca="1" si="10"/>
        <v/>
      </c>
      <c r="D90" s="93">
        <f t="shared" ca="1" si="4"/>
        <v>0</v>
      </c>
      <c r="E90" s="93">
        <f t="shared" ca="1" si="5"/>
        <v>0</v>
      </c>
      <c r="F90" s="93">
        <f t="shared" ca="1" si="6"/>
        <v>0</v>
      </c>
      <c r="G90" s="93">
        <f t="shared" ca="1" si="7"/>
        <v>0</v>
      </c>
      <c r="H90" s="93" t="str">
        <f t="shared" ca="1" si="8"/>
        <v/>
      </c>
      <c r="I90" s="683">
        <f t="shared" ca="1" si="9"/>
        <v>0</v>
      </c>
      <c r="J90" s="64"/>
      <c r="L90" s="5"/>
      <c r="M90" s="206"/>
    </row>
    <row r="91" spans="2:13" s="107" customFormat="1" ht="30" customHeight="1" x14ac:dyDescent="0.25">
      <c r="B91" s="644">
        <v>18</v>
      </c>
      <c r="C91" s="87" t="str">
        <f t="shared" ca="1" si="10"/>
        <v/>
      </c>
      <c r="D91" s="93">
        <f t="shared" ca="1" si="4"/>
        <v>0</v>
      </c>
      <c r="E91" s="93">
        <f t="shared" ca="1" si="5"/>
        <v>0</v>
      </c>
      <c r="F91" s="93">
        <f t="shared" ca="1" si="6"/>
        <v>0</v>
      </c>
      <c r="G91" s="93">
        <f t="shared" ca="1" si="7"/>
        <v>0</v>
      </c>
      <c r="H91" s="93" t="str">
        <f t="shared" ca="1" si="8"/>
        <v/>
      </c>
      <c r="I91" s="683">
        <f t="shared" ca="1" si="9"/>
        <v>0</v>
      </c>
      <c r="J91" s="64"/>
      <c r="L91" s="5"/>
      <c r="M91" s="206"/>
    </row>
    <row r="92" spans="2:13" s="107" customFormat="1" ht="30" customHeight="1" x14ac:dyDescent="0.25">
      <c r="B92" s="644">
        <v>19</v>
      </c>
      <c r="C92" s="87" t="str">
        <f t="shared" ca="1" si="10"/>
        <v/>
      </c>
      <c r="D92" s="93">
        <f t="shared" ca="1" si="4"/>
        <v>0</v>
      </c>
      <c r="E92" s="93">
        <f t="shared" ca="1" si="5"/>
        <v>0</v>
      </c>
      <c r="F92" s="93">
        <f t="shared" ca="1" si="6"/>
        <v>0</v>
      </c>
      <c r="G92" s="93">
        <f t="shared" ca="1" si="7"/>
        <v>0</v>
      </c>
      <c r="H92" s="93" t="str">
        <f t="shared" ca="1" si="8"/>
        <v/>
      </c>
      <c r="I92" s="683">
        <f t="shared" ca="1" si="9"/>
        <v>0</v>
      </c>
      <c r="J92" s="64"/>
      <c r="L92" s="5"/>
      <c r="M92" s="206"/>
    </row>
    <row r="93" spans="2:13" s="107" customFormat="1" ht="30" customHeight="1" x14ac:dyDescent="0.25">
      <c r="B93" s="644">
        <v>20</v>
      </c>
      <c r="C93" s="87" t="str">
        <f t="shared" ca="1" si="10"/>
        <v/>
      </c>
      <c r="D93" s="93">
        <f t="shared" ca="1" si="4"/>
        <v>0</v>
      </c>
      <c r="E93" s="93">
        <f t="shared" ca="1" si="5"/>
        <v>0</v>
      </c>
      <c r="F93" s="93">
        <f t="shared" ca="1" si="6"/>
        <v>0</v>
      </c>
      <c r="G93" s="93">
        <f t="shared" ca="1" si="7"/>
        <v>0</v>
      </c>
      <c r="H93" s="93" t="str">
        <f t="shared" ca="1" si="8"/>
        <v/>
      </c>
      <c r="I93" s="683">
        <f t="shared" ca="1" si="9"/>
        <v>0</v>
      </c>
      <c r="J93" s="64"/>
      <c r="L93" s="5"/>
      <c r="M93" s="206"/>
    </row>
    <row r="94" spans="2:13" s="107" customFormat="1" ht="30" customHeight="1" x14ac:dyDescent="0.25">
      <c r="B94" s="644">
        <v>21</v>
      </c>
      <c r="C94" s="87" t="str">
        <f t="shared" ca="1" si="10"/>
        <v/>
      </c>
      <c r="D94" s="93">
        <f t="shared" ca="1" si="4"/>
        <v>0</v>
      </c>
      <c r="E94" s="93">
        <f t="shared" ca="1" si="5"/>
        <v>0</v>
      </c>
      <c r="F94" s="93">
        <f t="shared" ca="1" si="6"/>
        <v>0</v>
      </c>
      <c r="G94" s="93">
        <f t="shared" ca="1" si="7"/>
        <v>0</v>
      </c>
      <c r="H94" s="93" t="str">
        <f t="shared" ca="1" si="8"/>
        <v/>
      </c>
      <c r="I94" s="683">
        <f t="shared" ca="1" si="9"/>
        <v>0</v>
      </c>
      <c r="J94" s="64"/>
      <c r="L94" s="5"/>
      <c r="M94" s="206"/>
    </row>
    <row r="95" spans="2:13" s="107" customFormat="1" ht="30" customHeight="1" x14ac:dyDescent="0.25">
      <c r="B95" s="644">
        <v>22</v>
      </c>
      <c r="C95" s="87" t="str">
        <f t="shared" ca="1" si="10"/>
        <v/>
      </c>
      <c r="D95" s="93">
        <f t="shared" ca="1" si="4"/>
        <v>0</v>
      </c>
      <c r="E95" s="93">
        <f t="shared" ca="1" si="5"/>
        <v>0</v>
      </c>
      <c r="F95" s="93">
        <f t="shared" ca="1" si="6"/>
        <v>0</v>
      </c>
      <c r="G95" s="93">
        <f t="shared" ca="1" si="7"/>
        <v>0</v>
      </c>
      <c r="H95" s="93" t="str">
        <f t="shared" ca="1" si="8"/>
        <v/>
      </c>
      <c r="I95" s="683">
        <f t="shared" ca="1" si="9"/>
        <v>0</v>
      </c>
      <c r="J95" s="64"/>
      <c r="L95" s="5"/>
      <c r="M95" s="206"/>
    </row>
    <row r="96" spans="2:13" s="107" customFormat="1" ht="30" customHeight="1" x14ac:dyDescent="0.25">
      <c r="B96" s="644">
        <v>23</v>
      </c>
      <c r="C96" s="87" t="str">
        <f t="shared" ca="1" si="10"/>
        <v/>
      </c>
      <c r="D96" s="93">
        <f t="shared" ca="1" si="4"/>
        <v>0</v>
      </c>
      <c r="E96" s="93">
        <f t="shared" ca="1" si="5"/>
        <v>0</v>
      </c>
      <c r="F96" s="93">
        <f t="shared" ca="1" si="6"/>
        <v>0</v>
      </c>
      <c r="G96" s="93">
        <f t="shared" ca="1" si="7"/>
        <v>0</v>
      </c>
      <c r="H96" s="93" t="str">
        <f t="shared" ca="1" si="8"/>
        <v/>
      </c>
      <c r="I96" s="683">
        <f t="shared" ca="1" si="9"/>
        <v>0</v>
      </c>
      <c r="J96" s="64"/>
      <c r="L96" s="5"/>
      <c r="M96" s="5"/>
    </row>
    <row r="97" spans="2:13" s="107" customFormat="1" ht="30" customHeight="1" x14ac:dyDescent="0.25">
      <c r="B97" s="644">
        <v>24</v>
      </c>
      <c r="C97" s="87" t="str">
        <f t="shared" ca="1" si="10"/>
        <v/>
      </c>
      <c r="D97" s="93">
        <f t="shared" ca="1" si="4"/>
        <v>0</v>
      </c>
      <c r="E97" s="93">
        <f t="shared" ca="1" si="5"/>
        <v>0</v>
      </c>
      <c r="F97" s="93">
        <f t="shared" ca="1" si="6"/>
        <v>0</v>
      </c>
      <c r="G97" s="93">
        <f t="shared" ca="1" si="7"/>
        <v>0</v>
      </c>
      <c r="H97" s="93" t="str">
        <f t="shared" ca="1" si="8"/>
        <v/>
      </c>
      <c r="I97" s="683">
        <f t="shared" ca="1" si="9"/>
        <v>0</v>
      </c>
      <c r="J97" s="64"/>
      <c r="L97" s="5"/>
      <c r="M97" s="5"/>
    </row>
    <row r="98" spans="2:13" s="107" customFormat="1" ht="30" customHeight="1" x14ac:dyDescent="0.25">
      <c r="B98" s="644">
        <v>25</v>
      </c>
      <c r="C98" s="87" t="str">
        <f t="shared" ca="1" si="10"/>
        <v/>
      </c>
      <c r="D98" s="93">
        <f t="shared" ca="1" si="4"/>
        <v>0</v>
      </c>
      <c r="E98" s="93">
        <f t="shared" ca="1" si="5"/>
        <v>0</v>
      </c>
      <c r="F98" s="93">
        <f t="shared" ca="1" si="6"/>
        <v>0</v>
      </c>
      <c r="G98" s="93">
        <f t="shared" ca="1" si="7"/>
        <v>0</v>
      </c>
      <c r="H98" s="93" t="str">
        <f t="shared" ca="1" si="8"/>
        <v/>
      </c>
      <c r="I98" s="683">
        <f t="shared" ca="1" si="9"/>
        <v>0</v>
      </c>
      <c r="J98" s="64"/>
      <c r="L98" s="5"/>
      <c r="M98" s="5"/>
    </row>
    <row r="99" spans="2:13" s="107" customFormat="1" ht="30" customHeight="1" x14ac:dyDescent="0.25">
      <c r="B99" s="644">
        <v>26</v>
      </c>
      <c r="C99" s="87" t="str">
        <f t="shared" ca="1" si="10"/>
        <v/>
      </c>
      <c r="D99" s="93">
        <f t="shared" ca="1" si="4"/>
        <v>0</v>
      </c>
      <c r="E99" s="93">
        <f t="shared" ca="1" si="5"/>
        <v>0</v>
      </c>
      <c r="F99" s="93">
        <f t="shared" ca="1" si="6"/>
        <v>0</v>
      </c>
      <c r="G99" s="93">
        <f t="shared" ca="1" si="7"/>
        <v>0</v>
      </c>
      <c r="H99" s="93" t="str">
        <f t="shared" ca="1" si="8"/>
        <v/>
      </c>
      <c r="I99" s="683">
        <f t="shared" ca="1" si="9"/>
        <v>0</v>
      </c>
      <c r="J99" s="64"/>
      <c r="L99" s="5"/>
      <c r="M99" s="5"/>
    </row>
    <row r="100" spans="2:13" s="107" customFormat="1" ht="30" customHeight="1" x14ac:dyDescent="0.25">
      <c r="B100" s="644">
        <v>27</v>
      </c>
      <c r="C100" s="87" t="str">
        <f t="shared" ca="1" si="10"/>
        <v/>
      </c>
      <c r="D100" s="93">
        <f t="shared" ca="1" si="4"/>
        <v>0</v>
      </c>
      <c r="E100" s="93">
        <f t="shared" ca="1" si="5"/>
        <v>0</v>
      </c>
      <c r="F100" s="93">
        <f t="shared" ca="1" si="6"/>
        <v>0</v>
      </c>
      <c r="G100" s="93">
        <f t="shared" ca="1" si="7"/>
        <v>0</v>
      </c>
      <c r="H100" s="93" t="str">
        <f t="shared" ca="1" si="8"/>
        <v/>
      </c>
      <c r="I100" s="683">
        <f t="shared" ca="1" si="9"/>
        <v>0</v>
      </c>
      <c r="J100" s="64"/>
      <c r="L100" s="5"/>
      <c r="M100" s="5"/>
    </row>
    <row r="101" spans="2:13" s="107" customFormat="1" ht="30" customHeight="1" x14ac:dyDescent="0.25">
      <c r="B101" s="644">
        <v>28</v>
      </c>
      <c r="C101" s="87" t="str">
        <f t="shared" ca="1" si="10"/>
        <v/>
      </c>
      <c r="D101" s="93">
        <f t="shared" ca="1" si="4"/>
        <v>0</v>
      </c>
      <c r="E101" s="93">
        <f t="shared" ca="1" si="5"/>
        <v>0</v>
      </c>
      <c r="F101" s="93">
        <f t="shared" ca="1" si="6"/>
        <v>0</v>
      </c>
      <c r="G101" s="93">
        <f t="shared" ca="1" si="7"/>
        <v>0</v>
      </c>
      <c r="H101" s="93" t="str">
        <f t="shared" ca="1" si="8"/>
        <v/>
      </c>
      <c r="I101" s="683">
        <f t="shared" ca="1" si="9"/>
        <v>0</v>
      </c>
      <c r="J101" s="64"/>
      <c r="L101" s="5"/>
      <c r="M101" s="5"/>
    </row>
    <row r="102" spans="2:13" s="107" customFormat="1" ht="30" customHeight="1" x14ac:dyDescent="0.25">
      <c r="B102" s="644">
        <v>29</v>
      </c>
      <c r="C102" s="87" t="str">
        <f t="shared" ca="1" si="10"/>
        <v/>
      </c>
      <c r="D102" s="93">
        <f t="shared" ca="1" si="4"/>
        <v>0</v>
      </c>
      <c r="E102" s="93">
        <f t="shared" ca="1" si="5"/>
        <v>0</v>
      </c>
      <c r="F102" s="93">
        <f t="shared" ca="1" si="6"/>
        <v>0</v>
      </c>
      <c r="G102" s="93">
        <f t="shared" ca="1" si="7"/>
        <v>0</v>
      </c>
      <c r="H102" s="93" t="str">
        <f t="shared" ca="1" si="8"/>
        <v/>
      </c>
      <c r="I102" s="683">
        <f t="shared" ca="1" si="9"/>
        <v>0</v>
      </c>
      <c r="J102" s="64"/>
      <c r="L102" s="5"/>
      <c r="M102" s="5"/>
    </row>
    <row r="103" spans="2:13" s="107" customFormat="1" ht="30" customHeight="1" x14ac:dyDescent="0.25">
      <c r="B103" s="644">
        <v>30</v>
      </c>
      <c r="C103" s="87" t="str">
        <f t="shared" ca="1" si="10"/>
        <v/>
      </c>
      <c r="D103" s="93">
        <f t="shared" ca="1" si="4"/>
        <v>0</v>
      </c>
      <c r="E103" s="93">
        <f t="shared" ca="1" si="5"/>
        <v>0</v>
      </c>
      <c r="F103" s="93">
        <f t="shared" ca="1" si="6"/>
        <v>0</v>
      </c>
      <c r="G103" s="93">
        <f t="shared" ca="1" si="7"/>
        <v>0</v>
      </c>
      <c r="H103" s="93" t="str">
        <f t="shared" ca="1" si="8"/>
        <v/>
      </c>
      <c r="I103" s="683">
        <f t="shared" ca="1" si="9"/>
        <v>0</v>
      </c>
      <c r="J103" s="64"/>
      <c r="L103" s="5"/>
      <c r="M103" s="5"/>
    </row>
    <row r="104" spans="2:13" s="107" customFormat="1" ht="30" customHeight="1" x14ac:dyDescent="0.25">
      <c r="B104" s="644">
        <v>31</v>
      </c>
      <c r="C104" s="87" t="str">
        <f t="shared" ca="1" si="10"/>
        <v/>
      </c>
      <c r="D104" s="93">
        <f t="shared" ca="1" si="4"/>
        <v>0</v>
      </c>
      <c r="E104" s="93">
        <f t="shared" ca="1" si="5"/>
        <v>0</v>
      </c>
      <c r="F104" s="93">
        <f t="shared" ca="1" si="6"/>
        <v>0</v>
      </c>
      <c r="G104" s="93">
        <f t="shared" ca="1" si="7"/>
        <v>0</v>
      </c>
      <c r="H104" s="93" t="str">
        <f t="shared" ca="1" si="8"/>
        <v/>
      </c>
      <c r="I104" s="683">
        <f t="shared" ca="1" si="9"/>
        <v>0</v>
      </c>
      <c r="J104" s="64"/>
    </row>
    <row r="105" spans="2:13" s="107" customFormat="1" ht="30" customHeight="1" x14ac:dyDescent="0.25">
      <c r="B105" s="644">
        <v>32</v>
      </c>
      <c r="C105" s="87" t="str">
        <f t="shared" ca="1" si="10"/>
        <v/>
      </c>
      <c r="D105" s="93">
        <f t="shared" ca="1" si="4"/>
        <v>0</v>
      </c>
      <c r="E105" s="93">
        <f t="shared" ca="1" si="5"/>
        <v>0</v>
      </c>
      <c r="F105" s="93">
        <f t="shared" ca="1" si="6"/>
        <v>0</v>
      </c>
      <c r="G105" s="93">
        <f t="shared" ca="1" si="7"/>
        <v>0</v>
      </c>
      <c r="H105" s="93" t="str">
        <f t="shared" ca="1" si="8"/>
        <v/>
      </c>
      <c r="I105" s="683">
        <f t="shared" ca="1" si="9"/>
        <v>0</v>
      </c>
      <c r="J105" s="64"/>
    </row>
    <row r="106" spans="2:13" s="107" customFormat="1" ht="30" customHeight="1" x14ac:dyDescent="0.25">
      <c r="B106" s="644">
        <v>33</v>
      </c>
      <c r="C106" s="87" t="str">
        <f t="shared" ca="1" si="10"/>
        <v/>
      </c>
      <c r="D106" s="93">
        <f t="shared" ca="1" si="4"/>
        <v>0</v>
      </c>
      <c r="E106" s="93">
        <f t="shared" ca="1" si="5"/>
        <v>0</v>
      </c>
      <c r="F106" s="93">
        <f t="shared" ca="1" si="6"/>
        <v>0</v>
      </c>
      <c r="G106" s="93">
        <f t="shared" ca="1" si="7"/>
        <v>0</v>
      </c>
      <c r="H106" s="93" t="str">
        <f t="shared" ca="1" si="8"/>
        <v/>
      </c>
      <c r="I106" s="683">
        <f t="shared" ca="1" si="9"/>
        <v>0</v>
      </c>
      <c r="J106" s="64"/>
    </row>
    <row r="107" spans="2:13" s="107" customFormat="1" ht="30" customHeight="1" x14ac:dyDescent="0.25">
      <c r="B107" s="644">
        <v>34</v>
      </c>
      <c r="C107" s="87" t="str">
        <f t="shared" ca="1" si="10"/>
        <v/>
      </c>
      <c r="D107" s="93">
        <f t="shared" ca="1" si="4"/>
        <v>0</v>
      </c>
      <c r="E107" s="93">
        <f t="shared" ca="1" si="5"/>
        <v>0</v>
      </c>
      <c r="F107" s="93">
        <f t="shared" ca="1" si="6"/>
        <v>0</v>
      </c>
      <c r="G107" s="93">
        <f t="shared" ca="1" si="7"/>
        <v>0</v>
      </c>
      <c r="H107" s="93" t="str">
        <f t="shared" ca="1" si="8"/>
        <v/>
      </c>
      <c r="I107" s="683">
        <f t="shared" ca="1" si="9"/>
        <v>0</v>
      </c>
      <c r="J107" s="64"/>
    </row>
    <row r="108" spans="2:13" s="107" customFormat="1" ht="30" customHeight="1" x14ac:dyDescent="0.25">
      <c r="B108" s="644">
        <v>35</v>
      </c>
      <c r="C108" s="87" t="str">
        <f t="shared" ca="1" si="10"/>
        <v/>
      </c>
      <c r="D108" s="93">
        <f t="shared" ca="1" si="4"/>
        <v>0</v>
      </c>
      <c r="E108" s="93">
        <f t="shared" ca="1" si="5"/>
        <v>0</v>
      </c>
      <c r="F108" s="93">
        <f t="shared" ca="1" si="6"/>
        <v>0</v>
      </c>
      <c r="G108" s="93">
        <f t="shared" ca="1" si="7"/>
        <v>0</v>
      </c>
      <c r="H108" s="93" t="str">
        <f t="shared" ca="1" si="8"/>
        <v/>
      </c>
      <c r="I108" s="683">
        <f t="shared" ca="1" si="9"/>
        <v>0</v>
      </c>
      <c r="J108" s="64"/>
    </row>
    <row r="109" spans="2:13" s="107" customFormat="1" ht="30" customHeight="1" x14ac:dyDescent="0.25">
      <c r="B109" s="644">
        <v>36</v>
      </c>
      <c r="C109" s="87" t="str">
        <f t="shared" ca="1" si="10"/>
        <v/>
      </c>
      <c r="D109" s="93">
        <f t="shared" ca="1" si="4"/>
        <v>0</v>
      </c>
      <c r="E109" s="93">
        <f t="shared" ca="1" si="5"/>
        <v>0</v>
      </c>
      <c r="F109" s="93">
        <f t="shared" ca="1" si="6"/>
        <v>0</v>
      </c>
      <c r="G109" s="93">
        <f t="shared" ca="1" si="7"/>
        <v>0</v>
      </c>
      <c r="H109" s="93" t="str">
        <f t="shared" ca="1" si="8"/>
        <v/>
      </c>
      <c r="I109" s="683">
        <f t="shared" ca="1" si="9"/>
        <v>0</v>
      </c>
      <c r="J109" s="64"/>
    </row>
    <row r="110" spans="2:13" s="107" customFormat="1" ht="30" customHeight="1" x14ac:dyDescent="0.25">
      <c r="B110" s="644">
        <v>37</v>
      </c>
      <c r="C110" s="87" t="str">
        <f t="shared" ca="1" si="10"/>
        <v/>
      </c>
      <c r="D110" s="93">
        <f t="shared" ca="1" si="4"/>
        <v>0</v>
      </c>
      <c r="E110" s="93">
        <f t="shared" ca="1" si="5"/>
        <v>0</v>
      </c>
      <c r="F110" s="93">
        <f t="shared" ca="1" si="6"/>
        <v>0</v>
      </c>
      <c r="G110" s="93">
        <f t="shared" ca="1" si="7"/>
        <v>0</v>
      </c>
      <c r="H110" s="93" t="str">
        <f t="shared" ca="1" si="8"/>
        <v/>
      </c>
      <c r="I110" s="683">
        <f t="shared" ca="1" si="9"/>
        <v>0</v>
      </c>
      <c r="J110" s="64"/>
    </row>
    <row r="111" spans="2:13" s="107" customFormat="1" ht="30" customHeight="1" x14ac:dyDescent="0.25">
      <c r="B111" s="644">
        <v>38</v>
      </c>
      <c r="C111" s="87" t="str">
        <f t="shared" ca="1" si="10"/>
        <v/>
      </c>
      <c r="D111" s="93">
        <f t="shared" ca="1" si="4"/>
        <v>0</v>
      </c>
      <c r="E111" s="93">
        <f t="shared" ca="1" si="5"/>
        <v>0</v>
      </c>
      <c r="F111" s="93">
        <f t="shared" ca="1" si="6"/>
        <v>0</v>
      </c>
      <c r="G111" s="93">
        <f t="shared" ca="1" si="7"/>
        <v>0</v>
      </c>
      <c r="H111" s="93" t="str">
        <f t="shared" ca="1" si="8"/>
        <v/>
      </c>
      <c r="I111" s="683">
        <f t="shared" ca="1" si="9"/>
        <v>0</v>
      </c>
      <c r="J111" s="64"/>
    </row>
    <row r="112" spans="2:13" s="107" customFormat="1" ht="30" customHeight="1" x14ac:dyDescent="0.25">
      <c r="B112" s="644">
        <v>39</v>
      </c>
      <c r="C112" s="87" t="str">
        <f t="shared" ca="1" si="10"/>
        <v/>
      </c>
      <c r="D112" s="93">
        <f t="shared" ca="1" si="4"/>
        <v>0</v>
      </c>
      <c r="E112" s="93">
        <f t="shared" ca="1" si="5"/>
        <v>0</v>
      </c>
      <c r="F112" s="93">
        <f t="shared" ca="1" si="6"/>
        <v>0</v>
      </c>
      <c r="G112" s="93">
        <f t="shared" ca="1" si="7"/>
        <v>0</v>
      </c>
      <c r="H112" s="93" t="str">
        <f t="shared" ca="1" si="8"/>
        <v/>
      </c>
      <c r="I112" s="683">
        <f t="shared" ca="1" si="9"/>
        <v>0</v>
      </c>
      <c r="J112" s="64"/>
    </row>
    <row r="113" spans="2:21" s="107" customFormat="1" ht="30" customHeight="1" x14ac:dyDescent="0.25">
      <c r="B113" s="644">
        <v>40</v>
      </c>
      <c r="C113" s="87" t="str">
        <f t="shared" ca="1" si="10"/>
        <v/>
      </c>
      <c r="D113" s="93">
        <f t="shared" ca="1" si="4"/>
        <v>0</v>
      </c>
      <c r="E113" s="93">
        <f t="shared" ca="1" si="5"/>
        <v>0</v>
      </c>
      <c r="F113" s="93">
        <f t="shared" ca="1" si="6"/>
        <v>0</v>
      </c>
      <c r="G113" s="93">
        <f t="shared" ca="1" si="7"/>
        <v>0</v>
      </c>
      <c r="H113" s="93" t="str">
        <f t="shared" ca="1" si="8"/>
        <v/>
      </c>
      <c r="I113" s="683">
        <f t="shared" ca="1" si="9"/>
        <v>0</v>
      </c>
      <c r="J113" s="64"/>
    </row>
    <row r="114" spans="2:21" s="107" customFormat="1" ht="30" customHeight="1" x14ac:dyDescent="0.25">
      <c r="B114" s="644">
        <v>41</v>
      </c>
      <c r="C114" s="87" t="str">
        <f t="shared" ca="1" si="10"/>
        <v/>
      </c>
      <c r="D114" s="93">
        <f t="shared" ca="1" si="4"/>
        <v>0</v>
      </c>
      <c r="E114" s="93">
        <f t="shared" ca="1" si="5"/>
        <v>0</v>
      </c>
      <c r="F114" s="93">
        <f t="shared" ca="1" si="6"/>
        <v>0</v>
      </c>
      <c r="G114" s="93">
        <f t="shared" ca="1" si="7"/>
        <v>0</v>
      </c>
      <c r="H114" s="93" t="str">
        <f t="shared" ca="1" si="8"/>
        <v/>
      </c>
      <c r="I114" s="683">
        <f t="shared" ca="1" si="9"/>
        <v>0</v>
      </c>
      <c r="J114" s="64"/>
    </row>
    <row r="115" spans="2:21" s="107" customFormat="1" ht="30" customHeight="1" x14ac:dyDescent="0.25">
      <c r="B115" s="644">
        <v>42</v>
      </c>
      <c r="C115" s="87" t="str">
        <f t="shared" ca="1" si="10"/>
        <v/>
      </c>
      <c r="D115" s="93">
        <f t="shared" ca="1" si="4"/>
        <v>0</v>
      </c>
      <c r="E115" s="93">
        <f t="shared" ca="1" si="5"/>
        <v>0</v>
      </c>
      <c r="F115" s="93">
        <f t="shared" ca="1" si="6"/>
        <v>0</v>
      </c>
      <c r="G115" s="93">
        <f t="shared" ca="1" si="7"/>
        <v>0</v>
      </c>
      <c r="H115" s="93" t="str">
        <f t="shared" ca="1" si="8"/>
        <v/>
      </c>
      <c r="I115" s="683">
        <f t="shared" ca="1" si="9"/>
        <v>0</v>
      </c>
      <c r="J115" s="64"/>
    </row>
    <row r="116" spans="2:21" s="107" customFormat="1" ht="30" customHeight="1" x14ac:dyDescent="0.25">
      <c r="B116" s="644">
        <v>43</v>
      </c>
      <c r="C116" s="87" t="str">
        <f t="shared" ca="1" si="10"/>
        <v/>
      </c>
      <c r="D116" s="93">
        <f t="shared" ca="1" si="4"/>
        <v>0</v>
      </c>
      <c r="E116" s="93">
        <f t="shared" ca="1" si="5"/>
        <v>0</v>
      </c>
      <c r="F116" s="93">
        <f t="shared" ca="1" si="6"/>
        <v>0</v>
      </c>
      <c r="G116" s="93">
        <f t="shared" ca="1" si="7"/>
        <v>0</v>
      </c>
      <c r="H116" s="93" t="str">
        <f t="shared" ca="1" si="8"/>
        <v/>
      </c>
      <c r="I116" s="683">
        <f t="shared" ca="1" si="9"/>
        <v>0</v>
      </c>
      <c r="J116" s="64"/>
    </row>
    <row r="117" spans="2:21" s="107" customFormat="1" ht="30" customHeight="1" thickBot="1" x14ac:dyDescent="0.3">
      <c r="B117" s="644">
        <v>44</v>
      </c>
      <c r="C117" s="87" t="str">
        <f t="shared" ca="1" si="10"/>
        <v/>
      </c>
      <c r="D117" s="93">
        <f t="shared" ca="1" si="4"/>
        <v>0</v>
      </c>
      <c r="E117" s="93">
        <f t="shared" ca="1" si="5"/>
        <v>0</v>
      </c>
      <c r="F117" s="93">
        <f t="shared" ca="1" si="6"/>
        <v>0</v>
      </c>
      <c r="G117" s="93">
        <f t="shared" ca="1" si="7"/>
        <v>0</v>
      </c>
      <c r="H117" s="93" t="str">
        <f t="shared" ca="1" si="8"/>
        <v/>
      </c>
      <c r="I117" s="683">
        <f t="shared" ca="1" si="9"/>
        <v>0</v>
      </c>
      <c r="J117" s="64"/>
    </row>
    <row r="118" spans="2:21" ht="30" customHeight="1" thickBot="1" x14ac:dyDescent="0.3">
      <c r="B118" s="642"/>
      <c r="C118" s="83" t="s">
        <v>150</v>
      </c>
      <c r="D118" s="92">
        <f t="shared" ref="D118:H118" ca="1" si="11">SUM(D68:D117)</f>
        <v>1</v>
      </c>
      <c r="E118" s="92">
        <f t="shared" ca="1" si="11"/>
        <v>0.99999999999999989</v>
      </c>
      <c r="F118" s="92">
        <f t="shared" ca="1" si="11"/>
        <v>1</v>
      </c>
      <c r="G118" s="92">
        <f t="shared" ca="1" si="11"/>
        <v>1</v>
      </c>
      <c r="H118" s="92">
        <f t="shared" ca="1" si="11"/>
        <v>0</v>
      </c>
      <c r="I118" s="95">
        <f ca="1">SUM(I68:I117)</f>
        <v>0.99999999999999989</v>
      </c>
      <c r="J118" s="64"/>
    </row>
    <row r="119" spans="2:21" ht="8.1" customHeight="1" x14ac:dyDescent="0.25">
      <c r="B119" s="642"/>
      <c r="C119" s="64"/>
      <c r="D119" s="64"/>
      <c r="E119" s="64"/>
      <c r="F119" s="64"/>
      <c r="G119" s="64"/>
      <c r="H119" s="64"/>
      <c r="I119" s="64"/>
      <c r="J119" s="64"/>
    </row>
    <row r="120" spans="2:21" ht="8.1" customHeight="1" thickBot="1" x14ac:dyDescent="0.3">
      <c r="B120" s="642"/>
      <c r="C120" s="64"/>
      <c r="D120" s="64"/>
      <c r="E120" s="64"/>
      <c r="F120" s="64"/>
      <c r="G120" s="64"/>
      <c r="H120" s="64"/>
      <c r="I120" s="64"/>
      <c r="J120" s="64"/>
    </row>
    <row r="121" spans="2:21" ht="30" customHeight="1" thickBot="1" x14ac:dyDescent="0.3">
      <c r="B121" s="642"/>
      <c r="C121" s="218" t="s">
        <v>338</v>
      </c>
      <c r="D121" s="85" t="s">
        <v>348</v>
      </c>
      <c r="E121" s="85" t="s">
        <v>349</v>
      </c>
      <c r="F121" s="85" t="s">
        <v>350</v>
      </c>
      <c r="G121" s="85" t="s">
        <v>351</v>
      </c>
      <c r="H121" s="86" t="s">
        <v>352</v>
      </c>
      <c r="I121" s="71" t="s">
        <v>353</v>
      </c>
      <c r="J121" s="64"/>
      <c r="L121" s="207"/>
      <c r="M121" s="5"/>
      <c r="N121" s="5"/>
      <c r="O121" s="5"/>
      <c r="P121" s="5"/>
      <c r="Q121" s="5"/>
      <c r="R121" s="5"/>
    </row>
    <row r="122" spans="2:21" ht="30" customHeight="1" x14ac:dyDescent="0.25">
      <c r="B122" s="644">
        <v>1</v>
      </c>
      <c r="C122" s="87" t="str">
        <f ca="1">IFERROR(OFFSET('1. Staff Posts and Salaries'!$J$1,MATCH(B122,IF($C$11="ALL THEMES",'1. Staff Posts and Salaries'!$X:$X,'1. Staff Posts and Salaries'!$X:$X),0)-1,0),"")</f>
        <v>Co-Investigator</v>
      </c>
      <c r="D122" s="223">
        <f ca="1">IFERROR(SUMIF('2. Annual Costs of Staff Posts'!$J$13:$J$311,'Summary of Staff by Role'!$C122,'2. Annual Costs of Staff Posts'!$N$13:$N$311),"")</f>
        <v>1.4000000000000001</v>
      </c>
      <c r="E122" s="223">
        <f ca="1">IFERROR(SUMIF('2. Annual Costs of Staff Posts'!$J$13:$J$311,'Summary of Staff by Role'!$C122,'2. Annual Costs of Staff Posts'!$S$13:$S$311),"")</f>
        <v>1.4000000000000001</v>
      </c>
      <c r="F122" s="223">
        <f ca="1">IFERROR(SUMIF('2. Annual Costs of Staff Posts'!$J$13:$J$311,'Summary of Staff by Role'!$C122,'2. Annual Costs of Staff Posts'!$X$13:$X$311),"")</f>
        <v>1.4000000000000001</v>
      </c>
      <c r="G122" s="223">
        <f ca="1">IFERROR(SUMIF('2. Annual Costs of Staff Posts'!$J$13:$J$311,'Summary of Staff by Role'!$C122,'2. Annual Costs of Staff Posts'!$AC$13:$AC$311),"")</f>
        <v>1.4000000000000001</v>
      </c>
      <c r="H122" s="223">
        <f ca="1">IFERROR(SUMIF('2. Annual Costs of Staff Posts'!$J$13:$J$311,'Summary of Staff by Role'!$C122,'2. Annual Costs of Staff Posts'!$AH$13:$AH$311),"")</f>
        <v>0</v>
      </c>
      <c r="I122" s="224">
        <f ca="1">SUM(D122:H122)</f>
        <v>5.6000000000000005</v>
      </c>
      <c r="J122" s="64"/>
      <c r="L122" s="5"/>
      <c r="M122" s="5"/>
      <c r="N122" s="5"/>
      <c r="O122" s="5"/>
      <c r="P122" s="5"/>
      <c r="Q122" s="5"/>
      <c r="R122" s="5"/>
      <c r="S122" s="5"/>
      <c r="T122" s="5"/>
    </row>
    <row r="123" spans="2:21" ht="30" customHeight="1" x14ac:dyDescent="0.25">
      <c r="B123" s="644">
        <v>2</v>
      </c>
      <c r="C123" s="87" t="str">
        <f ca="1">IFERROR(OFFSET('1. Staff Posts and Salaries'!$J$1,MATCH(B123,IF($C$11="ALL THEMES",'1. Staff Posts and Salaries'!$X:$X,'1. Staff Posts and Salaries'!$X:$X),0)-1,0),"")</f>
        <v>Research Associate (Interventions)</v>
      </c>
      <c r="D123" s="223">
        <f ca="1">IFERROR(SUMIF('2. Annual Costs of Staff Posts'!$J$13:$J$311,'Summary of Staff by Role'!$C123,'2. Annual Costs of Staff Posts'!$N$13:$N$311),"")</f>
        <v>5</v>
      </c>
      <c r="E123" s="223">
        <f ca="1">IFERROR(SUMIF('2. Annual Costs of Staff Posts'!$J$13:$J$311,'Summary of Staff by Role'!$C123,'2. Annual Costs of Staff Posts'!$S$13:$S$311),"")</f>
        <v>5</v>
      </c>
      <c r="F123" s="223">
        <f ca="1">IFERROR(SUMIF('2. Annual Costs of Staff Posts'!$J$13:$J$311,'Summary of Staff by Role'!$C123,'2. Annual Costs of Staff Posts'!$X$13:$X$311),"")</f>
        <v>0</v>
      </c>
      <c r="G123" s="223">
        <f ca="1">IFERROR(SUMIF('2. Annual Costs of Staff Posts'!$J$13:$J$311,'Summary of Staff by Role'!$C123,'2. Annual Costs of Staff Posts'!$AC$13:$AC$311),"")</f>
        <v>0</v>
      </c>
      <c r="H123" s="223">
        <f ca="1">IFERROR(SUMIF('2. Annual Costs of Staff Posts'!$J$13:$J$311,'Summary of Staff by Role'!$C123,'2. Annual Costs of Staff Posts'!$AH$13:$AH$311),"")</f>
        <v>0</v>
      </c>
      <c r="I123" s="224">
        <f ca="1">SUM(D123:H123)</f>
        <v>10</v>
      </c>
      <c r="J123" s="64"/>
      <c r="L123" s="5"/>
      <c r="M123" s="5"/>
      <c r="N123" s="5"/>
      <c r="O123" s="5"/>
      <c r="P123" s="5"/>
      <c r="Q123" s="5"/>
      <c r="R123" s="5"/>
      <c r="S123" s="5"/>
      <c r="T123" s="5"/>
    </row>
    <row r="124" spans="2:21" ht="30" customHeight="1" x14ac:dyDescent="0.25">
      <c r="B124" s="644">
        <v>3</v>
      </c>
      <c r="C124" s="87" t="str">
        <f ca="1">IFERROR(OFFSET('1. Staff Posts and Salaries'!$J$1,MATCH(B124,IF($C$11="ALL THEMES",'1. Staff Posts and Salaries'!$X:$X,'1. Staff Posts and Salaries'!$X:$X),0)-1,0),"")</f>
        <v>Field Co-ordinators (Interventions)</v>
      </c>
      <c r="D124" s="223">
        <f ca="1">IFERROR(SUMIF('2. Annual Costs of Staff Posts'!$J$13:$J$311,'Summary of Staff by Role'!$C124,'2. Annual Costs of Staff Posts'!$N$13:$N$311),"")</f>
        <v>5</v>
      </c>
      <c r="E124" s="223">
        <f ca="1">IFERROR(SUMIF('2. Annual Costs of Staff Posts'!$J$13:$J$311,'Summary of Staff by Role'!$C124,'2. Annual Costs of Staff Posts'!$S$13:$S$311),"")</f>
        <v>10</v>
      </c>
      <c r="F124" s="223">
        <f ca="1">IFERROR(SUMIF('2. Annual Costs of Staff Posts'!$J$13:$J$311,'Summary of Staff by Role'!$C124,'2. Annual Costs of Staff Posts'!$X$13:$X$311),"")</f>
        <v>5</v>
      </c>
      <c r="G124" s="223">
        <f ca="1">IFERROR(SUMIF('2. Annual Costs of Staff Posts'!$J$13:$J$311,'Summary of Staff by Role'!$C124,'2. Annual Costs of Staff Posts'!$AC$13:$AC$311),"")</f>
        <v>5</v>
      </c>
      <c r="H124" s="223">
        <f ca="1">IFERROR(SUMIF('2. Annual Costs of Staff Posts'!$J$13:$J$311,'Summary of Staff by Role'!$C124,'2. Annual Costs of Staff Posts'!$AH$13:$AH$311),"")</f>
        <v>0</v>
      </c>
      <c r="I124" s="224">
        <f ca="1">SUM(D124:H124)</f>
        <v>25</v>
      </c>
      <c r="J124" s="64"/>
      <c r="L124" s="5"/>
      <c r="M124" s="204"/>
      <c r="N124" s="204"/>
      <c r="O124" s="204"/>
      <c r="P124" s="204"/>
      <c r="Q124" s="204"/>
      <c r="R124" s="204"/>
      <c r="S124" s="204"/>
      <c r="T124" s="204"/>
    </row>
    <row r="125" spans="2:21" ht="30" customHeight="1" x14ac:dyDescent="0.25">
      <c r="B125" s="644">
        <v>4</v>
      </c>
      <c r="C125" s="87" t="str">
        <f ca="1">IFERROR(OFFSET('1. Staff Posts and Salaries'!$J$1,MATCH(B125,IF($C$11="ALL THEMES",'1. Staff Posts and Salaries'!$X:$X,'1. Staff Posts and Salaries'!$X:$X),0)-1,0),"")</f>
        <v>Research Associate (Assessment)</v>
      </c>
      <c r="D125" s="223">
        <f ca="1">IFERROR(SUMIF('2. Annual Costs of Staff Posts'!$J$13:$J$311,'Summary of Staff by Role'!$C125,'2. Annual Costs of Staff Posts'!$N$13:$N$311),"")</f>
        <v>0</v>
      </c>
      <c r="E125" s="223">
        <f ca="1">IFERROR(SUMIF('2. Annual Costs of Staff Posts'!$J$13:$J$311,'Summary of Staff by Role'!$C125,'2. Annual Costs of Staff Posts'!$S$13:$S$311),"")</f>
        <v>5</v>
      </c>
      <c r="F125" s="223">
        <f ca="1">IFERROR(SUMIF('2. Annual Costs of Staff Posts'!$J$13:$J$311,'Summary of Staff by Role'!$C125,'2. Annual Costs of Staff Posts'!$X$13:$X$311),"")</f>
        <v>5</v>
      </c>
      <c r="G125" s="223">
        <f ca="1">IFERROR(SUMIF('2. Annual Costs of Staff Posts'!$J$13:$J$311,'Summary of Staff by Role'!$C125,'2. Annual Costs of Staff Posts'!$AC$13:$AC$311),"")</f>
        <v>5</v>
      </c>
      <c r="H125" s="223">
        <f ca="1">IFERROR(SUMIF('2. Annual Costs of Staff Posts'!$J$13:$J$311,'Summary of Staff by Role'!$C125,'2. Annual Costs of Staff Posts'!$AH$13:$AH$311),"")</f>
        <v>0</v>
      </c>
      <c r="I125" s="224">
        <f ca="1">SUM(D125:H125)</f>
        <v>15</v>
      </c>
      <c r="J125" s="64"/>
      <c r="L125" s="5"/>
      <c r="M125" s="204"/>
      <c r="N125" s="204"/>
      <c r="O125" s="204"/>
      <c r="P125" s="204"/>
      <c r="Q125" s="204"/>
      <c r="R125" s="204"/>
      <c r="S125" s="204"/>
      <c r="T125" s="204"/>
    </row>
    <row r="126" spans="2:21" ht="30" customHeight="1" x14ac:dyDescent="0.25">
      <c r="B126" s="644">
        <v>5</v>
      </c>
      <c r="C126" s="87" t="str">
        <f ca="1">IFERROR(OFFSET('1. Staff Posts and Salaries'!$J$1,MATCH(B126,IF($C$11="ALL THEMES",'1. Staff Posts and Salaries'!$X:$X,'1. Staff Posts and Salaries'!$X:$X),0)-1,0),"")</f>
        <v>Data Entry Assistant</v>
      </c>
      <c r="D126" s="223">
        <f ca="1">IFERROR(SUMIF('2. Annual Costs of Staff Posts'!$J$13:$J$311,'Summary of Staff by Role'!$C126,'2. Annual Costs of Staff Posts'!$N$13:$N$311),"")</f>
        <v>0</v>
      </c>
      <c r="E126" s="223">
        <f ca="1">IFERROR(SUMIF('2. Annual Costs of Staff Posts'!$J$13:$J$311,'Summary of Staff by Role'!$C126,'2. Annual Costs of Staff Posts'!$S$13:$S$311),"")</f>
        <v>2</v>
      </c>
      <c r="F126" s="223">
        <f ca="1">IFERROR(SUMIF('2. Annual Costs of Staff Posts'!$J$13:$J$311,'Summary of Staff by Role'!$C126,'2. Annual Costs of Staff Posts'!$X$13:$X$311),"")</f>
        <v>2</v>
      </c>
      <c r="G126" s="223">
        <f ca="1">IFERROR(SUMIF('2. Annual Costs of Staff Posts'!$J$13:$J$311,'Summary of Staff by Role'!$C126,'2. Annual Costs of Staff Posts'!$AC$13:$AC$311),"")</f>
        <v>2</v>
      </c>
      <c r="H126" s="223">
        <f ca="1">IFERROR(SUMIF('2. Annual Costs of Staff Posts'!$J$13:$J$311,'Summary of Staff by Role'!$C126,'2. Annual Costs of Staff Posts'!$AH$13:$AH$311),"")</f>
        <v>0</v>
      </c>
      <c r="I126" s="224">
        <f ca="1">SUM(D126:H126)</f>
        <v>6</v>
      </c>
      <c r="J126" s="64"/>
      <c r="L126" s="5"/>
      <c r="M126" s="204"/>
      <c r="N126" s="204"/>
      <c r="O126" s="204"/>
      <c r="P126" s="204"/>
      <c r="Q126" s="204"/>
      <c r="R126" s="204"/>
      <c r="S126" s="204"/>
      <c r="T126" s="204"/>
    </row>
    <row r="127" spans="2:21" s="107" customFormat="1" ht="30" customHeight="1" x14ac:dyDescent="0.25">
      <c r="B127" s="644">
        <v>6</v>
      </c>
      <c r="C127" s="87" t="str">
        <f ca="1">IFERROR(OFFSET('1. Staff Posts and Salaries'!$J$1,MATCH(B127,IF($C$11="ALL THEMES",'1. Staff Posts and Salaries'!$X:$X,'1. Staff Posts and Salaries'!$X:$X),0)-1,0),"")</f>
        <v>Project Co-ordinator</v>
      </c>
      <c r="D127" s="223">
        <f ca="1">IFERROR(SUMIF('2. Annual Costs of Staff Posts'!$J$13:$J$311,'Summary of Staff by Role'!$C127,'2. Annual Costs of Staff Posts'!$N$13:$N$311),"")</f>
        <v>1</v>
      </c>
      <c r="E127" s="223">
        <f ca="1">IFERROR(SUMIF('2. Annual Costs of Staff Posts'!$J$13:$J$311,'Summary of Staff by Role'!$C127,'2. Annual Costs of Staff Posts'!$S$13:$S$311),"")</f>
        <v>1</v>
      </c>
      <c r="F127" s="223">
        <f ca="1">IFERROR(SUMIF('2. Annual Costs of Staff Posts'!$J$13:$J$311,'Summary of Staff by Role'!$C127,'2. Annual Costs of Staff Posts'!$X$13:$X$311),"")</f>
        <v>1</v>
      </c>
      <c r="G127" s="223">
        <f ca="1">IFERROR(SUMIF('2. Annual Costs of Staff Posts'!$J$13:$J$311,'Summary of Staff by Role'!$C127,'2. Annual Costs of Staff Posts'!$AC$13:$AC$311),"")</f>
        <v>1</v>
      </c>
      <c r="H127" s="223">
        <f ca="1">IFERROR(SUMIF('2. Annual Costs of Staff Posts'!$J$13:$J$311,'Summary of Staff by Role'!$C127,'2. Annual Costs of Staff Posts'!$AH$13:$AH$311),"")</f>
        <v>0</v>
      </c>
      <c r="I127" s="224">
        <f t="shared" ref="I127:I171" ca="1" si="12">SUM(D127:H127)</f>
        <v>4</v>
      </c>
      <c r="J127" s="64"/>
      <c r="L127" s="5"/>
      <c r="M127" s="204"/>
      <c r="N127" s="204"/>
      <c r="O127" s="204"/>
      <c r="P127" s="204"/>
      <c r="Q127" s="204"/>
      <c r="R127" s="204"/>
      <c r="S127" s="204"/>
      <c r="T127" s="204"/>
      <c r="U127"/>
    </row>
    <row r="128" spans="2:21" s="107" customFormat="1" ht="30" customHeight="1" x14ac:dyDescent="0.25">
      <c r="B128" s="644">
        <v>7</v>
      </c>
      <c r="C128" s="87" t="str">
        <f ca="1">IFERROR(OFFSET('1. Staff Posts and Salaries'!$J$1,MATCH(B128,IF($C$11="ALL THEMES",'1. Staff Posts and Salaries'!$X:$X,'1. Staff Posts and Salaries'!$X:$X),0)-1,0),"")</f>
        <v>Field Assistant</v>
      </c>
      <c r="D128" s="223">
        <f ca="1">IFERROR(SUMIF('2. Annual Costs of Staff Posts'!$J$13:$J$311,'Summary of Staff by Role'!$C128,'2. Annual Costs of Staff Posts'!$N$13:$N$311),"")</f>
        <v>3</v>
      </c>
      <c r="E128" s="223">
        <f ca="1">IFERROR(SUMIF('2. Annual Costs of Staff Posts'!$J$13:$J$311,'Summary of Staff by Role'!$C128,'2. Annual Costs of Staff Posts'!$S$13:$S$311),"")</f>
        <v>3</v>
      </c>
      <c r="F128" s="223">
        <f ca="1">IFERROR(SUMIF('2. Annual Costs of Staff Posts'!$J$13:$J$311,'Summary of Staff by Role'!$C128,'2. Annual Costs of Staff Posts'!$X$13:$X$311),"")</f>
        <v>3</v>
      </c>
      <c r="G128" s="223">
        <f ca="1">IFERROR(SUMIF('2. Annual Costs of Staff Posts'!$J$13:$J$311,'Summary of Staff by Role'!$C128,'2. Annual Costs of Staff Posts'!$AC$13:$AC$311),"")</f>
        <v>3</v>
      </c>
      <c r="H128" s="223">
        <f ca="1">IFERROR(SUMIF('2. Annual Costs of Staff Posts'!$J$13:$J$311,'Summary of Staff by Role'!$C128,'2. Annual Costs of Staff Posts'!$AH$13:$AH$311),"")</f>
        <v>0</v>
      </c>
      <c r="I128" s="224">
        <f t="shared" ca="1" si="12"/>
        <v>12</v>
      </c>
      <c r="J128" s="64"/>
      <c r="L128" s="5"/>
      <c r="M128" s="204"/>
      <c r="N128" s="204"/>
      <c r="O128" s="204"/>
      <c r="P128" s="204"/>
      <c r="Q128" s="204"/>
      <c r="R128" s="204"/>
      <c r="S128" s="204"/>
      <c r="T128" s="204"/>
      <c r="U128"/>
    </row>
    <row r="129" spans="2:21" s="107" customFormat="1" ht="30" customHeight="1" x14ac:dyDescent="0.25">
      <c r="B129" s="644">
        <v>8</v>
      </c>
      <c r="C129" s="87" t="str">
        <f ca="1">IFERROR(OFFSET('1. Staff Posts and Salaries'!$J$1,MATCH(B129,IF($C$11="ALL THEMES",'1. Staff Posts and Salaries'!$X:$X,'1. Staff Posts and Salaries'!$X:$X),0)-1,0),"")</f>
        <v>Research Fellow</v>
      </c>
      <c r="D129" s="223">
        <f ca="1">IFERROR(SUMIF('2. Annual Costs of Staff Posts'!$J$13:$J$311,'Summary of Staff by Role'!$C129,'2. Annual Costs of Staff Posts'!$N$13:$N$311),"")</f>
        <v>3</v>
      </c>
      <c r="E129" s="223">
        <f ca="1">IFERROR(SUMIF('2. Annual Costs of Staff Posts'!$J$13:$J$311,'Summary of Staff by Role'!$C129,'2. Annual Costs of Staff Posts'!$S$13:$S$311),"")</f>
        <v>6</v>
      </c>
      <c r="F129" s="223">
        <f ca="1">IFERROR(SUMIF('2. Annual Costs of Staff Posts'!$J$13:$J$311,'Summary of Staff by Role'!$C129,'2. Annual Costs of Staff Posts'!$X$13:$X$311),"")</f>
        <v>6</v>
      </c>
      <c r="G129" s="223">
        <f ca="1">IFERROR(SUMIF('2. Annual Costs of Staff Posts'!$J$13:$J$311,'Summary of Staff by Role'!$C129,'2. Annual Costs of Staff Posts'!$AC$13:$AC$311),"")</f>
        <v>3</v>
      </c>
      <c r="H129" s="223">
        <f ca="1">IFERROR(SUMIF('2. Annual Costs of Staff Posts'!$J$13:$J$311,'Summary of Staff by Role'!$C129,'2. Annual Costs of Staff Posts'!$AH$13:$AH$311),"")</f>
        <v>0</v>
      </c>
      <c r="I129" s="224">
        <f t="shared" ca="1" si="12"/>
        <v>18</v>
      </c>
      <c r="J129" s="64"/>
      <c r="L129" s="5"/>
      <c r="M129" s="204"/>
      <c r="N129" s="204"/>
      <c r="O129" s="204"/>
      <c r="P129" s="204"/>
      <c r="Q129" s="204"/>
      <c r="R129" s="204"/>
      <c r="S129" s="204"/>
      <c r="T129" s="204"/>
      <c r="U129"/>
    </row>
    <row r="130" spans="2:21" s="107" customFormat="1" ht="30" customHeight="1" x14ac:dyDescent="0.25">
      <c r="B130" s="644">
        <v>9</v>
      </c>
      <c r="C130" s="87" t="str">
        <f ca="1">IFERROR(OFFSET('1. Staff Posts and Salaries'!$J$1,MATCH(B130,IF($C$11="ALL THEMES",'1. Staff Posts and Salaries'!$X:$X,'1. Staff Posts and Salaries'!$X:$X),0)-1,0),"")</f>
        <v>Clinical Lecturer</v>
      </c>
      <c r="D130" s="223">
        <f ca="1">IFERROR(SUMIF('2. Annual Costs of Staff Posts'!$J$13:$J$311,'Summary of Staff by Role'!$C130,'2. Annual Costs of Staff Posts'!$N$13:$N$311),"")</f>
        <v>1</v>
      </c>
      <c r="E130" s="223">
        <f ca="1">IFERROR(SUMIF('2. Annual Costs of Staff Posts'!$J$13:$J$311,'Summary of Staff by Role'!$C130,'2. Annual Costs of Staff Posts'!$S$13:$S$311),"")</f>
        <v>1</v>
      </c>
      <c r="F130" s="223">
        <f ca="1">IFERROR(SUMIF('2. Annual Costs of Staff Posts'!$J$13:$J$311,'Summary of Staff by Role'!$C130,'2. Annual Costs of Staff Posts'!$X$13:$X$311),"")</f>
        <v>1</v>
      </c>
      <c r="G130" s="223">
        <f ca="1">IFERROR(SUMIF('2. Annual Costs of Staff Posts'!$J$13:$J$311,'Summary of Staff by Role'!$C130,'2. Annual Costs of Staff Posts'!$AC$13:$AC$311),"")</f>
        <v>1</v>
      </c>
      <c r="H130" s="223">
        <f ca="1">IFERROR(SUMIF('2. Annual Costs of Staff Posts'!$J$13:$J$311,'Summary of Staff by Role'!$C130,'2. Annual Costs of Staff Posts'!$AH$13:$AH$311),"")</f>
        <v>0</v>
      </c>
      <c r="I130" s="224">
        <f t="shared" ca="1" si="12"/>
        <v>4</v>
      </c>
      <c r="J130" s="64"/>
      <c r="L130" s="5"/>
      <c r="M130" s="204"/>
      <c r="N130" s="204"/>
      <c r="O130" s="204"/>
      <c r="P130" s="204"/>
      <c r="Q130" s="204"/>
      <c r="R130" s="204"/>
      <c r="S130" s="204"/>
      <c r="T130" s="204"/>
      <c r="U130"/>
    </row>
    <row r="131" spans="2:21" s="107" customFormat="1" ht="30" customHeight="1" x14ac:dyDescent="0.25">
      <c r="B131" s="644">
        <v>10</v>
      </c>
      <c r="C131" s="87" t="str">
        <f ca="1">IFERROR(OFFSET('1. Staff Posts and Salaries'!$J$1,MATCH(B131,IF($C$11="ALL THEMES",'1. Staff Posts and Salaries'!$X:$X,'1. Staff Posts and Salaries'!$X:$X),0)-1,0),"")</f>
        <v>Research Assistant</v>
      </c>
      <c r="D131" s="223">
        <f ca="1">IFERROR(SUMIF('2. Annual Costs of Staff Posts'!$J$13:$J$311,'Summary of Staff by Role'!$C131,'2. Annual Costs of Staff Posts'!$N$13:$N$311),"")</f>
        <v>1</v>
      </c>
      <c r="E131" s="223">
        <f ca="1">IFERROR(SUMIF('2. Annual Costs of Staff Posts'!$J$13:$J$311,'Summary of Staff by Role'!$C131,'2. Annual Costs of Staff Posts'!$S$13:$S$311),"")</f>
        <v>1</v>
      </c>
      <c r="F131" s="223">
        <f ca="1">IFERROR(SUMIF('2. Annual Costs of Staff Posts'!$J$13:$J$311,'Summary of Staff by Role'!$C131,'2. Annual Costs of Staff Posts'!$X$13:$X$311),"")</f>
        <v>1</v>
      </c>
      <c r="G131" s="223">
        <f ca="1">IFERROR(SUMIF('2. Annual Costs of Staff Posts'!$J$13:$J$311,'Summary of Staff by Role'!$C131,'2. Annual Costs of Staff Posts'!$AC$13:$AC$311),"")</f>
        <v>1</v>
      </c>
      <c r="H131" s="223">
        <f ca="1">IFERROR(SUMIF('2. Annual Costs of Staff Posts'!$J$13:$J$311,'Summary of Staff by Role'!$C131,'2. Annual Costs of Staff Posts'!$AH$13:$AH$311),"")</f>
        <v>0</v>
      </c>
      <c r="I131" s="224">
        <f t="shared" ca="1" si="12"/>
        <v>4</v>
      </c>
      <c r="J131" s="64"/>
      <c r="L131" s="5"/>
      <c r="M131" s="204"/>
      <c r="N131" s="204"/>
      <c r="O131" s="204"/>
      <c r="P131" s="204"/>
      <c r="Q131" s="204"/>
      <c r="R131" s="204"/>
      <c r="S131" s="204"/>
      <c r="T131" s="204"/>
      <c r="U131"/>
    </row>
    <row r="132" spans="2:21" s="107" customFormat="1" ht="30" customHeight="1" x14ac:dyDescent="0.25">
      <c r="B132" s="644">
        <v>11</v>
      </c>
      <c r="C132" s="87" t="str">
        <f ca="1">IFERROR(OFFSET('1. Staff Posts and Salaries'!$J$1,MATCH(B132,IF($C$11="ALL THEMES",'1. Staff Posts and Salaries'!$X:$X,'1. Staff Posts and Salaries'!$X:$X),0)-1,0),"")</f>
        <v>Lead Investigator</v>
      </c>
      <c r="D132" s="223">
        <f ca="1">IFERROR(SUMIF('2. Annual Costs of Staff Posts'!$J$13:$J$311,'Summary of Staff by Role'!$C132,'2. Annual Costs of Staff Posts'!$N$13:$N$311),"")</f>
        <v>0.40000000000000008</v>
      </c>
      <c r="E132" s="223">
        <f ca="1">IFERROR(SUMIF('2. Annual Costs of Staff Posts'!$J$13:$J$311,'Summary of Staff by Role'!$C132,'2. Annual Costs of Staff Posts'!$S$13:$S$311),"")</f>
        <v>0.40000000000000008</v>
      </c>
      <c r="F132" s="223">
        <f ca="1">IFERROR(SUMIF('2. Annual Costs of Staff Posts'!$J$13:$J$311,'Summary of Staff by Role'!$C132,'2. Annual Costs of Staff Posts'!$X$13:$X$311),"")</f>
        <v>0.40000000000000008</v>
      </c>
      <c r="G132" s="223">
        <f ca="1">IFERROR(SUMIF('2. Annual Costs of Staff Posts'!$J$13:$J$311,'Summary of Staff by Role'!$C132,'2. Annual Costs of Staff Posts'!$AC$13:$AC$311),"")</f>
        <v>0.40000000000000008</v>
      </c>
      <c r="H132" s="223">
        <f ca="1">IFERROR(SUMIF('2. Annual Costs of Staff Posts'!$J$13:$J$311,'Summary of Staff by Role'!$C132,'2. Annual Costs of Staff Posts'!$AH$13:$AH$311),"")</f>
        <v>0</v>
      </c>
      <c r="I132" s="224">
        <f t="shared" ca="1" si="12"/>
        <v>1.6000000000000003</v>
      </c>
      <c r="J132" s="64"/>
      <c r="L132" s="5"/>
      <c r="M132" s="204"/>
      <c r="N132" s="204"/>
      <c r="O132" s="204"/>
      <c r="P132" s="204"/>
      <c r="Q132" s="204"/>
      <c r="R132" s="204"/>
      <c r="S132" s="204"/>
      <c r="T132" s="204"/>
      <c r="U132"/>
    </row>
    <row r="133" spans="2:21" s="107" customFormat="1" ht="30" customHeight="1" x14ac:dyDescent="0.25">
      <c r="B133" s="644">
        <v>12</v>
      </c>
      <c r="C133" s="87" t="str">
        <f ca="1">IFERROR(OFFSET('1. Staff Posts and Salaries'!$J$1,MATCH(B133,IF($C$11="ALL THEMES",'1. Staff Posts and Salaries'!$X:$X,'1. Staff Posts and Salaries'!$X:$X),0)-1,0),"")</f>
        <v/>
      </c>
      <c r="D133" s="223">
        <f ca="1">IFERROR(SUMIF('2. Annual Costs of Staff Posts'!$J$13:$J$311,'Summary of Staff by Role'!$C133,'2. Annual Costs of Staff Posts'!$N$13:$N$311),"")</f>
        <v>0</v>
      </c>
      <c r="E133" s="223">
        <f ca="1">IFERROR(SUMIF('2. Annual Costs of Staff Posts'!$J$13:$J$311,'Summary of Staff by Role'!$C133,'2. Annual Costs of Staff Posts'!$S$13:$S$311),"")</f>
        <v>0</v>
      </c>
      <c r="F133" s="223">
        <f ca="1">IFERROR(SUMIF('2. Annual Costs of Staff Posts'!$J$13:$J$311,'Summary of Staff by Role'!$C133,'2. Annual Costs of Staff Posts'!$X$13:$X$311),"")</f>
        <v>0</v>
      </c>
      <c r="G133" s="223">
        <f ca="1">IFERROR(SUMIF('2. Annual Costs of Staff Posts'!$J$13:$J$311,'Summary of Staff by Role'!$C133,'2. Annual Costs of Staff Posts'!$AC$13:$AC$311),"")</f>
        <v>0</v>
      </c>
      <c r="H133" s="223">
        <f ca="1">IFERROR(SUMIF('2. Annual Costs of Staff Posts'!$J$13:$J$311,'Summary of Staff by Role'!$C133,'2. Annual Costs of Staff Posts'!$AH$13:$AH$311),"")</f>
        <v>0</v>
      </c>
      <c r="I133" s="224">
        <f t="shared" ca="1" si="12"/>
        <v>0</v>
      </c>
      <c r="J133" s="64"/>
      <c r="L133" s="5"/>
      <c r="M133" s="204"/>
      <c r="N133" s="204"/>
      <c r="O133" s="204"/>
      <c r="P133" s="204"/>
      <c r="Q133" s="204"/>
      <c r="R133" s="204"/>
      <c r="S133" s="204"/>
      <c r="T133" s="204"/>
      <c r="U133"/>
    </row>
    <row r="134" spans="2:21" s="107" customFormat="1" ht="30" customHeight="1" x14ac:dyDescent="0.25">
      <c r="B134" s="644">
        <v>13</v>
      </c>
      <c r="C134" s="87" t="str">
        <f ca="1">IFERROR(OFFSET('1. Staff Posts and Salaries'!$J$1,MATCH(B134,IF($C$11="ALL THEMES",'1. Staff Posts and Salaries'!$X:$X,'1. Staff Posts and Salaries'!$X:$X),0)-1,0),"")</f>
        <v/>
      </c>
      <c r="D134" s="223">
        <f ca="1">IFERROR(SUMIF('2. Annual Costs of Staff Posts'!$J$13:$J$311,'Summary of Staff by Role'!$C134,'2. Annual Costs of Staff Posts'!$N$13:$N$311),"")</f>
        <v>0</v>
      </c>
      <c r="E134" s="223">
        <f ca="1">IFERROR(SUMIF('2. Annual Costs of Staff Posts'!$J$13:$J$311,'Summary of Staff by Role'!$C134,'2. Annual Costs of Staff Posts'!$S$13:$S$311),"")</f>
        <v>0</v>
      </c>
      <c r="F134" s="223">
        <f ca="1">IFERROR(SUMIF('2. Annual Costs of Staff Posts'!$J$13:$J$311,'Summary of Staff by Role'!$C134,'2. Annual Costs of Staff Posts'!$X$13:$X$311),"")</f>
        <v>0</v>
      </c>
      <c r="G134" s="223">
        <f ca="1">IFERROR(SUMIF('2. Annual Costs of Staff Posts'!$J$13:$J$311,'Summary of Staff by Role'!$C134,'2. Annual Costs of Staff Posts'!$AC$13:$AC$311),"")</f>
        <v>0</v>
      </c>
      <c r="H134" s="223">
        <f ca="1">IFERROR(SUMIF('2. Annual Costs of Staff Posts'!$J$13:$J$311,'Summary of Staff by Role'!$C134,'2. Annual Costs of Staff Posts'!$AH$13:$AH$311),"")</f>
        <v>0</v>
      </c>
      <c r="I134" s="224">
        <f t="shared" ca="1" si="12"/>
        <v>0</v>
      </c>
      <c r="J134" s="64"/>
      <c r="L134" s="5"/>
      <c r="M134" s="204"/>
      <c r="N134" s="204"/>
      <c r="O134" s="204"/>
      <c r="P134" s="204"/>
      <c r="Q134" s="204"/>
      <c r="R134" s="204"/>
      <c r="S134" s="204"/>
      <c r="T134" s="204"/>
      <c r="U134"/>
    </row>
    <row r="135" spans="2:21" s="107" customFormat="1" ht="30" customHeight="1" x14ac:dyDescent="0.25">
      <c r="B135" s="644">
        <v>14</v>
      </c>
      <c r="C135" s="87" t="str">
        <f ca="1">IFERROR(OFFSET('1. Staff Posts and Salaries'!$J$1,MATCH(B135,IF($C$11="ALL THEMES",'1. Staff Posts and Salaries'!$X:$X,'1. Staff Posts and Salaries'!$X:$X),0)-1,0),"")</f>
        <v/>
      </c>
      <c r="D135" s="223">
        <f ca="1">IFERROR(SUMIF('2. Annual Costs of Staff Posts'!$J$13:$J$311,'Summary of Staff by Role'!$C135,'2. Annual Costs of Staff Posts'!$N$13:$N$311),"")</f>
        <v>0</v>
      </c>
      <c r="E135" s="223">
        <f ca="1">IFERROR(SUMIF('2. Annual Costs of Staff Posts'!$J$13:$J$311,'Summary of Staff by Role'!$C135,'2. Annual Costs of Staff Posts'!$S$13:$S$311),"")</f>
        <v>0</v>
      </c>
      <c r="F135" s="223">
        <f ca="1">IFERROR(SUMIF('2. Annual Costs of Staff Posts'!$J$13:$J$311,'Summary of Staff by Role'!$C135,'2. Annual Costs of Staff Posts'!$X$13:$X$311),"")</f>
        <v>0</v>
      </c>
      <c r="G135" s="223">
        <f ca="1">IFERROR(SUMIF('2. Annual Costs of Staff Posts'!$J$13:$J$311,'Summary of Staff by Role'!$C135,'2. Annual Costs of Staff Posts'!$AC$13:$AC$311),"")</f>
        <v>0</v>
      </c>
      <c r="H135" s="223">
        <f ca="1">IFERROR(SUMIF('2. Annual Costs of Staff Posts'!$J$13:$J$311,'Summary of Staff by Role'!$C135,'2. Annual Costs of Staff Posts'!$AH$13:$AH$311),"")</f>
        <v>0</v>
      </c>
      <c r="I135" s="224">
        <f t="shared" ca="1" si="12"/>
        <v>0</v>
      </c>
      <c r="J135" s="64"/>
      <c r="L135" s="5"/>
      <c r="M135" s="204"/>
      <c r="N135" s="204"/>
      <c r="O135" s="204"/>
      <c r="P135" s="204"/>
      <c r="Q135" s="204"/>
      <c r="R135" s="204"/>
      <c r="S135" s="204"/>
      <c r="T135" s="204"/>
      <c r="U135"/>
    </row>
    <row r="136" spans="2:21" s="107" customFormat="1" ht="30" customHeight="1" x14ac:dyDescent="0.25">
      <c r="B136" s="644">
        <v>15</v>
      </c>
      <c r="C136" s="87" t="str">
        <f ca="1">IFERROR(OFFSET('1. Staff Posts and Salaries'!$J$1,MATCH(B136,IF($C$11="ALL THEMES",'1. Staff Posts and Salaries'!$X:$X,'1. Staff Posts and Salaries'!$X:$X),0)-1,0),"")</f>
        <v/>
      </c>
      <c r="D136" s="223">
        <f ca="1">IFERROR(SUMIF('2. Annual Costs of Staff Posts'!$J$13:$J$311,'Summary of Staff by Role'!$C136,'2. Annual Costs of Staff Posts'!$N$13:$N$311),"")</f>
        <v>0</v>
      </c>
      <c r="E136" s="223">
        <f ca="1">IFERROR(SUMIF('2. Annual Costs of Staff Posts'!$J$13:$J$311,'Summary of Staff by Role'!$C136,'2. Annual Costs of Staff Posts'!$S$13:$S$311),"")</f>
        <v>0</v>
      </c>
      <c r="F136" s="223">
        <f ca="1">IFERROR(SUMIF('2. Annual Costs of Staff Posts'!$J$13:$J$311,'Summary of Staff by Role'!$C136,'2. Annual Costs of Staff Posts'!$X$13:$X$311),"")</f>
        <v>0</v>
      </c>
      <c r="G136" s="223">
        <f ca="1">IFERROR(SUMIF('2. Annual Costs of Staff Posts'!$J$13:$J$311,'Summary of Staff by Role'!$C136,'2. Annual Costs of Staff Posts'!$AC$13:$AC$311),"")</f>
        <v>0</v>
      </c>
      <c r="H136" s="223">
        <f ca="1">IFERROR(SUMIF('2. Annual Costs of Staff Posts'!$J$13:$J$311,'Summary of Staff by Role'!$C136,'2. Annual Costs of Staff Posts'!$AH$13:$AH$311),"")</f>
        <v>0</v>
      </c>
      <c r="I136" s="224">
        <f t="shared" ca="1" si="12"/>
        <v>0</v>
      </c>
      <c r="J136" s="64"/>
      <c r="L136" s="5"/>
      <c r="M136" s="204"/>
      <c r="N136" s="204"/>
      <c r="O136" s="204"/>
      <c r="P136" s="204"/>
      <c r="Q136" s="204"/>
      <c r="R136" s="204"/>
      <c r="S136" s="204"/>
      <c r="T136" s="204"/>
      <c r="U136"/>
    </row>
    <row r="137" spans="2:21" s="107" customFormat="1" ht="30" customHeight="1" x14ac:dyDescent="0.25">
      <c r="B137" s="644">
        <v>16</v>
      </c>
      <c r="C137" s="87" t="str">
        <f ca="1">IFERROR(OFFSET('1. Staff Posts and Salaries'!$J$1,MATCH(B137,IF($C$11="ALL THEMES",'1. Staff Posts and Salaries'!$X:$X,'1. Staff Posts and Salaries'!$X:$X),0)-1,0),"")</f>
        <v/>
      </c>
      <c r="D137" s="223">
        <f ca="1">IFERROR(SUMIF('2. Annual Costs of Staff Posts'!$J$13:$J$311,'Summary of Staff by Role'!$C137,'2. Annual Costs of Staff Posts'!$N$13:$N$311),"")</f>
        <v>0</v>
      </c>
      <c r="E137" s="223">
        <f ca="1">IFERROR(SUMIF('2. Annual Costs of Staff Posts'!$J$13:$J$311,'Summary of Staff by Role'!$C137,'2. Annual Costs of Staff Posts'!$S$13:$S$311),"")</f>
        <v>0</v>
      </c>
      <c r="F137" s="223">
        <f ca="1">IFERROR(SUMIF('2. Annual Costs of Staff Posts'!$J$13:$J$311,'Summary of Staff by Role'!$C137,'2. Annual Costs of Staff Posts'!$X$13:$X$311),"")</f>
        <v>0</v>
      </c>
      <c r="G137" s="223">
        <f ca="1">IFERROR(SUMIF('2. Annual Costs of Staff Posts'!$J$13:$J$311,'Summary of Staff by Role'!$C137,'2. Annual Costs of Staff Posts'!$AC$13:$AC$311),"")</f>
        <v>0</v>
      </c>
      <c r="H137" s="223">
        <f ca="1">IFERROR(SUMIF('2. Annual Costs of Staff Posts'!$J$13:$J$311,'Summary of Staff by Role'!$C137,'2. Annual Costs of Staff Posts'!$AH$13:$AH$311),"")</f>
        <v>0</v>
      </c>
      <c r="I137" s="224">
        <f t="shared" ca="1" si="12"/>
        <v>0</v>
      </c>
      <c r="J137" s="64"/>
      <c r="L137" s="5"/>
      <c r="M137" s="204"/>
      <c r="N137" s="204"/>
      <c r="O137" s="204"/>
      <c r="P137" s="204"/>
      <c r="Q137" s="204"/>
      <c r="R137" s="204"/>
      <c r="S137" s="204"/>
      <c r="T137" s="204"/>
      <c r="U137"/>
    </row>
    <row r="138" spans="2:21" s="107" customFormat="1" ht="30" customHeight="1" x14ac:dyDescent="0.25">
      <c r="B138" s="644">
        <v>17</v>
      </c>
      <c r="C138" s="87" t="str">
        <f ca="1">IFERROR(OFFSET('1. Staff Posts and Salaries'!$J$1,MATCH(B138,IF($C$11="ALL THEMES",'1. Staff Posts and Salaries'!$X:$X,'1. Staff Posts and Salaries'!$X:$X),0)-1,0),"")</f>
        <v/>
      </c>
      <c r="D138" s="223">
        <f ca="1">IFERROR(SUMIF('2. Annual Costs of Staff Posts'!$J$13:$J$311,'Summary of Staff by Role'!$C138,'2. Annual Costs of Staff Posts'!$N$13:$N$311),"")</f>
        <v>0</v>
      </c>
      <c r="E138" s="223">
        <f ca="1">IFERROR(SUMIF('2. Annual Costs of Staff Posts'!$J$13:$J$311,'Summary of Staff by Role'!$C138,'2. Annual Costs of Staff Posts'!$S$13:$S$311),"")</f>
        <v>0</v>
      </c>
      <c r="F138" s="223">
        <f ca="1">IFERROR(SUMIF('2. Annual Costs of Staff Posts'!$J$13:$J$311,'Summary of Staff by Role'!$C138,'2. Annual Costs of Staff Posts'!$X$13:$X$311),"")</f>
        <v>0</v>
      </c>
      <c r="G138" s="223">
        <f ca="1">IFERROR(SUMIF('2. Annual Costs of Staff Posts'!$J$13:$J$311,'Summary of Staff by Role'!$C138,'2. Annual Costs of Staff Posts'!$AC$13:$AC$311),"")</f>
        <v>0</v>
      </c>
      <c r="H138" s="223">
        <f ca="1">IFERROR(SUMIF('2. Annual Costs of Staff Posts'!$J$13:$J$311,'Summary of Staff by Role'!$C138,'2. Annual Costs of Staff Posts'!$AH$13:$AH$311),"")</f>
        <v>0</v>
      </c>
      <c r="I138" s="224">
        <f t="shared" ca="1" si="12"/>
        <v>0</v>
      </c>
      <c r="J138" s="64"/>
      <c r="L138" s="5"/>
      <c r="M138" s="204"/>
      <c r="N138" s="204"/>
      <c r="O138" s="204"/>
      <c r="P138" s="204"/>
      <c r="Q138" s="204"/>
      <c r="R138" s="204"/>
      <c r="S138" s="204"/>
      <c r="T138" s="204"/>
      <c r="U138"/>
    </row>
    <row r="139" spans="2:21" s="107" customFormat="1" ht="30" customHeight="1" x14ac:dyDescent="0.25">
      <c r="B139" s="644">
        <v>18</v>
      </c>
      <c r="C139" s="87" t="str">
        <f ca="1">IFERROR(OFFSET('1. Staff Posts and Salaries'!$J$1,MATCH(B139,IF($C$11="ALL THEMES",'1. Staff Posts and Salaries'!$X:$X,'1. Staff Posts and Salaries'!$X:$X),0)-1,0),"")</f>
        <v/>
      </c>
      <c r="D139" s="223">
        <f ca="1">IFERROR(SUMIF('2. Annual Costs of Staff Posts'!$J$13:$J$311,'Summary of Staff by Role'!$C139,'2. Annual Costs of Staff Posts'!$N$13:$N$311),"")</f>
        <v>0</v>
      </c>
      <c r="E139" s="223">
        <f ca="1">IFERROR(SUMIF('2. Annual Costs of Staff Posts'!$J$13:$J$311,'Summary of Staff by Role'!$C139,'2. Annual Costs of Staff Posts'!$S$13:$S$311),"")</f>
        <v>0</v>
      </c>
      <c r="F139" s="223">
        <f ca="1">IFERROR(SUMIF('2. Annual Costs of Staff Posts'!$J$13:$J$311,'Summary of Staff by Role'!$C139,'2. Annual Costs of Staff Posts'!$X$13:$X$311),"")</f>
        <v>0</v>
      </c>
      <c r="G139" s="223">
        <f ca="1">IFERROR(SUMIF('2. Annual Costs of Staff Posts'!$J$13:$J$311,'Summary of Staff by Role'!$C139,'2. Annual Costs of Staff Posts'!$AC$13:$AC$311),"")</f>
        <v>0</v>
      </c>
      <c r="H139" s="223">
        <f ca="1">IFERROR(SUMIF('2. Annual Costs of Staff Posts'!$J$13:$J$311,'Summary of Staff by Role'!$C139,'2. Annual Costs of Staff Posts'!$AH$13:$AH$311),"")</f>
        <v>0</v>
      </c>
      <c r="I139" s="224">
        <f t="shared" ca="1" si="12"/>
        <v>0</v>
      </c>
      <c r="J139" s="64"/>
      <c r="L139" s="5"/>
      <c r="M139" s="204"/>
      <c r="N139" s="204"/>
      <c r="O139" s="204"/>
      <c r="P139" s="204"/>
      <c r="Q139" s="204"/>
      <c r="R139" s="204"/>
      <c r="S139" s="204"/>
      <c r="T139" s="204"/>
      <c r="U139"/>
    </row>
    <row r="140" spans="2:21" s="107" customFormat="1" ht="30" customHeight="1" x14ac:dyDescent="0.25">
      <c r="B140" s="644">
        <v>19</v>
      </c>
      <c r="C140" s="87" t="str">
        <f ca="1">IFERROR(OFFSET('1. Staff Posts and Salaries'!$J$1,MATCH(B140,IF($C$11="ALL THEMES",'1. Staff Posts and Salaries'!$X:$X,'1. Staff Posts and Salaries'!$X:$X),0)-1,0),"")</f>
        <v/>
      </c>
      <c r="D140" s="223">
        <f ca="1">IFERROR(SUMIF('2. Annual Costs of Staff Posts'!$J$13:$J$311,'Summary of Staff by Role'!$C140,'2. Annual Costs of Staff Posts'!$N$13:$N$311),"")</f>
        <v>0</v>
      </c>
      <c r="E140" s="223">
        <f ca="1">IFERROR(SUMIF('2. Annual Costs of Staff Posts'!$J$13:$J$311,'Summary of Staff by Role'!$C140,'2. Annual Costs of Staff Posts'!$S$13:$S$311),"")</f>
        <v>0</v>
      </c>
      <c r="F140" s="223">
        <f ca="1">IFERROR(SUMIF('2. Annual Costs of Staff Posts'!$J$13:$J$311,'Summary of Staff by Role'!$C140,'2. Annual Costs of Staff Posts'!$X$13:$X$311),"")</f>
        <v>0</v>
      </c>
      <c r="G140" s="223">
        <f ca="1">IFERROR(SUMIF('2. Annual Costs of Staff Posts'!$J$13:$J$311,'Summary of Staff by Role'!$C140,'2. Annual Costs of Staff Posts'!$AC$13:$AC$311),"")</f>
        <v>0</v>
      </c>
      <c r="H140" s="223">
        <f ca="1">IFERROR(SUMIF('2. Annual Costs of Staff Posts'!$J$13:$J$311,'Summary of Staff by Role'!$C140,'2. Annual Costs of Staff Posts'!$AH$13:$AH$311),"")</f>
        <v>0</v>
      </c>
      <c r="I140" s="224">
        <f t="shared" ca="1" si="12"/>
        <v>0</v>
      </c>
      <c r="J140" s="64"/>
      <c r="L140" s="5"/>
      <c r="M140" s="204"/>
      <c r="N140" s="204"/>
      <c r="O140" s="204"/>
      <c r="P140" s="204"/>
      <c r="Q140" s="204"/>
      <c r="R140" s="204"/>
      <c r="S140" s="204"/>
      <c r="T140" s="204"/>
      <c r="U140"/>
    </row>
    <row r="141" spans="2:21" s="107" customFormat="1" ht="30" customHeight="1" x14ac:dyDescent="0.25">
      <c r="B141" s="644">
        <v>20</v>
      </c>
      <c r="C141" s="87" t="str">
        <f ca="1">IFERROR(OFFSET('1. Staff Posts and Salaries'!$J$1,MATCH(B141,IF($C$11="ALL THEMES",'1. Staff Posts and Salaries'!$X:$X,'1. Staff Posts and Salaries'!$X:$X),0)-1,0),"")</f>
        <v/>
      </c>
      <c r="D141" s="223">
        <f ca="1">IFERROR(SUMIF('2. Annual Costs of Staff Posts'!$J$13:$J$311,'Summary of Staff by Role'!$C141,'2. Annual Costs of Staff Posts'!$N$13:$N$311),"")</f>
        <v>0</v>
      </c>
      <c r="E141" s="223">
        <f ca="1">IFERROR(SUMIF('2. Annual Costs of Staff Posts'!$J$13:$J$311,'Summary of Staff by Role'!$C141,'2. Annual Costs of Staff Posts'!$S$13:$S$311),"")</f>
        <v>0</v>
      </c>
      <c r="F141" s="223">
        <f ca="1">IFERROR(SUMIF('2. Annual Costs of Staff Posts'!$J$13:$J$311,'Summary of Staff by Role'!$C141,'2. Annual Costs of Staff Posts'!$X$13:$X$311),"")</f>
        <v>0</v>
      </c>
      <c r="G141" s="223">
        <f ca="1">IFERROR(SUMIF('2. Annual Costs of Staff Posts'!$J$13:$J$311,'Summary of Staff by Role'!$C141,'2. Annual Costs of Staff Posts'!$AC$13:$AC$311),"")</f>
        <v>0</v>
      </c>
      <c r="H141" s="223">
        <f ca="1">IFERROR(SUMIF('2. Annual Costs of Staff Posts'!$J$13:$J$311,'Summary of Staff by Role'!$C141,'2. Annual Costs of Staff Posts'!$AH$13:$AH$311),"")</f>
        <v>0</v>
      </c>
      <c r="I141" s="224">
        <f t="shared" ca="1" si="12"/>
        <v>0</v>
      </c>
      <c r="J141" s="64"/>
      <c r="L141" s="5"/>
      <c r="M141" s="204"/>
      <c r="N141" s="204"/>
      <c r="O141" s="204"/>
      <c r="P141" s="204"/>
      <c r="Q141" s="204"/>
      <c r="R141" s="204"/>
      <c r="S141" s="204"/>
      <c r="T141" s="204"/>
      <c r="U141"/>
    </row>
    <row r="142" spans="2:21" s="107" customFormat="1" ht="30" customHeight="1" x14ac:dyDescent="0.25">
      <c r="B142" s="644">
        <v>21</v>
      </c>
      <c r="C142" s="87" t="str">
        <f ca="1">IFERROR(OFFSET('1. Staff Posts and Salaries'!$J$1,MATCH(B142,IF($C$11="ALL THEMES",'1. Staff Posts and Salaries'!$X:$X,'1. Staff Posts and Salaries'!$X:$X),0)-1,0),"")</f>
        <v/>
      </c>
      <c r="D142" s="223">
        <f ca="1">IFERROR(SUMIF('2. Annual Costs of Staff Posts'!$J$13:$J$311,'Summary of Staff by Role'!$C142,'2. Annual Costs of Staff Posts'!$N$13:$N$311),"")</f>
        <v>0</v>
      </c>
      <c r="E142" s="223">
        <f ca="1">IFERROR(SUMIF('2. Annual Costs of Staff Posts'!$J$13:$J$311,'Summary of Staff by Role'!$C142,'2. Annual Costs of Staff Posts'!$S$13:$S$311),"")</f>
        <v>0</v>
      </c>
      <c r="F142" s="223">
        <f ca="1">IFERROR(SUMIF('2. Annual Costs of Staff Posts'!$J$13:$J$311,'Summary of Staff by Role'!$C142,'2. Annual Costs of Staff Posts'!$X$13:$X$311),"")</f>
        <v>0</v>
      </c>
      <c r="G142" s="223">
        <f ca="1">IFERROR(SUMIF('2. Annual Costs of Staff Posts'!$J$13:$J$311,'Summary of Staff by Role'!$C142,'2. Annual Costs of Staff Posts'!$AC$13:$AC$311),"")</f>
        <v>0</v>
      </c>
      <c r="H142" s="223">
        <f ca="1">IFERROR(SUMIF('2. Annual Costs of Staff Posts'!$J$13:$J$311,'Summary of Staff by Role'!$C142,'2. Annual Costs of Staff Posts'!$AH$13:$AH$311),"")</f>
        <v>0</v>
      </c>
      <c r="I142" s="224">
        <f t="shared" ca="1" si="12"/>
        <v>0</v>
      </c>
      <c r="J142" s="64"/>
      <c r="L142" s="5"/>
      <c r="M142" s="204"/>
      <c r="N142" s="204"/>
      <c r="O142" s="204"/>
      <c r="P142" s="204"/>
      <c r="Q142" s="204"/>
      <c r="R142" s="204"/>
      <c r="S142" s="204"/>
      <c r="T142" s="204"/>
      <c r="U142"/>
    </row>
    <row r="143" spans="2:21" s="107" customFormat="1" ht="30" customHeight="1" x14ac:dyDescent="0.25">
      <c r="B143" s="644">
        <v>22</v>
      </c>
      <c r="C143" s="87" t="str">
        <f ca="1">IFERROR(OFFSET('1. Staff Posts and Salaries'!$J$1,MATCH(B143,IF($C$11="ALL THEMES",'1. Staff Posts and Salaries'!$X:$X,'1. Staff Posts and Salaries'!$X:$X),0)-1,0),"")</f>
        <v/>
      </c>
      <c r="D143" s="223">
        <f ca="1">IFERROR(SUMIF('2. Annual Costs of Staff Posts'!$J$13:$J$311,'Summary of Staff by Role'!$C143,'2. Annual Costs of Staff Posts'!$N$13:$N$311),"")</f>
        <v>0</v>
      </c>
      <c r="E143" s="223">
        <f ca="1">IFERROR(SUMIF('2. Annual Costs of Staff Posts'!$J$13:$J$311,'Summary of Staff by Role'!$C143,'2. Annual Costs of Staff Posts'!$S$13:$S$311),"")</f>
        <v>0</v>
      </c>
      <c r="F143" s="223">
        <f ca="1">IFERROR(SUMIF('2. Annual Costs of Staff Posts'!$J$13:$J$311,'Summary of Staff by Role'!$C143,'2. Annual Costs of Staff Posts'!$X$13:$X$311),"")</f>
        <v>0</v>
      </c>
      <c r="G143" s="223">
        <f ca="1">IFERROR(SUMIF('2. Annual Costs of Staff Posts'!$J$13:$J$311,'Summary of Staff by Role'!$C143,'2. Annual Costs of Staff Posts'!$AC$13:$AC$311),"")</f>
        <v>0</v>
      </c>
      <c r="H143" s="223">
        <f ca="1">IFERROR(SUMIF('2. Annual Costs of Staff Posts'!$J$13:$J$311,'Summary of Staff by Role'!$C143,'2. Annual Costs of Staff Posts'!$AH$13:$AH$311),"")</f>
        <v>0</v>
      </c>
      <c r="I143" s="224">
        <f t="shared" ca="1" si="12"/>
        <v>0</v>
      </c>
      <c r="J143" s="64"/>
      <c r="L143" s="5"/>
      <c r="M143" s="204"/>
      <c r="N143" s="204"/>
      <c r="O143" s="204"/>
      <c r="P143" s="204"/>
      <c r="Q143" s="204"/>
      <c r="R143" s="204"/>
      <c r="S143" s="204"/>
      <c r="T143" s="204"/>
      <c r="U143"/>
    </row>
    <row r="144" spans="2:21" s="107" customFormat="1" ht="30" customHeight="1" x14ac:dyDescent="0.25">
      <c r="B144" s="644">
        <v>23</v>
      </c>
      <c r="C144" s="87" t="str">
        <f ca="1">IFERROR(OFFSET('1. Staff Posts and Salaries'!$J$1,MATCH(B144,IF($C$11="ALL THEMES",'1. Staff Posts and Salaries'!$X:$X,'1. Staff Posts and Salaries'!$X:$X),0)-1,0),"")</f>
        <v/>
      </c>
      <c r="D144" s="223">
        <f ca="1">IFERROR(SUMIF('2. Annual Costs of Staff Posts'!$J$13:$J$311,'Summary of Staff by Role'!$C144,'2. Annual Costs of Staff Posts'!$N$13:$N$311),"")</f>
        <v>0</v>
      </c>
      <c r="E144" s="223">
        <f ca="1">IFERROR(SUMIF('2. Annual Costs of Staff Posts'!$J$13:$J$311,'Summary of Staff by Role'!$C144,'2. Annual Costs of Staff Posts'!$S$13:$S$311),"")</f>
        <v>0</v>
      </c>
      <c r="F144" s="223">
        <f ca="1">IFERROR(SUMIF('2. Annual Costs of Staff Posts'!$J$13:$J$311,'Summary of Staff by Role'!$C144,'2. Annual Costs of Staff Posts'!$X$13:$X$311),"")</f>
        <v>0</v>
      </c>
      <c r="G144" s="223">
        <f ca="1">IFERROR(SUMIF('2. Annual Costs of Staff Posts'!$J$13:$J$311,'Summary of Staff by Role'!$C144,'2. Annual Costs of Staff Posts'!$AC$13:$AC$311),"")</f>
        <v>0</v>
      </c>
      <c r="H144" s="223">
        <f ca="1">IFERROR(SUMIF('2. Annual Costs of Staff Posts'!$J$13:$J$311,'Summary of Staff by Role'!$C144,'2. Annual Costs of Staff Posts'!$AH$13:$AH$311),"")</f>
        <v>0</v>
      </c>
      <c r="I144" s="224">
        <f t="shared" ca="1" si="12"/>
        <v>0</v>
      </c>
      <c r="J144" s="64"/>
      <c r="L144" s="5"/>
      <c r="M144" s="204"/>
      <c r="N144" s="204"/>
      <c r="O144" s="204"/>
      <c r="P144" s="204"/>
      <c r="Q144" s="204"/>
      <c r="R144" s="204"/>
      <c r="S144" s="204"/>
      <c r="T144" s="204"/>
      <c r="U144"/>
    </row>
    <row r="145" spans="2:21" s="107" customFormat="1" ht="30" customHeight="1" x14ac:dyDescent="0.25">
      <c r="B145" s="644">
        <v>24</v>
      </c>
      <c r="C145" s="87" t="str">
        <f ca="1">IFERROR(OFFSET('1. Staff Posts and Salaries'!$J$1,MATCH(B145,IF($C$11="ALL THEMES",'1. Staff Posts and Salaries'!$X:$X,'1. Staff Posts and Salaries'!$X:$X),0)-1,0),"")</f>
        <v/>
      </c>
      <c r="D145" s="223">
        <f ca="1">IFERROR(SUMIF('2. Annual Costs of Staff Posts'!$J$13:$J$311,'Summary of Staff by Role'!$C145,'2. Annual Costs of Staff Posts'!$N$13:$N$311),"")</f>
        <v>0</v>
      </c>
      <c r="E145" s="223">
        <f ca="1">IFERROR(SUMIF('2. Annual Costs of Staff Posts'!$J$13:$J$311,'Summary of Staff by Role'!$C145,'2. Annual Costs of Staff Posts'!$S$13:$S$311),"")</f>
        <v>0</v>
      </c>
      <c r="F145" s="223">
        <f ca="1">IFERROR(SUMIF('2. Annual Costs of Staff Posts'!$J$13:$J$311,'Summary of Staff by Role'!$C145,'2. Annual Costs of Staff Posts'!$X$13:$X$311),"")</f>
        <v>0</v>
      </c>
      <c r="G145" s="223">
        <f ca="1">IFERROR(SUMIF('2. Annual Costs of Staff Posts'!$J$13:$J$311,'Summary of Staff by Role'!$C145,'2. Annual Costs of Staff Posts'!$AC$13:$AC$311),"")</f>
        <v>0</v>
      </c>
      <c r="H145" s="223">
        <f ca="1">IFERROR(SUMIF('2. Annual Costs of Staff Posts'!$J$13:$J$311,'Summary of Staff by Role'!$C145,'2. Annual Costs of Staff Posts'!$AH$13:$AH$311),"")</f>
        <v>0</v>
      </c>
      <c r="I145" s="224">
        <f t="shared" ca="1" si="12"/>
        <v>0</v>
      </c>
      <c r="J145" s="64"/>
      <c r="L145" s="5"/>
      <c r="M145" s="204"/>
      <c r="N145" s="204"/>
      <c r="O145" s="204"/>
      <c r="P145" s="204"/>
      <c r="Q145" s="204"/>
      <c r="R145" s="204"/>
      <c r="S145" s="204"/>
      <c r="T145" s="204"/>
      <c r="U145"/>
    </row>
    <row r="146" spans="2:21" s="107" customFormat="1" ht="30" customHeight="1" x14ac:dyDescent="0.25">
      <c r="B146" s="644">
        <v>25</v>
      </c>
      <c r="C146" s="87" t="str">
        <f ca="1">IFERROR(OFFSET('1. Staff Posts and Salaries'!$J$1,MATCH(B146,IF($C$11="ALL THEMES",'1. Staff Posts and Salaries'!$X:$X,'1. Staff Posts and Salaries'!$X:$X),0)-1,0),"")</f>
        <v/>
      </c>
      <c r="D146" s="223">
        <f ca="1">IFERROR(SUMIF('2. Annual Costs of Staff Posts'!$J$13:$J$311,'Summary of Staff by Role'!$C146,'2. Annual Costs of Staff Posts'!$N$13:$N$311),"")</f>
        <v>0</v>
      </c>
      <c r="E146" s="223">
        <f ca="1">IFERROR(SUMIF('2. Annual Costs of Staff Posts'!$J$13:$J$311,'Summary of Staff by Role'!$C146,'2. Annual Costs of Staff Posts'!$S$13:$S$311),"")</f>
        <v>0</v>
      </c>
      <c r="F146" s="223">
        <f ca="1">IFERROR(SUMIF('2. Annual Costs of Staff Posts'!$J$13:$J$311,'Summary of Staff by Role'!$C146,'2. Annual Costs of Staff Posts'!$X$13:$X$311),"")</f>
        <v>0</v>
      </c>
      <c r="G146" s="223">
        <f ca="1">IFERROR(SUMIF('2. Annual Costs of Staff Posts'!$J$13:$J$311,'Summary of Staff by Role'!$C146,'2. Annual Costs of Staff Posts'!$AC$13:$AC$311),"")</f>
        <v>0</v>
      </c>
      <c r="H146" s="223">
        <f ca="1">IFERROR(SUMIF('2. Annual Costs of Staff Posts'!$J$13:$J$311,'Summary of Staff by Role'!$C146,'2. Annual Costs of Staff Posts'!$AH$13:$AH$311),"")</f>
        <v>0</v>
      </c>
      <c r="I146" s="224">
        <f t="shared" ca="1" si="12"/>
        <v>0</v>
      </c>
      <c r="J146" s="64"/>
      <c r="L146" s="5"/>
      <c r="M146" s="204"/>
      <c r="N146" s="204"/>
      <c r="O146" s="204"/>
      <c r="P146" s="204"/>
      <c r="Q146" s="204"/>
      <c r="R146" s="204"/>
      <c r="S146" s="204"/>
      <c r="T146" s="204"/>
      <c r="U146"/>
    </row>
    <row r="147" spans="2:21" s="107" customFormat="1" ht="30" customHeight="1" x14ac:dyDescent="0.25">
      <c r="B147" s="644">
        <v>26</v>
      </c>
      <c r="C147" s="87" t="str">
        <f ca="1">IFERROR(OFFSET('1. Staff Posts and Salaries'!$J$1,MATCH(B147,IF($C$11="ALL THEMES",'1. Staff Posts and Salaries'!$X:$X,'1. Staff Posts and Salaries'!$X:$X),0)-1,0),"")</f>
        <v/>
      </c>
      <c r="D147" s="223">
        <f ca="1">IFERROR(SUMIF('2. Annual Costs of Staff Posts'!$J$13:$J$311,'Summary of Staff by Role'!$C147,'2. Annual Costs of Staff Posts'!$N$13:$N$311),"")</f>
        <v>0</v>
      </c>
      <c r="E147" s="223">
        <f ca="1">IFERROR(SUMIF('2. Annual Costs of Staff Posts'!$J$13:$J$311,'Summary of Staff by Role'!$C147,'2. Annual Costs of Staff Posts'!$S$13:$S$311),"")</f>
        <v>0</v>
      </c>
      <c r="F147" s="223">
        <f ca="1">IFERROR(SUMIF('2. Annual Costs of Staff Posts'!$J$13:$J$311,'Summary of Staff by Role'!$C147,'2. Annual Costs of Staff Posts'!$X$13:$X$311),"")</f>
        <v>0</v>
      </c>
      <c r="G147" s="223">
        <f ca="1">IFERROR(SUMIF('2. Annual Costs of Staff Posts'!$J$13:$J$311,'Summary of Staff by Role'!$C147,'2. Annual Costs of Staff Posts'!$AC$13:$AC$311),"")</f>
        <v>0</v>
      </c>
      <c r="H147" s="223">
        <f ca="1">IFERROR(SUMIF('2. Annual Costs of Staff Posts'!$J$13:$J$311,'Summary of Staff by Role'!$C147,'2. Annual Costs of Staff Posts'!$AH$13:$AH$311),"")</f>
        <v>0</v>
      </c>
      <c r="I147" s="224">
        <f t="shared" ca="1" si="12"/>
        <v>0</v>
      </c>
      <c r="J147" s="64"/>
      <c r="L147" s="5"/>
      <c r="M147" s="204"/>
      <c r="N147" s="204"/>
      <c r="O147" s="204"/>
      <c r="P147" s="204"/>
      <c r="Q147" s="204"/>
      <c r="R147" s="204"/>
      <c r="S147" s="204"/>
      <c r="T147" s="204"/>
      <c r="U147"/>
    </row>
    <row r="148" spans="2:21" s="107" customFormat="1" ht="30" customHeight="1" x14ac:dyDescent="0.25">
      <c r="B148" s="644">
        <v>27</v>
      </c>
      <c r="C148" s="87" t="str">
        <f ca="1">IFERROR(OFFSET('1. Staff Posts and Salaries'!$J$1,MATCH(B148,IF($C$11="ALL THEMES",'1. Staff Posts and Salaries'!$X:$X,'1. Staff Posts and Salaries'!$X:$X),0)-1,0),"")</f>
        <v/>
      </c>
      <c r="D148" s="223">
        <f ca="1">IFERROR(SUMIF('2. Annual Costs of Staff Posts'!$J$13:$J$311,'Summary of Staff by Role'!$C148,'2. Annual Costs of Staff Posts'!$N$13:$N$311),"")</f>
        <v>0</v>
      </c>
      <c r="E148" s="223">
        <f ca="1">IFERROR(SUMIF('2. Annual Costs of Staff Posts'!$J$13:$J$311,'Summary of Staff by Role'!$C148,'2. Annual Costs of Staff Posts'!$S$13:$S$311),"")</f>
        <v>0</v>
      </c>
      <c r="F148" s="223">
        <f ca="1">IFERROR(SUMIF('2. Annual Costs of Staff Posts'!$J$13:$J$311,'Summary of Staff by Role'!$C148,'2. Annual Costs of Staff Posts'!$X$13:$X$311),"")</f>
        <v>0</v>
      </c>
      <c r="G148" s="223">
        <f ca="1">IFERROR(SUMIF('2. Annual Costs of Staff Posts'!$J$13:$J$311,'Summary of Staff by Role'!$C148,'2. Annual Costs of Staff Posts'!$AC$13:$AC$311),"")</f>
        <v>0</v>
      </c>
      <c r="H148" s="223">
        <f ca="1">IFERROR(SUMIF('2. Annual Costs of Staff Posts'!$J$13:$J$311,'Summary of Staff by Role'!$C148,'2. Annual Costs of Staff Posts'!$AH$13:$AH$311),"")</f>
        <v>0</v>
      </c>
      <c r="I148" s="224">
        <f t="shared" ca="1" si="12"/>
        <v>0</v>
      </c>
      <c r="J148" s="64"/>
      <c r="L148" s="5"/>
      <c r="M148" s="204"/>
      <c r="N148" s="204"/>
      <c r="O148" s="204"/>
      <c r="P148" s="204"/>
      <c r="Q148" s="204"/>
      <c r="R148" s="204"/>
      <c r="S148" s="204"/>
      <c r="T148" s="204"/>
      <c r="U148"/>
    </row>
    <row r="149" spans="2:21" s="107" customFormat="1" ht="30" customHeight="1" x14ac:dyDescent="0.25">
      <c r="B149" s="644">
        <v>28</v>
      </c>
      <c r="C149" s="87" t="str">
        <f ca="1">IFERROR(OFFSET('1. Staff Posts and Salaries'!$J$1,MATCH(B149,IF($C$11="ALL THEMES",'1. Staff Posts and Salaries'!$X:$X,'1. Staff Posts and Salaries'!$X:$X),0)-1,0),"")</f>
        <v/>
      </c>
      <c r="D149" s="223">
        <f ca="1">IFERROR(SUMIF('2. Annual Costs of Staff Posts'!$J$13:$J$311,'Summary of Staff by Role'!$C149,'2. Annual Costs of Staff Posts'!$N$13:$N$311),"")</f>
        <v>0</v>
      </c>
      <c r="E149" s="223">
        <f ca="1">IFERROR(SUMIF('2. Annual Costs of Staff Posts'!$J$13:$J$311,'Summary of Staff by Role'!$C149,'2. Annual Costs of Staff Posts'!$S$13:$S$311),"")</f>
        <v>0</v>
      </c>
      <c r="F149" s="223">
        <f ca="1">IFERROR(SUMIF('2. Annual Costs of Staff Posts'!$J$13:$J$311,'Summary of Staff by Role'!$C149,'2. Annual Costs of Staff Posts'!$X$13:$X$311),"")</f>
        <v>0</v>
      </c>
      <c r="G149" s="223">
        <f ca="1">IFERROR(SUMIF('2. Annual Costs of Staff Posts'!$J$13:$J$311,'Summary of Staff by Role'!$C149,'2. Annual Costs of Staff Posts'!$AC$13:$AC$311),"")</f>
        <v>0</v>
      </c>
      <c r="H149" s="223">
        <f ca="1">IFERROR(SUMIF('2. Annual Costs of Staff Posts'!$J$13:$J$311,'Summary of Staff by Role'!$C149,'2. Annual Costs of Staff Posts'!$AH$13:$AH$311),"")</f>
        <v>0</v>
      </c>
      <c r="I149" s="224">
        <f t="shared" ca="1" si="12"/>
        <v>0</v>
      </c>
      <c r="J149" s="64"/>
      <c r="L149" s="5"/>
      <c r="M149" s="204"/>
      <c r="N149" s="204"/>
      <c r="O149" s="204"/>
      <c r="P149" s="204"/>
      <c r="Q149" s="204"/>
      <c r="R149" s="204"/>
      <c r="S149" s="204"/>
      <c r="T149" s="204"/>
    </row>
    <row r="150" spans="2:21" s="107" customFormat="1" ht="30" customHeight="1" x14ac:dyDescent="0.25">
      <c r="B150" s="644">
        <v>29</v>
      </c>
      <c r="C150" s="87" t="str">
        <f ca="1">IFERROR(OFFSET('1. Staff Posts and Salaries'!$J$1,MATCH(B150,IF($C$11="ALL THEMES",'1. Staff Posts and Salaries'!$X:$X,'1. Staff Posts and Salaries'!$X:$X),0)-1,0),"")</f>
        <v/>
      </c>
      <c r="D150" s="223">
        <f ca="1">IFERROR(SUMIF('2. Annual Costs of Staff Posts'!$J$13:$J$311,'Summary of Staff by Role'!$C150,'2. Annual Costs of Staff Posts'!$N$13:$N$311),"")</f>
        <v>0</v>
      </c>
      <c r="E150" s="223">
        <f ca="1">IFERROR(SUMIF('2. Annual Costs of Staff Posts'!$J$13:$J$311,'Summary of Staff by Role'!$C150,'2. Annual Costs of Staff Posts'!$S$13:$S$311),"")</f>
        <v>0</v>
      </c>
      <c r="F150" s="223">
        <f ca="1">IFERROR(SUMIF('2. Annual Costs of Staff Posts'!$J$13:$J$311,'Summary of Staff by Role'!$C150,'2. Annual Costs of Staff Posts'!$X$13:$X$311),"")</f>
        <v>0</v>
      </c>
      <c r="G150" s="223">
        <f ca="1">IFERROR(SUMIF('2. Annual Costs of Staff Posts'!$J$13:$J$311,'Summary of Staff by Role'!$C150,'2. Annual Costs of Staff Posts'!$AC$13:$AC$311),"")</f>
        <v>0</v>
      </c>
      <c r="H150" s="223">
        <f ca="1">IFERROR(SUMIF('2. Annual Costs of Staff Posts'!$J$13:$J$311,'Summary of Staff by Role'!$C150,'2. Annual Costs of Staff Posts'!$AH$13:$AH$311),"")</f>
        <v>0</v>
      </c>
      <c r="I150" s="224">
        <f t="shared" ca="1" si="12"/>
        <v>0</v>
      </c>
      <c r="J150" s="64"/>
      <c r="L150" s="5"/>
      <c r="M150" s="204"/>
      <c r="N150" s="204"/>
      <c r="O150" s="204"/>
      <c r="P150" s="204"/>
      <c r="Q150" s="204"/>
      <c r="R150" s="204"/>
      <c r="S150" s="204"/>
      <c r="T150" s="204"/>
    </row>
    <row r="151" spans="2:21" s="107" customFormat="1" ht="30" customHeight="1" x14ac:dyDescent="0.25">
      <c r="B151" s="644">
        <v>30</v>
      </c>
      <c r="C151" s="87" t="str">
        <f ca="1">IFERROR(OFFSET('1. Staff Posts and Salaries'!$J$1,MATCH(B151,IF($C$11="ALL THEMES",'1. Staff Posts and Salaries'!$X:$X,'1. Staff Posts and Salaries'!$X:$X),0)-1,0),"")</f>
        <v/>
      </c>
      <c r="D151" s="223">
        <f ca="1">IFERROR(SUMIF('2. Annual Costs of Staff Posts'!$J$13:$J$311,'Summary of Staff by Role'!$C151,'2. Annual Costs of Staff Posts'!$N$13:$N$311),"")</f>
        <v>0</v>
      </c>
      <c r="E151" s="223">
        <f ca="1">IFERROR(SUMIF('2. Annual Costs of Staff Posts'!$J$13:$J$311,'Summary of Staff by Role'!$C151,'2. Annual Costs of Staff Posts'!$S$13:$S$311),"")</f>
        <v>0</v>
      </c>
      <c r="F151" s="223">
        <f ca="1">IFERROR(SUMIF('2. Annual Costs of Staff Posts'!$J$13:$J$311,'Summary of Staff by Role'!$C151,'2. Annual Costs of Staff Posts'!$X$13:$X$311),"")</f>
        <v>0</v>
      </c>
      <c r="G151" s="223">
        <f ca="1">IFERROR(SUMIF('2. Annual Costs of Staff Posts'!$J$13:$J$311,'Summary of Staff by Role'!$C151,'2. Annual Costs of Staff Posts'!$AC$13:$AC$311),"")</f>
        <v>0</v>
      </c>
      <c r="H151" s="223">
        <f ca="1">IFERROR(SUMIF('2. Annual Costs of Staff Posts'!$J$13:$J$311,'Summary of Staff by Role'!$C151,'2. Annual Costs of Staff Posts'!$AH$13:$AH$311),"")</f>
        <v>0</v>
      </c>
      <c r="I151" s="224">
        <f t="shared" ca="1" si="12"/>
        <v>0</v>
      </c>
      <c r="J151" s="64"/>
      <c r="L151" s="5"/>
      <c r="M151" s="5"/>
      <c r="N151" s="5"/>
      <c r="O151" s="5"/>
      <c r="P151" s="5"/>
      <c r="Q151" s="5"/>
      <c r="R151" s="5"/>
    </row>
    <row r="152" spans="2:21" s="107" customFormat="1" ht="30" customHeight="1" x14ac:dyDescent="0.25">
      <c r="B152" s="644">
        <v>31</v>
      </c>
      <c r="C152" s="87" t="str">
        <f ca="1">IFERROR(OFFSET('1. Staff Posts and Salaries'!$J$1,MATCH(B152,IF($C$11="ALL THEMES",'1. Staff Posts and Salaries'!$X:$X,'1. Staff Posts and Salaries'!$X:$X),0)-1,0),"")</f>
        <v/>
      </c>
      <c r="D152" s="223">
        <f ca="1">IFERROR(SUMIF('2. Annual Costs of Staff Posts'!$J$13:$J$311,'Summary of Staff by Role'!$C152,'2. Annual Costs of Staff Posts'!$N$13:$N$311),"")</f>
        <v>0</v>
      </c>
      <c r="E152" s="223">
        <f ca="1">IFERROR(SUMIF('2. Annual Costs of Staff Posts'!$J$13:$J$311,'Summary of Staff by Role'!$C152,'2. Annual Costs of Staff Posts'!$S$13:$S$311),"")</f>
        <v>0</v>
      </c>
      <c r="F152" s="223">
        <f ca="1">IFERROR(SUMIF('2. Annual Costs of Staff Posts'!$J$13:$J$311,'Summary of Staff by Role'!$C152,'2. Annual Costs of Staff Posts'!$X$13:$X$311),"")</f>
        <v>0</v>
      </c>
      <c r="G152" s="223">
        <f ca="1">IFERROR(SUMIF('2. Annual Costs of Staff Posts'!$J$13:$J$311,'Summary of Staff by Role'!$C152,'2. Annual Costs of Staff Posts'!$AC$13:$AC$311),"")</f>
        <v>0</v>
      </c>
      <c r="H152" s="223">
        <f ca="1">IFERROR(SUMIF('2. Annual Costs of Staff Posts'!$J$13:$J$311,'Summary of Staff by Role'!$C152,'2. Annual Costs of Staff Posts'!$AH$13:$AH$311),"")</f>
        <v>0</v>
      </c>
      <c r="I152" s="224">
        <f t="shared" ca="1" si="12"/>
        <v>0</v>
      </c>
      <c r="J152" s="64"/>
      <c r="L152"/>
      <c r="M152"/>
      <c r="N152"/>
    </row>
    <row r="153" spans="2:21" ht="30" customHeight="1" x14ac:dyDescent="0.25">
      <c r="B153" s="644">
        <v>32</v>
      </c>
      <c r="C153" s="87" t="str">
        <f ca="1">IFERROR(OFFSET('1. Staff Posts and Salaries'!$J$1,MATCH(B153,IF($C$11="ALL THEMES",'1. Staff Posts and Salaries'!$X:$X,'1. Staff Posts and Salaries'!$X:$X),0)-1,0),"")</f>
        <v/>
      </c>
      <c r="D153" s="223">
        <f ca="1">IFERROR(SUMIF('2. Annual Costs of Staff Posts'!$J$13:$J$311,'Summary of Staff by Role'!$C153,'2. Annual Costs of Staff Posts'!$N$13:$N$311),"")</f>
        <v>0</v>
      </c>
      <c r="E153" s="223">
        <f ca="1">IFERROR(SUMIF('2. Annual Costs of Staff Posts'!$J$13:$J$311,'Summary of Staff by Role'!$C153,'2. Annual Costs of Staff Posts'!$S$13:$S$311),"")</f>
        <v>0</v>
      </c>
      <c r="F153" s="223">
        <f ca="1">IFERROR(SUMIF('2. Annual Costs of Staff Posts'!$J$13:$J$311,'Summary of Staff by Role'!$C153,'2. Annual Costs of Staff Posts'!$X$13:$X$311),"")</f>
        <v>0</v>
      </c>
      <c r="G153" s="223">
        <f ca="1">IFERROR(SUMIF('2. Annual Costs of Staff Posts'!$J$13:$J$311,'Summary of Staff by Role'!$C153,'2. Annual Costs of Staff Posts'!$AC$13:$AC$311),"")</f>
        <v>0</v>
      </c>
      <c r="H153" s="223">
        <f ca="1">IFERROR(SUMIF('2. Annual Costs of Staff Posts'!$J$13:$J$311,'Summary of Staff by Role'!$C153,'2. Annual Costs of Staff Posts'!$AH$13:$AH$311),"")</f>
        <v>0</v>
      </c>
      <c r="I153" s="224">
        <f t="shared" ca="1" si="12"/>
        <v>0</v>
      </c>
      <c r="J153" s="64"/>
    </row>
    <row r="154" spans="2:21" ht="30" customHeight="1" x14ac:dyDescent="0.25">
      <c r="B154" s="644">
        <v>33</v>
      </c>
      <c r="C154" s="87" t="str">
        <f ca="1">IFERROR(OFFSET('1. Staff Posts and Salaries'!$J$1,MATCH(B154,IF($C$11="ALL THEMES",'1. Staff Posts and Salaries'!$X:$X,'1. Staff Posts and Salaries'!$X:$X),0)-1,0),"")</f>
        <v/>
      </c>
      <c r="D154" s="223">
        <f ca="1">IFERROR(SUMIF('2. Annual Costs of Staff Posts'!$J$13:$J$311,'Summary of Staff by Role'!$C154,'2. Annual Costs of Staff Posts'!$N$13:$N$311),"")</f>
        <v>0</v>
      </c>
      <c r="E154" s="223">
        <f ca="1">IFERROR(SUMIF('2. Annual Costs of Staff Posts'!$J$13:$J$311,'Summary of Staff by Role'!$C154,'2. Annual Costs of Staff Posts'!$S$13:$S$311),"")</f>
        <v>0</v>
      </c>
      <c r="F154" s="223">
        <f ca="1">IFERROR(SUMIF('2. Annual Costs of Staff Posts'!$J$13:$J$311,'Summary of Staff by Role'!$C154,'2. Annual Costs of Staff Posts'!$X$13:$X$311),"")</f>
        <v>0</v>
      </c>
      <c r="G154" s="223">
        <f ca="1">IFERROR(SUMIF('2. Annual Costs of Staff Posts'!$J$13:$J$311,'Summary of Staff by Role'!$C154,'2. Annual Costs of Staff Posts'!$AC$13:$AC$311),"")</f>
        <v>0</v>
      </c>
      <c r="H154" s="223">
        <f ca="1">IFERROR(SUMIF('2. Annual Costs of Staff Posts'!$J$13:$J$311,'Summary of Staff by Role'!$C154,'2. Annual Costs of Staff Posts'!$AH$13:$AH$311),"")</f>
        <v>0</v>
      </c>
      <c r="I154" s="224">
        <f t="shared" ca="1" si="12"/>
        <v>0</v>
      </c>
      <c r="J154" s="64"/>
    </row>
    <row r="155" spans="2:21" ht="30" customHeight="1" x14ac:dyDescent="0.25">
      <c r="B155" s="644">
        <v>34</v>
      </c>
      <c r="C155" s="87" t="str">
        <f ca="1">IFERROR(OFFSET('1. Staff Posts and Salaries'!$J$1,MATCH(B155,IF($C$11="ALL THEMES",'1. Staff Posts and Salaries'!$X:$X,'1. Staff Posts and Salaries'!$X:$X),0)-1,0),"")</f>
        <v/>
      </c>
      <c r="D155" s="223">
        <f ca="1">IFERROR(SUMIF('2. Annual Costs of Staff Posts'!$J$13:$J$311,'Summary of Staff by Role'!$C155,'2. Annual Costs of Staff Posts'!$N$13:$N$311),"")</f>
        <v>0</v>
      </c>
      <c r="E155" s="223">
        <f ca="1">IFERROR(SUMIF('2. Annual Costs of Staff Posts'!$J$13:$J$311,'Summary of Staff by Role'!$C155,'2. Annual Costs of Staff Posts'!$S$13:$S$311),"")</f>
        <v>0</v>
      </c>
      <c r="F155" s="223">
        <f ca="1">IFERROR(SUMIF('2. Annual Costs of Staff Posts'!$J$13:$J$311,'Summary of Staff by Role'!$C155,'2. Annual Costs of Staff Posts'!$X$13:$X$311),"")</f>
        <v>0</v>
      </c>
      <c r="G155" s="223">
        <f ca="1">IFERROR(SUMIF('2. Annual Costs of Staff Posts'!$J$13:$J$311,'Summary of Staff by Role'!$C155,'2. Annual Costs of Staff Posts'!$AC$13:$AC$311),"")</f>
        <v>0</v>
      </c>
      <c r="H155" s="223">
        <f ca="1">IFERROR(SUMIF('2. Annual Costs of Staff Posts'!$J$13:$J$311,'Summary of Staff by Role'!$C155,'2. Annual Costs of Staff Posts'!$AH$13:$AH$311),"")</f>
        <v>0</v>
      </c>
      <c r="I155" s="224">
        <f t="shared" ca="1" si="12"/>
        <v>0</v>
      </c>
      <c r="J155" s="64"/>
    </row>
    <row r="156" spans="2:21" ht="30" customHeight="1" x14ac:dyDescent="0.25">
      <c r="B156" s="644">
        <v>35</v>
      </c>
      <c r="C156" s="87" t="str">
        <f ca="1">IFERROR(OFFSET('1. Staff Posts and Salaries'!$J$1,MATCH(B156,IF($C$11="ALL THEMES",'1. Staff Posts and Salaries'!$X:$X,'1. Staff Posts and Salaries'!$X:$X),0)-1,0),"")</f>
        <v/>
      </c>
      <c r="D156" s="223">
        <f ca="1">IFERROR(SUMIF('2. Annual Costs of Staff Posts'!$J$13:$J$311,'Summary of Staff by Role'!$C156,'2. Annual Costs of Staff Posts'!$N$13:$N$311),"")</f>
        <v>0</v>
      </c>
      <c r="E156" s="223">
        <f ca="1">IFERROR(SUMIF('2. Annual Costs of Staff Posts'!$J$13:$J$311,'Summary of Staff by Role'!$C156,'2. Annual Costs of Staff Posts'!$S$13:$S$311),"")</f>
        <v>0</v>
      </c>
      <c r="F156" s="223">
        <f ca="1">IFERROR(SUMIF('2. Annual Costs of Staff Posts'!$J$13:$J$311,'Summary of Staff by Role'!$C156,'2. Annual Costs of Staff Posts'!$X$13:$X$311),"")</f>
        <v>0</v>
      </c>
      <c r="G156" s="223">
        <f ca="1">IFERROR(SUMIF('2. Annual Costs of Staff Posts'!$J$13:$J$311,'Summary of Staff by Role'!$C156,'2. Annual Costs of Staff Posts'!$AC$13:$AC$311),"")</f>
        <v>0</v>
      </c>
      <c r="H156" s="223">
        <f ca="1">IFERROR(SUMIF('2. Annual Costs of Staff Posts'!$J$13:$J$311,'Summary of Staff by Role'!$C156,'2. Annual Costs of Staff Posts'!$AH$13:$AH$311),"")</f>
        <v>0</v>
      </c>
      <c r="I156" s="224">
        <f t="shared" ca="1" si="12"/>
        <v>0</v>
      </c>
      <c r="J156" s="64"/>
    </row>
    <row r="157" spans="2:21" ht="30" customHeight="1" x14ac:dyDescent="0.25">
      <c r="B157" s="644">
        <v>36</v>
      </c>
      <c r="C157" s="87" t="str">
        <f ca="1">IFERROR(OFFSET('1. Staff Posts and Salaries'!$J$1,MATCH(B157,IF($C$11="ALL THEMES",'1. Staff Posts and Salaries'!$X:$X,'1. Staff Posts and Salaries'!$X:$X),0)-1,0),"")</f>
        <v/>
      </c>
      <c r="D157" s="223">
        <f ca="1">IFERROR(SUMIF('2. Annual Costs of Staff Posts'!$J$13:$J$311,'Summary of Staff by Role'!$C157,'2. Annual Costs of Staff Posts'!$N$13:$N$311),"")</f>
        <v>0</v>
      </c>
      <c r="E157" s="223">
        <f ca="1">IFERROR(SUMIF('2. Annual Costs of Staff Posts'!$J$13:$J$311,'Summary of Staff by Role'!$C157,'2. Annual Costs of Staff Posts'!$S$13:$S$311),"")</f>
        <v>0</v>
      </c>
      <c r="F157" s="223">
        <f ca="1">IFERROR(SUMIF('2. Annual Costs of Staff Posts'!$J$13:$J$311,'Summary of Staff by Role'!$C157,'2. Annual Costs of Staff Posts'!$X$13:$X$311),"")</f>
        <v>0</v>
      </c>
      <c r="G157" s="223">
        <f ca="1">IFERROR(SUMIF('2. Annual Costs of Staff Posts'!$J$13:$J$311,'Summary of Staff by Role'!$C157,'2. Annual Costs of Staff Posts'!$AC$13:$AC$311),"")</f>
        <v>0</v>
      </c>
      <c r="H157" s="223">
        <f ca="1">IFERROR(SUMIF('2. Annual Costs of Staff Posts'!$J$13:$J$311,'Summary of Staff by Role'!$C157,'2. Annual Costs of Staff Posts'!$AH$13:$AH$311),"")</f>
        <v>0</v>
      </c>
      <c r="I157" s="224">
        <f t="shared" ca="1" si="12"/>
        <v>0</v>
      </c>
      <c r="J157" s="64"/>
    </row>
    <row r="158" spans="2:21" ht="30" customHeight="1" x14ac:dyDescent="0.25">
      <c r="B158" s="644">
        <v>37</v>
      </c>
      <c r="C158" s="87" t="str">
        <f ca="1">IFERROR(OFFSET('1. Staff Posts and Salaries'!$J$1,MATCH(B158,IF($C$11="ALL THEMES",'1. Staff Posts and Salaries'!$X:$X,'1. Staff Posts and Salaries'!$X:$X),0)-1,0),"")</f>
        <v/>
      </c>
      <c r="D158" s="223">
        <f ca="1">IFERROR(SUMIF('2. Annual Costs of Staff Posts'!$J$13:$J$311,'Summary of Staff by Role'!$C158,'2. Annual Costs of Staff Posts'!$N$13:$N$311),"")</f>
        <v>0</v>
      </c>
      <c r="E158" s="223">
        <f ca="1">IFERROR(SUMIF('2. Annual Costs of Staff Posts'!$J$13:$J$311,'Summary of Staff by Role'!$C158,'2. Annual Costs of Staff Posts'!$S$13:$S$311),"")</f>
        <v>0</v>
      </c>
      <c r="F158" s="223">
        <f ca="1">IFERROR(SUMIF('2. Annual Costs of Staff Posts'!$J$13:$J$311,'Summary of Staff by Role'!$C158,'2. Annual Costs of Staff Posts'!$X$13:$X$311),"")</f>
        <v>0</v>
      </c>
      <c r="G158" s="223">
        <f ca="1">IFERROR(SUMIF('2. Annual Costs of Staff Posts'!$J$13:$J$311,'Summary of Staff by Role'!$C158,'2. Annual Costs of Staff Posts'!$AC$13:$AC$311),"")</f>
        <v>0</v>
      </c>
      <c r="H158" s="223">
        <f ca="1">IFERROR(SUMIF('2. Annual Costs of Staff Posts'!$J$13:$J$311,'Summary of Staff by Role'!$C158,'2. Annual Costs of Staff Posts'!$AH$13:$AH$311),"")</f>
        <v>0</v>
      </c>
      <c r="I158" s="224">
        <f t="shared" ca="1" si="12"/>
        <v>0</v>
      </c>
      <c r="J158" s="64"/>
    </row>
    <row r="159" spans="2:21" s="107" customFormat="1" ht="30" customHeight="1" x14ac:dyDescent="0.25">
      <c r="B159" s="644">
        <v>38</v>
      </c>
      <c r="C159" s="87" t="str">
        <f ca="1">IFERROR(OFFSET('1. Staff Posts and Salaries'!$J$1,MATCH(B159,IF($C$11="ALL THEMES",'1. Staff Posts and Salaries'!$X:$X,'1. Staff Posts and Salaries'!$X:$X),0)-1,0),"")</f>
        <v/>
      </c>
      <c r="D159" s="223">
        <f ca="1">IFERROR(SUMIF('2. Annual Costs of Staff Posts'!$J$13:$J$311,'Summary of Staff by Role'!$C159,'2. Annual Costs of Staff Posts'!$N$13:$N$311),"")</f>
        <v>0</v>
      </c>
      <c r="E159" s="223">
        <f ca="1">IFERROR(SUMIF('2. Annual Costs of Staff Posts'!$J$13:$J$311,'Summary of Staff by Role'!$C159,'2. Annual Costs of Staff Posts'!$S$13:$S$311),"")</f>
        <v>0</v>
      </c>
      <c r="F159" s="223">
        <f ca="1">IFERROR(SUMIF('2. Annual Costs of Staff Posts'!$J$13:$J$311,'Summary of Staff by Role'!$C159,'2. Annual Costs of Staff Posts'!$X$13:$X$311),"")</f>
        <v>0</v>
      </c>
      <c r="G159" s="223">
        <f ca="1">IFERROR(SUMIF('2. Annual Costs of Staff Posts'!$J$13:$J$311,'Summary of Staff by Role'!$C159,'2. Annual Costs of Staff Posts'!$AC$13:$AC$311),"")</f>
        <v>0</v>
      </c>
      <c r="H159" s="223">
        <f ca="1">IFERROR(SUMIF('2. Annual Costs of Staff Posts'!$J$13:$J$311,'Summary of Staff by Role'!$C159,'2. Annual Costs of Staff Posts'!$AH$13:$AH$311),"")</f>
        <v>0</v>
      </c>
      <c r="I159" s="224">
        <f t="shared" ca="1" si="12"/>
        <v>0</v>
      </c>
      <c r="J159" s="64"/>
      <c r="L159"/>
      <c r="M159"/>
      <c r="N159"/>
    </row>
    <row r="160" spans="2:21" s="107" customFormat="1" ht="30" customHeight="1" x14ac:dyDescent="0.25">
      <c r="B160" s="644">
        <v>39</v>
      </c>
      <c r="C160" s="87" t="str">
        <f ca="1">IFERROR(OFFSET('1. Staff Posts and Salaries'!$J$1,MATCH(B160,IF($C$11="ALL THEMES",'1. Staff Posts and Salaries'!$X:$X,'1. Staff Posts and Salaries'!$X:$X),0)-1,0),"")</f>
        <v/>
      </c>
      <c r="D160" s="223">
        <f ca="1">IFERROR(SUMIF('2. Annual Costs of Staff Posts'!$J$13:$J$311,'Summary of Staff by Role'!$C160,'2. Annual Costs of Staff Posts'!$N$13:$N$311),"")</f>
        <v>0</v>
      </c>
      <c r="E160" s="223">
        <f ca="1">IFERROR(SUMIF('2. Annual Costs of Staff Posts'!$J$13:$J$311,'Summary of Staff by Role'!$C160,'2. Annual Costs of Staff Posts'!$S$13:$S$311),"")</f>
        <v>0</v>
      </c>
      <c r="F160" s="223">
        <f ca="1">IFERROR(SUMIF('2. Annual Costs of Staff Posts'!$J$13:$J$311,'Summary of Staff by Role'!$C160,'2. Annual Costs of Staff Posts'!$X$13:$X$311),"")</f>
        <v>0</v>
      </c>
      <c r="G160" s="223">
        <f ca="1">IFERROR(SUMIF('2. Annual Costs of Staff Posts'!$J$13:$J$311,'Summary of Staff by Role'!$C160,'2. Annual Costs of Staff Posts'!$AC$13:$AC$311),"")</f>
        <v>0</v>
      </c>
      <c r="H160" s="223">
        <f ca="1">IFERROR(SUMIF('2. Annual Costs of Staff Posts'!$J$13:$J$311,'Summary of Staff by Role'!$C160,'2. Annual Costs of Staff Posts'!$AH$13:$AH$311),"")</f>
        <v>0</v>
      </c>
      <c r="I160" s="224">
        <f t="shared" ca="1" si="12"/>
        <v>0</v>
      </c>
      <c r="J160" s="64"/>
      <c r="L160"/>
      <c r="M160"/>
      <c r="N160"/>
    </row>
    <row r="161" spans="2:14" s="107" customFormat="1" ht="30" customHeight="1" x14ac:dyDescent="0.25">
      <c r="B161" s="644">
        <v>40</v>
      </c>
      <c r="C161" s="87" t="str">
        <f ca="1">IFERROR(OFFSET('1. Staff Posts and Salaries'!$J$1,MATCH(B161,IF($C$11="ALL THEMES",'1. Staff Posts and Salaries'!$X:$X,'1. Staff Posts and Salaries'!$X:$X),0)-1,0),"")</f>
        <v/>
      </c>
      <c r="D161" s="223">
        <f ca="1">IFERROR(SUMIF('2. Annual Costs of Staff Posts'!$J$13:$J$311,'Summary of Staff by Role'!$C161,'2. Annual Costs of Staff Posts'!$N$13:$N$311),"")</f>
        <v>0</v>
      </c>
      <c r="E161" s="223">
        <f ca="1">IFERROR(SUMIF('2. Annual Costs of Staff Posts'!$J$13:$J$311,'Summary of Staff by Role'!$C161,'2. Annual Costs of Staff Posts'!$S$13:$S$311),"")</f>
        <v>0</v>
      </c>
      <c r="F161" s="223">
        <f ca="1">IFERROR(SUMIF('2. Annual Costs of Staff Posts'!$J$13:$J$311,'Summary of Staff by Role'!$C161,'2. Annual Costs of Staff Posts'!$X$13:$X$311),"")</f>
        <v>0</v>
      </c>
      <c r="G161" s="223">
        <f ca="1">IFERROR(SUMIF('2. Annual Costs of Staff Posts'!$J$13:$J$311,'Summary of Staff by Role'!$C161,'2. Annual Costs of Staff Posts'!$AC$13:$AC$311),"")</f>
        <v>0</v>
      </c>
      <c r="H161" s="223">
        <f ca="1">IFERROR(SUMIF('2. Annual Costs of Staff Posts'!$J$13:$J$311,'Summary of Staff by Role'!$C161,'2. Annual Costs of Staff Posts'!$AH$13:$AH$311),"")</f>
        <v>0</v>
      </c>
      <c r="I161" s="224">
        <f t="shared" ca="1" si="12"/>
        <v>0</v>
      </c>
      <c r="J161" s="64"/>
      <c r="L161"/>
      <c r="M161"/>
      <c r="N161"/>
    </row>
    <row r="162" spans="2:14" s="107" customFormat="1" ht="30" customHeight="1" x14ac:dyDescent="0.25">
      <c r="B162" s="644">
        <v>41</v>
      </c>
      <c r="C162" s="87" t="str">
        <f ca="1">IFERROR(OFFSET('1. Staff Posts and Salaries'!$J$1,MATCH(B162,IF($C$11="ALL THEMES",'1. Staff Posts and Salaries'!$X:$X,'1. Staff Posts and Salaries'!$X:$X),0)-1,0),"")</f>
        <v/>
      </c>
      <c r="D162" s="223">
        <f ca="1">IFERROR(SUMIF('2. Annual Costs of Staff Posts'!$J$13:$J$311,'Summary of Staff by Role'!$C162,'2. Annual Costs of Staff Posts'!$N$13:$N$311),"")</f>
        <v>0</v>
      </c>
      <c r="E162" s="223">
        <f ca="1">IFERROR(SUMIF('2. Annual Costs of Staff Posts'!$J$13:$J$311,'Summary of Staff by Role'!$C162,'2. Annual Costs of Staff Posts'!$S$13:$S$311),"")</f>
        <v>0</v>
      </c>
      <c r="F162" s="223">
        <f ca="1">IFERROR(SUMIF('2. Annual Costs of Staff Posts'!$J$13:$J$311,'Summary of Staff by Role'!$C162,'2. Annual Costs of Staff Posts'!$X$13:$X$311),"")</f>
        <v>0</v>
      </c>
      <c r="G162" s="223">
        <f ca="1">IFERROR(SUMIF('2. Annual Costs of Staff Posts'!$J$13:$J$311,'Summary of Staff by Role'!$C162,'2. Annual Costs of Staff Posts'!$AC$13:$AC$311),"")</f>
        <v>0</v>
      </c>
      <c r="H162" s="223">
        <f ca="1">IFERROR(SUMIF('2. Annual Costs of Staff Posts'!$J$13:$J$311,'Summary of Staff by Role'!$C162,'2. Annual Costs of Staff Posts'!$AH$13:$AH$311),"")</f>
        <v>0</v>
      </c>
      <c r="I162" s="224">
        <f t="shared" ca="1" si="12"/>
        <v>0</v>
      </c>
      <c r="J162" s="64"/>
      <c r="L162"/>
      <c r="M162"/>
      <c r="N162"/>
    </row>
    <row r="163" spans="2:14" s="107" customFormat="1" ht="30" customHeight="1" x14ac:dyDescent="0.25">
      <c r="B163" s="644">
        <v>42</v>
      </c>
      <c r="C163" s="87" t="str">
        <f ca="1">IFERROR(OFFSET('1. Staff Posts and Salaries'!$J$1,MATCH(B163,IF($C$11="ALL THEMES",'1. Staff Posts and Salaries'!$X:$X,'1. Staff Posts and Salaries'!$X:$X),0)-1,0),"")</f>
        <v/>
      </c>
      <c r="D163" s="223">
        <f ca="1">IFERROR(SUMIF('2. Annual Costs of Staff Posts'!$J$13:$J$311,'Summary of Staff by Role'!$C163,'2. Annual Costs of Staff Posts'!$N$13:$N$311),"")</f>
        <v>0</v>
      </c>
      <c r="E163" s="223">
        <f ca="1">IFERROR(SUMIF('2. Annual Costs of Staff Posts'!$J$13:$J$311,'Summary of Staff by Role'!$C163,'2. Annual Costs of Staff Posts'!$S$13:$S$311),"")</f>
        <v>0</v>
      </c>
      <c r="F163" s="223">
        <f ca="1">IFERROR(SUMIF('2. Annual Costs of Staff Posts'!$J$13:$J$311,'Summary of Staff by Role'!$C163,'2. Annual Costs of Staff Posts'!$X$13:$X$311),"")</f>
        <v>0</v>
      </c>
      <c r="G163" s="223">
        <f ca="1">IFERROR(SUMIF('2. Annual Costs of Staff Posts'!$J$13:$J$311,'Summary of Staff by Role'!$C163,'2. Annual Costs of Staff Posts'!$AC$13:$AC$311),"")</f>
        <v>0</v>
      </c>
      <c r="H163" s="223">
        <f ca="1">IFERROR(SUMIF('2. Annual Costs of Staff Posts'!$J$13:$J$311,'Summary of Staff by Role'!$C163,'2. Annual Costs of Staff Posts'!$AH$13:$AH$311),"")</f>
        <v>0</v>
      </c>
      <c r="I163" s="224">
        <f t="shared" ca="1" si="12"/>
        <v>0</v>
      </c>
      <c r="J163" s="64"/>
      <c r="L163"/>
      <c r="M163"/>
      <c r="N163"/>
    </row>
    <row r="164" spans="2:14" ht="30" customHeight="1" x14ac:dyDescent="0.25">
      <c r="B164" s="644">
        <v>43</v>
      </c>
      <c r="C164" s="87" t="str">
        <f ca="1">IFERROR(OFFSET('1. Staff Posts and Salaries'!$J$1,MATCH(B164,IF($C$11="ALL THEMES",'1. Staff Posts and Salaries'!$X:$X,'1. Staff Posts and Salaries'!$X:$X),0)-1,0),"")</f>
        <v/>
      </c>
      <c r="D164" s="223">
        <f ca="1">IFERROR(SUMIF('2. Annual Costs of Staff Posts'!$J$13:$J$311,'Summary of Staff by Role'!$C164,'2. Annual Costs of Staff Posts'!$N$13:$N$311),"")</f>
        <v>0</v>
      </c>
      <c r="E164" s="223">
        <f ca="1">IFERROR(SUMIF('2. Annual Costs of Staff Posts'!$J$13:$J$311,'Summary of Staff by Role'!$C164,'2. Annual Costs of Staff Posts'!$S$13:$S$311),"")</f>
        <v>0</v>
      </c>
      <c r="F164" s="223">
        <f ca="1">IFERROR(SUMIF('2. Annual Costs of Staff Posts'!$J$13:$J$311,'Summary of Staff by Role'!$C164,'2. Annual Costs of Staff Posts'!$X$13:$X$311),"")</f>
        <v>0</v>
      </c>
      <c r="G164" s="223">
        <f ca="1">IFERROR(SUMIF('2. Annual Costs of Staff Posts'!$J$13:$J$311,'Summary of Staff by Role'!$C164,'2. Annual Costs of Staff Posts'!$AC$13:$AC$311),"")</f>
        <v>0</v>
      </c>
      <c r="H164" s="223">
        <f ca="1">IFERROR(SUMIF('2. Annual Costs of Staff Posts'!$J$13:$J$311,'Summary of Staff by Role'!$C164,'2. Annual Costs of Staff Posts'!$AH$13:$AH$311),"")</f>
        <v>0</v>
      </c>
      <c r="I164" s="224">
        <f t="shared" ca="1" si="12"/>
        <v>0</v>
      </c>
      <c r="J164" s="64"/>
    </row>
    <row r="165" spans="2:14" ht="30" customHeight="1" x14ac:dyDescent="0.25">
      <c r="B165" s="644">
        <v>44</v>
      </c>
      <c r="C165" s="87" t="str">
        <f ca="1">IFERROR(OFFSET('1. Staff Posts and Salaries'!$J$1,MATCH(B165,IF($C$11="ALL THEMES",'1. Staff Posts and Salaries'!$X:$X,'1. Staff Posts and Salaries'!$X:$X),0)-1,0),"")</f>
        <v/>
      </c>
      <c r="D165" s="223">
        <f ca="1">IFERROR(SUMIF('2. Annual Costs of Staff Posts'!$J$13:$J$311,'Summary of Staff by Role'!$C165,'2. Annual Costs of Staff Posts'!$N$13:$N$311),"")</f>
        <v>0</v>
      </c>
      <c r="E165" s="223">
        <f ca="1">IFERROR(SUMIF('2. Annual Costs of Staff Posts'!$J$13:$J$311,'Summary of Staff by Role'!$C165,'2. Annual Costs of Staff Posts'!$S$13:$S$311),"")</f>
        <v>0</v>
      </c>
      <c r="F165" s="223">
        <f ca="1">IFERROR(SUMIF('2. Annual Costs of Staff Posts'!$J$13:$J$311,'Summary of Staff by Role'!$C165,'2. Annual Costs of Staff Posts'!$X$13:$X$311),"")</f>
        <v>0</v>
      </c>
      <c r="G165" s="223">
        <f ca="1">IFERROR(SUMIF('2. Annual Costs of Staff Posts'!$J$13:$J$311,'Summary of Staff by Role'!$C165,'2. Annual Costs of Staff Posts'!$AC$13:$AC$311),"")</f>
        <v>0</v>
      </c>
      <c r="H165" s="223">
        <f ca="1">IFERROR(SUMIF('2. Annual Costs of Staff Posts'!$J$13:$J$311,'Summary of Staff by Role'!$C165,'2. Annual Costs of Staff Posts'!$AH$13:$AH$311),"")</f>
        <v>0</v>
      </c>
      <c r="I165" s="224">
        <f t="shared" ca="1" si="12"/>
        <v>0</v>
      </c>
      <c r="J165" s="64"/>
    </row>
    <row r="166" spans="2:14" ht="30" customHeight="1" x14ac:dyDescent="0.25">
      <c r="B166" s="644">
        <v>45</v>
      </c>
      <c r="C166" s="87" t="str">
        <f ca="1">IFERROR(OFFSET('1. Staff Posts and Salaries'!$J$1,MATCH(B166,IF($C$11="ALL THEMES",'1. Staff Posts and Salaries'!$X:$X,'1. Staff Posts and Salaries'!$X:$X),0)-1,0),"")</f>
        <v/>
      </c>
      <c r="D166" s="223">
        <f ca="1">IFERROR(SUMIF('2. Annual Costs of Staff Posts'!$J$13:$J$311,'Summary of Staff by Role'!$C166,'2. Annual Costs of Staff Posts'!$N$13:$N$311),"")</f>
        <v>0</v>
      </c>
      <c r="E166" s="223">
        <f ca="1">IFERROR(SUMIF('2. Annual Costs of Staff Posts'!$J$13:$J$311,'Summary of Staff by Role'!$C166,'2. Annual Costs of Staff Posts'!$S$13:$S$311),"")</f>
        <v>0</v>
      </c>
      <c r="F166" s="223">
        <f ca="1">IFERROR(SUMIF('2. Annual Costs of Staff Posts'!$J$13:$J$311,'Summary of Staff by Role'!$C166,'2. Annual Costs of Staff Posts'!$X$13:$X$311),"")</f>
        <v>0</v>
      </c>
      <c r="G166" s="223">
        <f ca="1">IFERROR(SUMIF('2. Annual Costs of Staff Posts'!$J$13:$J$311,'Summary of Staff by Role'!$C166,'2. Annual Costs of Staff Posts'!$AC$13:$AC$311),"")</f>
        <v>0</v>
      </c>
      <c r="H166" s="223">
        <f ca="1">IFERROR(SUMIF('2. Annual Costs of Staff Posts'!$J$13:$J$311,'Summary of Staff by Role'!$C166,'2. Annual Costs of Staff Posts'!$AH$13:$AH$311),"")</f>
        <v>0</v>
      </c>
      <c r="I166" s="224">
        <f t="shared" ca="1" si="12"/>
        <v>0</v>
      </c>
      <c r="J166" s="64"/>
    </row>
    <row r="167" spans="2:14" ht="30" customHeight="1" x14ac:dyDescent="0.25">
      <c r="B167" s="644">
        <v>46</v>
      </c>
      <c r="C167" s="87" t="str">
        <f ca="1">IFERROR(OFFSET('1. Staff Posts and Salaries'!$J$1,MATCH(B167,IF($C$11="ALL THEMES",'1. Staff Posts and Salaries'!$X:$X,'1. Staff Posts and Salaries'!$X:$X),0)-1,0),"")</f>
        <v/>
      </c>
      <c r="D167" s="223">
        <f ca="1">IFERROR(SUMIF('2. Annual Costs of Staff Posts'!$J$13:$J$311,'Summary of Staff by Role'!$C167,'2. Annual Costs of Staff Posts'!$N$13:$N$311),"")</f>
        <v>0</v>
      </c>
      <c r="E167" s="223">
        <f ca="1">IFERROR(SUMIF('2. Annual Costs of Staff Posts'!$J$13:$J$311,'Summary of Staff by Role'!$C167,'2. Annual Costs of Staff Posts'!$S$13:$S$311),"")</f>
        <v>0</v>
      </c>
      <c r="F167" s="223">
        <f ca="1">IFERROR(SUMIF('2. Annual Costs of Staff Posts'!$J$13:$J$311,'Summary of Staff by Role'!$C167,'2. Annual Costs of Staff Posts'!$X$13:$X$311),"")</f>
        <v>0</v>
      </c>
      <c r="G167" s="223">
        <f ca="1">IFERROR(SUMIF('2. Annual Costs of Staff Posts'!$J$13:$J$311,'Summary of Staff by Role'!$C167,'2. Annual Costs of Staff Posts'!$AC$13:$AC$311),"")</f>
        <v>0</v>
      </c>
      <c r="H167" s="223">
        <f ca="1">IFERROR(SUMIF('2. Annual Costs of Staff Posts'!$J$13:$J$311,'Summary of Staff by Role'!$C167,'2. Annual Costs of Staff Posts'!$AH$13:$AH$311),"")</f>
        <v>0</v>
      </c>
      <c r="I167" s="224">
        <f t="shared" ca="1" si="12"/>
        <v>0</v>
      </c>
      <c r="J167" s="64"/>
    </row>
    <row r="168" spans="2:14" ht="30" customHeight="1" x14ac:dyDescent="0.25">
      <c r="B168" s="644">
        <v>47</v>
      </c>
      <c r="C168" s="87" t="str">
        <f ca="1">IFERROR(OFFSET('1. Staff Posts and Salaries'!$J$1,MATCH(B168,IF($C$11="ALL THEMES",'1. Staff Posts and Salaries'!$X:$X,'1. Staff Posts and Salaries'!$X:$X),0)-1,0),"")</f>
        <v/>
      </c>
      <c r="D168" s="223">
        <f ca="1">IFERROR(SUMIF('2. Annual Costs of Staff Posts'!$J$13:$J$311,'Summary of Staff by Role'!$C168,'2. Annual Costs of Staff Posts'!$N$13:$N$311),"")</f>
        <v>0</v>
      </c>
      <c r="E168" s="223">
        <f ca="1">IFERROR(SUMIF('2. Annual Costs of Staff Posts'!$J$13:$J$311,'Summary of Staff by Role'!$C168,'2. Annual Costs of Staff Posts'!$S$13:$S$311),"")</f>
        <v>0</v>
      </c>
      <c r="F168" s="223">
        <f ca="1">IFERROR(SUMIF('2. Annual Costs of Staff Posts'!$J$13:$J$311,'Summary of Staff by Role'!$C168,'2. Annual Costs of Staff Posts'!$X$13:$X$311),"")</f>
        <v>0</v>
      </c>
      <c r="G168" s="223">
        <f ca="1">IFERROR(SUMIF('2. Annual Costs of Staff Posts'!$J$13:$J$311,'Summary of Staff by Role'!$C168,'2. Annual Costs of Staff Posts'!$AC$13:$AC$311),"")</f>
        <v>0</v>
      </c>
      <c r="H168" s="223">
        <f ca="1">IFERROR(SUMIF('2. Annual Costs of Staff Posts'!$J$13:$J$311,'Summary of Staff by Role'!$C168,'2. Annual Costs of Staff Posts'!$AH$13:$AH$311),"")</f>
        <v>0</v>
      </c>
      <c r="I168" s="224">
        <f t="shared" ca="1" si="12"/>
        <v>0</v>
      </c>
      <c r="J168" s="64"/>
    </row>
    <row r="169" spans="2:14" ht="30" customHeight="1" x14ac:dyDescent="0.25">
      <c r="B169" s="644">
        <v>48</v>
      </c>
      <c r="C169" s="87" t="str">
        <f ca="1">IFERROR(OFFSET('1. Staff Posts and Salaries'!$J$1,MATCH(B169,IF($C$11="ALL THEMES",'1. Staff Posts and Salaries'!$X:$X,'1. Staff Posts and Salaries'!$X:$X),0)-1,0),"")</f>
        <v/>
      </c>
      <c r="D169" s="223">
        <f ca="1">IFERROR(SUMIF('2. Annual Costs of Staff Posts'!$J$13:$J$311,'Summary of Staff by Role'!$C169,'2. Annual Costs of Staff Posts'!$N$13:$N$311),"")</f>
        <v>0</v>
      </c>
      <c r="E169" s="223">
        <f ca="1">IFERROR(SUMIF('2. Annual Costs of Staff Posts'!$J$13:$J$311,'Summary of Staff by Role'!$C169,'2. Annual Costs of Staff Posts'!$S$13:$S$311),"")</f>
        <v>0</v>
      </c>
      <c r="F169" s="223">
        <f ca="1">IFERROR(SUMIF('2. Annual Costs of Staff Posts'!$J$13:$J$311,'Summary of Staff by Role'!$C169,'2. Annual Costs of Staff Posts'!$X$13:$X$311),"")</f>
        <v>0</v>
      </c>
      <c r="G169" s="223">
        <f ca="1">IFERROR(SUMIF('2. Annual Costs of Staff Posts'!$J$13:$J$311,'Summary of Staff by Role'!$C169,'2. Annual Costs of Staff Posts'!$AC$13:$AC$311),"")</f>
        <v>0</v>
      </c>
      <c r="H169" s="223">
        <f ca="1">IFERROR(SUMIF('2. Annual Costs of Staff Posts'!$J$13:$J$311,'Summary of Staff by Role'!$C169,'2. Annual Costs of Staff Posts'!$AH$13:$AH$311),"")</f>
        <v>0</v>
      </c>
      <c r="I169" s="224">
        <f t="shared" ca="1" si="12"/>
        <v>0</v>
      </c>
      <c r="J169" s="64"/>
    </row>
    <row r="170" spans="2:14" s="107" customFormat="1" ht="30" customHeight="1" x14ac:dyDescent="0.25">
      <c r="B170" s="644">
        <v>49</v>
      </c>
      <c r="C170" s="87" t="str">
        <f ca="1">IFERROR(OFFSET('1. Staff Posts and Salaries'!$J$1,MATCH(B170,IF($C$11="ALL THEMES",'1. Staff Posts and Salaries'!$X:$X,'1. Staff Posts and Salaries'!$X:$X),0)-1,0),"")</f>
        <v/>
      </c>
      <c r="D170" s="223">
        <f ca="1">IFERROR(SUMIF('2. Annual Costs of Staff Posts'!$J$13:$J$311,'Summary of Staff by Role'!$C170,'2. Annual Costs of Staff Posts'!$N$13:$N$311),"")</f>
        <v>0</v>
      </c>
      <c r="E170" s="223">
        <f ca="1">IFERROR(SUMIF('2. Annual Costs of Staff Posts'!$J$13:$J$311,'Summary of Staff by Role'!$C170,'2. Annual Costs of Staff Posts'!$S$13:$S$311),"")</f>
        <v>0</v>
      </c>
      <c r="F170" s="223">
        <f ca="1">IFERROR(SUMIF('2. Annual Costs of Staff Posts'!$J$13:$J$311,'Summary of Staff by Role'!$C170,'2. Annual Costs of Staff Posts'!$X$13:$X$311),"")</f>
        <v>0</v>
      </c>
      <c r="G170" s="223">
        <f ca="1">IFERROR(SUMIF('2. Annual Costs of Staff Posts'!$J$13:$J$311,'Summary of Staff by Role'!$C170,'2. Annual Costs of Staff Posts'!$AC$13:$AC$311),"")</f>
        <v>0</v>
      </c>
      <c r="H170" s="223">
        <f ca="1">IFERROR(SUMIF('2. Annual Costs of Staff Posts'!$J$13:$J$311,'Summary of Staff by Role'!$C170,'2. Annual Costs of Staff Posts'!$AH$13:$AH$311),"")</f>
        <v>0</v>
      </c>
      <c r="I170" s="224">
        <f t="shared" ca="1" si="12"/>
        <v>0</v>
      </c>
      <c r="J170" s="64"/>
      <c r="L170"/>
      <c r="M170"/>
      <c r="N170"/>
    </row>
    <row r="171" spans="2:14" ht="30" customHeight="1" thickBot="1" x14ac:dyDescent="0.3">
      <c r="B171" s="644">
        <v>50</v>
      </c>
      <c r="C171" s="87" t="str">
        <f ca="1">IFERROR(OFFSET('1. Staff Posts and Salaries'!$J$1,MATCH(B171,IF($C$11="ALL THEMES",'1. Staff Posts and Salaries'!$X:$X,'1. Staff Posts and Salaries'!$X:$X),0)-1,0),"")</f>
        <v/>
      </c>
      <c r="D171" s="223">
        <f ca="1">IFERROR(SUMIF('2. Annual Costs of Staff Posts'!$J$13:$J$311,'Summary of Staff by Role'!$C171,'2. Annual Costs of Staff Posts'!$N$13:$N$311),"")</f>
        <v>0</v>
      </c>
      <c r="E171" s="223">
        <f ca="1">IFERROR(SUMIF('2. Annual Costs of Staff Posts'!$J$13:$J$311,'Summary of Staff by Role'!$C171,'2. Annual Costs of Staff Posts'!$S$13:$S$311),"")</f>
        <v>0</v>
      </c>
      <c r="F171" s="223">
        <f ca="1">IFERROR(SUMIF('2. Annual Costs of Staff Posts'!$J$13:$J$311,'Summary of Staff by Role'!$C171,'2. Annual Costs of Staff Posts'!$X$13:$X$311),"")</f>
        <v>0</v>
      </c>
      <c r="G171" s="223">
        <f ca="1">IFERROR(SUMIF('2. Annual Costs of Staff Posts'!$J$13:$J$311,'Summary of Staff by Role'!$C171,'2. Annual Costs of Staff Posts'!$AC$13:$AC$311),"")</f>
        <v>0</v>
      </c>
      <c r="H171" s="223">
        <f ca="1">IFERROR(SUMIF('2. Annual Costs of Staff Posts'!$J$13:$J$311,'Summary of Staff by Role'!$C171,'2. Annual Costs of Staff Posts'!$AH$13:$AH$311),"")</f>
        <v>0</v>
      </c>
      <c r="I171" s="224">
        <f t="shared" ca="1" si="12"/>
        <v>0</v>
      </c>
      <c r="J171" s="64"/>
    </row>
    <row r="172" spans="2:14" ht="30" customHeight="1" thickBot="1" x14ac:dyDescent="0.3">
      <c r="B172" s="642"/>
      <c r="C172" s="83" t="s">
        <v>150</v>
      </c>
      <c r="D172" s="225">
        <f t="shared" ref="D172:I172" ca="1" si="13">SUM(D122:D171)</f>
        <v>20.799999999999997</v>
      </c>
      <c r="E172" s="225">
        <f t="shared" ca="1" si="13"/>
        <v>35.799999999999997</v>
      </c>
      <c r="F172" s="225">
        <f t="shared" ca="1" si="13"/>
        <v>25.799999999999997</v>
      </c>
      <c r="G172" s="225">
        <f t="shared" ca="1" si="13"/>
        <v>22.799999999999997</v>
      </c>
      <c r="H172" s="225">
        <f t="shared" ca="1" si="13"/>
        <v>0</v>
      </c>
      <c r="I172" s="226">
        <f t="shared" ca="1" si="13"/>
        <v>105.19999999999999</v>
      </c>
      <c r="J172" s="64"/>
    </row>
    <row r="173" spans="2:14" ht="15" customHeight="1" thickBot="1" x14ac:dyDescent="0.3">
      <c r="B173" s="642"/>
      <c r="C173" s="64"/>
      <c r="D173" s="64"/>
      <c r="E173" s="64"/>
      <c r="F173" s="64"/>
      <c r="G173" s="64"/>
      <c r="H173" s="64"/>
      <c r="I173" s="64"/>
      <c r="J173" s="64"/>
    </row>
    <row r="174" spans="2:14" ht="39" thickBot="1" x14ac:dyDescent="0.3">
      <c r="B174" s="642"/>
      <c r="C174" s="218" t="s">
        <v>337</v>
      </c>
      <c r="D174" s="85" t="s">
        <v>141</v>
      </c>
      <c r="E174" s="85" t="s">
        <v>142</v>
      </c>
      <c r="F174" s="85" t="s">
        <v>143</v>
      </c>
      <c r="G174" s="85" t="s">
        <v>144</v>
      </c>
      <c r="H174" s="86" t="s">
        <v>145</v>
      </c>
      <c r="I174" s="71" t="s">
        <v>146</v>
      </c>
      <c r="J174" s="64"/>
    </row>
    <row r="175" spans="2:14" ht="30" customHeight="1" x14ac:dyDescent="0.25">
      <c r="B175" s="644">
        <v>1</v>
      </c>
      <c r="C175" s="87" t="str">
        <f t="shared" ref="C175:C206" ca="1" si="14">C122</f>
        <v>Co-Investigator</v>
      </c>
      <c r="D175" s="93">
        <f ca="1">IFERROR(D122/$D$172,0)</f>
        <v>6.7307692307692318E-2</v>
      </c>
      <c r="E175" s="93">
        <f t="shared" ref="E175:E206" ca="1" si="15">IFERROR(E122/$E$172,0)</f>
        <v>3.9106145251396655E-2</v>
      </c>
      <c r="F175" s="93">
        <f t="shared" ref="F175:F206" ca="1" si="16">IFERROR(F122/$F$172,0)</f>
        <v>5.4263565891472881E-2</v>
      </c>
      <c r="G175" s="93">
        <f t="shared" ref="G175:G206" ca="1" si="17">IFERROR(G122/$G$172,0)</f>
        <v>6.1403508771929835E-2</v>
      </c>
      <c r="H175" s="93">
        <f t="shared" ref="H175:H206" ca="1" si="18">IFERROR(H122/$H$172,0)</f>
        <v>0</v>
      </c>
      <c r="I175" s="94">
        <f t="shared" ref="I175:I206" ca="1" si="19">IFERROR(I122/$I$172,0)</f>
        <v>5.323193916349811E-2</v>
      </c>
      <c r="J175" s="64"/>
      <c r="L175" s="5"/>
      <c r="M175" s="5"/>
    </row>
    <row r="176" spans="2:14" ht="30" customHeight="1" x14ac:dyDescent="0.25">
      <c r="B176" s="644">
        <v>2</v>
      </c>
      <c r="C176" s="87" t="str">
        <f t="shared" ca="1" si="14"/>
        <v>Research Associate (Interventions)</v>
      </c>
      <c r="D176" s="93">
        <f t="shared" ref="D176:D206" ca="1" si="20">IFERROR(D123/$D$172,0)</f>
        <v>0.24038461538461542</v>
      </c>
      <c r="E176" s="93">
        <f t="shared" ca="1" si="15"/>
        <v>0.13966480446927376</v>
      </c>
      <c r="F176" s="93">
        <f t="shared" ca="1" si="16"/>
        <v>0</v>
      </c>
      <c r="G176" s="93">
        <f t="shared" ca="1" si="17"/>
        <v>0</v>
      </c>
      <c r="H176" s="93">
        <f t="shared" ca="1" si="18"/>
        <v>0</v>
      </c>
      <c r="I176" s="94">
        <f t="shared" ca="1" si="19"/>
        <v>9.5057034220532327E-2</v>
      </c>
      <c r="J176" s="64"/>
      <c r="L176" s="5"/>
      <c r="M176" s="5"/>
    </row>
    <row r="177" spans="2:13" ht="30" customHeight="1" x14ac:dyDescent="0.25">
      <c r="B177" s="644">
        <v>3</v>
      </c>
      <c r="C177" s="87" t="str">
        <f t="shared" ca="1" si="14"/>
        <v>Field Co-ordinators (Interventions)</v>
      </c>
      <c r="D177" s="93">
        <f t="shared" ca="1" si="20"/>
        <v>0.24038461538461542</v>
      </c>
      <c r="E177" s="93">
        <f t="shared" ca="1" si="15"/>
        <v>0.27932960893854752</v>
      </c>
      <c r="F177" s="93">
        <f t="shared" ca="1" si="16"/>
        <v>0.19379844961240311</v>
      </c>
      <c r="G177" s="93">
        <f t="shared" ca="1" si="17"/>
        <v>0.2192982456140351</v>
      </c>
      <c r="H177" s="93">
        <f t="shared" ca="1" si="18"/>
        <v>0</v>
      </c>
      <c r="I177" s="94">
        <f t="shared" ca="1" si="19"/>
        <v>0.23764258555133083</v>
      </c>
      <c r="J177" s="64"/>
      <c r="L177" s="5"/>
      <c r="M177" s="206"/>
    </row>
    <row r="178" spans="2:13" ht="30" customHeight="1" x14ac:dyDescent="0.25">
      <c r="B178" s="644">
        <v>4</v>
      </c>
      <c r="C178" s="87" t="str">
        <f t="shared" ca="1" si="14"/>
        <v>Research Associate (Assessment)</v>
      </c>
      <c r="D178" s="93">
        <f t="shared" ca="1" si="20"/>
        <v>0</v>
      </c>
      <c r="E178" s="93">
        <f t="shared" ca="1" si="15"/>
        <v>0.13966480446927376</v>
      </c>
      <c r="F178" s="93">
        <f t="shared" ca="1" si="16"/>
        <v>0.19379844961240311</v>
      </c>
      <c r="G178" s="93">
        <f t="shared" ca="1" si="17"/>
        <v>0.2192982456140351</v>
      </c>
      <c r="H178" s="93">
        <f t="shared" ca="1" si="18"/>
        <v>0</v>
      </c>
      <c r="I178" s="94">
        <f t="shared" ca="1" si="19"/>
        <v>0.1425855513307985</v>
      </c>
      <c r="J178" s="64"/>
      <c r="L178" s="5"/>
      <c r="M178" s="206"/>
    </row>
    <row r="179" spans="2:13" ht="30" customHeight="1" x14ac:dyDescent="0.25">
      <c r="B179" s="644">
        <v>5</v>
      </c>
      <c r="C179" s="87" t="str">
        <f t="shared" ca="1" si="14"/>
        <v>Data Entry Assistant</v>
      </c>
      <c r="D179" s="93">
        <f t="shared" ca="1" si="20"/>
        <v>0</v>
      </c>
      <c r="E179" s="93">
        <f t="shared" ca="1" si="15"/>
        <v>5.5865921787709501E-2</v>
      </c>
      <c r="F179" s="93">
        <f t="shared" ca="1" si="16"/>
        <v>7.7519379844961253E-2</v>
      </c>
      <c r="G179" s="93">
        <f t="shared" ca="1" si="17"/>
        <v>8.7719298245614044E-2</v>
      </c>
      <c r="H179" s="93">
        <f t="shared" ca="1" si="18"/>
        <v>0</v>
      </c>
      <c r="I179" s="94">
        <f t="shared" ca="1" si="19"/>
        <v>5.70342205323194E-2</v>
      </c>
      <c r="J179" s="64"/>
      <c r="L179" s="5"/>
      <c r="M179" s="206"/>
    </row>
    <row r="180" spans="2:13" ht="30" customHeight="1" x14ac:dyDescent="0.25">
      <c r="B180" s="644">
        <v>6</v>
      </c>
      <c r="C180" s="87" t="str">
        <f t="shared" ca="1" si="14"/>
        <v>Project Co-ordinator</v>
      </c>
      <c r="D180" s="93">
        <f t="shared" ca="1" si="20"/>
        <v>4.8076923076923087E-2</v>
      </c>
      <c r="E180" s="93">
        <f t="shared" ca="1" si="15"/>
        <v>2.793296089385475E-2</v>
      </c>
      <c r="F180" s="93">
        <f t="shared" ca="1" si="16"/>
        <v>3.8759689922480627E-2</v>
      </c>
      <c r="G180" s="93">
        <f t="shared" ca="1" si="17"/>
        <v>4.3859649122807022E-2</v>
      </c>
      <c r="H180" s="93">
        <f t="shared" ca="1" si="18"/>
        <v>0</v>
      </c>
      <c r="I180" s="94">
        <f t="shared" ca="1" si="19"/>
        <v>3.8022813688212934E-2</v>
      </c>
      <c r="J180" s="64"/>
      <c r="L180" s="5"/>
      <c r="M180" s="206"/>
    </row>
    <row r="181" spans="2:13" ht="30" customHeight="1" x14ac:dyDescent="0.25">
      <c r="B181" s="644">
        <v>7</v>
      </c>
      <c r="C181" s="87" t="str">
        <f t="shared" ca="1" si="14"/>
        <v>Field Assistant</v>
      </c>
      <c r="D181" s="93">
        <f t="shared" ca="1" si="20"/>
        <v>0.14423076923076925</v>
      </c>
      <c r="E181" s="93">
        <f t="shared" ca="1" si="15"/>
        <v>8.3798882681564255E-2</v>
      </c>
      <c r="F181" s="93">
        <f t="shared" ca="1" si="16"/>
        <v>0.11627906976744187</v>
      </c>
      <c r="G181" s="93">
        <f t="shared" ca="1" si="17"/>
        <v>0.13157894736842107</v>
      </c>
      <c r="H181" s="93">
        <f t="shared" ca="1" si="18"/>
        <v>0</v>
      </c>
      <c r="I181" s="94">
        <f t="shared" ca="1" si="19"/>
        <v>0.1140684410646388</v>
      </c>
      <c r="J181" s="64"/>
      <c r="L181" s="5"/>
      <c r="M181" s="206"/>
    </row>
    <row r="182" spans="2:13" ht="30" customHeight="1" x14ac:dyDescent="0.25">
      <c r="B182" s="644">
        <v>8</v>
      </c>
      <c r="C182" s="87" t="str">
        <f t="shared" ca="1" si="14"/>
        <v>Research Fellow</v>
      </c>
      <c r="D182" s="93">
        <f t="shared" ca="1" si="20"/>
        <v>0.14423076923076925</v>
      </c>
      <c r="E182" s="93">
        <f t="shared" ca="1" si="15"/>
        <v>0.16759776536312851</v>
      </c>
      <c r="F182" s="93">
        <f t="shared" ca="1" si="16"/>
        <v>0.23255813953488375</v>
      </c>
      <c r="G182" s="93">
        <f t="shared" ca="1" si="17"/>
        <v>0.13157894736842107</v>
      </c>
      <c r="H182" s="93">
        <f t="shared" ca="1" si="18"/>
        <v>0</v>
      </c>
      <c r="I182" s="94">
        <f t="shared" ca="1" si="19"/>
        <v>0.17110266159695819</v>
      </c>
      <c r="J182" s="64"/>
      <c r="L182" s="5"/>
      <c r="M182" s="206"/>
    </row>
    <row r="183" spans="2:13" ht="30" customHeight="1" x14ac:dyDescent="0.25">
      <c r="B183" s="644">
        <v>9</v>
      </c>
      <c r="C183" s="87" t="str">
        <f t="shared" ca="1" si="14"/>
        <v>Clinical Lecturer</v>
      </c>
      <c r="D183" s="93">
        <f t="shared" ca="1" si="20"/>
        <v>4.8076923076923087E-2</v>
      </c>
      <c r="E183" s="93">
        <f t="shared" ca="1" si="15"/>
        <v>2.793296089385475E-2</v>
      </c>
      <c r="F183" s="93">
        <f t="shared" ca="1" si="16"/>
        <v>3.8759689922480627E-2</v>
      </c>
      <c r="G183" s="93">
        <f t="shared" ca="1" si="17"/>
        <v>4.3859649122807022E-2</v>
      </c>
      <c r="H183" s="93">
        <f t="shared" ca="1" si="18"/>
        <v>0</v>
      </c>
      <c r="I183" s="94">
        <f t="shared" ca="1" si="19"/>
        <v>3.8022813688212934E-2</v>
      </c>
      <c r="J183" s="64"/>
      <c r="L183" s="5"/>
      <c r="M183" s="206"/>
    </row>
    <row r="184" spans="2:13" ht="30" customHeight="1" x14ac:dyDescent="0.25">
      <c r="B184" s="644">
        <v>10</v>
      </c>
      <c r="C184" s="87" t="str">
        <f t="shared" ca="1" si="14"/>
        <v>Research Assistant</v>
      </c>
      <c r="D184" s="93">
        <f t="shared" ca="1" si="20"/>
        <v>4.8076923076923087E-2</v>
      </c>
      <c r="E184" s="93">
        <f t="shared" ca="1" si="15"/>
        <v>2.793296089385475E-2</v>
      </c>
      <c r="F184" s="93">
        <f t="shared" ca="1" si="16"/>
        <v>3.8759689922480627E-2</v>
      </c>
      <c r="G184" s="93">
        <f t="shared" ca="1" si="17"/>
        <v>4.3859649122807022E-2</v>
      </c>
      <c r="H184" s="93">
        <f t="shared" ca="1" si="18"/>
        <v>0</v>
      </c>
      <c r="I184" s="94">
        <f t="shared" ca="1" si="19"/>
        <v>3.8022813688212934E-2</v>
      </c>
      <c r="J184" s="64"/>
      <c r="L184" s="5"/>
      <c r="M184" s="206"/>
    </row>
    <row r="185" spans="2:13" ht="30" customHeight="1" x14ac:dyDescent="0.25">
      <c r="B185" s="644">
        <v>11</v>
      </c>
      <c r="C185" s="87" t="str">
        <f t="shared" ca="1" si="14"/>
        <v>Lead Investigator</v>
      </c>
      <c r="D185" s="93">
        <f t="shared" ca="1" si="20"/>
        <v>1.9230769230769239E-2</v>
      </c>
      <c r="E185" s="93">
        <f t="shared" ca="1" si="15"/>
        <v>1.1173184357541903E-2</v>
      </c>
      <c r="F185" s="93">
        <f t="shared" ca="1" si="16"/>
        <v>1.5503875968992253E-2</v>
      </c>
      <c r="G185" s="93">
        <f t="shared" ca="1" si="17"/>
        <v>1.7543859649122813E-2</v>
      </c>
      <c r="H185" s="93">
        <f t="shared" ca="1" si="18"/>
        <v>0</v>
      </c>
      <c r="I185" s="94">
        <f t="shared" ca="1" si="19"/>
        <v>1.5209125475285176E-2</v>
      </c>
      <c r="J185" s="64"/>
      <c r="L185" s="5"/>
      <c r="M185" s="206"/>
    </row>
    <row r="186" spans="2:13" ht="30" customHeight="1" x14ac:dyDescent="0.25">
      <c r="B186" s="644">
        <v>12</v>
      </c>
      <c r="C186" s="87" t="str">
        <f t="shared" ca="1" si="14"/>
        <v/>
      </c>
      <c r="D186" s="93">
        <f t="shared" ca="1" si="20"/>
        <v>0</v>
      </c>
      <c r="E186" s="93">
        <f t="shared" ca="1" si="15"/>
        <v>0</v>
      </c>
      <c r="F186" s="93">
        <f t="shared" ca="1" si="16"/>
        <v>0</v>
      </c>
      <c r="G186" s="93">
        <f t="shared" ca="1" si="17"/>
        <v>0</v>
      </c>
      <c r="H186" s="93">
        <f t="shared" ca="1" si="18"/>
        <v>0</v>
      </c>
      <c r="I186" s="94">
        <f t="shared" ca="1" si="19"/>
        <v>0</v>
      </c>
      <c r="J186" s="64"/>
      <c r="L186" s="5"/>
      <c r="M186" s="206"/>
    </row>
    <row r="187" spans="2:13" ht="30" customHeight="1" x14ac:dyDescent="0.25">
      <c r="B187" s="644">
        <v>13</v>
      </c>
      <c r="C187" s="87" t="str">
        <f t="shared" ca="1" si="14"/>
        <v/>
      </c>
      <c r="D187" s="93">
        <f t="shared" ca="1" si="20"/>
        <v>0</v>
      </c>
      <c r="E187" s="93">
        <f t="shared" ca="1" si="15"/>
        <v>0</v>
      </c>
      <c r="F187" s="93">
        <f t="shared" ca="1" si="16"/>
        <v>0</v>
      </c>
      <c r="G187" s="93">
        <f t="shared" ca="1" si="17"/>
        <v>0</v>
      </c>
      <c r="H187" s="93">
        <f t="shared" ca="1" si="18"/>
        <v>0</v>
      </c>
      <c r="I187" s="94">
        <f t="shared" ca="1" si="19"/>
        <v>0</v>
      </c>
      <c r="J187" s="64"/>
      <c r="L187" s="5"/>
      <c r="M187" s="206"/>
    </row>
    <row r="188" spans="2:13" ht="30" customHeight="1" x14ac:dyDescent="0.25">
      <c r="B188" s="644">
        <v>14</v>
      </c>
      <c r="C188" s="87" t="str">
        <f t="shared" ca="1" si="14"/>
        <v/>
      </c>
      <c r="D188" s="93">
        <f t="shared" ca="1" si="20"/>
        <v>0</v>
      </c>
      <c r="E188" s="93">
        <f t="shared" ca="1" si="15"/>
        <v>0</v>
      </c>
      <c r="F188" s="93">
        <f t="shared" ca="1" si="16"/>
        <v>0</v>
      </c>
      <c r="G188" s="93">
        <f t="shared" ca="1" si="17"/>
        <v>0</v>
      </c>
      <c r="H188" s="93">
        <f t="shared" ca="1" si="18"/>
        <v>0</v>
      </c>
      <c r="I188" s="94">
        <f t="shared" ca="1" si="19"/>
        <v>0</v>
      </c>
      <c r="J188" s="64"/>
      <c r="L188" s="5"/>
      <c r="M188" s="206"/>
    </row>
    <row r="189" spans="2:13" ht="30" customHeight="1" x14ac:dyDescent="0.25">
      <c r="B189" s="644">
        <v>15</v>
      </c>
      <c r="C189" s="87" t="str">
        <f t="shared" ca="1" si="14"/>
        <v/>
      </c>
      <c r="D189" s="93">
        <f t="shared" ca="1" si="20"/>
        <v>0</v>
      </c>
      <c r="E189" s="93">
        <f t="shared" ca="1" si="15"/>
        <v>0</v>
      </c>
      <c r="F189" s="93">
        <f t="shared" ca="1" si="16"/>
        <v>0</v>
      </c>
      <c r="G189" s="93">
        <f t="shared" ca="1" si="17"/>
        <v>0</v>
      </c>
      <c r="H189" s="93">
        <f t="shared" ca="1" si="18"/>
        <v>0</v>
      </c>
      <c r="I189" s="94">
        <f t="shared" ca="1" si="19"/>
        <v>0</v>
      </c>
      <c r="J189" s="64"/>
      <c r="L189" s="5"/>
      <c r="M189" s="206"/>
    </row>
    <row r="190" spans="2:13" ht="30" customHeight="1" x14ac:dyDescent="0.25">
      <c r="B190" s="644">
        <v>16</v>
      </c>
      <c r="C190" s="87" t="str">
        <f t="shared" ca="1" si="14"/>
        <v/>
      </c>
      <c r="D190" s="93">
        <f t="shared" ca="1" si="20"/>
        <v>0</v>
      </c>
      <c r="E190" s="93">
        <f t="shared" ca="1" si="15"/>
        <v>0</v>
      </c>
      <c r="F190" s="93">
        <f t="shared" ca="1" si="16"/>
        <v>0</v>
      </c>
      <c r="G190" s="93">
        <f t="shared" ca="1" si="17"/>
        <v>0</v>
      </c>
      <c r="H190" s="93">
        <f t="shared" ca="1" si="18"/>
        <v>0</v>
      </c>
      <c r="I190" s="94">
        <f t="shared" ca="1" si="19"/>
        <v>0</v>
      </c>
      <c r="J190" s="64"/>
      <c r="L190" s="5"/>
      <c r="M190" s="206"/>
    </row>
    <row r="191" spans="2:13" ht="30" customHeight="1" x14ac:dyDescent="0.25">
      <c r="B191" s="644">
        <v>17</v>
      </c>
      <c r="C191" s="87" t="str">
        <f t="shared" ca="1" si="14"/>
        <v/>
      </c>
      <c r="D191" s="93">
        <f t="shared" ca="1" si="20"/>
        <v>0</v>
      </c>
      <c r="E191" s="93">
        <f t="shared" ca="1" si="15"/>
        <v>0</v>
      </c>
      <c r="F191" s="93">
        <f t="shared" ca="1" si="16"/>
        <v>0</v>
      </c>
      <c r="G191" s="93">
        <f t="shared" ca="1" si="17"/>
        <v>0</v>
      </c>
      <c r="H191" s="93">
        <f t="shared" ca="1" si="18"/>
        <v>0</v>
      </c>
      <c r="I191" s="94">
        <f t="shared" ca="1" si="19"/>
        <v>0</v>
      </c>
      <c r="J191" s="64"/>
      <c r="L191" s="5"/>
      <c r="M191" s="206"/>
    </row>
    <row r="192" spans="2:13" ht="30" customHeight="1" x14ac:dyDescent="0.25">
      <c r="B192" s="644">
        <v>18</v>
      </c>
      <c r="C192" s="87" t="str">
        <f t="shared" ca="1" si="14"/>
        <v/>
      </c>
      <c r="D192" s="93">
        <f t="shared" ca="1" si="20"/>
        <v>0</v>
      </c>
      <c r="E192" s="93">
        <f t="shared" ca="1" si="15"/>
        <v>0</v>
      </c>
      <c r="F192" s="93">
        <f t="shared" ca="1" si="16"/>
        <v>0</v>
      </c>
      <c r="G192" s="93">
        <f t="shared" ca="1" si="17"/>
        <v>0</v>
      </c>
      <c r="H192" s="93">
        <f t="shared" ca="1" si="18"/>
        <v>0</v>
      </c>
      <c r="I192" s="94">
        <f t="shared" ca="1" si="19"/>
        <v>0</v>
      </c>
      <c r="J192" s="64"/>
      <c r="L192" s="5"/>
      <c r="M192" s="206"/>
    </row>
    <row r="193" spans="2:21" s="107" customFormat="1" ht="30" customHeight="1" x14ac:dyDescent="0.25">
      <c r="B193" s="644">
        <v>19</v>
      </c>
      <c r="C193" s="87" t="str">
        <f t="shared" ca="1" si="14"/>
        <v/>
      </c>
      <c r="D193" s="93">
        <f t="shared" ca="1" si="20"/>
        <v>0</v>
      </c>
      <c r="E193" s="93">
        <f t="shared" ca="1" si="15"/>
        <v>0</v>
      </c>
      <c r="F193" s="93">
        <f t="shared" ca="1" si="16"/>
        <v>0</v>
      </c>
      <c r="G193" s="93">
        <f t="shared" ca="1" si="17"/>
        <v>0</v>
      </c>
      <c r="H193" s="93">
        <f t="shared" ca="1" si="18"/>
        <v>0</v>
      </c>
      <c r="I193" s="94">
        <f t="shared" ca="1" si="19"/>
        <v>0</v>
      </c>
      <c r="J193" s="64"/>
      <c r="L193" s="5"/>
      <c r="M193" s="206"/>
      <c r="N193"/>
      <c r="O193"/>
      <c r="P193"/>
      <c r="Q193"/>
      <c r="U193"/>
    </row>
    <row r="194" spans="2:21" s="107" customFormat="1" ht="30" customHeight="1" x14ac:dyDescent="0.25">
      <c r="B194" s="644">
        <v>20</v>
      </c>
      <c r="C194" s="87" t="str">
        <f t="shared" ca="1" si="14"/>
        <v/>
      </c>
      <c r="D194" s="93">
        <f t="shared" ca="1" si="20"/>
        <v>0</v>
      </c>
      <c r="E194" s="93">
        <f t="shared" ca="1" si="15"/>
        <v>0</v>
      </c>
      <c r="F194" s="93">
        <f t="shared" ca="1" si="16"/>
        <v>0</v>
      </c>
      <c r="G194" s="93">
        <f t="shared" ca="1" si="17"/>
        <v>0</v>
      </c>
      <c r="H194" s="93">
        <f t="shared" ca="1" si="18"/>
        <v>0</v>
      </c>
      <c r="I194" s="94">
        <f t="shared" ca="1" si="19"/>
        <v>0</v>
      </c>
      <c r="J194" s="64"/>
      <c r="L194" s="5"/>
      <c r="M194" s="206"/>
      <c r="N194"/>
      <c r="O194"/>
      <c r="P194"/>
      <c r="Q194"/>
      <c r="U194"/>
    </row>
    <row r="195" spans="2:21" s="107" customFormat="1" ht="30" customHeight="1" x14ac:dyDescent="0.25">
      <c r="B195" s="644">
        <v>21</v>
      </c>
      <c r="C195" s="87" t="str">
        <f t="shared" ca="1" si="14"/>
        <v/>
      </c>
      <c r="D195" s="93">
        <f t="shared" ca="1" si="20"/>
        <v>0</v>
      </c>
      <c r="E195" s="93">
        <f t="shared" ca="1" si="15"/>
        <v>0</v>
      </c>
      <c r="F195" s="93">
        <f t="shared" ca="1" si="16"/>
        <v>0</v>
      </c>
      <c r="G195" s="93">
        <f t="shared" ca="1" si="17"/>
        <v>0</v>
      </c>
      <c r="H195" s="93">
        <f t="shared" ca="1" si="18"/>
        <v>0</v>
      </c>
      <c r="I195" s="94">
        <f t="shared" ca="1" si="19"/>
        <v>0</v>
      </c>
      <c r="J195" s="64"/>
      <c r="L195" s="5"/>
      <c r="M195" s="206"/>
      <c r="N195"/>
      <c r="O195"/>
      <c r="P195"/>
      <c r="Q195"/>
      <c r="U195"/>
    </row>
    <row r="196" spans="2:21" s="107" customFormat="1" ht="30" customHeight="1" x14ac:dyDescent="0.25">
      <c r="B196" s="644">
        <v>22</v>
      </c>
      <c r="C196" s="87" t="str">
        <f t="shared" ca="1" si="14"/>
        <v/>
      </c>
      <c r="D196" s="93">
        <f t="shared" ca="1" si="20"/>
        <v>0</v>
      </c>
      <c r="E196" s="93">
        <f t="shared" ca="1" si="15"/>
        <v>0</v>
      </c>
      <c r="F196" s="93">
        <f t="shared" ca="1" si="16"/>
        <v>0</v>
      </c>
      <c r="G196" s="93">
        <f t="shared" ca="1" si="17"/>
        <v>0</v>
      </c>
      <c r="H196" s="93">
        <f t="shared" ca="1" si="18"/>
        <v>0</v>
      </c>
      <c r="I196" s="94">
        <f t="shared" ca="1" si="19"/>
        <v>0</v>
      </c>
      <c r="J196" s="64"/>
      <c r="L196" s="5"/>
      <c r="M196" s="206"/>
      <c r="N196"/>
      <c r="O196"/>
      <c r="P196"/>
      <c r="Q196"/>
      <c r="U196"/>
    </row>
    <row r="197" spans="2:21" s="107" customFormat="1" ht="30" customHeight="1" x14ac:dyDescent="0.25">
      <c r="B197" s="644"/>
      <c r="C197" s="87" t="str">
        <f t="shared" ca="1" si="14"/>
        <v/>
      </c>
      <c r="D197" s="93">
        <f t="shared" ca="1" si="20"/>
        <v>0</v>
      </c>
      <c r="E197" s="93">
        <f t="shared" ca="1" si="15"/>
        <v>0</v>
      </c>
      <c r="F197" s="93">
        <f t="shared" ca="1" si="16"/>
        <v>0</v>
      </c>
      <c r="G197" s="93">
        <f t="shared" ca="1" si="17"/>
        <v>0</v>
      </c>
      <c r="H197" s="93">
        <f t="shared" ca="1" si="18"/>
        <v>0</v>
      </c>
      <c r="I197" s="94">
        <f t="shared" ca="1" si="19"/>
        <v>0</v>
      </c>
      <c r="J197" s="64"/>
      <c r="L197" s="5"/>
      <c r="M197" s="206"/>
      <c r="N197"/>
      <c r="O197"/>
      <c r="P197"/>
      <c r="Q197"/>
      <c r="U197"/>
    </row>
    <row r="198" spans="2:21" s="107" customFormat="1" ht="30" customHeight="1" x14ac:dyDescent="0.25">
      <c r="B198" s="644"/>
      <c r="C198" s="87" t="str">
        <f t="shared" ca="1" si="14"/>
        <v/>
      </c>
      <c r="D198" s="93">
        <f t="shared" ca="1" si="20"/>
        <v>0</v>
      </c>
      <c r="E198" s="93">
        <f t="shared" ca="1" si="15"/>
        <v>0</v>
      </c>
      <c r="F198" s="93">
        <f t="shared" ca="1" si="16"/>
        <v>0</v>
      </c>
      <c r="G198" s="93">
        <f t="shared" ca="1" si="17"/>
        <v>0</v>
      </c>
      <c r="H198" s="93">
        <f t="shared" ca="1" si="18"/>
        <v>0</v>
      </c>
      <c r="I198" s="94">
        <f t="shared" ca="1" si="19"/>
        <v>0</v>
      </c>
      <c r="J198" s="64"/>
      <c r="L198" s="5"/>
      <c r="M198" s="206"/>
      <c r="N198"/>
      <c r="O198"/>
      <c r="P198"/>
      <c r="Q198"/>
      <c r="U198"/>
    </row>
    <row r="199" spans="2:21" s="107" customFormat="1" ht="30" customHeight="1" x14ac:dyDescent="0.25">
      <c r="B199" s="644"/>
      <c r="C199" s="87" t="str">
        <f t="shared" ca="1" si="14"/>
        <v/>
      </c>
      <c r="D199" s="93">
        <f t="shared" ca="1" si="20"/>
        <v>0</v>
      </c>
      <c r="E199" s="93">
        <f t="shared" ca="1" si="15"/>
        <v>0</v>
      </c>
      <c r="F199" s="93">
        <f t="shared" ca="1" si="16"/>
        <v>0</v>
      </c>
      <c r="G199" s="93">
        <f t="shared" ca="1" si="17"/>
        <v>0</v>
      </c>
      <c r="H199" s="93">
        <f t="shared" ca="1" si="18"/>
        <v>0</v>
      </c>
      <c r="I199" s="94">
        <f t="shared" ca="1" si="19"/>
        <v>0</v>
      </c>
      <c r="J199" s="64"/>
      <c r="L199" s="5"/>
      <c r="M199" s="206"/>
      <c r="N199"/>
      <c r="O199"/>
      <c r="P199"/>
      <c r="Q199"/>
      <c r="U199"/>
    </row>
    <row r="200" spans="2:21" s="107" customFormat="1" ht="30" customHeight="1" x14ac:dyDescent="0.25">
      <c r="B200" s="644"/>
      <c r="C200" s="87" t="str">
        <f t="shared" ca="1" si="14"/>
        <v/>
      </c>
      <c r="D200" s="93">
        <f t="shared" ca="1" si="20"/>
        <v>0</v>
      </c>
      <c r="E200" s="93">
        <f t="shared" ca="1" si="15"/>
        <v>0</v>
      </c>
      <c r="F200" s="93">
        <f t="shared" ca="1" si="16"/>
        <v>0</v>
      </c>
      <c r="G200" s="93">
        <f t="shared" ca="1" si="17"/>
        <v>0</v>
      </c>
      <c r="H200" s="93">
        <f t="shared" ca="1" si="18"/>
        <v>0</v>
      </c>
      <c r="I200" s="94">
        <f t="shared" ca="1" si="19"/>
        <v>0</v>
      </c>
      <c r="J200" s="64"/>
      <c r="L200" s="5"/>
      <c r="M200" s="206"/>
      <c r="N200"/>
      <c r="O200"/>
      <c r="P200"/>
      <c r="Q200"/>
      <c r="U200"/>
    </row>
    <row r="201" spans="2:21" s="107" customFormat="1" ht="30" customHeight="1" x14ac:dyDescent="0.25">
      <c r="B201" s="644"/>
      <c r="C201" s="87" t="str">
        <f t="shared" ca="1" si="14"/>
        <v/>
      </c>
      <c r="D201" s="93">
        <f t="shared" ca="1" si="20"/>
        <v>0</v>
      </c>
      <c r="E201" s="93">
        <f t="shared" ca="1" si="15"/>
        <v>0</v>
      </c>
      <c r="F201" s="93">
        <f t="shared" ca="1" si="16"/>
        <v>0</v>
      </c>
      <c r="G201" s="93">
        <f t="shared" ca="1" si="17"/>
        <v>0</v>
      </c>
      <c r="H201" s="93">
        <f t="shared" ca="1" si="18"/>
        <v>0</v>
      </c>
      <c r="I201" s="94">
        <f t="shared" ca="1" si="19"/>
        <v>0</v>
      </c>
      <c r="J201" s="64"/>
      <c r="L201" s="5"/>
      <c r="M201" s="206"/>
      <c r="N201"/>
      <c r="O201"/>
      <c r="P201"/>
      <c r="Q201"/>
      <c r="U201"/>
    </row>
    <row r="202" spans="2:21" s="107" customFormat="1" ht="30" customHeight="1" x14ac:dyDescent="0.25">
      <c r="B202" s="644"/>
      <c r="C202" s="87" t="str">
        <f t="shared" ca="1" si="14"/>
        <v/>
      </c>
      <c r="D202" s="93">
        <f t="shared" ca="1" si="20"/>
        <v>0</v>
      </c>
      <c r="E202" s="93">
        <f t="shared" ca="1" si="15"/>
        <v>0</v>
      </c>
      <c r="F202" s="93">
        <f t="shared" ca="1" si="16"/>
        <v>0</v>
      </c>
      <c r="G202" s="93">
        <f t="shared" ca="1" si="17"/>
        <v>0</v>
      </c>
      <c r="H202" s="93">
        <f t="shared" ca="1" si="18"/>
        <v>0</v>
      </c>
      <c r="I202" s="94">
        <f t="shared" ca="1" si="19"/>
        <v>0</v>
      </c>
      <c r="J202" s="64"/>
      <c r="L202" s="5"/>
      <c r="M202" s="206"/>
    </row>
    <row r="203" spans="2:21" s="107" customFormat="1" ht="30" customHeight="1" x14ac:dyDescent="0.25">
      <c r="B203" s="644"/>
      <c r="C203" s="87" t="str">
        <f t="shared" ca="1" si="14"/>
        <v/>
      </c>
      <c r="D203" s="93">
        <f t="shared" ca="1" si="20"/>
        <v>0</v>
      </c>
      <c r="E203" s="93">
        <f t="shared" ca="1" si="15"/>
        <v>0</v>
      </c>
      <c r="F203" s="93">
        <f t="shared" ca="1" si="16"/>
        <v>0</v>
      </c>
      <c r="G203" s="93">
        <f t="shared" ca="1" si="17"/>
        <v>0</v>
      </c>
      <c r="H203" s="93">
        <f t="shared" ca="1" si="18"/>
        <v>0</v>
      </c>
      <c r="I203" s="94">
        <f t="shared" ca="1" si="19"/>
        <v>0</v>
      </c>
      <c r="J203" s="64"/>
      <c r="L203" s="5"/>
      <c r="M203" s="206"/>
    </row>
    <row r="204" spans="2:21" s="107" customFormat="1" ht="30" customHeight="1" x14ac:dyDescent="0.25">
      <c r="B204" s="644"/>
      <c r="C204" s="87" t="str">
        <f t="shared" ca="1" si="14"/>
        <v/>
      </c>
      <c r="D204" s="93">
        <f t="shared" ca="1" si="20"/>
        <v>0</v>
      </c>
      <c r="E204" s="93">
        <f t="shared" ca="1" si="15"/>
        <v>0</v>
      </c>
      <c r="F204" s="93">
        <f t="shared" ca="1" si="16"/>
        <v>0</v>
      </c>
      <c r="G204" s="93">
        <f t="shared" ca="1" si="17"/>
        <v>0</v>
      </c>
      <c r="H204" s="93">
        <f t="shared" ca="1" si="18"/>
        <v>0</v>
      </c>
      <c r="I204" s="94">
        <f t="shared" ca="1" si="19"/>
        <v>0</v>
      </c>
      <c r="J204" s="64"/>
    </row>
    <row r="205" spans="2:21" s="107" customFormat="1" ht="30" customHeight="1" x14ac:dyDescent="0.25">
      <c r="B205" s="644"/>
      <c r="C205" s="87" t="str">
        <f t="shared" ca="1" si="14"/>
        <v/>
      </c>
      <c r="D205" s="93">
        <f t="shared" ca="1" si="20"/>
        <v>0</v>
      </c>
      <c r="E205" s="93">
        <f t="shared" ca="1" si="15"/>
        <v>0</v>
      </c>
      <c r="F205" s="93">
        <f t="shared" ca="1" si="16"/>
        <v>0</v>
      </c>
      <c r="G205" s="93">
        <f t="shared" ca="1" si="17"/>
        <v>0</v>
      </c>
      <c r="H205" s="93">
        <f t="shared" ca="1" si="18"/>
        <v>0</v>
      </c>
      <c r="I205" s="94">
        <f t="shared" ca="1" si="19"/>
        <v>0</v>
      </c>
      <c r="J205" s="64"/>
    </row>
    <row r="206" spans="2:21" s="107" customFormat="1" ht="30" customHeight="1" x14ac:dyDescent="0.25">
      <c r="B206" s="644"/>
      <c r="C206" s="87" t="str">
        <f t="shared" ca="1" si="14"/>
        <v/>
      </c>
      <c r="D206" s="93">
        <f t="shared" ca="1" si="20"/>
        <v>0</v>
      </c>
      <c r="E206" s="93">
        <f t="shared" ca="1" si="15"/>
        <v>0</v>
      </c>
      <c r="F206" s="93">
        <f t="shared" ca="1" si="16"/>
        <v>0</v>
      </c>
      <c r="G206" s="93">
        <f t="shared" ca="1" si="17"/>
        <v>0</v>
      </c>
      <c r="H206" s="93">
        <f t="shared" ca="1" si="18"/>
        <v>0</v>
      </c>
      <c r="I206" s="94">
        <f t="shared" ca="1" si="19"/>
        <v>0</v>
      </c>
      <c r="J206" s="64"/>
    </row>
    <row r="207" spans="2:21" s="107" customFormat="1" ht="30" customHeight="1" x14ac:dyDescent="0.25">
      <c r="B207" s="644"/>
      <c r="C207" s="87" t="str">
        <f t="shared" ref="C207:C224" ca="1" si="21">C154</f>
        <v/>
      </c>
      <c r="D207" s="93">
        <f t="shared" ref="D207:D224" ca="1" si="22">IFERROR(D154/$D$172,0)</f>
        <v>0</v>
      </c>
      <c r="E207" s="93">
        <f t="shared" ref="E207:E224" ca="1" si="23">IFERROR(E154/$E$172,0)</f>
        <v>0</v>
      </c>
      <c r="F207" s="93">
        <f t="shared" ref="F207:F224" ca="1" si="24">IFERROR(F154/$F$172,0)</f>
        <v>0</v>
      </c>
      <c r="G207" s="93">
        <f t="shared" ref="G207:G224" ca="1" si="25">IFERROR(G154/$G$172,0)</f>
        <v>0</v>
      </c>
      <c r="H207" s="93">
        <f t="shared" ref="H207:H224" ca="1" si="26">IFERROR(H154/$H$172,0)</f>
        <v>0</v>
      </c>
      <c r="I207" s="94">
        <f t="shared" ref="I207:I224" ca="1" si="27">IFERROR(I154/$I$172,0)</f>
        <v>0</v>
      </c>
      <c r="J207" s="64"/>
    </row>
    <row r="208" spans="2:21" s="107" customFormat="1" ht="30" customHeight="1" x14ac:dyDescent="0.25">
      <c r="B208" s="644"/>
      <c r="C208" s="87" t="str">
        <f t="shared" ca="1" si="21"/>
        <v/>
      </c>
      <c r="D208" s="93">
        <f t="shared" ca="1" si="22"/>
        <v>0</v>
      </c>
      <c r="E208" s="93">
        <f t="shared" ca="1" si="23"/>
        <v>0</v>
      </c>
      <c r="F208" s="93">
        <f t="shared" ca="1" si="24"/>
        <v>0</v>
      </c>
      <c r="G208" s="93">
        <f t="shared" ca="1" si="25"/>
        <v>0</v>
      </c>
      <c r="H208" s="93">
        <f t="shared" ca="1" si="26"/>
        <v>0</v>
      </c>
      <c r="I208" s="94">
        <f t="shared" ca="1" si="27"/>
        <v>0</v>
      </c>
      <c r="J208" s="64"/>
    </row>
    <row r="209" spans="2:10" s="107" customFormat="1" ht="30" customHeight="1" x14ac:dyDescent="0.25">
      <c r="B209" s="644"/>
      <c r="C209" s="87" t="str">
        <f t="shared" ca="1" si="21"/>
        <v/>
      </c>
      <c r="D209" s="93">
        <f t="shared" ca="1" si="22"/>
        <v>0</v>
      </c>
      <c r="E209" s="93">
        <f t="shared" ca="1" si="23"/>
        <v>0</v>
      </c>
      <c r="F209" s="93">
        <f t="shared" ca="1" si="24"/>
        <v>0</v>
      </c>
      <c r="G209" s="93">
        <f t="shared" ca="1" si="25"/>
        <v>0</v>
      </c>
      <c r="H209" s="93">
        <f t="shared" ca="1" si="26"/>
        <v>0</v>
      </c>
      <c r="I209" s="94">
        <f t="shared" ca="1" si="27"/>
        <v>0</v>
      </c>
      <c r="J209" s="64"/>
    </row>
    <row r="210" spans="2:10" s="107" customFormat="1" ht="30" customHeight="1" x14ac:dyDescent="0.25">
      <c r="B210" s="644"/>
      <c r="C210" s="87" t="str">
        <f t="shared" ca="1" si="21"/>
        <v/>
      </c>
      <c r="D210" s="93">
        <f t="shared" ca="1" si="22"/>
        <v>0</v>
      </c>
      <c r="E210" s="93">
        <f t="shared" ca="1" si="23"/>
        <v>0</v>
      </c>
      <c r="F210" s="93">
        <f t="shared" ca="1" si="24"/>
        <v>0</v>
      </c>
      <c r="G210" s="93">
        <f t="shared" ca="1" si="25"/>
        <v>0</v>
      </c>
      <c r="H210" s="93">
        <f t="shared" ca="1" si="26"/>
        <v>0</v>
      </c>
      <c r="I210" s="94">
        <f t="shared" ca="1" si="27"/>
        <v>0</v>
      </c>
      <c r="J210" s="64"/>
    </row>
    <row r="211" spans="2:10" s="107" customFormat="1" ht="30" customHeight="1" x14ac:dyDescent="0.25">
      <c r="B211" s="644"/>
      <c r="C211" s="87" t="str">
        <f t="shared" ca="1" si="21"/>
        <v/>
      </c>
      <c r="D211" s="93">
        <f t="shared" ca="1" si="22"/>
        <v>0</v>
      </c>
      <c r="E211" s="93">
        <f t="shared" ca="1" si="23"/>
        <v>0</v>
      </c>
      <c r="F211" s="93">
        <f t="shared" ca="1" si="24"/>
        <v>0</v>
      </c>
      <c r="G211" s="93">
        <f t="shared" ca="1" si="25"/>
        <v>0</v>
      </c>
      <c r="H211" s="93">
        <f t="shared" ca="1" si="26"/>
        <v>0</v>
      </c>
      <c r="I211" s="94">
        <f t="shared" ca="1" si="27"/>
        <v>0</v>
      </c>
      <c r="J211" s="64"/>
    </row>
    <row r="212" spans="2:10" s="107" customFormat="1" ht="30" customHeight="1" x14ac:dyDescent="0.25">
      <c r="B212" s="644"/>
      <c r="C212" s="87" t="str">
        <f t="shared" ca="1" si="21"/>
        <v/>
      </c>
      <c r="D212" s="93">
        <f t="shared" ca="1" si="22"/>
        <v>0</v>
      </c>
      <c r="E212" s="93">
        <f t="shared" ca="1" si="23"/>
        <v>0</v>
      </c>
      <c r="F212" s="93">
        <f t="shared" ca="1" si="24"/>
        <v>0</v>
      </c>
      <c r="G212" s="93">
        <f t="shared" ca="1" si="25"/>
        <v>0</v>
      </c>
      <c r="H212" s="93">
        <f t="shared" ca="1" si="26"/>
        <v>0</v>
      </c>
      <c r="I212" s="94">
        <f t="shared" ca="1" si="27"/>
        <v>0</v>
      </c>
      <c r="J212" s="64"/>
    </row>
    <row r="213" spans="2:10" s="107" customFormat="1" ht="30" customHeight="1" x14ac:dyDescent="0.25">
      <c r="B213" s="644"/>
      <c r="C213" s="87" t="str">
        <f t="shared" ca="1" si="21"/>
        <v/>
      </c>
      <c r="D213" s="93">
        <f t="shared" ca="1" si="22"/>
        <v>0</v>
      </c>
      <c r="E213" s="93">
        <f t="shared" ca="1" si="23"/>
        <v>0</v>
      </c>
      <c r="F213" s="93">
        <f t="shared" ca="1" si="24"/>
        <v>0</v>
      </c>
      <c r="G213" s="93">
        <f t="shared" ca="1" si="25"/>
        <v>0</v>
      </c>
      <c r="H213" s="93">
        <f t="shared" ca="1" si="26"/>
        <v>0</v>
      </c>
      <c r="I213" s="94">
        <f t="shared" ca="1" si="27"/>
        <v>0</v>
      </c>
      <c r="J213" s="64"/>
    </row>
    <row r="214" spans="2:10" s="107" customFormat="1" ht="30" customHeight="1" x14ac:dyDescent="0.25">
      <c r="B214" s="644"/>
      <c r="C214" s="87" t="str">
        <f t="shared" ca="1" si="21"/>
        <v/>
      </c>
      <c r="D214" s="93">
        <f t="shared" ca="1" si="22"/>
        <v>0</v>
      </c>
      <c r="E214" s="93">
        <f t="shared" ca="1" si="23"/>
        <v>0</v>
      </c>
      <c r="F214" s="93">
        <f t="shared" ca="1" si="24"/>
        <v>0</v>
      </c>
      <c r="G214" s="93">
        <f t="shared" ca="1" si="25"/>
        <v>0</v>
      </c>
      <c r="H214" s="93">
        <f t="shared" ca="1" si="26"/>
        <v>0</v>
      </c>
      <c r="I214" s="94">
        <f t="shared" ca="1" si="27"/>
        <v>0</v>
      </c>
      <c r="J214" s="64"/>
    </row>
    <row r="215" spans="2:10" s="107" customFormat="1" ht="30" customHeight="1" x14ac:dyDescent="0.25">
      <c r="B215" s="644"/>
      <c r="C215" s="87" t="str">
        <f t="shared" ca="1" si="21"/>
        <v/>
      </c>
      <c r="D215" s="93">
        <f t="shared" ca="1" si="22"/>
        <v>0</v>
      </c>
      <c r="E215" s="93">
        <f t="shared" ca="1" si="23"/>
        <v>0</v>
      </c>
      <c r="F215" s="93">
        <f t="shared" ca="1" si="24"/>
        <v>0</v>
      </c>
      <c r="G215" s="93">
        <f t="shared" ca="1" si="25"/>
        <v>0</v>
      </c>
      <c r="H215" s="93">
        <f t="shared" ca="1" si="26"/>
        <v>0</v>
      </c>
      <c r="I215" s="94">
        <f t="shared" ca="1" si="27"/>
        <v>0</v>
      </c>
      <c r="J215" s="64"/>
    </row>
    <row r="216" spans="2:10" s="107" customFormat="1" ht="30" customHeight="1" x14ac:dyDescent="0.25">
      <c r="B216" s="644"/>
      <c r="C216" s="87" t="str">
        <f t="shared" ca="1" si="21"/>
        <v/>
      </c>
      <c r="D216" s="93">
        <f t="shared" ca="1" si="22"/>
        <v>0</v>
      </c>
      <c r="E216" s="93">
        <f t="shared" ca="1" si="23"/>
        <v>0</v>
      </c>
      <c r="F216" s="93">
        <f t="shared" ca="1" si="24"/>
        <v>0</v>
      </c>
      <c r="G216" s="93">
        <f t="shared" ca="1" si="25"/>
        <v>0</v>
      </c>
      <c r="H216" s="93">
        <f t="shared" ca="1" si="26"/>
        <v>0</v>
      </c>
      <c r="I216" s="94">
        <f t="shared" ca="1" si="27"/>
        <v>0</v>
      </c>
      <c r="J216" s="64"/>
    </row>
    <row r="217" spans="2:10" s="107" customFormat="1" ht="30" customHeight="1" x14ac:dyDescent="0.25">
      <c r="B217" s="644"/>
      <c r="C217" s="87" t="str">
        <f t="shared" ca="1" si="21"/>
        <v/>
      </c>
      <c r="D217" s="93">
        <f t="shared" ca="1" si="22"/>
        <v>0</v>
      </c>
      <c r="E217" s="93">
        <f t="shared" ca="1" si="23"/>
        <v>0</v>
      </c>
      <c r="F217" s="93">
        <f t="shared" ca="1" si="24"/>
        <v>0</v>
      </c>
      <c r="G217" s="93">
        <f t="shared" ca="1" si="25"/>
        <v>0</v>
      </c>
      <c r="H217" s="93">
        <f t="shared" ca="1" si="26"/>
        <v>0</v>
      </c>
      <c r="I217" s="94">
        <f t="shared" ca="1" si="27"/>
        <v>0</v>
      </c>
      <c r="J217" s="64"/>
    </row>
    <row r="218" spans="2:10" s="107" customFormat="1" ht="30" customHeight="1" x14ac:dyDescent="0.25">
      <c r="B218" s="644"/>
      <c r="C218" s="87" t="str">
        <f t="shared" ca="1" si="21"/>
        <v/>
      </c>
      <c r="D218" s="93">
        <f t="shared" ca="1" si="22"/>
        <v>0</v>
      </c>
      <c r="E218" s="93">
        <f t="shared" ca="1" si="23"/>
        <v>0</v>
      </c>
      <c r="F218" s="93">
        <f t="shared" ca="1" si="24"/>
        <v>0</v>
      </c>
      <c r="G218" s="93">
        <f t="shared" ca="1" si="25"/>
        <v>0</v>
      </c>
      <c r="H218" s="93">
        <f t="shared" ca="1" si="26"/>
        <v>0</v>
      </c>
      <c r="I218" s="94">
        <f t="shared" ca="1" si="27"/>
        <v>0</v>
      </c>
      <c r="J218" s="64"/>
    </row>
    <row r="219" spans="2:10" s="107" customFormat="1" ht="30" customHeight="1" x14ac:dyDescent="0.25">
      <c r="B219" s="644"/>
      <c r="C219" s="87" t="str">
        <f t="shared" ca="1" si="21"/>
        <v/>
      </c>
      <c r="D219" s="93">
        <f t="shared" ca="1" si="22"/>
        <v>0</v>
      </c>
      <c r="E219" s="93">
        <f t="shared" ca="1" si="23"/>
        <v>0</v>
      </c>
      <c r="F219" s="93">
        <f t="shared" ca="1" si="24"/>
        <v>0</v>
      </c>
      <c r="G219" s="93">
        <f t="shared" ca="1" si="25"/>
        <v>0</v>
      </c>
      <c r="H219" s="93">
        <f t="shared" ca="1" si="26"/>
        <v>0</v>
      </c>
      <c r="I219" s="94">
        <f t="shared" ca="1" si="27"/>
        <v>0</v>
      </c>
      <c r="J219" s="64"/>
    </row>
    <row r="220" spans="2:10" s="107" customFormat="1" ht="30" customHeight="1" x14ac:dyDescent="0.25">
      <c r="B220" s="644"/>
      <c r="C220" s="87" t="str">
        <f t="shared" ca="1" si="21"/>
        <v/>
      </c>
      <c r="D220" s="93">
        <f t="shared" ca="1" si="22"/>
        <v>0</v>
      </c>
      <c r="E220" s="93">
        <f t="shared" ca="1" si="23"/>
        <v>0</v>
      </c>
      <c r="F220" s="93">
        <f t="shared" ca="1" si="24"/>
        <v>0</v>
      </c>
      <c r="G220" s="93">
        <f t="shared" ca="1" si="25"/>
        <v>0</v>
      </c>
      <c r="H220" s="93">
        <f t="shared" ca="1" si="26"/>
        <v>0</v>
      </c>
      <c r="I220" s="94">
        <f t="shared" ca="1" si="27"/>
        <v>0</v>
      </c>
      <c r="J220" s="64"/>
    </row>
    <row r="221" spans="2:10" s="107" customFormat="1" ht="30" customHeight="1" x14ac:dyDescent="0.25">
      <c r="B221" s="644"/>
      <c r="C221" s="87" t="str">
        <f t="shared" ca="1" si="21"/>
        <v/>
      </c>
      <c r="D221" s="93">
        <f t="shared" ca="1" si="22"/>
        <v>0</v>
      </c>
      <c r="E221" s="93">
        <f t="shared" ca="1" si="23"/>
        <v>0</v>
      </c>
      <c r="F221" s="93">
        <f t="shared" ca="1" si="24"/>
        <v>0</v>
      </c>
      <c r="G221" s="93">
        <f t="shared" ca="1" si="25"/>
        <v>0</v>
      </c>
      <c r="H221" s="93">
        <f t="shared" ca="1" si="26"/>
        <v>0</v>
      </c>
      <c r="I221" s="94">
        <f t="shared" ca="1" si="27"/>
        <v>0</v>
      </c>
      <c r="J221" s="64"/>
    </row>
    <row r="222" spans="2:10" s="107" customFormat="1" ht="30" customHeight="1" x14ac:dyDescent="0.25">
      <c r="B222" s="644"/>
      <c r="C222" s="87" t="str">
        <f t="shared" ca="1" si="21"/>
        <v/>
      </c>
      <c r="D222" s="93">
        <f t="shared" ca="1" si="22"/>
        <v>0</v>
      </c>
      <c r="E222" s="93">
        <f t="shared" ca="1" si="23"/>
        <v>0</v>
      </c>
      <c r="F222" s="93">
        <f t="shared" ca="1" si="24"/>
        <v>0</v>
      </c>
      <c r="G222" s="93">
        <f t="shared" ca="1" si="25"/>
        <v>0</v>
      </c>
      <c r="H222" s="93">
        <f t="shared" ca="1" si="26"/>
        <v>0</v>
      </c>
      <c r="I222" s="94">
        <f t="shared" ca="1" si="27"/>
        <v>0</v>
      </c>
      <c r="J222" s="64"/>
    </row>
    <row r="223" spans="2:10" s="107" customFormat="1" ht="30" customHeight="1" x14ac:dyDescent="0.25">
      <c r="B223" s="644">
        <v>23</v>
      </c>
      <c r="C223" s="87" t="str">
        <f t="shared" ca="1" si="21"/>
        <v/>
      </c>
      <c r="D223" s="93">
        <f t="shared" ca="1" si="22"/>
        <v>0</v>
      </c>
      <c r="E223" s="93">
        <f t="shared" ca="1" si="23"/>
        <v>0</v>
      </c>
      <c r="F223" s="93">
        <f t="shared" ca="1" si="24"/>
        <v>0</v>
      </c>
      <c r="G223" s="93">
        <f t="shared" ca="1" si="25"/>
        <v>0</v>
      </c>
      <c r="H223" s="93">
        <f t="shared" ca="1" si="26"/>
        <v>0</v>
      </c>
      <c r="I223" s="94">
        <f t="shared" ca="1" si="27"/>
        <v>0</v>
      </c>
      <c r="J223" s="64"/>
    </row>
    <row r="224" spans="2:10" s="107" customFormat="1" ht="30" customHeight="1" thickBot="1" x14ac:dyDescent="0.3">
      <c r="B224" s="644">
        <v>24</v>
      </c>
      <c r="C224" s="201" t="str">
        <f t="shared" ca="1" si="21"/>
        <v/>
      </c>
      <c r="D224" s="202">
        <f t="shared" ca="1" si="22"/>
        <v>0</v>
      </c>
      <c r="E224" s="202">
        <f t="shared" ca="1" si="23"/>
        <v>0</v>
      </c>
      <c r="F224" s="202">
        <f t="shared" ca="1" si="24"/>
        <v>0</v>
      </c>
      <c r="G224" s="202">
        <f t="shared" ca="1" si="25"/>
        <v>0</v>
      </c>
      <c r="H224" s="202">
        <f t="shared" ca="1" si="26"/>
        <v>0</v>
      </c>
      <c r="I224" s="203">
        <f t="shared" ca="1" si="27"/>
        <v>0</v>
      </c>
      <c r="J224" s="64"/>
    </row>
    <row r="225" spans="2:10" ht="30" customHeight="1" thickBot="1" x14ac:dyDescent="0.3">
      <c r="B225" s="642"/>
      <c r="C225" s="83" t="s">
        <v>150</v>
      </c>
      <c r="D225" s="92">
        <f ca="1">SUM(D175:D224)</f>
        <v>1.0000000000000002</v>
      </c>
      <c r="E225" s="92">
        <f ca="1">SUM(E175:E224)</f>
        <v>1.0000000000000002</v>
      </c>
      <c r="F225" s="92">
        <f ca="1">SUM(F175:F224)</f>
        <v>1</v>
      </c>
      <c r="G225" s="92">
        <f ca="1">SUM(G175:G224)</f>
        <v>1.0000000000000002</v>
      </c>
      <c r="H225" s="92">
        <f ca="1">SUM(H175:H224)</f>
        <v>0</v>
      </c>
      <c r="I225" s="95">
        <f ca="1">IFERROR(I172/$I$172,0)</f>
        <v>1</v>
      </c>
      <c r="J225" s="64"/>
    </row>
    <row r="226" spans="2:10" ht="8.1" customHeight="1" x14ac:dyDescent="0.25">
      <c r="B226" s="642"/>
      <c r="C226" s="64"/>
      <c r="D226" s="64"/>
      <c r="E226" s="64"/>
      <c r="F226" s="64"/>
      <c r="G226" s="64"/>
      <c r="H226" s="64"/>
      <c r="I226" s="64"/>
      <c r="J226" s="64"/>
    </row>
    <row r="227" spans="2:10" ht="8.1" customHeight="1" x14ac:dyDescent="0.25"/>
    <row r="228" spans="2:10" ht="11.25" hidden="1" customHeight="1" x14ac:dyDescent="0.25">
      <c r="C228" t="s">
        <v>80</v>
      </c>
    </row>
    <row r="229" spans="2:10" hidden="1" x14ac:dyDescent="0.25">
      <c r="B229" s="641">
        <v>1</v>
      </c>
      <c r="C229" t="s">
        <v>314</v>
      </c>
    </row>
    <row r="230" spans="2:10" hidden="1" x14ac:dyDescent="0.25">
      <c r="B230" s="641">
        <f>B229+1</f>
        <v>2</v>
      </c>
      <c r="C230" s="119" t="e">
        <f>IF('START - AWARD DETAILS'!#REF!=0,"",'START - AWARD DETAILS'!#REF!)</f>
        <v>#REF!</v>
      </c>
    </row>
    <row r="231" spans="2:10" hidden="1" x14ac:dyDescent="0.25">
      <c r="B231" s="641">
        <f t="shared" ref="B231:B249" si="28">B230+1</f>
        <v>3</v>
      </c>
      <c r="C231" s="119" t="e">
        <f>IF('START - AWARD DETAILS'!#REF!=0,"",'START - AWARD DETAILS'!#REF!)</f>
        <v>#REF!</v>
      </c>
    </row>
    <row r="232" spans="2:10" hidden="1" x14ac:dyDescent="0.25">
      <c r="B232" s="641">
        <f t="shared" si="28"/>
        <v>4</v>
      </c>
      <c r="C232" s="119" t="e">
        <f>IF('START - AWARD DETAILS'!#REF!=0,"",'START - AWARD DETAILS'!#REF!)</f>
        <v>#REF!</v>
      </c>
    </row>
    <row r="233" spans="2:10" hidden="1" x14ac:dyDescent="0.25">
      <c r="B233" s="641">
        <f t="shared" si="28"/>
        <v>5</v>
      </c>
      <c r="C233" s="119" t="e">
        <f>IF('START - AWARD DETAILS'!#REF!=0,"",'START - AWARD DETAILS'!#REF!)</f>
        <v>#REF!</v>
      </c>
    </row>
    <row r="234" spans="2:10" hidden="1" x14ac:dyDescent="0.25">
      <c r="B234" s="641">
        <f t="shared" si="28"/>
        <v>6</v>
      </c>
      <c r="C234" s="119" t="e">
        <f>IF('START - AWARD DETAILS'!#REF!=0,"",'START - AWARD DETAILS'!#REF!)</f>
        <v>#REF!</v>
      </c>
    </row>
    <row r="235" spans="2:10" hidden="1" x14ac:dyDescent="0.25">
      <c r="B235" s="641">
        <f t="shared" si="28"/>
        <v>7</v>
      </c>
      <c r="C235" s="119" t="e">
        <f>IF('START - AWARD DETAILS'!#REF!=0,"",'START - AWARD DETAILS'!#REF!)</f>
        <v>#REF!</v>
      </c>
    </row>
    <row r="236" spans="2:10" hidden="1" x14ac:dyDescent="0.25">
      <c r="B236" s="641">
        <f t="shared" si="28"/>
        <v>8</v>
      </c>
      <c r="C236" s="119" t="e">
        <f>IF('START - AWARD DETAILS'!#REF!=0,"",'START - AWARD DETAILS'!#REF!)</f>
        <v>#REF!</v>
      </c>
    </row>
    <row r="237" spans="2:10" hidden="1" x14ac:dyDescent="0.25">
      <c r="B237" s="641">
        <f t="shared" si="28"/>
        <v>9</v>
      </c>
      <c r="C237" s="119" t="e">
        <f>IF('START - AWARD DETAILS'!#REF!=0,"",'START - AWARD DETAILS'!#REF!)</f>
        <v>#REF!</v>
      </c>
    </row>
    <row r="238" spans="2:10" hidden="1" x14ac:dyDescent="0.25">
      <c r="B238" s="641">
        <f t="shared" si="28"/>
        <v>10</v>
      </c>
      <c r="C238" s="119" t="e">
        <f>IF('START - AWARD DETAILS'!#REF!=0,"",'START - AWARD DETAILS'!#REF!)</f>
        <v>#REF!</v>
      </c>
    </row>
    <row r="239" spans="2:10" hidden="1" x14ac:dyDescent="0.25">
      <c r="B239" s="641">
        <f t="shared" si="28"/>
        <v>11</v>
      </c>
      <c r="C239" s="119" t="e">
        <f>IF('START - AWARD DETAILS'!#REF!=0,"",'START - AWARD DETAILS'!#REF!)</f>
        <v>#REF!</v>
      </c>
    </row>
    <row r="240" spans="2:10" hidden="1" x14ac:dyDescent="0.25">
      <c r="B240" s="641">
        <f t="shared" si="28"/>
        <v>12</v>
      </c>
      <c r="C240" s="119" t="e">
        <f>IF('START - AWARD DETAILS'!#REF!=0,"",'START - AWARD DETAILS'!#REF!)</f>
        <v>#REF!</v>
      </c>
    </row>
    <row r="241" spans="2:3" hidden="1" x14ac:dyDescent="0.25">
      <c r="B241" s="641">
        <f t="shared" si="28"/>
        <v>13</v>
      </c>
      <c r="C241" s="119" t="e">
        <f>IF('START - AWARD DETAILS'!#REF!=0,"",'START - AWARD DETAILS'!#REF!)</f>
        <v>#REF!</v>
      </c>
    </row>
    <row r="242" spans="2:3" hidden="1" x14ac:dyDescent="0.25">
      <c r="B242" s="641">
        <f t="shared" si="28"/>
        <v>14</v>
      </c>
      <c r="C242" s="119" t="e">
        <f>IF('START - AWARD DETAILS'!#REF!=0,"",'START - AWARD DETAILS'!#REF!)</f>
        <v>#REF!</v>
      </c>
    </row>
    <row r="243" spans="2:3" hidden="1" x14ac:dyDescent="0.25">
      <c r="B243" s="641">
        <f t="shared" si="28"/>
        <v>15</v>
      </c>
      <c r="C243" s="119" t="e">
        <f>IF('START - AWARD DETAILS'!#REF!=0,"",'START - AWARD DETAILS'!#REF!)</f>
        <v>#REF!</v>
      </c>
    </row>
    <row r="244" spans="2:3" hidden="1" x14ac:dyDescent="0.25">
      <c r="B244" s="641">
        <f t="shared" si="28"/>
        <v>16</v>
      </c>
      <c r="C244" s="119" t="e">
        <f>IF('START - AWARD DETAILS'!#REF!=0,"",'START - AWARD DETAILS'!#REF!)</f>
        <v>#REF!</v>
      </c>
    </row>
    <row r="245" spans="2:3" hidden="1" x14ac:dyDescent="0.25">
      <c r="B245" s="641">
        <f t="shared" si="28"/>
        <v>17</v>
      </c>
      <c r="C245" s="119" t="e">
        <f>IF('START - AWARD DETAILS'!#REF!=0,"",'START - AWARD DETAILS'!#REF!)</f>
        <v>#REF!</v>
      </c>
    </row>
    <row r="246" spans="2:3" hidden="1" x14ac:dyDescent="0.25">
      <c r="B246" s="641">
        <f t="shared" si="28"/>
        <v>18</v>
      </c>
      <c r="C246" s="119" t="e">
        <f>IF('START - AWARD DETAILS'!#REF!=0,"",'START - AWARD DETAILS'!#REF!)</f>
        <v>#REF!</v>
      </c>
    </row>
    <row r="247" spans="2:3" hidden="1" x14ac:dyDescent="0.25">
      <c r="B247" s="641">
        <f t="shared" si="28"/>
        <v>19</v>
      </c>
      <c r="C247" s="119" t="e">
        <f>IF('START - AWARD DETAILS'!#REF!=0,"",'START - AWARD DETAILS'!#REF!)</f>
        <v>#REF!</v>
      </c>
    </row>
    <row r="248" spans="2:3" hidden="1" x14ac:dyDescent="0.25">
      <c r="B248" s="641">
        <f t="shared" si="28"/>
        <v>20</v>
      </c>
      <c r="C248" s="119" t="e">
        <f>IF('START - AWARD DETAILS'!#REF!=0,"",'START - AWARD DETAILS'!#REF!)</f>
        <v>#REF!</v>
      </c>
    </row>
    <row r="249" spans="2:3" hidden="1" x14ac:dyDescent="0.25">
      <c r="B249" s="641">
        <f t="shared" si="28"/>
        <v>21</v>
      </c>
      <c r="C249" s="119" t="e">
        <f>IF('START - AWARD DETAILS'!#REF!=0,"",'START - AWARD DETAILS'!#REF!)</f>
        <v>#REF!</v>
      </c>
    </row>
    <row r="250" spans="2:3" hidden="1" x14ac:dyDescent="0.25"/>
    <row r="251" spans="2:3" hidden="1" x14ac:dyDescent="0.25"/>
    <row r="252" spans="2:3" hidden="1" x14ac:dyDescent="0.25"/>
    <row r="253" spans="2:3" hidden="1" x14ac:dyDescent="0.25"/>
    <row r="254" spans="2:3" hidden="1" x14ac:dyDescent="0.25"/>
    <row r="255" spans="2:3" hidden="1" x14ac:dyDescent="0.25"/>
    <row r="256" spans="2:3" hidden="1" x14ac:dyDescent="0.25"/>
    <row r="257" hidden="1" x14ac:dyDescent="0.25"/>
    <row r="258" hidden="1" x14ac:dyDescent="0.25"/>
    <row r="259" hidden="1" x14ac:dyDescent="0.25"/>
    <row r="260" hidden="1" x14ac:dyDescent="0.25"/>
  </sheetData>
  <sheetProtection algorithmName="SHA-512" hashValue="lAPWLNZuAxrfd/1pI2uEGjdWeaOSuT2WAJ436bSbSodEsFSaMRHUSvtvJofIYgsYeuigDf4jGAS3FlQ9Zvqjvg==" saltValue="Xyz6arfZfOOcb/ekWvqFLg==" spinCount="100000" sheet="1" selectLockedCells="1"/>
  <mergeCells count="4">
    <mergeCell ref="C3:I3"/>
    <mergeCell ref="C9:I9"/>
    <mergeCell ref="D7:I7"/>
    <mergeCell ref="D5:I5"/>
  </mergeCells>
  <dataValidations count="1">
    <dataValidation type="list" allowBlank="1" showInputMessage="1" showErrorMessage="1" sqref="C11">
      <formula1>$C$228:$C$249</formula1>
    </dataValidation>
  </dataValidations>
  <pageMargins left="0.7" right="0.7" top="0.75" bottom="0.75" header="0.3" footer="0.3"/>
  <pageSetup paperSize="9" scale="20" orientation="portrait" r:id="rId1"/>
  <rowBreaks count="1" manualBreakCount="1">
    <brk id="11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W86"/>
  <sheetViews>
    <sheetView showGridLines="0" topLeftCell="A3" workbookViewId="0">
      <selection activeCell="H31" sqref="H31 H35"/>
    </sheetView>
  </sheetViews>
  <sheetFormatPr defaultColWidth="0" defaultRowHeight="15" zeroHeight="1" x14ac:dyDescent="0.25"/>
  <cols>
    <col min="1" max="2" width="1.7109375" style="63" customWidth="1"/>
    <col min="3" max="3" width="45.28515625" style="63" bestFit="1" customWidth="1"/>
    <col min="4" max="9" width="20.7109375" style="63" customWidth="1"/>
    <col min="10" max="11" width="1.7109375" style="63" customWidth="1"/>
    <col min="12" max="12" width="10.7109375" style="63" customWidth="1"/>
    <col min="13" max="14" width="10.7109375" style="5" customWidth="1"/>
    <col min="15" max="22" width="10.7109375" style="63" customWidth="1"/>
    <col min="23" max="23" width="1.7109375" style="63" customWidth="1"/>
    <col min="24" max="16384" width="3" style="63" hidden="1"/>
  </cols>
  <sheetData>
    <row r="1" spans="2:19" ht="8.1" customHeight="1" x14ac:dyDescent="0.25"/>
    <row r="2" spans="2:19" ht="8.1" customHeight="1" thickBot="1" x14ac:dyDescent="0.3">
      <c r="B2" s="64"/>
      <c r="C2" s="64"/>
      <c r="D2" s="64"/>
      <c r="E2" s="64"/>
      <c r="F2" s="64"/>
      <c r="G2" s="64"/>
      <c r="H2" s="64"/>
      <c r="I2" s="64"/>
      <c r="J2" s="64"/>
    </row>
    <row r="3" spans="2:19" ht="20.100000000000001" customHeight="1" thickBot="1" x14ac:dyDescent="0.3">
      <c r="B3" s="64"/>
      <c r="C3" s="697" t="s">
        <v>487</v>
      </c>
      <c r="D3" s="698"/>
      <c r="E3" s="698"/>
      <c r="F3" s="698"/>
      <c r="G3" s="698"/>
      <c r="H3" s="698"/>
      <c r="I3" s="698"/>
      <c r="J3" s="64"/>
    </row>
    <row r="4" spans="2:19" ht="8.1" customHeight="1" thickBot="1" x14ac:dyDescent="0.3">
      <c r="B4" s="64"/>
      <c r="C4" s="64"/>
      <c r="D4" s="64"/>
      <c r="E4" s="64"/>
      <c r="F4" s="64"/>
      <c r="G4" s="64"/>
      <c r="H4" s="64"/>
      <c r="I4" s="64"/>
      <c r="J4" s="64"/>
    </row>
    <row r="5" spans="2:19" ht="20.100000000000001" customHeight="1" thickBot="1" x14ac:dyDescent="0.3">
      <c r="B5" s="43"/>
      <c r="C5" s="7" t="s">
        <v>107</v>
      </c>
      <c r="D5" s="702" t="str">
        <f>IF('START - AWARD DETAILS'!$D$13="","",'START - AWARD DETAILS'!$D$13)</f>
        <v>ENHANCE: Scaling-up Care for Perinatal Depression through Technological Enhancements to the 'Thinking Healthy Programme'</v>
      </c>
      <c r="E5" s="703"/>
      <c r="F5" s="703"/>
      <c r="G5" s="703"/>
      <c r="H5" s="703"/>
      <c r="I5" s="704"/>
      <c r="J5" s="43"/>
    </row>
    <row r="6" spans="2:19" ht="8.1" customHeight="1" thickBot="1" x14ac:dyDescent="0.3">
      <c r="B6" s="43"/>
      <c r="C6" s="43"/>
      <c r="D6" s="43"/>
      <c r="E6" s="43"/>
      <c r="F6" s="43"/>
      <c r="G6" s="43"/>
      <c r="H6" s="43"/>
      <c r="I6" s="43"/>
      <c r="J6" s="43"/>
    </row>
    <row r="7" spans="2:19" ht="20.100000000000001" customHeight="1" thickBot="1" x14ac:dyDescent="0.3">
      <c r="B7" s="43"/>
      <c r="C7" s="56" t="s">
        <v>0</v>
      </c>
      <c r="D7" s="702" t="str">
        <f>IF('START - AWARD DETAILS'!$D$14="","",'START - AWARD DETAILS'!$D$14)</f>
        <v>NIHR200817</v>
      </c>
      <c r="E7" s="703"/>
      <c r="F7" s="703"/>
      <c r="G7" s="703"/>
      <c r="H7" s="703"/>
      <c r="I7" s="704"/>
      <c r="J7" s="43"/>
    </row>
    <row r="8" spans="2:19" ht="8.1" customHeight="1" thickBot="1" x14ac:dyDescent="0.3">
      <c r="B8" s="64"/>
      <c r="C8" s="64"/>
      <c r="D8" s="64"/>
      <c r="E8" s="64"/>
      <c r="F8" s="64"/>
      <c r="G8" s="64"/>
      <c r="H8" s="64"/>
      <c r="I8" s="64"/>
      <c r="J8" s="64"/>
    </row>
    <row r="9" spans="2:19" ht="20.100000000000001" customHeight="1" thickBot="1" x14ac:dyDescent="0.3">
      <c r="B9" s="64"/>
      <c r="C9" s="699" t="s">
        <v>1</v>
      </c>
      <c r="D9" s="700"/>
      <c r="E9" s="700"/>
      <c r="F9" s="700"/>
      <c r="G9" s="700"/>
      <c r="H9" s="700"/>
      <c r="I9" s="701"/>
      <c r="J9" s="64"/>
    </row>
    <row r="10" spans="2:19" s="107" customFormat="1" ht="20.100000000000001" customHeight="1" x14ac:dyDescent="0.25">
      <c r="B10" s="64"/>
      <c r="C10" s="169"/>
      <c r="D10" s="169"/>
      <c r="E10" s="169"/>
      <c r="F10" s="169"/>
      <c r="G10" s="169"/>
      <c r="H10" s="169"/>
      <c r="I10" s="169"/>
      <c r="J10" s="64"/>
      <c r="M10" s="5"/>
      <c r="N10" s="5"/>
    </row>
    <row r="11" spans="2:19" s="107" customFormat="1" ht="20.100000000000001" customHeight="1" x14ac:dyDescent="0.25">
      <c r="B11" s="64"/>
      <c r="C11" s="169"/>
      <c r="D11" s="169"/>
      <c r="E11" s="169"/>
      <c r="F11" s="169"/>
      <c r="G11" s="169"/>
      <c r="H11" s="169"/>
      <c r="I11" s="169"/>
      <c r="J11" s="64"/>
      <c r="L11" s="168"/>
      <c r="M11" s="5"/>
      <c r="N11" s="5"/>
    </row>
    <row r="12" spans="2:19" s="107" customFormat="1" ht="20.100000000000001" customHeight="1" x14ac:dyDescent="0.25">
      <c r="B12" s="64"/>
      <c r="C12" s="169"/>
      <c r="D12" s="169"/>
      <c r="E12" s="169"/>
      <c r="F12" s="169"/>
      <c r="G12" s="169"/>
      <c r="H12" s="169"/>
      <c r="I12" s="169"/>
      <c r="J12" s="64"/>
      <c r="M12" s="5"/>
      <c r="N12" s="5"/>
    </row>
    <row r="13" spans="2:19" ht="8.1" customHeight="1" thickBot="1" x14ac:dyDescent="0.3">
      <c r="B13" s="64"/>
      <c r="C13" s="64"/>
      <c r="D13" s="64"/>
      <c r="E13" s="64"/>
      <c r="F13" s="64"/>
      <c r="G13" s="64"/>
      <c r="H13" s="64"/>
      <c r="I13" s="64"/>
      <c r="J13" s="64"/>
    </row>
    <row r="14" spans="2:19" ht="30" customHeight="1" thickBot="1" x14ac:dyDescent="0.3">
      <c r="B14" s="64"/>
      <c r="C14" s="218" t="s">
        <v>491</v>
      </c>
      <c r="D14" s="85" t="s">
        <v>11</v>
      </c>
      <c r="E14" s="85" t="s">
        <v>12</v>
      </c>
      <c r="F14" s="85" t="s">
        <v>13</v>
      </c>
      <c r="G14" s="85" t="s">
        <v>14</v>
      </c>
      <c r="H14" s="86" t="s">
        <v>15</v>
      </c>
      <c r="I14" s="71" t="s">
        <v>16</v>
      </c>
      <c r="J14" s="64"/>
      <c r="O14"/>
      <c r="P14"/>
      <c r="Q14"/>
      <c r="R14"/>
      <c r="S14"/>
    </row>
    <row r="15" spans="2:19" ht="30" customHeight="1" x14ac:dyDescent="0.25">
      <c r="B15" s="81">
        <v>1</v>
      </c>
      <c r="C15" s="87" t="str">
        <f ca="1">IFERROR(OFFSET('START - AWARD DETAILS'!$E$20,MATCH(B15,'START - AWARD DETAILS'!$P$20:$P$40,0)-1,0),"")</f>
        <v>United Kingdom</v>
      </c>
      <c r="D15" s="664">
        <f ca="1">SUMIF('2. Annual Costs of Staff Posts'!$F$12:$F$311,$C15,'2. Annual Costs of Staff Posts'!$O$12:$O$311)+SUMIF('3.Travel,Subsistence&amp;Conference'!$G$12:$G$70,'Summary of Costs by Country'!$C15,'3.Travel,Subsistence&amp;Conference'!$L$12:$L$70)+SUMIF('4. Equipment'!$F$12:$F$82,'Summary of Costs by Country'!$C15,'4. Equipment'!$L$12:$L$82)+SUMIF('5. Consumables'!$F$12:$F$61,'Summary of Costs by Country'!$C15,'5. Consumables'!$K$12:$K$61)+SUMIF('6. CPI'!$F$12:$F$61,'Summary of Costs by Country'!$C15,'6. CPI'!$K$12:$K$61)+SUMIF('7. Dissemination'!$F$12:$F$61,'Summary of Costs by Country'!$C15,'7. Dissemination'!$K$12:$K$61)+SUMIF('8. Risk Management &amp; Assurance'!$F$12:$F$61,'Summary of Costs by Country'!$C15,'8. Risk Management &amp; Assurance'!$K$12:$K$61)+SUMIF('9. External Intervention Costs'!$F$38:$F$80,'Summary of Costs by Country'!$C15,'9. External Intervention Costs'!$I$38:$I$80)+SUMIF('10. Other Direct Costs '!$F$12:$F$61,'Summary of Costs by Country'!$C15,'10. Other Direct Costs '!$K$12:$K$61)+SUMIF('11. Indirect Costs'!$E$13:$E$62,'Summary of Costs by Country'!$C15,'11. Indirect Costs'!$M$13:$M$62)</f>
        <v>256814.76</v>
      </c>
      <c r="E15" s="664">
        <f ca="1">SUMIF('2. Annual Costs of Staff Posts'!$F$12:$F$311,$C15,'2. Annual Costs of Staff Posts'!$T$12:$T$311)+SUMIF('3.Travel,Subsistence&amp;Conference'!$G$12:$G$70,'Summary of Costs by Country'!$C15,'3.Travel,Subsistence&amp;Conference'!$N$12:$N$70)+SUMIF('4. Equipment'!$F$12:$F$82,'Summary of Costs by Country'!$C15,'4. Equipment'!$N$12:$N$82)+SUMIF('5. Consumables'!$F$12:$F$61,'Summary of Costs by Country'!$C15,'5. Consumables'!$M$12:$M$61)+SUMIF('6. CPI'!$F$12:$F$61,'Summary of Costs by Country'!$C15,'6. CPI'!$M$12:$M$61)+SUMIF('7. Dissemination'!$F$12:$F$61,'Summary of Costs by Country'!$C15,'7. Dissemination'!$M$12:$M$61)+SUMIF('8. Risk Management &amp; Assurance'!$F$12:$F$61,'Summary of Costs by Country'!$C15,'8. Risk Management &amp; Assurance'!$M$12:$M$61)+SUMIF('9. External Intervention Costs'!$F$38:$F$80,'Summary of Costs by Country'!$C15,'9. External Intervention Costs'!$J$38:$J$80)+SUMIF('10. Other Direct Costs '!$F$12:$F$61,'Summary of Costs by Country'!$C15,'10. Other Direct Costs '!$M$12:$M$61)+SUMIF('11. Indirect Costs'!$E$13:$E$62,'Summary of Costs by Country'!$C15,'11. Indirect Costs'!$Q$13:$Q$62)</f>
        <v>260978.14198766969</v>
      </c>
      <c r="F15" s="664">
        <f ca="1">SUMIF('2. Annual Costs of Staff Posts'!$F$12:$F$311,$C15,'2. Annual Costs of Staff Posts'!$Y$12:$Y$311)+SUMIF('3.Travel,Subsistence&amp;Conference'!$G$12:$G$70,'Summary of Costs by Country'!$C15,'3.Travel,Subsistence&amp;Conference'!$P$12:$P$70)+SUMIF('4. Equipment'!$F$12:$F$82,'Summary of Costs by Country'!$C15,'4. Equipment'!$P$12:$P$82)+SUMIF('5. Consumables'!$F$12:$F$61,'Summary of Costs by Country'!$C15,'5. Consumables'!$O$12:$O$61)+SUMIF('6. CPI'!$F$12:$F$61,'Summary of Costs by Country'!$C15,'6. CPI'!$O$12:$O$61)+SUMIF('7. Dissemination'!$F$12:$F$61,'Summary of Costs by Country'!$C15,'7. Dissemination'!$O$12:$O$61)+SUMIF('8. Risk Management &amp; Assurance'!$F$12:$F$61,'Summary of Costs by Country'!$C15,'8. Risk Management &amp; Assurance'!$O$12:$O$61)+SUMIF('9. External Intervention Costs'!$F$38:$F$80,'Summary of Costs by Country'!$C15,'9. External Intervention Costs'!$K$38:$K$80)+SUMIF('10. Other Direct Costs '!$F$12:$F$61,'Summary of Costs by Country'!$C15,'10. Other Direct Costs '!$O$12:$O$61)+SUMIF('11. Indirect Costs'!$E$13:$E$62,'Summary of Costs by Country'!$C15,'11. Indirect Costs'!$U$13:$U$62)</f>
        <v>263793.34756799205</v>
      </c>
      <c r="G15" s="664">
        <f ca="1">SUMIF('2. Annual Costs of Staff Posts'!$F$12:$F$311,$C15,'2. Annual Costs of Staff Posts'!$AD$12:$AD$311)+SUMIF('3.Travel,Subsistence&amp;Conference'!$G$12:$G$70,'Summary of Costs by Country'!$C15,'3.Travel,Subsistence&amp;Conference'!$R$12:$R$70)+SUMIF('4. Equipment'!$F$12:$F$82,'Summary of Costs by Country'!$C15,'4. Equipment'!$R$12:$R$82)+SUMIF('5. Consumables'!$F$12:$F$61,'Summary of Costs by Country'!$C15,'5. Consumables'!$Q$12:$Q$61)+SUMIF('6. CPI'!$F$12:$F$61,'Summary of Costs by Country'!$C15,'6. CPI'!$Q$12:$Q$61)+SUMIF('7. Dissemination'!$F$12:$F$61,'Summary of Costs by Country'!$C15,'7. Dissemination'!$Q$12:$Q$61)+SUMIF('8. Risk Management &amp; Assurance'!$F$12:$F$61,'Summary of Costs by Country'!$C15,'8. Risk Management &amp; Assurance'!$Q$12:$Q$61)+SUMIF('9. External Intervention Costs'!$F$38:$F$80,'Summary of Costs by Country'!$C15,'9. External Intervention Costs'!$L$38:$L$80)+SUMIF('10. Other Direct Costs '!$F$12:$F$61,'Summary of Costs by Country'!$C15,'10. Other Direct Costs '!$Q$12:$Q$61)+SUMIF('11. Indirect Costs'!$E$13:$E$62,'Summary of Costs by Country'!$C15,'11. Indirect Costs'!$Y$13:$Y$62)</f>
        <v>267007.75332331914</v>
      </c>
      <c r="H15" s="664">
        <f ca="1">SUMIF('2. Annual Costs of Staff Posts'!$F$12:$F$311,$C15,'2. Annual Costs of Staff Posts'!$AI$12:$AI$311)+SUMIF('3.Travel,Subsistence&amp;Conference'!$G$12:$G$70,'Summary of Costs by Country'!$C15,'3.Travel,Subsistence&amp;Conference'!$T$12:$T$70)+SUMIF('4. Equipment'!$F$12:$F$82,'Summary of Costs by Country'!$C15,'4. Equipment'!$T$12:$T$82)+SUMIF('5. Consumables'!$F$12:$F$61,'Summary of Costs by Country'!$C15,'5. Consumables'!$S$12:$S$61)+SUMIF('6. CPI'!$F$12:$F$61,'Summary of Costs by Country'!$C15,'6. CPI'!$S$12:$S$61)+SUMIF('7. Dissemination'!$F$12:$F$61,'Summary of Costs by Country'!$C15,'7. Dissemination'!$S$12:$S$61)+SUMIF('8. Risk Management &amp; Assurance'!$F$12:$F$61,'Summary of Costs by Country'!$C15,'8. Risk Management &amp; Assurance'!$S$12:$S$61)+SUMIF('9. External Intervention Costs'!$F$38:$F$80,'Summary of Costs by Country'!$C15,'9. External Intervention Costs'!$M$38:$M$80)+SUMIF('10. Other Direct Costs '!$F$12:$F$61,'Summary of Costs by Country'!$C15,'10. Other Direct Costs '!$S$12:$S$61)+SUMIF('11. Indirect Costs'!$E$13:$E$62,'Summary of Costs by Country'!$C15,'11. Indirect Costs'!$AC$13:$AC$62)</f>
        <v>0</v>
      </c>
      <c r="I15" s="73">
        <f ca="1">SUM(D15:H15)</f>
        <v>1048594.0028789809</v>
      </c>
      <c r="J15" s="64"/>
      <c r="O15"/>
      <c r="P15"/>
      <c r="Q15"/>
      <c r="R15"/>
      <c r="S15"/>
    </row>
    <row r="16" spans="2:19" ht="30" customHeight="1" x14ac:dyDescent="0.25">
      <c r="B16" s="81">
        <f>B15+1</f>
        <v>2</v>
      </c>
      <c r="C16" s="87" t="str">
        <f ca="1">IFERROR(OFFSET('START - AWARD DETAILS'!$E$20,MATCH(B16,'START - AWARD DETAILS'!$P$20:$P$40,0)-1,0),"")</f>
        <v>Pakistan</v>
      </c>
      <c r="D16" s="664">
        <f ca="1">SUMIF('2. Annual Costs of Staff Posts'!$F$12:$F$311,$C16,'2. Annual Costs of Staff Posts'!$O$12:$O$311)+SUMIF('3.Travel,Subsistence&amp;Conference'!$G$12:$G$70,'Summary of Costs by Country'!$C16,'3.Travel,Subsistence&amp;Conference'!$L$12:$L$70)+SUMIF('4. Equipment'!$F$12:$F$82,'Summary of Costs by Country'!$C16,'4. Equipment'!$L$12:$L$82)+SUMIF('5. Consumables'!$F$12:$F$61,'Summary of Costs by Country'!$C16,'5. Consumables'!$K$12:$K$61)+SUMIF('6. CPI'!$F$12:$F$61,'Summary of Costs by Country'!$C16,'6. CPI'!$K$12:$K$61)+SUMIF('7. Dissemination'!$F$12:$F$61,'Summary of Costs by Country'!$C16,'7. Dissemination'!$K$12:$K$61)+SUMIF('8. Risk Management &amp; Assurance'!$F$12:$F$61,'Summary of Costs by Country'!$C16,'8. Risk Management &amp; Assurance'!$K$12:$K$61)+SUMIF('9. External Intervention Costs'!$F$38:$F$62,'Summary of Costs by Country'!$C16,'9. External Intervention Costs'!$I$38:$I$62)+SUMIF('10. Other Direct Costs '!$F$12:$F$61,'Summary of Costs by Country'!$C16,'10. Other Direct Costs '!$K$12:$K$61)+SUMIF('11. Indirect Costs'!$E$13:$E$62,'Summary of Costs by Country'!$C16,'11. Indirect Costs'!$M$13:$M$62)</f>
        <v>386242</v>
      </c>
      <c r="E16" s="664">
        <f ca="1">SUMIF('2. Annual Costs of Staff Posts'!$F$12:$F$311,$C16,'2. Annual Costs of Staff Posts'!$T$12:$T$311)+SUMIF('3.Travel,Subsistence&amp;Conference'!$G$12:$G$70,'Summary of Costs by Country'!$C16,'3.Travel,Subsistence&amp;Conference'!$N$12:$N$70)+SUMIF('4. Equipment'!$F$12:$F$82,'Summary of Costs by Country'!$C16,'4. Equipment'!$N$12:$N$82)+SUMIF('5. Consumables'!$F$12:$F$61,'Summary of Costs by Country'!$C16,'5. Consumables'!$M$12:$M$61)+SUMIF('6. CPI'!$F$12:$F$61,'Summary of Costs by Country'!$C16,'6. CPI'!$M$12:$M$61)+SUMIF('7. Dissemination'!$F$12:$F$61,'Summary of Costs by Country'!$C16,'7. Dissemination'!$M$12:$M$61)+SUMIF('8. Risk Management &amp; Assurance'!$F$12:$F$61,'Summary of Costs by Country'!$C16,'8. Risk Management &amp; Assurance'!$M$12:$M$61)+SUMIF('9. External Intervention Costs'!$F$38:$F$80,'Summary of Costs by Country'!$C16,'9. External Intervention Costs'!$J$38:$J$80)+SUMIF('10. Other Direct Costs '!$F$12:$F$61,'Summary of Costs by Country'!$C16,'10. Other Direct Costs '!$M$12:$M$61)+SUMIF('11. Indirect Costs'!$E$13:$E$62,'Summary of Costs by Country'!$C16,'11. Indirect Costs'!$Q$13:$Q$62)</f>
        <v>527002</v>
      </c>
      <c r="F16" s="664">
        <f ca="1">SUMIF('2. Annual Costs of Staff Posts'!$F$12:$F$311,$C16,'2. Annual Costs of Staff Posts'!$Y$12:$Y$311)+SUMIF('3.Travel,Subsistence&amp;Conference'!$G$12:$G$70,'Summary of Costs by Country'!$C16,'3.Travel,Subsistence&amp;Conference'!$P$12:$P$70)+SUMIF('4. Equipment'!$F$12:$F$82,'Summary of Costs by Country'!$C16,'4. Equipment'!$P$12:$P$82)+SUMIF('5. Consumables'!$F$12:$F$61,'Summary of Costs by Country'!$C16,'5. Consumables'!$O$12:$O$61)+SUMIF('6. CPI'!$F$12:$F$61,'Summary of Costs by Country'!$C16,'6. CPI'!$O$12:$O$61)+SUMIF('7. Dissemination'!$F$12:$F$61,'Summary of Costs by Country'!$C16,'7. Dissemination'!$O$12:$O$61)+SUMIF('8. Risk Management &amp; Assurance'!$F$12:$F$61,'Summary of Costs by Country'!$C16,'8. Risk Management &amp; Assurance'!$O$12:$O$61)+SUMIF('9. External Intervention Costs'!$F$38:$F$80,'Summary of Costs by Country'!$C16,'9. External Intervention Costs'!$K$38:$K$80)+SUMIF('10. Other Direct Costs '!$F$12:$F$61,'Summary of Costs by Country'!$C16,'10. Other Direct Costs '!$O$12:$O$61)+SUMIF('11. Indirect Costs'!$E$13:$E$62,'Summary of Costs by Country'!$C16,'11. Indirect Costs'!$U$13:$U$62)</f>
        <v>448053</v>
      </c>
      <c r="G16" s="664">
        <f ca="1">SUMIF('2. Annual Costs of Staff Posts'!$F$12:$F$311,$C16,'2. Annual Costs of Staff Posts'!$AD$12:$AD$311)+SUMIF('3.Travel,Subsistence&amp;Conference'!$G$12:$G$70,'Summary of Costs by Country'!$C16,'3.Travel,Subsistence&amp;Conference'!$R$12:$R$70)+SUMIF('4. Equipment'!$F$12:$F$82,'Summary of Costs by Country'!$C16,'4. Equipment'!$R$12:$R$82)+SUMIF('5. Consumables'!$F$12:$F$61,'Summary of Costs by Country'!$C16,'5. Consumables'!$Q$12:$Q$61)+SUMIF('6. CPI'!$F$12:$F$61,'Summary of Costs by Country'!$C16,'6. CPI'!$Q$12:$Q$61)+SUMIF('7. Dissemination'!$F$12:$F$61,'Summary of Costs by Country'!$C16,'7. Dissemination'!$Q$12:$Q$61)+SUMIF('8. Risk Management &amp; Assurance'!$F$12:$F$61,'Summary of Costs by Country'!$C16,'8. Risk Management &amp; Assurance'!$Q$12:$Q$61)+SUMIF('9. External Intervention Costs'!$F$38:$F$80,'Summary of Costs by Country'!$C16,'9. External Intervention Costs'!$L$38:$L$80)+SUMIF('10. Other Direct Costs '!$F$12:$F$61,'Summary of Costs by Country'!$C16,'10. Other Direct Costs '!$Q$12:$Q$61)+SUMIF('11. Indirect Costs'!$E$13:$E$62,'Summary of Costs by Country'!$C16,'11. Indirect Costs'!$Y$13:$Y$62)</f>
        <v>396133</v>
      </c>
      <c r="H16" s="664">
        <f ca="1">SUMIF('2. Annual Costs of Staff Posts'!$F$12:$F$311,$C16,'2. Annual Costs of Staff Posts'!$AI$12:$AI$311)+SUMIF('3.Travel,Subsistence&amp;Conference'!$G$12:$G$70,'Summary of Costs by Country'!$C16,'3.Travel,Subsistence&amp;Conference'!$T$12:$T$70)+SUMIF('4. Equipment'!$F$12:$F$82,'Summary of Costs by Country'!$C16,'4. Equipment'!$T$12:$T$82)+SUMIF('5. Consumables'!$F$12:$F$61,'Summary of Costs by Country'!$C16,'5. Consumables'!$S$12:$S$61)+SUMIF('6. CPI'!$F$12:$F$61,'Summary of Costs by Country'!$C16,'6. CPI'!$S$12:$S$61)+SUMIF('7. Dissemination'!$F$12:$F$61,'Summary of Costs by Country'!$C16,'7. Dissemination'!$S$12:$S$61)+SUMIF('8. Risk Management &amp; Assurance'!$F$12:$F$61,'Summary of Costs by Country'!$C16,'8. Risk Management &amp; Assurance'!$S$12:$S$61)+SUMIF('9. External Intervention Costs'!$F$38:$F$80,'Summary of Costs by Country'!$C16,'9. External Intervention Costs'!$M$38:$M$80)+SUMIF('10. Other Direct Costs '!$F$12:$F$61,'Summary of Costs by Country'!$C16,'10. Other Direct Costs '!$S$12:$S$61)+SUMIF('11. Indirect Costs'!$E$13:$E$62,'Summary of Costs by Country'!$C16,'11. Indirect Costs'!$AC$13:$AC$62)</f>
        <v>35134</v>
      </c>
      <c r="I16" s="73">
        <f t="shared" ref="I16:I27" ca="1" si="0">SUM(D16:H16)</f>
        <v>1792564</v>
      </c>
      <c r="J16" s="64"/>
      <c r="N16" s="205"/>
      <c r="O16"/>
      <c r="P16"/>
      <c r="Q16"/>
      <c r="R16"/>
      <c r="S16"/>
    </row>
    <row r="17" spans="2:19" ht="30" customHeight="1" x14ac:dyDescent="0.25">
      <c r="B17" s="81">
        <f t="shared" ref="B17:B34" si="1">B16+1</f>
        <v>3</v>
      </c>
      <c r="C17" s="87" t="str">
        <f ca="1">IFERROR(OFFSET('START - AWARD DETAILS'!$E$20,MATCH(B17,'START - AWARD DETAILS'!$P$20:$P$40,0)-1,0),"")</f>
        <v>Nepal</v>
      </c>
      <c r="D17" s="664">
        <f ca="1">SUMIF('2. Annual Costs of Staff Posts'!$F$12:$F$311,$C17,'2. Annual Costs of Staff Posts'!$O$12:$O$311)+SUMIF('3.Travel,Subsistence&amp;Conference'!$G$12:$G$70,'Summary of Costs by Country'!$C17,'3.Travel,Subsistence&amp;Conference'!$L$12:$L$70)+SUMIF('4. Equipment'!$F$12:$F$82,'Summary of Costs by Country'!$C17,'4. Equipment'!$L$12:$L$82)+SUMIF('5. Consumables'!$F$12:$F$61,'Summary of Costs by Country'!$C17,'5. Consumables'!$K$12:$K$61)+SUMIF('6. CPI'!$F$12:$F$61,'Summary of Costs by Country'!$C17,'6. CPI'!$K$12:$K$61)+SUMIF('7. Dissemination'!$F$12:$F$61,'Summary of Costs by Country'!$C17,'7. Dissemination'!$K$12:$K$61)+SUMIF('8. Risk Management &amp; Assurance'!$F$12:$F$61,'Summary of Costs by Country'!$C17,'8. Risk Management &amp; Assurance'!$K$12:$K$61)+SUMIF('9. External Intervention Costs'!$F$38:$F$62,'Summary of Costs by Country'!$C17,'9. External Intervention Costs'!$I$38:$I$62)+SUMIF('10. Other Direct Costs '!$F$12:$F$61,'Summary of Costs by Country'!$C17,'10. Other Direct Costs '!$K$12:$K$61)+SUMIF('11. Indirect Costs'!$E$13:$E$62,'Summary of Costs by Country'!$C17,'11. Indirect Costs'!$M$13:$M$62)</f>
        <v>11640</v>
      </c>
      <c r="E17" s="664">
        <f ca="1">SUMIF('2. Annual Costs of Staff Posts'!$F$12:$F$311,$C17,'2. Annual Costs of Staff Posts'!$T$12:$T$311)+SUMIF('3.Travel,Subsistence&amp;Conference'!$G$12:$G$70,'Summary of Costs by Country'!$C17,'3.Travel,Subsistence&amp;Conference'!$N$12:$N$70)+SUMIF('4. Equipment'!$F$12:$F$82,'Summary of Costs by Country'!$C17,'4. Equipment'!$N$12:$N$82)+SUMIF('5. Consumables'!$F$12:$F$61,'Summary of Costs by Country'!$C17,'5. Consumables'!$M$12:$M$61)+SUMIF('6. CPI'!$F$12:$F$61,'Summary of Costs by Country'!$C17,'6. CPI'!$M$12:$M$61)+SUMIF('7. Dissemination'!$F$12:$F$61,'Summary of Costs by Country'!$C17,'7. Dissemination'!$M$12:$M$61)+SUMIF('8. Risk Management &amp; Assurance'!$F$12:$F$61,'Summary of Costs by Country'!$C17,'8. Risk Management &amp; Assurance'!$M$12:$M$61)+SUMIF('9. External Intervention Costs'!$F$38:$F$80,'Summary of Costs by Country'!$C17,'9. External Intervention Costs'!$J$38:$J$80)+SUMIF('10. Other Direct Costs '!$F$12:$F$61,'Summary of Costs by Country'!$C17,'10. Other Direct Costs '!$M$12:$M$61)+SUMIF('11. Indirect Costs'!$E$13:$E$62,'Summary of Costs by Country'!$C17,'11. Indirect Costs'!$Q$13:$Q$62)</f>
        <v>36280</v>
      </c>
      <c r="F17" s="664">
        <f ca="1">SUMIF('2. Annual Costs of Staff Posts'!$F$12:$F$311,$C17,'2. Annual Costs of Staff Posts'!$Y$12:$Y$311)+SUMIF('3.Travel,Subsistence&amp;Conference'!$G$12:$G$70,'Summary of Costs by Country'!$C17,'3.Travel,Subsistence&amp;Conference'!$P$12:$P$70)+SUMIF('4. Equipment'!$F$12:$F$82,'Summary of Costs by Country'!$C17,'4. Equipment'!$P$12:$P$82)+SUMIF('5. Consumables'!$F$12:$F$61,'Summary of Costs by Country'!$C17,'5. Consumables'!$O$12:$O$61)+SUMIF('6. CPI'!$F$12:$F$61,'Summary of Costs by Country'!$C17,'6. CPI'!$O$12:$O$61)+SUMIF('7. Dissemination'!$F$12:$F$61,'Summary of Costs by Country'!$C17,'7. Dissemination'!$O$12:$O$61)+SUMIF('8. Risk Management &amp; Assurance'!$F$12:$F$61,'Summary of Costs by Country'!$C17,'8. Risk Management &amp; Assurance'!$O$12:$O$61)+SUMIF('9. External Intervention Costs'!$F$38:$F$80,'Summary of Costs by Country'!$C17,'9. External Intervention Costs'!$K$38:$K$80)+SUMIF('10. Other Direct Costs '!$F$12:$F$61,'Summary of Costs by Country'!$C17,'10. Other Direct Costs '!$O$12:$O$61)+SUMIF('11. Indirect Costs'!$E$13:$E$62,'Summary of Costs by Country'!$C17,'11. Indirect Costs'!$U$13:$U$62)</f>
        <v>46980</v>
      </c>
      <c r="G17" s="664">
        <f ca="1">SUMIF('2. Annual Costs of Staff Posts'!$F$12:$F$311,$C17,'2. Annual Costs of Staff Posts'!$AD$12:$AD$311)+SUMIF('3.Travel,Subsistence&amp;Conference'!$G$12:$G$70,'Summary of Costs by Country'!$C17,'3.Travel,Subsistence&amp;Conference'!$R$12:$R$70)+SUMIF('4. Equipment'!$F$12:$F$82,'Summary of Costs by Country'!$C17,'4. Equipment'!$R$12:$R$82)+SUMIF('5. Consumables'!$F$12:$F$61,'Summary of Costs by Country'!$C17,'5. Consumables'!$Q$12:$Q$61)+SUMIF('6. CPI'!$F$12:$F$61,'Summary of Costs by Country'!$C17,'6. CPI'!$Q$12:$Q$61)+SUMIF('7. Dissemination'!$F$12:$F$61,'Summary of Costs by Country'!$C17,'7. Dissemination'!$Q$12:$Q$61)+SUMIF('8. Risk Management &amp; Assurance'!$F$12:$F$61,'Summary of Costs by Country'!$C17,'8. Risk Management &amp; Assurance'!$Q$12:$Q$61)+SUMIF('9. External Intervention Costs'!$F$38:$F$80,'Summary of Costs by Country'!$C17,'9. External Intervention Costs'!$L$38:$L$80)+SUMIF('10. Other Direct Costs '!$F$12:$F$61,'Summary of Costs by Country'!$C17,'10. Other Direct Costs '!$Q$12:$Q$61)+SUMIF('11. Indirect Costs'!$E$13:$E$62,'Summary of Costs by Country'!$C17,'11. Indirect Costs'!$Y$13:$Y$62)</f>
        <v>26840</v>
      </c>
      <c r="H17" s="664">
        <f ca="1">SUMIF('2. Annual Costs of Staff Posts'!$F$12:$F$311,$C17,'2. Annual Costs of Staff Posts'!$AI$12:$AI$311)+SUMIF('3.Travel,Subsistence&amp;Conference'!$G$12:$G$70,'Summary of Costs by Country'!$C17,'3.Travel,Subsistence&amp;Conference'!$T$12:$T$70)+SUMIF('4. Equipment'!$F$12:$F$82,'Summary of Costs by Country'!$C17,'4. Equipment'!$T$12:$T$82)+SUMIF('5. Consumables'!$F$12:$F$61,'Summary of Costs by Country'!$C17,'5. Consumables'!$S$12:$S$61)+SUMIF('6. CPI'!$F$12:$F$61,'Summary of Costs by Country'!$C17,'6. CPI'!$S$12:$S$61)+SUMIF('7. Dissemination'!$F$12:$F$61,'Summary of Costs by Country'!$C17,'7. Dissemination'!$S$12:$S$61)+SUMIF('8. Risk Management &amp; Assurance'!$F$12:$F$61,'Summary of Costs by Country'!$C17,'8. Risk Management &amp; Assurance'!$S$12:$S$61)+SUMIF('9. External Intervention Costs'!$F$38:$F$80,'Summary of Costs by Country'!$C17,'9. External Intervention Costs'!$M$38:$M$80)+SUMIF('10. Other Direct Costs '!$F$12:$F$61,'Summary of Costs by Country'!$C17,'10. Other Direct Costs '!$S$12:$S$61)+SUMIF('11. Indirect Costs'!$E$13:$E$62,'Summary of Costs by Country'!$C17,'11. Indirect Costs'!$AC$13:$AC$62)</f>
        <v>16700</v>
      </c>
      <c r="I17" s="73">
        <f t="shared" ca="1" si="0"/>
        <v>138440</v>
      </c>
      <c r="J17" s="64"/>
      <c r="N17" s="205"/>
      <c r="O17"/>
      <c r="P17"/>
      <c r="Q17"/>
      <c r="R17"/>
      <c r="S17"/>
    </row>
    <row r="18" spans="2:19" s="107" customFormat="1" ht="30" customHeight="1" x14ac:dyDescent="0.25">
      <c r="B18" s="81">
        <f t="shared" si="1"/>
        <v>4</v>
      </c>
      <c r="C18" s="87" t="str">
        <f ca="1">IFERROR(OFFSET('START - AWARD DETAILS'!$E$20,MATCH(B18,'START - AWARD DETAILS'!$P$20:$P$40,0)-1,0),"")</f>
        <v>Bangladesh</v>
      </c>
      <c r="D18" s="664">
        <f ca="1">SUMIF('2. Annual Costs of Staff Posts'!$F$12:$F$311,$C18,'2. Annual Costs of Staff Posts'!$O$12:$O$311)+SUMIF('3.Travel,Subsistence&amp;Conference'!$G$12:$G$70,'Summary of Costs by Country'!$C18,'3.Travel,Subsistence&amp;Conference'!$L$12:$L$70)+SUMIF('4. Equipment'!$F$12:$F$82,'Summary of Costs by Country'!$C18,'4. Equipment'!$L$12:$L$82)+SUMIF('5. Consumables'!$F$12:$F$61,'Summary of Costs by Country'!$C18,'5. Consumables'!$K$12:$K$61)+SUMIF('6. CPI'!$F$12:$F$61,'Summary of Costs by Country'!$C18,'6. CPI'!$K$12:$K$61)+SUMIF('7. Dissemination'!$F$12:$F$61,'Summary of Costs by Country'!$C18,'7. Dissemination'!$K$12:$K$61)+SUMIF('8. Risk Management &amp; Assurance'!$F$12:$F$61,'Summary of Costs by Country'!$C18,'8. Risk Management &amp; Assurance'!$K$12:$K$61)+SUMIF('9. External Intervention Costs'!$F$38:$F$62,'Summary of Costs by Country'!$C18,'9. External Intervention Costs'!$I$38:$I$62)+SUMIF('10. Other Direct Costs '!$F$12:$F$61,'Summary of Costs by Country'!$C18,'10. Other Direct Costs '!$K$12:$K$61)+SUMIF('11. Indirect Costs'!$E$13:$E$62,'Summary of Costs by Country'!$C18,'11. Indirect Costs'!$M$13:$M$62)</f>
        <v>11640</v>
      </c>
      <c r="E18" s="664">
        <f ca="1">SUMIF('2. Annual Costs of Staff Posts'!$F$12:$F$311,$C18,'2. Annual Costs of Staff Posts'!$T$12:$T$311)+SUMIF('3.Travel,Subsistence&amp;Conference'!$G$12:$G$70,'Summary of Costs by Country'!$C18,'3.Travel,Subsistence&amp;Conference'!$N$12:$N$70)+SUMIF('4. Equipment'!$F$12:$F$82,'Summary of Costs by Country'!$C18,'4. Equipment'!$N$12:$N$82)+SUMIF('5. Consumables'!$F$12:$F$61,'Summary of Costs by Country'!$C18,'5. Consumables'!$M$12:$M$61)+SUMIF('6. CPI'!$F$12:$F$61,'Summary of Costs by Country'!$C18,'6. CPI'!$M$12:$M$61)+SUMIF('7. Dissemination'!$F$12:$F$61,'Summary of Costs by Country'!$C18,'7. Dissemination'!$M$12:$M$61)+SUMIF('8. Risk Management &amp; Assurance'!$F$12:$F$61,'Summary of Costs by Country'!$C18,'8. Risk Management &amp; Assurance'!$M$12:$M$61)+SUMIF('9. External Intervention Costs'!$F$38:$F$80,'Summary of Costs by Country'!$C18,'9. External Intervention Costs'!$J$38:$J$80)+SUMIF('10. Other Direct Costs '!$F$12:$F$61,'Summary of Costs by Country'!$C18,'10. Other Direct Costs '!$M$12:$M$61)+SUMIF('11. Indirect Costs'!$E$13:$E$62,'Summary of Costs by Country'!$C18,'11. Indirect Costs'!$Q$13:$Q$62)</f>
        <v>36280</v>
      </c>
      <c r="F18" s="664">
        <f ca="1">SUMIF('2. Annual Costs of Staff Posts'!$F$12:$F$311,$C18,'2. Annual Costs of Staff Posts'!$Y$12:$Y$311)+SUMIF('3.Travel,Subsistence&amp;Conference'!$G$12:$G$70,'Summary of Costs by Country'!$C18,'3.Travel,Subsistence&amp;Conference'!$P$12:$P$70)+SUMIF('4. Equipment'!$F$12:$F$82,'Summary of Costs by Country'!$C18,'4. Equipment'!$P$12:$P$82)+SUMIF('5. Consumables'!$F$12:$F$61,'Summary of Costs by Country'!$C18,'5. Consumables'!$O$12:$O$61)+SUMIF('6. CPI'!$F$12:$F$61,'Summary of Costs by Country'!$C18,'6. CPI'!$O$12:$O$61)+SUMIF('7. Dissemination'!$F$12:$F$61,'Summary of Costs by Country'!$C18,'7. Dissemination'!$O$12:$O$61)+SUMIF('8. Risk Management &amp; Assurance'!$F$12:$F$61,'Summary of Costs by Country'!$C18,'8. Risk Management &amp; Assurance'!$O$12:$O$61)+SUMIF('9. External Intervention Costs'!$F$38:$F$80,'Summary of Costs by Country'!$C18,'9. External Intervention Costs'!$K$38:$K$80)+SUMIF('10. Other Direct Costs '!$F$12:$F$61,'Summary of Costs by Country'!$C18,'10. Other Direct Costs '!$O$12:$O$61)+SUMIF('11. Indirect Costs'!$E$13:$E$62,'Summary of Costs by Country'!$C18,'11. Indirect Costs'!$U$13:$U$62)</f>
        <v>46980</v>
      </c>
      <c r="G18" s="664">
        <f ca="1">SUMIF('2. Annual Costs of Staff Posts'!$F$12:$F$311,$C18,'2. Annual Costs of Staff Posts'!$AD$12:$AD$311)+SUMIF('3.Travel,Subsistence&amp;Conference'!$G$12:$G$70,'Summary of Costs by Country'!$C18,'3.Travel,Subsistence&amp;Conference'!$R$12:$R$70)+SUMIF('4. Equipment'!$F$12:$F$82,'Summary of Costs by Country'!$C18,'4. Equipment'!$R$12:$R$82)+SUMIF('5. Consumables'!$F$12:$F$61,'Summary of Costs by Country'!$C18,'5. Consumables'!$Q$12:$Q$61)+SUMIF('6. CPI'!$F$12:$F$61,'Summary of Costs by Country'!$C18,'6. CPI'!$Q$12:$Q$61)+SUMIF('7. Dissemination'!$F$12:$F$61,'Summary of Costs by Country'!$C18,'7. Dissemination'!$Q$12:$Q$61)+SUMIF('8. Risk Management &amp; Assurance'!$F$12:$F$61,'Summary of Costs by Country'!$C18,'8. Risk Management &amp; Assurance'!$Q$12:$Q$61)+SUMIF('9. External Intervention Costs'!$F$38:$F$80,'Summary of Costs by Country'!$C18,'9. External Intervention Costs'!$L$38:$L$80)+SUMIF('10. Other Direct Costs '!$F$12:$F$61,'Summary of Costs by Country'!$C18,'10. Other Direct Costs '!$Q$12:$Q$61)+SUMIF('11. Indirect Costs'!$E$13:$E$62,'Summary of Costs by Country'!$C18,'11. Indirect Costs'!$Y$13:$Y$62)</f>
        <v>26840</v>
      </c>
      <c r="H18" s="664">
        <f ca="1">SUMIF('2. Annual Costs of Staff Posts'!$F$12:$F$311,$C18,'2. Annual Costs of Staff Posts'!$AI$12:$AI$311)+SUMIF('3.Travel,Subsistence&amp;Conference'!$G$12:$G$70,'Summary of Costs by Country'!$C18,'3.Travel,Subsistence&amp;Conference'!$T$12:$T$70)+SUMIF('4. Equipment'!$F$12:$F$82,'Summary of Costs by Country'!$C18,'4. Equipment'!$T$12:$T$82)+SUMIF('5. Consumables'!$F$12:$F$61,'Summary of Costs by Country'!$C18,'5. Consumables'!$S$12:$S$61)+SUMIF('6. CPI'!$F$12:$F$61,'Summary of Costs by Country'!$C18,'6. CPI'!$S$12:$S$61)+SUMIF('7. Dissemination'!$F$12:$F$61,'Summary of Costs by Country'!$C18,'7. Dissemination'!$S$12:$S$61)+SUMIF('8. Risk Management &amp; Assurance'!$F$12:$F$61,'Summary of Costs by Country'!$C18,'8. Risk Management &amp; Assurance'!$S$12:$S$61)+SUMIF('9. External Intervention Costs'!$F$38:$F$80,'Summary of Costs by Country'!$C18,'9. External Intervention Costs'!$M$38:$M$80)+SUMIF('10. Other Direct Costs '!$F$12:$F$61,'Summary of Costs by Country'!$C18,'10. Other Direct Costs '!$S$12:$S$61)+SUMIF('11. Indirect Costs'!$E$13:$E$62,'Summary of Costs by Country'!$C18,'11. Indirect Costs'!$AC$13:$AC$62)</f>
        <v>16700</v>
      </c>
      <c r="I18" s="73">
        <f t="shared" ca="1" si="0"/>
        <v>138440</v>
      </c>
      <c r="J18" s="64"/>
      <c r="M18" s="5"/>
      <c r="N18" s="205"/>
      <c r="O18"/>
      <c r="P18"/>
      <c r="Q18"/>
      <c r="R18"/>
      <c r="S18"/>
    </row>
    <row r="19" spans="2:19" s="107" customFormat="1" ht="30" customHeight="1" x14ac:dyDescent="0.25">
      <c r="B19" s="81">
        <f>B18+1</f>
        <v>5</v>
      </c>
      <c r="C19" s="87" t="str">
        <f ca="1">IFERROR(OFFSET('START - AWARD DETAILS'!$E$20,MATCH(B19,'START - AWARD DETAILS'!$P$20:$P$40,0)-1,0),"")</f>
        <v>Sri Lanka</v>
      </c>
      <c r="D19" s="664">
        <f ca="1">SUMIF('2. Annual Costs of Staff Posts'!$F$12:$F$311,$C19,'2. Annual Costs of Staff Posts'!$O$12:$O$311)+SUMIF('3.Travel,Subsistence&amp;Conference'!$G$12:$G$70,'Summary of Costs by Country'!$C19,'3.Travel,Subsistence&amp;Conference'!$L$12:$L$70)+SUMIF('4. Equipment'!$F$12:$F$82,'Summary of Costs by Country'!$C19,'4. Equipment'!$L$12:$L$82)+SUMIF('5. Consumables'!$F$12:$F$61,'Summary of Costs by Country'!$C19,'5. Consumables'!$K$12:$K$61)+SUMIF('6. CPI'!$F$12:$F$61,'Summary of Costs by Country'!$C19,'6. CPI'!$K$12:$K$61)+SUMIF('7. Dissemination'!$F$12:$F$61,'Summary of Costs by Country'!$C19,'7. Dissemination'!$K$12:$K$61)+SUMIF('8. Risk Management &amp; Assurance'!$F$12:$F$61,'Summary of Costs by Country'!$C19,'8. Risk Management &amp; Assurance'!$K$12:$K$61)+SUMIF('9. External Intervention Costs'!$F$38:$F$62,'Summary of Costs by Country'!$C19,'9. External Intervention Costs'!$I$38:$I$62)+SUMIF('10. Other Direct Costs '!$F$12:$F$61,'Summary of Costs by Country'!$C19,'10. Other Direct Costs '!$K$12:$K$61)+SUMIF('11. Indirect Costs'!$E$13:$E$62,'Summary of Costs by Country'!$C19,'11. Indirect Costs'!$M$13:$M$62)</f>
        <v>11640</v>
      </c>
      <c r="E19" s="664">
        <f ca="1">SUMIF('2. Annual Costs of Staff Posts'!$F$12:$F$311,$C19,'2. Annual Costs of Staff Posts'!$T$12:$T$311)+SUMIF('3.Travel,Subsistence&amp;Conference'!$G$12:$G$70,'Summary of Costs by Country'!$C19,'3.Travel,Subsistence&amp;Conference'!$N$12:$N$70)+SUMIF('4. Equipment'!$F$12:$F$82,'Summary of Costs by Country'!$C19,'4. Equipment'!$N$12:$N$82)+SUMIF('5. Consumables'!$F$12:$F$61,'Summary of Costs by Country'!$C19,'5. Consumables'!$M$12:$M$61)+SUMIF('6. CPI'!$F$12:$F$61,'Summary of Costs by Country'!$C19,'6. CPI'!$M$12:$M$61)+SUMIF('7. Dissemination'!$F$12:$F$61,'Summary of Costs by Country'!$C19,'7. Dissemination'!$M$12:$M$61)+SUMIF('8. Risk Management &amp; Assurance'!$F$12:$F$61,'Summary of Costs by Country'!$C19,'8. Risk Management &amp; Assurance'!$M$12:$M$61)+SUMIF('9. External Intervention Costs'!$F$38:$F$80,'Summary of Costs by Country'!$C19,'9. External Intervention Costs'!$J$38:$J$80)+SUMIF('10. Other Direct Costs '!$F$12:$F$61,'Summary of Costs by Country'!$C19,'10. Other Direct Costs '!$M$12:$M$61)+SUMIF('11. Indirect Costs'!$E$13:$E$62,'Summary of Costs by Country'!$C19,'11. Indirect Costs'!$Q$13:$Q$62)</f>
        <v>36280</v>
      </c>
      <c r="F19" s="664">
        <f ca="1">SUMIF('2. Annual Costs of Staff Posts'!$F$12:$F$311,$C19,'2. Annual Costs of Staff Posts'!$Y$12:$Y$311)+SUMIF('3.Travel,Subsistence&amp;Conference'!$G$12:$G$70,'Summary of Costs by Country'!$C19,'3.Travel,Subsistence&amp;Conference'!$P$12:$P$70)+SUMIF('4. Equipment'!$F$12:$F$82,'Summary of Costs by Country'!$C19,'4. Equipment'!$P$12:$P$82)+SUMIF('5. Consumables'!$F$12:$F$61,'Summary of Costs by Country'!$C19,'5. Consumables'!$O$12:$O$61)+SUMIF('6. CPI'!$F$12:$F$61,'Summary of Costs by Country'!$C19,'6. CPI'!$O$12:$O$61)+SUMIF('7. Dissemination'!$F$12:$F$61,'Summary of Costs by Country'!$C19,'7. Dissemination'!$O$12:$O$61)+SUMIF('8. Risk Management &amp; Assurance'!$F$12:$F$61,'Summary of Costs by Country'!$C19,'8. Risk Management &amp; Assurance'!$O$12:$O$61)+SUMIF('9. External Intervention Costs'!$F$38:$F$80,'Summary of Costs by Country'!$C19,'9. External Intervention Costs'!$K$38:$K$80)+SUMIF('10. Other Direct Costs '!$F$12:$F$61,'Summary of Costs by Country'!$C19,'10. Other Direct Costs '!$O$12:$O$61)+SUMIF('11. Indirect Costs'!$E$13:$E$62,'Summary of Costs by Country'!$C19,'11. Indirect Costs'!$U$13:$U$62)</f>
        <v>46980</v>
      </c>
      <c r="G19" s="664">
        <f ca="1">SUMIF('2. Annual Costs of Staff Posts'!$F$12:$F$311,$C19,'2. Annual Costs of Staff Posts'!$AD$12:$AD$311)+SUMIF('3.Travel,Subsistence&amp;Conference'!$G$12:$G$70,'Summary of Costs by Country'!$C19,'3.Travel,Subsistence&amp;Conference'!$R$12:$R$70)+SUMIF('4. Equipment'!$F$12:$F$82,'Summary of Costs by Country'!$C19,'4. Equipment'!$R$12:$R$82)+SUMIF('5. Consumables'!$F$12:$F$61,'Summary of Costs by Country'!$C19,'5. Consumables'!$Q$12:$Q$61)+SUMIF('6. CPI'!$F$12:$F$61,'Summary of Costs by Country'!$C19,'6. CPI'!$Q$12:$Q$61)+SUMIF('7. Dissemination'!$F$12:$F$61,'Summary of Costs by Country'!$C19,'7. Dissemination'!$Q$12:$Q$61)+SUMIF('8. Risk Management &amp; Assurance'!$F$12:$F$61,'Summary of Costs by Country'!$C19,'8. Risk Management &amp; Assurance'!$Q$12:$Q$61)+SUMIF('9. External Intervention Costs'!$F$38:$F$80,'Summary of Costs by Country'!$C19,'9. External Intervention Costs'!$L$38:$L$80)+SUMIF('10. Other Direct Costs '!$F$12:$F$61,'Summary of Costs by Country'!$C19,'10. Other Direct Costs '!$Q$12:$Q$61)+SUMIF('11. Indirect Costs'!$E$13:$E$62,'Summary of Costs by Country'!$C19,'11. Indirect Costs'!$Y$13:$Y$62)</f>
        <v>26840</v>
      </c>
      <c r="H19" s="664">
        <f ca="1">SUMIF('2. Annual Costs of Staff Posts'!$F$12:$F$311,$C19,'2. Annual Costs of Staff Posts'!$AI$12:$AI$311)+SUMIF('3.Travel,Subsistence&amp;Conference'!$G$12:$G$70,'Summary of Costs by Country'!$C19,'3.Travel,Subsistence&amp;Conference'!$T$12:$T$70)+SUMIF('4. Equipment'!$F$12:$F$82,'Summary of Costs by Country'!$C19,'4. Equipment'!$T$12:$T$82)+SUMIF('5. Consumables'!$F$12:$F$61,'Summary of Costs by Country'!$C19,'5. Consumables'!$S$12:$S$61)+SUMIF('6. CPI'!$F$12:$F$61,'Summary of Costs by Country'!$C19,'6. CPI'!$S$12:$S$61)+SUMIF('7. Dissemination'!$F$12:$F$61,'Summary of Costs by Country'!$C19,'7. Dissemination'!$S$12:$S$61)+SUMIF('8. Risk Management &amp; Assurance'!$F$12:$F$61,'Summary of Costs by Country'!$C19,'8. Risk Management &amp; Assurance'!$S$12:$S$61)+SUMIF('9. External Intervention Costs'!$F$38:$F$80,'Summary of Costs by Country'!$C19,'9. External Intervention Costs'!$M$38:$M$80)+SUMIF('10. Other Direct Costs '!$F$12:$F$61,'Summary of Costs by Country'!$C19,'10. Other Direct Costs '!$S$12:$S$61)+SUMIF('11. Indirect Costs'!$E$13:$E$62,'Summary of Costs by Country'!$C19,'11. Indirect Costs'!$AC$13:$AC$62)</f>
        <v>16700</v>
      </c>
      <c r="I19" s="73">
        <f t="shared" ca="1" si="0"/>
        <v>138440</v>
      </c>
      <c r="J19" s="64"/>
      <c r="M19" s="5"/>
      <c r="N19" s="205"/>
      <c r="O19"/>
      <c r="P19"/>
      <c r="Q19"/>
      <c r="R19"/>
      <c r="S19"/>
    </row>
    <row r="20" spans="2:19" s="107" customFormat="1" ht="30" customHeight="1" x14ac:dyDescent="0.25">
      <c r="B20" s="81">
        <f t="shared" si="1"/>
        <v>6</v>
      </c>
      <c r="C20" s="87" t="str">
        <f ca="1">IFERROR(OFFSET('START - AWARD DETAILS'!$E$20,MATCH(B20,'START - AWARD DETAILS'!$P$20:$P$40,0)-1,0),"")</f>
        <v/>
      </c>
      <c r="D20" s="664">
        <f ca="1">SUMIF('2. Annual Costs of Staff Posts'!$F$12:$F$311,$C20,'2. Annual Costs of Staff Posts'!$O$12:$O$311)+SUMIF('3.Travel,Subsistence&amp;Conference'!$G$12:$G$70,'Summary of Costs by Country'!$C20,'3.Travel,Subsistence&amp;Conference'!$L$12:$L$70)+SUMIF('4. Equipment'!$F$12:$F$82,'Summary of Costs by Country'!$C20,'4. Equipment'!$L$12:$L$82)+SUMIF('5. Consumables'!$F$12:$F$61,'Summary of Costs by Country'!$C20,'5. Consumables'!$K$12:$K$61)+SUMIF('6. CPI'!$F$12:$F$61,'Summary of Costs by Country'!$C20,'6. CPI'!$K$12:$K$61)+SUMIF('7. Dissemination'!$F$12:$F$61,'Summary of Costs by Country'!$C20,'7. Dissemination'!$K$12:$K$61)+SUMIF('8. Risk Management &amp; Assurance'!$F$12:$F$61,'Summary of Costs by Country'!$C20,'8. Risk Management &amp; Assurance'!$K$12:$K$61)+SUMIF('9. External Intervention Costs'!$F$38:$F$62,'Summary of Costs by Country'!$C20,'9. External Intervention Costs'!$I$38:$I$62)+SUMIF('10. Other Direct Costs '!$F$12:$F$61,'Summary of Costs by Country'!$C20,'10. Other Direct Costs '!$K$12:$K$61)+SUMIF('11. Indirect Costs'!$E$13:$E$62,'Summary of Costs by Country'!$C20,'11. Indirect Costs'!$M$13:$M$62)</f>
        <v>0</v>
      </c>
      <c r="E20" s="664">
        <f ca="1">SUMIF('2. Annual Costs of Staff Posts'!$F$12:$F$311,$C20,'2. Annual Costs of Staff Posts'!$T$12:$T$311)+SUMIF('3.Travel,Subsistence&amp;Conference'!$G$12:$G$70,'Summary of Costs by Country'!$C20,'3.Travel,Subsistence&amp;Conference'!$N$12:$N$70)+SUMIF('4. Equipment'!$F$12:$F$82,'Summary of Costs by Country'!$C20,'4. Equipment'!$N$12:$N$82)+SUMIF('5. Consumables'!$F$12:$F$61,'Summary of Costs by Country'!$C20,'5. Consumables'!$M$12:$M$61)+SUMIF('6. CPI'!$F$12:$F$61,'Summary of Costs by Country'!$C20,'6. CPI'!$M$12:$M$61)+SUMIF('7. Dissemination'!$F$12:$F$61,'Summary of Costs by Country'!$C20,'7. Dissemination'!$M$12:$M$61)+SUMIF('8. Risk Management &amp; Assurance'!$F$12:$F$61,'Summary of Costs by Country'!$C20,'8. Risk Management &amp; Assurance'!$M$12:$M$61)+SUMIF('9. External Intervention Costs'!$F$38:$F$80,'Summary of Costs by Country'!$C20,'9. External Intervention Costs'!$J$38:$J$80)+SUMIF('10. Other Direct Costs '!$F$12:$F$61,'Summary of Costs by Country'!$C20,'10. Other Direct Costs '!$M$12:$M$61)+SUMIF('11. Indirect Costs'!$E$13:$E$62,'Summary of Costs by Country'!$C20,'11. Indirect Costs'!$Q$13:$Q$62)</f>
        <v>0</v>
      </c>
      <c r="F20" s="664">
        <f ca="1">SUMIF('2. Annual Costs of Staff Posts'!$F$12:$F$311,$C20,'2. Annual Costs of Staff Posts'!$Y$12:$Y$311)+SUMIF('3.Travel,Subsistence&amp;Conference'!$G$12:$G$70,'Summary of Costs by Country'!$C20,'3.Travel,Subsistence&amp;Conference'!$P$12:$P$70)+SUMIF('4. Equipment'!$F$12:$F$82,'Summary of Costs by Country'!$C20,'4. Equipment'!$P$12:$P$82)+SUMIF('5. Consumables'!$F$12:$F$61,'Summary of Costs by Country'!$C20,'5. Consumables'!$O$12:$O$61)+SUMIF('6. CPI'!$F$12:$F$61,'Summary of Costs by Country'!$C20,'6. CPI'!$O$12:$O$61)+SUMIF('7. Dissemination'!$F$12:$F$61,'Summary of Costs by Country'!$C20,'7. Dissemination'!$O$12:$O$61)+SUMIF('8. Risk Management &amp; Assurance'!$F$12:$F$61,'Summary of Costs by Country'!$C20,'8. Risk Management &amp; Assurance'!$O$12:$O$61)+SUMIF('9. External Intervention Costs'!$F$38:$F$80,'Summary of Costs by Country'!$C20,'9. External Intervention Costs'!$K$38:$K$80)+SUMIF('10. Other Direct Costs '!$F$12:$F$61,'Summary of Costs by Country'!$C20,'10. Other Direct Costs '!$O$12:$O$61)+SUMIF('11. Indirect Costs'!$E$13:$E$62,'Summary of Costs by Country'!$C20,'11. Indirect Costs'!$U$13:$U$62)</f>
        <v>0</v>
      </c>
      <c r="G20" s="664">
        <f ca="1">SUMIF('2. Annual Costs of Staff Posts'!$F$12:$F$311,$C20,'2. Annual Costs of Staff Posts'!$AD$12:$AD$311)+SUMIF('3.Travel,Subsistence&amp;Conference'!$G$12:$G$70,'Summary of Costs by Country'!$C20,'3.Travel,Subsistence&amp;Conference'!$R$12:$R$70)+SUMIF('4. Equipment'!$F$12:$F$82,'Summary of Costs by Country'!$C20,'4. Equipment'!$R$12:$R$82)+SUMIF('5. Consumables'!$F$12:$F$61,'Summary of Costs by Country'!$C20,'5. Consumables'!$Q$12:$Q$61)+SUMIF('6. CPI'!$F$12:$F$61,'Summary of Costs by Country'!$C20,'6. CPI'!$Q$12:$Q$61)+SUMIF('7. Dissemination'!$F$12:$F$61,'Summary of Costs by Country'!$C20,'7. Dissemination'!$Q$12:$Q$61)+SUMIF('8. Risk Management &amp; Assurance'!$F$12:$F$61,'Summary of Costs by Country'!$C20,'8. Risk Management &amp; Assurance'!$Q$12:$Q$61)+SUMIF('9. External Intervention Costs'!$F$38:$F$80,'Summary of Costs by Country'!$C20,'9. External Intervention Costs'!$L$38:$L$80)+SUMIF('10. Other Direct Costs '!$F$12:$F$61,'Summary of Costs by Country'!$C20,'10. Other Direct Costs '!$Q$12:$Q$61)+SUMIF('11. Indirect Costs'!$E$13:$E$62,'Summary of Costs by Country'!$C20,'11. Indirect Costs'!$Y$13:$Y$62)</f>
        <v>0</v>
      </c>
      <c r="H20" s="664">
        <f ca="1">SUMIF('2. Annual Costs of Staff Posts'!$F$12:$F$311,$C20,'2. Annual Costs of Staff Posts'!$AI$12:$AI$311)+SUMIF('3.Travel,Subsistence&amp;Conference'!$G$12:$G$70,'Summary of Costs by Country'!$C20,'3.Travel,Subsistence&amp;Conference'!$T$12:$T$70)+SUMIF('4. Equipment'!$F$12:$F$82,'Summary of Costs by Country'!$C20,'4. Equipment'!$T$12:$T$82)+SUMIF('5. Consumables'!$F$12:$F$61,'Summary of Costs by Country'!$C20,'5. Consumables'!$S$12:$S$61)+SUMIF('6. CPI'!$F$12:$F$61,'Summary of Costs by Country'!$C20,'6. CPI'!$S$12:$S$61)+SUMIF('7. Dissemination'!$F$12:$F$61,'Summary of Costs by Country'!$C20,'7. Dissemination'!$S$12:$S$61)+SUMIF('8. Risk Management &amp; Assurance'!$F$12:$F$61,'Summary of Costs by Country'!$C20,'8. Risk Management &amp; Assurance'!$S$12:$S$61)+SUMIF('9. External Intervention Costs'!$F$38:$F$80,'Summary of Costs by Country'!$C20,'9. External Intervention Costs'!$M$38:$M$80)+SUMIF('10. Other Direct Costs '!$F$12:$F$61,'Summary of Costs by Country'!$C20,'10. Other Direct Costs '!$S$12:$S$61)+SUMIF('11. Indirect Costs'!$E$13:$E$62,'Summary of Costs by Country'!$C20,'11. Indirect Costs'!$AC$13:$AC$62)</f>
        <v>0</v>
      </c>
      <c r="I20" s="73">
        <f t="shared" ca="1" si="0"/>
        <v>0</v>
      </c>
      <c r="J20" s="64"/>
      <c r="M20" s="5"/>
      <c r="N20" s="205"/>
      <c r="O20"/>
      <c r="P20"/>
      <c r="Q20"/>
      <c r="R20"/>
      <c r="S20"/>
    </row>
    <row r="21" spans="2:19" s="107" customFormat="1" ht="30" customHeight="1" x14ac:dyDescent="0.25">
      <c r="B21" s="81">
        <f t="shared" si="1"/>
        <v>7</v>
      </c>
      <c r="C21" s="87" t="str">
        <f ca="1">IFERROR(OFFSET('START - AWARD DETAILS'!$E$20,MATCH(B21,'START - AWARD DETAILS'!$P$20:$P$40,0)-1,0),"")</f>
        <v/>
      </c>
      <c r="D21" s="664">
        <f ca="1">SUMIF('2. Annual Costs of Staff Posts'!$F$12:$F$311,$C21,'2. Annual Costs of Staff Posts'!$O$12:$O$311)+SUMIF('3.Travel,Subsistence&amp;Conference'!$G$12:$G$70,'Summary of Costs by Country'!$C21,'3.Travel,Subsistence&amp;Conference'!$L$12:$L$70)+SUMIF('4. Equipment'!$F$12:$F$82,'Summary of Costs by Country'!$C21,'4. Equipment'!$L$12:$L$82)+SUMIF('5. Consumables'!$F$12:$F$61,'Summary of Costs by Country'!$C21,'5. Consumables'!$K$12:$K$61)+SUMIF('6. CPI'!$F$12:$F$61,'Summary of Costs by Country'!$C21,'6. CPI'!$K$12:$K$61)+SUMIF('7. Dissemination'!$F$12:$F$61,'Summary of Costs by Country'!$C21,'7. Dissemination'!$K$12:$K$61)+SUMIF('8. Risk Management &amp; Assurance'!$F$12:$F$61,'Summary of Costs by Country'!$C21,'8. Risk Management &amp; Assurance'!$K$12:$K$61)+SUMIF('9. External Intervention Costs'!$F$38:$F$62,'Summary of Costs by Country'!$C21,'9. External Intervention Costs'!$I$38:$I$62)+SUMIF('10. Other Direct Costs '!$F$12:$F$61,'Summary of Costs by Country'!$C21,'10. Other Direct Costs '!$K$12:$K$61)+SUMIF('11. Indirect Costs'!$E$13:$E$62,'Summary of Costs by Country'!$C21,'11. Indirect Costs'!$M$13:$M$62)</f>
        <v>0</v>
      </c>
      <c r="E21" s="664">
        <f ca="1">SUMIF('2. Annual Costs of Staff Posts'!$F$12:$F$311,$C21,'2. Annual Costs of Staff Posts'!$T$12:$T$311)+SUMIF('3.Travel,Subsistence&amp;Conference'!$G$12:$G$70,'Summary of Costs by Country'!$C21,'3.Travel,Subsistence&amp;Conference'!$N$12:$N$70)+SUMIF('4. Equipment'!$F$12:$F$82,'Summary of Costs by Country'!$C21,'4. Equipment'!$N$12:$N$82)+SUMIF('5. Consumables'!$F$12:$F$61,'Summary of Costs by Country'!$C21,'5. Consumables'!$M$12:$M$61)+SUMIF('6. CPI'!$F$12:$F$61,'Summary of Costs by Country'!$C21,'6. CPI'!$M$12:$M$61)+SUMIF('7. Dissemination'!$F$12:$F$61,'Summary of Costs by Country'!$C21,'7. Dissemination'!$M$12:$M$61)+SUMIF('8. Risk Management &amp; Assurance'!$F$12:$F$61,'Summary of Costs by Country'!$C21,'8. Risk Management &amp; Assurance'!$M$12:$M$61)+SUMIF('9. External Intervention Costs'!$F$38:$F$80,'Summary of Costs by Country'!$C21,'9. External Intervention Costs'!$J$38:$J$80)+SUMIF('10. Other Direct Costs '!$F$12:$F$61,'Summary of Costs by Country'!$C21,'10. Other Direct Costs '!$M$12:$M$61)+SUMIF('11. Indirect Costs'!$E$13:$E$62,'Summary of Costs by Country'!$C21,'11. Indirect Costs'!$Q$13:$Q$62)</f>
        <v>0</v>
      </c>
      <c r="F21" s="664">
        <f ca="1">SUMIF('2. Annual Costs of Staff Posts'!$F$12:$F$311,$C21,'2. Annual Costs of Staff Posts'!$Y$12:$Y$311)+SUMIF('3.Travel,Subsistence&amp;Conference'!$G$12:$G$70,'Summary of Costs by Country'!$C21,'3.Travel,Subsistence&amp;Conference'!$P$12:$P$70)+SUMIF('4. Equipment'!$F$12:$F$82,'Summary of Costs by Country'!$C21,'4. Equipment'!$P$12:$P$82)+SUMIF('5. Consumables'!$F$12:$F$61,'Summary of Costs by Country'!$C21,'5. Consumables'!$O$12:$O$61)+SUMIF('6. CPI'!$F$12:$F$61,'Summary of Costs by Country'!$C21,'6. CPI'!$O$12:$O$61)+SUMIF('7. Dissemination'!$F$12:$F$61,'Summary of Costs by Country'!$C21,'7. Dissemination'!$O$12:$O$61)+SUMIF('8. Risk Management &amp; Assurance'!$F$12:$F$61,'Summary of Costs by Country'!$C21,'8. Risk Management &amp; Assurance'!$O$12:$O$61)+SUMIF('9. External Intervention Costs'!$F$38:$F$80,'Summary of Costs by Country'!$C21,'9. External Intervention Costs'!$K$38:$K$80)+SUMIF('10. Other Direct Costs '!$F$12:$F$61,'Summary of Costs by Country'!$C21,'10. Other Direct Costs '!$O$12:$O$61)+SUMIF('11. Indirect Costs'!$E$13:$E$62,'Summary of Costs by Country'!$C21,'11. Indirect Costs'!$U$13:$U$62)</f>
        <v>0</v>
      </c>
      <c r="G21" s="664">
        <f ca="1">SUMIF('2. Annual Costs of Staff Posts'!$F$12:$F$311,$C21,'2. Annual Costs of Staff Posts'!$AD$12:$AD$311)+SUMIF('3.Travel,Subsistence&amp;Conference'!$G$12:$G$70,'Summary of Costs by Country'!$C21,'3.Travel,Subsistence&amp;Conference'!$R$12:$R$70)+SUMIF('4. Equipment'!$F$12:$F$82,'Summary of Costs by Country'!$C21,'4. Equipment'!$R$12:$R$82)+SUMIF('5. Consumables'!$F$12:$F$61,'Summary of Costs by Country'!$C21,'5. Consumables'!$Q$12:$Q$61)+SUMIF('6. CPI'!$F$12:$F$61,'Summary of Costs by Country'!$C21,'6. CPI'!$Q$12:$Q$61)+SUMIF('7. Dissemination'!$F$12:$F$61,'Summary of Costs by Country'!$C21,'7. Dissemination'!$Q$12:$Q$61)+SUMIF('8. Risk Management &amp; Assurance'!$F$12:$F$61,'Summary of Costs by Country'!$C21,'8. Risk Management &amp; Assurance'!$Q$12:$Q$61)+SUMIF('9. External Intervention Costs'!$F$38:$F$80,'Summary of Costs by Country'!$C21,'9. External Intervention Costs'!$L$38:$L$80)+SUMIF('10. Other Direct Costs '!$F$12:$F$61,'Summary of Costs by Country'!$C21,'10. Other Direct Costs '!$Q$12:$Q$61)+SUMIF('11. Indirect Costs'!$E$13:$E$62,'Summary of Costs by Country'!$C21,'11. Indirect Costs'!$Y$13:$Y$62)</f>
        <v>0</v>
      </c>
      <c r="H21" s="664">
        <f ca="1">SUMIF('2. Annual Costs of Staff Posts'!$F$12:$F$311,$C21,'2. Annual Costs of Staff Posts'!$AI$12:$AI$311)+SUMIF('3.Travel,Subsistence&amp;Conference'!$G$12:$G$70,'Summary of Costs by Country'!$C21,'3.Travel,Subsistence&amp;Conference'!$T$12:$T$70)+SUMIF('4. Equipment'!$F$12:$F$82,'Summary of Costs by Country'!$C21,'4. Equipment'!$T$12:$T$82)+SUMIF('5. Consumables'!$F$12:$F$61,'Summary of Costs by Country'!$C21,'5. Consumables'!$S$12:$S$61)+SUMIF('6. CPI'!$F$12:$F$61,'Summary of Costs by Country'!$C21,'6. CPI'!$S$12:$S$61)+SUMIF('7. Dissemination'!$F$12:$F$61,'Summary of Costs by Country'!$C21,'7. Dissemination'!$S$12:$S$61)+SUMIF('8. Risk Management &amp; Assurance'!$F$12:$F$61,'Summary of Costs by Country'!$C21,'8. Risk Management &amp; Assurance'!$S$12:$S$61)+SUMIF('9. External Intervention Costs'!$F$38:$F$80,'Summary of Costs by Country'!$C21,'9. External Intervention Costs'!$M$38:$M$80)+SUMIF('10. Other Direct Costs '!$F$12:$F$61,'Summary of Costs by Country'!$C21,'10. Other Direct Costs '!$S$12:$S$61)+SUMIF('11. Indirect Costs'!$E$13:$E$62,'Summary of Costs by Country'!$C21,'11. Indirect Costs'!$AC$13:$AC$62)</f>
        <v>0</v>
      </c>
      <c r="I21" s="73">
        <f t="shared" ca="1" si="0"/>
        <v>0</v>
      </c>
      <c r="J21" s="64"/>
      <c r="M21" s="5"/>
      <c r="N21" s="205"/>
      <c r="O21"/>
      <c r="P21"/>
      <c r="Q21"/>
      <c r="R21"/>
      <c r="S21"/>
    </row>
    <row r="22" spans="2:19" s="107" customFormat="1" ht="30" customHeight="1" x14ac:dyDescent="0.25">
      <c r="B22" s="81">
        <f t="shared" si="1"/>
        <v>8</v>
      </c>
      <c r="C22" s="87" t="str">
        <f ca="1">IFERROR(OFFSET('START - AWARD DETAILS'!$E$20,MATCH(B22,'START - AWARD DETAILS'!$P$20:$P$40,0)-1,0),"")</f>
        <v/>
      </c>
      <c r="D22" s="664">
        <f ca="1">SUMIF('2. Annual Costs of Staff Posts'!$F$12:$F$311,$C22,'2. Annual Costs of Staff Posts'!$O$12:$O$311)+SUMIF('3.Travel,Subsistence&amp;Conference'!$G$12:$G$70,'Summary of Costs by Country'!$C22,'3.Travel,Subsistence&amp;Conference'!$L$12:$L$70)+SUMIF('4. Equipment'!$F$12:$F$82,'Summary of Costs by Country'!$C22,'4. Equipment'!$L$12:$L$82)+SUMIF('5. Consumables'!$F$12:$F$61,'Summary of Costs by Country'!$C22,'5. Consumables'!$K$12:$K$61)+SUMIF('6. CPI'!$F$12:$F$61,'Summary of Costs by Country'!$C22,'6. CPI'!$K$12:$K$61)+SUMIF('7. Dissemination'!$F$12:$F$61,'Summary of Costs by Country'!$C22,'7. Dissemination'!$K$12:$K$61)+SUMIF('8. Risk Management &amp; Assurance'!$F$12:$F$61,'Summary of Costs by Country'!$C22,'8. Risk Management &amp; Assurance'!$K$12:$K$61)+SUMIF('9. External Intervention Costs'!$F$38:$F$62,'Summary of Costs by Country'!$C22,'9. External Intervention Costs'!$I$38:$I$62)+SUMIF('10. Other Direct Costs '!$F$12:$F$61,'Summary of Costs by Country'!$C22,'10. Other Direct Costs '!$K$12:$K$61)+SUMIF('11. Indirect Costs'!$E$13:$E$62,'Summary of Costs by Country'!$C22,'11. Indirect Costs'!$M$13:$M$62)</f>
        <v>0</v>
      </c>
      <c r="E22" s="664">
        <f ca="1">SUMIF('2. Annual Costs of Staff Posts'!$F$12:$F$311,$C22,'2. Annual Costs of Staff Posts'!$T$12:$T$311)+SUMIF('3.Travel,Subsistence&amp;Conference'!$G$12:$G$70,'Summary of Costs by Country'!$C22,'3.Travel,Subsistence&amp;Conference'!$N$12:$N$70)+SUMIF('4. Equipment'!$F$12:$F$82,'Summary of Costs by Country'!$C22,'4. Equipment'!$N$12:$N$82)+SUMIF('5. Consumables'!$F$12:$F$61,'Summary of Costs by Country'!$C22,'5. Consumables'!$M$12:$M$61)+SUMIF('6. CPI'!$F$12:$F$61,'Summary of Costs by Country'!$C22,'6. CPI'!$M$12:$M$61)+SUMIF('7. Dissemination'!$F$12:$F$61,'Summary of Costs by Country'!$C22,'7. Dissemination'!$M$12:$M$61)+SUMIF('8. Risk Management &amp; Assurance'!$F$12:$F$61,'Summary of Costs by Country'!$C22,'8. Risk Management &amp; Assurance'!$M$12:$M$61)+SUMIF('9. External Intervention Costs'!$F$38:$F$80,'Summary of Costs by Country'!$C22,'9. External Intervention Costs'!$J$38:$J$80)+SUMIF('10. Other Direct Costs '!$F$12:$F$61,'Summary of Costs by Country'!$C22,'10. Other Direct Costs '!$M$12:$M$61)+SUMIF('11. Indirect Costs'!$E$13:$E$62,'Summary of Costs by Country'!$C22,'11. Indirect Costs'!$Q$13:$Q$62)</f>
        <v>0</v>
      </c>
      <c r="F22" s="664">
        <f ca="1">SUMIF('2. Annual Costs of Staff Posts'!$F$12:$F$311,$C22,'2. Annual Costs of Staff Posts'!$Y$12:$Y$311)+SUMIF('3.Travel,Subsistence&amp;Conference'!$G$12:$G$70,'Summary of Costs by Country'!$C22,'3.Travel,Subsistence&amp;Conference'!$P$12:$P$70)+SUMIF('4. Equipment'!$F$12:$F$82,'Summary of Costs by Country'!$C22,'4. Equipment'!$P$12:$P$82)+SUMIF('5. Consumables'!$F$12:$F$61,'Summary of Costs by Country'!$C22,'5. Consumables'!$O$12:$O$61)+SUMIF('6. CPI'!$F$12:$F$61,'Summary of Costs by Country'!$C22,'6. CPI'!$O$12:$O$61)+SUMIF('7. Dissemination'!$F$12:$F$61,'Summary of Costs by Country'!$C22,'7. Dissemination'!$O$12:$O$61)+SUMIF('8. Risk Management &amp; Assurance'!$F$12:$F$61,'Summary of Costs by Country'!$C22,'8. Risk Management &amp; Assurance'!$O$12:$O$61)+SUMIF('9. External Intervention Costs'!$F$38:$F$80,'Summary of Costs by Country'!$C22,'9. External Intervention Costs'!$K$38:$K$80)+SUMIF('10. Other Direct Costs '!$F$12:$F$61,'Summary of Costs by Country'!$C22,'10. Other Direct Costs '!$O$12:$O$61)+SUMIF('11. Indirect Costs'!$E$13:$E$62,'Summary of Costs by Country'!$C22,'11. Indirect Costs'!$U$13:$U$62)</f>
        <v>0</v>
      </c>
      <c r="G22" s="664">
        <f ca="1">SUMIF('2. Annual Costs of Staff Posts'!$F$12:$F$311,$C22,'2. Annual Costs of Staff Posts'!$AD$12:$AD$311)+SUMIF('3.Travel,Subsistence&amp;Conference'!$G$12:$G$70,'Summary of Costs by Country'!$C22,'3.Travel,Subsistence&amp;Conference'!$R$12:$R$70)+SUMIF('4. Equipment'!$F$12:$F$82,'Summary of Costs by Country'!$C22,'4. Equipment'!$R$12:$R$82)+SUMIF('5. Consumables'!$F$12:$F$61,'Summary of Costs by Country'!$C22,'5. Consumables'!$Q$12:$Q$61)+SUMIF('6. CPI'!$F$12:$F$61,'Summary of Costs by Country'!$C22,'6. CPI'!$Q$12:$Q$61)+SUMIF('7. Dissemination'!$F$12:$F$61,'Summary of Costs by Country'!$C22,'7. Dissemination'!$Q$12:$Q$61)+SUMIF('8. Risk Management &amp; Assurance'!$F$12:$F$61,'Summary of Costs by Country'!$C22,'8. Risk Management &amp; Assurance'!$Q$12:$Q$61)+SUMIF('9. External Intervention Costs'!$F$38:$F$80,'Summary of Costs by Country'!$C22,'9. External Intervention Costs'!$L$38:$L$80)+SUMIF('10. Other Direct Costs '!$F$12:$F$61,'Summary of Costs by Country'!$C22,'10. Other Direct Costs '!$Q$12:$Q$61)+SUMIF('11. Indirect Costs'!$E$13:$E$62,'Summary of Costs by Country'!$C22,'11. Indirect Costs'!$Y$13:$Y$62)</f>
        <v>0</v>
      </c>
      <c r="H22" s="664">
        <f ca="1">SUMIF('2. Annual Costs of Staff Posts'!$F$12:$F$311,$C22,'2. Annual Costs of Staff Posts'!$AI$12:$AI$311)+SUMIF('3.Travel,Subsistence&amp;Conference'!$G$12:$G$70,'Summary of Costs by Country'!$C22,'3.Travel,Subsistence&amp;Conference'!$T$12:$T$70)+SUMIF('4. Equipment'!$F$12:$F$82,'Summary of Costs by Country'!$C22,'4. Equipment'!$T$12:$T$82)+SUMIF('5. Consumables'!$F$12:$F$61,'Summary of Costs by Country'!$C22,'5. Consumables'!$S$12:$S$61)+SUMIF('6. CPI'!$F$12:$F$61,'Summary of Costs by Country'!$C22,'6. CPI'!$S$12:$S$61)+SUMIF('7. Dissemination'!$F$12:$F$61,'Summary of Costs by Country'!$C22,'7. Dissemination'!$S$12:$S$61)+SUMIF('8. Risk Management &amp; Assurance'!$F$12:$F$61,'Summary of Costs by Country'!$C22,'8. Risk Management &amp; Assurance'!$S$12:$S$61)+SUMIF('9. External Intervention Costs'!$F$38:$F$80,'Summary of Costs by Country'!$C22,'9. External Intervention Costs'!$M$38:$M$80)+SUMIF('10. Other Direct Costs '!$F$12:$F$61,'Summary of Costs by Country'!$C22,'10. Other Direct Costs '!$S$12:$S$61)+SUMIF('11. Indirect Costs'!$E$13:$E$62,'Summary of Costs by Country'!$C22,'11. Indirect Costs'!$AC$13:$AC$62)</f>
        <v>0</v>
      </c>
      <c r="I22" s="73">
        <f t="shared" ca="1" si="0"/>
        <v>0</v>
      </c>
      <c r="J22" s="64"/>
      <c r="M22" s="5"/>
      <c r="N22" s="205"/>
      <c r="O22"/>
      <c r="P22"/>
      <c r="Q22"/>
      <c r="R22"/>
      <c r="S22"/>
    </row>
    <row r="23" spans="2:19" s="107" customFormat="1" ht="30" customHeight="1" x14ac:dyDescent="0.25">
      <c r="B23" s="81">
        <f t="shared" si="1"/>
        <v>9</v>
      </c>
      <c r="C23" s="87" t="str">
        <f ca="1">IFERROR(OFFSET('START - AWARD DETAILS'!$E$20,MATCH(B23,'START - AWARD DETAILS'!$P$20:$P$40,0)-1,0),"")</f>
        <v/>
      </c>
      <c r="D23" s="664">
        <f ca="1">SUMIF('2. Annual Costs of Staff Posts'!$F$12:$F$311,$C23,'2. Annual Costs of Staff Posts'!$O$12:$O$311)+SUMIF('3.Travel,Subsistence&amp;Conference'!$G$12:$G$70,'Summary of Costs by Country'!$C23,'3.Travel,Subsistence&amp;Conference'!$L$12:$L$70)+SUMIF('4. Equipment'!$F$12:$F$82,'Summary of Costs by Country'!$C23,'4. Equipment'!$L$12:$L$82)+SUMIF('5. Consumables'!$F$12:$F$61,'Summary of Costs by Country'!$C23,'5. Consumables'!$K$12:$K$61)+SUMIF('6. CPI'!$F$12:$F$61,'Summary of Costs by Country'!$C23,'6. CPI'!$K$12:$K$61)+SUMIF('7. Dissemination'!$F$12:$F$61,'Summary of Costs by Country'!$C23,'7. Dissemination'!$K$12:$K$61)+SUMIF('8. Risk Management &amp; Assurance'!$F$12:$F$61,'Summary of Costs by Country'!$C23,'8. Risk Management &amp; Assurance'!$K$12:$K$61)+SUMIF('9. External Intervention Costs'!$F$38:$F$62,'Summary of Costs by Country'!$C23,'9. External Intervention Costs'!$I$38:$I$62)+SUMIF('10. Other Direct Costs '!$F$12:$F$61,'Summary of Costs by Country'!$C23,'10. Other Direct Costs '!$K$12:$K$61)+SUMIF('11. Indirect Costs'!$E$13:$E$62,'Summary of Costs by Country'!$C23,'11. Indirect Costs'!$M$13:$M$62)</f>
        <v>0</v>
      </c>
      <c r="E23" s="664">
        <f ca="1">SUMIF('2. Annual Costs of Staff Posts'!$F$12:$F$311,$C23,'2. Annual Costs of Staff Posts'!$T$12:$T$311)+SUMIF('3.Travel,Subsistence&amp;Conference'!$G$12:$G$70,'Summary of Costs by Country'!$C23,'3.Travel,Subsistence&amp;Conference'!$N$12:$N$70)+SUMIF('4. Equipment'!$F$12:$F$82,'Summary of Costs by Country'!$C23,'4. Equipment'!$N$12:$N$82)+SUMIF('5. Consumables'!$F$12:$F$61,'Summary of Costs by Country'!$C23,'5. Consumables'!$M$12:$M$61)+SUMIF('6. CPI'!$F$12:$F$61,'Summary of Costs by Country'!$C23,'6. CPI'!$M$12:$M$61)+SUMIF('7. Dissemination'!$F$12:$F$61,'Summary of Costs by Country'!$C23,'7. Dissemination'!$M$12:$M$61)+SUMIF('8. Risk Management &amp; Assurance'!$F$12:$F$61,'Summary of Costs by Country'!$C23,'8. Risk Management &amp; Assurance'!$M$12:$M$61)+SUMIF('9. External Intervention Costs'!$F$38:$F$80,'Summary of Costs by Country'!$C23,'9. External Intervention Costs'!$J$38:$J$80)+SUMIF('10. Other Direct Costs '!$F$12:$F$61,'Summary of Costs by Country'!$C23,'10. Other Direct Costs '!$M$12:$M$61)+SUMIF('11. Indirect Costs'!$E$13:$E$62,'Summary of Costs by Country'!$C23,'11. Indirect Costs'!$Q$13:$Q$62)</f>
        <v>0</v>
      </c>
      <c r="F23" s="664">
        <f ca="1">SUMIF('2. Annual Costs of Staff Posts'!$F$12:$F$311,$C23,'2. Annual Costs of Staff Posts'!$Y$12:$Y$311)+SUMIF('3.Travel,Subsistence&amp;Conference'!$G$12:$G$70,'Summary of Costs by Country'!$C23,'3.Travel,Subsistence&amp;Conference'!$P$12:$P$70)+SUMIF('4. Equipment'!$F$12:$F$82,'Summary of Costs by Country'!$C23,'4. Equipment'!$P$12:$P$82)+SUMIF('5. Consumables'!$F$12:$F$61,'Summary of Costs by Country'!$C23,'5. Consumables'!$O$12:$O$61)+SUMIF('6. CPI'!$F$12:$F$61,'Summary of Costs by Country'!$C23,'6. CPI'!$O$12:$O$61)+SUMIF('7. Dissemination'!$F$12:$F$61,'Summary of Costs by Country'!$C23,'7. Dissemination'!$O$12:$O$61)+SUMIF('8. Risk Management &amp; Assurance'!$F$12:$F$61,'Summary of Costs by Country'!$C23,'8. Risk Management &amp; Assurance'!$O$12:$O$61)+SUMIF('9. External Intervention Costs'!$F$38:$F$80,'Summary of Costs by Country'!$C23,'9. External Intervention Costs'!$K$38:$K$80)+SUMIF('10. Other Direct Costs '!$F$12:$F$61,'Summary of Costs by Country'!$C23,'10. Other Direct Costs '!$O$12:$O$61)+SUMIF('11. Indirect Costs'!$E$13:$E$62,'Summary of Costs by Country'!$C23,'11. Indirect Costs'!$U$13:$U$62)</f>
        <v>0</v>
      </c>
      <c r="G23" s="664">
        <f ca="1">SUMIF('2. Annual Costs of Staff Posts'!$F$12:$F$311,$C23,'2. Annual Costs of Staff Posts'!$AD$12:$AD$311)+SUMIF('3.Travel,Subsistence&amp;Conference'!$G$12:$G$70,'Summary of Costs by Country'!$C23,'3.Travel,Subsistence&amp;Conference'!$R$12:$R$70)+SUMIF('4. Equipment'!$F$12:$F$82,'Summary of Costs by Country'!$C23,'4. Equipment'!$R$12:$R$82)+SUMIF('5. Consumables'!$F$12:$F$61,'Summary of Costs by Country'!$C23,'5. Consumables'!$Q$12:$Q$61)+SUMIF('6. CPI'!$F$12:$F$61,'Summary of Costs by Country'!$C23,'6. CPI'!$Q$12:$Q$61)+SUMIF('7. Dissemination'!$F$12:$F$61,'Summary of Costs by Country'!$C23,'7. Dissemination'!$Q$12:$Q$61)+SUMIF('8. Risk Management &amp; Assurance'!$F$12:$F$61,'Summary of Costs by Country'!$C23,'8. Risk Management &amp; Assurance'!$Q$12:$Q$61)+SUMIF('9. External Intervention Costs'!$F$38:$F$80,'Summary of Costs by Country'!$C23,'9. External Intervention Costs'!$L$38:$L$80)+SUMIF('10. Other Direct Costs '!$F$12:$F$61,'Summary of Costs by Country'!$C23,'10. Other Direct Costs '!$Q$12:$Q$61)+SUMIF('11. Indirect Costs'!$E$13:$E$62,'Summary of Costs by Country'!$C23,'11. Indirect Costs'!$Y$13:$Y$62)</f>
        <v>0</v>
      </c>
      <c r="H23" s="664">
        <f ca="1">SUMIF('2. Annual Costs of Staff Posts'!$F$12:$F$311,$C23,'2. Annual Costs of Staff Posts'!$AI$12:$AI$311)+SUMIF('3.Travel,Subsistence&amp;Conference'!$G$12:$G$70,'Summary of Costs by Country'!$C23,'3.Travel,Subsistence&amp;Conference'!$T$12:$T$70)+SUMIF('4. Equipment'!$F$12:$F$82,'Summary of Costs by Country'!$C23,'4. Equipment'!$T$12:$T$82)+SUMIF('5. Consumables'!$F$12:$F$61,'Summary of Costs by Country'!$C23,'5. Consumables'!$S$12:$S$61)+SUMIF('6. CPI'!$F$12:$F$61,'Summary of Costs by Country'!$C23,'6. CPI'!$S$12:$S$61)+SUMIF('7. Dissemination'!$F$12:$F$61,'Summary of Costs by Country'!$C23,'7. Dissemination'!$S$12:$S$61)+SUMIF('8. Risk Management &amp; Assurance'!$F$12:$F$61,'Summary of Costs by Country'!$C23,'8. Risk Management &amp; Assurance'!$S$12:$S$61)+SUMIF('9. External Intervention Costs'!$F$38:$F$80,'Summary of Costs by Country'!$C23,'9. External Intervention Costs'!$M$38:$M$80)+SUMIF('10. Other Direct Costs '!$F$12:$F$61,'Summary of Costs by Country'!$C23,'10. Other Direct Costs '!$S$12:$S$61)+SUMIF('11. Indirect Costs'!$E$13:$E$62,'Summary of Costs by Country'!$C23,'11. Indirect Costs'!$AC$13:$AC$62)</f>
        <v>0</v>
      </c>
      <c r="I23" s="73">
        <f t="shared" ca="1" si="0"/>
        <v>0</v>
      </c>
      <c r="J23" s="64"/>
      <c r="M23" s="5"/>
      <c r="N23" s="205"/>
      <c r="O23"/>
      <c r="P23"/>
      <c r="Q23"/>
      <c r="R23"/>
      <c r="S23"/>
    </row>
    <row r="24" spans="2:19" s="107" customFormat="1" ht="30" customHeight="1" x14ac:dyDescent="0.25">
      <c r="B24" s="81">
        <f t="shared" si="1"/>
        <v>10</v>
      </c>
      <c r="C24" s="87" t="str">
        <f ca="1">IFERROR(OFFSET('START - AWARD DETAILS'!$E$20,MATCH(B24,'START - AWARD DETAILS'!$P$20:$P$40,0)-1,0),"")</f>
        <v/>
      </c>
      <c r="D24" s="664">
        <f ca="1">SUMIF('2. Annual Costs of Staff Posts'!$F$12:$F$311,$C24,'2. Annual Costs of Staff Posts'!$O$12:$O$311)+SUMIF('3.Travel,Subsistence&amp;Conference'!$G$12:$G$70,'Summary of Costs by Country'!$C24,'3.Travel,Subsistence&amp;Conference'!$L$12:$L$70)+SUMIF('4. Equipment'!$F$12:$F$82,'Summary of Costs by Country'!$C24,'4. Equipment'!$L$12:$L$82)+SUMIF('5. Consumables'!$F$12:$F$61,'Summary of Costs by Country'!$C24,'5. Consumables'!$K$12:$K$61)+SUMIF('6. CPI'!$F$12:$F$61,'Summary of Costs by Country'!$C24,'6. CPI'!$K$12:$K$61)+SUMIF('7. Dissemination'!$F$12:$F$61,'Summary of Costs by Country'!$C24,'7. Dissemination'!$K$12:$K$61)+SUMIF('8. Risk Management &amp; Assurance'!$F$12:$F$61,'Summary of Costs by Country'!$C24,'8. Risk Management &amp; Assurance'!$K$12:$K$61)+SUMIF('9. External Intervention Costs'!$F$38:$F$62,'Summary of Costs by Country'!$C24,'9. External Intervention Costs'!$I$38:$I$62)+SUMIF('10. Other Direct Costs '!$F$12:$F$61,'Summary of Costs by Country'!$C24,'10. Other Direct Costs '!$K$12:$K$61)+SUMIF('11. Indirect Costs'!$E$13:$E$62,'Summary of Costs by Country'!$C24,'11. Indirect Costs'!$M$13:$M$62)</f>
        <v>0</v>
      </c>
      <c r="E24" s="664">
        <f ca="1">SUMIF('2. Annual Costs of Staff Posts'!$F$12:$F$311,$C24,'2. Annual Costs of Staff Posts'!$T$12:$T$311)+SUMIF('3.Travel,Subsistence&amp;Conference'!$G$12:$G$70,'Summary of Costs by Country'!$C24,'3.Travel,Subsistence&amp;Conference'!$N$12:$N$70)+SUMIF('4. Equipment'!$F$12:$F$82,'Summary of Costs by Country'!$C24,'4. Equipment'!$N$12:$N$82)+SUMIF('5. Consumables'!$F$12:$F$61,'Summary of Costs by Country'!$C24,'5. Consumables'!$M$12:$M$61)+SUMIF('6. CPI'!$F$12:$F$61,'Summary of Costs by Country'!$C24,'6. CPI'!$M$12:$M$61)+SUMIF('7. Dissemination'!$F$12:$F$61,'Summary of Costs by Country'!$C24,'7. Dissemination'!$M$12:$M$61)+SUMIF('8. Risk Management &amp; Assurance'!$F$12:$F$61,'Summary of Costs by Country'!$C24,'8. Risk Management &amp; Assurance'!$M$12:$M$61)+SUMIF('9. External Intervention Costs'!$F$38:$F$80,'Summary of Costs by Country'!$C24,'9. External Intervention Costs'!$J$38:$J$80)+SUMIF('10. Other Direct Costs '!$F$12:$F$61,'Summary of Costs by Country'!$C24,'10. Other Direct Costs '!$M$12:$M$61)+SUMIF('11. Indirect Costs'!$E$13:$E$62,'Summary of Costs by Country'!$C24,'11. Indirect Costs'!$Q$13:$Q$62)</f>
        <v>0</v>
      </c>
      <c r="F24" s="664">
        <f ca="1">SUMIF('2. Annual Costs of Staff Posts'!$F$12:$F$311,$C24,'2. Annual Costs of Staff Posts'!$Y$12:$Y$311)+SUMIF('3.Travel,Subsistence&amp;Conference'!$G$12:$G$70,'Summary of Costs by Country'!$C24,'3.Travel,Subsistence&amp;Conference'!$P$12:$P$70)+SUMIF('4. Equipment'!$F$12:$F$82,'Summary of Costs by Country'!$C24,'4. Equipment'!$P$12:$P$82)+SUMIF('5. Consumables'!$F$12:$F$61,'Summary of Costs by Country'!$C24,'5. Consumables'!$O$12:$O$61)+SUMIF('6. CPI'!$F$12:$F$61,'Summary of Costs by Country'!$C24,'6. CPI'!$O$12:$O$61)+SUMIF('7. Dissemination'!$F$12:$F$61,'Summary of Costs by Country'!$C24,'7. Dissemination'!$O$12:$O$61)+SUMIF('8. Risk Management &amp; Assurance'!$F$12:$F$61,'Summary of Costs by Country'!$C24,'8. Risk Management &amp; Assurance'!$O$12:$O$61)+SUMIF('9. External Intervention Costs'!$F$38:$F$80,'Summary of Costs by Country'!$C24,'9. External Intervention Costs'!$K$38:$K$80)+SUMIF('10. Other Direct Costs '!$F$12:$F$61,'Summary of Costs by Country'!$C24,'10. Other Direct Costs '!$O$12:$O$61)+SUMIF('11. Indirect Costs'!$E$13:$E$62,'Summary of Costs by Country'!$C24,'11. Indirect Costs'!$U$13:$U$62)</f>
        <v>0</v>
      </c>
      <c r="G24" s="664">
        <f ca="1">SUMIF('2. Annual Costs of Staff Posts'!$F$12:$F$311,$C24,'2. Annual Costs of Staff Posts'!$AD$12:$AD$311)+SUMIF('3.Travel,Subsistence&amp;Conference'!$G$12:$G$70,'Summary of Costs by Country'!$C24,'3.Travel,Subsistence&amp;Conference'!$R$12:$R$70)+SUMIF('4. Equipment'!$F$12:$F$82,'Summary of Costs by Country'!$C24,'4. Equipment'!$R$12:$R$82)+SUMIF('5. Consumables'!$F$12:$F$61,'Summary of Costs by Country'!$C24,'5. Consumables'!$Q$12:$Q$61)+SUMIF('6. CPI'!$F$12:$F$61,'Summary of Costs by Country'!$C24,'6. CPI'!$Q$12:$Q$61)+SUMIF('7. Dissemination'!$F$12:$F$61,'Summary of Costs by Country'!$C24,'7. Dissemination'!$Q$12:$Q$61)+SUMIF('8. Risk Management &amp; Assurance'!$F$12:$F$61,'Summary of Costs by Country'!$C24,'8. Risk Management &amp; Assurance'!$Q$12:$Q$61)+SUMIF('9. External Intervention Costs'!$F$38:$F$80,'Summary of Costs by Country'!$C24,'9. External Intervention Costs'!$L$38:$L$80)+SUMIF('10. Other Direct Costs '!$F$12:$F$61,'Summary of Costs by Country'!$C24,'10. Other Direct Costs '!$Q$12:$Q$61)+SUMIF('11. Indirect Costs'!$E$13:$E$62,'Summary of Costs by Country'!$C24,'11. Indirect Costs'!$Y$13:$Y$62)</f>
        <v>0</v>
      </c>
      <c r="H24" s="664">
        <f ca="1">SUMIF('2. Annual Costs of Staff Posts'!$F$12:$F$311,$C24,'2. Annual Costs of Staff Posts'!$AI$12:$AI$311)+SUMIF('3.Travel,Subsistence&amp;Conference'!$G$12:$G$70,'Summary of Costs by Country'!$C24,'3.Travel,Subsistence&amp;Conference'!$T$12:$T$70)+SUMIF('4. Equipment'!$F$12:$F$82,'Summary of Costs by Country'!$C24,'4. Equipment'!$T$12:$T$82)+SUMIF('5. Consumables'!$F$12:$F$61,'Summary of Costs by Country'!$C24,'5. Consumables'!$S$12:$S$61)+SUMIF('6. CPI'!$F$12:$F$61,'Summary of Costs by Country'!$C24,'6. CPI'!$S$12:$S$61)+SUMIF('7. Dissemination'!$F$12:$F$61,'Summary of Costs by Country'!$C24,'7. Dissemination'!$S$12:$S$61)+SUMIF('8. Risk Management &amp; Assurance'!$F$12:$F$61,'Summary of Costs by Country'!$C24,'8. Risk Management &amp; Assurance'!$S$12:$S$61)+SUMIF('9. External Intervention Costs'!$F$38:$F$80,'Summary of Costs by Country'!$C24,'9. External Intervention Costs'!$M$38:$M$80)+SUMIF('10. Other Direct Costs '!$F$12:$F$61,'Summary of Costs by Country'!$C24,'10. Other Direct Costs '!$S$12:$S$61)+SUMIF('11. Indirect Costs'!$E$13:$E$62,'Summary of Costs by Country'!$C24,'11. Indirect Costs'!$AC$13:$AC$62)</f>
        <v>0</v>
      </c>
      <c r="I24" s="73">
        <f t="shared" ca="1" si="0"/>
        <v>0</v>
      </c>
      <c r="J24" s="64"/>
      <c r="M24" s="5"/>
      <c r="N24" s="5"/>
      <c r="O24"/>
      <c r="P24"/>
      <c r="Q24"/>
      <c r="R24"/>
      <c r="S24"/>
    </row>
    <row r="25" spans="2:19" s="107" customFormat="1" ht="30" customHeight="1" x14ac:dyDescent="0.25">
      <c r="B25" s="81">
        <f t="shared" si="1"/>
        <v>11</v>
      </c>
      <c r="C25" s="87" t="str">
        <f ca="1">IFERROR(OFFSET('START - AWARD DETAILS'!$E$20,MATCH(B25,'START - AWARD DETAILS'!$P$20:$P$40,0)-1,0),"")</f>
        <v/>
      </c>
      <c r="D25" s="664">
        <f ca="1">SUMIF('2. Annual Costs of Staff Posts'!$F$12:$F$311,$C25,'2. Annual Costs of Staff Posts'!$O$12:$O$311)+SUMIF('3.Travel,Subsistence&amp;Conference'!$G$12:$G$70,'Summary of Costs by Country'!$C25,'3.Travel,Subsistence&amp;Conference'!$L$12:$L$70)+SUMIF('4. Equipment'!$F$12:$F$82,'Summary of Costs by Country'!$C25,'4. Equipment'!$L$12:$L$82)+SUMIF('5. Consumables'!$F$12:$F$61,'Summary of Costs by Country'!$C25,'5. Consumables'!$K$12:$K$61)+SUMIF('6. CPI'!$F$12:$F$61,'Summary of Costs by Country'!$C25,'6. CPI'!$K$12:$K$61)+SUMIF('7. Dissemination'!$F$12:$F$61,'Summary of Costs by Country'!$C25,'7. Dissemination'!$K$12:$K$61)+SUMIF('8. Risk Management &amp; Assurance'!$F$12:$F$61,'Summary of Costs by Country'!$C25,'8. Risk Management &amp; Assurance'!$K$12:$K$61)+SUMIF('9. External Intervention Costs'!$F$38:$F$62,'Summary of Costs by Country'!$C25,'9. External Intervention Costs'!$I$38:$I$62)+SUMIF('10. Other Direct Costs '!$F$12:$F$61,'Summary of Costs by Country'!$C25,'10. Other Direct Costs '!$K$12:$K$61)+SUMIF('11. Indirect Costs'!$E$13:$E$62,'Summary of Costs by Country'!$C25,'11. Indirect Costs'!$M$13:$M$62)</f>
        <v>0</v>
      </c>
      <c r="E25" s="664">
        <f ca="1">SUMIF('2. Annual Costs of Staff Posts'!$F$12:$F$311,$C25,'2. Annual Costs of Staff Posts'!$T$12:$T$311)+SUMIF('3.Travel,Subsistence&amp;Conference'!$G$12:$G$70,'Summary of Costs by Country'!$C25,'3.Travel,Subsistence&amp;Conference'!$N$12:$N$70)+SUMIF('4. Equipment'!$F$12:$F$82,'Summary of Costs by Country'!$C25,'4. Equipment'!$N$12:$N$82)+SUMIF('5. Consumables'!$F$12:$F$61,'Summary of Costs by Country'!$C25,'5. Consumables'!$M$12:$M$61)+SUMIF('6. CPI'!$F$12:$F$61,'Summary of Costs by Country'!$C25,'6. CPI'!$M$12:$M$61)+SUMIF('7. Dissemination'!$F$12:$F$61,'Summary of Costs by Country'!$C25,'7. Dissemination'!$M$12:$M$61)+SUMIF('8. Risk Management &amp; Assurance'!$F$12:$F$61,'Summary of Costs by Country'!$C25,'8. Risk Management &amp; Assurance'!$M$12:$M$61)+SUMIF('9. External Intervention Costs'!$F$38:$F$80,'Summary of Costs by Country'!$C25,'9. External Intervention Costs'!$J$38:$J$80)+SUMIF('10. Other Direct Costs '!$F$12:$F$61,'Summary of Costs by Country'!$C25,'10. Other Direct Costs '!$M$12:$M$61)+SUMIF('11. Indirect Costs'!$E$13:$E$62,'Summary of Costs by Country'!$C25,'11. Indirect Costs'!$Q$13:$Q$62)</f>
        <v>0</v>
      </c>
      <c r="F25" s="664">
        <f ca="1">SUMIF('2. Annual Costs of Staff Posts'!$F$12:$F$311,$C25,'2. Annual Costs of Staff Posts'!$Y$12:$Y$311)+SUMIF('3.Travel,Subsistence&amp;Conference'!$G$12:$G$70,'Summary of Costs by Country'!$C25,'3.Travel,Subsistence&amp;Conference'!$P$12:$P$70)+SUMIF('4. Equipment'!$F$12:$F$82,'Summary of Costs by Country'!$C25,'4. Equipment'!$P$12:$P$82)+SUMIF('5. Consumables'!$F$12:$F$61,'Summary of Costs by Country'!$C25,'5. Consumables'!$O$12:$O$61)+SUMIF('6. CPI'!$F$12:$F$61,'Summary of Costs by Country'!$C25,'6. CPI'!$O$12:$O$61)+SUMIF('7. Dissemination'!$F$12:$F$61,'Summary of Costs by Country'!$C25,'7. Dissemination'!$O$12:$O$61)+SUMIF('8. Risk Management &amp; Assurance'!$F$12:$F$61,'Summary of Costs by Country'!$C25,'8. Risk Management &amp; Assurance'!$O$12:$O$61)+SUMIF('9. External Intervention Costs'!$F$38:$F$80,'Summary of Costs by Country'!$C25,'9. External Intervention Costs'!$K$38:$K$80)+SUMIF('10. Other Direct Costs '!$F$12:$F$61,'Summary of Costs by Country'!$C25,'10. Other Direct Costs '!$O$12:$O$61)+SUMIF('11. Indirect Costs'!$E$13:$E$62,'Summary of Costs by Country'!$C25,'11. Indirect Costs'!$U$13:$U$62)</f>
        <v>0</v>
      </c>
      <c r="G25" s="664">
        <f ca="1">SUMIF('2. Annual Costs of Staff Posts'!$F$12:$F$311,$C25,'2. Annual Costs of Staff Posts'!$AD$12:$AD$311)+SUMIF('3.Travel,Subsistence&amp;Conference'!$G$12:$G$70,'Summary of Costs by Country'!$C25,'3.Travel,Subsistence&amp;Conference'!$R$12:$R$70)+SUMIF('4. Equipment'!$F$12:$F$82,'Summary of Costs by Country'!$C25,'4. Equipment'!$R$12:$R$82)+SUMIF('5. Consumables'!$F$12:$F$61,'Summary of Costs by Country'!$C25,'5. Consumables'!$Q$12:$Q$61)+SUMIF('6. CPI'!$F$12:$F$61,'Summary of Costs by Country'!$C25,'6. CPI'!$Q$12:$Q$61)+SUMIF('7. Dissemination'!$F$12:$F$61,'Summary of Costs by Country'!$C25,'7. Dissemination'!$Q$12:$Q$61)+SUMIF('8. Risk Management &amp; Assurance'!$F$12:$F$61,'Summary of Costs by Country'!$C25,'8. Risk Management &amp; Assurance'!$Q$12:$Q$61)+SUMIF('9. External Intervention Costs'!$F$38:$F$80,'Summary of Costs by Country'!$C25,'9. External Intervention Costs'!$L$38:$L$80)+SUMIF('10. Other Direct Costs '!$F$12:$F$61,'Summary of Costs by Country'!$C25,'10. Other Direct Costs '!$Q$12:$Q$61)+SUMIF('11. Indirect Costs'!$E$13:$E$62,'Summary of Costs by Country'!$C25,'11. Indirect Costs'!$Y$13:$Y$62)</f>
        <v>0</v>
      </c>
      <c r="H25" s="664">
        <f ca="1">SUMIF('2. Annual Costs of Staff Posts'!$F$12:$F$311,$C25,'2. Annual Costs of Staff Posts'!$AI$12:$AI$311)+SUMIF('3.Travel,Subsistence&amp;Conference'!$G$12:$G$70,'Summary of Costs by Country'!$C25,'3.Travel,Subsistence&amp;Conference'!$T$12:$T$70)+SUMIF('4. Equipment'!$F$12:$F$82,'Summary of Costs by Country'!$C25,'4. Equipment'!$T$12:$T$82)+SUMIF('5. Consumables'!$F$12:$F$61,'Summary of Costs by Country'!$C25,'5. Consumables'!$S$12:$S$61)+SUMIF('6. CPI'!$F$12:$F$61,'Summary of Costs by Country'!$C25,'6. CPI'!$S$12:$S$61)+SUMIF('7. Dissemination'!$F$12:$F$61,'Summary of Costs by Country'!$C25,'7. Dissemination'!$S$12:$S$61)+SUMIF('8. Risk Management &amp; Assurance'!$F$12:$F$61,'Summary of Costs by Country'!$C25,'8. Risk Management &amp; Assurance'!$S$12:$S$61)+SUMIF('9. External Intervention Costs'!$F$38:$F$80,'Summary of Costs by Country'!$C25,'9. External Intervention Costs'!$M$38:$M$80)+SUMIF('10. Other Direct Costs '!$F$12:$F$61,'Summary of Costs by Country'!$C25,'10. Other Direct Costs '!$S$12:$S$61)+SUMIF('11. Indirect Costs'!$E$13:$E$62,'Summary of Costs by Country'!$C25,'11. Indirect Costs'!$AC$13:$AC$62)</f>
        <v>0</v>
      </c>
      <c r="I25" s="73">
        <f t="shared" ca="1" si="0"/>
        <v>0</v>
      </c>
      <c r="J25" s="64"/>
      <c r="M25" s="5"/>
      <c r="N25" s="5"/>
      <c r="O25"/>
      <c r="P25"/>
      <c r="Q25"/>
      <c r="R25"/>
      <c r="S25"/>
    </row>
    <row r="26" spans="2:19" s="107" customFormat="1" ht="30" customHeight="1" x14ac:dyDescent="0.25">
      <c r="B26" s="81">
        <f t="shared" si="1"/>
        <v>12</v>
      </c>
      <c r="C26" s="87" t="str">
        <f ca="1">IFERROR(OFFSET('START - AWARD DETAILS'!$E$20,MATCH(B26,'START - AWARD DETAILS'!$P$20:$P$40,0)-1,0),"")</f>
        <v/>
      </c>
      <c r="D26" s="664">
        <f ca="1">SUMIF('2. Annual Costs of Staff Posts'!$F$12:$F$311,$C26,'2. Annual Costs of Staff Posts'!$O$12:$O$311)+SUMIF('3.Travel,Subsistence&amp;Conference'!$G$12:$G$70,'Summary of Costs by Country'!$C26,'3.Travel,Subsistence&amp;Conference'!$L$12:$L$70)+SUMIF('4. Equipment'!$F$12:$F$82,'Summary of Costs by Country'!$C26,'4. Equipment'!$L$12:$L$82)+SUMIF('5. Consumables'!$F$12:$F$61,'Summary of Costs by Country'!$C26,'5. Consumables'!$K$12:$K$61)+SUMIF('6. CPI'!$F$12:$F$61,'Summary of Costs by Country'!$C26,'6. CPI'!$K$12:$K$61)+SUMIF('7. Dissemination'!$F$12:$F$61,'Summary of Costs by Country'!$C26,'7. Dissemination'!$K$12:$K$61)+SUMIF('8. Risk Management &amp; Assurance'!$F$12:$F$61,'Summary of Costs by Country'!$C26,'8. Risk Management &amp; Assurance'!$K$12:$K$61)+SUMIF('9. External Intervention Costs'!$F$38:$F$62,'Summary of Costs by Country'!$C26,'9. External Intervention Costs'!$I$38:$I$62)+SUMIF('10. Other Direct Costs '!$F$12:$F$61,'Summary of Costs by Country'!$C26,'10. Other Direct Costs '!$K$12:$K$61)+SUMIF('11. Indirect Costs'!$E$13:$E$62,'Summary of Costs by Country'!$C26,'11. Indirect Costs'!$M$13:$M$62)</f>
        <v>0</v>
      </c>
      <c r="E26" s="664">
        <f ca="1">SUMIF('2. Annual Costs of Staff Posts'!$F$12:$F$311,$C26,'2. Annual Costs of Staff Posts'!$T$12:$T$311)+SUMIF('3.Travel,Subsistence&amp;Conference'!$G$12:$G$70,'Summary of Costs by Country'!$C26,'3.Travel,Subsistence&amp;Conference'!$N$12:$N$70)+SUMIF('4. Equipment'!$F$12:$F$82,'Summary of Costs by Country'!$C26,'4. Equipment'!$N$12:$N$82)+SUMIF('5. Consumables'!$F$12:$F$61,'Summary of Costs by Country'!$C26,'5. Consumables'!$M$12:$M$61)+SUMIF('6. CPI'!$F$12:$F$61,'Summary of Costs by Country'!$C26,'6. CPI'!$M$12:$M$61)+SUMIF('7. Dissemination'!$F$12:$F$61,'Summary of Costs by Country'!$C26,'7. Dissemination'!$M$12:$M$61)+SUMIF('8. Risk Management &amp; Assurance'!$F$12:$F$61,'Summary of Costs by Country'!$C26,'8. Risk Management &amp; Assurance'!$M$12:$M$61)+SUMIF('9. External Intervention Costs'!$F$38:$F$80,'Summary of Costs by Country'!$C26,'9. External Intervention Costs'!$J$38:$J$80)+SUMIF('10. Other Direct Costs '!$F$12:$F$61,'Summary of Costs by Country'!$C26,'10. Other Direct Costs '!$M$12:$M$61)+SUMIF('11. Indirect Costs'!$E$13:$E$62,'Summary of Costs by Country'!$C26,'11. Indirect Costs'!$Q$13:$Q$62)</f>
        <v>0</v>
      </c>
      <c r="F26" s="664">
        <f ca="1">SUMIF('2. Annual Costs of Staff Posts'!$F$12:$F$311,$C26,'2. Annual Costs of Staff Posts'!$Y$12:$Y$311)+SUMIF('3.Travel,Subsistence&amp;Conference'!$G$12:$G$70,'Summary of Costs by Country'!$C26,'3.Travel,Subsistence&amp;Conference'!$P$12:$P$70)+SUMIF('4. Equipment'!$F$12:$F$82,'Summary of Costs by Country'!$C26,'4. Equipment'!$P$12:$P$82)+SUMIF('5. Consumables'!$F$12:$F$61,'Summary of Costs by Country'!$C26,'5. Consumables'!$O$12:$O$61)+SUMIF('6. CPI'!$F$12:$F$61,'Summary of Costs by Country'!$C26,'6. CPI'!$O$12:$O$61)+SUMIF('7. Dissemination'!$F$12:$F$61,'Summary of Costs by Country'!$C26,'7. Dissemination'!$O$12:$O$61)+SUMIF('8. Risk Management &amp; Assurance'!$F$12:$F$61,'Summary of Costs by Country'!$C26,'8. Risk Management &amp; Assurance'!$O$12:$O$61)+SUMIF('9. External Intervention Costs'!$F$38:$F$80,'Summary of Costs by Country'!$C26,'9. External Intervention Costs'!$K$38:$K$80)+SUMIF('10. Other Direct Costs '!$F$12:$F$61,'Summary of Costs by Country'!$C26,'10. Other Direct Costs '!$O$12:$O$61)+SUMIF('11. Indirect Costs'!$E$13:$E$62,'Summary of Costs by Country'!$C26,'11. Indirect Costs'!$U$13:$U$62)</f>
        <v>0</v>
      </c>
      <c r="G26" s="664">
        <f ca="1">SUMIF('2. Annual Costs of Staff Posts'!$F$12:$F$311,$C26,'2. Annual Costs of Staff Posts'!$AD$12:$AD$311)+SUMIF('3.Travel,Subsistence&amp;Conference'!$G$12:$G$70,'Summary of Costs by Country'!$C26,'3.Travel,Subsistence&amp;Conference'!$R$12:$R$70)+SUMIF('4. Equipment'!$F$12:$F$82,'Summary of Costs by Country'!$C26,'4. Equipment'!$R$12:$R$82)+SUMIF('5. Consumables'!$F$12:$F$61,'Summary of Costs by Country'!$C26,'5. Consumables'!$Q$12:$Q$61)+SUMIF('6. CPI'!$F$12:$F$61,'Summary of Costs by Country'!$C26,'6. CPI'!$Q$12:$Q$61)+SUMIF('7. Dissemination'!$F$12:$F$61,'Summary of Costs by Country'!$C26,'7. Dissemination'!$Q$12:$Q$61)+SUMIF('8. Risk Management &amp; Assurance'!$F$12:$F$61,'Summary of Costs by Country'!$C26,'8. Risk Management &amp; Assurance'!$Q$12:$Q$61)+SUMIF('9. External Intervention Costs'!$F$38:$F$80,'Summary of Costs by Country'!$C26,'9. External Intervention Costs'!$L$38:$L$80)+SUMIF('10. Other Direct Costs '!$F$12:$F$61,'Summary of Costs by Country'!$C26,'10. Other Direct Costs '!$Q$12:$Q$61)+SUMIF('11. Indirect Costs'!$E$13:$E$62,'Summary of Costs by Country'!$C26,'11. Indirect Costs'!$Y$13:$Y$62)</f>
        <v>0</v>
      </c>
      <c r="H26" s="664">
        <f ca="1">SUMIF('2. Annual Costs of Staff Posts'!$F$12:$F$311,$C26,'2. Annual Costs of Staff Posts'!$AI$12:$AI$311)+SUMIF('3.Travel,Subsistence&amp;Conference'!$G$12:$G$70,'Summary of Costs by Country'!$C26,'3.Travel,Subsistence&amp;Conference'!$T$12:$T$70)+SUMIF('4. Equipment'!$F$12:$F$82,'Summary of Costs by Country'!$C26,'4. Equipment'!$T$12:$T$82)+SUMIF('5. Consumables'!$F$12:$F$61,'Summary of Costs by Country'!$C26,'5. Consumables'!$S$12:$S$61)+SUMIF('6. CPI'!$F$12:$F$61,'Summary of Costs by Country'!$C26,'6. CPI'!$S$12:$S$61)+SUMIF('7. Dissemination'!$F$12:$F$61,'Summary of Costs by Country'!$C26,'7. Dissemination'!$S$12:$S$61)+SUMIF('8. Risk Management &amp; Assurance'!$F$12:$F$61,'Summary of Costs by Country'!$C26,'8. Risk Management &amp; Assurance'!$S$12:$S$61)+SUMIF('9. External Intervention Costs'!$F$38:$F$80,'Summary of Costs by Country'!$C26,'9. External Intervention Costs'!$M$38:$M$80)+SUMIF('10. Other Direct Costs '!$F$12:$F$61,'Summary of Costs by Country'!$C26,'10. Other Direct Costs '!$S$12:$S$61)+SUMIF('11. Indirect Costs'!$E$13:$E$62,'Summary of Costs by Country'!$C26,'11. Indirect Costs'!$AC$13:$AC$62)</f>
        <v>0</v>
      </c>
      <c r="I26" s="73">
        <f t="shared" ca="1" si="0"/>
        <v>0</v>
      </c>
      <c r="J26" s="64"/>
      <c r="M26" s="5"/>
      <c r="N26" s="5"/>
      <c r="O26"/>
      <c r="P26"/>
      <c r="Q26"/>
      <c r="R26"/>
      <c r="S26"/>
    </row>
    <row r="27" spans="2:19" s="107" customFormat="1" ht="30" customHeight="1" x14ac:dyDescent="0.25">
      <c r="B27" s="81">
        <f t="shared" si="1"/>
        <v>13</v>
      </c>
      <c r="C27" s="87" t="str">
        <f ca="1">IFERROR(OFFSET('START - AWARD DETAILS'!$E$20,MATCH(B27,'START - AWARD DETAILS'!$P$20:$P$40,0)-1,0),"")</f>
        <v/>
      </c>
      <c r="D27" s="664">
        <f ca="1">SUMIF('2. Annual Costs of Staff Posts'!$F$12:$F$311,$C27,'2. Annual Costs of Staff Posts'!$O$12:$O$311)+SUMIF('3.Travel,Subsistence&amp;Conference'!$G$12:$G$70,'Summary of Costs by Country'!$C27,'3.Travel,Subsistence&amp;Conference'!$L$12:$L$70)+SUMIF('4. Equipment'!$F$12:$F$82,'Summary of Costs by Country'!$C27,'4. Equipment'!$L$12:$L$82)+SUMIF('5. Consumables'!$F$12:$F$61,'Summary of Costs by Country'!$C27,'5. Consumables'!$K$12:$K$61)+SUMIF('6. CPI'!$F$12:$F$61,'Summary of Costs by Country'!$C27,'6. CPI'!$K$12:$K$61)+SUMIF('7. Dissemination'!$F$12:$F$61,'Summary of Costs by Country'!$C27,'7. Dissemination'!$K$12:$K$61)+SUMIF('8. Risk Management &amp; Assurance'!$F$12:$F$61,'Summary of Costs by Country'!$C27,'8. Risk Management &amp; Assurance'!$K$12:$K$61)+SUMIF('9. External Intervention Costs'!$F$38:$F$62,'Summary of Costs by Country'!$C27,'9. External Intervention Costs'!$I$38:$I$62)+SUMIF('10. Other Direct Costs '!$F$12:$F$61,'Summary of Costs by Country'!$C27,'10. Other Direct Costs '!$K$12:$K$61)+SUMIF('11. Indirect Costs'!$E$13:$E$62,'Summary of Costs by Country'!$C27,'11. Indirect Costs'!$M$13:$M$62)</f>
        <v>0</v>
      </c>
      <c r="E27" s="664">
        <f ca="1">SUMIF('2. Annual Costs of Staff Posts'!$F$12:$F$311,$C27,'2. Annual Costs of Staff Posts'!$T$12:$T$311)+SUMIF('3.Travel,Subsistence&amp;Conference'!$G$12:$G$70,'Summary of Costs by Country'!$C27,'3.Travel,Subsistence&amp;Conference'!$N$12:$N$70)+SUMIF('4. Equipment'!$F$12:$F$82,'Summary of Costs by Country'!$C27,'4. Equipment'!$N$12:$N$82)+SUMIF('5. Consumables'!$F$12:$F$61,'Summary of Costs by Country'!$C27,'5. Consumables'!$M$12:$M$61)+SUMIF('6. CPI'!$F$12:$F$61,'Summary of Costs by Country'!$C27,'6. CPI'!$M$12:$M$61)+SUMIF('7. Dissemination'!$F$12:$F$61,'Summary of Costs by Country'!$C27,'7. Dissemination'!$M$12:$M$61)+SUMIF('8. Risk Management &amp; Assurance'!$F$12:$F$61,'Summary of Costs by Country'!$C27,'8. Risk Management &amp; Assurance'!$M$12:$M$61)+SUMIF('9. External Intervention Costs'!$F$38:$F$80,'Summary of Costs by Country'!$C27,'9. External Intervention Costs'!$J$38:$J$80)+SUMIF('10. Other Direct Costs '!$F$12:$F$61,'Summary of Costs by Country'!$C27,'10. Other Direct Costs '!$M$12:$M$61)+SUMIF('11. Indirect Costs'!$E$13:$E$62,'Summary of Costs by Country'!$C27,'11. Indirect Costs'!$Q$13:$Q$62)</f>
        <v>0</v>
      </c>
      <c r="F27" s="664">
        <f ca="1">SUMIF('2. Annual Costs of Staff Posts'!$F$12:$F$311,$C27,'2. Annual Costs of Staff Posts'!$Y$12:$Y$311)+SUMIF('3.Travel,Subsistence&amp;Conference'!$G$12:$G$70,'Summary of Costs by Country'!$C27,'3.Travel,Subsistence&amp;Conference'!$P$12:$P$70)+SUMIF('4. Equipment'!$F$12:$F$82,'Summary of Costs by Country'!$C27,'4. Equipment'!$P$12:$P$82)+SUMIF('5. Consumables'!$F$12:$F$61,'Summary of Costs by Country'!$C27,'5. Consumables'!$O$12:$O$61)+SUMIF('6. CPI'!$F$12:$F$61,'Summary of Costs by Country'!$C27,'6. CPI'!$O$12:$O$61)+SUMIF('7. Dissemination'!$F$12:$F$61,'Summary of Costs by Country'!$C27,'7. Dissemination'!$O$12:$O$61)+SUMIF('8. Risk Management &amp; Assurance'!$F$12:$F$61,'Summary of Costs by Country'!$C27,'8. Risk Management &amp; Assurance'!$O$12:$O$61)+SUMIF('9. External Intervention Costs'!$F$38:$F$80,'Summary of Costs by Country'!$C27,'9. External Intervention Costs'!$K$38:$K$80)+SUMIF('10. Other Direct Costs '!$F$12:$F$61,'Summary of Costs by Country'!$C27,'10. Other Direct Costs '!$O$12:$O$61)+SUMIF('11. Indirect Costs'!$E$13:$E$62,'Summary of Costs by Country'!$C27,'11. Indirect Costs'!$U$13:$U$62)</f>
        <v>0</v>
      </c>
      <c r="G27" s="664">
        <f ca="1">SUMIF('2. Annual Costs of Staff Posts'!$F$12:$F$311,$C27,'2. Annual Costs of Staff Posts'!$AD$12:$AD$311)+SUMIF('3.Travel,Subsistence&amp;Conference'!$G$12:$G$70,'Summary of Costs by Country'!$C27,'3.Travel,Subsistence&amp;Conference'!$R$12:$R$70)+SUMIF('4. Equipment'!$F$12:$F$82,'Summary of Costs by Country'!$C27,'4. Equipment'!$R$12:$R$82)+SUMIF('5. Consumables'!$F$12:$F$61,'Summary of Costs by Country'!$C27,'5. Consumables'!$Q$12:$Q$61)+SUMIF('6. CPI'!$F$12:$F$61,'Summary of Costs by Country'!$C27,'6. CPI'!$Q$12:$Q$61)+SUMIF('7. Dissemination'!$F$12:$F$61,'Summary of Costs by Country'!$C27,'7. Dissemination'!$Q$12:$Q$61)+SUMIF('8. Risk Management &amp; Assurance'!$F$12:$F$61,'Summary of Costs by Country'!$C27,'8. Risk Management &amp; Assurance'!$Q$12:$Q$61)+SUMIF('9. External Intervention Costs'!$F$38:$F$80,'Summary of Costs by Country'!$C27,'9. External Intervention Costs'!$L$38:$L$80)+SUMIF('10. Other Direct Costs '!$F$12:$F$61,'Summary of Costs by Country'!$C27,'10. Other Direct Costs '!$Q$12:$Q$61)+SUMIF('11. Indirect Costs'!$E$13:$E$62,'Summary of Costs by Country'!$C27,'11. Indirect Costs'!$Y$13:$Y$62)</f>
        <v>0</v>
      </c>
      <c r="H27" s="664">
        <f ca="1">SUMIF('2. Annual Costs of Staff Posts'!$F$12:$F$311,$C27,'2. Annual Costs of Staff Posts'!$AI$12:$AI$311)+SUMIF('3.Travel,Subsistence&amp;Conference'!$G$12:$G$70,'Summary of Costs by Country'!$C27,'3.Travel,Subsistence&amp;Conference'!$T$12:$T$70)+SUMIF('4. Equipment'!$F$12:$F$82,'Summary of Costs by Country'!$C27,'4. Equipment'!$T$12:$T$82)+SUMIF('5. Consumables'!$F$12:$F$61,'Summary of Costs by Country'!$C27,'5. Consumables'!$S$12:$S$61)+SUMIF('6. CPI'!$F$12:$F$61,'Summary of Costs by Country'!$C27,'6. CPI'!$S$12:$S$61)+SUMIF('7. Dissemination'!$F$12:$F$61,'Summary of Costs by Country'!$C27,'7. Dissemination'!$S$12:$S$61)+SUMIF('8. Risk Management &amp; Assurance'!$F$12:$F$61,'Summary of Costs by Country'!$C27,'8. Risk Management &amp; Assurance'!$S$12:$S$61)+SUMIF('9. External Intervention Costs'!$F$38:$F$80,'Summary of Costs by Country'!$C27,'9. External Intervention Costs'!$M$38:$M$80)+SUMIF('10. Other Direct Costs '!$F$12:$F$61,'Summary of Costs by Country'!$C27,'10. Other Direct Costs '!$S$12:$S$61)+SUMIF('11. Indirect Costs'!$E$13:$E$62,'Summary of Costs by Country'!$C27,'11. Indirect Costs'!$AC$13:$AC$62)</f>
        <v>0</v>
      </c>
      <c r="I27" s="73">
        <f t="shared" ca="1" si="0"/>
        <v>0</v>
      </c>
      <c r="J27" s="64"/>
      <c r="M27" s="5"/>
      <c r="N27" s="5"/>
      <c r="O27"/>
      <c r="P27"/>
      <c r="Q27"/>
      <c r="R27"/>
      <c r="S27"/>
    </row>
    <row r="28" spans="2:19" ht="30" customHeight="1" x14ac:dyDescent="0.25">
      <c r="B28" s="81">
        <f t="shared" si="1"/>
        <v>14</v>
      </c>
      <c r="C28" s="87" t="str">
        <f ca="1">IFERROR(OFFSET('START - AWARD DETAILS'!$E$20,MATCH(B28,'START - AWARD DETAILS'!$P$20:$P$40,0)-1,0),"")</f>
        <v/>
      </c>
      <c r="D28" s="664">
        <f ca="1">SUMIF('2. Annual Costs of Staff Posts'!$F$12:$F$311,$C28,'2. Annual Costs of Staff Posts'!$O$12:$O$311)+SUMIF('3.Travel,Subsistence&amp;Conference'!$G$12:$G$70,'Summary of Costs by Country'!$C28,'3.Travel,Subsistence&amp;Conference'!$L$12:$L$70)+SUMIF('4. Equipment'!$F$12:$F$82,'Summary of Costs by Country'!$C28,'4. Equipment'!$L$12:$L$82)+SUMIF('5. Consumables'!$F$12:$F$61,'Summary of Costs by Country'!$C28,'5. Consumables'!$K$12:$K$61)+SUMIF('6. CPI'!$F$12:$F$61,'Summary of Costs by Country'!$C28,'6. CPI'!$K$12:$K$61)+SUMIF('7. Dissemination'!$F$12:$F$61,'Summary of Costs by Country'!$C28,'7. Dissemination'!$K$12:$K$61)+SUMIF('8. Risk Management &amp; Assurance'!$F$12:$F$61,'Summary of Costs by Country'!$C28,'8. Risk Management &amp; Assurance'!$K$12:$K$61)+SUMIF('9. External Intervention Costs'!$F$38:$F$62,'Summary of Costs by Country'!$C28,'9. External Intervention Costs'!$I$38:$I$62)+SUMIF('10. Other Direct Costs '!$F$12:$F$61,'Summary of Costs by Country'!$C28,'10. Other Direct Costs '!$K$12:$K$61)+SUMIF('11. Indirect Costs'!$E$13:$E$62,'Summary of Costs by Country'!$C28,'11. Indirect Costs'!$M$13:$M$62)</f>
        <v>0</v>
      </c>
      <c r="E28" s="664">
        <f ca="1">SUMIF('2. Annual Costs of Staff Posts'!$F$12:$F$311,$C28,'2. Annual Costs of Staff Posts'!$T$12:$T$311)+SUMIF('3.Travel,Subsistence&amp;Conference'!$G$12:$G$70,'Summary of Costs by Country'!$C28,'3.Travel,Subsistence&amp;Conference'!$N$12:$N$70)+SUMIF('4. Equipment'!$F$12:$F$82,'Summary of Costs by Country'!$C28,'4. Equipment'!$N$12:$N$82)+SUMIF('5. Consumables'!$F$12:$F$61,'Summary of Costs by Country'!$C28,'5. Consumables'!$M$12:$M$61)+SUMIF('6. CPI'!$F$12:$F$61,'Summary of Costs by Country'!$C28,'6. CPI'!$M$12:$M$61)+SUMIF('7. Dissemination'!$F$12:$F$61,'Summary of Costs by Country'!$C28,'7. Dissemination'!$M$12:$M$61)+SUMIF('8. Risk Management &amp; Assurance'!$F$12:$F$61,'Summary of Costs by Country'!$C28,'8. Risk Management &amp; Assurance'!$M$12:$M$61)+SUMIF('9. External Intervention Costs'!$F$38:$F$80,'Summary of Costs by Country'!$C28,'9. External Intervention Costs'!$J$38:$J$80)+SUMIF('10. Other Direct Costs '!$F$12:$F$61,'Summary of Costs by Country'!$C28,'10. Other Direct Costs '!$M$12:$M$61)+SUMIF('11. Indirect Costs'!$E$13:$E$62,'Summary of Costs by Country'!$C28,'11. Indirect Costs'!$Q$13:$Q$62)</f>
        <v>0</v>
      </c>
      <c r="F28" s="664">
        <f ca="1">SUMIF('2. Annual Costs of Staff Posts'!$F$12:$F$311,$C28,'2. Annual Costs of Staff Posts'!$Y$12:$Y$311)+SUMIF('3.Travel,Subsistence&amp;Conference'!$G$12:$G$70,'Summary of Costs by Country'!$C28,'3.Travel,Subsistence&amp;Conference'!$P$12:$P$70)+SUMIF('4. Equipment'!$F$12:$F$82,'Summary of Costs by Country'!$C28,'4. Equipment'!$P$12:$P$82)+SUMIF('5. Consumables'!$F$12:$F$61,'Summary of Costs by Country'!$C28,'5. Consumables'!$O$12:$O$61)+SUMIF('6. CPI'!$F$12:$F$61,'Summary of Costs by Country'!$C28,'6. CPI'!$O$12:$O$61)+SUMIF('7. Dissemination'!$F$12:$F$61,'Summary of Costs by Country'!$C28,'7. Dissemination'!$O$12:$O$61)+SUMIF('8. Risk Management &amp; Assurance'!$F$12:$F$61,'Summary of Costs by Country'!$C28,'8. Risk Management &amp; Assurance'!$O$12:$O$61)+SUMIF('9. External Intervention Costs'!$F$38:$F$80,'Summary of Costs by Country'!$C28,'9. External Intervention Costs'!$K$38:$K$80)+SUMIF('10. Other Direct Costs '!$F$12:$F$61,'Summary of Costs by Country'!$C28,'10. Other Direct Costs '!$O$12:$O$61)+SUMIF('11. Indirect Costs'!$E$13:$E$62,'Summary of Costs by Country'!$C28,'11. Indirect Costs'!$U$13:$U$62)</f>
        <v>0</v>
      </c>
      <c r="G28" s="664">
        <f ca="1">SUMIF('2. Annual Costs of Staff Posts'!$F$12:$F$311,$C28,'2. Annual Costs of Staff Posts'!$AD$12:$AD$311)+SUMIF('3.Travel,Subsistence&amp;Conference'!$G$12:$G$70,'Summary of Costs by Country'!$C28,'3.Travel,Subsistence&amp;Conference'!$R$12:$R$70)+SUMIF('4. Equipment'!$F$12:$F$82,'Summary of Costs by Country'!$C28,'4. Equipment'!$R$12:$R$82)+SUMIF('5. Consumables'!$F$12:$F$61,'Summary of Costs by Country'!$C28,'5. Consumables'!$Q$12:$Q$61)+SUMIF('6. CPI'!$F$12:$F$61,'Summary of Costs by Country'!$C28,'6. CPI'!$Q$12:$Q$61)+SUMIF('7. Dissemination'!$F$12:$F$61,'Summary of Costs by Country'!$C28,'7. Dissemination'!$Q$12:$Q$61)+SUMIF('8. Risk Management &amp; Assurance'!$F$12:$F$61,'Summary of Costs by Country'!$C28,'8. Risk Management &amp; Assurance'!$Q$12:$Q$61)+SUMIF('9. External Intervention Costs'!$F$38:$F$80,'Summary of Costs by Country'!$C28,'9. External Intervention Costs'!$L$38:$L$80)+SUMIF('10. Other Direct Costs '!$F$12:$F$61,'Summary of Costs by Country'!$C28,'10. Other Direct Costs '!$Q$12:$Q$61)+SUMIF('11. Indirect Costs'!$E$13:$E$62,'Summary of Costs by Country'!$C28,'11. Indirect Costs'!$Y$13:$Y$62)</f>
        <v>0</v>
      </c>
      <c r="H28" s="664">
        <f ca="1">SUMIF('2. Annual Costs of Staff Posts'!$F$12:$F$311,$C28,'2. Annual Costs of Staff Posts'!$AI$12:$AI$311)+SUMIF('3.Travel,Subsistence&amp;Conference'!$G$12:$G$70,'Summary of Costs by Country'!$C28,'3.Travel,Subsistence&amp;Conference'!$T$12:$T$70)+SUMIF('4. Equipment'!$F$12:$F$82,'Summary of Costs by Country'!$C28,'4. Equipment'!$T$12:$T$82)+SUMIF('5. Consumables'!$F$12:$F$61,'Summary of Costs by Country'!$C28,'5. Consumables'!$S$12:$S$61)+SUMIF('6. CPI'!$F$12:$F$61,'Summary of Costs by Country'!$C28,'6. CPI'!$S$12:$S$61)+SUMIF('7. Dissemination'!$F$12:$F$61,'Summary of Costs by Country'!$C28,'7. Dissemination'!$S$12:$S$61)+SUMIF('8. Risk Management &amp; Assurance'!$F$12:$F$61,'Summary of Costs by Country'!$C28,'8. Risk Management &amp; Assurance'!$S$12:$S$61)+SUMIF('9. External Intervention Costs'!$F$38:$F$80,'Summary of Costs by Country'!$C28,'9. External Intervention Costs'!$M$38:$M$80)+SUMIF('10. Other Direct Costs '!$F$12:$F$61,'Summary of Costs by Country'!$C28,'10. Other Direct Costs '!$S$12:$S$61)+SUMIF('11. Indirect Costs'!$E$13:$E$62,'Summary of Costs by Country'!$C28,'11. Indirect Costs'!$AC$13:$AC$62)</f>
        <v>0</v>
      </c>
      <c r="I28" s="73">
        <f t="shared" ref="I28:I34" ca="1" si="2">SUM(D28:H28)</f>
        <v>0</v>
      </c>
      <c r="J28" s="64"/>
    </row>
    <row r="29" spans="2:19" ht="30" customHeight="1" x14ac:dyDescent="0.25">
      <c r="B29" s="81">
        <f t="shared" si="1"/>
        <v>15</v>
      </c>
      <c r="C29" s="87" t="str">
        <f ca="1">IFERROR(OFFSET('START - AWARD DETAILS'!$E$20,MATCH(B29,'START - AWARD DETAILS'!$P$20:$P$40,0)-1,0),"")</f>
        <v/>
      </c>
      <c r="D29" s="664">
        <f ca="1">SUMIF('2. Annual Costs of Staff Posts'!$F$12:$F$311,$C29,'2. Annual Costs of Staff Posts'!$O$12:$O$311)+SUMIF('3.Travel,Subsistence&amp;Conference'!$G$12:$G$70,'Summary of Costs by Country'!$C29,'3.Travel,Subsistence&amp;Conference'!$L$12:$L$70)+SUMIF('4. Equipment'!$F$12:$F$82,'Summary of Costs by Country'!$C29,'4. Equipment'!$L$12:$L$82)+SUMIF('5. Consumables'!$F$12:$F$61,'Summary of Costs by Country'!$C29,'5. Consumables'!$K$12:$K$61)+SUMIF('6. CPI'!$F$12:$F$61,'Summary of Costs by Country'!$C29,'6. CPI'!$K$12:$K$61)+SUMIF('7. Dissemination'!$F$12:$F$61,'Summary of Costs by Country'!$C29,'7. Dissemination'!$K$12:$K$61)+SUMIF('8. Risk Management &amp; Assurance'!$F$12:$F$61,'Summary of Costs by Country'!$C29,'8. Risk Management &amp; Assurance'!$K$12:$K$61)+SUMIF('9. External Intervention Costs'!$F$38:$F$62,'Summary of Costs by Country'!$C29,'9. External Intervention Costs'!$I$38:$I$62)+SUMIF('10. Other Direct Costs '!$F$12:$F$61,'Summary of Costs by Country'!$C29,'10. Other Direct Costs '!$K$12:$K$61)+SUMIF('11. Indirect Costs'!$E$13:$E$62,'Summary of Costs by Country'!$C29,'11. Indirect Costs'!$M$13:$M$62)</f>
        <v>0</v>
      </c>
      <c r="E29" s="664">
        <f ca="1">SUMIF('2. Annual Costs of Staff Posts'!$F$12:$F$311,$C29,'2. Annual Costs of Staff Posts'!$T$12:$T$311)+SUMIF('3.Travel,Subsistence&amp;Conference'!$G$12:$G$70,'Summary of Costs by Country'!$C29,'3.Travel,Subsistence&amp;Conference'!$N$12:$N$70)+SUMIF('4. Equipment'!$F$12:$F$82,'Summary of Costs by Country'!$C29,'4. Equipment'!$N$12:$N$82)+SUMIF('5. Consumables'!$F$12:$F$61,'Summary of Costs by Country'!$C29,'5. Consumables'!$M$12:$M$61)+SUMIF('6. CPI'!$F$12:$F$61,'Summary of Costs by Country'!$C29,'6. CPI'!$M$12:$M$61)+SUMIF('7. Dissemination'!$F$12:$F$61,'Summary of Costs by Country'!$C29,'7. Dissemination'!$M$12:$M$61)+SUMIF('8. Risk Management &amp; Assurance'!$F$12:$F$61,'Summary of Costs by Country'!$C29,'8. Risk Management &amp; Assurance'!$M$12:$M$61)+SUMIF('9. External Intervention Costs'!$F$38:$F$80,'Summary of Costs by Country'!$C29,'9. External Intervention Costs'!$J$38:$J$80)+SUMIF('10. Other Direct Costs '!$F$12:$F$61,'Summary of Costs by Country'!$C29,'10. Other Direct Costs '!$M$12:$M$61)+SUMIF('11. Indirect Costs'!$E$13:$E$62,'Summary of Costs by Country'!$C29,'11. Indirect Costs'!$Q$13:$Q$62)</f>
        <v>0</v>
      </c>
      <c r="F29" s="664">
        <f ca="1">SUMIF('2. Annual Costs of Staff Posts'!$F$12:$F$311,$C29,'2. Annual Costs of Staff Posts'!$Y$12:$Y$311)+SUMIF('3.Travel,Subsistence&amp;Conference'!$G$12:$G$70,'Summary of Costs by Country'!$C29,'3.Travel,Subsistence&amp;Conference'!$P$12:$P$70)+SUMIF('4. Equipment'!$F$12:$F$82,'Summary of Costs by Country'!$C29,'4. Equipment'!$P$12:$P$82)+SUMIF('5. Consumables'!$F$12:$F$61,'Summary of Costs by Country'!$C29,'5. Consumables'!$O$12:$O$61)+SUMIF('6. CPI'!$F$12:$F$61,'Summary of Costs by Country'!$C29,'6. CPI'!$O$12:$O$61)+SUMIF('7. Dissemination'!$F$12:$F$61,'Summary of Costs by Country'!$C29,'7. Dissemination'!$O$12:$O$61)+SUMIF('8. Risk Management &amp; Assurance'!$F$12:$F$61,'Summary of Costs by Country'!$C29,'8. Risk Management &amp; Assurance'!$O$12:$O$61)+SUMIF('9. External Intervention Costs'!$F$38:$F$80,'Summary of Costs by Country'!$C29,'9. External Intervention Costs'!$K$38:$K$80)+SUMIF('10. Other Direct Costs '!$F$12:$F$61,'Summary of Costs by Country'!$C29,'10. Other Direct Costs '!$O$12:$O$61)+SUMIF('11. Indirect Costs'!$E$13:$E$62,'Summary of Costs by Country'!$C29,'11. Indirect Costs'!$U$13:$U$62)</f>
        <v>0</v>
      </c>
      <c r="G29" s="664">
        <f ca="1">SUMIF('2. Annual Costs of Staff Posts'!$F$12:$F$311,$C29,'2. Annual Costs of Staff Posts'!$AD$12:$AD$311)+SUMIF('3.Travel,Subsistence&amp;Conference'!$G$12:$G$70,'Summary of Costs by Country'!$C29,'3.Travel,Subsistence&amp;Conference'!$R$12:$R$70)+SUMIF('4. Equipment'!$F$12:$F$82,'Summary of Costs by Country'!$C29,'4. Equipment'!$R$12:$R$82)+SUMIF('5. Consumables'!$F$12:$F$61,'Summary of Costs by Country'!$C29,'5. Consumables'!$Q$12:$Q$61)+SUMIF('6. CPI'!$F$12:$F$61,'Summary of Costs by Country'!$C29,'6. CPI'!$Q$12:$Q$61)+SUMIF('7. Dissemination'!$F$12:$F$61,'Summary of Costs by Country'!$C29,'7. Dissemination'!$Q$12:$Q$61)+SUMIF('8. Risk Management &amp; Assurance'!$F$12:$F$61,'Summary of Costs by Country'!$C29,'8. Risk Management &amp; Assurance'!$Q$12:$Q$61)+SUMIF('9. External Intervention Costs'!$F$38:$F$80,'Summary of Costs by Country'!$C29,'9. External Intervention Costs'!$L$38:$L$80)+SUMIF('10. Other Direct Costs '!$F$12:$F$61,'Summary of Costs by Country'!$C29,'10. Other Direct Costs '!$Q$12:$Q$61)+SUMIF('11. Indirect Costs'!$E$13:$E$62,'Summary of Costs by Country'!$C29,'11. Indirect Costs'!$Y$13:$Y$62)</f>
        <v>0</v>
      </c>
      <c r="H29" s="664">
        <f ca="1">SUMIF('2. Annual Costs of Staff Posts'!$F$12:$F$311,$C29,'2. Annual Costs of Staff Posts'!$AI$12:$AI$311)+SUMIF('3.Travel,Subsistence&amp;Conference'!$G$12:$G$70,'Summary of Costs by Country'!$C29,'3.Travel,Subsistence&amp;Conference'!$T$12:$T$70)+SUMIF('4. Equipment'!$F$12:$F$82,'Summary of Costs by Country'!$C29,'4. Equipment'!$T$12:$T$82)+SUMIF('5. Consumables'!$F$12:$F$61,'Summary of Costs by Country'!$C29,'5. Consumables'!$S$12:$S$61)+SUMIF('6. CPI'!$F$12:$F$61,'Summary of Costs by Country'!$C29,'6. CPI'!$S$12:$S$61)+SUMIF('7. Dissemination'!$F$12:$F$61,'Summary of Costs by Country'!$C29,'7. Dissemination'!$S$12:$S$61)+SUMIF('8. Risk Management &amp; Assurance'!$F$12:$F$61,'Summary of Costs by Country'!$C29,'8. Risk Management &amp; Assurance'!$S$12:$S$61)+SUMIF('9. External Intervention Costs'!$F$38:$F$80,'Summary of Costs by Country'!$C29,'9. External Intervention Costs'!$M$38:$M$80)+SUMIF('10. Other Direct Costs '!$F$12:$F$61,'Summary of Costs by Country'!$C29,'10. Other Direct Costs '!$S$12:$S$61)+SUMIF('11. Indirect Costs'!$E$13:$E$62,'Summary of Costs by Country'!$C29,'11. Indirect Costs'!$AC$13:$AC$62)</f>
        <v>0</v>
      </c>
      <c r="I29" s="73">
        <f t="shared" ca="1" si="2"/>
        <v>0</v>
      </c>
      <c r="J29" s="64"/>
    </row>
    <row r="30" spans="2:19" ht="30" customHeight="1" x14ac:dyDescent="0.25">
      <c r="B30" s="81">
        <f t="shared" si="1"/>
        <v>16</v>
      </c>
      <c r="C30" s="87" t="str">
        <f ca="1">IFERROR(OFFSET('START - AWARD DETAILS'!$E$20,MATCH(B30,'START - AWARD DETAILS'!$P$20:$P$40,0)-1,0),"")</f>
        <v/>
      </c>
      <c r="D30" s="664">
        <f ca="1">SUMIF('2. Annual Costs of Staff Posts'!$F$12:$F$311,$C30,'2. Annual Costs of Staff Posts'!$O$12:$O$311)+SUMIF('3.Travel,Subsistence&amp;Conference'!$G$12:$G$70,'Summary of Costs by Country'!$C30,'3.Travel,Subsistence&amp;Conference'!$L$12:$L$70)+SUMIF('4. Equipment'!$F$12:$F$82,'Summary of Costs by Country'!$C30,'4. Equipment'!$L$12:$L$82)+SUMIF('5. Consumables'!$F$12:$F$61,'Summary of Costs by Country'!$C30,'5. Consumables'!$K$12:$K$61)+SUMIF('6. CPI'!$F$12:$F$61,'Summary of Costs by Country'!$C30,'6. CPI'!$K$12:$K$61)+SUMIF('7. Dissemination'!$F$12:$F$61,'Summary of Costs by Country'!$C30,'7. Dissemination'!$K$12:$K$61)+SUMIF('8. Risk Management &amp; Assurance'!$F$12:$F$61,'Summary of Costs by Country'!$C30,'8. Risk Management &amp; Assurance'!$K$12:$K$61)+SUMIF('9. External Intervention Costs'!$F$38:$F$62,'Summary of Costs by Country'!$C30,'9. External Intervention Costs'!$I$38:$I$62)+SUMIF('10. Other Direct Costs '!$F$12:$F$61,'Summary of Costs by Country'!$C30,'10. Other Direct Costs '!$K$12:$K$61)+SUMIF('11. Indirect Costs'!$E$13:$E$62,'Summary of Costs by Country'!$C30,'11. Indirect Costs'!$M$13:$M$62)</f>
        <v>0</v>
      </c>
      <c r="E30" s="664">
        <f ca="1">SUMIF('2. Annual Costs of Staff Posts'!$F$12:$F$311,$C30,'2. Annual Costs of Staff Posts'!$T$12:$T$311)+SUMIF('3.Travel,Subsistence&amp;Conference'!$G$12:$G$70,'Summary of Costs by Country'!$C30,'3.Travel,Subsistence&amp;Conference'!$N$12:$N$70)+SUMIF('4. Equipment'!$F$12:$F$82,'Summary of Costs by Country'!$C30,'4. Equipment'!$N$12:$N$82)+SUMIF('5. Consumables'!$F$12:$F$61,'Summary of Costs by Country'!$C30,'5. Consumables'!$M$12:$M$61)+SUMIF('6. CPI'!$F$12:$F$61,'Summary of Costs by Country'!$C30,'6. CPI'!$M$12:$M$61)+SUMIF('7. Dissemination'!$F$12:$F$61,'Summary of Costs by Country'!$C30,'7. Dissemination'!$M$12:$M$61)+SUMIF('8. Risk Management &amp; Assurance'!$F$12:$F$61,'Summary of Costs by Country'!$C30,'8. Risk Management &amp; Assurance'!$M$12:$M$61)+SUMIF('9. External Intervention Costs'!$F$38:$F$80,'Summary of Costs by Country'!$C30,'9. External Intervention Costs'!$J$38:$J$80)+SUMIF('10. Other Direct Costs '!$F$12:$F$61,'Summary of Costs by Country'!$C30,'10. Other Direct Costs '!$M$12:$M$61)+SUMIF('11. Indirect Costs'!$E$13:$E$62,'Summary of Costs by Country'!$C30,'11. Indirect Costs'!$Q$13:$Q$62)</f>
        <v>0</v>
      </c>
      <c r="F30" s="664">
        <f ca="1">SUMIF('2. Annual Costs of Staff Posts'!$F$12:$F$311,$C30,'2. Annual Costs of Staff Posts'!$Y$12:$Y$311)+SUMIF('3.Travel,Subsistence&amp;Conference'!$G$12:$G$70,'Summary of Costs by Country'!$C30,'3.Travel,Subsistence&amp;Conference'!$P$12:$P$70)+SUMIF('4. Equipment'!$F$12:$F$82,'Summary of Costs by Country'!$C30,'4. Equipment'!$P$12:$P$82)+SUMIF('5. Consumables'!$F$12:$F$61,'Summary of Costs by Country'!$C30,'5. Consumables'!$O$12:$O$61)+SUMIF('6. CPI'!$F$12:$F$61,'Summary of Costs by Country'!$C30,'6. CPI'!$O$12:$O$61)+SUMIF('7. Dissemination'!$F$12:$F$61,'Summary of Costs by Country'!$C30,'7. Dissemination'!$O$12:$O$61)+SUMIF('8. Risk Management &amp; Assurance'!$F$12:$F$61,'Summary of Costs by Country'!$C30,'8. Risk Management &amp; Assurance'!$O$12:$O$61)+SUMIF('9. External Intervention Costs'!$F$38:$F$80,'Summary of Costs by Country'!$C30,'9. External Intervention Costs'!$K$38:$K$80)+SUMIF('10. Other Direct Costs '!$F$12:$F$61,'Summary of Costs by Country'!$C30,'10. Other Direct Costs '!$O$12:$O$61)+SUMIF('11. Indirect Costs'!$E$13:$E$62,'Summary of Costs by Country'!$C30,'11. Indirect Costs'!$U$13:$U$62)</f>
        <v>0</v>
      </c>
      <c r="G30" s="664">
        <f ca="1">SUMIF('2. Annual Costs of Staff Posts'!$F$12:$F$311,$C30,'2. Annual Costs of Staff Posts'!$AD$12:$AD$311)+SUMIF('3.Travel,Subsistence&amp;Conference'!$G$12:$G$70,'Summary of Costs by Country'!$C30,'3.Travel,Subsistence&amp;Conference'!$R$12:$R$70)+SUMIF('4. Equipment'!$F$12:$F$82,'Summary of Costs by Country'!$C30,'4. Equipment'!$R$12:$R$82)+SUMIF('5. Consumables'!$F$12:$F$61,'Summary of Costs by Country'!$C30,'5. Consumables'!$Q$12:$Q$61)+SUMIF('6. CPI'!$F$12:$F$61,'Summary of Costs by Country'!$C30,'6. CPI'!$Q$12:$Q$61)+SUMIF('7. Dissemination'!$F$12:$F$61,'Summary of Costs by Country'!$C30,'7. Dissemination'!$Q$12:$Q$61)+SUMIF('8. Risk Management &amp; Assurance'!$F$12:$F$61,'Summary of Costs by Country'!$C30,'8. Risk Management &amp; Assurance'!$Q$12:$Q$61)+SUMIF('9. External Intervention Costs'!$F$38:$F$80,'Summary of Costs by Country'!$C30,'9. External Intervention Costs'!$L$38:$L$80)+SUMIF('10. Other Direct Costs '!$F$12:$F$61,'Summary of Costs by Country'!$C30,'10. Other Direct Costs '!$Q$12:$Q$61)+SUMIF('11. Indirect Costs'!$E$13:$E$62,'Summary of Costs by Country'!$C30,'11. Indirect Costs'!$Y$13:$Y$62)</f>
        <v>0</v>
      </c>
      <c r="H30" s="664">
        <f ca="1">SUMIF('2. Annual Costs of Staff Posts'!$F$12:$F$311,$C30,'2. Annual Costs of Staff Posts'!$AI$12:$AI$311)+SUMIF('3.Travel,Subsistence&amp;Conference'!$G$12:$G$70,'Summary of Costs by Country'!$C30,'3.Travel,Subsistence&amp;Conference'!$T$12:$T$70)+SUMIF('4. Equipment'!$F$12:$F$82,'Summary of Costs by Country'!$C30,'4. Equipment'!$T$12:$T$82)+SUMIF('5. Consumables'!$F$12:$F$61,'Summary of Costs by Country'!$C30,'5. Consumables'!$S$12:$S$61)+SUMIF('6. CPI'!$F$12:$F$61,'Summary of Costs by Country'!$C30,'6. CPI'!$S$12:$S$61)+SUMIF('7. Dissemination'!$F$12:$F$61,'Summary of Costs by Country'!$C30,'7. Dissemination'!$S$12:$S$61)+SUMIF('8. Risk Management &amp; Assurance'!$F$12:$F$61,'Summary of Costs by Country'!$C30,'8. Risk Management &amp; Assurance'!$S$12:$S$61)+SUMIF('9. External Intervention Costs'!$F$38:$F$80,'Summary of Costs by Country'!$C30,'9. External Intervention Costs'!$M$38:$M$80)+SUMIF('10. Other Direct Costs '!$F$12:$F$61,'Summary of Costs by Country'!$C30,'10. Other Direct Costs '!$S$12:$S$61)+SUMIF('11. Indirect Costs'!$E$13:$E$62,'Summary of Costs by Country'!$C30,'11. Indirect Costs'!$AC$13:$AC$62)</f>
        <v>0</v>
      </c>
      <c r="I30" s="73">
        <f t="shared" ca="1" si="2"/>
        <v>0</v>
      </c>
      <c r="J30" s="64"/>
    </row>
    <row r="31" spans="2:19" ht="30" customHeight="1" x14ac:dyDescent="0.25">
      <c r="B31" s="81">
        <f t="shared" si="1"/>
        <v>17</v>
      </c>
      <c r="C31" s="87" t="str">
        <f ca="1">IFERROR(OFFSET('START - AWARD DETAILS'!$E$20,MATCH(B31,'START - AWARD DETAILS'!$P$20:$P$40,0)-1,0),"")</f>
        <v/>
      </c>
      <c r="D31" s="664">
        <f ca="1">SUMIF('2. Annual Costs of Staff Posts'!$F$12:$F$311,$C31,'2. Annual Costs of Staff Posts'!$O$12:$O$311)+SUMIF('3.Travel,Subsistence&amp;Conference'!$G$12:$G$70,'Summary of Costs by Country'!$C31,'3.Travel,Subsistence&amp;Conference'!$L$12:$L$70)+SUMIF('4. Equipment'!$F$12:$F$82,'Summary of Costs by Country'!$C31,'4. Equipment'!$L$12:$L$82)+SUMIF('5. Consumables'!$F$12:$F$61,'Summary of Costs by Country'!$C31,'5. Consumables'!$K$12:$K$61)+SUMIF('6. CPI'!$F$12:$F$61,'Summary of Costs by Country'!$C31,'6. CPI'!$K$12:$K$61)+SUMIF('7. Dissemination'!$F$12:$F$61,'Summary of Costs by Country'!$C31,'7. Dissemination'!$K$12:$K$61)+SUMIF('8. Risk Management &amp; Assurance'!$F$12:$F$61,'Summary of Costs by Country'!$C31,'8. Risk Management &amp; Assurance'!$K$12:$K$61)+SUMIF('9. External Intervention Costs'!$F$38:$F$62,'Summary of Costs by Country'!$C31,'9. External Intervention Costs'!$I$38:$I$62)+SUMIF('10. Other Direct Costs '!$F$12:$F$61,'Summary of Costs by Country'!$C31,'10. Other Direct Costs '!$K$12:$K$61)+SUMIF('11. Indirect Costs'!$E$13:$E$62,'Summary of Costs by Country'!$C31,'11. Indirect Costs'!$M$13:$M$62)</f>
        <v>0</v>
      </c>
      <c r="E31" s="664">
        <f ca="1">SUMIF('2. Annual Costs of Staff Posts'!$F$12:$F$311,$C31,'2. Annual Costs of Staff Posts'!$T$12:$T$311)+SUMIF('3.Travel,Subsistence&amp;Conference'!$G$12:$G$70,'Summary of Costs by Country'!$C31,'3.Travel,Subsistence&amp;Conference'!$N$12:$N$70)+SUMIF('4. Equipment'!$F$12:$F$82,'Summary of Costs by Country'!$C31,'4. Equipment'!$N$12:$N$82)+SUMIF('5. Consumables'!$F$12:$F$61,'Summary of Costs by Country'!$C31,'5. Consumables'!$M$12:$M$61)+SUMIF('6. CPI'!$F$12:$F$61,'Summary of Costs by Country'!$C31,'6. CPI'!$M$12:$M$61)+SUMIF('7. Dissemination'!$F$12:$F$61,'Summary of Costs by Country'!$C31,'7. Dissemination'!$M$12:$M$61)+SUMIF('8. Risk Management &amp; Assurance'!$F$12:$F$61,'Summary of Costs by Country'!$C31,'8. Risk Management &amp; Assurance'!$M$12:$M$61)+SUMIF('9. External Intervention Costs'!$F$38:$F$80,'Summary of Costs by Country'!$C31,'9. External Intervention Costs'!$J$38:$J$80)+SUMIF('10. Other Direct Costs '!$F$12:$F$61,'Summary of Costs by Country'!$C31,'10. Other Direct Costs '!$M$12:$M$61)+SUMIF('11. Indirect Costs'!$E$13:$E$62,'Summary of Costs by Country'!$C31,'11. Indirect Costs'!$Q$13:$Q$62)</f>
        <v>0</v>
      </c>
      <c r="F31" s="664">
        <f ca="1">SUMIF('2. Annual Costs of Staff Posts'!$F$12:$F$311,$C31,'2. Annual Costs of Staff Posts'!$Y$12:$Y$311)+SUMIF('3.Travel,Subsistence&amp;Conference'!$G$12:$G$70,'Summary of Costs by Country'!$C31,'3.Travel,Subsistence&amp;Conference'!$P$12:$P$70)+SUMIF('4. Equipment'!$F$12:$F$82,'Summary of Costs by Country'!$C31,'4. Equipment'!$P$12:$P$82)+SUMIF('5. Consumables'!$F$12:$F$61,'Summary of Costs by Country'!$C31,'5. Consumables'!$O$12:$O$61)+SUMIF('6. CPI'!$F$12:$F$61,'Summary of Costs by Country'!$C31,'6. CPI'!$O$12:$O$61)+SUMIF('7. Dissemination'!$F$12:$F$61,'Summary of Costs by Country'!$C31,'7. Dissemination'!$O$12:$O$61)+SUMIF('8. Risk Management &amp; Assurance'!$F$12:$F$61,'Summary of Costs by Country'!$C31,'8. Risk Management &amp; Assurance'!$O$12:$O$61)+SUMIF('9. External Intervention Costs'!$F$38:$F$80,'Summary of Costs by Country'!$C31,'9. External Intervention Costs'!$K$38:$K$80)+SUMIF('10. Other Direct Costs '!$F$12:$F$61,'Summary of Costs by Country'!$C31,'10. Other Direct Costs '!$O$12:$O$61)+SUMIF('11. Indirect Costs'!$E$13:$E$62,'Summary of Costs by Country'!$C31,'11. Indirect Costs'!$U$13:$U$62)</f>
        <v>0</v>
      </c>
      <c r="G31" s="664">
        <f ca="1">SUMIF('2. Annual Costs of Staff Posts'!$F$12:$F$311,$C31,'2. Annual Costs of Staff Posts'!$AD$12:$AD$311)+SUMIF('3.Travel,Subsistence&amp;Conference'!$G$12:$G$70,'Summary of Costs by Country'!$C31,'3.Travel,Subsistence&amp;Conference'!$R$12:$R$70)+SUMIF('4. Equipment'!$F$12:$F$82,'Summary of Costs by Country'!$C31,'4. Equipment'!$R$12:$R$82)+SUMIF('5. Consumables'!$F$12:$F$61,'Summary of Costs by Country'!$C31,'5. Consumables'!$Q$12:$Q$61)+SUMIF('6. CPI'!$F$12:$F$61,'Summary of Costs by Country'!$C31,'6. CPI'!$Q$12:$Q$61)+SUMIF('7. Dissemination'!$F$12:$F$61,'Summary of Costs by Country'!$C31,'7. Dissemination'!$Q$12:$Q$61)+SUMIF('8. Risk Management &amp; Assurance'!$F$12:$F$61,'Summary of Costs by Country'!$C31,'8. Risk Management &amp; Assurance'!$Q$12:$Q$61)+SUMIF('9. External Intervention Costs'!$F$38:$F$80,'Summary of Costs by Country'!$C31,'9. External Intervention Costs'!$L$38:$L$80)+SUMIF('10. Other Direct Costs '!$F$12:$F$61,'Summary of Costs by Country'!$C31,'10. Other Direct Costs '!$Q$12:$Q$61)+SUMIF('11. Indirect Costs'!$E$13:$E$62,'Summary of Costs by Country'!$C31,'11. Indirect Costs'!$Y$13:$Y$62)</f>
        <v>0</v>
      </c>
      <c r="H31" s="664">
        <f ca="1">SUMIF('2. Annual Costs of Staff Posts'!$F$12:$F$311,$C31,'2. Annual Costs of Staff Posts'!$AI$12:$AI$311)+SUMIF('3.Travel,Subsistence&amp;Conference'!$G$12:$G$70,'Summary of Costs by Country'!$C31,'3.Travel,Subsistence&amp;Conference'!$T$12:$T$70)+SUMIF('4. Equipment'!$F$12:$F$82,'Summary of Costs by Country'!$C31,'4. Equipment'!$T$12:$T$82)+SUMIF('5. Consumables'!$F$12:$F$61,'Summary of Costs by Country'!$C31,'5. Consumables'!$S$12:$S$61)+SUMIF('6. CPI'!$F$12:$F$61,'Summary of Costs by Country'!$C31,'6. CPI'!$S$12:$S$61)+SUMIF('7. Dissemination'!$F$12:$F$61,'Summary of Costs by Country'!$C31,'7. Dissemination'!$S$12:$S$61)+SUMIF('8. Risk Management &amp; Assurance'!$F$12:$F$61,'Summary of Costs by Country'!$C31,'8. Risk Management &amp; Assurance'!$S$12:$S$61)+SUMIF('9. External Intervention Costs'!$F$38:$F$80,'Summary of Costs by Country'!$C31,'9. External Intervention Costs'!$M$38:$M$80)+SUMIF('10. Other Direct Costs '!$F$12:$F$61,'Summary of Costs by Country'!$C31,'10. Other Direct Costs '!$S$12:$S$61)+SUMIF('11. Indirect Costs'!$E$13:$E$62,'Summary of Costs by Country'!$C31,'11. Indirect Costs'!$AC$13:$AC$62)</f>
        <v>0</v>
      </c>
      <c r="I31" s="73">
        <f t="shared" ca="1" si="2"/>
        <v>0</v>
      </c>
      <c r="J31" s="64"/>
    </row>
    <row r="32" spans="2:19" ht="30" customHeight="1" x14ac:dyDescent="0.25">
      <c r="B32" s="81">
        <f t="shared" si="1"/>
        <v>18</v>
      </c>
      <c r="C32" s="87" t="str">
        <f ca="1">IFERROR(OFFSET('START - AWARD DETAILS'!$E$20,MATCH(B32,'START - AWARD DETAILS'!$P$20:$P$40,0)-1,0),"")</f>
        <v/>
      </c>
      <c r="D32" s="664">
        <f ca="1">SUMIF('2. Annual Costs of Staff Posts'!$F$12:$F$311,$C32,'2. Annual Costs of Staff Posts'!$O$12:$O$311)+SUMIF('3.Travel,Subsistence&amp;Conference'!$G$12:$G$70,'Summary of Costs by Country'!$C32,'3.Travel,Subsistence&amp;Conference'!$L$12:$L$70)+SUMIF('4. Equipment'!$F$12:$F$82,'Summary of Costs by Country'!$C32,'4. Equipment'!$L$12:$L$82)+SUMIF('5. Consumables'!$F$12:$F$61,'Summary of Costs by Country'!$C32,'5. Consumables'!$K$12:$K$61)+SUMIF('6. CPI'!$F$12:$F$61,'Summary of Costs by Country'!$C32,'6. CPI'!$K$12:$K$61)+SUMIF('7. Dissemination'!$F$12:$F$61,'Summary of Costs by Country'!$C32,'7. Dissemination'!$K$12:$K$61)+SUMIF('8. Risk Management &amp; Assurance'!$F$12:$F$61,'Summary of Costs by Country'!$C32,'8. Risk Management &amp; Assurance'!$K$12:$K$61)+SUMIF('9. External Intervention Costs'!$F$38:$F$62,'Summary of Costs by Country'!$C32,'9. External Intervention Costs'!$I$38:$I$62)+SUMIF('10. Other Direct Costs '!$F$12:$F$61,'Summary of Costs by Country'!$C32,'10. Other Direct Costs '!$K$12:$K$61)+SUMIF('11. Indirect Costs'!$E$13:$E$62,'Summary of Costs by Country'!$C32,'11. Indirect Costs'!$M$13:$M$62)</f>
        <v>0</v>
      </c>
      <c r="E32" s="664">
        <f ca="1">SUMIF('2. Annual Costs of Staff Posts'!$F$12:$F$311,$C32,'2. Annual Costs of Staff Posts'!$T$12:$T$311)+SUMIF('3.Travel,Subsistence&amp;Conference'!$G$12:$G$70,'Summary of Costs by Country'!$C32,'3.Travel,Subsistence&amp;Conference'!$N$12:$N$70)+SUMIF('4. Equipment'!$F$12:$F$82,'Summary of Costs by Country'!$C32,'4. Equipment'!$N$12:$N$82)+SUMIF('5. Consumables'!$F$12:$F$61,'Summary of Costs by Country'!$C32,'5. Consumables'!$M$12:$M$61)+SUMIF('6. CPI'!$F$12:$F$61,'Summary of Costs by Country'!$C32,'6. CPI'!$M$12:$M$61)+SUMIF('7. Dissemination'!$F$12:$F$61,'Summary of Costs by Country'!$C32,'7. Dissemination'!$M$12:$M$61)+SUMIF('8. Risk Management &amp; Assurance'!$F$12:$F$61,'Summary of Costs by Country'!$C32,'8. Risk Management &amp; Assurance'!$M$12:$M$61)+SUMIF('9. External Intervention Costs'!$F$38:$F$80,'Summary of Costs by Country'!$C32,'9. External Intervention Costs'!$J$38:$J$80)+SUMIF('10. Other Direct Costs '!$F$12:$F$61,'Summary of Costs by Country'!$C32,'10. Other Direct Costs '!$M$12:$M$61)+SUMIF('11. Indirect Costs'!$E$13:$E$62,'Summary of Costs by Country'!$C32,'11. Indirect Costs'!$Q$13:$Q$62)</f>
        <v>0</v>
      </c>
      <c r="F32" s="664">
        <f ca="1">SUMIF('2. Annual Costs of Staff Posts'!$F$12:$F$311,$C32,'2. Annual Costs of Staff Posts'!$Y$12:$Y$311)+SUMIF('3.Travel,Subsistence&amp;Conference'!$G$12:$G$70,'Summary of Costs by Country'!$C32,'3.Travel,Subsistence&amp;Conference'!$P$12:$P$70)+SUMIF('4. Equipment'!$F$12:$F$82,'Summary of Costs by Country'!$C32,'4. Equipment'!$P$12:$P$82)+SUMIF('5. Consumables'!$F$12:$F$61,'Summary of Costs by Country'!$C32,'5. Consumables'!$O$12:$O$61)+SUMIF('6. CPI'!$F$12:$F$61,'Summary of Costs by Country'!$C32,'6. CPI'!$O$12:$O$61)+SUMIF('7. Dissemination'!$F$12:$F$61,'Summary of Costs by Country'!$C32,'7. Dissemination'!$O$12:$O$61)+SUMIF('8. Risk Management &amp; Assurance'!$F$12:$F$61,'Summary of Costs by Country'!$C32,'8. Risk Management &amp; Assurance'!$O$12:$O$61)+SUMIF('9. External Intervention Costs'!$F$38:$F$80,'Summary of Costs by Country'!$C32,'9. External Intervention Costs'!$K$38:$K$80)+SUMIF('10. Other Direct Costs '!$F$12:$F$61,'Summary of Costs by Country'!$C32,'10. Other Direct Costs '!$O$12:$O$61)+SUMIF('11. Indirect Costs'!$E$13:$E$62,'Summary of Costs by Country'!$C32,'11. Indirect Costs'!$U$13:$U$62)</f>
        <v>0</v>
      </c>
      <c r="G32" s="664">
        <f ca="1">SUMIF('2. Annual Costs of Staff Posts'!$F$12:$F$311,$C32,'2. Annual Costs of Staff Posts'!$AD$12:$AD$311)+SUMIF('3.Travel,Subsistence&amp;Conference'!$G$12:$G$70,'Summary of Costs by Country'!$C32,'3.Travel,Subsistence&amp;Conference'!$R$12:$R$70)+SUMIF('4. Equipment'!$F$12:$F$82,'Summary of Costs by Country'!$C32,'4. Equipment'!$R$12:$R$82)+SUMIF('5. Consumables'!$F$12:$F$61,'Summary of Costs by Country'!$C32,'5. Consumables'!$Q$12:$Q$61)+SUMIF('6. CPI'!$F$12:$F$61,'Summary of Costs by Country'!$C32,'6. CPI'!$Q$12:$Q$61)+SUMIF('7. Dissemination'!$F$12:$F$61,'Summary of Costs by Country'!$C32,'7. Dissemination'!$Q$12:$Q$61)+SUMIF('8. Risk Management &amp; Assurance'!$F$12:$F$61,'Summary of Costs by Country'!$C32,'8. Risk Management &amp; Assurance'!$Q$12:$Q$61)+SUMIF('9. External Intervention Costs'!$F$38:$F$80,'Summary of Costs by Country'!$C32,'9. External Intervention Costs'!$L$38:$L$80)+SUMIF('10. Other Direct Costs '!$F$12:$F$61,'Summary of Costs by Country'!$C32,'10. Other Direct Costs '!$Q$12:$Q$61)+SUMIF('11. Indirect Costs'!$E$13:$E$62,'Summary of Costs by Country'!$C32,'11. Indirect Costs'!$Y$13:$Y$62)</f>
        <v>0</v>
      </c>
      <c r="H32" s="664">
        <f ca="1">SUMIF('2. Annual Costs of Staff Posts'!$F$12:$F$311,$C32,'2. Annual Costs of Staff Posts'!$AI$12:$AI$311)+SUMIF('3.Travel,Subsistence&amp;Conference'!$G$12:$G$70,'Summary of Costs by Country'!$C32,'3.Travel,Subsistence&amp;Conference'!$T$12:$T$70)+SUMIF('4. Equipment'!$F$12:$F$82,'Summary of Costs by Country'!$C32,'4. Equipment'!$T$12:$T$82)+SUMIF('5. Consumables'!$F$12:$F$61,'Summary of Costs by Country'!$C32,'5. Consumables'!$S$12:$S$61)+SUMIF('6. CPI'!$F$12:$F$61,'Summary of Costs by Country'!$C32,'6. CPI'!$S$12:$S$61)+SUMIF('7. Dissemination'!$F$12:$F$61,'Summary of Costs by Country'!$C32,'7. Dissemination'!$S$12:$S$61)+SUMIF('8. Risk Management &amp; Assurance'!$F$12:$F$61,'Summary of Costs by Country'!$C32,'8. Risk Management &amp; Assurance'!$S$12:$S$61)+SUMIF('9. External Intervention Costs'!$F$38:$F$80,'Summary of Costs by Country'!$C32,'9. External Intervention Costs'!$M$38:$M$80)+SUMIF('10. Other Direct Costs '!$F$12:$F$61,'Summary of Costs by Country'!$C32,'10. Other Direct Costs '!$S$12:$S$61)+SUMIF('11. Indirect Costs'!$E$13:$E$62,'Summary of Costs by Country'!$C32,'11. Indirect Costs'!$AC$13:$AC$62)</f>
        <v>0</v>
      </c>
      <c r="I32" s="73">
        <f t="shared" ca="1" si="2"/>
        <v>0</v>
      </c>
      <c r="J32" s="64"/>
    </row>
    <row r="33" spans="2:19" ht="30" customHeight="1" x14ac:dyDescent="0.25">
      <c r="B33" s="81">
        <f t="shared" si="1"/>
        <v>19</v>
      </c>
      <c r="C33" s="87" t="str">
        <f ca="1">IFERROR(OFFSET('START - AWARD DETAILS'!$E$20,MATCH(B33,'START - AWARD DETAILS'!$P$20:$P$40,0)-1,0),"")</f>
        <v/>
      </c>
      <c r="D33" s="664">
        <f ca="1">SUMIF('2. Annual Costs of Staff Posts'!$F$12:$F$311,$C33,'2. Annual Costs of Staff Posts'!$O$12:$O$311)+SUMIF('3.Travel,Subsistence&amp;Conference'!$G$12:$G$70,'Summary of Costs by Country'!$C33,'3.Travel,Subsistence&amp;Conference'!$L$12:$L$70)+SUMIF('4. Equipment'!$F$12:$F$82,'Summary of Costs by Country'!$C33,'4. Equipment'!$L$12:$L$82)+SUMIF('5. Consumables'!$F$12:$F$61,'Summary of Costs by Country'!$C33,'5. Consumables'!$K$12:$K$61)+SUMIF('6. CPI'!$F$12:$F$61,'Summary of Costs by Country'!$C33,'6. CPI'!$K$12:$K$61)+SUMIF('7. Dissemination'!$F$12:$F$61,'Summary of Costs by Country'!$C33,'7. Dissemination'!$K$12:$K$61)+SUMIF('8. Risk Management &amp; Assurance'!$F$12:$F$61,'Summary of Costs by Country'!$C33,'8. Risk Management &amp; Assurance'!$K$12:$K$61)+SUMIF('9. External Intervention Costs'!$F$38:$F$62,'Summary of Costs by Country'!$C33,'9. External Intervention Costs'!$I$38:$I$62)+SUMIF('10. Other Direct Costs '!$F$12:$F$61,'Summary of Costs by Country'!$C33,'10. Other Direct Costs '!$K$12:$K$61)+SUMIF('11. Indirect Costs'!$E$13:$E$62,'Summary of Costs by Country'!$C33,'11. Indirect Costs'!$M$13:$M$62)</f>
        <v>0</v>
      </c>
      <c r="E33" s="664">
        <f ca="1">SUMIF('2. Annual Costs of Staff Posts'!$F$12:$F$311,$C33,'2. Annual Costs of Staff Posts'!$T$12:$T$311)+SUMIF('3.Travel,Subsistence&amp;Conference'!$G$12:$G$70,'Summary of Costs by Country'!$C33,'3.Travel,Subsistence&amp;Conference'!$N$12:$N$70)+SUMIF('4. Equipment'!$F$12:$F$82,'Summary of Costs by Country'!$C33,'4. Equipment'!$N$12:$N$82)+SUMIF('5. Consumables'!$F$12:$F$61,'Summary of Costs by Country'!$C33,'5. Consumables'!$M$12:$M$61)+SUMIF('6. CPI'!$F$12:$F$61,'Summary of Costs by Country'!$C33,'6. CPI'!$M$12:$M$61)+SUMIF('7. Dissemination'!$F$12:$F$61,'Summary of Costs by Country'!$C33,'7. Dissemination'!$M$12:$M$61)+SUMIF('8. Risk Management &amp; Assurance'!$F$12:$F$61,'Summary of Costs by Country'!$C33,'8. Risk Management &amp; Assurance'!$M$12:$M$61)+SUMIF('9. External Intervention Costs'!$F$38:$F$80,'Summary of Costs by Country'!$C33,'9. External Intervention Costs'!$J$38:$J$80)+SUMIF('10. Other Direct Costs '!$F$12:$F$61,'Summary of Costs by Country'!$C33,'10. Other Direct Costs '!$M$12:$M$61)+SUMIF('11. Indirect Costs'!$E$13:$E$62,'Summary of Costs by Country'!$C33,'11. Indirect Costs'!$Q$13:$Q$62)</f>
        <v>0</v>
      </c>
      <c r="F33" s="664">
        <f ca="1">SUMIF('2. Annual Costs of Staff Posts'!$F$12:$F$311,$C33,'2. Annual Costs of Staff Posts'!$Y$12:$Y$311)+SUMIF('3.Travel,Subsistence&amp;Conference'!$G$12:$G$70,'Summary of Costs by Country'!$C33,'3.Travel,Subsistence&amp;Conference'!$P$12:$P$70)+SUMIF('4. Equipment'!$F$12:$F$82,'Summary of Costs by Country'!$C33,'4. Equipment'!$P$12:$P$82)+SUMIF('5. Consumables'!$F$12:$F$61,'Summary of Costs by Country'!$C33,'5. Consumables'!$O$12:$O$61)+SUMIF('6. CPI'!$F$12:$F$61,'Summary of Costs by Country'!$C33,'6. CPI'!$O$12:$O$61)+SUMIF('7. Dissemination'!$F$12:$F$61,'Summary of Costs by Country'!$C33,'7. Dissemination'!$O$12:$O$61)+SUMIF('8. Risk Management &amp; Assurance'!$F$12:$F$61,'Summary of Costs by Country'!$C33,'8. Risk Management &amp; Assurance'!$O$12:$O$61)+SUMIF('9. External Intervention Costs'!$F$38:$F$80,'Summary of Costs by Country'!$C33,'9. External Intervention Costs'!$K$38:$K$80)+SUMIF('10. Other Direct Costs '!$F$12:$F$61,'Summary of Costs by Country'!$C33,'10. Other Direct Costs '!$O$12:$O$61)+SUMIF('11. Indirect Costs'!$E$13:$E$62,'Summary of Costs by Country'!$C33,'11. Indirect Costs'!$U$13:$U$62)</f>
        <v>0</v>
      </c>
      <c r="G33" s="664">
        <f ca="1">SUMIF('2. Annual Costs of Staff Posts'!$F$12:$F$311,$C33,'2. Annual Costs of Staff Posts'!$AD$12:$AD$311)+SUMIF('3.Travel,Subsistence&amp;Conference'!$G$12:$G$70,'Summary of Costs by Country'!$C33,'3.Travel,Subsistence&amp;Conference'!$R$12:$R$70)+SUMIF('4. Equipment'!$F$12:$F$82,'Summary of Costs by Country'!$C33,'4. Equipment'!$R$12:$R$82)+SUMIF('5. Consumables'!$F$12:$F$61,'Summary of Costs by Country'!$C33,'5. Consumables'!$Q$12:$Q$61)+SUMIF('6. CPI'!$F$12:$F$61,'Summary of Costs by Country'!$C33,'6. CPI'!$Q$12:$Q$61)+SUMIF('7. Dissemination'!$F$12:$F$61,'Summary of Costs by Country'!$C33,'7. Dissemination'!$Q$12:$Q$61)+SUMIF('8. Risk Management &amp; Assurance'!$F$12:$F$61,'Summary of Costs by Country'!$C33,'8. Risk Management &amp; Assurance'!$Q$12:$Q$61)+SUMIF('9. External Intervention Costs'!$F$38:$F$80,'Summary of Costs by Country'!$C33,'9. External Intervention Costs'!$L$38:$L$80)+SUMIF('10. Other Direct Costs '!$F$12:$F$61,'Summary of Costs by Country'!$C33,'10. Other Direct Costs '!$Q$12:$Q$61)+SUMIF('11. Indirect Costs'!$E$13:$E$62,'Summary of Costs by Country'!$C33,'11. Indirect Costs'!$Y$13:$Y$62)</f>
        <v>0</v>
      </c>
      <c r="H33" s="664">
        <f ca="1">SUMIF('2. Annual Costs of Staff Posts'!$F$12:$F$311,$C33,'2. Annual Costs of Staff Posts'!$AI$12:$AI$311)+SUMIF('3.Travel,Subsistence&amp;Conference'!$G$12:$G$70,'Summary of Costs by Country'!$C33,'3.Travel,Subsistence&amp;Conference'!$T$12:$T$70)+SUMIF('4. Equipment'!$F$12:$F$82,'Summary of Costs by Country'!$C33,'4. Equipment'!$T$12:$T$82)+SUMIF('5. Consumables'!$F$12:$F$61,'Summary of Costs by Country'!$C33,'5. Consumables'!$S$12:$S$61)+SUMIF('6. CPI'!$F$12:$F$61,'Summary of Costs by Country'!$C33,'6. CPI'!$S$12:$S$61)+SUMIF('7. Dissemination'!$F$12:$F$61,'Summary of Costs by Country'!$C33,'7. Dissemination'!$S$12:$S$61)+SUMIF('8. Risk Management &amp; Assurance'!$F$12:$F$61,'Summary of Costs by Country'!$C33,'8. Risk Management &amp; Assurance'!$S$12:$S$61)+SUMIF('9. External Intervention Costs'!$F$38:$F$80,'Summary of Costs by Country'!$C33,'9. External Intervention Costs'!$M$38:$M$80)+SUMIF('10. Other Direct Costs '!$F$12:$F$61,'Summary of Costs by Country'!$C33,'10. Other Direct Costs '!$S$12:$S$61)+SUMIF('11. Indirect Costs'!$E$13:$E$62,'Summary of Costs by Country'!$C33,'11. Indirect Costs'!$AC$13:$AC$62)</f>
        <v>0</v>
      </c>
      <c r="I33" s="73">
        <f t="shared" ca="1" si="2"/>
        <v>0</v>
      </c>
      <c r="J33" s="64"/>
    </row>
    <row r="34" spans="2:19" ht="30" customHeight="1" thickBot="1" x14ac:dyDescent="0.3">
      <c r="B34" s="81">
        <f t="shared" si="1"/>
        <v>20</v>
      </c>
      <c r="C34" s="87" t="str">
        <f ca="1">IFERROR(OFFSET('START - AWARD DETAILS'!$E$20,MATCH(B34,'START - AWARD DETAILS'!$P$20:$P$40,0)-1,0),"")</f>
        <v/>
      </c>
      <c r="D34" s="664">
        <f ca="1">SUMIF('2. Annual Costs of Staff Posts'!$F$12:$F$311,$C34,'2. Annual Costs of Staff Posts'!$O$12:$O$311)+SUMIF('3.Travel,Subsistence&amp;Conference'!$G$12:$G$70,'Summary of Costs by Country'!$C34,'3.Travel,Subsistence&amp;Conference'!$L$12:$L$70)+SUMIF('4. Equipment'!$F$12:$F$82,'Summary of Costs by Country'!$C34,'4. Equipment'!$L$12:$L$82)+SUMIF('5. Consumables'!$F$12:$F$61,'Summary of Costs by Country'!$C34,'5. Consumables'!$K$12:$K$61)+SUMIF('6. CPI'!$F$12:$F$61,'Summary of Costs by Country'!$C34,'6. CPI'!$K$12:$K$61)+SUMIF('7. Dissemination'!$F$12:$F$61,'Summary of Costs by Country'!$C34,'7. Dissemination'!$K$12:$K$61)+SUMIF('8. Risk Management &amp; Assurance'!$F$12:$F$61,'Summary of Costs by Country'!$C34,'8. Risk Management &amp; Assurance'!$K$12:$K$61)+SUMIF('9. External Intervention Costs'!$F$38:$F$62,'Summary of Costs by Country'!$C34,'9. External Intervention Costs'!$I$38:$I$62)+SUMIF('10. Other Direct Costs '!$F$12:$F$61,'Summary of Costs by Country'!$C34,'10. Other Direct Costs '!$K$12:$K$61)+SUMIF('11. Indirect Costs'!$E$13:$E$62,'Summary of Costs by Country'!$C34,'11. Indirect Costs'!$M$13:$M$62)</f>
        <v>0</v>
      </c>
      <c r="E34" s="664">
        <f ca="1">SUMIF('2. Annual Costs of Staff Posts'!$F$12:$F$311,$C34,'2. Annual Costs of Staff Posts'!$T$12:$T$311)+SUMIF('3.Travel,Subsistence&amp;Conference'!$G$12:$G$70,'Summary of Costs by Country'!$C34,'3.Travel,Subsistence&amp;Conference'!$N$12:$N$70)+SUMIF('4. Equipment'!$F$12:$F$82,'Summary of Costs by Country'!$C34,'4. Equipment'!$N$12:$N$82)+SUMIF('5. Consumables'!$F$12:$F$61,'Summary of Costs by Country'!$C34,'5. Consumables'!$M$12:$M$61)+SUMIF('6. CPI'!$F$12:$F$61,'Summary of Costs by Country'!$C34,'6. CPI'!$M$12:$M$61)+SUMIF('7. Dissemination'!$F$12:$F$61,'Summary of Costs by Country'!$C34,'7. Dissemination'!$M$12:$M$61)+SUMIF('8. Risk Management &amp; Assurance'!$F$12:$F$61,'Summary of Costs by Country'!$C34,'8. Risk Management &amp; Assurance'!$M$12:$M$61)+SUMIF('9. External Intervention Costs'!$F$38:$F$80,'Summary of Costs by Country'!$C34,'9. External Intervention Costs'!$J$38:$J$80)+SUMIF('10. Other Direct Costs '!$F$12:$F$61,'Summary of Costs by Country'!$C34,'10. Other Direct Costs '!$M$12:$M$61)+SUMIF('11. Indirect Costs'!$E$13:$E$62,'Summary of Costs by Country'!$C34,'11. Indirect Costs'!$Q$13:$Q$62)</f>
        <v>0</v>
      </c>
      <c r="F34" s="664">
        <f ca="1">SUMIF('2. Annual Costs of Staff Posts'!$F$12:$F$311,$C34,'2. Annual Costs of Staff Posts'!$Y$12:$Y$311)+SUMIF('3.Travel,Subsistence&amp;Conference'!$G$12:$G$70,'Summary of Costs by Country'!$C34,'3.Travel,Subsistence&amp;Conference'!$P$12:$P$70)+SUMIF('4. Equipment'!$F$12:$F$82,'Summary of Costs by Country'!$C34,'4. Equipment'!$P$12:$P$82)+SUMIF('5. Consumables'!$F$12:$F$61,'Summary of Costs by Country'!$C34,'5. Consumables'!$O$12:$O$61)+SUMIF('6. CPI'!$F$12:$F$61,'Summary of Costs by Country'!$C34,'6. CPI'!$O$12:$O$61)+SUMIF('7. Dissemination'!$F$12:$F$61,'Summary of Costs by Country'!$C34,'7. Dissemination'!$O$12:$O$61)+SUMIF('8. Risk Management &amp; Assurance'!$F$12:$F$61,'Summary of Costs by Country'!$C34,'8. Risk Management &amp; Assurance'!$O$12:$O$61)+SUMIF('9. External Intervention Costs'!$F$38:$F$80,'Summary of Costs by Country'!$C34,'9. External Intervention Costs'!$K$38:$K$80)+SUMIF('10. Other Direct Costs '!$F$12:$F$61,'Summary of Costs by Country'!$C34,'10. Other Direct Costs '!$O$12:$O$61)+SUMIF('11. Indirect Costs'!$E$13:$E$62,'Summary of Costs by Country'!$C34,'11. Indirect Costs'!$U$13:$U$62)</f>
        <v>0</v>
      </c>
      <c r="G34" s="664">
        <f ca="1">SUMIF('2. Annual Costs of Staff Posts'!$F$12:$F$311,$C34,'2. Annual Costs of Staff Posts'!$AD$12:$AD$311)+SUMIF('3.Travel,Subsistence&amp;Conference'!$G$12:$G$70,'Summary of Costs by Country'!$C34,'3.Travel,Subsistence&amp;Conference'!$R$12:$R$70)+SUMIF('4. Equipment'!$F$12:$F$82,'Summary of Costs by Country'!$C34,'4. Equipment'!$R$12:$R$82)+SUMIF('5. Consumables'!$F$12:$F$61,'Summary of Costs by Country'!$C34,'5. Consumables'!$Q$12:$Q$61)+SUMIF('6. CPI'!$F$12:$F$61,'Summary of Costs by Country'!$C34,'6. CPI'!$Q$12:$Q$61)+SUMIF('7. Dissemination'!$F$12:$F$61,'Summary of Costs by Country'!$C34,'7. Dissemination'!$Q$12:$Q$61)+SUMIF('8. Risk Management &amp; Assurance'!$F$12:$F$61,'Summary of Costs by Country'!$C34,'8. Risk Management &amp; Assurance'!$Q$12:$Q$61)+SUMIF('9. External Intervention Costs'!$F$38:$F$80,'Summary of Costs by Country'!$C34,'9. External Intervention Costs'!$L$38:$L$80)+SUMIF('10. Other Direct Costs '!$F$12:$F$61,'Summary of Costs by Country'!$C34,'10. Other Direct Costs '!$Q$12:$Q$61)+SUMIF('11. Indirect Costs'!$E$13:$E$62,'Summary of Costs by Country'!$C34,'11. Indirect Costs'!$Y$13:$Y$62)</f>
        <v>0</v>
      </c>
      <c r="H34" s="664">
        <f ca="1">SUMIF('2. Annual Costs of Staff Posts'!$F$12:$F$311,$C34,'2. Annual Costs of Staff Posts'!$AI$12:$AI$311)+SUMIF('3.Travel,Subsistence&amp;Conference'!$G$12:$G$70,'Summary of Costs by Country'!$C34,'3.Travel,Subsistence&amp;Conference'!$T$12:$T$70)+SUMIF('4. Equipment'!$F$12:$F$82,'Summary of Costs by Country'!$C34,'4. Equipment'!$T$12:$T$82)+SUMIF('5. Consumables'!$F$12:$F$61,'Summary of Costs by Country'!$C34,'5. Consumables'!$S$12:$S$61)+SUMIF('6. CPI'!$F$12:$F$61,'Summary of Costs by Country'!$C34,'6. CPI'!$S$12:$S$61)+SUMIF('7. Dissemination'!$F$12:$F$61,'Summary of Costs by Country'!$C34,'7. Dissemination'!$S$12:$S$61)+SUMIF('8. Risk Management &amp; Assurance'!$F$12:$F$61,'Summary of Costs by Country'!$C34,'8. Risk Management &amp; Assurance'!$S$12:$S$61)+SUMIF('9. External Intervention Costs'!$F$38:$F$80,'Summary of Costs by Country'!$C34,'9. External Intervention Costs'!$M$38:$M$80)+SUMIF('10. Other Direct Costs '!$F$12:$F$61,'Summary of Costs by Country'!$C34,'10. Other Direct Costs '!$S$12:$S$61)+SUMIF('11. Indirect Costs'!$E$13:$E$62,'Summary of Costs by Country'!$C34,'11. Indirect Costs'!$AC$13:$AC$62)</f>
        <v>0</v>
      </c>
      <c r="I34" s="73">
        <f t="shared" ca="1" si="2"/>
        <v>0</v>
      </c>
      <c r="J34" s="64"/>
    </row>
    <row r="35" spans="2:19" ht="30" customHeight="1" thickBot="1" x14ac:dyDescent="0.3">
      <c r="B35" s="64"/>
      <c r="C35" s="83" t="s">
        <v>150</v>
      </c>
      <c r="D35" s="33">
        <f t="shared" ref="D35:I35" ca="1" si="3">SUM(D15:D34)</f>
        <v>677976.76</v>
      </c>
      <c r="E35" s="33">
        <f t="shared" ca="1" si="3"/>
        <v>896820.14198766975</v>
      </c>
      <c r="F35" s="33">
        <f t="shared" ca="1" si="3"/>
        <v>852786.34756799205</v>
      </c>
      <c r="G35" s="33">
        <f t="shared" ca="1" si="3"/>
        <v>743660.75332331914</v>
      </c>
      <c r="H35" s="33">
        <f t="shared" ca="1" si="3"/>
        <v>85234</v>
      </c>
      <c r="I35" s="49">
        <f t="shared" ca="1" si="3"/>
        <v>3256478.0028789807</v>
      </c>
      <c r="J35" s="64"/>
      <c r="L35" s="168"/>
    </row>
    <row r="36" spans="2:19" ht="8.1" customHeight="1" x14ac:dyDescent="0.25">
      <c r="B36" s="64"/>
      <c r="C36" s="64"/>
      <c r="D36" s="64"/>
      <c r="E36" s="64"/>
      <c r="F36" s="64"/>
      <c r="G36" s="64"/>
      <c r="H36" s="64"/>
      <c r="I36" s="64"/>
      <c r="J36" s="64"/>
    </row>
    <row r="37" spans="2:19" ht="8.1" customHeight="1" thickBot="1" x14ac:dyDescent="0.3">
      <c r="B37" s="64"/>
      <c r="C37" s="64"/>
      <c r="D37" s="64"/>
      <c r="E37" s="64"/>
      <c r="F37" s="64"/>
      <c r="G37" s="64"/>
      <c r="H37" s="64"/>
      <c r="I37" s="64"/>
      <c r="J37" s="64"/>
    </row>
    <row r="38" spans="2:19" ht="30" customHeight="1" thickBot="1" x14ac:dyDescent="0.3">
      <c r="B38" s="64"/>
      <c r="C38" s="84" t="s">
        <v>327</v>
      </c>
      <c r="D38" s="85" t="s">
        <v>11</v>
      </c>
      <c r="E38" s="85" t="s">
        <v>12</v>
      </c>
      <c r="F38" s="85" t="s">
        <v>13</v>
      </c>
      <c r="G38" s="85" t="s">
        <v>14</v>
      </c>
      <c r="H38" s="86" t="s">
        <v>15</v>
      </c>
      <c r="I38" s="71" t="s">
        <v>16</v>
      </c>
      <c r="J38" s="64"/>
      <c r="O38"/>
      <c r="P38"/>
      <c r="Q38"/>
      <c r="R38"/>
      <c r="S38"/>
    </row>
    <row r="39" spans="2:19" ht="30" customHeight="1" x14ac:dyDescent="0.25">
      <c r="B39" s="81">
        <v>1</v>
      </c>
      <c r="C39" s="87" t="str">
        <f ca="1">C15</f>
        <v>United Kingdom</v>
      </c>
      <c r="D39" s="93">
        <f ca="1">IFERROR(D15/D$35,0)</f>
        <v>0.37879581595097744</v>
      </c>
      <c r="E39" s="93">
        <f t="shared" ref="D39:H53" ca="1" si="4">IFERROR(E15/E$35,0)</f>
        <v>0.29100388112297532</v>
      </c>
      <c r="F39" s="93">
        <f t="shared" ca="1" si="4"/>
        <v>0.30933111009608416</v>
      </c>
      <c r="G39" s="93">
        <f t="shared" ca="1" si="4"/>
        <v>0.35904510508332954</v>
      </c>
      <c r="H39" s="93">
        <f t="shared" ca="1" si="4"/>
        <v>0</v>
      </c>
      <c r="I39" s="683">
        <f ca="1">IFERROR(I15/$I$35,0)</f>
        <v>0.32200248303594925</v>
      </c>
      <c r="J39" s="64"/>
      <c r="O39"/>
      <c r="P39"/>
      <c r="Q39"/>
      <c r="R39"/>
      <c r="S39"/>
    </row>
    <row r="40" spans="2:19" ht="30" customHeight="1" x14ac:dyDescent="0.25">
      <c r="B40" s="81">
        <f>B39+1</f>
        <v>2</v>
      </c>
      <c r="C40" s="87" t="str">
        <f ca="1">C16</f>
        <v>Pakistan</v>
      </c>
      <c r="D40" s="93">
        <f t="shared" ca="1" si="4"/>
        <v>0.56969799377783981</v>
      </c>
      <c r="E40" s="93">
        <f t="shared" ca="1" si="4"/>
        <v>0.58763399184141618</v>
      </c>
      <c r="F40" s="93">
        <f t="shared" ca="1" si="4"/>
        <v>0.52539888950822711</v>
      </c>
      <c r="G40" s="93">
        <f t="shared" ca="1" si="4"/>
        <v>0.53267971750524057</v>
      </c>
      <c r="H40" s="93">
        <f t="shared" ca="1" si="4"/>
        <v>0.4122063965084356</v>
      </c>
      <c r="I40" s="683">
        <f t="shared" ref="I40:I59" ca="1" si="5">IFERROR(I16/$I$35,0)</f>
        <v>0.55046095764050407</v>
      </c>
      <c r="J40" s="64"/>
      <c r="N40" s="206"/>
      <c r="O40"/>
      <c r="P40"/>
      <c r="Q40"/>
      <c r="R40"/>
      <c r="S40"/>
    </row>
    <row r="41" spans="2:19" ht="30" customHeight="1" x14ac:dyDescent="0.25">
      <c r="B41" s="81">
        <f t="shared" ref="B41:B58" si="6">B40+1</f>
        <v>3</v>
      </c>
      <c r="C41" s="87" t="str">
        <f ca="1">C17</f>
        <v>Nepal</v>
      </c>
      <c r="D41" s="93">
        <f t="shared" ca="1" si="4"/>
        <v>1.7168730090394248E-2</v>
      </c>
      <c r="E41" s="93">
        <f t="shared" ca="1" si="4"/>
        <v>4.045404234520282E-2</v>
      </c>
      <c r="F41" s="93">
        <f t="shared" ca="1" si="4"/>
        <v>5.5090000131896244E-2</v>
      </c>
      <c r="G41" s="93">
        <f t="shared" ca="1" si="4"/>
        <v>3.6091725803809975E-2</v>
      </c>
      <c r="H41" s="93">
        <f t="shared" ca="1" si="4"/>
        <v>0.19593120116385479</v>
      </c>
      <c r="I41" s="683">
        <f t="shared" ca="1" si="5"/>
        <v>4.251218644118223E-2</v>
      </c>
      <c r="J41" s="64"/>
      <c r="N41" s="206"/>
      <c r="O41"/>
      <c r="P41"/>
      <c r="Q41"/>
      <c r="R41"/>
      <c r="S41"/>
    </row>
    <row r="42" spans="2:19" s="107" customFormat="1" ht="30" customHeight="1" x14ac:dyDescent="0.25">
      <c r="B42" s="81">
        <f t="shared" si="6"/>
        <v>4</v>
      </c>
      <c r="C42" s="87" t="str">
        <f t="shared" ref="C42:C58" ca="1" si="7">C18</f>
        <v>Bangladesh</v>
      </c>
      <c r="D42" s="93">
        <f t="shared" ca="1" si="4"/>
        <v>1.7168730090394248E-2</v>
      </c>
      <c r="E42" s="93">
        <f t="shared" ca="1" si="4"/>
        <v>4.045404234520282E-2</v>
      </c>
      <c r="F42" s="93">
        <f t="shared" ca="1" si="4"/>
        <v>5.5090000131896244E-2</v>
      </c>
      <c r="G42" s="93">
        <f t="shared" ca="1" si="4"/>
        <v>3.6091725803809975E-2</v>
      </c>
      <c r="H42" s="93">
        <f t="shared" ca="1" si="4"/>
        <v>0.19593120116385479</v>
      </c>
      <c r="I42" s="683">
        <f t="shared" ca="1" si="5"/>
        <v>4.251218644118223E-2</v>
      </c>
      <c r="J42" s="64"/>
      <c r="M42" s="5"/>
      <c r="N42" s="206"/>
      <c r="O42"/>
      <c r="P42"/>
      <c r="Q42"/>
      <c r="R42"/>
      <c r="S42"/>
    </row>
    <row r="43" spans="2:19" s="107" customFormat="1" ht="30" customHeight="1" x14ac:dyDescent="0.25">
      <c r="B43" s="81">
        <f t="shared" si="6"/>
        <v>5</v>
      </c>
      <c r="C43" s="87" t="str">
        <f t="shared" ca="1" si="7"/>
        <v>Sri Lanka</v>
      </c>
      <c r="D43" s="93">
        <f t="shared" ca="1" si="4"/>
        <v>1.7168730090394248E-2</v>
      </c>
      <c r="E43" s="93">
        <f t="shared" ca="1" si="4"/>
        <v>4.045404234520282E-2</v>
      </c>
      <c r="F43" s="93">
        <f t="shared" ca="1" si="4"/>
        <v>5.5090000131896244E-2</v>
      </c>
      <c r="G43" s="93">
        <f t="shared" ca="1" si="4"/>
        <v>3.6091725803809975E-2</v>
      </c>
      <c r="H43" s="93">
        <f t="shared" ca="1" si="4"/>
        <v>0.19593120116385479</v>
      </c>
      <c r="I43" s="683">
        <f t="shared" ca="1" si="5"/>
        <v>4.251218644118223E-2</v>
      </c>
      <c r="J43" s="64"/>
      <c r="M43" s="5"/>
      <c r="N43" s="206"/>
      <c r="O43"/>
      <c r="P43"/>
      <c r="Q43"/>
      <c r="R43"/>
      <c r="S43"/>
    </row>
    <row r="44" spans="2:19" s="107" customFormat="1" ht="30" customHeight="1" x14ac:dyDescent="0.25">
      <c r="B44" s="81">
        <f t="shared" si="6"/>
        <v>6</v>
      </c>
      <c r="C44" s="87" t="str">
        <f t="shared" ca="1" si="7"/>
        <v/>
      </c>
      <c r="D44" s="93">
        <f t="shared" ca="1" si="4"/>
        <v>0</v>
      </c>
      <c r="E44" s="93">
        <f t="shared" ca="1" si="4"/>
        <v>0</v>
      </c>
      <c r="F44" s="93">
        <f t="shared" ca="1" si="4"/>
        <v>0</v>
      </c>
      <c r="G44" s="93">
        <f t="shared" ca="1" si="4"/>
        <v>0</v>
      </c>
      <c r="H44" s="93">
        <f t="shared" ca="1" si="4"/>
        <v>0</v>
      </c>
      <c r="I44" s="683">
        <f t="shared" ca="1" si="5"/>
        <v>0</v>
      </c>
      <c r="J44" s="64"/>
      <c r="M44" s="5"/>
      <c r="N44" s="206"/>
      <c r="O44"/>
      <c r="P44"/>
      <c r="Q44"/>
      <c r="R44"/>
      <c r="S44"/>
    </row>
    <row r="45" spans="2:19" s="107" customFormat="1" ht="30" customHeight="1" x14ac:dyDescent="0.25">
      <c r="B45" s="81">
        <f t="shared" si="6"/>
        <v>7</v>
      </c>
      <c r="C45" s="87" t="str">
        <f t="shared" ca="1" si="7"/>
        <v/>
      </c>
      <c r="D45" s="93">
        <f t="shared" ca="1" si="4"/>
        <v>0</v>
      </c>
      <c r="E45" s="93">
        <f t="shared" ca="1" si="4"/>
        <v>0</v>
      </c>
      <c r="F45" s="93">
        <f t="shared" ca="1" si="4"/>
        <v>0</v>
      </c>
      <c r="G45" s="93">
        <f t="shared" ca="1" si="4"/>
        <v>0</v>
      </c>
      <c r="H45" s="93">
        <f t="shared" ca="1" si="4"/>
        <v>0</v>
      </c>
      <c r="I45" s="683">
        <f t="shared" ca="1" si="5"/>
        <v>0</v>
      </c>
      <c r="J45" s="64"/>
      <c r="M45" s="5"/>
      <c r="N45" s="206"/>
      <c r="O45"/>
      <c r="P45"/>
      <c r="Q45"/>
      <c r="R45"/>
      <c r="S45"/>
    </row>
    <row r="46" spans="2:19" s="107" customFormat="1" ht="30" customHeight="1" x14ac:dyDescent="0.25">
      <c r="B46" s="81">
        <f t="shared" si="6"/>
        <v>8</v>
      </c>
      <c r="C46" s="87" t="str">
        <f t="shared" ca="1" si="7"/>
        <v/>
      </c>
      <c r="D46" s="93">
        <f t="shared" ca="1" si="4"/>
        <v>0</v>
      </c>
      <c r="E46" s="93">
        <f t="shared" ca="1" si="4"/>
        <v>0</v>
      </c>
      <c r="F46" s="93">
        <f t="shared" ca="1" si="4"/>
        <v>0</v>
      </c>
      <c r="G46" s="93">
        <f t="shared" ca="1" si="4"/>
        <v>0</v>
      </c>
      <c r="H46" s="93">
        <f t="shared" ca="1" si="4"/>
        <v>0</v>
      </c>
      <c r="I46" s="683">
        <f t="shared" ca="1" si="5"/>
        <v>0</v>
      </c>
      <c r="J46" s="64"/>
      <c r="M46" s="5"/>
      <c r="N46" s="206"/>
      <c r="O46"/>
      <c r="P46"/>
      <c r="Q46"/>
      <c r="R46"/>
      <c r="S46"/>
    </row>
    <row r="47" spans="2:19" s="107" customFormat="1" ht="30" customHeight="1" x14ac:dyDescent="0.25">
      <c r="B47" s="81">
        <f t="shared" si="6"/>
        <v>9</v>
      </c>
      <c r="C47" s="87" t="str">
        <f t="shared" ca="1" si="7"/>
        <v/>
      </c>
      <c r="D47" s="93">
        <f t="shared" ca="1" si="4"/>
        <v>0</v>
      </c>
      <c r="E47" s="93">
        <f t="shared" ca="1" si="4"/>
        <v>0</v>
      </c>
      <c r="F47" s="93">
        <f t="shared" ca="1" si="4"/>
        <v>0</v>
      </c>
      <c r="G47" s="93">
        <f t="shared" ca="1" si="4"/>
        <v>0</v>
      </c>
      <c r="H47" s="93">
        <f t="shared" ca="1" si="4"/>
        <v>0</v>
      </c>
      <c r="I47" s="683">
        <f t="shared" ca="1" si="5"/>
        <v>0</v>
      </c>
      <c r="J47" s="64"/>
      <c r="M47" s="5"/>
      <c r="N47" s="206"/>
      <c r="O47"/>
      <c r="P47"/>
      <c r="Q47"/>
      <c r="R47"/>
      <c r="S47"/>
    </row>
    <row r="48" spans="2:19" s="107" customFormat="1" ht="30" customHeight="1" x14ac:dyDescent="0.25">
      <c r="B48" s="81">
        <f t="shared" si="6"/>
        <v>10</v>
      </c>
      <c r="C48" s="87" t="str">
        <f t="shared" ca="1" si="7"/>
        <v/>
      </c>
      <c r="D48" s="93">
        <f t="shared" ca="1" si="4"/>
        <v>0</v>
      </c>
      <c r="E48" s="93">
        <f t="shared" ca="1" si="4"/>
        <v>0</v>
      </c>
      <c r="F48" s="93">
        <f t="shared" ca="1" si="4"/>
        <v>0</v>
      </c>
      <c r="G48" s="93">
        <f t="shared" ca="1" si="4"/>
        <v>0</v>
      </c>
      <c r="H48" s="93">
        <f t="shared" ca="1" si="4"/>
        <v>0</v>
      </c>
      <c r="I48" s="683">
        <f t="shared" ca="1" si="5"/>
        <v>0</v>
      </c>
      <c r="J48" s="64"/>
      <c r="M48" s="5"/>
      <c r="N48" s="5"/>
      <c r="O48"/>
      <c r="P48"/>
      <c r="Q48"/>
      <c r="R48"/>
      <c r="S48"/>
    </row>
    <row r="49" spans="2:19" s="107" customFormat="1" ht="30" customHeight="1" x14ac:dyDescent="0.25">
      <c r="B49" s="81">
        <f t="shared" si="6"/>
        <v>11</v>
      </c>
      <c r="C49" s="87" t="str">
        <f t="shared" ca="1" si="7"/>
        <v/>
      </c>
      <c r="D49" s="93">
        <f t="shared" ca="1" si="4"/>
        <v>0</v>
      </c>
      <c r="E49" s="93">
        <f t="shared" ca="1" si="4"/>
        <v>0</v>
      </c>
      <c r="F49" s="93">
        <f t="shared" ca="1" si="4"/>
        <v>0</v>
      </c>
      <c r="G49" s="93">
        <f t="shared" ca="1" si="4"/>
        <v>0</v>
      </c>
      <c r="H49" s="93">
        <f t="shared" ca="1" si="4"/>
        <v>0</v>
      </c>
      <c r="I49" s="683">
        <f t="shared" ca="1" si="5"/>
        <v>0</v>
      </c>
      <c r="J49" s="64"/>
      <c r="M49" s="5"/>
      <c r="N49" s="5"/>
      <c r="O49"/>
      <c r="P49"/>
      <c r="Q49"/>
      <c r="R49"/>
      <c r="S49"/>
    </row>
    <row r="50" spans="2:19" s="107" customFormat="1" ht="30" customHeight="1" x14ac:dyDescent="0.25">
      <c r="B50" s="81">
        <f t="shared" si="6"/>
        <v>12</v>
      </c>
      <c r="C50" s="87" t="str">
        <f t="shared" ca="1" si="7"/>
        <v/>
      </c>
      <c r="D50" s="93">
        <f t="shared" ca="1" si="4"/>
        <v>0</v>
      </c>
      <c r="E50" s="93">
        <f t="shared" ca="1" si="4"/>
        <v>0</v>
      </c>
      <c r="F50" s="93">
        <f t="shared" ca="1" si="4"/>
        <v>0</v>
      </c>
      <c r="G50" s="93">
        <f t="shared" ca="1" si="4"/>
        <v>0</v>
      </c>
      <c r="H50" s="93">
        <f t="shared" ca="1" si="4"/>
        <v>0</v>
      </c>
      <c r="I50" s="683">
        <f t="shared" ca="1" si="5"/>
        <v>0</v>
      </c>
      <c r="J50" s="64"/>
      <c r="M50" s="5"/>
      <c r="N50" s="5"/>
      <c r="O50"/>
      <c r="P50"/>
      <c r="Q50"/>
      <c r="R50"/>
      <c r="S50"/>
    </row>
    <row r="51" spans="2:19" s="107" customFormat="1" ht="30" customHeight="1" x14ac:dyDescent="0.25">
      <c r="B51" s="81">
        <f t="shared" si="6"/>
        <v>13</v>
      </c>
      <c r="C51" s="87" t="str">
        <f t="shared" ca="1" si="7"/>
        <v/>
      </c>
      <c r="D51" s="93">
        <f t="shared" ca="1" si="4"/>
        <v>0</v>
      </c>
      <c r="E51" s="93">
        <f t="shared" ca="1" si="4"/>
        <v>0</v>
      </c>
      <c r="F51" s="93">
        <f t="shared" ca="1" si="4"/>
        <v>0</v>
      </c>
      <c r="G51" s="93">
        <f t="shared" ca="1" si="4"/>
        <v>0</v>
      </c>
      <c r="H51" s="93">
        <f t="shared" ca="1" si="4"/>
        <v>0</v>
      </c>
      <c r="I51" s="683">
        <f t="shared" ca="1" si="5"/>
        <v>0</v>
      </c>
      <c r="J51" s="64"/>
      <c r="M51" s="5"/>
      <c r="N51" s="5"/>
      <c r="O51"/>
      <c r="P51"/>
      <c r="Q51"/>
      <c r="R51"/>
      <c r="S51"/>
    </row>
    <row r="52" spans="2:19" s="107" customFormat="1" ht="30" customHeight="1" x14ac:dyDescent="0.25">
      <c r="B52" s="81">
        <f t="shared" si="6"/>
        <v>14</v>
      </c>
      <c r="C52" s="87" t="str">
        <f t="shared" ca="1" si="7"/>
        <v/>
      </c>
      <c r="D52" s="93">
        <f t="shared" ca="1" si="4"/>
        <v>0</v>
      </c>
      <c r="E52" s="93">
        <f t="shared" ca="1" si="4"/>
        <v>0</v>
      </c>
      <c r="F52" s="93">
        <f t="shared" ca="1" si="4"/>
        <v>0</v>
      </c>
      <c r="G52" s="93">
        <f t="shared" ca="1" si="4"/>
        <v>0</v>
      </c>
      <c r="H52" s="93">
        <f t="shared" ca="1" si="4"/>
        <v>0</v>
      </c>
      <c r="I52" s="683">
        <f t="shared" ca="1" si="5"/>
        <v>0</v>
      </c>
      <c r="J52" s="64"/>
      <c r="M52" s="5"/>
      <c r="N52" s="5"/>
    </row>
    <row r="53" spans="2:19" s="107" customFormat="1" ht="30" customHeight="1" x14ac:dyDescent="0.25">
      <c r="B53" s="81">
        <f t="shared" si="6"/>
        <v>15</v>
      </c>
      <c r="C53" s="87" t="str">
        <f t="shared" ca="1" si="7"/>
        <v/>
      </c>
      <c r="D53" s="93">
        <f t="shared" ca="1" si="4"/>
        <v>0</v>
      </c>
      <c r="E53" s="93">
        <f t="shared" ca="1" si="4"/>
        <v>0</v>
      </c>
      <c r="F53" s="93">
        <f t="shared" ca="1" si="4"/>
        <v>0</v>
      </c>
      <c r="G53" s="93">
        <f t="shared" ca="1" si="4"/>
        <v>0</v>
      </c>
      <c r="H53" s="93">
        <f t="shared" ca="1" si="4"/>
        <v>0</v>
      </c>
      <c r="I53" s="683">
        <f t="shared" ca="1" si="5"/>
        <v>0</v>
      </c>
      <c r="J53" s="64"/>
      <c r="M53" s="5"/>
      <c r="N53" s="5"/>
    </row>
    <row r="54" spans="2:19" ht="30" customHeight="1" x14ac:dyDescent="0.25">
      <c r="B54" s="81">
        <f t="shared" si="6"/>
        <v>16</v>
      </c>
      <c r="C54" s="87" t="str">
        <f t="shared" ca="1" si="7"/>
        <v/>
      </c>
      <c r="D54" s="93">
        <f t="shared" ref="D54:H58" ca="1" si="8">IFERROR(D28/D$35,0)</f>
        <v>0</v>
      </c>
      <c r="E54" s="93">
        <f t="shared" ca="1" si="8"/>
        <v>0</v>
      </c>
      <c r="F54" s="93">
        <f t="shared" ca="1" si="8"/>
        <v>0</v>
      </c>
      <c r="G54" s="93">
        <f t="shared" ca="1" si="8"/>
        <v>0</v>
      </c>
      <c r="H54" s="93">
        <f t="shared" ca="1" si="8"/>
        <v>0</v>
      </c>
      <c r="I54" s="683">
        <f t="shared" ca="1" si="5"/>
        <v>0</v>
      </c>
      <c r="J54" s="64"/>
    </row>
    <row r="55" spans="2:19" ht="30" customHeight="1" x14ac:dyDescent="0.25">
      <c r="B55" s="81">
        <f t="shared" si="6"/>
        <v>17</v>
      </c>
      <c r="C55" s="87" t="str">
        <f t="shared" ca="1" si="7"/>
        <v/>
      </c>
      <c r="D55" s="93">
        <f t="shared" ca="1" si="8"/>
        <v>0</v>
      </c>
      <c r="E55" s="93">
        <f t="shared" ca="1" si="8"/>
        <v>0</v>
      </c>
      <c r="F55" s="93">
        <f t="shared" ca="1" si="8"/>
        <v>0</v>
      </c>
      <c r="G55" s="93">
        <f t="shared" ca="1" si="8"/>
        <v>0</v>
      </c>
      <c r="H55" s="93">
        <f t="shared" ca="1" si="8"/>
        <v>0</v>
      </c>
      <c r="I55" s="683">
        <f t="shared" ca="1" si="5"/>
        <v>0</v>
      </c>
      <c r="J55" s="64"/>
    </row>
    <row r="56" spans="2:19" ht="30" customHeight="1" x14ac:dyDescent="0.25">
      <c r="B56" s="81">
        <f t="shared" si="6"/>
        <v>18</v>
      </c>
      <c r="C56" s="87" t="str">
        <f t="shared" ca="1" si="7"/>
        <v/>
      </c>
      <c r="D56" s="93">
        <f t="shared" ca="1" si="8"/>
        <v>0</v>
      </c>
      <c r="E56" s="93">
        <f t="shared" ca="1" si="8"/>
        <v>0</v>
      </c>
      <c r="F56" s="93">
        <f t="shared" ca="1" si="8"/>
        <v>0</v>
      </c>
      <c r="G56" s="93">
        <f t="shared" ca="1" si="8"/>
        <v>0</v>
      </c>
      <c r="H56" s="93">
        <f t="shared" ca="1" si="8"/>
        <v>0</v>
      </c>
      <c r="I56" s="683">
        <f t="shared" ca="1" si="5"/>
        <v>0</v>
      </c>
      <c r="J56" s="64"/>
    </row>
    <row r="57" spans="2:19" ht="30" customHeight="1" x14ac:dyDescent="0.25">
      <c r="B57" s="81">
        <f t="shared" si="6"/>
        <v>19</v>
      </c>
      <c r="C57" s="87" t="str">
        <f t="shared" ca="1" si="7"/>
        <v/>
      </c>
      <c r="D57" s="93">
        <f t="shared" ca="1" si="8"/>
        <v>0</v>
      </c>
      <c r="E57" s="93">
        <f t="shared" ca="1" si="8"/>
        <v>0</v>
      </c>
      <c r="F57" s="93">
        <f t="shared" ca="1" si="8"/>
        <v>0</v>
      </c>
      <c r="G57" s="93">
        <f t="shared" ca="1" si="8"/>
        <v>0</v>
      </c>
      <c r="H57" s="93">
        <f t="shared" ca="1" si="8"/>
        <v>0</v>
      </c>
      <c r="I57" s="683">
        <f t="shared" ca="1" si="5"/>
        <v>0</v>
      </c>
      <c r="J57" s="64"/>
    </row>
    <row r="58" spans="2:19" ht="30" customHeight="1" thickBot="1" x14ac:dyDescent="0.3">
      <c r="B58" s="81">
        <f t="shared" si="6"/>
        <v>20</v>
      </c>
      <c r="C58" s="87" t="str">
        <f t="shared" ca="1" si="7"/>
        <v/>
      </c>
      <c r="D58" s="93">
        <f t="shared" ca="1" si="8"/>
        <v>0</v>
      </c>
      <c r="E58" s="93">
        <f t="shared" ca="1" si="8"/>
        <v>0</v>
      </c>
      <c r="F58" s="93">
        <f t="shared" ca="1" si="8"/>
        <v>0</v>
      </c>
      <c r="G58" s="93">
        <f t="shared" ca="1" si="8"/>
        <v>0</v>
      </c>
      <c r="H58" s="93">
        <f t="shared" ca="1" si="8"/>
        <v>0</v>
      </c>
      <c r="I58" s="685">
        <f t="shared" ca="1" si="5"/>
        <v>0</v>
      </c>
      <c r="J58" s="64"/>
    </row>
    <row r="59" spans="2:19" ht="30" customHeight="1" thickBot="1" x14ac:dyDescent="0.3">
      <c r="B59" s="81" t="e">
        <f>#REF!+1</f>
        <v>#REF!</v>
      </c>
      <c r="C59" s="83" t="s">
        <v>150</v>
      </c>
      <c r="D59" s="92">
        <f ca="1">SUM(D39:D58)</f>
        <v>0.99999999999999989</v>
      </c>
      <c r="E59" s="92">
        <f ca="1">SUM(E39:E58)</f>
        <v>0.99999999999999989</v>
      </c>
      <c r="F59" s="92">
        <f ca="1">SUM(F39:F58)</f>
        <v>1</v>
      </c>
      <c r="G59" s="92">
        <f ca="1">SUM(G39:G58)</f>
        <v>0.99999999999999989</v>
      </c>
      <c r="H59" s="92">
        <f ca="1">SUM(H39:H58)</f>
        <v>0.99999999999999989</v>
      </c>
      <c r="I59" s="686">
        <f t="shared" ca="1" si="5"/>
        <v>1</v>
      </c>
      <c r="J59" s="64"/>
    </row>
    <row r="60" spans="2:19" ht="8.1" customHeight="1" x14ac:dyDescent="0.25">
      <c r="B60" s="64"/>
      <c r="C60" s="64"/>
      <c r="D60" s="64"/>
      <c r="E60" s="64"/>
      <c r="F60" s="64"/>
      <c r="G60" s="64"/>
      <c r="H60" s="64"/>
      <c r="I60" s="64"/>
      <c r="J60" s="64"/>
    </row>
    <row r="61" spans="2:19" ht="8.1" customHeight="1" x14ac:dyDescent="0.25"/>
    <row r="62" spans="2:19" hidden="1" x14ac:dyDescent="0.25"/>
    <row r="63" spans="2:19" hidden="1" x14ac:dyDescent="0.25">
      <c r="B63" s="107"/>
      <c r="C63" s="107" t="s">
        <v>25</v>
      </c>
    </row>
    <row r="64" spans="2:19" ht="15.75" hidden="1" thickBot="1" x14ac:dyDescent="0.3">
      <c r="B64" s="107">
        <v>1</v>
      </c>
      <c r="C64" s="107" t="s">
        <v>314</v>
      </c>
    </row>
    <row r="65" spans="2:3" ht="15.75" hidden="1" thickBot="1" x14ac:dyDescent="0.3">
      <c r="B65" s="107">
        <f>B64+1</f>
        <v>2</v>
      </c>
      <c r="C65" s="119" t="e">
        <f>IF('START - AWARD DETAILS'!#REF!=0,"",'START - AWARD DETAILS'!#REF!)</f>
        <v>#REF!</v>
      </c>
    </row>
    <row r="66" spans="2:3" ht="15.75" hidden="1" thickBot="1" x14ac:dyDescent="0.3">
      <c r="B66" s="107">
        <f t="shared" ref="B66:B84" si="9">B65+1</f>
        <v>3</v>
      </c>
      <c r="C66" s="119" t="e">
        <f>IF('START - AWARD DETAILS'!#REF!=0,"",'START - AWARD DETAILS'!#REF!)</f>
        <v>#REF!</v>
      </c>
    </row>
    <row r="67" spans="2:3" ht="15.75" hidden="1" thickBot="1" x14ac:dyDescent="0.3">
      <c r="B67" s="107">
        <f t="shared" si="9"/>
        <v>4</v>
      </c>
      <c r="C67" s="119" t="e">
        <f>IF('START - AWARD DETAILS'!#REF!=0,"",'START - AWARD DETAILS'!#REF!)</f>
        <v>#REF!</v>
      </c>
    </row>
    <row r="68" spans="2:3" ht="15.75" hidden="1" thickBot="1" x14ac:dyDescent="0.3">
      <c r="B68" s="107">
        <f t="shared" si="9"/>
        <v>5</v>
      </c>
      <c r="C68" s="119" t="e">
        <f>IF('START - AWARD DETAILS'!#REF!=0,"",'START - AWARD DETAILS'!#REF!)</f>
        <v>#REF!</v>
      </c>
    </row>
    <row r="69" spans="2:3" ht="15.75" hidden="1" thickBot="1" x14ac:dyDescent="0.3">
      <c r="B69" s="107">
        <f t="shared" si="9"/>
        <v>6</v>
      </c>
      <c r="C69" s="119" t="e">
        <f>IF('START - AWARD DETAILS'!#REF!=0,"",'START - AWARD DETAILS'!#REF!)</f>
        <v>#REF!</v>
      </c>
    </row>
    <row r="70" spans="2:3" ht="15.75" hidden="1" thickBot="1" x14ac:dyDescent="0.3">
      <c r="B70" s="107">
        <f t="shared" si="9"/>
        <v>7</v>
      </c>
      <c r="C70" s="119" t="e">
        <f>IF('START - AWARD DETAILS'!#REF!=0,"",'START - AWARD DETAILS'!#REF!)</f>
        <v>#REF!</v>
      </c>
    </row>
    <row r="71" spans="2:3" ht="15.75" hidden="1" thickBot="1" x14ac:dyDescent="0.3">
      <c r="B71" s="107">
        <f t="shared" si="9"/>
        <v>8</v>
      </c>
      <c r="C71" s="119" t="e">
        <f>IF('START - AWARD DETAILS'!#REF!=0,"",'START - AWARD DETAILS'!#REF!)</f>
        <v>#REF!</v>
      </c>
    </row>
    <row r="72" spans="2:3" ht="15.75" hidden="1" thickBot="1" x14ac:dyDescent="0.3">
      <c r="B72" s="107">
        <f t="shared" si="9"/>
        <v>9</v>
      </c>
      <c r="C72" s="119" t="e">
        <f>IF('START - AWARD DETAILS'!#REF!=0,"",'START - AWARD DETAILS'!#REF!)</f>
        <v>#REF!</v>
      </c>
    </row>
    <row r="73" spans="2:3" ht="15.75" hidden="1" thickBot="1" x14ac:dyDescent="0.3">
      <c r="B73" s="107">
        <f t="shared" si="9"/>
        <v>10</v>
      </c>
      <c r="C73" s="119" t="e">
        <f>IF('START - AWARD DETAILS'!#REF!=0,"",'START - AWARD DETAILS'!#REF!)</f>
        <v>#REF!</v>
      </c>
    </row>
    <row r="74" spans="2:3" ht="15.75" hidden="1" thickBot="1" x14ac:dyDescent="0.3">
      <c r="B74" s="107">
        <f t="shared" si="9"/>
        <v>11</v>
      </c>
      <c r="C74" s="119" t="e">
        <f>IF('START - AWARD DETAILS'!#REF!=0,"",'START - AWARD DETAILS'!#REF!)</f>
        <v>#REF!</v>
      </c>
    </row>
    <row r="75" spans="2:3" ht="15.75" hidden="1" thickBot="1" x14ac:dyDescent="0.3">
      <c r="B75" s="107">
        <f t="shared" si="9"/>
        <v>12</v>
      </c>
      <c r="C75" s="119" t="e">
        <f>IF('START - AWARD DETAILS'!#REF!=0,"",'START - AWARD DETAILS'!#REF!)</f>
        <v>#REF!</v>
      </c>
    </row>
    <row r="76" spans="2:3" ht="15.75" hidden="1" thickBot="1" x14ac:dyDescent="0.3">
      <c r="B76" s="107">
        <f t="shared" si="9"/>
        <v>13</v>
      </c>
      <c r="C76" s="119" t="e">
        <f>IF('START - AWARD DETAILS'!#REF!=0,"",'START - AWARD DETAILS'!#REF!)</f>
        <v>#REF!</v>
      </c>
    </row>
    <row r="77" spans="2:3" ht="15.75" hidden="1" thickBot="1" x14ac:dyDescent="0.3">
      <c r="B77" s="107">
        <f t="shared" si="9"/>
        <v>14</v>
      </c>
      <c r="C77" s="119" t="e">
        <f>IF('START - AWARD DETAILS'!#REF!=0,"",'START - AWARD DETAILS'!#REF!)</f>
        <v>#REF!</v>
      </c>
    </row>
    <row r="78" spans="2:3" ht="15.75" hidden="1" thickBot="1" x14ac:dyDescent="0.3">
      <c r="B78" s="107">
        <f t="shared" si="9"/>
        <v>15</v>
      </c>
      <c r="C78" s="119" t="e">
        <f>IF('START - AWARD DETAILS'!#REF!=0,"",'START - AWARD DETAILS'!#REF!)</f>
        <v>#REF!</v>
      </c>
    </row>
    <row r="79" spans="2:3" ht="15.75" hidden="1" thickBot="1" x14ac:dyDescent="0.3">
      <c r="B79" s="107">
        <f t="shared" si="9"/>
        <v>16</v>
      </c>
      <c r="C79" s="119" t="e">
        <f>IF('START - AWARD DETAILS'!#REF!=0,"",'START - AWARD DETAILS'!#REF!)</f>
        <v>#REF!</v>
      </c>
    </row>
    <row r="80" spans="2:3" ht="15.75" hidden="1" thickBot="1" x14ac:dyDescent="0.3">
      <c r="B80" s="107">
        <f t="shared" si="9"/>
        <v>17</v>
      </c>
      <c r="C80" s="119" t="e">
        <f>IF('START - AWARD DETAILS'!#REF!=0,"",'START - AWARD DETAILS'!#REF!)</f>
        <v>#REF!</v>
      </c>
    </row>
    <row r="81" spans="2:3" ht="15.75" hidden="1" thickBot="1" x14ac:dyDescent="0.3">
      <c r="B81" s="107">
        <f t="shared" si="9"/>
        <v>18</v>
      </c>
      <c r="C81" s="119" t="e">
        <f>IF('START - AWARD DETAILS'!#REF!=0,"",'START - AWARD DETAILS'!#REF!)</f>
        <v>#REF!</v>
      </c>
    </row>
    <row r="82" spans="2:3" ht="15.75" hidden="1" thickBot="1" x14ac:dyDescent="0.3">
      <c r="B82" s="107">
        <f t="shared" si="9"/>
        <v>19</v>
      </c>
      <c r="C82" s="119" t="e">
        <f>IF('START - AWARD DETAILS'!#REF!=0,"",'START - AWARD DETAILS'!#REF!)</f>
        <v>#REF!</v>
      </c>
    </row>
    <row r="83" spans="2:3" ht="15.75" hidden="1" thickBot="1" x14ac:dyDescent="0.3">
      <c r="B83" s="107">
        <f t="shared" si="9"/>
        <v>20</v>
      </c>
      <c r="C83" s="119" t="e">
        <f>IF('START - AWARD DETAILS'!#REF!=0,"",'START - AWARD DETAILS'!#REF!)</f>
        <v>#REF!</v>
      </c>
    </row>
    <row r="84" spans="2:3" hidden="1" x14ac:dyDescent="0.25">
      <c r="B84" s="107">
        <f t="shared" si="9"/>
        <v>21</v>
      </c>
      <c r="C84" s="119" t="e">
        <f>IF('START - AWARD DETAILS'!#REF!=0,"",'START - AWARD DETAILS'!#REF!)</f>
        <v>#REF!</v>
      </c>
    </row>
    <row r="85" spans="2:3" hidden="1" x14ac:dyDescent="0.25"/>
    <row r="86" spans="2:3" hidden="1" x14ac:dyDescent="0.25"/>
  </sheetData>
  <sheetProtection algorithmName="SHA-512" hashValue="03bkhdYGvDVY8EYOvg9w3lHzWbn3EKmXaf6/yULXU2OMzLJ9daDCza33AcaflDWZkp1jpc4TK1HPaddpcbh4vw==" saltValue="+2J0kzPi8BtgXNrMdyLHSA==" spinCount="100000" sheet="1" selectLockedCells="1"/>
  <mergeCells count="4">
    <mergeCell ref="C3:I3"/>
    <mergeCell ref="C9:I9"/>
    <mergeCell ref="D7:I7"/>
    <mergeCell ref="D5:I5"/>
  </mergeCells>
  <pageMargins left="0.7" right="0.7" top="0.75" bottom="0.75" header="0.3" footer="0.3"/>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86"/>
  <sheetViews>
    <sheetView showGridLines="0" topLeftCell="A10" workbookViewId="0">
      <selection activeCell="D17" sqref="D17"/>
    </sheetView>
  </sheetViews>
  <sheetFormatPr defaultColWidth="0" defaultRowHeight="15" customHeight="1" zeroHeight="1" x14ac:dyDescent="0.25"/>
  <cols>
    <col min="1" max="2" width="1.7109375" style="107" customWidth="1"/>
    <col min="3" max="3" width="45.28515625" style="107" bestFit="1" customWidth="1"/>
    <col min="4" max="9" width="20.7109375" style="107" customWidth="1"/>
    <col min="10" max="11" width="1.7109375" style="107" customWidth="1"/>
    <col min="12" max="12" width="10.7109375" style="107" customWidth="1"/>
    <col min="13" max="14" width="10.7109375" style="5" customWidth="1"/>
    <col min="15" max="22" width="10.7109375" style="107" customWidth="1"/>
    <col min="23" max="23" width="1.7109375" style="107" customWidth="1"/>
    <col min="24" max="16384" width="3" style="107" hidden="1"/>
  </cols>
  <sheetData>
    <row r="1" spans="2:14" ht="8.1" customHeight="1" x14ac:dyDescent="0.25"/>
    <row r="2" spans="2:14" ht="8.1" customHeight="1" thickBot="1" x14ac:dyDescent="0.3">
      <c r="B2" s="64"/>
      <c r="C2" s="64"/>
      <c r="D2" s="64"/>
      <c r="E2" s="64"/>
      <c r="F2" s="64"/>
      <c r="G2" s="64"/>
      <c r="H2" s="64"/>
      <c r="I2" s="64"/>
      <c r="J2" s="64"/>
    </row>
    <row r="3" spans="2:14" ht="20.100000000000001" customHeight="1" thickBot="1" x14ac:dyDescent="0.3">
      <c r="B3" s="64"/>
      <c r="C3" s="697" t="s">
        <v>492</v>
      </c>
      <c r="D3" s="698"/>
      <c r="E3" s="698"/>
      <c r="F3" s="698"/>
      <c r="G3" s="698"/>
      <c r="H3" s="698"/>
      <c r="I3" s="698"/>
      <c r="J3" s="64"/>
    </row>
    <row r="4" spans="2:14" ht="8.1" customHeight="1" thickBot="1" x14ac:dyDescent="0.3">
      <c r="B4" s="64"/>
      <c r="C4" s="64"/>
      <c r="D4" s="64"/>
      <c r="E4" s="64"/>
      <c r="F4" s="64"/>
      <c r="G4" s="64"/>
      <c r="H4" s="64"/>
      <c r="I4" s="64"/>
      <c r="J4" s="64"/>
    </row>
    <row r="5" spans="2:14" ht="20.100000000000001" customHeight="1" thickBot="1" x14ac:dyDescent="0.3">
      <c r="B5" s="43"/>
      <c r="C5" s="7" t="s">
        <v>107</v>
      </c>
      <c r="D5" s="702" t="str">
        <f>IF('START - AWARD DETAILS'!$D$13="","",'START - AWARD DETAILS'!$D$13)</f>
        <v>ENHANCE: Scaling-up Care for Perinatal Depression through Technological Enhancements to the 'Thinking Healthy Programme'</v>
      </c>
      <c r="E5" s="703"/>
      <c r="F5" s="703"/>
      <c r="G5" s="703"/>
      <c r="H5" s="703"/>
      <c r="I5" s="704"/>
      <c r="J5" s="43"/>
    </row>
    <row r="6" spans="2:14" ht="8.1" customHeight="1" thickBot="1" x14ac:dyDescent="0.3">
      <c r="B6" s="43"/>
      <c r="C6" s="43"/>
      <c r="D6" s="43"/>
      <c r="E6" s="43"/>
      <c r="F6" s="43"/>
      <c r="G6" s="43"/>
      <c r="H6" s="43"/>
      <c r="I6" s="43"/>
      <c r="J6" s="43"/>
    </row>
    <row r="7" spans="2:14" ht="20.100000000000001" customHeight="1" thickBot="1" x14ac:dyDescent="0.3">
      <c r="B7" s="43"/>
      <c r="C7" s="56" t="s">
        <v>0</v>
      </c>
      <c r="D7" s="702" t="str">
        <f>IF('START - AWARD DETAILS'!$D$14="","",'START - AWARD DETAILS'!$D$14)</f>
        <v>NIHR200817</v>
      </c>
      <c r="E7" s="703"/>
      <c r="F7" s="703"/>
      <c r="G7" s="703"/>
      <c r="H7" s="703"/>
      <c r="I7" s="704"/>
      <c r="J7" s="43"/>
    </row>
    <row r="8" spans="2:14" ht="8.1" customHeight="1" thickBot="1" x14ac:dyDescent="0.3">
      <c r="B8" s="64"/>
      <c r="C8" s="64"/>
      <c r="D8" s="64"/>
      <c r="E8" s="64"/>
      <c r="F8" s="64"/>
      <c r="G8" s="64"/>
      <c r="H8" s="64"/>
      <c r="I8" s="64"/>
      <c r="J8" s="64"/>
    </row>
    <row r="9" spans="2:14" ht="20.100000000000001" customHeight="1" thickBot="1" x14ac:dyDescent="0.3">
      <c r="B9" s="64"/>
      <c r="C9" s="699" t="s">
        <v>1</v>
      </c>
      <c r="D9" s="700"/>
      <c r="E9" s="700"/>
      <c r="F9" s="700"/>
      <c r="G9" s="700"/>
      <c r="H9" s="700"/>
      <c r="I9" s="701"/>
      <c r="J9" s="64"/>
    </row>
    <row r="10" spans="2:14" ht="20.100000000000001" customHeight="1" x14ac:dyDescent="0.25">
      <c r="B10" s="64"/>
      <c r="C10" s="169"/>
      <c r="D10" s="169"/>
      <c r="E10" s="169"/>
      <c r="F10" s="169"/>
      <c r="G10" s="169"/>
      <c r="H10" s="169"/>
      <c r="I10" s="169"/>
      <c r="J10" s="64"/>
    </row>
    <row r="11" spans="2:14" ht="20.100000000000001" customHeight="1" x14ac:dyDescent="0.25">
      <c r="B11" s="64"/>
      <c r="C11" s="169"/>
      <c r="D11" s="169"/>
      <c r="E11" s="169"/>
      <c r="F11" s="169"/>
      <c r="G11" s="169"/>
      <c r="H11" s="169"/>
      <c r="I11" s="169"/>
      <c r="J11" s="64"/>
      <c r="L11" s="168"/>
    </row>
    <row r="12" spans="2:14" ht="20.100000000000001" customHeight="1" x14ac:dyDescent="0.25">
      <c r="B12" s="64"/>
      <c r="C12" s="169"/>
      <c r="D12" s="169"/>
      <c r="E12" s="169"/>
      <c r="F12" s="169"/>
      <c r="G12" s="169"/>
      <c r="H12" s="169"/>
      <c r="I12" s="169"/>
      <c r="J12" s="64"/>
    </row>
    <row r="13" spans="2:14" ht="8.1" customHeight="1" thickBot="1" x14ac:dyDescent="0.3">
      <c r="B13" s="64"/>
      <c r="C13" s="64"/>
      <c r="D13" s="64"/>
      <c r="E13" s="64"/>
      <c r="F13" s="64"/>
      <c r="G13" s="64"/>
      <c r="H13" s="64"/>
      <c r="I13" s="64"/>
      <c r="J13" s="64"/>
    </row>
    <row r="14" spans="2:14" ht="30" customHeight="1" thickBot="1" x14ac:dyDescent="0.3">
      <c r="B14" s="64"/>
      <c r="C14" s="218" t="s">
        <v>482</v>
      </c>
      <c r="D14" s="85" t="s">
        <v>11</v>
      </c>
      <c r="E14" s="85" t="s">
        <v>12</v>
      </c>
      <c r="F14" s="85" t="s">
        <v>13</v>
      </c>
      <c r="G14" s="85" t="s">
        <v>14</v>
      </c>
      <c r="H14" s="86" t="s">
        <v>15</v>
      </c>
      <c r="I14" s="71" t="s">
        <v>16</v>
      </c>
      <c r="J14" s="64"/>
    </row>
    <row r="15" spans="2:14" ht="30" customHeight="1" x14ac:dyDescent="0.25">
      <c r="B15" s="81">
        <v>1</v>
      </c>
      <c r="C15" s="87" t="str">
        <f ca="1">IFERROR(OFFSET('START - AWARD DETAILS'!$G$20,MATCH(B15,'START - AWARD DETAILS'!$R$20:$R$40,0)-1,0),"")</f>
        <v>N/A</v>
      </c>
      <c r="D15" s="664">
        <f ca="1">SUMIF('2. Annual Costs of Staff Posts'!$H$12:$H$311,$C15,'2. Annual Costs of Staff Posts'!$O$12:$O$311)+SUMIF('3.Travel,Subsistence&amp;Conference'!$I$12:$I$70,'Summary of Costs by Income Band'!$C15,'3.Travel,Subsistence&amp;Conference'!$L$12:$L$70)+SUMIF('4. Equipment'!$H$12:$H$82,'Summary of Costs by Income Band'!$C15,'4. Equipment'!$L$12:$L$82)+SUMIF('5. Consumables'!$H$12:$H$61,'Summary of Costs by Income Band'!$C15,'5. Consumables'!$K$12:$K$61)+SUMIF('6. CPI'!$H$12:$H$61,'Summary of Costs by Income Band'!$C15,'6. CPI'!$K$12:$K$61)+SUMIF('7. Dissemination'!$H$12:$H$61,'Summary of Costs by Income Band'!$C15,'7. Dissemination'!$K$12:$K$61)+SUMIF('8. Risk Management &amp; Assurance'!$H$12:$H$61,'Summary of Costs by Income Band'!$C15,'8. Risk Management &amp; Assurance'!$K$12:$K$61)+SUMIF('9. External Intervention Costs'!$H$38:$H$80,'Summary of Costs by Income Band'!$C15,'9. External Intervention Costs'!$I$38:$I$80)+SUMIF('10. Other Direct Costs '!$H$12:$H$61,'Summary of Costs by Income Band'!$C15,'10. Other Direct Costs '!$K$12:$K$61)+SUMIF('11. Indirect Costs'!$G$13:$G$62,'Summary of Costs by Income Band'!$C15,'11. Indirect Costs'!$M$13:$M$62)</f>
        <v>256814.76</v>
      </c>
      <c r="E15" s="664">
        <f ca="1">SUMIF('2. Annual Costs of Staff Posts'!$H$12:$H$311,$C15,'2. Annual Costs of Staff Posts'!$T$12:$T$311)+SUMIF('3.Travel,Subsistence&amp;Conference'!$I$12:$I$70,'Summary of Costs by Income Band'!$C15,'3.Travel,Subsistence&amp;Conference'!$N$12:$N$70)+SUMIF('4. Equipment'!$H$12:$H$82,'Summary of Costs by Income Band'!$C15,'4. Equipment'!$N$12:$N$82)+SUMIF('5. Consumables'!$H$12:$H$61,'Summary of Costs by Income Band'!$C15,'5. Consumables'!$M$12:$M$61)+SUMIF('6. CPI'!$H$12:$H$61,'Summary of Costs by Income Band'!$C15,'6. CPI'!$M$12:$M$61)+SUMIF('7. Dissemination'!$H$12:$H$61,'Summary of Costs by Income Band'!$C15,'7. Dissemination'!$M$12:$M$61)+SUMIF('8. Risk Management &amp; Assurance'!$H$12:$H$61,'Summary of Costs by Income Band'!$C15,'8. Risk Management &amp; Assurance'!$M$12:$M$61)+SUMIF('9. External Intervention Costs'!$H$38:$H$80,'Summary of Costs by Income Band'!$C15,'9. External Intervention Costs'!$J$38:$J$80)+SUMIF('10. Other Direct Costs '!$H$12:$H$61,'Summary of Costs by Income Band'!$C15,'10. Other Direct Costs '!$M$12:$M$61)+SUMIF('11. Indirect Costs'!$G$13:$G$62,'Summary of Costs by Income Band'!$C15,'11. Indirect Costs'!$Q$13:$Q$62)</f>
        <v>260978.14198766969</v>
      </c>
      <c r="F15" s="664">
        <f ca="1">SUMIF('2. Annual Costs of Staff Posts'!$H$12:$H$311,$C15,'2. Annual Costs of Staff Posts'!$Y$12:$Y$311)+SUMIF('3.Travel,Subsistence&amp;Conference'!$I$12:$I$70,'Summary of Costs by Income Band'!$C15,'3.Travel,Subsistence&amp;Conference'!$P$12:$P$70)+SUMIF('4. Equipment'!$H$12:$H$82,'Summary of Costs by Income Band'!$C15,'4. Equipment'!$P$12:$P$82)+SUMIF('5. Consumables'!$H$12:$H$61,'Summary of Costs by Income Band'!$C15,'5. Consumables'!$O$12:$O$61)+SUMIF('6. CPI'!$H$12:$H$61,'Summary of Costs by Income Band'!$C15,'6. CPI'!$O$12:$O$61)+SUMIF('7. Dissemination'!$H$12:$H$61,'Summary of Costs by Income Band'!$C15,'7. Dissemination'!$O$12:$O$61)+SUMIF('8. Risk Management &amp; Assurance'!$H$12:$H$61,'Summary of Costs by Income Band'!$C15,'8. Risk Management &amp; Assurance'!$O$12:$O$61)+SUMIF('9. External Intervention Costs'!$H$38:$H$80,'Summary of Costs by Income Band'!$C15,'9. External Intervention Costs'!$K$38:$K$80)+SUMIF('10. Other Direct Costs '!$H$12:$H$61,'Summary of Costs by Income Band'!$C15,'10. Other Direct Costs '!$O$12:$O$61)+SUMIF('11. Indirect Costs'!$G$13:$G$62,'Summary of Costs by Income Band'!$C15,'11. Indirect Costs'!$U$13:$U$62)</f>
        <v>263793.34756799205</v>
      </c>
      <c r="G15" s="664">
        <f ca="1">SUMIF('2. Annual Costs of Staff Posts'!$H$12:$H$311,$C15,'2. Annual Costs of Staff Posts'!$AD$12:$AD$311)+SUMIF('3.Travel,Subsistence&amp;Conference'!$I$12:$I$70,'Summary of Costs by Income Band'!$C15,'3.Travel,Subsistence&amp;Conference'!$R$12:$R$70)+SUMIF('4. Equipment'!$H$12:$H$82,'Summary of Costs by Income Band'!$C15,'4. Equipment'!$R$12:$R$82)+SUMIF('5. Consumables'!$H$12:$H$61,'Summary of Costs by Income Band'!$C15,'5. Consumables'!$Q$12:$Q$61)+SUMIF('6. CPI'!$H$12:$H$61,'Summary of Costs by Income Band'!$C15,'6. CPI'!$Q$12:$Q$61)+SUMIF('7. Dissemination'!$H$12:$H$61,'Summary of Costs by Income Band'!$C15,'7. Dissemination'!$Q$12:$Q$61)+SUMIF('8. Risk Management &amp; Assurance'!$H$12:$H$61,'Summary of Costs by Income Band'!$C15,'8. Risk Management &amp; Assurance'!$Q$12:$Q$61)+SUMIF('9. External Intervention Costs'!$H$38:$H$80,'Summary of Costs by Income Band'!$C15,'9. External Intervention Costs'!$L$38:$L$80)+SUMIF('10. Other Direct Costs '!$H$12:$H$61,'Summary of Costs by Income Band'!$C15,'10. Other Direct Costs '!$Q$12:$Q$61)+SUMIF('11. Indirect Costs'!$G$13:$G$62,'Summary of Costs by Income Band'!$C15,'11. Indirect Costs'!$Y$13:$Y$62)</f>
        <v>267007.75332331914</v>
      </c>
      <c r="H15" s="664">
        <f ca="1">SUMIF('2. Annual Costs of Staff Posts'!$H$12:$H$311,$C15,'2. Annual Costs of Staff Posts'!$AI$12:$AI$311)+SUMIF('3.Travel,Subsistence&amp;Conference'!$I$12:$I$70,'Summary of Costs by Income Band'!$C15,'3.Travel,Subsistence&amp;Conference'!$T$12:$T$70)+SUMIF('4. Equipment'!$H$12:$H$82,'Summary of Costs by Income Band'!$C15,'4. Equipment'!$T$12:$T$82)+SUMIF('5. Consumables'!$H$12:$H$61,'Summary of Costs by Income Band'!$C15,'5. Consumables'!$S$12:$S$61)+SUMIF('6. CPI'!$H$12:$H$61,'Summary of Costs by Income Band'!$C15,'6. CPI'!$S$12:$S$61)+SUMIF('7. Dissemination'!$H$12:$H$61,'Summary of Costs by Income Band'!$C15,'7. Dissemination'!$S$12:$S$61)+SUMIF('8. Risk Management &amp; Assurance'!$H$12:$H$61,'Summary of Costs by Income Band'!$C15,'8. Risk Management &amp; Assurance'!$S$12:$S$61)+SUMIF('9. External Intervention Costs'!$H$38:$H$80,'Summary of Costs by Income Band'!$C15,'9. External Intervention Costs'!$M$38:$M$80)+SUMIF('10. Other Direct Costs '!$H$12:$H$61,'Summary of Costs by Income Band'!$C15,'10. Other Direct Costs '!$S$12:$S$61)+SUMIF('11. Indirect Costs'!$G$13:$G$62,'Summary of Costs by Income Band'!$C15,'11. Indirect Costs'!$AC$13:$AC$62)</f>
        <v>0</v>
      </c>
      <c r="I15" s="73">
        <f ca="1">SUM(D15:H15)</f>
        <v>1048594.0028789809</v>
      </c>
      <c r="J15" s="64"/>
    </row>
    <row r="16" spans="2:14" ht="30" customHeight="1" x14ac:dyDescent="0.25">
      <c r="B16" s="81">
        <f>B15+1</f>
        <v>2</v>
      </c>
      <c r="C16" s="87" t="str">
        <f ca="1">IFERROR(OFFSET('START - AWARD DETAILS'!$G$20,MATCH(B16,'START - AWARD DETAILS'!$R$20:$R$40,0)-1,0),"")</f>
        <v>Lower Middle Income Countries and Territories</v>
      </c>
      <c r="D16" s="153">
        <f ca="1">SUMIF('2. Annual Costs of Staff Posts'!$H$12:$H$311,$C16,'2. Annual Costs of Staff Posts'!$O$12:$O$311)+SUMIF('3.Travel,Subsistence&amp;Conference'!$I$12:$I$70,'Summary of Costs by Income Band'!$C16,'3.Travel,Subsistence&amp;Conference'!$L$12:$L$70)+SUMIF('4. Equipment'!$H$12:$H$82,'Summary of Costs by Income Band'!$C16,'4. Equipment'!$L$12:$L$82)+SUMIF('5. Consumables'!$H$12:$H$61,'Summary of Costs by Income Band'!$C16,'5. Consumables'!$K$12:$K$61)+SUMIF('6. CPI'!$H$12:$H$61,'Summary of Costs by Income Band'!$C16,'6. CPI'!$K$12:$K$61)+SUMIF('7. Dissemination'!$H$12:$H$61,'Summary of Costs by Income Band'!$C16,'7. Dissemination'!$K$12:$K$61)+SUMIF('8. Risk Management &amp; Assurance'!$H$12:$H$61,'Summary of Costs by Income Band'!$C16,'8. Risk Management &amp; Assurance'!$K$12:$K$61)+SUMIF('9. External Intervention Costs'!$H$38:$H$80,'Summary of Costs by Income Band'!$C16,'9. External Intervention Costs'!$I$38:$I$80)+SUMIF('10. Other Direct Costs '!$H$12:$H$61,'Summary of Costs by Income Band'!$C16,'10. Other Direct Costs '!$K$12:$K$61)+SUMIF('11. Indirect Costs'!$G$13:$G$62,'Summary of Costs by Income Band'!$C16,'11. Indirect Costs'!$M$13:$M$62)</f>
        <v>397882</v>
      </c>
      <c r="E16" s="153">
        <f ca="1">SUMIF('2. Annual Costs of Staff Posts'!$H$12:$H$311,$C16,'2. Annual Costs of Staff Posts'!$T$12:$T$311)+SUMIF('3.Travel,Subsistence&amp;Conference'!$I$12:$I$70,'Summary of Costs by Income Band'!$C16,'3.Travel,Subsistence&amp;Conference'!$N$12:$N$70)+SUMIF('4. Equipment'!$H$12:$H$82,'Summary of Costs by Income Band'!$C16,'4. Equipment'!$N$12:$N$82)+SUMIF('5. Consumables'!$H$12:$H$61,'Summary of Costs by Income Band'!$C16,'5. Consumables'!$M$12:$M$61)+SUMIF('6. CPI'!$H$12:$H$61,'Summary of Costs by Income Band'!$C16,'6. CPI'!$M$12:$M$61)+SUMIF('7. Dissemination'!$H$12:$H$61,'Summary of Costs by Income Band'!$C16,'7. Dissemination'!$M$12:$M$61)+SUMIF('8. Risk Management &amp; Assurance'!$H$12:$H$61,'Summary of Costs by Income Band'!$C16,'8. Risk Management &amp; Assurance'!$M$12:$M$61)+SUMIF('9. External Intervention Costs'!$H$38:$H$80,'Summary of Costs by Income Band'!$C16,'9. External Intervention Costs'!$J$38:$J$80)+SUMIF('10. Other Direct Costs '!$H$12:$H$61,'Summary of Costs by Income Band'!$C16,'10. Other Direct Costs '!$M$12:$M$61)+SUMIF('11. Indirect Costs'!$G$13:$G$62,'Summary of Costs by Income Band'!$C16,'11. Indirect Costs'!$Q$13:$Q$62)</f>
        <v>563282</v>
      </c>
      <c r="F16" s="153">
        <f ca="1">SUMIF('2. Annual Costs of Staff Posts'!$H$12:$H$311,$C16,'2. Annual Costs of Staff Posts'!$Y$12:$Y$311)+SUMIF('3.Travel,Subsistence&amp;Conference'!$I$12:$I$70,'Summary of Costs by Income Band'!$C16,'3.Travel,Subsistence&amp;Conference'!$P$12:$P$70)+SUMIF('4. Equipment'!$H$12:$H$82,'Summary of Costs by Income Band'!$C16,'4. Equipment'!$P$12:$P$82)+SUMIF('5. Consumables'!$H$12:$H$61,'Summary of Costs by Income Band'!$C16,'5. Consumables'!$O$12:$O$61)+SUMIF('6. CPI'!$H$12:$H$61,'Summary of Costs by Income Band'!$C16,'6. CPI'!$O$12:$O$61)+SUMIF('7. Dissemination'!$H$12:$H$61,'Summary of Costs by Income Band'!$C16,'7. Dissemination'!$O$12:$O$61)+SUMIF('8. Risk Management &amp; Assurance'!$H$12:$H$61,'Summary of Costs by Income Band'!$C16,'8. Risk Management &amp; Assurance'!$O$12:$O$61)+SUMIF('9. External Intervention Costs'!$H$38:$H$80,'Summary of Costs by Income Band'!$C16,'9. External Intervention Costs'!$K$38:$K$80)+SUMIF('10. Other Direct Costs '!$H$12:$H$61,'Summary of Costs by Income Band'!$C16,'10. Other Direct Costs '!$O$12:$O$61)+SUMIF('11. Indirect Costs'!$G$13:$G$62,'Summary of Costs by Income Band'!$C16,'11. Indirect Costs'!$U$13:$U$62)</f>
        <v>495033</v>
      </c>
      <c r="G16" s="153">
        <f ca="1">SUMIF('2. Annual Costs of Staff Posts'!$H$12:$H$311,$C16,'2. Annual Costs of Staff Posts'!$AD$12:$AD$311)+SUMIF('3.Travel,Subsistence&amp;Conference'!$I$12:$I$70,'Summary of Costs by Income Band'!$C16,'3.Travel,Subsistence&amp;Conference'!$R$12:$R$70)+SUMIF('4. Equipment'!$H$12:$H$82,'Summary of Costs by Income Band'!$C16,'4. Equipment'!$R$12:$R$82)+SUMIF('5. Consumables'!$H$12:$H$61,'Summary of Costs by Income Band'!$C16,'5. Consumables'!$Q$12:$Q$61)+SUMIF('6. CPI'!$H$12:$H$61,'Summary of Costs by Income Band'!$C16,'6. CPI'!$Q$12:$Q$61)+SUMIF('7. Dissemination'!$H$12:$H$61,'Summary of Costs by Income Band'!$C16,'7. Dissemination'!$Q$12:$Q$61)+SUMIF('8. Risk Management &amp; Assurance'!$H$12:$H$61,'Summary of Costs by Income Band'!$C16,'8. Risk Management &amp; Assurance'!$Q$12:$Q$61)+SUMIF('9. External Intervention Costs'!$H$38:$H$80,'Summary of Costs by Income Band'!$C16,'9. External Intervention Costs'!$L$38:$L$80)+SUMIF('10. Other Direct Costs '!$H$12:$H$61,'Summary of Costs by Income Band'!$C16,'10. Other Direct Costs '!$Q$12:$Q$61)+SUMIF('11. Indirect Costs'!$G$13:$G$62,'Summary of Costs by Income Band'!$C16,'11. Indirect Costs'!$Y$13:$Y$62)</f>
        <v>422973</v>
      </c>
      <c r="H16" s="153">
        <f ca="1">SUMIF('2. Annual Costs of Staff Posts'!$H$12:$H$311,$C16,'2. Annual Costs of Staff Posts'!$AI$12:$AI$311)+SUMIF('3.Travel,Subsistence&amp;Conference'!$I$12:$I$70,'Summary of Costs by Income Band'!$C16,'3.Travel,Subsistence&amp;Conference'!$T$12:$T$70)+SUMIF('4. Equipment'!$H$12:$H$82,'Summary of Costs by Income Band'!$C16,'4. Equipment'!$T$12:$T$82)+SUMIF('5. Consumables'!$H$12:$H$61,'Summary of Costs by Income Band'!$C16,'5. Consumables'!$S$12:$S$61)+SUMIF('6. CPI'!$H$12:$H$61,'Summary of Costs by Income Band'!$C16,'6. CPI'!$S$12:$S$61)+SUMIF('7. Dissemination'!$H$12:$H$61,'Summary of Costs by Income Band'!$C16,'7. Dissemination'!$S$12:$S$61)+SUMIF('8. Risk Management &amp; Assurance'!$H$12:$H$61,'Summary of Costs by Income Band'!$C16,'8. Risk Management &amp; Assurance'!$S$12:$S$61)+SUMIF('9. External Intervention Costs'!$H$38:$H$80,'Summary of Costs by Income Band'!$C16,'9. External Intervention Costs'!$M$38:$M$80)+SUMIF('10. Other Direct Costs '!$H$12:$H$61,'Summary of Costs by Income Band'!$C16,'10. Other Direct Costs '!$S$12:$S$61)+SUMIF('11. Indirect Costs'!$G$13:$G$62,'Summary of Costs by Income Band'!$C16,'11. Indirect Costs'!$AC$13:$AC$62)</f>
        <v>51834</v>
      </c>
      <c r="I16" s="73">
        <f ca="1">SUM(D16:H16)</f>
        <v>1931004</v>
      </c>
      <c r="J16" s="64"/>
      <c r="N16" s="205"/>
    </row>
    <row r="17" spans="2:14" ht="30" customHeight="1" x14ac:dyDescent="0.25">
      <c r="B17" s="81">
        <f t="shared" ref="B17:B34" si="0">B16+1</f>
        <v>3</v>
      </c>
      <c r="C17" s="87" t="str">
        <f ca="1">IFERROR(OFFSET('START - AWARD DETAILS'!$G$20,MATCH(B17,'START - AWARD DETAILS'!$R$20:$R$40,0)-1,0),"")</f>
        <v/>
      </c>
      <c r="D17" s="153">
        <f ca="1">SUMIF('2. Annual Costs of Staff Posts'!$H$12:$H$311,$C17,'2. Annual Costs of Staff Posts'!$O$12:$O$311)+SUMIF('3.Travel,Subsistence&amp;Conference'!$I$12:$I$70,'Summary of Costs by Income Band'!$C17,'3.Travel,Subsistence&amp;Conference'!$L$12:$L$70)+SUMIF('4. Equipment'!$H$12:$H$82,'Summary of Costs by Income Band'!$C17,'4. Equipment'!$L$12:$L$82)+SUMIF('5. Consumables'!$H$12:$H$61,'Summary of Costs by Income Band'!$C17,'5. Consumables'!$K$12:$K$61)+SUMIF('6. CPI'!$H$12:$H$61,'Summary of Costs by Income Band'!$C17,'6. CPI'!$K$12:$K$61)+SUMIF('7. Dissemination'!$H$12:$H$61,'Summary of Costs by Income Band'!$C17,'7. Dissemination'!$K$12:$K$61)+SUMIF('8. Risk Management &amp; Assurance'!$H$12:$H$61,'Summary of Costs by Income Band'!$C17,'8. Risk Management &amp; Assurance'!$K$12:$K$61)+SUMIF('9. External Intervention Costs'!$H$38:$H$80,'Summary of Costs by Income Band'!$C17,'9. External Intervention Costs'!$I$38:$I$80)+SUMIF('10. Other Direct Costs '!$H$12:$H$61,'Summary of Costs by Income Band'!$C17,'10. Other Direct Costs '!$K$12:$K$61)+SUMIF('11. Indirect Costs'!$G$13:$G$62,'Summary of Costs by Income Band'!$C17,'11. Indirect Costs'!$M$13:$M$62)</f>
        <v>0</v>
      </c>
      <c r="E17" s="153">
        <f ca="1">SUMIF('2. Annual Costs of Staff Posts'!$H$12:$H$311,$C17,'2. Annual Costs of Staff Posts'!$T$12:$T$311)+SUMIF('3.Travel,Subsistence&amp;Conference'!$I$12:$I$70,'Summary of Costs by Income Band'!$C17,'3.Travel,Subsistence&amp;Conference'!$N$12:$N$70)+SUMIF('4. Equipment'!$H$12:$H$82,'Summary of Costs by Income Band'!$C17,'4. Equipment'!$N$12:$N$82)+SUMIF('5. Consumables'!$H$12:$H$61,'Summary of Costs by Income Band'!$C17,'5. Consumables'!$M$12:$M$61)+SUMIF('6. CPI'!$H$12:$H$61,'Summary of Costs by Income Band'!$C17,'6. CPI'!$M$12:$M$61)+SUMIF('7. Dissemination'!$H$12:$H$61,'Summary of Costs by Income Band'!$C17,'7. Dissemination'!$M$12:$M$61)+SUMIF('8. Risk Management &amp; Assurance'!$H$12:$H$61,'Summary of Costs by Income Band'!$C17,'8. Risk Management &amp; Assurance'!$M$12:$M$61)+SUMIF('9. External Intervention Costs'!$H$38:$H$80,'Summary of Costs by Income Band'!$C17,'9. External Intervention Costs'!$J$38:$J$80)+SUMIF('10. Other Direct Costs '!$H$12:$H$61,'Summary of Costs by Income Band'!$C17,'10. Other Direct Costs '!$M$12:$M$61)+SUMIF('11. Indirect Costs'!$G$13:$G$62,'Summary of Costs by Income Band'!$C17,'11. Indirect Costs'!$Q$13:$Q$62)</f>
        <v>0</v>
      </c>
      <c r="F17" s="153">
        <f ca="1">SUMIF('2. Annual Costs of Staff Posts'!$H$12:$H$311,$C17,'2. Annual Costs of Staff Posts'!$Y$12:$Y$311)+SUMIF('3.Travel,Subsistence&amp;Conference'!$I$12:$I$70,'Summary of Costs by Income Band'!$C17,'3.Travel,Subsistence&amp;Conference'!$P$12:$P$70)+SUMIF('4. Equipment'!$H$12:$H$82,'Summary of Costs by Income Band'!$C17,'4. Equipment'!$P$12:$P$82)+SUMIF('5. Consumables'!$H$12:$H$61,'Summary of Costs by Income Band'!$C17,'5. Consumables'!$O$12:$O$61)+SUMIF('6. CPI'!$H$12:$H$61,'Summary of Costs by Income Band'!$C17,'6. CPI'!$O$12:$O$61)+SUMIF('7. Dissemination'!$H$12:$H$61,'Summary of Costs by Income Band'!$C17,'7. Dissemination'!$O$12:$O$61)+SUMIF('8. Risk Management &amp; Assurance'!$H$12:$H$61,'Summary of Costs by Income Band'!$C17,'8. Risk Management &amp; Assurance'!$O$12:$O$61)+SUMIF('9. External Intervention Costs'!$H$38:$H$80,'Summary of Costs by Income Band'!$C17,'9. External Intervention Costs'!$K$38:$K$80)+SUMIF('10. Other Direct Costs '!$H$12:$H$61,'Summary of Costs by Income Band'!$C17,'10. Other Direct Costs '!$O$12:$O$61)+SUMIF('11. Indirect Costs'!$G$13:$G$62,'Summary of Costs by Income Band'!$C17,'11. Indirect Costs'!$U$13:$U$62)</f>
        <v>0</v>
      </c>
      <c r="G17" s="153">
        <f ca="1">SUMIF('2. Annual Costs of Staff Posts'!$H$12:$H$311,$C17,'2. Annual Costs of Staff Posts'!$AD$12:$AD$311)+SUMIF('3.Travel,Subsistence&amp;Conference'!$I$12:$I$70,'Summary of Costs by Income Band'!$C17,'3.Travel,Subsistence&amp;Conference'!$R$12:$R$70)+SUMIF('4. Equipment'!$H$12:$H$82,'Summary of Costs by Income Band'!$C17,'4. Equipment'!$R$12:$R$82)+SUMIF('5. Consumables'!$H$12:$H$61,'Summary of Costs by Income Band'!$C17,'5. Consumables'!$Q$12:$Q$61)+SUMIF('6. CPI'!$H$12:$H$61,'Summary of Costs by Income Band'!$C17,'6. CPI'!$Q$12:$Q$61)+SUMIF('7. Dissemination'!$H$12:$H$61,'Summary of Costs by Income Band'!$C17,'7. Dissemination'!$Q$12:$Q$61)+SUMIF('8. Risk Management &amp; Assurance'!$H$12:$H$61,'Summary of Costs by Income Band'!$C17,'8. Risk Management &amp; Assurance'!$Q$12:$Q$61)+SUMIF('9. External Intervention Costs'!$H$38:$H$80,'Summary of Costs by Income Band'!$C17,'9. External Intervention Costs'!$L$38:$L$80)+SUMIF('10. Other Direct Costs '!$H$12:$H$61,'Summary of Costs by Income Band'!$C17,'10. Other Direct Costs '!$Q$12:$Q$61)+SUMIF('11. Indirect Costs'!$G$13:$G$62,'Summary of Costs by Income Band'!$C17,'11. Indirect Costs'!$Y$13:$Y$62)</f>
        <v>0</v>
      </c>
      <c r="H17" s="153">
        <f ca="1">SUMIF('2. Annual Costs of Staff Posts'!$H$12:$H$311,$C17,'2. Annual Costs of Staff Posts'!$AI$12:$AI$311)+SUMIF('3.Travel,Subsistence&amp;Conference'!$I$12:$I$70,'Summary of Costs by Income Band'!$C17,'3.Travel,Subsistence&amp;Conference'!$T$12:$T$70)+SUMIF('4. Equipment'!$H$12:$H$82,'Summary of Costs by Income Band'!$C17,'4. Equipment'!$T$12:$T$82)+SUMIF('5. Consumables'!$H$12:$H$61,'Summary of Costs by Income Band'!$C17,'5. Consumables'!$S$12:$S$61)+SUMIF('6. CPI'!$H$12:$H$61,'Summary of Costs by Income Band'!$C17,'6. CPI'!$S$12:$S$61)+SUMIF('7. Dissemination'!$H$12:$H$61,'Summary of Costs by Income Band'!$C17,'7. Dissemination'!$S$12:$S$61)+SUMIF('8. Risk Management &amp; Assurance'!$H$12:$H$61,'Summary of Costs by Income Band'!$C17,'8. Risk Management &amp; Assurance'!$S$12:$S$61)+SUMIF('9. External Intervention Costs'!$H$38:$H$80,'Summary of Costs by Income Band'!$C17,'9. External Intervention Costs'!$M$38:$M$80)+SUMIF('10. Other Direct Costs '!$H$12:$H$61,'Summary of Costs by Income Band'!$C17,'10. Other Direct Costs '!$S$12:$S$61)+SUMIF('11. Indirect Costs'!$G$13:$G$62,'Summary of Costs by Income Band'!$C17,'11. Indirect Costs'!$AC$13:$AC$62)</f>
        <v>0</v>
      </c>
      <c r="I17" s="73">
        <f ca="1">SUM(D17:H17)</f>
        <v>0</v>
      </c>
      <c r="J17" s="64"/>
      <c r="N17" s="205"/>
    </row>
    <row r="18" spans="2:14" ht="30" customHeight="1" x14ac:dyDescent="0.25">
      <c r="B18" s="81">
        <f t="shared" si="0"/>
        <v>4</v>
      </c>
      <c r="C18" s="87" t="str">
        <f ca="1">IFERROR(OFFSET('START - AWARD DETAILS'!$G$20,MATCH(B18,'START - AWARD DETAILS'!$R$20:$R$40,0)-1,0),"")</f>
        <v>Least Developed Countries</v>
      </c>
      <c r="D18" s="153">
        <f ca="1">SUMIF('2. Annual Costs of Staff Posts'!$H$12:$H$311,$C18,'2. Annual Costs of Staff Posts'!$O$12:$O$311)+SUMIF('3.Travel,Subsistence&amp;Conference'!$I$12:$I$70,'Summary of Costs by Income Band'!$C18,'3.Travel,Subsistence&amp;Conference'!$L$12:$L$70)+SUMIF('4. Equipment'!$H$12:$H$82,'Summary of Costs by Income Band'!$C18,'4. Equipment'!$L$12:$L$82)+SUMIF('5. Consumables'!$H$12:$H$61,'Summary of Costs by Income Band'!$C18,'5. Consumables'!$K$12:$K$61)+SUMIF('6. CPI'!$H$12:$H$61,'Summary of Costs by Income Band'!$C18,'6. CPI'!$K$12:$K$61)+SUMIF('7. Dissemination'!$H$12:$H$61,'Summary of Costs by Income Band'!$C18,'7. Dissemination'!$K$12:$K$61)+SUMIF('8. Risk Management &amp; Assurance'!$H$12:$H$61,'Summary of Costs by Income Band'!$C18,'8. Risk Management &amp; Assurance'!$K$12:$K$61)+SUMIF('9. External Intervention Costs'!$H$38:$H$80,'Summary of Costs by Income Band'!$C18,'9. External Intervention Costs'!$I$38:$I$80)+SUMIF('10. Other Direct Costs '!$H$12:$H$61,'Summary of Costs by Income Band'!$C18,'10. Other Direct Costs '!$K$12:$K$61)+SUMIF('11. Indirect Costs'!$G$13:$G$62,'Summary of Costs by Income Band'!$C18,'11. Indirect Costs'!$M$13:$M$62)</f>
        <v>23280</v>
      </c>
      <c r="E18" s="153">
        <f ca="1">SUMIF('2. Annual Costs of Staff Posts'!$H$12:$H$311,$C18,'2. Annual Costs of Staff Posts'!$T$12:$T$311)+SUMIF('3.Travel,Subsistence&amp;Conference'!$I$12:$I$70,'Summary of Costs by Income Band'!$C18,'3.Travel,Subsistence&amp;Conference'!$N$12:$N$70)+SUMIF('4. Equipment'!$H$12:$H$82,'Summary of Costs by Income Band'!$C18,'4. Equipment'!$N$12:$N$82)+SUMIF('5. Consumables'!$H$12:$H$61,'Summary of Costs by Income Band'!$C18,'5. Consumables'!$M$12:$M$61)+SUMIF('6. CPI'!$H$12:$H$61,'Summary of Costs by Income Band'!$C18,'6. CPI'!$M$12:$M$61)+SUMIF('7. Dissemination'!$H$12:$H$61,'Summary of Costs by Income Band'!$C18,'7. Dissemination'!$M$12:$M$61)+SUMIF('8. Risk Management &amp; Assurance'!$H$12:$H$61,'Summary of Costs by Income Band'!$C18,'8. Risk Management &amp; Assurance'!$M$12:$M$61)+SUMIF('9. External Intervention Costs'!$H$38:$H$80,'Summary of Costs by Income Band'!$C18,'9. External Intervention Costs'!$J$38:$J$80)+SUMIF('10. Other Direct Costs '!$H$12:$H$61,'Summary of Costs by Income Band'!$C18,'10. Other Direct Costs '!$M$12:$M$61)+SUMIF('11. Indirect Costs'!$G$13:$G$62,'Summary of Costs by Income Band'!$C18,'11. Indirect Costs'!$Q$13:$Q$62)</f>
        <v>72560</v>
      </c>
      <c r="F18" s="153">
        <f ca="1">SUMIF('2. Annual Costs of Staff Posts'!$H$12:$H$311,$C18,'2. Annual Costs of Staff Posts'!$Y$12:$Y$311)+SUMIF('3.Travel,Subsistence&amp;Conference'!$I$12:$I$70,'Summary of Costs by Income Band'!$C18,'3.Travel,Subsistence&amp;Conference'!$P$12:$P$70)+SUMIF('4. Equipment'!$H$12:$H$82,'Summary of Costs by Income Band'!$C18,'4. Equipment'!$P$12:$P$82)+SUMIF('5. Consumables'!$H$12:$H$61,'Summary of Costs by Income Band'!$C18,'5. Consumables'!$O$12:$O$61)+SUMIF('6. CPI'!$H$12:$H$61,'Summary of Costs by Income Band'!$C18,'6. CPI'!$O$12:$O$61)+SUMIF('7. Dissemination'!$H$12:$H$61,'Summary of Costs by Income Band'!$C18,'7. Dissemination'!$O$12:$O$61)+SUMIF('8. Risk Management &amp; Assurance'!$H$12:$H$61,'Summary of Costs by Income Band'!$C18,'8. Risk Management &amp; Assurance'!$O$12:$O$61)+SUMIF('9. External Intervention Costs'!$H$38:$H$80,'Summary of Costs by Income Band'!$C18,'9. External Intervention Costs'!$K$38:$K$80)+SUMIF('10. Other Direct Costs '!$H$12:$H$61,'Summary of Costs by Income Band'!$C18,'10. Other Direct Costs '!$O$12:$O$61)+SUMIF('11. Indirect Costs'!$G$13:$G$62,'Summary of Costs by Income Band'!$C18,'11. Indirect Costs'!$U$13:$U$62)</f>
        <v>93960</v>
      </c>
      <c r="G18" s="153">
        <f ca="1">SUMIF('2. Annual Costs of Staff Posts'!$H$12:$H$311,$C18,'2. Annual Costs of Staff Posts'!$AD$12:$AD$311)+SUMIF('3.Travel,Subsistence&amp;Conference'!$I$12:$I$70,'Summary of Costs by Income Band'!$C18,'3.Travel,Subsistence&amp;Conference'!$R$12:$R$70)+SUMIF('4. Equipment'!$H$12:$H$82,'Summary of Costs by Income Band'!$C18,'4. Equipment'!$R$12:$R$82)+SUMIF('5. Consumables'!$H$12:$H$61,'Summary of Costs by Income Band'!$C18,'5. Consumables'!$Q$12:$Q$61)+SUMIF('6. CPI'!$H$12:$H$61,'Summary of Costs by Income Band'!$C18,'6. CPI'!$Q$12:$Q$61)+SUMIF('7. Dissemination'!$H$12:$H$61,'Summary of Costs by Income Band'!$C18,'7. Dissemination'!$Q$12:$Q$61)+SUMIF('8. Risk Management &amp; Assurance'!$H$12:$H$61,'Summary of Costs by Income Band'!$C18,'8. Risk Management &amp; Assurance'!$Q$12:$Q$61)+SUMIF('9. External Intervention Costs'!$H$38:$H$80,'Summary of Costs by Income Band'!$C18,'9. External Intervention Costs'!$L$38:$L$80)+SUMIF('10. Other Direct Costs '!$H$12:$H$61,'Summary of Costs by Income Band'!$C18,'10. Other Direct Costs '!$Q$12:$Q$61)+SUMIF('11. Indirect Costs'!$G$13:$G$62,'Summary of Costs by Income Band'!$C18,'11. Indirect Costs'!$Y$13:$Y$62)</f>
        <v>53680</v>
      </c>
      <c r="H18" s="153">
        <f ca="1">SUMIF('2. Annual Costs of Staff Posts'!$H$12:$H$311,$C18,'2. Annual Costs of Staff Posts'!$AI$12:$AI$311)+SUMIF('3.Travel,Subsistence&amp;Conference'!$I$12:$I$70,'Summary of Costs by Income Band'!$C18,'3.Travel,Subsistence&amp;Conference'!$T$12:$T$70)+SUMIF('4. Equipment'!$H$12:$H$82,'Summary of Costs by Income Band'!$C18,'4. Equipment'!$T$12:$T$82)+SUMIF('5. Consumables'!$H$12:$H$61,'Summary of Costs by Income Band'!$C18,'5. Consumables'!$S$12:$S$61)+SUMIF('6. CPI'!$H$12:$H$61,'Summary of Costs by Income Band'!$C18,'6. CPI'!$S$12:$S$61)+SUMIF('7. Dissemination'!$H$12:$H$61,'Summary of Costs by Income Band'!$C18,'7. Dissemination'!$S$12:$S$61)+SUMIF('8. Risk Management &amp; Assurance'!$H$12:$H$61,'Summary of Costs by Income Band'!$C18,'8. Risk Management &amp; Assurance'!$S$12:$S$61)+SUMIF('9. External Intervention Costs'!$H$38:$H$80,'Summary of Costs by Income Band'!$C18,'9. External Intervention Costs'!$M$38:$M$80)+SUMIF('10. Other Direct Costs '!$H$12:$H$61,'Summary of Costs by Income Band'!$C18,'10. Other Direct Costs '!$S$12:$S$61)+SUMIF('11. Indirect Costs'!$G$13:$G$62,'Summary of Costs by Income Band'!$C18,'11. Indirect Costs'!$AC$13:$AC$62)</f>
        <v>33400</v>
      </c>
      <c r="I18" s="73">
        <f ca="1">SUM(D18:H18)</f>
        <v>276880</v>
      </c>
      <c r="J18" s="64"/>
      <c r="N18" s="205"/>
    </row>
    <row r="19" spans="2:14" ht="30" customHeight="1" x14ac:dyDescent="0.25">
      <c r="B19" s="81">
        <f t="shared" si="0"/>
        <v>5</v>
      </c>
      <c r="C19" s="87" t="str">
        <f ca="1">IFERROR(OFFSET('START - AWARD DETAILS'!$G$20,MATCH(B19,'START - AWARD DETAILS'!$R$20:$R$40,0)-1,0),"")</f>
        <v/>
      </c>
      <c r="D19" s="153">
        <f ca="1">SUMIF('2. Annual Costs of Staff Posts'!$H$12:$H$311,$C19,'2. Annual Costs of Staff Posts'!$O$12:$O$311)+SUMIF('3.Travel,Subsistence&amp;Conference'!$I$12:$I$70,'Summary of Costs by Income Band'!$C19,'3.Travel,Subsistence&amp;Conference'!$L$12:$L$70)+SUMIF('4. Equipment'!$H$12:$H$82,'Summary of Costs by Income Band'!$C19,'4. Equipment'!$L$12:$L$82)+SUMIF('5. Consumables'!$H$12:$H$61,'Summary of Costs by Income Band'!$C19,'5. Consumables'!$K$12:$K$61)+SUMIF('6. CPI'!$H$12:$H$61,'Summary of Costs by Income Band'!$C19,'6. CPI'!$K$12:$K$61)+SUMIF('7. Dissemination'!$H$12:$H$61,'Summary of Costs by Income Band'!$C19,'7. Dissemination'!$K$12:$K$61)+SUMIF('8. Risk Management &amp; Assurance'!$H$12:$H$61,'Summary of Costs by Income Band'!$C19,'8. Risk Management &amp; Assurance'!$K$12:$K$61)+SUMIF('9. External Intervention Costs'!$H$38:$H$80,'Summary of Costs by Income Band'!$C19,'9. External Intervention Costs'!$I$38:$I$80)+SUMIF('10. Other Direct Costs '!$H$12:$H$61,'Summary of Costs by Income Band'!$C19,'10. Other Direct Costs '!$K$12:$K$61)+SUMIF('11. Indirect Costs'!$G$13:$G$62,'Summary of Costs by Income Band'!$C19,'11. Indirect Costs'!$M$13:$M$62)</f>
        <v>0</v>
      </c>
      <c r="E19" s="153">
        <f ca="1">SUMIF('2. Annual Costs of Staff Posts'!$H$12:$H$311,$C19,'2. Annual Costs of Staff Posts'!$T$12:$T$311)+SUMIF('3.Travel,Subsistence&amp;Conference'!$I$12:$I$70,'Summary of Costs by Income Band'!$C19,'3.Travel,Subsistence&amp;Conference'!$N$12:$N$70)+SUMIF('4. Equipment'!$H$12:$H$82,'Summary of Costs by Income Band'!$C19,'4. Equipment'!$N$12:$N$82)+SUMIF('5. Consumables'!$H$12:$H$61,'Summary of Costs by Income Band'!$C19,'5. Consumables'!$M$12:$M$61)+SUMIF('6. CPI'!$H$12:$H$61,'Summary of Costs by Income Band'!$C19,'6. CPI'!$M$12:$M$61)+SUMIF('7. Dissemination'!$H$12:$H$61,'Summary of Costs by Income Band'!$C19,'7. Dissemination'!$M$12:$M$61)+SUMIF('8. Risk Management &amp; Assurance'!$H$12:$H$61,'Summary of Costs by Income Band'!$C19,'8. Risk Management &amp; Assurance'!$M$12:$M$61)+SUMIF('9. External Intervention Costs'!$H$38:$H$80,'Summary of Costs by Income Band'!$C19,'9. External Intervention Costs'!$J$38:$J$80)+SUMIF('10. Other Direct Costs '!$H$12:$H$61,'Summary of Costs by Income Band'!$C19,'10. Other Direct Costs '!$M$12:$M$61)+SUMIF('11. Indirect Costs'!$G$13:$G$62,'Summary of Costs by Income Band'!$C19,'11. Indirect Costs'!$Q$13:$Q$62)</f>
        <v>0</v>
      </c>
      <c r="F19" s="153">
        <f ca="1">SUMIF('2. Annual Costs of Staff Posts'!$H$12:$H$311,$C19,'2. Annual Costs of Staff Posts'!$Y$12:$Y$311)+SUMIF('3.Travel,Subsistence&amp;Conference'!$I$12:$I$70,'Summary of Costs by Income Band'!$C19,'3.Travel,Subsistence&amp;Conference'!$P$12:$P$70)+SUMIF('4. Equipment'!$H$12:$H$82,'Summary of Costs by Income Band'!$C19,'4. Equipment'!$P$12:$P$82)+SUMIF('5. Consumables'!$H$12:$H$61,'Summary of Costs by Income Band'!$C19,'5. Consumables'!$O$12:$O$61)+SUMIF('6. CPI'!$H$12:$H$61,'Summary of Costs by Income Band'!$C19,'6. CPI'!$O$12:$O$61)+SUMIF('7. Dissemination'!$H$12:$H$61,'Summary of Costs by Income Band'!$C19,'7. Dissemination'!$O$12:$O$61)+SUMIF('8. Risk Management &amp; Assurance'!$H$12:$H$61,'Summary of Costs by Income Band'!$C19,'8. Risk Management &amp; Assurance'!$O$12:$O$61)+SUMIF('9. External Intervention Costs'!$H$38:$H$80,'Summary of Costs by Income Band'!$C19,'9. External Intervention Costs'!$K$38:$K$80)+SUMIF('10. Other Direct Costs '!$H$12:$H$61,'Summary of Costs by Income Band'!$C19,'10. Other Direct Costs '!$O$12:$O$61)+SUMIF('11. Indirect Costs'!$G$13:$G$62,'Summary of Costs by Income Band'!$C19,'11. Indirect Costs'!$U$13:$U$62)</f>
        <v>0</v>
      </c>
      <c r="G19" s="153">
        <f ca="1">SUMIF('2. Annual Costs of Staff Posts'!$H$12:$H$311,$C19,'2. Annual Costs of Staff Posts'!$AD$12:$AD$311)+SUMIF('3.Travel,Subsistence&amp;Conference'!$I$12:$I$70,'Summary of Costs by Income Band'!$C19,'3.Travel,Subsistence&amp;Conference'!$R$12:$R$70)+SUMIF('4. Equipment'!$H$12:$H$82,'Summary of Costs by Income Band'!$C19,'4. Equipment'!$R$12:$R$82)+SUMIF('5. Consumables'!$H$12:$H$61,'Summary of Costs by Income Band'!$C19,'5. Consumables'!$Q$12:$Q$61)+SUMIF('6. CPI'!$H$12:$H$61,'Summary of Costs by Income Band'!$C19,'6. CPI'!$Q$12:$Q$61)+SUMIF('7. Dissemination'!$H$12:$H$61,'Summary of Costs by Income Band'!$C19,'7. Dissemination'!$Q$12:$Q$61)+SUMIF('8. Risk Management &amp; Assurance'!$H$12:$H$61,'Summary of Costs by Income Band'!$C19,'8. Risk Management &amp; Assurance'!$Q$12:$Q$61)+SUMIF('9. External Intervention Costs'!$H$38:$H$80,'Summary of Costs by Income Band'!$C19,'9. External Intervention Costs'!$L$38:$L$80)+SUMIF('10. Other Direct Costs '!$H$12:$H$61,'Summary of Costs by Income Band'!$C19,'10. Other Direct Costs '!$Q$12:$Q$61)+SUMIF('11. Indirect Costs'!$G$13:$G$62,'Summary of Costs by Income Band'!$C19,'11. Indirect Costs'!$Y$13:$Y$62)</f>
        <v>0</v>
      </c>
      <c r="H19" s="153">
        <f ca="1">SUMIF('2. Annual Costs of Staff Posts'!$H$12:$H$311,$C19,'2. Annual Costs of Staff Posts'!$AI$12:$AI$311)+SUMIF('3.Travel,Subsistence&amp;Conference'!$I$12:$I$70,'Summary of Costs by Income Band'!$C19,'3.Travel,Subsistence&amp;Conference'!$T$12:$T$70)+SUMIF('4. Equipment'!$H$12:$H$82,'Summary of Costs by Income Band'!$C19,'4. Equipment'!$T$12:$T$82)+SUMIF('5. Consumables'!$H$12:$H$61,'Summary of Costs by Income Band'!$C19,'5. Consumables'!$S$12:$S$61)+SUMIF('6. CPI'!$H$12:$H$61,'Summary of Costs by Income Band'!$C19,'6. CPI'!$S$12:$S$61)+SUMIF('7. Dissemination'!$H$12:$H$61,'Summary of Costs by Income Band'!$C19,'7. Dissemination'!$S$12:$S$61)+SUMIF('8. Risk Management &amp; Assurance'!$H$12:$H$61,'Summary of Costs by Income Band'!$C19,'8. Risk Management &amp; Assurance'!$S$12:$S$61)+SUMIF('9. External Intervention Costs'!$H$38:$H$80,'Summary of Costs by Income Band'!$C19,'9. External Intervention Costs'!$M$38:$M$80)+SUMIF('10. Other Direct Costs '!$H$12:$H$61,'Summary of Costs by Income Band'!$C19,'10. Other Direct Costs '!$S$12:$S$61)+SUMIF('11. Indirect Costs'!$G$13:$G$62,'Summary of Costs by Income Band'!$C19,'11. Indirect Costs'!$AC$13:$AC$62)</f>
        <v>0</v>
      </c>
      <c r="I19" s="73">
        <f t="shared" ref="I19:I34" ca="1" si="1">SUM(D19:H19)</f>
        <v>0</v>
      </c>
      <c r="J19" s="64"/>
      <c r="N19" s="205"/>
    </row>
    <row r="20" spans="2:14" ht="30" customHeight="1" x14ac:dyDescent="0.25">
      <c r="B20" s="81">
        <f t="shared" si="0"/>
        <v>6</v>
      </c>
      <c r="C20" s="87" t="str">
        <f ca="1">IFERROR(OFFSET('START - AWARD DETAILS'!$G$20,MATCH(B20,'START - AWARD DETAILS'!$R$20:$R$40,0)-1,0),"")</f>
        <v/>
      </c>
      <c r="D20" s="153">
        <f ca="1">SUMIF('2. Annual Costs of Staff Posts'!$H$12:$H$311,$C20,'2. Annual Costs of Staff Posts'!$O$12:$O$311)+SUMIF('3.Travel,Subsistence&amp;Conference'!$I$12:$I$70,'Summary of Costs by Income Band'!$C20,'3.Travel,Subsistence&amp;Conference'!$L$12:$L$70)+SUMIF('4. Equipment'!$H$12:$H$82,'Summary of Costs by Income Band'!$C20,'4. Equipment'!$L$12:$L$82)+SUMIF('5. Consumables'!$H$12:$H$61,'Summary of Costs by Income Band'!$C20,'5. Consumables'!$K$12:$K$61)+SUMIF('6. CPI'!$H$12:$H$61,'Summary of Costs by Income Band'!$C20,'6. CPI'!$K$12:$K$61)+SUMIF('7. Dissemination'!$H$12:$H$61,'Summary of Costs by Income Band'!$C20,'7. Dissemination'!$K$12:$K$61)+SUMIF('8. Risk Management &amp; Assurance'!$H$12:$H$61,'Summary of Costs by Income Band'!$C20,'8. Risk Management &amp; Assurance'!$K$12:$K$61)+SUMIF('9. External Intervention Costs'!$H$38:$H$80,'Summary of Costs by Income Band'!$C20,'9. External Intervention Costs'!$I$38:$I$80)+SUMIF('10. Other Direct Costs '!$H$12:$H$61,'Summary of Costs by Income Band'!$C20,'10. Other Direct Costs '!$K$12:$K$61)+SUMIF('11. Indirect Costs'!$G$13:$G$62,'Summary of Costs by Income Band'!$C20,'11. Indirect Costs'!$M$13:$M$62)</f>
        <v>0</v>
      </c>
      <c r="E20" s="153">
        <f ca="1">SUMIF('2. Annual Costs of Staff Posts'!$H$12:$H$311,$C20,'2. Annual Costs of Staff Posts'!$T$12:$T$311)+SUMIF('3.Travel,Subsistence&amp;Conference'!$I$12:$I$70,'Summary of Costs by Income Band'!$C20,'3.Travel,Subsistence&amp;Conference'!$N$12:$N$70)+SUMIF('4. Equipment'!$H$12:$H$82,'Summary of Costs by Income Band'!$C20,'4. Equipment'!$N$12:$N$82)+SUMIF('5. Consumables'!$H$12:$H$61,'Summary of Costs by Income Band'!$C20,'5. Consumables'!$M$12:$M$61)+SUMIF('6. CPI'!$H$12:$H$61,'Summary of Costs by Income Band'!$C20,'6. CPI'!$M$12:$M$61)+SUMIF('7. Dissemination'!$H$12:$H$61,'Summary of Costs by Income Band'!$C20,'7. Dissemination'!$M$12:$M$61)+SUMIF('8. Risk Management &amp; Assurance'!$H$12:$H$61,'Summary of Costs by Income Band'!$C20,'8. Risk Management &amp; Assurance'!$M$12:$M$61)+SUMIF('9. External Intervention Costs'!$H$38:$H$80,'Summary of Costs by Income Band'!$C20,'9. External Intervention Costs'!$J$38:$J$80)+SUMIF('10. Other Direct Costs '!$H$12:$H$61,'Summary of Costs by Income Band'!$C20,'10. Other Direct Costs '!$M$12:$M$61)+SUMIF('11. Indirect Costs'!$G$13:$G$62,'Summary of Costs by Income Band'!$C20,'11. Indirect Costs'!$Q$13:$Q$62)</f>
        <v>0</v>
      </c>
      <c r="F20" s="153">
        <f ca="1">SUMIF('2. Annual Costs of Staff Posts'!$H$12:$H$311,$C20,'2. Annual Costs of Staff Posts'!$Y$12:$Y$311)+SUMIF('3.Travel,Subsistence&amp;Conference'!$I$12:$I$70,'Summary of Costs by Income Band'!$C20,'3.Travel,Subsistence&amp;Conference'!$P$12:$P$70)+SUMIF('4. Equipment'!$H$12:$H$82,'Summary of Costs by Income Band'!$C20,'4. Equipment'!$P$12:$P$82)+SUMIF('5. Consumables'!$H$12:$H$61,'Summary of Costs by Income Band'!$C20,'5. Consumables'!$O$12:$O$61)+SUMIF('6. CPI'!$H$12:$H$61,'Summary of Costs by Income Band'!$C20,'6. CPI'!$O$12:$O$61)+SUMIF('7. Dissemination'!$H$12:$H$61,'Summary of Costs by Income Band'!$C20,'7. Dissemination'!$O$12:$O$61)+SUMIF('8. Risk Management &amp; Assurance'!$H$12:$H$61,'Summary of Costs by Income Band'!$C20,'8. Risk Management &amp; Assurance'!$O$12:$O$61)+SUMIF('9. External Intervention Costs'!$H$38:$H$80,'Summary of Costs by Income Band'!$C20,'9. External Intervention Costs'!$K$38:$K$80)+SUMIF('10. Other Direct Costs '!$H$12:$H$61,'Summary of Costs by Income Band'!$C20,'10. Other Direct Costs '!$O$12:$O$61)+SUMIF('11. Indirect Costs'!$G$13:$G$62,'Summary of Costs by Income Band'!$C20,'11. Indirect Costs'!$U$13:$U$62)</f>
        <v>0</v>
      </c>
      <c r="G20" s="153">
        <f ca="1">SUMIF('2. Annual Costs of Staff Posts'!$H$12:$H$311,$C20,'2. Annual Costs of Staff Posts'!$AD$12:$AD$311)+SUMIF('3.Travel,Subsistence&amp;Conference'!$I$12:$I$70,'Summary of Costs by Income Band'!$C20,'3.Travel,Subsistence&amp;Conference'!$R$12:$R$70)+SUMIF('4. Equipment'!$H$12:$H$82,'Summary of Costs by Income Band'!$C20,'4. Equipment'!$R$12:$R$82)+SUMIF('5. Consumables'!$H$12:$H$61,'Summary of Costs by Income Band'!$C20,'5. Consumables'!$Q$12:$Q$61)+SUMIF('6. CPI'!$H$12:$H$61,'Summary of Costs by Income Band'!$C20,'6. CPI'!$Q$12:$Q$61)+SUMIF('7. Dissemination'!$H$12:$H$61,'Summary of Costs by Income Band'!$C20,'7. Dissemination'!$Q$12:$Q$61)+SUMIF('8. Risk Management &amp; Assurance'!$H$12:$H$61,'Summary of Costs by Income Band'!$C20,'8. Risk Management &amp; Assurance'!$Q$12:$Q$61)+SUMIF('9. External Intervention Costs'!$H$38:$H$80,'Summary of Costs by Income Band'!$C20,'9. External Intervention Costs'!$L$38:$L$80)+SUMIF('10. Other Direct Costs '!$H$12:$H$61,'Summary of Costs by Income Band'!$C20,'10. Other Direct Costs '!$Q$12:$Q$61)+SUMIF('11. Indirect Costs'!$G$13:$G$62,'Summary of Costs by Income Band'!$C20,'11. Indirect Costs'!$Y$13:$Y$62)</f>
        <v>0</v>
      </c>
      <c r="H20" s="153">
        <f ca="1">SUMIF('2. Annual Costs of Staff Posts'!$H$12:$H$311,$C20,'2. Annual Costs of Staff Posts'!$AI$12:$AI$311)+SUMIF('3.Travel,Subsistence&amp;Conference'!$I$12:$I$70,'Summary of Costs by Income Band'!$C20,'3.Travel,Subsistence&amp;Conference'!$T$12:$T$70)+SUMIF('4. Equipment'!$H$12:$H$82,'Summary of Costs by Income Band'!$C20,'4. Equipment'!$T$12:$T$82)+SUMIF('5. Consumables'!$H$12:$H$61,'Summary of Costs by Income Band'!$C20,'5. Consumables'!$S$12:$S$61)+SUMIF('6. CPI'!$H$12:$H$61,'Summary of Costs by Income Band'!$C20,'6. CPI'!$S$12:$S$61)+SUMIF('7. Dissemination'!$H$12:$H$61,'Summary of Costs by Income Band'!$C20,'7. Dissemination'!$S$12:$S$61)+SUMIF('8. Risk Management &amp; Assurance'!$H$12:$H$61,'Summary of Costs by Income Band'!$C20,'8. Risk Management &amp; Assurance'!$S$12:$S$61)+SUMIF('9. External Intervention Costs'!$H$38:$H$80,'Summary of Costs by Income Band'!$C20,'9. External Intervention Costs'!$M$38:$M$80)+SUMIF('10. Other Direct Costs '!$H$12:$H$61,'Summary of Costs by Income Band'!$C20,'10. Other Direct Costs '!$S$12:$S$61)+SUMIF('11. Indirect Costs'!$G$13:$G$62,'Summary of Costs by Income Band'!$C20,'11. Indirect Costs'!$AC$13:$AC$62)</f>
        <v>0</v>
      </c>
      <c r="I20" s="73">
        <f t="shared" ca="1" si="1"/>
        <v>0</v>
      </c>
      <c r="J20" s="64"/>
      <c r="N20" s="205"/>
    </row>
    <row r="21" spans="2:14" ht="30" customHeight="1" x14ac:dyDescent="0.25">
      <c r="B21" s="81">
        <f t="shared" si="0"/>
        <v>7</v>
      </c>
      <c r="C21" s="87" t="str">
        <f ca="1">IFERROR(OFFSET('START - AWARD DETAILS'!$G$20,MATCH(B21,'START - AWARD DETAILS'!$R$20:$R$40,0)-1,0),"")</f>
        <v/>
      </c>
      <c r="D21" s="153">
        <f ca="1">SUMIF('2. Annual Costs of Staff Posts'!$H$12:$H$311,$C21,'2. Annual Costs of Staff Posts'!$O$12:$O$311)+SUMIF('3.Travel,Subsistence&amp;Conference'!$I$12:$I$70,'Summary of Costs by Income Band'!$C21,'3.Travel,Subsistence&amp;Conference'!$L$12:$L$70)+SUMIF('4. Equipment'!$H$12:$H$82,'Summary of Costs by Income Band'!$C21,'4. Equipment'!$L$12:$L$82)+SUMIF('5. Consumables'!$H$12:$H$61,'Summary of Costs by Income Band'!$C21,'5. Consumables'!$K$12:$K$61)+SUMIF('6. CPI'!$H$12:$H$61,'Summary of Costs by Income Band'!$C21,'6. CPI'!$K$12:$K$61)+SUMIF('7. Dissemination'!$H$12:$H$61,'Summary of Costs by Income Band'!$C21,'7. Dissemination'!$K$12:$K$61)+SUMIF('8. Risk Management &amp; Assurance'!$H$12:$H$61,'Summary of Costs by Income Band'!$C21,'8. Risk Management &amp; Assurance'!$K$12:$K$61)+SUMIF('9. External Intervention Costs'!$H$38:$H$80,'Summary of Costs by Income Band'!$C21,'9. External Intervention Costs'!$I$38:$I$80)+SUMIF('10. Other Direct Costs '!$H$12:$H$61,'Summary of Costs by Income Band'!$C21,'10. Other Direct Costs '!$K$12:$K$61)+SUMIF('11. Indirect Costs'!$G$13:$G$62,'Summary of Costs by Income Band'!$C21,'11. Indirect Costs'!$M$13:$M$62)</f>
        <v>0</v>
      </c>
      <c r="E21" s="153">
        <f ca="1">SUMIF('2. Annual Costs of Staff Posts'!$H$12:$H$311,$C21,'2. Annual Costs of Staff Posts'!$T$12:$T$311)+SUMIF('3.Travel,Subsistence&amp;Conference'!$I$12:$I$70,'Summary of Costs by Income Band'!$C21,'3.Travel,Subsistence&amp;Conference'!$N$12:$N$70)+SUMIF('4. Equipment'!$H$12:$H$82,'Summary of Costs by Income Band'!$C21,'4. Equipment'!$N$12:$N$82)+SUMIF('5. Consumables'!$H$12:$H$61,'Summary of Costs by Income Band'!$C21,'5. Consumables'!$M$12:$M$61)+SUMIF('6. CPI'!$H$12:$H$61,'Summary of Costs by Income Band'!$C21,'6. CPI'!$M$12:$M$61)+SUMIF('7. Dissemination'!$H$12:$H$61,'Summary of Costs by Income Band'!$C21,'7. Dissemination'!$M$12:$M$61)+SUMIF('8. Risk Management &amp; Assurance'!$H$12:$H$61,'Summary of Costs by Income Band'!$C21,'8. Risk Management &amp; Assurance'!$M$12:$M$61)+SUMIF('9. External Intervention Costs'!$H$38:$H$80,'Summary of Costs by Income Band'!$C21,'9. External Intervention Costs'!$J$38:$J$80)+SUMIF('10. Other Direct Costs '!$H$12:$H$61,'Summary of Costs by Income Band'!$C21,'10. Other Direct Costs '!$M$12:$M$61)+SUMIF('11. Indirect Costs'!$G$13:$G$62,'Summary of Costs by Income Band'!$C21,'11. Indirect Costs'!$Q$13:$Q$62)</f>
        <v>0</v>
      </c>
      <c r="F21" s="153">
        <f ca="1">SUMIF('2. Annual Costs of Staff Posts'!$H$12:$H$311,$C21,'2. Annual Costs of Staff Posts'!$Y$12:$Y$311)+SUMIF('3.Travel,Subsistence&amp;Conference'!$I$12:$I$70,'Summary of Costs by Income Band'!$C21,'3.Travel,Subsistence&amp;Conference'!$P$12:$P$70)+SUMIF('4. Equipment'!$H$12:$H$82,'Summary of Costs by Income Band'!$C21,'4. Equipment'!$P$12:$P$82)+SUMIF('5. Consumables'!$H$12:$H$61,'Summary of Costs by Income Band'!$C21,'5. Consumables'!$O$12:$O$61)+SUMIF('6. CPI'!$H$12:$H$61,'Summary of Costs by Income Band'!$C21,'6. CPI'!$O$12:$O$61)+SUMIF('7. Dissemination'!$H$12:$H$61,'Summary of Costs by Income Band'!$C21,'7. Dissemination'!$O$12:$O$61)+SUMIF('8. Risk Management &amp; Assurance'!$H$12:$H$61,'Summary of Costs by Income Band'!$C21,'8. Risk Management &amp; Assurance'!$O$12:$O$61)+SUMIF('9. External Intervention Costs'!$H$38:$H$80,'Summary of Costs by Income Band'!$C21,'9. External Intervention Costs'!$K$38:$K$80)+SUMIF('10. Other Direct Costs '!$H$12:$H$61,'Summary of Costs by Income Band'!$C21,'10. Other Direct Costs '!$O$12:$O$61)+SUMIF('11. Indirect Costs'!$G$13:$G$62,'Summary of Costs by Income Band'!$C21,'11. Indirect Costs'!$U$13:$U$62)</f>
        <v>0</v>
      </c>
      <c r="G21" s="153">
        <f ca="1">SUMIF('2. Annual Costs of Staff Posts'!$H$12:$H$311,$C21,'2. Annual Costs of Staff Posts'!$AD$12:$AD$311)+SUMIF('3.Travel,Subsistence&amp;Conference'!$I$12:$I$70,'Summary of Costs by Income Band'!$C21,'3.Travel,Subsistence&amp;Conference'!$R$12:$R$70)+SUMIF('4. Equipment'!$H$12:$H$82,'Summary of Costs by Income Band'!$C21,'4. Equipment'!$R$12:$R$82)+SUMIF('5. Consumables'!$H$12:$H$61,'Summary of Costs by Income Band'!$C21,'5. Consumables'!$Q$12:$Q$61)+SUMIF('6. CPI'!$H$12:$H$61,'Summary of Costs by Income Band'!$C21,'6. CPI'!$Q$12:$Q$61)+SUMIF('7. Dissemination'!$H$12:$H$61,'Summary of Costs by Income Band'!$C21,'7. Dissemination'!$Q$12:$Q$61)+SUMIF('8. Risk Management &amp; Assurance'!$H$12:$H$61,'Summary of Costs by Income Band'!$C21,'8. Risk Management &amp; Assurance'!$Q$12:$Q$61)+SUMIF('9. External Intervention Costs'!$H$38:$H$80,'Summary of Costs by Income Band'!$C21,'9. External Intervention Costs'!$L$38:$L$80)+SUMIF('10. Other Direct Costs '!$H$12:$H$61,'Summary of Costs by Income Band'!$C21,'10. Other Direct Costs '!$Q$12:$Q$61)+SUMIF('11. Indirect Costs'!$G$13:$G$62,'Summary of Costs by Income Band'!$C21,'11. Indirect Costs'!$Y$13:$Y$62)</f>
        <v>0</v>
      </c>
      <c r="H21" s="153">
        <f ca="1">SUMIF('2. Annual Costs of Staff Posts'!$H$12:$H$311,$C21,'2. Annual Costs of Staff Posts'!$AI$12:$AI$311)+SUMIF('3.Travel,Subsistence&amp;Conference'!$I$12:$I$70,'Summary of Costs by Income Band'!$C21,'3.Travel,Subsistence&amp;Conference'!$T$12:$T$70)+SUMIF('4. Equipment'!$H$12:$H$82,'Summary of Costs by Income Band'!$C21,'4. Equipment'!$T$12:$T$82)+SUMIF('5. Consumables'!$H$12:$H$61,'Summary of Costs by Income Band'!$C21,'5. Consumables'!$S$12:$S$61)+SUMIF('6. CPI'!$H$12:$H$61,'Summary of Costs by Income Band'!$C21,'6. CPI'!$S$12:$S$61)+SUMIF('7. Dissemination'!$H$12:$H$61,'Summary of Costs by Income Band'!$C21,'7. Dissemination'!$S$12:$S$61)+SUMIF('8. Risk Management &amp; Assurance'!$H$12:$H$61,'Summary of Costs by Income Band'!$C21,'8. Risk Management &amp; Assurance'!$S$12:$S$61)+SUMIF('9. External Intervention Costs'!$H$38:$H$80,'Summary of Costs by Income Band'!$C21,'9. External Intervention Costs'!$M$38:$M$80)+SUMIF('10. Other Direct Costs '!$H$12:$H$61,'Summary of Costs by Income Band'!$C21,'10. Other Direct Costs '!$S$12:$S$61)+SUMIF('11. Indirect Costs'!$G$13:$G$62,'Summary of Costs by Income Band'!$C21,'11. Indirect Costs'!$AC$13:$AC$62)</f>
        <v>0</v>
      </c>
      <c r="I21" s="73">
        <f t="shared" ca="1" si="1"/>
        <v>0</v>
      </c>
      <c r="J21" s="64"/>
      <c r="N21" s="205"/>
    </row>
    <row r="22" spans="2:14" ht="30" customHeight="1" x14ac:dyDescent="0.25">
      <c r="B22" s="81">
        <f t="shared" si="0"/>
        <v>8</v>
      </c>
      <c r="C22" s="87" t="str">
        <f ca="1">IFERROR(OFFSET('START - AWARD DETAILS'!$G$20,MATCH(B22,'START - AWARD DETAILS'!$R$20:$R$40,0)-1,0),"")</f>
        <v/>
      </c>
      <c r="D22" s="153">
        <f ca="1">SUMIF('2. Annual Costs of Staff Posts'!$H$12:$H$311,$C22,'2. Annual Costs of Staff Posts'!$O$12:$O$311)+SUMIF('3.Travel,Subsistence&amp;Conference'!$I$12:$I$70,'Summary of Costs by Income Band'!$C22,'3.Travel,Subsistence&amp;Conference'!$L$12:$L$70)+SUMIF('4. Equipment'!$H$12:$H$82,'Summary of Costs by Income Band'!$C22,'4. Equipment'!$L$12:$L$82)+SUMIF('5. Consumables'!$H$12:$H$61,'Summary of Costs by Income Band'!$C22,'5. Consumables'!$K$12:$K$61)+SUMIF('6. CPI'!$H$12:$H$61,'Summary of Costs by Income Band'!$C22,'6. CPI'!$K$12:$K$61)+SUMIF('7. Dissemination'!$H$12:$H$61,'Summary of Costs by Income Band'!$C22,'7. Dissemination'!$K$12:$K$61)+SUMIF('8. Risk Management &amp; Assurance'!$H$12:$H$61,'Summary of Costs by Income Band'!$C22,'8. Risk Management &amp; Assurance'!$K$12:$K$61)+SUMIF('9. External Intervention Costs'!$H$38:$H$80,'Summary of Costs by Income Band'!$C22,'9. External Intervention Costs'!$I$38:$I$80)+SUMIF('10. Other Direct Costs '!$H$12:$H$61,'Summary of Costs by Income Band'!$C22,'10. Other Direct Costs '!$K$12:$K$61)+SUMIF('11. Indirect Costs'!$G$13:$G$62,'Summary of Costs by Income Band'!$C22,'11. Indirect Costs'!$M$13:$M$62)</f>
        <v>0</v>
      </c>
      <c r="E22" s="153">
        <f ca="1">SUMIF('2. Annual Costs of Staff Posts'!$H$12:$H$311,$C22,'2. Annual Costs of Staff Posts'!$T$12:$T$311)+SUMIF('3.Travel,Subsistence&amp;Conference'!$I$12:$I$70,'Summary of Costs by Income Band'!$C22,'3.Travel,Subsistence&amp;Conference'!$N$12:$N$70)+SUMIF('4. Equipment'!$H$12:$H$82,'Summary of Costs by Income Band'!$C22,'4. Equipment'!$N$12:$N$82)+SUMIF('5. Consumables'!$H$12:$H$61,'Summary of Costs by Income Band'!$C22,'5. Consumables'!$M$12:$M$61)+SUMIF('6. CPI'!$H$12:$H$61,'Summary of Costs by Income Band'!$C22,'6. CPI'!$M$12:$M$61)+SUMIF('7. Dissemination'!$H$12:$H$61,'Summary of Costs by Income Band'!$C22,'7. Dissemination'!$M$12:$M$61)+SUMIF('8. Risk Management &amp; Assurance'!$H$12:$H$61,'Summary of Costs by Income Band'!$C22,'8. Risk Management &amp; Assurance'!$M$12:$M$61)+SUMIF('9. External Intervention Costs'!$H$38:$H$80,'Summary of Costs by Income Band'!$C22,'9. External Intervention Costs'!$J$38:$J$80)+SUMIF('10. Other Direct Costs '!$H$12:$H$61,'Summary of Costs by Income Band'!$C22,'10. Other Direct Costs '!$M$12:$M$61)+SUMIF('11. Indirect Costs'!$G$13:$G$62,'Summary of Costs by Income Band'!$C22,'11. Indirect Costs'!$Q$13:$Q$62)</f>
        <v>0</v>
      </c>
      <c r="F22" s="153">
        <f ca="1">SUMIF('2. Annual Costs of Staff Posts'!$H$12:$H$311,$C22,'2. Annual Costs of Staff Posts'!$Y$12:$Y$311)+SUMIF('3.Travel,Subsistence&amp;Conference'!$I$12:$I$70,'Summary of Costs by Income Band'!$C22,'3.Travel,Subsistence&amp;Conference'!$P$12:$P$70)+SUMIF('4. Equipment'!$H$12:$H$82,'Summary of Costs by Income Band'!$C22,'4. Equipment'!$P$12:$P$82)+SUMIF('5. Consumables'!$H$12:$H$61,'Summary of Costs by Income Band'!$C22,'5. Consumables'!$O$12:$O$61)+SUMIF('6. CPI'!$H$12:$H$61,'Summary of Costs by Income Band'!$C22,'6. CPI'!$O$12:$O$61)+SUMIF('7. Dissemination'!$H$12:$H$61,'Summary of Costs by Income Band'!$C22,'7. Dissemination'!$O$12:$O$61)+SUMIF('8. Risk Management &amp; Assurance'!$H$12:$H$61,'Summary of Costs by Income Band'!$C22,'8. Risk Management &amp; Assurance'!$O$12:$O$61)+SUMIF('9. External Intervention Costs'!$H$38:$H$80,'Summary of Costs by Income Band'!$C22,'9. External Intervention Costs'!$K$38:$K$80)+SUMIF('10. Other Direct Costs '!$H$12:$H$61,'Summary of Costs by Income Band'!$C22,'10. Other Direct Costs '!$O$12:$O$61)+SUMIF('11. Indirect Costs'!$G$13:$G$62,'Summary of Costs by Income Band'!$C22,'11. Indirect Costs'!$U$13:$U$62)</f>
        <v>0</v>
      </c>
      <c r="G22" s="153">
        <f ca="1">SUMIF('2. Annual Costs of Staff Posts'!$H$12:$H$311,$C22,'2. Annual Costs of Staff Posts'!$AD$12:$AD$311)+SUMIF('3.Travel,Subsistence&amp;Conference'!$I$12:$I$70,'Summary of Costs by Income Band'!$C22,'3.Travel,Subsistence&amp;Conference'!$R$12:$R$70)+SUMIF('4. Equipment'!$H$12:$H$82,'Summary of Costs by Income Band'!$C22,'4. Equipment'!$R$12:$R$82)+SUMIF('5. Consumables'!$H$12:$H$61,'Summary of Costs by Income Band'!$C22,'5. Consumables'!$Q$12:$Q$61)+SUMIF('6. CPI'!$H$12:$H$61,'Summary of Costs by Income Band'!$C22,'6. CPI'!$Q$12:$Q$61)+SUMIF('7. Dissemination'!$H$12:$H$61,'Summary of Costs by Income Band'!$C22,'7. Dissemination'!$Q$12:$Q$61)+SUMIF('8. Risk Management &amp; Assurance'!$H$12:$H$61,'Summary of Costs by Income Band'!$C22,'8. Risk Management &amp; Assurance'!$Q$12:$Q$61)+SUMIF('9. External Intervention Costs'!$H$38:$H$80,'Summary of Costs by Income Band'!$C22,'9. External Intervention Costs'!$L$38:$L$80)+SUMIF('10. Other Direct Costs '!$H$12:$H$61,'Summary of Costs by Income Band'!$C22,'10. Other Direct Costs '!$Q$12:$Q$61)+SUMIF('11. Indirect Costs'!$G$13:$G$62,'Summary of Costs by Income Band'!$C22,'11. Indirect Costs'!$Y$13:$Y$62)</f>
        <v>0</v>
      </c>
      <c r="H22" s="153">
        <f ca="1">SUMIF('2. Annual Costs of Staff Posts'!$H$12:$H$311,$C22,'2. Annual Costs of Staff Posts'!$AI$12:$AI$311)+SUMIF('3.Travel,Subsistence&amp;Conference'!$I$12:$I$70,'Summary of Costs by Income Band'!$C22,'3.Travel,Subsistence&amp;Conference'!$T$12:$T$70)+SUMIF('4. Equipment'!$H$12:$H$82,'Summary of Costs by Income Band'!$C22,'4. Equipment'!$T$12:$T$82)+SUMIF('5. Consumables'!$H$12:$H$61,'Summary of Costs by Income Band'!$C22,'5. Consumables'!$S$12:$S$61)+SUMIF('6. CPI'!$H$12:$H$61,'Summary of Costs by Income Band'!$C22,'6. CPI'!$S$12:$S$61)+SUMIF('7. Dissemination'!$H$12:$H$61,'Summary of Costs by Income Band'!$C22,'7. Dissemination'!$S$12:$S$61)+SUMIF('8. Risk Management &amp; Assurance'!$H$12:$H$61,'Summary of Costs by Income Band'!$C22,'8. Risk Management &amp; Assurance'!$S$12:$S$61)+SUMIF('9. External Intervention Costs'!$H$38:$H$80,'Summary of Costs by Income Band'!$C22,'9. External Intervention Costs'!$M$38:$M$80)+SUMIF('10. Other Direct Costs '!$H$12:$H$61,'Summary of Costs by Income Band'!$C22,'10. Other Direct Costs '!$S$12:$S$61)+SUMIF('11. Indirect Costs'!$G$13:$G$62,'Summary of Costs by Income Band'!$C22,'11. Indirect Costs'!$AC$13:$AC$62)</f>
        <v>0</v>
      </c>
      <c r="I22" s="73">
        <f t="shared" ca="1" si="1"/>
        <v>0</v>
      </c>
      <c r="J22" s="64"/>
      <c r="N22" s="205"/>
    </row>
    <row r="23" spans="2:14" ht="30" customHeight="1" x14ac:dyDescent="0.25">
      <c r="B23" s="81">
        <f t="shared" si="0"/>
        <v>9</v>
      </c>
      <c r="C23" s="87" t="str">
        <f ca="1">IFERROR(OFFSET('START - AWARD DETAILS'!$G$20,MATCH(B23,'START - AWARD DETAILS'!$R$20:$R$40,0)-1,0),"")</f>
        <v/>
      </c>
      <c r="D23" s="153">
        <f ca="1">SUMIF('2. Annual Costs of Staff Posts'!$H$12:$H$311,$C23,'2. Annual Costs of Staff Posts'!$O$12:$O$311)+SUMIF('3.Travel,Subsistence&amp;Conference'!$I$12:$I$70,'Summary of Costs by Income Band'!$C23,'3.Travel,Subsistence&amp;Conference'!$L$12:$L$70)+SUMIF('4. Equipment'!$H$12:$H$82,'Summary of Costs by Income Band'!$C23,'4. Equipment'!$L$12:$L$82)+SUMIF('5. Consumables'!$H$12:$H$61,'Summary of Costs by Income Band'!$C23,'5. Consumables'!$K$12:$K$61)+SUMIF('6. CPI'!$H$12:$H$61,'Summary of Costs by Income Band'!$C23,'6. CPI'!$K$12:$K$61)+SUMIF('7. Dissemination'!$H$12:$H$61,'Summary of Costs by Income Band'!$C23,'7. Dissemination'!$K$12:$K$61)+SUMIF('8. Risk Management &amp; Assurance'!$H$12:$H$61,'Summary of Costs by Income Band'!$C23,'8. Risk Management &amp; Assurance'!$K$12:$K$61)+SUMIF('9. External Intervention Costs'!$H$38:$H$80,'Summary of Costs by Income Band'!$C23,'9. External Intervention Costs'!$I$38:$I$80)+SUMIF('10. Other Direct Costs '!$H$12:$H$61,'Summary of Costs by Income Band'!$C23,'10. Other Direct Costs '!$K$12:$K$61)+SUMIF('11. Indirect Costs'!$G$13:$G$62,'Summary of Costs by Income Band'!$C23,'11. Indirect Costs'!$M$13:$M$62)</f>
        <v>0</v>
      </c>
      <c r="E23" s="153">
        <f ca="1">SUMIF('2. Annual Costs of Staff Posts'!$H$12:$H$311,$C23,'2. Annual Costs of Staff Posts'!$T$12:$T$311)+SUMIF('3.Travel,Subsistence&amp;Conference'!$I$12:$I$70,'Summary of Costs by Income Band'!$C23,'3.Travel,Subsistence&amp;Conference'!$N$12:$N$70)+SUMIF('4. Equipment'!$H$12:$H$82,'Summary of Costs by Income Band'!$C23,'4. Equipment'!$N$12:$N$82)+SUMIF('5. Consumables'!$H$12:$H$61,'Summary of Costs by Income Band'!$C23,'5. Consumables'!$M$12:$M$61)+SUMIF('6. CPI'!$H$12:$H$61,'Summary of Costs by Income Band'!$C23,'6. CPI'!$M$12:$M$61)+SUMIF('7. Dissemination'!$H$12:$H$61,'Summary of Costs by Income Band'!$C23,'7. Dissemination'!$M$12:$M$61)+SUMIF('8. Risk Management &amp; Assurance'!$H$12:$H$61,'Summary of Costs by Income Band'!$C23,'8. Risk Management &amp; Assurance'!$M$12:$M$61)+SUMIF('9. External Intervention Costs'!$H$38:$H$80,'Summary of Costs by Income Band'!$C23,'9. External Intervention Costs'!$J$38:$J$80)+SUMIF('10. Other Direct Costs '!$H$12:$H$61,'Summary of Costs by Income Band'!$C23,'10. Other Direct Costs '!$M$12:$M$61)+SUMIF('11. Indirect Costs'!$G$13:$G$62,'Summary of Costs by Income Band'!$C23,'11. Indirect Costs'!$Q$13:$Q$62)</f>
        <v>0</v>
      </c>
      <c r="F23" s="153">
        <f ca="1">SUMIF('2. Annual Costs of Staff Posts'!$H$12:$H$311,$C23,'2. Annual Costs of Staff Posts'!$Y$12:$Y$311)+SUMIF('3.Travel,Subsistence&amp;Conference'!$I$12:$I$70,'Summary of Costs by Income Band'!$C23,'3.Travel,Subsistence&amp;Conference'!$P$12:$P$70)+SUMIF('4. Equipment'!$H$12:$H$82,'Summary of Costs by Income Band'!$C23,'4. Equipment'!$P$12:$P$82)+SUMIF('5. Consumables'!$H$12:$H$61,'Summary of Costs by Income Band'!$C23,'5. Consumables'!$O$12:$O$61)+SUMIF('6. CPI'!$H$12:$H$61,'Summary of Costs by Income Band'!$C23,'6. CPI'!$O$12:$O$61)+SUMIF('7. Dissemination'!$H$12:$H$61,'Summary of Costs by Income Band'!$C23,'7. Dissemination'!$O$12:$O$61)+SUMIF('8. Risk Management &amp; Assurance'!$H$12:$H$61,'Summary of Costs by Income Band'!$C23,'8. Risk Management &amp; Assurance'!$O$12:$O$61)+SUMIF('9. External Intervention Costs'!$H$38:$H$80,'Summary of Costs by Income Band'!$C23,'9. External Intervention Costs'!$K$38:$K$80)+SUMIF('10. Other Direct Costs '!$H$12:$H$61,'Summary of Costs by Income Band'!$C23,'10. Other Direct Costs '!$O$12:$O$61)+SUMIF('11. Indirect Costs'!$G$13:$G$62,'Summary of Costs by Income Band'!$C23,'11. Indirect Costs'!$U$13:$U$62)</f>
        <v>0</v>
      </c>
      <c r="G23" s="153">
        <f ca="1">SUMIF('2. Annual Costs of Staff Posts'!$H$12:$H$311,$C23,'2. Annual Costs of Staff Posts'!$AD$12:$AD$311)+SUMIF('3.Travel,Subsistence&amp;Conference'!$I$12:$I$70,'Summary of Costs by Income Band'!$C23,'3.Travel,Subsistence&amp;Conference'!$R$12:$R$70)+SUMIF('4. Equipment'!$H$12:$H$82,'Summary of Costs by Income Band'!$C23,'4. Equipment'!$R$12:$R$82)+SUMIF('5. Consumables'!$H$12:$H$61,'Summary of Costs by Income Band'!$C23,'5. Consumables'!$Q$12:$Q$61)+SUMIF('6. CPI'!$H$12:$H$61,'Summary of Costs by Income Band'!$C23,'6. CPI'!$Q$12:$Q$61)+SUMIF('7. Dissemination'!$H$12:$H$61,'Summary of Costs by Income Band'!$C23,'7. Dissemination'!$Q$12:$Q$61)+SUMIF('8. Risk Management &amp; Assurance'!$H$12:$H$61,'Summary of Costs by Income Band'!$C23,'8. Risk Management &amp; Assurance'!$Q$12:$Q$61)+SUMIF('9. External Intervention Costs'!$H$38:$H$80,'Summary of Costs by Income Band'!$C23,'9. External Intervention Costs'!$L$38:$L$80)+SUMIF('10. Other Direct Costs '!$H$12:$H$61,'Summary of Costs by Income Band'!$C23,'10. Other Direct Costs '!$Q$12:$Q$61)+SUMIF('11. Indirect Costs'!$G$13:$G$62,'Summary of Costs by Income Band'!$C23,'11. Indirect Costs'!$Y$13:$Y$62)</f>
        <v>0</v>
      </c>
      <c r="H23" s="153">
        <f ca="1">SUMIF('2. Annual Costs of Staff Posts'!$H$12:$H$311,$C23,'2. Annual Costs of Staff Posts'!$AI$12:$AI$311)+SUMIF('3.Travel,Subsistence&amp;Conference'!$I$12:$I$70,'Summary of Costs by Income Band'!$C23,'3.Travel,Subsistence&amp;Conference'!$T$12:$T$70)+SUMIF('4. Equipment'!$H$12:$H$82,'Summary of Costs by Income Band'!$C23,'4. Equipment'!$T$12:$T$82)+SUMIF('5. Consumables'!$H$12:$H$61,'Summary of Costs by Income Band'!$C23,'5. Consumables'!$S$12:$S$61)+SUMIF('6. CPI'!$H$12:$H$61,'Summary of Costs by Income Band'!$C23,'6. CPI'!$S$12:$S$61)+SUMIF('7. Dissemination'!$H$12:$H$61,'Summary of Costs by Income Band'!$C23,'7. Dissemination'!$S$12:$S$61)+SUMIF('8. Risk Management &amp; Assurance'!$H$12:$H$61,'Summary of Costs by Income Band'!$C23,'8. Risk Management &amp; Assurance'!$S$12:$S$61)+SUMIF('9. External Intervention Costs'!$H$38:$H$80,'Summary of Costs by Income Band'!$C23,'9. External Intervention Costs'!$M$38:$M$80)+SUMIF('10. Other Direct Costs '!$H$12:$H$61,'Summary of Costs by Income Band'!$C23,'10. Other Direct Costs '!$S$12:$S$61)+SUMIF('11. Indirect Costs'!$G$13:$G$62,'Summary of Costs by Income Band'!$C23,'11. Indirect Costs'!$AC$13:$AC$62)</f>
        <v>0</v>
      </c>
      <c r="I23" s="73">
        <f t="shared" ca="1" si="1"/>
        <v>0</v>
      </c>
      <c r="J23" s="64"/>
      <c r="N23" s="205"/>
    </row>
    <row r="24" spans="2:14" ht="30" customHeight="1" x14ac:dyDescent="0.25">
      <c r="B24" s="81">
        <f t="shared" si="0"/>
        <v>10</v>
      </c>
      <c r="C24" s="87" t="str">
        <f ca="1">IFERROR(OFFSET('START - AWARD DETAILS'!$G$20,MATCH(B24,'START - AWARD DETAILS'!$R$20:$R$40,0)-1,0),"")</f>
        <v/>
      </c>
      <c r="D24" s="153">
        <f ca="1">SUMIF('2. Annual Costs of Staff Posts'!$H$12:$H$311,$C24,'2. Annual Costs of Staff Posts'!$O$12:$O$311)+SUMIF('3.Travel,Subsistence&amp;Conference'!$I$12:$I$70,'Summary of Costs by Income Band'!$C24,'3.Travel,Subsistence&amp;Conference'!$L$12:$L$70)+SUMIF('4. Equipment'!$H$12:$H$82,'Summary of Costs by Income Band'!$C24,'4. Equipment'!$L$12:$L$82)+SUMIF('5. Consumables'!$H$12:$H$61,'Summary of Costs by Income Band'!$C24,'5. Consumables'!$K$12:$K$61)+SUMIF('6. CPI'!$H$12:$H$61,'Summary of Costs by Income Band'!$C24,'6. CPI'!$K$12:$K$61)+SUMIF('7. Dissemination'!$H$12:$H$61,'Summary of Costs by Income Band'!$C24,'7. Dissemination'!$K$12:$K$61)+SUMIF('8. Risk Management &amp; Assurance'!$H$12:$H$61,'Summary of Costs by Income Band'!$C24,'8. Risk Management &amp; Assurance'!$K$12:$K$61)+SUMIF('9. External Intervention Costs'!$H$38:$H$80,'Summary of Costs by Income Band'!$C24,'9. External Intervention Costs'!$I$38:$I$80)+SUMIF('10. Other Direct Costs '!$H$12:$H$61,'Summary of Costs by Income Band'!$C24,'10. Other Direct Costs '!$K$12:$K$61)+SUMIF('11. Indirect Costs'!$G$13:$G$62,'Summary of Costs by Income Band'!$C24,'11. Indirect Costs'!$M$13:$M$62)</f>
        <v>0</v>
      </c>
      <c r="E24" s="153">
        <f ca="1">SUMIF('2. Annual Costs of Staff Posts'!$H$12:$H$311,$C24,'2. Annual Costs of Staff Posts'!$T$12:$T$311)+SUMIF('3.Travel,Subsistence&amp;Conference'!$I$12:$I$70,'Summary of Costs by Income Band'!$C24,'3.Travel,Subsistence&amp;Conference'!$N$12:$N$70)+SUMIF('4. Equipment'!$H$12:$H$82,'Summary of Costs by Income Band'!$C24,'4. Equipment'!$N$12:$N$82)+SUMIF('5. Consumables'!$H$12:$H$61,'Summary of Costs by Income Band'!$C24,'5. Consumables'!$M$12:$M$61)+SUMIF('6. CPI'!$H$12:$H$61,'Summary of Costs by Income Band'!$C24,'6. CPI'!$M$12:$M$61)+SUMIF('7. Dissemination'!$H$12:$H$61,'Summary of Costs by Income Band'!$C24,'7. Dissemination'!$M$12:$M$61)+SUMIF('8. Risk Management &amp; Assurance'!$H$12:$H$61,'Summary of Costs by Income Band'!$C24,'8. Risk Management &amp; Assurance'!$M$12:$M$61)+SUMIF('9. External Intervention Costs'!$H$38:$H$80,'Summary of Costs by Income Band'!$C24,'9. External Intervention Costs'!$J$38:$J$80)+SUMIF('10. Other Direct Costs '!$H$12:$H$61,'Summary of Costs by Income Band'!$C24,'10. Other Direct Costs '!$M$12:$M$61)+SUMIF('11. Indirect Costs'!$G$13:$G$62,'Summary of Costs by Income Band'!$C24,'11. Indirect Costs'!$Q$13:$Q$62)</f>
        <v>0</v>
      </c>
      <c r="F24" s="153">
        <f ca="1">SUMIF('2. Annual Costs of Staff Posts'!$H$12:$H$311,$C24,'2. Annual Costs of Staff Posts'!$Y$12:$Y$311)+SUMIF('3.Travel,Subsistence&amp;Conference'!$I$12:$I$70,'Summary of Costs by Income Band'!$C24,'3.Travel,Subsistence&amp;Conference'!$P$12:$P$70)+SUMIF('4. Equipment'!$H$12:$H$82,'Summary of Costs by Income Band'!$C24,'4. Equipment'!$P$12:$P$82)+SUMIF('5. Consumables'!$H$12:$H$61,'Summary of Costs by Income Band'!$C24,'5. Consumables'!$O$12:$O$61)+SUMIF('6. CPI'!$H$12:$H$61,'Summary of Costs by Income Band'!$C24,'6. CPI'!$O$12:$O$61)+SUMIF('7. Dissemination'!$H$12:$H$61,'Summary of Costs by Income Band'!$C24,'7. Dissemination'!$O$12:$O$61)+SUMIF('8. Risk Management &amp; Assurance'!$H$12:$H$61,'Summary of Costs by Income Band'!$C24,'8. Risk Management &amp; Assurance'!$O$12:$O$61)+SUMIF('9. External Intervention Costs'!$H$38:$H$80,'Summary of Costs by Income Band'!$C24,'9. External Intervention Costs'!$K$38:$K$80)+SUMIF('10. Other Direct Costs '!$H$12:$H$61,'Summary of Costs by Income Band'!$C24,'10. Other Direct Costs '!$O$12:$O$61)+SUMIF('11. Indirect Costs'!$G$13:$G$62,'Summary of Costs by Income Band'!$C24,'11. Indirect Costs'!$U$13:$U$62)</f>
        <v>0</v>
      </c>
      <c r="G24" s="153">
        <f ca="1">SUMIF('2. Annual Costs of Staff Posts'!$H$12:$H$311,$C24,'2. Annual Costs of Staff Posts'!$AD$12:$AD$311)+SUMIF('3.Travel,Subsistence&amp;Conference'!$I$12:$I$70,'Summary of Costs by Income Band'!$C24,'3.Travel,Subsistence&amp;Conference'!$R$12:$R$70)+SUMIF('4. Equipment'!$H$12:$H$82,'Summary of Costs by Income Band'!$C24,'4. Equipment'!$R$12:$R$82)+SUMIF('5. Consumables'!$H$12:$H$61,'Summary of Costs by Income Band'!$C24,'5. Consumables'!$Q$12:$Q$61)+SUMIF('6. CPI'!$H$12:$H$61,'Summary of Costs by Income Band'!$C24,'6. CPI'!$Q$12:$Q$61)+SUMIF('7. Dissemination'!$H$12:$H$61,'Summary of Costs by Income Band'!$C24,'7. Dissemination'!$Q$12:$Q$61)+SUMIF('8. Risk Management &amp; Assurance'!$H$12:$H$61,'Summary of Costs by Income Band'!$C24,'8. Risk Management &amp; Assurance'!$Q$12:$Q$61)+SUMIF('9. External Intervention Costs'!$H$38:$H$80,'Summary of Costs by Income Band'!$C24,'9. External Intervention Costs'!$L$38:$L$80)+SUMIF('10. Other Direct Costs '!$H$12:$H$61,'Summary of Costs by Income Band'!$C24,'10. Other Direct Costs '!$Q$12:$Q$61)+SUMIF('11. Indirect Costs'!$G$13:$G$62,'Summary of Costs by Income Band'!$C24,'11. Indirect Costs'!$Y$13:$Y$62)</f>
        <v>0</v>
      </c>
      <c r="H24" s="153">
        <f ca="1">SUMIF('2. Annual Costs of Staff Posts'!$H$12:$H$311,$C24,'2. Annual Costs of Staff Posts'!$AI$12:$AI$311)+SUMIF('3.Travel,Subsistence&amp;Conference'!$I$12:$I$70,'Summary of Costs by Income Band'!$C24,'3.Travel,Subsistence&amp;Conference'!$T$12:$T$70)+SUMIF('4. Equipment'!$H$12:$H$82,'Summary of Costs by Income Band'!$C24,'4. Equipment'!$T$12:$T$82)+SUMIF('5. Consumables'!$H$12:$H$61,'Summary of Costs by Income Band'!$C24,'5. Consumables'!$S$12:$S$61)+SUMIF('6. CPI'!$H$12:$H$61,'Summary of Costs by Income Band'!$C24,'6. CPI'!$S$12:$S$61)+SUMIF('7. Dissemination'!$H$12:$H$61,'Summary of Costs by Income Band'!$C24,'7. Dissemination'!$S$12:$S$61)+SUMIF('8. Risk Management &amp; Assurance'!$H$12:$H$61,'Summary of Costs by Income Band'!$C24,'8. Risk Management &amp; Assurance'!$S$12:$S$61)+SUMIF('9. External Intervention Costs'!$H$38:$H$80,'Summary of Costs by Income Band'!$C24,'9. External Intervention Costs'!$M$38:$M$80)+SUMIF('10. Other Direct Costs '!$H$12:$H$61,'Summary of Costs by Income Band'!$C24,'10. Other Direct Costs '!$S$12:$S$61)+SUMIF('11. Indirect Costs'!$G$13:$G$62,'Summary of Costs by Income Band'!$C24,'11. Indirect Costs'!$AC$13:$AC$62)</f>
        <v>0</v>
      </c>
      <c r="I24" s="73">
        <f t="shared" ca="1" si="1"/>
        <v>0</v>
      </c>
      <c r="J24" s="64"/>
    </row>
    <row r="25" spans="2:14" ht="30" customHeight="1" x14ac:dyDescent="0.25">
      <c r="B25" s="81">
        <f t="shared" si="0"/>
        <v>11</v>
      </c>
      <c r="C25" s="87" t="str">
        <f ca="1">IFERROR(OFFSET('START - AWARD DETAILS'!$G$20,MATCH(B25,'START - AWARD DETAILS'!$R$20:$R$40,0)-1,0),"")</f>
        <v/>
      </c>
      <c r="D25" s="153">
        <f ca="1">SUMIF('2. Annual Costs of Staff Posts'!$H$12:$H$311,$C25,'2. Annual Costs of Staff Posts'!$O$12:$O$311)+SUMIF('3.Travel,Subsistence&amp;Conference'!$I$12:$I$70,'Summary of Costs by Income Band'!$C25,'3.Travel,Subsistence&amp;Conference'!$L$12:$L$70)+SUMIF('4. Equipment'!$H$12:$H$82,'Summary of Costs by Income Band'!$C25,'4. Equipment'!$L$12:$L$82)+SUMIF('5. Consumables'!$H$12:$H$61,'Summary of Costs by Income Band'!$C25,'5. Consumables'!$K$12:$K$61)+SUMIF('6. CPI'!$H$12:$H$61,'Summary of Costs by Income Band'!$C25,'6. CPI'!$K$12:$K$61)+SUMIF('7. Dissemination'!$H$12:$H$61,'Summary of Costs by Income Band'!$C25,'7. Dissemination'!$K$12:$K$61)+SUMIF('8. Risk Management &amp; Assurance'!$H$12:$H$61,'Summary of Costs by Income Band'!$C25,'8. Risk Management &amp; Assurance'!$K$12:$K$61)+SUMIF('9. External Intervention Costs'!$H$38:$H$80,'Summary of Costs by Income Band'!$C25,'9. External Intervention Costs'!$I$38:$I$80)+SUMIF('10. Other Direct Costs '!$H$12:$H$61,'Summary of Costs by Income Band'!$C25,'10. Other Direct Costs '!$K$12:$K$61)+SUMIF('11. Indirect Costs'!$G$13:$G$62,'Summary of Costs by Income Band'!$C25,'11. Indirect Costs'!$M$13:$M$62)</f>
        <v>0</v>
      </c>
      <c r="E25" s="153">
        <f ca="1">SUMIF('2. Annual Costs of Staff Posts'!$H$12:$H$311,$C25,'2. Annual Costs of Staff Posts'!$T$12:$T$311)+SUMIF('3.Travel,Subsistence&amp;Conference'!$I$12:$I$70,'Summary of Costs by Income Band'!$C25,'3.Travel,Subsistence&amp;Conference'!$N$12:$N$70)+SUMIF('4. Equipment'!$H$12:$H$82,'Summary of Costs by Income Band'!$C25,'4. Equipment'!$N$12:$N$82)+SUMIF('5. Consumables'!$H$12:$H$61,'Summary of Costs by Income Band'!$C25,'5. Consumables'!$M$12:$M$61)+SUMIF('6. CPI'!$H$12:$H$61,'Summary of Costs by Income Band'!$C25,'6. CPI'!$M$12:$M$61)+SUMIF('7. Dissemination'!$H$12:$H$61,'Summary of Costs by Income Band'!$C25,'7. Dissemination'!$M$12:$M$61)+SUMIF('8. Risk Management &amp; Assurance'!$H$12:$H$61,'Summary of Costs by Income Band'!$C25,'8. Risk Management &amp; Assurance'!$M$12:$M$61)+SUMIF('9. External Intervention Costs'!$H$38:$H$80,'Summary of Costs by Income Band'!$C25,'9. External Intervention Costs'!$J$38:$J$80)+SUMIF('10. Other Direct Costs '!$H$12:$H$61,'Summary of Costs by Income Band'!$C25,'10. Other Direct Costs '!$M$12:$M$61)+SUMIF('11. Indirect Costs'!$G$13:$G$62,'Summary of Costs by Income Band'!$C25,'11. Indirect Costs'!$Q$13:$Q$62)</f>
        <v>0</v>
      </c>
      <c r="F25" s="153">
        <f ca="1">SUMIF('2. Annual Costs of Staff Posts'!$H$12:$H$311,$C25,'2. Annual Costs of Staff Posts'!$Y$12:$Y$311)+SUMIF('3.Travel,Subsistence&amp;Conference'!$I$12:$I$70,'Summary of Costs by Income Band'!$C25,'3.Travel,Subsistence&amp;Conference'!$P$12:$P$70)+SUMIF('4. Equipment'!$H$12:$H$82,'Summary of Costs by Income Band'!$C25,'4. Equipment'!$P$12:$P$82)+SUMIF('5. Consumables'!$H$12:$H$61,'Summary of Costs by Income Band'!$C25,'5. Consumables'!$O$12:$O$61)+SUMIF('6. CPI'!$H$12:$H$61,'Summary of Costs by Income Band'!$C25,'6. CPI'!$O$12:$O$61)+SUMIF('7. Dissemination'!$H$12:$H$61,'Summary of Costs by Income Band'!$C25,'7. Dissemination'!$O$12:$O$61)+SUMIF('8. Risk Management &amp; Assurance'!$H$12:$H$61,'Summary of Costs by Income Band'!$C25,'8. Risk Management &amp; Assurance'!$O$12:$O$61)+SUMIF('9. External Intervention Costs'!$H$38:$H$80,'Summary of Costs by Income Band'!$C25,'9. External Intervention Costs'!$K$38:$K$80)+SUMIF('10. Other Direct Costs '!$H$12:$H$61,'Summary of Costs by Income Band'!$C25,'10. Other Direct Costs '!$O$12:$O$61)+SUMIF('11. Indirect Costs'!$G$13:$G$62,'Summary of Costs by Income Band'!$C25,'11. Indirect Costs'!$U$13:$U$62)</f>
        <v>0</v>
      </c>
      <c r="G25" s="153">
        <f ca="1">SUMIF('2. Annual Costs of Staff Posts'!$H$12:$H$311,$C25,'2. Annual Costs of Staff Posts'!$AD$12:$AD$311)+SUMIF('3.Travel,Subsistence&amp;Conference'!$I$12:$I$70,'Summary of Costs by Income Band'!$C25,'3.Travel,Subsistence&amp;Conference'!$R$12:$R$70)+SUMIF('4. Equipment'!$H$12:$H$82,'Summary of Costs by Income Band'!$C25,'4. Equipment'!$R$12:$R$82)+SUMIF('5. Consumables'!$H$12:$H$61,'Summary of Costs by Income Band'!$C25,'5. Consumables'!$Q$12:$Q$61)+SUMIF('6. CPI'!$H$12:$H$61,'Summary of Costs by Income Band'!$C25,'6. CPI'!$Q$12:$Q$61)+SUMIF('7. Dissemination'!$H$12:$H$61,'Summary of Costs by Income Band'!$C25,'7. Dissemination'!$Q$12:$Q$61)+SUMIF('8. Risk Management &amp; Assurance'!$H$12:$H$61,'Summary of Costs by Income Band'!$C25,'8. Risk Management &amp; Assurance'!$Q$12:$Q$61)+SUMIF('9. External Intervention Costs'!$H$38:$H$80,'Summary of Costs by Income Band'!$C25,'9. External Intervention Costs'!$L$38:$L$80)+SUMIF('10. Other Direct Costs '!$H$12:$H$61,'Summary of Costs by Income Band'!$C25,'10. Other Direct Costs '!$Q$12:$Q$61)+SUMIF('11. Indirect Costs'!$G$13:$G$62,'Summary of Costs by Income Band'!$C25,'11. Indirect Costs'!$Y$13:$Y$62)</f>
        <v>0</v>
      </c>
      <c r="H25" s="153">
        <f ca="1">SUMIF('2. Annual Costs of Staff Posts'!$H$12:$H$311,$C25,'2. Annual Costs of Staff Posts'!$AI$12:$AI$311)+SUMIF('3.Travel,Subsistence&amp;Conference'!$I$12:$I$70,'Summary of Costs by Income Band'!$C25,'3.Travel,Subsistence&amp;Conference'!$T$12:$T$70)+SUMIF('4. Equipment'!$H$12:$H$82,'Summary of Costs by Income Band'!$C25,'4. Equipment'!$T$12:$T$82)+SUMIF('5. Consumables'!$H$12:$H$61,'Summary of Costs by Income Band'!$C25,'5. Consumables'!$S$12:$S$61)+SUMIF('6. CPI'!$H$12:$H$61,'Summary of Costs by Income Band'!$C25,'6. CPI'!$S$12:$S$61)+SUMIF('7. Dissemination'!$H$12:$H$61,'Summary of Costs by Income Band'!$C25,'7. Dissemination'!$S$12:$S$61)+SUMIF('8. Risk Management &amp; Assurance'!$H$12:$H$61,'Summary of Costs by Income Band'!$C25,'8. Risk Management &amp; Assurance'!$S$12:$S$61)+SUMIF('9. External Intervention Costs'!$H$38:$H$80,'Summary of Costs by Income Band'!$C25,'9. External Intervention Costs'!$M$38:$M$80)+SUMIF('10. Other Direct Costs '!$H$12:$H$61,'Summary of Costs by Income Band'!$C25,'10. Other Direct Costs '!$S$12:$S$61)+SUMIF('11. Indirect Costs'!$G$13:$G$62,'Summary of Costs by Income Band'!$C25,'11. Indirect Costs'!$AC$13:$AC$62)</f>
        <v>0</v>
      </c>
      <c r="I25" s="73">
        <f t="shared" ca="1" si="1"/>
        <v>0</v>
      </c>
      <c r="J25" s="64"/>
    </row>
    <row r="26" spans="2:14" ht="30" customHeight="1" x14ac:dyDescent="0.25">
      <c r="B26" s="81">
        <f t="shared" si="0"/>
        <v>12</v>
      </c>
      <c r="C26" s="87" t="str">
        <f ca="1">IFERROR(OFFSET('START - AWARD DETAILS'!$G$20,MATCH(B26,'START - AWARD DETAILS'!$R$20:$R$40,0)-1,0),"")</f>
        <v/>
      </c>
      <c r="D26" s="153">
        <f ca="1">SUMIF('2. Annual Costs of Staff Posts'!$H$12:$H$311,$C26,'2. Annual Costs of Staff Posts'!$O$12:$O$311)+SUMIF('3.Travel,Subsistence&amp;Conference'!$I$12:$I$70,'Summary of Costs by Income Band'!$C26,'3.Travel,Subsistence&amp;Conference'!$L$12:$L$70)+SUMIF('4. Equipment'!$H$12:$H$82,'Summary of Costs by Income Band'!$C26,'4. Equipment'!$L$12:$L$82)+SUMIF('5. Consumables'!$H$12:$H$61,'Summary of Costs by Income Band'!$C26,'5. Consumables'!$K$12:$K$61)+SUMIF('6. CPI'!$H$12:$H$61,'Summary of Costs by Income Band'!$C26,'6. CPI'!$K$12:$K$61)+SUMIF('7. Dissemination'!$H$12:$H$61,'Summary of Costs by Income Band'!$C26,'7. Dissemination'!$K$12:$K$61)+SUMIF('8. Risk Management &amp; Assurance'!$H$12:$H$61,'Summary of Costs by Income Band'!$C26,'8. Risk Management &amp; Assurance'!$K$12:$K$61)+SUMIF('9. External Intervention Costs'!$H$38:$H$80,'Summary of Costs by Income Band'!$C26,'9. External Intervention Costs'!$I$38:$I$80)+SUMIF('10. Other Direct Costs '!$H$12:$H$61,'Summary of Costs by Income Band'!$C26,'10. Other Direct Costs '!$K$12:$K$61)+SUMIF('11. Indirect Costs'!$G$13:$G$62,'Summary of Costs by Income Band'!$C26,'11. Indirect Costs'!$M$13:$M$62)</f>
        <v>0</v>
      </c>
      <c r="E26" s="153">
        <f ca="1">SUMIF('2. Annual Costs of Staff Posts'!$H$12:$H$311,$C26,'2. Annual Costs of Staff Posts'!$T$12:$T$311)+SUMIF('3.Travel,Subsistence&amp;Conference'!$I$12:$I$70,'Summary of Costs by Income Band'!$C26,'3.Travel,Subsistence&amp;Conference'!$N$12:$N$70)+SUMIF('4. Equipment'!$H$12:$H$82,'Summary of Costs by Income Band'!$C26,'4. Equipment'!$N$12:$N$82)+SUMIF('5. Consumables'!$H$12:$H$61,'Summary of Costs by Income Band'!$C26,'5. Consumables'!$M$12:$M$61)+SUMIF('6. CPI'!$H$12:$H$61,'Summary of Costs by Income Band'!$C26,'6. CPI'!$M$12:$M$61)+SUMIF('7. Dissemination'!$H$12:$H$61,'Summary of Costs by Income Band'!$C26,'7. Dissemination'!$M$12:$M$61)+SUMIF('8. Risk Management &amp; Assurance'!$H$12:$H$61,'Summary of Costs by Income Band'!$C26,'8. Risk Management &amp; Assurance'!$M$12:$M$61)+SUMIF('9. External Intervention Costs'!$H$38:$H$80,'Summary of Costs by Income Band'!$C26,'9. External Intervention Costs'!$J$38:$J$80)+SUMIF('10. Other Direct Costs '!$H$12:$H$61,'Summary of Costs by Income Band'!$C26,'10. Other Direct Costs '!$M$12:$M$61)+SUMIF('11. Indirect Costs'!$G$13:$G$62,'Summary of Costs by Income Band'!$C26,'11. Indirect Costs'!$Q$13:$Q$62)</f>
        <v>0</v>
      </c>
      <c r="F26" s="153">
        <f ca="1">SUMIF('2. Annual Costs of Staff Posts'!$H$12:$H$311,$C26,'2. Annual Costs of Staff Posts'!$Y$12:$Y$311)+SUMIF('3.Travel,Subsistence&amp;Conference'!$I$12:$I$70,'Summary of Costs by Income Band'!$C26,'3.Travel,Subsistence&amp;Conference'!$P$12:$P$70)+SUMIF('4. Equipment'!$H$12:$H$82,'Summary of Costs by Income Band'!$C26,'4. Equipment'!$P$12:$P$82)+SUMIF('5. Consumables'!$H$12:$H$61,'Summary of Costs by Income Band'!$C26,'5. Consumables'!$O$12:$O$61)+SUMIF('6. CPI'!$H$12:$H$61,'Summary of Costs by Income Band'!$C26,'6. CPI'!$O$12:$O$61)+SUMIF('7. Dissemination'!$H$12:$H$61,'Summary of Costs by Income Band'!$C26,'7. Dissemination'!$O$12:$O$61)+SUMIF('8. Risk Management &amp; Assurance'!$H$12:$H$61,'Summary of Costs by Income Band'!$C26,'8. Risk Management &amp; Assurance'!$O$12:$O$61)+SUMIF('9. External Intervention Costs'!$H$38:$H$80,'Summary of Costs by Income Band'!$C26,'9. External Intervention Costs'!$K$38:$K$80)+SUMIF('10. Other Direct Costs '!$H$12:$H$61,'Summary of Costs by Income Band'!$C26,'10. Other Direct Costs '!$O$12:$O$61)+SUMIF('11. Indirect Costs'!$G$13:$G$62,'Summary of Costs by Income Band'!$C26,'11. Indirect Costs'!$U$13:$U$62)</f>
        <v>0</v>
      </c>
      <c r="G26" s="153">
        <f ca="1">SUMIF('2. Annual Costs of Staff Posts'!$H$12:$H$311,$C26,'2. Annual Costs of Staff Posts'!$AD$12:$AD$311)+SUMIF('3.Travel,Subsistence&amp;Conference'!$I$12:$I$70,'Summary of Costs by Income Band'!$C26,'3.Travel,Subsistence&amp;Conference'!$R$12:$R$70)+SUMIF('4. Equipment'!$H$12:$H$82,'Summary of Costs by Income Band'!$C26,'4. Equipment'!$R$12:$R$82)+SUMIF('5. Consumables'!$H$12:$H$61,'Summary of Costs by Income Band'!$C26,'5. Consumables'!$Q$12:$Q$61)+SUMIF('6. CPI'!$H$12:$H$61,'Summary of Costs by Income Band'!$C26,'6. CPI'!$Q$12:$Q$61)+SUMIF('7. Dissemination'!$H$12:$H$61,'Summary of Costs by Income Band'!$C26,'7. Dissemination'!$Q$12:$Q$61)+SUMIF('8. Risk Management &amp; Assurance'!$H$12:$H$61,'Summary of Costs by Income Band'!$C26,'8. Risk Management &amp; Assurance'!$Q$12:$Q$61)+SUMIF('9. External Intervention Costs'!$H$38:$H$80,'Summary of Costs by Income Band'!$C26,'9. External Intervention Costs'!$L$38:$L$80)+SUMIF('10. Other Direct Costs '!$H$12:$H$61,'Summary of Costs by Income Band'!$C26,'10. Other Direct Costs '!$Q$12:$Q$61)+SUMIF('11. Indirect Costs'!$G$13:$G$62,'Summary of Costs by Income Band'!$C26,'11. Indirect Costs'!$Y$13:$Y$62)</f>
        <v>0</v>
      </c>
      <c r="H26" s="153">
        <f ca="1">SUMIF('2. Annual Costs of Staff Posts'!$H$12:$H$311,$C26,'2. Annual Costs of Staff Posts'!$AI$12:$AI$311)+SUMIF('3.Travel,Subsistence&amp;Conference'!$I$12:$I$70,'Summary of Costs by Income Band'!$C26,'3.Travel,Subsistence&amp;Conference'!$T$12:$T$70)+SUMIF('4. Equipment'!$H$12:$H$82,'Summary of Costs by Income Band'!$C26,'4. Equipment'!$T$12:$T$82)+SUMIF('5. Consumables'!$H$12:$H$61,'Summary of Costs by Income Band'!$C26,'5. Consumables'!$S$12:$S$61)+SUMIF('6. CPI'!$H$12:$H$61,'Summary of Costs by Income Band'!$C26,'6. CPI'!$S$12:$S$61)+SUMIF('7. Dissemination'!$H$12:$H$61,'Summary of Costs by Income Band'!$C26,'7. Dissemination'!$S$12:$S$61)+SUMIF('8. Risk Management &amp; Assurance'!$H$12:$H$61,'Summary of Costs by Income Band'!$C26,'8. Risk Management &amp; Assurance'!$S$12:$S$61)+SUMIF('9. External Intervention Costs'!$H$38:$H$80,'Summary of Costs by Income Band'!$C26,'9. External Intervention Costs'!$M$38:$M$80)+SUMIF('10. Other Direct Costs '!$H$12:$H$61,'Summary of Costs by Income Band'!$C26,'10. Other Direct Costs '!$S$12:$S$61)+SUMIF('11. Indirect Costs'!$G$13:$G$62,'Summary of Costs by Income Band'!$C26,'11. Indirect Costs'!$AC$13:$AC$62)</f>
        <v>0</v>
      </c>
      <c r="I26" s="73">
        <f t="shared" ca="1" si="1"/>
        <v>0</v>
      </c>
      <c r="J26" s="64"/>
    </row>
    <row r="27" spans="2:14" ht="30" customHeight="1" x14ac:dyDescent="0.25">
      <c r="B27" s="81">
        <f t="shared" si="0"/>
        <v>13</v>
      </c>
      <c r="C27" s="87" t="str">
        <f ca="1">IFERROR(OFFSET('START - AWARD DETAILS'!$G$20,MATCH(B27,'START - AWARD DETAILS'!$R$20:$R$40,0)-1,0),"")</f>
        <v/>
      </c>
      <c r="D27" s="153">
        <f ca="1">SUMIF('2. Annual Costs of Staff Posts'!$H$12:$H$311,$C27,'2. Annual Costs of Staff Posts'!$O$12:$O$311)+SUMIF('3.Travel,Subsistence&amp;Conference'!$I$12:$I$70,'Summary of Costs by Income Band'!$C27,'3.Travel,Subsistence&amp;Conference'!$L$12:$L$70)+SUMIF('4. Equipment'!$H$12:$H$82,'Summary of Costs by Income Band'!$C27,'4. Equipment'!$L$12:$L$82)+SUMIF('5. Consumables'!$H$12:$H$61,'Summary of Costs by Income Band'!$C27,'5. Consumables'!$K$12:$K$61)+SUMIF('6. CPI'!$H$12:$H$61,'Summary of Costs by Income Band'!$C27,'6. CPI'!$K$12:$K$61)+SUMIF('7. Dissemination'!$H$12:$H$61,'Summary of Costs by Income Band'!$C27,'7. Dissemination'!$K$12:$K$61)+SUMIF('8. Risk Management &amp; Assurance'!$H$12:$H$61,'Summary of Costs by Income Band'!$C27,'8. Risk Management &amp; Assurance'!$K$12:$K$61)+SUMIF('9. External Intervention Costs'!$H$38:$H$80,'Summary of Costs by Income Band'!$C27,'9. External Intervention Costs'!$I$38:$I$80)+SUMIF('10. Other Direct Costs '!$H$12:$H$61,'Summary of Costs by Income Band'!$C27,'10. Other Direct Costs '!$K$12:$K$61)+SUMIF('11. Indirect Costs'!$G$13:$G$62,'Summary of Costs by Income Band'!$C27,'11. Indirect Costs'!$M$13:$M$62)</f>
        <v>0</v>
      </c>
      <c r="E27" s="153">
        <f ca="1">SUMIF('2. Annual Costs of Staff Posts'!$H$12:$H$311,$C27,'2. Annual Costs of Staff Posts'!$T$12:$T$311)+SUMIF('3.Travel,Subsistence&amp;Conference'!$I$12:$I$70,'Summary of Costs by Income Band'!$C27,'3.Travel,Subsistence&amp;Conference'!$N$12:$N$70)+SUMIF('4. Equipment'!$H$12:$H$82,'Summary of Costs by Income Band'!$C27,'4. Equipment'!$N$12:$N$82)+SUMIF('5. Consumables'!$H$12:$H$61,'Summary of Costs by Income Band'!$C27,'5. Consumables'!$M$12:$M$61)+SUMIF('6. CPI'!$H$12:$H$61,'Summary of Costs by Income Band'!$C27,'6. CPI'!$M$12:$M$61)+SUMIF('7. Dissemination'!$H$12:$H$61,'Summary of Costs by Income Band'!$C27,'7. Dissemination'!$M$12:$M$61)+SUMIF('8. Risk Management &amp; Assurance'!$H$12:$H$61,'Summary of Costs by Income Band'!$C27,'8. Risk Management &amp; Assurance'!$M$12:$M$61)+SUMIF('9. External Intervention Costs'!$H$38:$H$80,'Summary of Costs by Income Band'!$C27,'9. External Intervention Costs'!$J$38:$J$80)+SUMIF('10. Other Direct Costs '!$H$12:$H$61,'Summary of Costs by Income Band'!$C27,'10. Other Direct Costs '!$M$12:$M$61)+SUMIF('11. Indirect Costs'!$G$13:$G$62,'Summary of Costs by Income Band'!$C27,'11. Indirect Costs'!$Q$13:$Q$62)</f>
        <v>0</v>
      </c>
      <c r="F27" s="153">
        <f ca="1">SUMIF('2. Annual Costs of Staff Posts'!$H$12:$H$311,$C27,'2. Annual Costs of Staff Posts'!$Y$12:$Y$311)+SUMIF('3.Travel,Subsistence&amp;Conference'!$I$12:$I$70,'Summary of Costs by Income Band'!$C27,'3.Travel,Subsistence&amp;Conference'!$P$12:$P$70)+SUMIF('4. Equipment'!$H$12:$H$82,'Summary of Costs by Income Band'!$C27,'4. Equipment'!$P$12:$P$82)+SUMIF('5. Consumables'!$H$12:$H$61,'Summary of Costs by Income Band'!$C27,'5. Consumables'!$O$12:$O$61)+SUMIF('6. CPI'!$H$12:$H$61,'Summary of Costs by Income Band'!$C27,'6. CPI'!$O$12:$O$61)+SUMIF('7. Dissemination'!$H$12:$H$61,'Summary of Costs by Income Band'!$C27,'7. Dissemination'!$O$12:$O$61)+SUMIF('8. Risk Management &amp; Assurance'!$H$12:$H$61,'Summary of Costs by Income Band'!$C27,'8. Risk Management &amp; Assurance'!$O$12:$O$61)+SUMIF('9. External Intervention Costs'!$H$38:$H$80,'Summary of Costs by Income Band'!$C27,'9. External Intervention Costs'!$K$38:$K$80)+SUMIF('10. Other Direct Costs '!$H$12:$H$61,'Summary of Costs by Income Band'!$C27,'10. Other Direct Costs '!$O$12:$O$61)+SUMIF('11. Indirect Costs'!$G$13:$G$62,'Summary of Costs by Income Band'!$C27,'11. Indirect Costs'!$U$13:$U$62)</f>
        <v>0</v>
      </c>
      <c r="G27" s="153">
        <f ca="1">SUMIF('2. Annual Costs of Staff Posts'!$H$12:$H$311,$C27,'2. Annual Costs of Staff Posts'!$AD$12:$AD$311)+SUMIF('3.Travel,Subsistence&amp;Conference'!$I$12:$I$70,'Summary of Costs by Income Band'!$C27,'3.Travel,Subsistence&amp;Conference'!$R$12:$R$70)+SUMIF('4. Equipment'!$H$12:$H$82,'Summary of Costs by Income Band'!$C27,'4. Equipment'!$R$12:$R$82)+SUMIF('5. Consumables'!$H$12:$H$61,'Summary of Costs by Income Band'!$C27,'5. Consumables'!$Q$12:$Q$61)+SUMIF('6. CPI'!$H$12:$H$61,'Summary of Costs by Income Band'!$C27,'6. CPI'!$Q$12:$Q$61)+SUMIF('7. Dissemination'!$H$12:$H$61,'Summary of Costs by Income Band'!$C27,'7. Dissemination'!$Q$12:$Q$61)+SUMIF('8. Risk Management &amp; Assurance'!$H$12:$H$61,'Summary of Costs by Income Band'!$C27,'8. Risk Management &amp; Assurance'!$Q$12:$Q$61)+SUMIF('9. External Intervention Costs'!$H$38:$H$80,'Summary of Costs by Income Band'!$C27,'9. External Intervention Costs'!$L$38:$L$80)+SUMIF('10. Other Direct Costs '!$H$12:$H$61,'Summary of Costs by Income Band'!$C27,'10. Other Direct Costs '!$Q$12:$Q$61)+SUMIF('11. Indirect Costs'!$G$13:$G$62,'Summary of Costs by Income Band'!$C27,'11. Indirect Costs'!$Y$13:$Y$62)</f>
        <v>0</v>
      </c>
      <c r="H27" s="153">
        <f ca="1">SUMIF('2. Annual Costs of Staff Posts'!$H$12:$H$311,$C27,'2. Annual Costs of Staff Posts'!$AI$12:$AI$311)+SUMIF('3.Travel,Subsistence&amp;Conference'!$I$12:$I$70,'Summary of Costs by Income Band'!$C27,'3.Travel,Subsistence&amp;Conference'!$T$12:$T$70)+SUMIF('4. Equipment'!$H$12:$H$82,'Summary of Costs by Income Band'!$C27,'4. Equipment'!$T$12:$T$82)+SUMIF('5. Consumables'!$H$12:$H$61,'Summary of Costs by Income Band'!$C27,'5. Consumables'!$S$12:$S$61)+SUMIF('6. CPI'!$H$12:$H$61,'Summary of Costs by Income Band'!$C27,'6. CPI'!$S$12:$S$61)+SUMIF('7. Dissemination'!$H$12:$H$61,'Summary of Costs by Income Band'!$C27,'7. Dissemination'!$S$12:$S$61)+SUMIF('8. Risk Management &amp; Assurance'!$H$12:$H$61,'Summary of Costs by Income Band'!$C27,'8. Risk Management &amp; Assurance'!$S$12:$S$61)+SUMIF('9. External Intervention Costs'!$H$38:$H$80,'Summary of Costs by Income Band'!$C27,'9. External Intervention Costs'!$M$38:$M$80)+SUMIF('10. Other Direct Costs '!$H$12:$H$61,'Summary of Costs by Income Band'!$C27,'10. Other Direct Costs '!$S$12:$S$61)+SUMIF('11. Indirect Costs'!$G$13:$G$62,'Summary of Costs by Income Band'!$C27,'11. Indirect Costs'!$AC$13:$AC$62)</f>
        <v>0</v>
      </c>
      <c r="I27" s="73">
        <f t="shared" ca="1" si="1"/>
        <v>0</v>
      </c>
      <c r="J27" s="64"/>
    </row>
    <row r="28" spans="2:14" ht="30" customHeight="1" x14ac:dyDescent="0.25">
      <c r="B28" s="81">
        <f t="shared" si="0"/>
        <v>14</v>
      </c>
      <c r="C28" s="87" t="str">
        <f ca="1">IFERROR(OFFSET('START - AWARD DETAILS'!$G$20,MATCH(B28,'START - AWARD DETAILS'!$R$20:$R$40,0)-1,0),"")</f>
        <v/>
      </c>
      <c r="D28" s="153">
        <f ca="1">SUMIF('2. Annual Costs of Staff Posts'!$H$12:$H$311,$C28,'2. Annual Costs of Staff Posts'!$O$12:$O$311)+SUMIF('3.Travel,Subsistence&amp;Conference'!$I$12:$I$70,'Summary of Costs by Income Band'!$C28,'3.Travel,Subsistence&amp;Conference'!$L$12:$L$70)+SUMIF('4. Equipment'!$H$12:$H$82,'Summary of Costs by Income Band'!$C28,'4. Equipment'!$L$12:$L$82)+SUMIF('5. Consumables'!$H$12:$H$61,'Summary of Costs by Income Band'!$C28,'5. Consumables'!$K$12:$K$61)+SUMIF('6. CPI'!$H$12:$H$61,'Summary of Costs by Income Band'!$C28,'6. CPI'!$K$12:$K$61)+SUMIF('7. Dissemination'!$H$12:$H$61,'Summary of Costs by Income Band'!$C28,'7. Dissemination'!$K$12:$K$61)+SUMIF('8. Risk Management &amp; Assurance'!$H$12:$H$61,'Summary of Costs by Income Band'!$C28,'8. Risk Management &amp; Assurance'!$K$12:$K$61)+SUMIF('9. External Intervention Costs'!$H$38:$H$80,'Summary of Costs by Income Band'!$C28,'9. External Intervention Costs'!$I$38:$I$80)+SUMIF('10. Other Direct Costs '!$H$12:$H$61,'Summary of Costs by Income Band'!$C28,'10. Other Direct Costs '!$K$12:$K$61)+SUMIF('11. Indirect Costs'!$G$13:$G$62,'Summary of Costs by Income Band'!$C28,'11. Indirect Costs'!$M$13:$M$62)</f>
        <v>0</v>
      </c>
      <c r="E28" s="153">
        <f ca="1">SUMIF('2. Annual Costs of Staff Posts'!$H$12:$H$311,$C28,'2. Annual Costs of Staff Posts'!$T$12:$T$311)+SUMIF('3.Travel,Subsistence&amp;Conference'!$I$12:$I$70,'Summary of Costs by Income Band'!$C28,'3.Travel,Subsistence&amp;Conference'!$N$12:$N$70)+SUMIF('4. Equipment'!$H$12:$H$82,'Summary of Costs by Income Band'!$C28,'4. Equipment'!$N$12:$N$82)+SUMIF('5. Consumables'!$H$12:$H$61,'Summary of Costs by Income Band'!$C28,'5. Consumables'!$M$12:$M$61)+SUMIF('6. CPI'!$H$12:$H$61,'Summary of Costs by Income Band'!$C28,'6. CPI'!$M$12:$M$61)+SUMIF('7. Dissemination'!$H$12:$H$61,'Summary of Costs by Income Band'!$C28,'7. Dissemination'!$M$12:$M$61)+SUMIF('8. Risk Management &amp; Assurance'!$H$12:$H$61,'Summary of Costs by Income Band'!$C28,'8. Risk Management &amp; Assurance'!$M$12:$M$61)+SUMIF('9. External Intervention Costs'!$H$38:$H$80,'Summary of Costs by Income Band'!$C28,'9. External Intervention Costs'!$J$38:$J$80)+SUMIF('10. Other Direct Costs '!$H$12:$H$61,'Summary of Costs by Income Band'!$C28,'10. Other Direct Costs '!$M$12:$M$61)+SUMIF('11. Indirect Costs'!$G$13:$G$62,'Summary of Costs by Income Band'!$C28,'11. Indirect Costs'!$Q$13:$Q$62)</f>
        <v>0</v>
      </c>
      <c r="F28" s="153">
        <f ca="1">SUMIF('2. Annual Costs of Staff Posts'!$H$12:$H$311,$C28,'2. Annual Costs of Staff Posts'!$Y$12:$Y$311)+SUMIF('3.Travel,Subsistence&amp;Conference'!$I$12:$I$70,'Summary of Costs by Income Band'!$C28,'3.Travel,Subsistence&amp;Conference'!$P$12:$P$70)+SUMIF('4. Equipment'!$H$12:$H$82,'Summary of Costs by Income Band'!$C28,'4. Equipment'!$P$12:$P$82)+SUMIF('5. Consumables'!$H$12:$H$61,'Summary of Costs by Income Band'!$C28,'5. Consumables'!$O$12:$O$61)+SUMIF('6. CPI'!$H$12:$H$61,'Summary of Costs by Income Band'!$C28,'6. CPI'!$O$12:$O$61)+SUMIF('7. Dissemination'!$H$12:$H$61,'Summary of Costs by Income Band'!$C28,'7. Dissemination'!$O$12:$O$61)+SUMIF('8. Risk Management &amp; Assurance'!$H$12:$H$61,'Summary of Costs by Income Band'!$C28,'8. Risk Management &amp; Assurance'!$O$12:$O$61)+SUMIF('9. External Intervention Costs'!$H$38:$H$80,'Summary of Costs by Income Band'!$C28,'9. External Intervention Costs'!$K$38:$K$80)+SUMIF('10. Other Direct Costs '!$H$12:$H$61,'Summary of Costs by Income Band'!$C28,'10. Other Direct Costs '!$O$12:$O$61)+SUMIF('11. Indirect Costs'!$G$13:$G$62,'Summary of Costs by Income Band'!$C28,'11. Indirect Costs'!$U$13:$U$62)</f>
        <v>0</v>
      </c>
      <c r="G28" s="153">
        <f ca="1">SUMIF('2. Annual Costs of Staff Posts'!$H$12:$H$311,$C28,'2. Annual Costs of Staff Posts'!$AD$12:$AD$311)+SUMIF('3.Travel,Subsistence&amp;Conference'!$I$12:$I$70,'Summary of Costs by Income Band'!$C28,'3.Travel,Subsistence&amp;Conference'!$R$12:$R$70)+SUMIF('4. Equipment'!$H$12:$H$82,'Summary of Costs by Income Band'!$C28,'4. Equipment'!$R$12:$R$82)+SUMIF('5. Consumables'!$H$12:$H$61,'Summary of Costs by Income Band'!$C28,'5. Consumables'!$Q$12:$Q$61)+SUMIF('6. CPI'!$H$12:$H$61,'Summary of Costs by Income Band'!$C28,'6. CPI'!$Q$12:$Q$61)+SUMIF('7. Dissemination'!$H$12:$H$61,'Summary of Costs by Income Band'!$C28,'7. Dissemination'!$Q$12:$Q$61)+SUMIF('8. Risk Management &amp; Assurance'!$H$12:$H$61,'Summary of Costs by Income Band'!$C28,'8. Risk Management &amp; Assurance'!$Q$12:$Q$61)+SUMIF('9. External Intervention Costs'!$H$38:$H$80,'Summary of Costs by Income Band'!$C28,'9. External Intervention Costs'!$L$38:$L$80)+SUMIF('10. Other Direct Costs '!$H$12:$H$61,'Summary of Costs by Income Band'!$C28,'10. Other Direct Costs '!$Q$12:$Q$61)+SUMIF('11. Indirect Costs'!$G$13:$G$62,'Summary of Costs by Income Band'!$C28,'11. Indirect Costs'!$Y$13:$Y$62)</f>
        <v>0</v>
      </c>
      <c r="H28" s="153">
        <f ca="1">SUMIF('2. Annual Costs of Staff Posts'!$H$12:$H$311,$C28,'2. Annual Costs of Staff Posts'!$AI$12:$AI$311)+SUMIF('3.Travel,Subsistence&amp;Conference'!$I$12:$I$70,'Summary of Costs by Income Band'!$C28,'3.Travel,Subsistence&amp;Conference'!$T$12:$T$70)+SUMIF('4. Equipment'!$H$12:$H$82,'Summary of Costs by Income Band'!$C28,'4. Equipment'!$T$12:$T$82)+SUMIF('5. Consumables'!$H$12:$H$61,'Summary of Costs by Income Band'!$C28,'5. Consumables'!$S$12:$S$61)+SUMIF('6. CPI'!$H$12:$H$61,'Summary of Costs by Income Band'!$C28,'6. CPI'!$S$12:$S$61)+SUMIF('7. Dissemination'!$H$12:$H$61,'Summary of Costs by Income Band'!$C28,'7. Dissemination'!$S$12:$S$61)+SUMIF('8. Risk Management &amp; Assurance'!$H$12:$H$61,'Summary of Costs by Income Band'!$C28,'8. Risk Management &amp; Assurance'!$S$12:$S$61)+SUMIF('9. External Intervention Costs'!$H$38:$H$80,'Summary of Costs by Income Band'!$C28,'9. External Intervention Costs'!$M$38:$M$80)+SUMIF('10. Other Direct Costs '!$H$12:$H$61,'Summary of Costs by Income Band'!$C28,'10. Other Direct Costs '!$S$12:$S$61)+SUMIF('11. Indirect Costs'!$G$13:$G$62,'Summary of Costs by Income Band'!$C28,'11. Indirect Costs'!$AC$13:$AC$62)</f>
        <v>0</v>
      </c>
      <c r="I28" s="73">
        <f t="shared" ca="1" si="1"/>
        <v>0</v>
      </c>
      <c r="J28" s="64"/>
    </row>
    <row r="29" spans="2:14" ht="30" customHeight="1" x14ac:dyDescent="0.25">
      <c r="B29" s="81">
        <f t="shared" si="0"/>
        <v>15</v>
      </c>
      <c r="C29" s="87" t="str">
        <f ca="1">IFERROR(OFFSET('START - AWARD DETAILS'!$G$20,MATCH(B29,'START - AWARD DETAILS'!$R$20:$R$40,0)-1,0),"")</f>
        <v/>
      </c>
      <c r="D29" s="153">
        <f ca="1">SUMIF('2. Annual Costs of Staff Posts'!$H$12:$H$311,$C29,'2. Annual Costs of Staff Posts'!$O$12:$O$311)+SUMIF('3.Travel,Subsistence&amp;Conference'!$I$12:$I$70,'Summary of Costs by Income Band'!$C29,'3.Travel,Subsistence&amp;Conference'!$L$12:$L$70)+SUMIF('4. Equipment'!$H$12:$H$82,'Summary of Costs by Income Band'!$C29,'4. Equipment'!$L$12:$L$82)+SUMIF('5. Consumables'!$H$12:$H$61,'Summary of Costs by Income Band'!$C29,'5. Consumables'!$K$12:$K$61)+SUMIF('6. CPI'!$H$12:$H$61,'Summary of Costs by Income Band'!$C29,'6. CPI'!$K$12:$K$61)+SUMIF('7. Dissemination'!$H$12:$H$61,'Summary of Costs by Income Band'!$C29,'7. Dissemination'!$K$12:$K$61)+SUMIF('8. Risk Management &amp; Assurance'!$H$12:$H$61,'Summary of Costs by Income Band'!$C29,'8. Risk Management &amp; Assurance'!$K$12:$K$61)+SUMIF('9. External Intervention Costs'!$H$38:$H$80,'Summary of Costs by Income Band'!$C29,'9. External Intervention Costs'!$I$38:$I$80)+SUMIF('10. Other Direct Costs '!$H$12:$H$61,'Summary of Costs by Income Band'!$C29,'10. Other Direct Costs '!$K$12:$K$61)+SUMIF('11. Indirect Costs'!$G$13:$G$62,'Summary of Costs by Income Band'!$C29,'11. Indirect Costs'!$M$13:$M$62)</f>
        <v>0</v>
      </c>
      <c r="E29" s="153">
        <f ca="1">SUMIF('2. Annual Costs of Staff Posts'!$H$12:$H$311,$C29,'2. Annual Costs of Staff Posts'!$T$12:$T$311)+SUMIF('3.Travel,Subsistence&amp;Conference'!$I$12:$I$70,'Summary of Costs by Income Band'!$C29,'3.Travel,Subsistence&amp;Conference'!$N$12:$N$70)+SUMIF('4. Equipment'!$H$12:$H$82,'Summary of Costs by Income Band'!$C29,'4. Equipment'!$N$12:$N$82)+SUMIF('5. Consumables'!$H$12:$H$61,'Summary of Costs by Income Band'!$C29,'5. Consumables'!$M$12:$M$61)+SUMIF('6. CPI'!$H$12:$H$61,'Summary of Costs by Income Band'!$C29,'6. CPI'!$M$12:$M$61)+SUMIF('7. Dissemination'!$H$12:$H$61,'Summary of Costs by Income Band'!$C29,'7. Dissemination'!$M$12:$M$61)+SUMIF('8. Risk Management &amp; Assurance'!$H$12:$H$61,'Summary of Costs by Income Band'!$C29,'8. Risk Management &amp; Assurance'!$M$12:$M$61)+SUMIF('9. External Intervention Costs'!$H$38:$H$80,'Summary of Costs by Income Band'!$C29,'9. External Intervention Costs'!$J$38:$J$80)+SUMIF('10. Other Direct Costs '!$H$12:$H$61,'Summary of Costs by Income Band'!$C29,'10. Other Direct Costs '!$M$12:$M$61)+SUMIF('11. Indirect Costs'!$G$13:$G$62,'Summary of Costs by Income Band'!$C29,'11. Indirect Costs'!$Q$13:$Q$62)</f>
        <v>0</v>
      </c>
      <c r="F29" s="153">
        <f ca="1">SUMIF('2. Annual Costs of Staff Posts'!$H$12:$H$311,$C29,'2. Annual Costs of Staff Posts'!$Y$12:$Y$311)+SUMIF('3.Travel,Subsistence&amp;Conference'!$I$12:$I$70,'Summary of Costs by Income Band'!$C29,'3.Travel,Subsistence&amp;Conference'!$P$12:$P$70)+SUMIF('4. Equipment'!$H$12:$H$82,'Summary of Costs by Income Band'!$C29,'4. Equipment'!$P$12:$P$82)+SUMIF('5. Consumables'!$H$12:$H$61,'Summary of Costs by Income Band'!$C29,'5. Consumables'!$O$12:$O$61)+SUMIF('6. CPI'!$H$12:$H$61,'Summary of Costs by Income Band'!$C29,'6. CPI'!$O$12:$O$61)+SUMIF('7. Dissemination'!$H$12:$H$61,'Summary of Costs by Income Band'!$C29,'7. Dissemination'!$O$12:$O$61)+SUMIF('8. Risk Management &amp; Assurance'!$H$12:$H$61,'Summary of Costs by Income Band'!$C29,'8. Risk Management &amp; Assurance'!$O$12:$O$61)+SUMIF('9. External Intervention Costs'!$H$38:$H$80,'Summary of Costs by Income Band'!$C29,'9. External Intervention Costs'!$K$38:$K$80)+SUMIF('10. Other Direct Costs '!$H$12:$H$61,'Summary of Costs by Income Band'!$C29,'10. Other Direct Costs '!$O$12:$O$61)+SUMIF('11. Indirect Costs'!$G$13:$G$62,'Summary of Costs by Income Band'!$C29,'11. Indirect Costs'!$U$13:$U$62)</f>
        <v>0</v>
      </c>
      <c r="G29" s="153">
        <f ca="1">SUMIF('2. Annual Costs of Staff Posts'!$H$12:$H$311,$C29,'2. Annual Costs of Staff Posts'!$AD$12:$AD$311)+SUMIF('3.Travel,Subsistence&amp;Conference'!$I$12:$I$70,'Summary of Costs by Income Band'!$C29,'3.Travel,Subsistence&amp;Conference'!$R$12:$R$70)+SUMIF('4. Equipment'!$H$12:$H$82,'Summary of Costs by Income Band'!$C29,'4. Equipment'!$R$12:$R$82)+SUMIF('5. Consumables'!$H$12:$H$61,'Summary of Costs by Income Band'!$C29,'5. Consumables'!$Q$12:$Q$61)+SUMIF('6. CPI'!$H$12:$H$61,'Summary of Costs by Income Band'!$C29,'6. CPI'!$Q$12:$Q$61)+SUMIF('7. Dissemination'!$H$12:$H$61,'Summary of Costs by Income Band'!$C29,'7. Dissemination'!$Q$12:$Q$61)+SUMIF('8. Risk Management &amp; Assurance'!$H$12:$H$61,'Summary of Costs by Income Band'!$C29,'8. Risk Management &amp; Assurance'!$Q$12:$Q$61)+SUMIF('9. External Intervention Costs'!$H$38:$H$80,'Summary of Costs by Income Band'!$C29,'9. External Intervention Costs'!$L$38:$L$80)+SUMIF('10. Other Direct Costs '!$H$12:$H$61,'Summary of Costs by Income Band'!$C29,'10. Other Direct Costs '!$Q$12:$Q$61)+SUMIF('11. Indirect Costs'!$G$13:$G$62,'Summary of Costs by Income Band'!$C29,'11. Indirect Costs'!$Y$13:$Y$62)</f>
        <v>0</v>
      </c>
      <c r="H29" s="153">
        <f ca="1">SUMIF('2. Annual Costs of Staff Posts'!$H$12:$H$311,$C29,'2. Annual Costs of Staff Posts'!$AI$12:$AI$311)+SUMIF('3.Travel,Subsistence&amp;Conference'!$I$12:$I$70,'Summary of Costs by Income Band'!$C29,'3.Travel,Subsistence&amp;Conference'!$T$12:$T$70)+SUMIF('4. Equipment'!$H$12:$H$82,'Summary of Costs by Income Band'!$C29,'4. Equipment'!$T$12:$T$82)+SUMIF('5. Consumables'!$H$12:$H$61,'Summary of Costs by Income Band'!$C29,'5. Consumables'!$S$12:$S$61)+SUMIF('6. CPI'!$H$12:$H$61,'Summary of Costs by Income Band'!$C29,'6. CPI'!$S$12:$S$61)+SUMIF('7. Dissemination'!$H$12:$H$61,'Summary of Costs by Income Band'!$C29,'7. Dissemination'!$S$12:$S$61)+SUMIF('8. Risk Management &amp; Assurance'!$H$12:$H$61,'Summary of Costs by Income Band'!$C29,'8. Risk Management &amp; Assurance'!$S$12:$S$61)+SUMIF('9. External Intervention Costs'!$H$38:$H$80,'Summary of Costs by Income Band'!$C29,'9. External Intervention Costs'!$M$38:$M$80)+SUMIF('10. Other Direct Costs '!$H$12:$H$61,'Summary of Costs by Income Band'!$C29,'10. Other Direct Costs '!$S$12:$S$61)+SUMIF('11. Indirect Costs'!$G$13:$G$62,'Summary of Costs by Income Band'!$C29,'11. Indirect Costs'!$AC$13:$AC$62)</f>
        <v>0</v>
      </c>
      <c r="I29" s="73">
        <f t="shared" ca="1" si="1"/>
        <v>0</v>
      </c>
      <c r="J29" s="64"/>
    </row>
    <row r="30" spans="2:14" ht="30" customHeight="1" x14ac:dyDescent="0.25">
      <c r="B30" s="81">
        <f t="shared" si="0"/>
        <v>16</v>
      </c>
      <c r="C30" s="87" t="str">
        <f ca="1">IFERROR(OFFSET('START - AWARD DETAILS'!$G$20,MATCH(B30,'START - AWARD DETAILS'!$R$20:$R$40,0)-1,0),"")</f>
        <v/>
      </c>
      <c r="D30" s="153">
        <f ca="1">SUMIF('2. Annual Costs of Staff Posts'!$H$12:$H$311,$C30,'2. Annual Costs of Staff Posts'!$O$12:$O$311)+SUMIF('3.Travel,Subsistence&amp;Conference'!$I$12:$I$70,'Summary of Costs by Income Band'!$C30,'3.Travel,Subsistence&amp;Conference'!$L$12:$L$70)+SUMIF('4. Equipment'!$H$12:$H$82,'Summary of Costs by Income Band'!$C30,'4. Equipment'!$L$12:$L$82)+SUMIF('5. Consumables'!$H$12:$H$61,'Summary of Costs by Income Band'!$C30,'5. Consumables'!$K$12:$K$61)+SUMIF('6. CPI'!$H$12:$H$61,'Summary of Costs by Income Band'!$C30,'6. CPI'!$K$12:$K$61)+SUMIF('7. Dissemination'!$H$12:$H$61,'Summary of Costs by Income Band'!$C30,'7. Dissemination'!$K$12:$K$61)+SUMIF('8. Risk Management &amp; Assurance'!$H$12:$H$61,'Summary of Costs by Income Band'!$C30,'8. Risk Management &amp; Assurance'!$K$12:$K$61)+SUMIF('9. External Intervention Costs'!$H$38:$H$80,'Summary of Costs by Income Band'!$C30,'9. External Intervention Costs'!$I$38:$I$80)+SUMIF('10. Other Direct Costs '!$H$12:$H$61,'Summary of Costs by Income Band'!$C30,'10. Other Direct Costs '!$K$12:$K$61)+SUMIF('11. Indirect Costs'!$G$13:$G$62,'Summary of Costs by Income Band'!$C30,'11. Indirect Costs'!$M$13:$M$62)</f>
        <v>0</v>
      </c>
      <c r="E30" s="153">
        <f ca="1">SUMIF('2. Annual Costs of Staff Posts'!$H$12:$H$311,$C30,'2. Annual Costs of Staff Posts'!$T$12:$T$311)+SUMIF('3.Travel,Subsistence&amp;Conference'!$I$12:$I$70,'Summary of Costs by Income Band'!$C30,'3.Travel,Subsistence&amp;Conference'!$N$12:$N$70)+SUMIF('4. Equipment'!$H$12:$H$82,'Summary of Costs by Income Band'!$C30,'4. Equipment'!$N$12:$N$82)+SUMIF('5. Consumables'!$H$12:$H$61,'Summary of Costs by Income Band'!$C30,'5. Consumables'!$M$12:$M$61)+SUMIF('6. CPI'!$H$12:$H$61,'Summary of Costs by Income Band'!$C30,'6. CPI'!$M$12:$M$61)+SUMIF('7. Dissemination'!$H$12:$H$61,'Summary of Costs by Income Band'!$C30,'7. Dissemination'!$M$12:$M$61)+SUMIF('8. Risk Management &amp; Assurance'!$H$12:$H$61,'Summary of Costs by Income Band'!$C30,'8. Risk Management &amp; Assurance'!$M$12:$M$61)+SUMIF('9. External Intervention Costs'!$H$38:$H$80,'Summary of Costs by Income Band'!$C30,'9. External Intervention Costs'!$J$38:$J$80)+SUMIF('10. Other Direct Costs '!$H$12:$H$61,'Summary of Costs by Income Band'!$C30,'10. Other Direct Costs '!$M$12:$M$61)+SUMIF('11. Indirect Costs'!$G$13:$G$62,'Summary of Costs by Income Band'!$C30,'11. Indirect Costs'!$Q$13:$Q$62)</f>
        <v>0</v>
      </c>
      <c r="F30" s="153">
        <f ca="1">SUMIF('2. Annual Costs of Staff Posts'!$H$12:$H$311,$C30,'2. Annual Costs of Staff Posts'!$Y$12:$Y$311)+SUMIF('3.Travel,Subsistence&amp;Conference'!$I$12:$I$70,'Summary of Costs by Income Band'!$C30,'3.Travel,Subsistence&amp;Conference'!$P$12:$P$70)+SUMIF('4. Equipment'!$H$12:$H$82,'Summary of Costs by Income Band'!$C30,'4. Equipment'!$P$12:$P$82)+SUMIF('5. Consumables'!$H$12:$H$61,'Summary of Costs by Income Band'!$C30,'5. Consumables'!$O$12:$O$61)+SUMIF('6. CPI'!$H$12:$H$61,'Summary of Costs by Income Band'!$C30,'6. CPI'!$O$12:$O$61)+SUMIF('7. Dissemination'!$H$12:$H$61,'Summary of Costs by Income Band'!$C30,'7. Dissemination'!$O$12:$O$61)+SUMIF('8. Risk Management &amp; Assurance'!$H$12:$H$61,'Summary of Costs by Income Band'!$C30,'8. Risk Management &amp; Assurance'!$O$12:$O$61)+SUMIF('9. External Intervention Costs'!$H$38:$H$80,'Summary of Costs by Income Band'!$C30,'9. External Intervention Costs'!$K$38:$K$80)+SUMIF('10. Other Direct Costs '!$H$12:$H$61,'Summary of Costs by Income Band'!$C30,'10. Other Direct Costs '!$O$12:$O$61)+SUMIF('11. Indirect Costs'!$G$13:$G$62,'Summary of Costs by Income Band'!$C30,'11. Indirect Costs'!$U$13:$U$62)</f>
        <v>0</v>
      </c>
      <c r="G30" s="153">
        <f ca="1">SUMIF('2. Annual Costs of Staff Posts'!$H$12:$H$311,$C30,'2. Annual Costs of Staff Posts'!$AD$12:$AD$311)+SUMIF('3.Travel,Subsistence&amp;Conference'!$I$12:$I$70,'Summary of Costs by Income Band'!$C30,'3.Travel,Subsistence&amp;Conference'!$R$12:$R$70)+SUMIF('4. Equipment'!$H$12:$H$82,'Summary of Costs by Income Band'!$C30,'4. Equipment'!$R$12:$R$82)+SUMIF('5. Consumables'!$H$12:$H$61,'Summary of Costs by Income Band'!$C30,'5. Consumables'!$Q$12:$Q$61)+SUMIF('6. CPI'!$H$12:$H$61,'Summary of Costs by Income Band'!$C30,'6. CPI'!$Q$12:$Q$61)+SUMIF('7. Dissemination'!$H$12:$H$61,'Summary of Costs by Income Band'!$C30,'7. Dissemination'!$Q$12:$Q$61)+SUMIF('8. Risk Management &amp; Assurance'!$H$12:$H$61,'Summary of Costs by Income Band'!$C30,'8. Risk Management &amp; Assurance'!$Q$12:$Q$61)+SUMIF('9. External Intervention Costs'!$H$38:$H$80,'Summary of Costs by Income Band'!$C30,'9. External Intervention Costs'!$L$38:$L$80)+SUMIF('10. Other Direct Costs '!$H$12:$H$61,'Summary of Costs by Income Band'!$C30,'10. Other Direct Costs '!$Q$12:$Q$61)+SUMIF('11. Indirect Costs'!$G$13:$G$62,'Summary of Costs by Income Band'!$C30,'11. Indirect Costs'!$Y$13:$Y$62)</f>
        <v>0</v>
      </c>
      <c r="H30" s="153">
        <f ca="1">SUMIF('2. Annual Costs of Staff Posts'!$H$12:$H$311,$C30,'2. Annual Costs of Staff Posts'!$AI$12:$AI$311)+SUMIF('3.Travel,Subsistence&amp;Conference'!$I$12:$I$70,'Summary of Costs by Income Band'!$C30,'3.Travel,Subsistence&amp;Conference'!$T$12:$T$70)+SUMIF('4. Equipment'!$H$12:$H$82,'Summary of Costs by Income Band'!$C30,'4. Equipment'!$T$12:$T$82)+SUMIF('5. Consumables'!$H$12:$H$61,'Summary of Costs by Income Band'!$C30,'5. Consumables'!$S$12:$S$61)+SUMIF('6. CPI'!$H$12:$H$61,'Summary of Costs by Income Band'!$C30,'6. CPI'!$S$12:$S$61)+SUMIF('7. Dissemination'!$H$12:$H$61,'Summary of Costs by Income Band'!$C30,'7. Dissemination'!$S$12:$S$61)+SUMIF('8. Risk Management &amp; Assurance'!$H$12:$H$61,'Summary of Costs by Income Band'!$C30,'8. Risk Management &amp; Assurance'!$S$12:$S$61)+SUMIF('9. External Intervention Costs'!$H$38:$H$80,'Summary of Costs by Income Band'!$C30,'9. External Intervention Costs'!$M$38:$M$80)+SUMIF('10. Other Direct Costs '!$H$12:$H$61,'Summary of Costs by Income Band'!$C30,'10. Other Direct Costs '!$S$12:$S$61)+SUMIF('11. Indirect Costs'!$G$13:$G$62,'Summary of Costs by Income Band'!$C30,'11. Indirect Costs'!$AC$13:$AC$62)</f>
        <v>0</v>
      </c>
      <c r="I30" s="73">
        <f t="shared" ca="1" si="1"/>
        <v>0</v>
      </c>
      <c r="J30" s="64"/>
    </row>
    <row r="31" spans="2:14" ht="30" customHeight="1" x14ac:dyDescent="0.25">
      <c r="B31" s="81">
        <f t="shared" si="0"/>
        <v>17</v>
      </c>
      <c r="C31" s="87" t="str">
        <f ca="1">IFERROR(OFFSET('START - AWARD DETAILS'!$G$20,MATCH(B31,'START - AWARD DETAILS'!$R$20:$R$40,0)-1,0),"")</f>
        <v/>
      </c>
      <c r="D31" s="153">
        <f ca="1">SUMIF('2. Annual Costs of Staff Posts'!$H$12:$H$311,$C31,'2. Annual Costs of Staff Posts'!$O$12:$O$311)+SUMIF('3.Travel,Subsistence&amp;Conference'!$I$12:$I$70,'Summary of Costs by Income Band'!$C31,'3.Travel,Subsistence&amp;Conference'!$L$12:$L$70)+SUMIF('4. Equipment'!$H$12:$H$82,'Summary of Costs by Income Band'!$C31,'4. Equipment'!$L$12:$L$82)+SUMIF('5. Consumables'!$H$12:$H$61,'Summary of Costs by Income Band'!$C31,'5. Consumables'!$K$12:$K$61)+SUMIF('6. CPI'!$H$12:$H$61,'Summary of Costs by Income Band'!$C31,'6. CPI'!$K$12:$K$61)+SUMIF('7. Dissemination'!$H$12:$H$61,'Summary of Costs by Income Band'!$C31,'7. Dissemination'!$K$12:$K$61)+SUMIF('8. Risk Management &amp; Assurance'!$H$12:$H$61,'Summary of Costs by Income Band'!$C31,'8. Risk Management &amp; Assurance'!$K$12:$K$61)+SUMIF('9. External Intervention Costs'!$H$38:$H$80,'Summary of Costs by Income Band'!$C31,'9. External Intervention Costs'!$I$38:$I$80)+SUMIF('10. Other Direct Costs '!$H$12:$H$61,'Summary of Costs by Income Band'!$C31,'10. Other Direct Costs '!$K$12:$K$61)+SUMIF('11. Indirect Costs'!$G$13:$G$62,'Summary of Costs by Income Band'!$C31,'11. Indirect Costs'!$M$13:$M$62)</f>
        <v>0</v>
      </c>
      <c r="E31" s="153">
        <f ca="1">SUMIF('2. Annual Costs of Staff Posts'!$H$12:$H$311,$C31,'2. Annual Costs of Staff Posts'!$T$12:$T$311)+SUMIF('3.Travel,Subsistence&amp;Conference'!$I$12:$I$70,'Summary of Costs by Income Band'!$C31,'3.Travel,Subsistence&amp;Conference'!$N$12:$N$70)+SUMIF('4. Equipment'!$H$12:$H$82,'Summary of Costs by Income Band'!$C31,'4. Equipment'!$N$12:$N$82)+SUMIF('5. Consumables'!$H$12:$H$61,'Summary of Costs by Income Band'!$C31,'5. Consumables'!$M$12:$M$61)+SUMIF('6. CPI'!$H$12:$H$61,'Summary of Costs by Income Band'!$C31,'6. CPI'!$M$12:$M$61)+SUMIF('7. Dissemination'!$H$12:$H$61,'Summary of Costs by Income Band'!$C31,'7. Dissemination'!$M$12:$M$61)+SUMIF('8. Risk Management &amp; Assurance'!$H$12:$H$61,'Summary of Costs by Income Band'!$C31,'8. Risk Management &amp; Assurance'!$M$12:$M$61)+SUMIF('9. External Intervention Costs'!$H$38:$H$80,'Summary of Costs by Income Band'!$C31,'9. External Intervention Costs'!$J$38:$J$80)+SUMIF('10. Other Direct Costs '!$H$12:$H$61,'Summary of Costs by Income Band'!$C31,'10. Other Direct Costs '!$M$12:$M$61)+SUMIF('11. Indirect Costs'!$G$13:$G$62,'Summary of Costs by Income Band'!$C31,'11. Indirect Costs'!$Q$13:$Q$62)</f>
        <v>0</v>
      </c>
      <c r="F31" s="153">
        <f ca="1">SUMIF('2. Annual Costs of Staff Posts'!$H$12:$H$311,$C31,'2. Annual Costs of Staff Posts'!$Y$12:$Y$311)+SUMIF('3.Travel,Subsistence&amp;Conference'!$I$12:$I$70,'Summary of Costs by Income Band'!$C31,'3.Travel,Subsistence&amp;Conference'!$P$12:$P$70)+SUMIF('4. Equipment'!$H$12:$H$82,'Summary of Costs by Income Band'!$C31,'4. Equipment'!$P$12:$P$82)+SUMIF('5. Consumables'!$H$12:$H$61,'Summary of Costs by Income Band'!$C31,'5. Consumables'!$O$12:$O$61)+SUMIF('6. CPI'!$H$12:$H$61,'Summary of Costs by Income Band'!$C31,'6. CPI'!$O$12:$O$61)+SUMIF('7. Dissemination'!$H$12:$H$61,'Summary of Costs by Income Band'!$C31,'7. Dissemination'!$O$12:$O$61)+SUMIF('8. Risk Management &amp; Assurance'!$H$12:$H$61,'Summary of Costs by Income Band'!$C31,'8. Risk Management &amp; Assurance'!$O$12:$O$61)+SUMIF('9. External Intervention Costs'!$H$38:$H$80,'Summary of Costs by Income Band'!$C31,'9. External Intervention Costs'!$K$38:$K$80)+SUMIF('10. Other Direct Costs '!$H$12:$H$61,'Summary of Costs by Income Band'!$C31,'10. Other Direct Costs '!$O$12:$O$61)+SUMIF('11. Indirect Costs'!$G$13:$G$62,'Summary of Costs by Income Band'!$C31,'11. Indirect Costs'!$U$13:$U$62)</f>
        <v>0</v>
      </c>
      <c r="G31" s="153">
        <f ca="1">SUMIF('2. Annual Costs of Staff Posts'!$H$12:$H$311,$C31,'2. Annual Costs of Staff Posts'!$AD$12:$AD$311)+SUMIF('3.Travel,Subsistence&amp;Conference'!$I$12:$I$70,'Summary of Costs by Income Band'!$C31,'3.Travel,Subsistence&amp;Conference'!$R$12:$R$70)+SUMIF('4. Equipment'!$H$12:$H$82,'Summary of Costs by Income Band'!$C31,'4. Equipment'!$R$12:$R$82)+SUMIF('5. Consumables'!$H$12:$H$61,'Summary of Costs by Income Band'!$C31,'5. Consumables'!$Q$12:$Q$61)+SUMIF('6. CPI'!$H$12:$H$61,'Summary of Costs by Income Band'!$C31,'6. CPI'!$Q$12:$Q$61)+SUMIF('7. Dissemination'!$H$12:$H$61,'Summary of Costs by Income Band'!$C31,'7. Dissemination'!$Q$12:$Q$61)+SUMIF('8. Risk Management &amp; Assurance'!$H$12:$H$61,'Summary of Costs by Income Band'!$C31,'8. Risk Management &amp; Assurance'!$Q$12:$Q$61)+SUMIF('9. External Intervention Costs'!$H$38:$H$80,'Summary of Costs by Income Band'!$C31,'9. External Intervention Costs'!$L$38:$L$80)+SUMIF('10. Other Direct Costs '!$H$12:$H$61,'Summary of Costs by Income Band'!$C31,'10. Other Direct Costs '!$Q$12:$Q$61)+SUMIF('11. Indirect Costs'!$G$13:$G$62,'Summary of Costs by Income Band'!$C31,'11. Indirect Costs'!$Y$13:$Y$62)</f>
        <v>0</v>
      </c>
      <c r="H31" s="153">
        <f ca="1">SUMIF('2. Annual Costs of Staff Posts'!$H$12:$H$311,$C31,'2. Annual Costs of Staff Posts'!$AI$12:$AI$311)+SUMIF('3.Travel,Subsistence&amp;Conference'!$I$12:$I$70,'Summary of Costs by Income Band'!$C31,'3.Travel,Subsistence&amp;Conference'!$T$12:$T$70)+SUMIF('4. Equipment'!$H$12:$H$82,'Summary of Costs by Income Band'!$C31,'4. Equipment'!$T$12:$T$82)+SUMIF('5. Consumables'!$H$12:$H$61,'Summary of Costs by Income Band'!$C31,'5. Consumables'!$S$12:$S$61)+SUMIF('6. CPI'!$H$12:$H$61,'Summary of Costs by Income Band'!$C31,'6. CPI'!$S$12:$S$61)+SUMIF('7. Dissemination'!$H$12:$H$61,'Summary of Costs by Income Band'!$C31,'7. Dissemination'!$S$12:$S$61)+SUMIF('8. Risk Management &amp; Assurance'!$H$12:$H$61,'Summary of Costs by Income Band'!$C31,'8. Risk Management &amp; Assurance'!$S$12:$S$61)+SUMIF('9. External Intervention Costs'!$H$38:$H$80,'Summary of Costs by Income Band'!$C31,'9. External Intervention Costs'!$M$38:$M$80)+SUMIF('10. Other Direct Costs '!$H$12:$H$61,'Summary of Costs by Income Band'!$C31,'10. Other Direct Costs '!$S$12:$S$61)+SUMIF('11. Indirect Costs'!$G$13:$G$62,'Summary of Costs by Income Band'!$C31,'11. Indirect Costs'!$AC$13:$AC$62)</f>
        <v>0</v>
      </c>
      <c r="I31" s="73">
        <f t="shared" ca="1" si="1"/>
        <v>0</v>
      </c>
      <c r="J31" s="64"/>
    </row>
    <row r="32" spans="2:14" ht="30" customHeight="1" x14ac:dyDescent="0.25">
      <c r="B32" s="81">
        <f t="shared" si="0"/>
        <v>18</v>
      </c>
      <c r="C32" s="87" t="str">
        <f ca="1">IFERROR(OFFSET('START - AWARD DETAILS'!$G$20,MATCH(B32,'START - AWARD DETAILS'!$R$20:$R$40,0)-1,0),"")</f>
        <v/>
      </c>
      <c r="D32" s="153">
        <f ca="1">SUMIF('2. Annual Costs of Staff Posts'!$H$12:$H$311,$C32,'2. Annual Costs of Staff Posts'!$O$12:$O$311)+SUMIF('3.Travel,Subsistence&amp;Conference'!$I$12:$I$70,'Summary of Costs by Income Band'!$C32,'3.Travel,Subsistence&amp;Conference'!$L$12:$L$70)+SUMIF('4. Equipment'!$H$12:$H$82,'Summary of Costs by Income Band'!$C32,'4. Equipment'!$L$12:$L$82)+SUMIF('5. Consumables'!$H$12:$H$61,'Summary of Costs by Income Band'!$C32,'5. Consumables'!$K$12:$K$61)+SUMIF('6. CPI'!$H$12:$H$61,'Summary of Costs by Income Band'!$C32,'6. CPI'!$K$12:$K$61)+SUMIF('7. Dissemination'!$H$12:$H$61,'Summary of Costs by Income Band'!$C32,'7. Dissemination'!$K$12:$K$61)+SUMIF('8. Risk Management &amp; Assurance'!$H$12:$H$61,'Summary of Costs by Income Band'!$C32,'8. Risk Management &amp; Assurance'!$K$12:$K$61)+SUMIF('9. External Intervention Costs'!$H$38:$H$80,'Summary of Costs by Income Band'!$C32,'9. External Intervention Costs'!$I$38:$I$80)+SUMIF('10. Other Direct Costs '!$H$12:$H$61,'Summary of Costs by Income Band'!$C32,'10. Other Direct Costs '!$K$12:$K$61)+SUMIF('11. Indirect Costs'!$G$13:$G$62,'Summary of Costs by Income Band'!$C32,'11. Indirect Costs'!$M$13:$M$62)</f>
        <v>0</v>
      </c>
      <c r="E32" s="153">
        <f ca="1">SUMIF('2. Annual Costs of Staff Posts'!$H$12:$H$311,$C32,'2. Annual Costs of Staff Posts'!$T$12:$T$311)+SUMIF('3.Travel,Subsistence&amp;Conference'!$I$12:$I$70,'Summary of Costs by Income Band'!$C32,'3.Travel,Subsistence&amp;Conference'!$N$12:$N$70)+SUMIF('4. Equipment'!$H$12:$H$82,'Summary of Costs by Income Band'!$C32,'4. Equipment'!$N$12:$N$82)+SUMIF('5. Consumables'!$H$12:$H$61,'Summary of Costs by Income Band'!$C32,'5. Consumables'!$M$12:$M$61)+SUMIF('6. CPI'!$H$12:$H$61,'Summary of Costs by Income Band'!$C32,'6. CPI'!$M$12:$M$61)+SUMIF('7. Dissemination'!$H$12:$H$61,'Summary of Costs by Income Band'!$C32,'7. Dissemination'!$M$12:$M$61)+SUMIF('8. Risk Management &amp; Assurance'!$H$12:$H$61,'Summary of Costs by Income Band'!$C32,'8. Risk Management &amp; Assurance'!$M$12:$M$61)+SUMIF('9. External Intervention Costs'!$H$38:$H$80,'Summary of Costs by Income Band'!$C32,'9. External Intervention Costs'!$J$38:$J$80)+SUMIF('10. Other Direct Costs '!$H$12:$H$61,'Summary of Costs by Income Band'!$C32,'10. Other Direct Costs '!$M$12:$M$61)+SUMIF('11. Indirect Costs'!$G$13:$G$62,'Summary of Costs by Income Band'!$C32,'11. Indirect Costs'!$Q$13:$Q$62)</f>
        <v>0</v>
      </c>
      <c r="F32" s="153">
        <f ca="1">SUMIF('2. Annual Costs of Staff Posts'!$H$12:$H$311,$C32,'2. Annual Costs of Staff Posts'!$Y$12:$Y$311)+SUMIF('3.Travel,Subsistence&amp;Conference'!$I$12:$I$70,'Summary of Costs by Income Band'!$C32,'3.Travel,Subsistence&amp;Conference'!$P$12:$P$70)+SUMIF('4. Equipment'!$H$12:$H$82,'Summary of Costs by Income Band'!$C32,'4. Equipment'!$P$12:$P$82)+SUMIF('5. Consumables'!$H$12:$H$61,'Summary of Costs by Income Band'!$C32,'5. Consumables'!$O$12:$O$61)+SUMIF('6. CPI'!$H$12:$H$61,'Summary of Costs by Income Band'!$C32,'6. CPI'!$O$12:$O$61)+SUMIF('7. Dissemination'!$H$12:$H$61,'Summary of Costs by Income Band'!$C32,'7. Dissemination'!$O$12:$O$61)+SUMIF('8. Risk Management &amp; Assurance'!$H$12:$H$61,'Summary of Costs by Income Band'!$C32,'8. Risk Management &amp; Assurance'!$O$12:$O$61)+SUMIF('9. External Intervention Costs'!$H$38:$H$80,'Summary of Costs by Income Band'!$C32,'9. External Intervention Costs'!$K$38:$K$80)+SUMIF('10. Other Direct Costs '!$H$12:$H$61,'Summary of Costs by Income Band'!$C32,'10. Other Direct Costs '!$O$12:$O$61)+SUMIF('11. Indirect Costs'!$G$13:$G$62,'Summary of Costs by Income Band'!$C32,'11. Indirect Costs'!$U$13:$U$62)</f>
        <v>0</v>
      </c>
      <c r="G32" s="153">
        <f ca="1">SUMIF('2. Annual Costs of Staff Posts'!$H$12:$H$311,$C32,'2. Annual Costs of Staff Posts'!$AD$12:$AD$311)+SUMIF('3.Travel,Subsistence&amp;Conference'!$I$12:$I$70,'Summary of Costs by Income Band'!$C32,'3.Travel,Subsistence&amp;Conference'!$R$12:$R$70)+SUMIF('4. Equipment'!$H$12:$H$82,'Summary of Costs by Income Band'!$C32,'4. Equipment'!$R$12:$R$82)+SUMIF('5. Consumables'!$H$12:$H$61,'Summary of Costs by Income Band'!$C32,'5. Consumables'!$Q$12:$Q$61)+SUMIF('6. CPI'!$H$12:$H$61,'Summary of Costs by Income Band'!$C32,'6. CPI'!$Q$12:$Q$61)+SUMIF('7. Dissemination'!$H$12:$H$61,'Summary of Costs by Income Band'!$C32,'7. Dissemination'!$Q$12:$Q$61)+SUMIF('8. Risk Management &amp; Assurance'!$H$12:$H$61,'Summary of Costs by Income Band'!$C32,'8. Risk Management &amp; Assurance'!$Q$12:$Q$61)+SUMIF('9. External Intervention Costs'!$H$38:$H$80,'Summary of Costs by Income Band'!$C32,'9. External Intervention Costs'!$L$38:$L$80)+SUMIF('10. Other Direct Costs '!$H$12:$H$61,'Summary of Costs by Income Band'!$C32,'10. Other Direct Costs '!$Q$12:$Q$61)+SUMIF('11. Indirect Costs'!$G$13:$G$62,'Summary of Costs by Income Band'!$C32,'11. Indirect Costs'!$Y$13:$Y$62)</f>
        <v>0</v>
      </c>
      <c r="H32" s="153">
        <f ca="1">SUMIF('2. Annual Costs of Staff Posts'!$H$12:$H$311,$C32,'2. Annual Costs of Staff Posts'!$AI$12:$AI$311)+SUMIF('3.Travel,Subsistence&amp;Conference'!$I$12:$I$70,'Summary of Costs by Income Band'!$C32,'3.Travel,Subsistence&amp;Conference'!$T$12:$T$70)+SUMIF('4. Equipment'!$H$12:$H$82,'Summary of Costs by Income Band'!$C32,'4. Equipment'!$T$12:$T$82)+SUMIF('5. Consumables'!$H$12:$H$61,'Summary of Costs by Income Band'!$C32,'5. Consumables'!$S$12:$S$61)+SUMIF('6. CPI'!$H$12:$H$61,'Summary of Costs by Income Band'!$C32,'6. CPI'!$S$12:$S$61)+SUMIF('7. Dissemination'!$H$12:$H$61,'Summary of Costs by Income Band'!$C32,'7. Dissemination'!$S$12:$S$61)+SUMIF('8. Risk Management &amp; Assurance'!$H$12:$H$61,'Summary of Costs by Income Band'!$C32,'8. Risk Management &amp; Assurance'!$S$12:$S$61)+SUMIF('9. External Intervention Costs'!$H$38:$H$80,'Summary of Costs by Income Band'!$C32,'9. External Intervention Costs'!$M$38:$M$80)+SUMIF('10. Other Direct Costs '!$H$12:$H$61,'Summary of Costs by Income Band'!$C32,'10. Other Direct Costs '!$S$12:$S$61)+SUMIF('11. Indirect Costs'!$G$13:$G$62,'Summary of Costs by Income Band'!$C32,'11. Indirect Costs'!$AC$13:$AC$62)</f>
        <v>0</v>
      </c>
      <c r="I32" s="73">
        <f t="shared" ca="1" si="1"/>
        <v>0</v>
      </c>
      <c r="J32" s="64"/>
    </row>
    <row r="33" spans="2:14" ht="30" customHeight="1" x14ac:dyDescent="0.25">
      <c r="B33" s="81">
        <f t="shared" si="0"/>
        <v>19</v>
      </c>
      <c r="C33" s="87" t="str">
        <f ca="1">IFERROR(OFFSET('START - AWARD DETAILS'!$G$20,MATCH(B33,'START - AWARD DETAILS'!$R$20:$R$40,0)-1,0),"")</f>
        <v/>
      </c>
      <c r="D33" s="153">
        <f ca="1">SUMIF('2. Annual Costs of Staff Posts'!$H$12:$H$311,$C33,'2. Annual Costs of Staff Posts'!$O$12:$O$311)+SUMIF('3.Travel,Subsistence&amp;Conference'!$I$12:$I$70,'Summary of Costs by Income Band'!$C33,'3.Travel,Subsistence&amp;Conference'!$L$12:$L$70)+SUMIF('4. Equipment'!$H$12:$H$82,'Summary of Costs by Income Band'!$C33,'4. Equipment'!$L$12:$L$82)+SUMIF('5. Consumables'!$H$12:$H$61,'Summary of Costs by Income Band'!$C33,'5. Consumables'!$K$12:$K$61)+SUMIF('6. CPI'!$H$12:$H$61,'Summary of Costs by Income Band'!$C33,'6. CPI'!$K$12:$K$61)+SUMIF('7. Dissemination'!$H$12:$H$61,'Summary of Costs by Income Band'!$C33,'7. Dissemination'!$K$12:$K$61)+SUMIF('8. Risk Management &amp; Assurance'!$H$12:$H$61,'Summary of Costs by Income Band'!$C33,'8. Risk Management &amp; Assurance'!$K$12:$K$61)+SUMIF('9. External Intervention Costs'!$H$38:$H$80,'Summary of Costs by Income Band'!$C33,'9. External Intervention Costs'!$I$38:$I$80)+SUMIF('10. Other Direct Costs '!$H$12:$H$61,'Summary of Costs by Income Band'!$C33,'10. Other Direct Costs '!$K$12:$K$61)+SUMIF('11. Indirect Costs'!$G$13:$G$62,'Summary of Costs by Income Band'!$C33,'11. Indirect Costs'!$M$13:$M$62)</f>
        <v>0</v>
      </c>
      <c r="E33" s="153">
        <f ca="1">SUMIF('2. Annual Costs of Staff Posts'!$H$12:$H$311,$C33,'2. Annual Costs of Staff Posts'!$T$12:$T$311)+SUMIF('3.Travel,Subsistence&amp;Conference'!$I$12:$I$70,'Summary of Costs by Income Band'!$C33,'3.Travel,Subsistence&amp;Conference'!$N$12:$N$70)+SUMIF('4. Equipment'!$H$12:$H$82,'Summary of Costs by Income Band'!$C33,'4. Equipment'!$N$12:$N$82)+SUMIF('5. Consumables'!$H$12:$H$61,'Summary of Costs by Income Band'!$C33,'5. Consumables'!$M$12:$M$61)+SUMIF('6. CPI'!$H$12:$H$61,'Summary of Costs by Income Band'!$C33,'6. CPI'!$M$12:$M$61)+SUMIF('7. Dissemination'!$H$12:$H$61,'Summary of Costs by Income Band'!$C33,'7. Dissemination'!$M$12:$M$61)+SUMIF('8. Risk Management &amp; Assurance'!$H$12:$H$61,'Summary of Costs by Income Band'!$C33,'8. Risk Management &amp; Assurance'!$M$12:$M$61)+SUMIF('9. External Intervention Costs'!$H$38:$H$80,'Summary of Costs by Income Band'!$C33,'9. External Intervention Costs'!$J$38:$J$80)+SUMIF('10. Other Direct Costs '!$H$12:$H$61,'Summary of Costs by Income Band'!$C33,'10. Other Direct Costs '!$M$12:$M$61)+SUMIF('11. Indirect Costs'!$G$13:$G$62,'Summary of Costs by Income Band'!$C33,'11. Indirect Costs'!$Q$13:$Q$62)</f>
        <v>0</v>
      </c>
      <c r="F33" s="153">
        <f ca="1">SUMIF('2. Annual Costs of Staff Posts'!$H$12:$H$311,$C33,'2. Annual Costs of Staff Posts'!$Y$12:$Y$311)+SUMIF('3.Travel,Subsistence&amp;Conference'!$I$12:$I$70,'Summary of Costs by Income Band'!$C33,'3.Travel,Subsistence&amp;Conference'!$P$12:$P$70)+SUMIF('4. Equipment'!$H$12:$H$82,'Summary of Costs by Income Band'!$C33,'4. Equipment'!$P$12:$P$82)+SUMIF('5. Consumables'!$H$12:$H$61,'Summary of Costs by Income Band'!$C33,'5. Consumables'!$O$12:$O$61)+SUMIF('6. CPI'!$H$12:$H$61,'Summary of Costs by Income Band'!$C33,'6. CPI'!$O$12:$O$61)+SUMIF('7. Dissemination'!$H$12:$H$61,'Summary of Costs by Income Band'!$C33,'7. Dissemination'!$O$12:$O$61)+SUMIF('8. Risk Management &amp; Assurance'!$H$12:$H$61,'Summary of Costs by Income Band'!$C33,'8. Risk Management &amp; Assurance'!$O$12:$O$61)+SUMIF('9. External Intervention Costs'!$H$38:$H$80,'Summary of Costs by Income Band'!$C33,'9. External Intervention Costs'!$K$38:$K$80)+SUMIF('10. Other Direct Costs '!$H$12:$H$61,'Summary of Costs by Income Band'!$C33,'10. Other Direct Costs '!$O$12:$O$61)+SUMIF('11. Indirect Costs'!$G$13:$G$62,'Summary of Costs by Income Band'!$C33,'11. Indirect Costs'!$U$13:$U$62)</f>
        <v>0</v>
      </c>
      <c r="G33" s="153">
        <f ca="1">SUMIF('2. Annual Costs of Staff Posts'!$H$12:$H$311,$C33,'2. Annual Costs of Staff Posts'!$AD$12:$AD$311)+SUMIF('3.Travel,Subsistence&amp;Conference'!$I$12:$I$70,'Summary of Costs by Income Band'!$C33,'3.Travel,Subsistence&amp;Conference'!$R$12:$R$70)+SUMIF('4. Equipment'!$H$12:$H$82,'Summary of Costs by Income Band'!$C33,'4. Equipment'!$R$12:$R$82)+SUMIF('5. Consumables'!$H$12:$H$61,'Summary of Costs by Income Band'!$C33,'5. Consumables'!$Q$12:$Q$61)+SUMIF('6. CPI'!$H$12:$H$61,'Summary of Costs by Income Band'!$C33,'6. CPI'!$Q$12:$Q$61)+SUMIF('7. Dissemination'!$H$12:$H$61,'Summary of Costs by Income Band'!$C33,'7. Dissemination'!$Q$12:$Q$61)+SUMIF('8. Risk Management &amp; Assurance'!$H$12:$H$61,'Summary of Costs by Income Band'!$C33,'8. Risk Management &amp; Assurance'!$Q$12:$Q$61)+SUMIF('9. External Intervention Costs'!$H$38:$H$80,'Summary of Costs by Income Band'!$C33,'9. External Intervention Costs'!$L$38:$L$80)+SUMIF('10. Other Direct Costs '!$H$12:$H$61,'Summary of Costs by Income Band'!$C33,'10. Other Direct Costs '!$Q$12:$Q$61)+SUMIF('11. Indirect Costs'!$G$13:$G$62,'Summary of Costs by Income Band'!$C33,'11. Indirect Costs'!$Y$13:$Y$62)</f>
        <v>0</v>
      </c>
      <c r="H33" s="153">
        <f ca="1">SUMIF('2. Annual Costs of Staff Posts'!$H$12:$H$311,$C33,'2. Annual Costs of Staff Posts'!$AI$12:$AI$311)+SUMIF('3.Travel,Subsistence&amp;Conference'!$I$12:$I$70,'Summary of Costs by Income Band'!$C33,'3.Travel,Subsistence&amp;Conference'!$T$12:$T$70)+SUMIF('4. Equipment'!$H$12:$H$82,'Summary of Costs by Income Band'!$C33,'4. Equipment'!$T$12:$T$82)+SUMIF('5. Consumables'!$H$12:$H$61,'Summary of Costs by Income Band'!$C33,'5. Consumables'!$S$12:$S$61)+SUMIF('6. CPI'!$H$12:$H$61,'Summary of Costs by Income Band'!$C33,'6. CPI'!$S$12:$S$61)+SUMIF('7. Dissemination'!$H$12:$H$61,'Summary of Costs by Income Band'!$C33,'7. Dissemination'!$S$12:$S$61)+SUMIF('8. Risk Management &amp; Assurance'!$H$12:$H$61,'Summary of Costs by Income Band'!$C33,'8. Risk Management &amp; Assurance'!$S$12:$S$61)+SUMIF('9. External Intervention Costs'!$H$38:$H$80,'Summary of Costs by Income Band'!$C33,'9. External Intervention Costs'!$M$38:$M$80)+SUMIF('10. Other Direct Costs '!$H$12:$H$61,'Summary of Costs by Income Band'!$C33,'10. Other Direct Costs '!$S$12:$S$61)+SUMIF('11. Indirect Costs'!$G$13:$G$62,'Summary of Costs by Income Band'!$C33,'11. Indirect Costs'!$AC$13:$AC$62)</f>
        <v>0</v>
      </c>
      <c r="I33" s="73">
        <f t="shared" ca="1" si="1"/>
        <v>0</v>
      </c>
      <c r="J33" s="64"/>
    </row>
    <row r="34" spans="2:14" ht="30" customHeight="1" thickBot="1" x14ac:dyDescent="0.3">
      <c r="B34" s="81">
        <f t="shared" si="0"/>
        <v>20</v>
      </c>
      <c r="C34" s="87" t="str">
        <f ca="1">IFERROR(OFFSET('START - AWARD DETAILS'!$G$20,MATCH(B34,'START - AWARD DETAILS'!$R$20:$R$40,0)-1,0),"")</f>
        <v/>
      </c>
      <c r="D34" s="153">
        <f ca="1">SUMIF('2. Annual Costs of Staff Posts'!$H$12:$H$311,$C34,'2. Annual Costs of Staff Posts'!$O$12:$O$311)+SUMIF('3.Travel,Subsistence&amp;Conference'!$I$12:$I$70,'Summary of Costs by Income Band'!$C34,'3.Travel,Subsistence&amp;Conference'!$L$12:$L$70)+SUMIF('4. Equipment'!$H$12:$H$82,'Summary of Costs by Income Band'!$C34,'4. Equipment'!$L$12:$L$82)+SUMIF('5. Consumables'!$H$12:$H$61,'Summary of Costs by Income Band'!$C34,'5. Consumables'!$K$12:$K$61)+SUMIF('6. CPI'!$H$12:$H$61,'Summary of Costs by Income Band'!$C34,'6. CPI'!$K$12:$K$61)+SUMIF('7. Dissemination'!$H$12:$H$61,'Summary of Costs by Income Band'!$C34,'7. Dissemination'!$K$12:$K$61)+SUMIF('8. Risk Management &amp; Assurance'!$H$12:$H$61,'Summary of Costs by Income Band'!$C34,'8. Risk Management &amp; Assurance'!$K$12:$K$61)+SUMIF('9. External Intervention Costs'!$H$38:$H$80,'Summary of Costs by Income Band'!$C34,'9. External Intervention Costs'!$I$38:$I$80)+SUMIF('10. Other Direct Costs '!$H$12:$H$61,'Summary of Costs by Income Band'!$C34,'10. Other Direct Costs '!$K$12:$K$61)+SUMIF('11. Indirect Costs'!$G$13:$G$62,'Summary of Costs by Income Band'!$C34,'11. Indirect Costs'!$M$13:$M$62)</f>
        <v>0</v>
      </c>
      <c r="E34" s="153">
        <f ca="1">SUMIF('2. Annual Costs of Staff Posts'!$H$12:$H$311,$C34,'2. Annual Costs of Staff Posts'!$T$12:$T$311)+SUMIF('3.Travel,Subsistence&amp;Conference'!$I$12:$I$70,'Summary of Costs by Income Band'!$C34,'3.Travel,Subsistence&amp;Conference'!$N$12:$N$70)+SUMIF('4. Equipment'!$H$12:$H$82,'Summary of Costs by Income Band'!$C34,'4. Equipment'!$N$12:$N$82)+SUMIF('5. Consumables'!$H$12:$H$61,'Summary of Costs by Income Band'!$C34,'5. Consumables'!$M$12:$M$61)+SUMIF('6. CPI'!$H$12:$H$61,'Summary of Costs by Income Band'!$C34,'6. CPI'!$M$12:$M$61)+SUMIF('7. Dissemination'!$H$12:$H$61,'Summary of Costs by Income Band'!$C34,'7. Dissemination'!$M$12:$M$61)+SUMIF('8. Risk Management &amp; Assurance'!$H$12:$H$61,'Summary of Costs by Income Band'!$C34,'8. Risk Management &amp; Assurance'!$M$12:$M$61)+SUMIF('9. External Intervention Costs'!$H$38:$H$80,'Summary of Costs by Income Band'!$C34,'9. External Intervention Costs'!$J$38:$J$80)+SUMIF('10. Other Direct Costs '!$H$12:$H$61,'Summary of Costs by Income Band'!$C34,'10. Other Direct Costs '!$M$12:$M$61)+SUMIF('11. Indirect Costs'!$G$13:$G$62,'Summary of Costs by Income Band'!$C34,'11. Indirect Costs'!$Q$13:$Q$62)</f>
        <v>0</v>
      </c>
      <c r="F34" s="153">
        <f ca="1">SUMIF('2. Annual Costs of Staff Posts'!$H$12:$H$311,$C34,'2. Annual Costs of Staff Posts'!$Y$12:$Y$311)+SUMIF('3.Travel,Subsistence&amp;Conference'!$I$12:$I$70,'Summary of Costs by Income Band'!$C34,'3.Travel,Subsistence&amp;Conference'!$P$12:$P$70)+SUMIF('4. Equipment'!$H$12:$H$82,'Summary of Costs by Income Band'!$C34,'4. Equipment'!$P$12:$P$82)+SUMIF('5. Consumables'!$H$12:$H$61,'Summary of Costs by Income Band'!$C34,'5. Consumables'!$O$12:$O$61)+SUMIF('6. CPI'!$H$12:$H$61,'Summary of Costs by Income Band'!$C34,'6. CPI'!$O$12:$O$61)+SUMIF('7. Dissemination'!$H$12:$H$61,'Summary of Costs by Income Band'!$C34,'7. Dissemination'!$O$12:$O$61)+SUMIF('8. Risk Management &amp; Assurance'!$H$12:$H$61,'Summary of Costs by Income Band'!$C34,'8. Risk Management &amp; Assurance'!$O$12:$O$61)+SUMIF('9. External Intervention Costs'!$H$38:$H$80,'Summary of Costs by Income Band'!$C34,'9. External Intervention Costs'!$K$38:$K$80)+SUMIF('10. Other Direct Costs '!$H$12:$H$61,'Summary of Costs by Income Band'!$C34,'10. Other Direct Costs '!$O$12:$O$61)+SUMIF('11. Indirect Costs'!$G$13:$G$62,'Summary of Costs by Income Band'!$C34,'11. Indirect Costs'!$U$13:$U$62)</f>
        <v>0</v>
      </c>
      <c r="G34" s="153">
        <f ca="1">SUMIF('2. Annual Costs of Staff Posts'!$H$12:$H$311,$C34,'2. Annual Costs of Staff Posts'!$AD$12:$AD$311)+SUMIF('3.Travel,Subsistence&amp;Conference'!$I$12:$I$70,'Summary of Costs by Income Band'!$C34,'3.Travel,Subsistence&amp;Conference'!$R$12:$R$70)+SUMIF('4. Equipment'!$H$12:$H$82,'Summary of Costs by Income Band'!$C34,'4. Equipment'!$R$12:$R$82)+SUMIF('5. Consumables'!$H$12:$H$61,'Summary of Costs by Income Band'!$C34,'5. Consumables'!$Q$12:$Q$61)+SUMIF('6. CPI'!$H$12:$H$61,'Summary of Costs by Income Band'!$C34,'6. CPI'!$Q$12:$Q$61)+SUMIF('7. Dissemination'!$H$12:$H$61,'Summary of Costs by Income Band'!$C34,'7. Dissemination'!$Q$12:$Q$61)+SUMIF('8. Risk Management &amp; Assurance'!$H$12:$H$61,'Summary of Costs by Income Band'!$C34,'8. Risk Management &amp; Assurance'!$Q$12:$Q$61)+SUMIF('9. External Intervention Costs'!$H$38:$H$80,'Summary of Costs by Income Band'!$C34,'9. External Intervention Costs'!$L$38:$L$80)+SUMIF('10. Other Direct Costs '!$H$12:$H$61,'Summary of Costs by Income Band'!$C34,'10. Other Direct Costs '!$Q$12:$Q$61)+SUMIF('11. Indirect Costs'!$G$13:$G$62,'Summary of Costs by Income Band'!$C34,'11. Indirect Costs'!$Y$13:$Y$62)</f>
        <v>0</v>
      </c>
      <c r="H34" s="153">
        <f ca="1">SUMIF('2. Annual Costs of Staff Posts'!$H$12:$H$311,$C34,'2. Annual Costs of Staff Posts'!$AI$12:$AI$311)+SUMIF('3.Travel,Subsistence&amp;Conference'!$I$12:$I$70,'Summary of Costs by Income Band'!$C34,'3.Travel,Subsistence&amp;Conference'!$T$12:$T$70)+SUMIF('4. Equipment'!$H$12:$H$82,'Summary of Costs by Income Band'!$C34,'4. Equipment'!$T$12:$T$82)+SUMIF('5. Consumables'!$H$12:$H$61,'Summary of Costs by Income Band'!$C34,'5. Consumables'!$S$12:$S$61)+SUMIF('6. CPI'!$H$12:$H$61,'Summary of Costs by Income Band'!$C34,'6. CPI'!$S$12:$S$61)+SUMIF('7. Dissemination'!$H$12:$H$61,'Summary of Costs by Income Band'!$C34,'7. Dissemination'!$S$12:$S$61)+SUMIF('8. Risk Management &amp; Assurance'!$H$12:$H$61,'Summary of Costs by Income Band'!$C34,'8. Risk Management &amp; Assurance'!$S$12:$S$61)+SUMIF('9. External Intervention Costs'!$H$38:$H$80,'Summary of Costs by Income Band'!$C34,'9. External Intervention Costs'!$M$38:$M$80)+SUMIF('10. Other Direct Costs '!$H$12:$H$61,'Summary of Costs by Income Band'!$C34,'10. Other Direct Costs '!$S$12:$S$61)+SUMIF('11. Indirect Costs'!$G$13:$G$62,'Summary of Costs by Income Band'!$C34,'11. Indirect Costs'!$AC$13:$AC$62)</f>
        <v>0</v>
      </c>
      <c r="I34" s="73">
        <f t="shared" ca="1" si="1"/>
        <v>0</v>
      </c>
      <c r="J34" s="64"/>
    </row>
    <row r="35" spans="2:14" ht="30" customHeight="1" thickBot="1" x14ac:dyDescent="0.3">
      <c r="B35" s="64"/>
      <c r="C35" s="83" t="s">
        <v>150</v>
      </c>
      <c r="D35" s="33">
        <f t="shared" ref="D35:I35" ca="1" si="2">SUM(D15:D34)</f>
        <v>677976.76</v>
      </c>
      <c r="E35" s="33">
        <f t="shared" ca="1" si="2"/>
        <v>896820.14198766975</v>
      </c>
      <c r="F35" s="33">
        <f t="shared" ca="1" si="2"/>
        <v>852786.34756799205</v>
      </c>
      <c r="G35" s="33">
        <f t="shared" ca="1" si="2"/>
        <v>743660.75332331914</v>
      </c>
      <c r="H35" s="33">
        <f t="shared" ca="1" si="2"/>
        <v>85234</v>
      </c>
      <c r="I35" s="49">
        <f t="shared" ca="1" si="2"/>
        <v>3256478.0028789807</v>
      </c>
      <c r="J35" s="64"/>
      <c r="L35" s="168"/>
    </row>
    <row r="36" spans="2:14" ht="8.1" customHeight="1" x14ac:dyDescent="0.25">
      <c r="B36" s="64"/>
      <c r="C36" s="64"/>
      <c r="D36" s="64"/>
      <c r="E36" s="64"/>
      <c r="F36" s="64"/>
      <c r="G36" s="64"/>
      <c r="H36" s="64"/>
      <c r="I36" s="64"/>
      <c r="J36" s="64"/>
    </row>
    <row r="37" spans="2:14" ht="8.1" customHeight="1" thickBot="1" x14ac:dyDescent="0.3">
      <c r="B37" s="64"/>
      <c r="C37" s="64"/>
      <c r="D37" s="64"/>
      <c r="E37" s="64"/>
      <c r="F37" s="64"/>
      <c r="G37" s="64"/>
      <c r="H37" s="64"/>
      <c r="I37" s="64"/>
      <c r="J37" s="64"/>
    </row>
    <row r="38" spans="2:14" ht="30" customHeight="1" thickBot="1" x14ac:dyDescent="0.3">
      <c r="B38" s="64"/>
      <c r="C38" s="218" t="s">
        <v>482</v>
      </c>
      <c r="D38" s="85" t="s">
        <v>11</v>
      </c>
      <c r="E38" s="85" t="s">
        <v>12</v>
      </c>
      <c r="F38" s="85" t="s">
        <v>13</v>
      </c>
      <c r="G38" s="85" t="s">
        <v>14</v>
      </c>
      <c r="H38" s="86" t="s">
        <v>15</v>
      </c>
      <c r="I38" s="514" t="s">
        <v>445</v>
      </c>
      <c r="J38" s="64"/>
    </row>
    <row r="39" spans="2:14" ht="30" customHeight="1" x14ac:dyDescent="0.25">
      <c r="B39" s="81">
        <v>1</v>
      </c>
      <c r="C39" s="87" t="str">
        <f ca="1">C15</f>
        <v>N/A</v>
      </c>
      <c r="D39" s="93">
        <f ca="1">IFERROR(D15/D$35,0)</f>
        <v>0.37879581595097744</v>
      </c>
      <c r="E39" s="93">
        <f t="shared" ref="D39:H53" ca="1" si="3">IFERROR(E15/E$35,0)</f>
        <v>0.29100388112297532</v>
      </c>
      <c r="F39" s="93">
        <f t="shared" ca="1" si="3"/>
        <v>0.30933111009608416</v>
      </c>
      <c r="G39" s="93">
        <f t="shared" ca="1" si="3"/>
        <v>0.35904510508332954</v>
      </c>
      <c r="H39" s="93">
        <f t="shared" ca="1" si="3"/>
        <v>0</v>
      </c>
      <c r="I39" s="683">
        <f ca="1">IFERROR(I15/$I$35,0)</f>
        <v>0.32200248303594925</v>
      </c>
      <c r="J39" s="64"/>
    </row>
    <row r="40" spans="2:14" ht="30" customHeight="1" x14ac:dyDescent="0.25">
      <c r="B40" s="81">
        <f>B39+1</f>
        <v>2</v>
      </c>
      <c r="C40" s="87" t="str">
        <f ca="1">C16</f>
        <v>Lower Middle Income Countries and Territories</v>
      </c>
      <c r="D40" s="93">
        <f t="shared" ca="1" si="3"/>
        <v>0.58686672386823402</v>
      </c>
      <c r="E40" s="93">
        <f t="shared" ca="1" si="3"/>
        <v>0.62808803418661896</v>
      </c>
      <c r="F40" s="93">
        <f t="shared" ca="1" si="3"/>
        <v>0.58048888964012335</v>
      </c>
      <c r="G40" s="93">
        <f t="shared" ca="1" si="3"/>
        <v>0.5687714433090505</v>
      </c>
      <c r="H40" s="93">
        <f t="shared" ca="1" si="3"/>
        <v>0.60813759767229036</v>
      </c>
      <c r="I40" s="683">
        <f t="shared" ref="I40:I59" ca="1" si="4">IFERROR(I16/$I$35,0)</f>
        <v>0.59297314408168633</v>
      </c>
      <c r="J40" s="64"/>
      <c r="N40" s="206"/>
    </row>
    <row r="41" spans="2:14" ht="30" customHeight="1" x14ac:dyDescent="0.25">
      <c r="B41" s="81">
        <f t="shared" ref="B41:B58" si="5">B40+1</f>
        <v>3</v>
      </c>
      <c r="C41" s="87" t="str">
        <f ca="1">C17</f>
        <v/>
      </c>
      <c r="D41" s="93">
        <f t="shared" ca="1" si="3"/>
        <v>0</v>
      </c>
      <c r="E41" s="93">
        <f t="shared" ca="1" si="3"/>
        <v>0</v>
      </c>
      <c r="F41" s="93">
        <f t="shared" ca="1" si="3"/>
        <v>0</v>
      </c>
      <c r="G41" s="93">
        <f t="shared" ca="1" si="3"/>
        <v>0</v>
      </c>
      <c r="H41" s="93">
        <f t="shared" ca="1" si="3"/>
        <v>0</v>
      </c>
      <c r="I41" s="683">
        <f t="shared" ca="1" si="4"/>
        <v>0</v>
      </c>
      <c r="J41" s="64"/>
      <c r="N41" s="206"/>
    </row>
    <row r="42" spans="2:14" ht="30" customHeight="1" x14ac:dyDescent="0.25">
      <c r="B42" s="81">
        <f t="shared" si="5"/>
        <v>4</v>
      </c>
      <c r="C42" s="87" t="str">
        <f t="shared" ref="C42:C58" ca="1" si="6">C18</f>
        <v>Least Developed Countries</v>
      </c>
      <c r="D42" s="93">
        <f t="shared" ca="1" si="3"/>
        <v>3.4337460180788495E-2</v>
      </c>
      <c r="E42" s="93">
        <f t="shared" ca="1" si="3"/>
        <v>8.0908084690405641E-2</v>
      </c>
      <c r="F42" s="93">
        <f t="shared" ca="1" si="3"/>
        <v>0.11018000026379249</v>
      </c>
      <c r="G42" s="93">
        <f t="shared" ca="1" si="3"/>
        <v>7.218345160761995E-2</v>
      </c>
      <c r="H42" s="93">
        <f t="shared" ca="1" si="3"/>
        <v>0.39186240232770958</v>
      </c>
      <c r="I42" s="683">
        <f t="shared" ca="1" si="4"/>
        <v>8.502437288236446E-2</v>
      </c>
      <c r="J42" s="64"/>
      <c r="N42" s="206"/>
    </row>
    <row r="43" spans="2:14" ht="30" customHeight="1" x14ac:dyDescent="0.25">
      <c r="B43" s="81">
        <f t="shared" si="5"/>
        <v>5</v>
      </c>
      <c r="C43" s="87" t="str">
        <f t="shared" ca="1" si="6"/>
        <v/>
      </c>
      <c r="D43" s="93">
        <f t="shared" ca="1" si="3"/>
        <v>0</v>
      </c>
      <c r="E43" s="93">
        <f t="shared" ca="1" si="3"/>
        <v>0</v>
      </c>
      <c r="F43" s="93">
        <f t="shared" ca="1" si="3"/>
        <v>0</v>
      </c>
      <c r="G43" s="93">
        <f t="shared" ca="1" si="3"/>
        <v>0</v>
      </c>
      <c r="H43" s="93">
        <f t="shared" ca="1" si="3"/>
        <v>0</v>
      </c>
      <c r="I43" s="683">
        <f t="shared" ca="1" si="4"/>
        <v>0</v>
      </c>
      <c r="J43" s="64"/>
      <c r="N43" s="206"/>
    </row>
    <row r="44" spans="2:14" ht="30" customHeight="1" x14ac:dyDescent="0.25">
      <c r="B44" s="81">
        <f t="shared" si="5"/>
        <v>6</v>
      </c>
      <c r="C44" s="87" t="str">
        <f t="shared" ca="1" si="6"/>
        <v/>
      </c>
      <c r="D44" s="93">
        <f t="shared" ca="1" si="3"/>
        <v>0</v>
      </c>
      <c r="E44" s="93">
        <f t="shared" ca="1" si="3"/>
        <v>0</v>
      </c>
      <c r="F44" s="93">
        <f t="shared" ca="1" si="3"/>
        <v>0</v>
      </c>
      <c r="G44" s="93">
        <f t="shared" ca="1" si="3"/>
        <v>0</v>
      </c>
      <c r="H44" s="93">
        <f t="shared" ca="1" si="3"/>
        <v>0</v>
      </c>
      <c r="I44" s="683">
        <f t="shared" ca="1" si="4"/>
        <v>0</v>
      </c>
      <c r="J44" s="64"/>
      <c r="N44" s="206"/>
    </row>
    <row r="45" spans="2:14" ht="30" customHeight="1" x14ac:dyDescent="0.25">
      <c r="B45" s="81">
        <f t="shared" si="5"/>
        <v>7</v>
      </c>
      <c r="C45" s="87" t="str">
        <f t="shared" ca="1" si="6"/>
        <v/>
      </c>
      <c r="D45" s="93">
        <f t="shared" ca="1" si="3"/>
        <v>0</v>
      </c>
      <c r="E45" s="93">
        <f t="shared" ca="1" si="3"/>
        <v>0</v>
      </c>
      <c r="F45" s="93">
        <f t="shared" ca="1" si="3"/>
        <v>0</v>
      </c>
      <c r="G45" s="93">
        <f t="shared" ca="1" si="3"/>
        <v>0</v>
      </c>
      <c r="H45" s="93">
        <f t="shared" ca="1" si="3"/>
        <v>0</v>
      </c>
      <c r="I45" s="683">
        <f t="shared" ca="1" si="4"/>
        <v>0</v>
      </c>
      <c r="J45" s="64"/>
      <c r="N45" s="206"/>
    </row>
    <row r="46" spans="2:14" ht="30" customHeight="1" x14ac:dyDescent="0.25">
      <c r="B46" s="81">
        <f t="shared" si="5"/>
        <v>8</v>
      </c>
      <c r="C46" s="87" t="str">
        <f t="shared" ca="1" si="6"/>
        <v/>
      </c>
      <c r="D46" s="93">
        <f t="shared" ca="1" si="3"/>
        <v>0</v>
      </c>
      <c r="E46" s="93">
        <f t="shared" ca="1" si="3"/>
        <v>0</v>
      </c>
      <c r="F46" s="93">
        <f t="shared" ca="1" si="3"/>
        <v>0</v>
      </c>
      <c r="G46" s="93">
        <f t="shared" ca="1" si="3"/>
        <v>0</v>
      </c>
      <c r="H46" s="93">
        <f t="shared" ca="1" si="3"/>
        <v>0</v>
      </c>
      <c r="I46" s="683">
        <f t="shared" ca="1" si="4"/>
        <v>0</v>
      </c>
      <c r="J46" s="64"/>
      <c r="N46" s="206"/>
    </row>
    <row r="47" spans="2:14" ht="30" customHeight="1" x14ac:dyDescent="0.25">
      <c r="B47" s="81">
        <f t="shared" si="5"/>
        <v>9</v>
      </c>
      <c r="C47" s="87" t="str">
        <f t="shared" ca="1" si="6"/>
        <v/>
      </c>
      <c r="D47" s="93">
        <f t="shared" ca="1" si="3"/>
        <v>0</v>
      </c>
      <c r="E47" s="93">
        <f t="shared" ca="1" si="3"/>
        <v>0</v>
      </c>
      <c r="F47" s="93">
        <f t="shared" ca="1" si="3"/>
        <v>0</v>
      </c>
      <c r="G47" s="93">
        <f t="shared" ca="1" si="3"/>
        <v>0</v>
      </c>
      <c r="H47" s="93">
        <f t="shared" ca="1" si="3"/>
        <v>0</v>
      </c>
      <c r="I47" s="683">
        <f t="shared" ca="1" si="4"/>
        <v>0</v>
      </c>
      <c r="J47" s="64"/>
      <c r="N47" s="206"/>
    </row>
    <row r="48" spans="2:14" ht="30" customHeight="1" x14ac:dyDescent="0.25">
      <c r="B48" s="81">
        <f t="shared" si="5"/>
        <v>10</v>
      </c>
      <c r="C48" s="87" t="str">
        <f t="shared" ca="1" si="6"/>
        <v/>
      </c>
      <c r="D48" s="93">
        <f t="shared" ca="1" si="3"/>
        <v>0</v>
      </c>
      <c r="E48" s="93">
        <f t="shared" ca="1" si="3"/>
        <v>0</v>
      </c>
      <c r="F48" s="93">
        <f t="shared" ca="1" si="3"/>
        <v>0</v>
      </c>
      <c r="G48" s="93">
        <f t="shared" ca="1" si="3"/>
        <v>0</v>
      </c>
      <c r="H48" s="93">
        <f t="shared" ca="1" si="3"/>
        <v>0</v>
      </c>
      <c r="I48" s="683">
        <f t="shared" ca="1" si="4"/>
        <v>0</v>
      </c>
      <c r="J48" s="64"/>
    </row>
    <row r="49" spans="2:10" ht="30" customHeight="1" x14ac:dyDescent="0.25">
      <c r="B49" s="81">
        <f t="shared" si="5"/>
        <v>11</v>
      </c>
      <c r="C49" s="87" t="str">
        <f t="shared" ca="1" si="6"/>
        <v/>
      </c>
      <c r="D49" s="93">
        <f t="shared" ca="1" si="3"/>
        <v>0</v>
      </c>
      <c r="E49" s="93">
        <f t="shared" ca="1" si="3"/>
        <v>0</v>
      </c>
      <c r="F49" s="93">
        <f t="shared" ca="1" si="3"/>
        <v>0</v>
      </c>
      <c r="G49" s="93">
        <f t="shared" ca="1" si="3"/>
        <v>0</v>
      </c>
      <c r="H49" s="93">
        <f t="shared" ca="1" si="3"/>
        <v>0</v>
      </c>
      <c r="I49" s="683">
        <f t="shared" ca="1" si="4"/>
        <v>0</v>
      </c>
      <c r="J49" s="64"/>
    </row>
    <row r="50" spans="2:10" ht="30" customHeight="1" x14ac:dyDescent="0.25">
      <c r="B50" s="81">
        <f t="shared" si="5"/>
        <v>12</v>
      </c>
      <c r="C50" s="87" t="str">
        <f t="shared" ca="1" si="6"/>
        <v/>
      </c>
      <c r="D50" s="93">
        <f t="shared" ca="1" si="3"/>
        <v>0</v>
      </c>
      <c r="E50" s="93">
        <f t="shared" ca="1" si="3"/>
        <v>0</v>
      </c>
      <c r="F50" s="93">
        <f t="shared" ca="1" si="3"/>
        <v>0</v>
      </c>
      <c r="G50" s="93">
        <f t="shared" ca="1" si="3"/>
        <v>0</v>
      </c>
      <c r="H50" s="93">
        <f t="shared" ca="1" si="3"/>
        <v>0</v>
      </c>
      <c r="I50" s="683">
        <f t="shared" ca="1" si="4"/>
        <v>0</v>
      </c>
      <c r="J50" s="64"/>
    </row>
    <row r="51" spans="2:10" ht="30" customHeight="1" x14ac:dyDescent="0.25">
      <c r="B51" s="81">
        <f t="shared" si="5"/>
        <v>13</v>
      </c>
      <c r="C51" s="87" t="str">
        <f t="shared" ca="1" si="6"/>
        <v/>
      </c>
      <c r="D51" s="93">
        <f t="shared" ca="1" si="3"/>
        <v>0</v>
      </c>
      <c r="E51" s="93">
        <f t="shared" ca="1" si="3"/>
        <v>0</v>
      </c>
      <c r="F51" s="93">
        <f t="shared" ca="1" si="3"/>
        <v>0</v>
      </c>
      <c r="G51" s="93">
        <f t="shared" ca="1" si="3"/>
        <v>0</v>
      </c>
      <c r="H51" s="93">
        <f t="shared" ca="1" si="3"/>
        <v>0</v>
      </c>
      <c r="I51" s="683">
        <f t="shared" ca="1" si="4"/>
        <v>0</v>
      </c>
      <c r="J51" s="64"/>
    </row>
    <row r="52" spans="2:10" ht="30" customHeight="1" x14ac:dyDescent="0.25">
      <c r="B52" s="81">
        <f t="shared" si="5"/>
        <v>14</v>
      </c>
      <c r="C52" s="87" t="str">
        <f t="shared" ca="1" si="6"/>
        <v/>
      </c>
      <c r="D52" s="93">
        <f t="shared" ca="1" si="3"/>
        <v>0</v>
      </c>
      <c r="E52" s="93">
        <f t="shared" ca="1" si="3"/>
        <v>0</v>
      </c>
      <c r="F52" s="93">
        <f t="shared" ca="1" si="3"/>
        <v>0</v>
      </c>
      <c r="G52" s="93">
        <f t="shared" ca="1" si="3"/>
        <v>0</v>
      </c>
      <c r="H52" s="93">
        <f t="shared" ca="1" si="3"/>
        <v>0</v>
      </c>
      <c r="I52" s="683">
        <f t="shared" ca="1" si="4"/>
        <v>0</v>
      </c>
      <c r="J52" s="64"/>
    </row>
    <row r="53" spans="2:10" ht="30" customHeight="1" x14ac:dyDescent="0.25">
      <c r="B53" s="81">
        <f t="shared" si="5"/>
        <v>15</v>
      </c>
      <c r="C53" s="87" t="str">
        <f t="shared" ca="1" si="6"/>
        <v/>
      </c>
      <c r="D53" s="93">
        <f t="shared" ca="1" si="3"/>
        <v>0</v>
      </c>
      <c r="E53" s="93">
        <f t="shared" ca="1" si="3"/>
        <v>0</v>
      </c>
      <c r="F53" s="93">
        <f t="shared" ca="1" si="3"/>
        <v>0</v>
      </c>
      <c r="G53" s="93">
        <f t="shared" ca="1" si="3"/>
        <v>0</v>
      </c>
      <c r="H53" s="93">
        <f t="shared" ca="1" si="3"/>
        <v>0</v>
      </c>
      <c r="I53" s="683">
        <f t="shared" ca="1" si="4"/>
        <v>0</v>
      </c>
      <c r="J53" s="64"/>
    </row>
    <row r="54" spans="2:10" ht="30" customHeight="1" x14ac:dyDescent="0.25">
      <c r="B54" s="81">
        <f t="shared" si="5"/>
        <v>16</v>
      </c>
      <c r="C54" s="87" t="str">
        <f t="shared" ca="1" si="6"/>
        <v/>
      </c>
      <c r="D54" s="93">
        <f t="shared" ref="D54:H58" ca="1" si="7">IFERROR(D28/D$35,0)</f>
        <v>0</v>
      </c>
      <c r="E54" s="93">
        <f t="shared" ca="1" si="7"/>
        <v>0</v>
      </c>
      <c r="F54" s="93">
        <f t="shared" ca="1" si="7"/>
        <v>0</v>
      </c>
      <c r="G54" s="93">
        <f t="shared" ca="1" si="7"/>
        <v>0</v>
      </c>
      <c r="H54" s="93">
        <f t="shared" ca="1" si="7"/>
        <v>0</v>
      </c>
      <c r="I54" s="683">
        <f t="shared" ca="1" si="4"/>
        <v>0</v>
      </c>
      <c r="J54" s="64"/>
    </row>
    <row r="55" spans="2:10" ht="30" customHeight="1" x14ac:dyDescent="0.25">
      <c r="B55" s="81">
        <f t="shared" si="5"/>
        <v>17</v>
      </c>
      <c r="C55" s="87" t="str">
        <f t="shared" ca="1" si="6"/>
        <v/>
      </c>
      <c r="D55" s="93">
        <f t="shared" ca="1" si="7"/>
        <v>0</v>
      </c>
      <c r="E55" s="93">
        <f t="shared" ca="1" si="7"/>
        <v>0</v>
      </c>
      <c r="F55" s="93">
        <f t="shared" ca="1" si="7"/>
        <v>0</v>
      </c>
      <c r="G55" s="93">
        <f t="shared" ca="1" si="7"/>
        <v>0</v>
      </c>
      <c r="H55" s="93">
        <f t="shared" ca="1" si="7"/>
        <v>0</v>
      </c>
      <c r="I55" s="683">
        <f t="shared" ca="1" si="4"/>
        <v>0</v>
      </c>
      <c r="J55" s="64"/>
    </row>
    <row r="56" spans="2:10" ht="30" customHeight="1" x14ac:dyDescent="0.25">
      <c r="B56" s="81">
        <f t="shared" si="5"/>
        <v>18</v>
      </c>
      <c r="C56" s="87" t="str">
        <f t="shared" ca="1" si="6"/>
        <v/>
      </c>
      <c r="D56" s="93">
        <f t="shared" ca="1" si="7"/>
        <v>0</v>
      </c>
      <c r="E56" s="93">
        <f t="shared" ca="1" si="7"/>
        <v>0</v>
      </c>
      <c r="F56" s="93">
        <f t="shared" ca="1" si="7"/>
        <v>0</v>
      </c>
      <c r="G56" s="93">
        <f t="shared" ca="1" si="7"/>
        <v>0</v>
      </c>
      <c r="H56" s="93">
        <f t="shared" ca="1" si="7"/>
        <v>0</v>
      </c>
      <c r="I56" s="683">
        <f t="shared" ca="1" si="4"/>
        <v>0</v>
      </c>
      <c r="J56" s="64"/>
    </row>
    <row r="57" spans="2:10" ht="30" customHeight="1" x14ac:dyDescent="0.25">
      <c r="B57" s="81">
        <f t="shared" si="5"/>
        <v>19</v>
      </c>
      <c r="C57" s="87" t="str">
        <f t="shared" ca="1" si="6"/>
        <v/>
      </c>
      <c r="D57" s="93">
        <f t="shared" ca="1" si="7"/>
        <v>0</v>
      </c>
      <c r="E57" s="93">
        <f t="shared" ca="1" si="7"/>
        <v>0</v>
      </c>
      <c r="F57" s="93">
        <f t="shared" ca="1" si="7"/>
        <v>0</v>
      </c>
      <c r="G57" s="93">
        <f t="shared" ca="1" si="7"/>
        <v>0</v>
      </c>
      <c r="H57" s="93">
        <f t="shared" ca="1" si="7"/>
        <v>0</v>
      </c>
      <c r="I57" s="683">
        <f t="shared" ca="1" si="4"/>
        <v>0</v>
      </c>
      <c r="J57" s="64"/>
    </row>
    <row r="58" spans="2:10" ht="30" customHeight="1" thickBot="1" x14ac:dyDescent="0.3">
      <c r="B58" s="81">
        <f t="shared" si="5"/>
        <v>20</v>
      </c>
      <c r="C58" s="87" t="str">
        <f t="shared" ca="1" si="6"/>
        <v/>
      </c>
      <c r="D58" s="93">
        <f t="shared" ca="1" si="7"/>
        <v>0</v>
      </c>
      <c r="E58" s="93">
        <f t="shared" ca="1" si="7"/>
        <v>0</v>
      </c>
      <c r="F58" s="93">
        <f t="shared" ca="1" si="7"/>
        <v>0</v>
      </c>
      <c r="G58" s="93">
        <f t="shared" ca="1" si="7"/>
        <v>0</v>
      </c>
      <c r="H58" s="93">
        <f t="shared" ca="1" si="7"/>
        <v>0</v>
      </c>
      <c r="I58" s="685">
        <f t="shared" ca="1" si="4"/>
        <v>0</v>
      </c>
      <c r="J58" s="64"/>
    </row>
    <row r="59" spans="2:10" ht="30" customHeight="1" thickBot="1" x14ac:dyDescent="0.3">
      <c r="B59" s="81" t="e">
        <f>#REF!+1</f>
        <v>#REF!</v>
      </c>
      <c r="C59" s="83" t="s">
        <v>150</v>
      </c>
      <c r="D59" s="92">
        <f ca="1">SUM(D39:D58)</f>
        <v>1</v>
      </c>
      <c r="E59" s="92">
        <f ca="1">SUM(E39:E58)</f>
        <v>0.99999999999999989</v>
      </c>
      <c r="F59" s="92">
        <f ca="1">SUM(F39:F58)</f>
        <v>1</v>
      </c>
      <c r="G59" s="92">
        <f ca="1">SUM(G39:G58)</f>
        <v>1</v>
      </c>
      <c r="H59" s="92">
        <f ca="1">SUM(H39:H58)</f>
        <v>1</v>
      </c>
      <c r="I59" s="686">
        <f t="shared" ca="1" si="4"/>
        <v>1</v>
      </c>
      <c r="J59" s="64"/>
    </row>
    <row r="60" spans="2:10" ht="8.1" customHeight="1" x14ac:dyDescent="0.25">
      <c r="B60" s="64"/>
      <c r="C60" s="64"/>
      <c r="D60" s="64"/>
      <c r="E60" s="64"/>
      <c r="F60" s="64"/>
      <c r="G60" s="64"/>
      <c r="H60" s="64"/>
      <c r="I60" s="64"/>
      <c r="J60" s="64"/>
    </row>
    <row r="61" spans="2:10" ht="8.1" customHeight="1" x14ac:dyDescent="0.25"/>
    <row r="62" spans="2:10" hidden="1" x14ac:dyDescent="0.25"/>
    <row r="63" spans="2:10" hidden="1" x14ac:dyDescent="0.25">
      <c r="C63" s="107" t="s">
        <v>25</v>
      </c>
    </row>
    <row r="64" spans="2:10" hidden="1" x14ac:dyDescent="0.25">
      <c r="B64" s="107">
        <v>1</v>
      </c>
      <c r="C64" s="107" t="s">
        <v>314</v>
      </c>
    </row>
    <row r="65" spans="2:3" hidden="1" x14ac:dyDescent="0.25">
      <c r="B65" s="107">
        <f>B64+1</f>
        <v>2</v>
      </c>
      <c r="C65" s="119" t="e">
        <f>IF('START - AWARD DETAILS'!#REF!=0,"",'START - AWARD DETAILS'!#REF!)</f>
        <v>#REF!</v>
      </c>
    </row>
    <row r="66" spans="2:3" hidden="1" x14ac:dyDescent="0.25">
      <c r="B66" s="107">
        <f t="shared" ref="B66:B84" si="8">B65+1</f>
        <v>3</v>
      </c>
      <c r="C66" s="119" t="e">
        <f>IF('START - AWARD DETAILS'!#REF!=0,"",'START - AWARD DETAILS'!#REF!)</f>
        <v>#REF!</v>
      </c>
    </row>
    <row r="67" spans="2:3" hidden="1" x14ac:dyDescent="0.25">
      <c r="B67" s="107">
        <f t="shared" si="8"/>
        <v>4</v>
      </c>
      <c r="C67" s="119" t="e">
        <f>IF('START - AWARD DETAILS'!#REF!=0,"",'START - AWARD DETAILS'!#REF!)</f>
        <v>#REF!</v>
      </c>
    </row>
    <row r="68" spans="2:3" hidden="1" x14ac:dyDescent="0.25">
      <c r="B68" s="107">
        <f t="shared" si="8"/>
        <v>5</v>
      </c>
      <c r="C68" s="119" t="e">
        <f>IF('START - AWARD DETAILS'!#REF!=0,"",'START - AWARD DETAILS'!#REF!)</f>
        <v>#REF!</v>
      </c>
    </row>
    <row r="69" spans="2:3" hidden="1" x14ac:dyDescent="0.25">
      <c r="B69" s="107">
        <f t="shared" si="8"/>
        <v>6</v>
      </c>
      <c r="C69" s="119" t="e">
        <f>IF('START - AWARD DETAILS'!#REF!=0,"",'START - AWARD DETAILS'!#REF!)</f>
        <v>#REF!</v>
      </c>
    </row>
    <row r="70" spans="2:3" hidden="1" x14ac:dyDescent="0.25">
      <c r="B70" s="107">
        <f t="shared" si="8"/>
        <v>7</v>
      </c>
      <c r="C70" s="119" t="e">
        <f>IF('START - AWARD DETAILS'!#REF!=0,"",'START - AWARD DETAILS'!#REF!)</f>
        <v>#REF!</v>
      </c>
    </row>
    <row r="71" spans="2:3" hidden="1" x14ac:dyDescent="0.25">
      <c r="B71" s="107">
        <f t="shared" si="8"/>
        <v>8</v>
      </c>
      <c r="C71" s="119" t="e">
        <f>IF('START - AWARD DETAILS'!#REF!=0,"",'START - AWARD DETAILS'!#REF!)</f>
        <v>#REF!</v>
      </c>
    </row>
    <row r="72" spans="2:3" hidden="1" x14ac:dyDescent="0.25">
      <c r="B72" s="107">
        <f t="shared" si="8"/>
        <v>9</v>
      </c>
      <c r="C72" s="119" t="e">
        <f>IF('START - AWARD DETAILS'!#REF!=0,"",'START - AWARD DETAILS'!#REF!)</f>
        <v>#REF!</v>
      </c>
    </row>
    <row r="73" spans="2:3" hidden="1" x14ac:dyDescent="0.25">
      <c r="B73" s="107">
        <f t="shared" si="8"/>
        <v>10</v>
      </c>
      <c r="C73" s="119" t="e">
        <f>IF('START - AWARD DETAILS'!#REF!=0,"",'START - AWARD DETAILS'!#REF!)</f>
        <v>#REF!</v>
      </c>
    </row>
    <row r="74" spans="2:3" hidden="1" x14ac:dyDescent="0.25">
      <c r="B74" s="107">
        <f t="shared" si="8"/>
        <v>11</v>
      </c>
      <c r="C74" s="119" t="e">
        <f>IF('START - AWARD DETAILS'!#REF!=0,"",'START - AWARD DETAILS'!#REF!)</f>
        <v>#REF!</v>
      </c>
    </row>
    <row r="75" spans="2:3" hidden="1" x14ac:dyDescent="0.25">
      <c r="B75" s="107">
        <f t="shared" si="8"/>
        <v>12</v>
      </c>
      <c r="C75" s="119" t="e">
        <f>IF('START - AWARD DETAILS'!#REF!=0,"",'START - AWARD DETAILS'!#REF!)</f>
        <v>#REF!</v>
      </c>
    </row>
    <row r="76" spans="2:3" hidden="1" x14ac:dyDescent="0.25">
      <c r="B76" s="107">
        <f t="shared" si="8"/>
        <v>13</v>
      </c>
      <c r="C76" s="119" t="e">
        <f>IF('START - AWARD DETAILS'!#REF!=0,"",'START - AWARD DETAILS'!#REF!)</f>
        <v>#REF!</v>
      </c>
    </row>
    <row r="77" spans="2:3" hidden="1" x14ac:dyDescent="0.25">
      <c r="B77" s="107">
        <f t="shared" si="8"/>
        <v>14</v>
      </c>
      <c r="C77" s="119" t="e">
        <f>IF('START - AWARD DETAILS'!#REF!=0,"",'START - AWARD DETAILS'!#REF!)</f>
        <v>#REF!</v>
      </c>
    </row>
    <row r="78" spans="2:3" hidden="1" x14ac:dyDescent="0.25">
      <c r="B78" s="107">
        <f t="shared" si="8"/>
        <v>15</v>
      </c>
      <c r="C78" s="119" t="e">
        <f>IF('START - AWARD DETAILS'!#REF!=0,"",'START - AWARD DETAILS'!#REF!)</f>
        <v>#REF!</v>
      </c>
    </row>
    <row r="79" spans="2:3" hidden="1" x14ac:dyDescent="0.25">
      <c r="B79" s="107">
        <f t="shared" si="8"/>
        <v>16</v>
      </c>
      <c r="C79" s="119" t="e">
        <f>IF('START - AWARD DETAILS'!#REF!=0,"",'START - AWARD DETAILS'!#REF!)</f>
        <v>#REF!</v>
      </c>
    </row>
    <row r="80" spans="2:3" hidden="1" x14ac:dyDescent="0.25">
      <c r="B80" s="107">
        <f t="shared" si="8"/>
        <v>17</v>
      </c>
      <c r="C80" s="119" t="e">
        <f>IF('START - AWARD DETAILS'!#REF!=0,"",'START - AWARD DETAILS'!#REF!)</f>
        <v>#REF!</v>
      </c>
    </row>
    <row r="81" spans="2:3" hidden="1" x14ac:dyDescent="0.25">
      <c r="B81" s="107">
        <f t="shared" si="8"/>
        <v>18</v>
      </c>
      <c r="C81" s="119" t="e">
        <f>IF('START - AWARD DETAILS'!#REF!=0,"",'START - AWARD DETAILS'!#REF!)</f>
        <v>#REF!</v>
      </c>
    </row>
    <row r="82" spans="2:3" hidden="1" x14ac:dyDescent="0.25">
      <c r="B82" s="107">
        <f t="shared" si="8"/>
        <v>19</v>
      </c>
      <c r="C82" s="119" t="e">
        <f>IF('START - AWARD DETAILS'!#REF!=0,"",'START - AWARD DETAILS'!#REF!)</f>
        <v>#REF!</v>
      </c>
    </row>
    <row r="83" spans="2:3" hidden="1" x14ac:dyDescent="0.25">
      <c r="B83" s="107">
        <f t="shared" si="8"/>
        <v>20</v>
      </c>
      <c r="C83" s="119" t="e">
        <f>IF('START - AWARD DETAILS'!#REF!=0,"",'START - AWARD DETAILS'!#REF!)</f>
        <v>#REF!</v>
      </c>
    </row>
    <row r="84" spans="2:3" hidden="1" x14ac:dyDescent="0.25">
      <c r="B84" s="107">
        <f t="shared" si="8"/>
        <v>21</v>
      </c>
      <c r="C84" s="119" t="e">
        <f>IF('START - AWARD DETAILS'!#REF!=0,"",'START - AWARD DETAILS'!#REF!)</f>
        <v>#REF!</v>
      </c>
    </row>
    <row r="85" spans="2:3" hidden="1" x14ac:dyDescent="0.25"/>
    <row r="86" spans="2:3" hidden="1" x14ac:dyDescent="0.25"/>
  </sheetData>
  <sheetProtection algorithmName="SHA-512" hashValue="FSVmqkgIQyfF1AwDICNczhzTNJl3/NUe+dWzX5UksMFBHJVRLIl8kHDVNs4I5H8LCiOmk83ysyDxuL3F5C057A==" saltValue="VKA/tCDrk9hqLTEJs35v/A==" spinCount="100000" sheet="1" selectLockedCells="1"/>
  <mergeCells count="4">
    <mergeCell ref="C3:I3"/>
    <mergeCell ref="C9:I9"/>
    <mergeCell ref="D7:I7"/>
    <mergeCell ref="D5:I5"/>
  </mergeCells>
  <pageMargins left="0.7" right="0.7" top="0.75" bottom="0.75" header="0.3" footer="0.3"/>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B1:S145"/>
  <sheetViews>
    <sheetView showGridLines="0" topLeftCell="A35" workbookViewId="0">
      <selection activeCell="E67" sqref="E67 E75"/>
    </sheetView>
  </sheetViews>
  <sheetFormatPr defaultColWidth="0" defaultRowHeight="15" zeroHeight="1" x14ac:dyDescent="0.25"/>
  <cols>
    <col min="1" max="2" width="1.7109375" customWidth="1"/>
    <col min="3" max="3" width="33.85546875" customWidth="1"/>
    <col min="4" max="4" width="20.5703125" customWidth="1"/>
    <col min="5" max="9" width="20.7109375" customWidth="1"/>
    <col min="10" max="10" width="1.7109375" customWidth="1"/>
    <col min="11" max="11" width="1.7109375" style="53" customWidth="1"/>
    <col min="12" max="12" width="14.140625" customWidth="1"/>
    <col min="13" max="13" width="31.7109375" style="5" customWidth="1"/>
    <col min="14" max="14" width="5.5703125" style="5" customWidth="1"/>
    <col min="15" max="21" width="14.140625" customWidth="1"/>
    <col min="22" max="22" width="1.7109375" customWidth="1"/>
  </cols>
  <sheetData>
    <row r="1" spans="2:19" s="63" customFormat="1" ht="8.1" customHeight="1" x14ac:dyDescent="0.25">
      <c r="K1" s="53"/>
      <c r="M1" s="5"/>
      <c r="N1" s="5"/>
    </row>
    <row r="2" spans="2:19" s="63" customFormat="1" ht="8.1" customHeight="1" thickBot="1" x14ac:dyDescent="0.3">
      <c r="B2" s="64"/>
      <c r="C2" s="64"/>
      <c r="D2" s="64"/>
      <c r="E2" s="64"/>
      <c r="F2" s="64"/>
      <c r="G2" s="64"/>
      <c r="H2" s="64"/>
      <c r="I2" s="64"/>
      <c r="J2" s="64"/>
      <c r="K2" s="53"/>
      <c r="M2" s="5"/>
      <c r="N2" s="5"/>
    </row>
    <row r="3" spans="2:19" ht="20.100000000000001" customHeight="1" thickBot="1" x14ac:dyDescent="0.3">
      <c r="B3" s="64"/>
      <c r="C3" s="697" t="s">
        <v>367</v>
      </c>
      <c r="D3" s="698"/>
      <c r="E3" s="698"/>
      <c r="F3" s="698"/>
      <c r="G3" s="698"/>
      <c r="H3" s="698"/>
      <c r="I3" s="705"/>
      <c r="J3" s="64"/>
    </row>
    <row r="4" spans="2:19" ht="8.1" customHeight="1" thickBot="1" x14ac:dyDescent="0.3">
      <c r="B4" s="64"/>
      <c r="C4" s="64"/>
      <c r="D4" s="64"/>
      <c r="E4" s="64"/>
      <c r="F4" s="64"/>
      <c r="G4" s="64"/>
      <c r="H4" s="64"/>
      <c r="I4" s="64"/>
      <c r="J4" s="64"/>
    </row>
    <row r="5" spans="2:19" s="63" customFormat="1" ht="20.100000000000001" customHeight="1" thickBot="1" x14ac:dyDescent="0.3">
      <c r="B5" s="43"/>
      <c r="C5" s="7" t="s">
        <v>107</v>
      </c>
      <c r="D5" s="702" t="str">
        <f>IF('START - AWARD DETAILS'!$D$13="","",'START - AWARD DETAILS'!$D$13)</f>
        <v>ENHANCE: Scaling-up Care for Perinatal Depression through Technological Enhancements to the 'Thinking Healthy Programme'</v>
      </c>
      <c r="E5" s="703"/>
      <c r="F5" s="703"/>
      <c r="G5" s="703"/>
      <c r="H5" s="703"/>
      <c r="I5" s="704"/>
      <c r="J5" s="43"/>
      <c r="K5" s="170"/>
      <c r="M5" s="5"/>
      <c r="N5" s="5"/>
    </row>
    <row r="6" spans="2:19" s="63" customFormat="1" ht="8.1" customHeight="1" thickBot="1" x14ac:dyDescent="0.3">
      <c r="B6" s="43"/>
      <c r="C6" s="43"/>
      <c r="D6" s="43"/>
      <c r="E6" s="43"/>
      <c r="F6" s="43"/>
      <c r="G6" s="43"/>
      <c r="H6" s="43"/>
      <c r="I6" s="43"/>
      <c r="J6" s="43"/>
      <c r="K6" s="170"/>
      <c r="M6" s="5"/>
      <c r="N6" s="5"/>
    </row>
    <row r="7" spans="2:19" s="63" customFormat="1" ht="20.100000000000001" customHeight="1" thickBot="1" x14ac:dyDescent="0.3">
      <c r="B7" s="43"/>
      <c r="C7" s="56" t="s">
        <v>0</v>
      </c>
      <c r="D7" s="702" t="str">
        <f>IF('START - AWARD DETAILS'!$D$14="","",'START - AWARD DETAILS'!$D$14)</f>
        <v>NIHR200817</v>
      </c>
      <c r="E7" s="703"/>
      <c r="F7" s="703"/>
      <c r="G7" s="703"/>
      <c r="H7" s="703"/>
      <c r="I7" s="704"/>
      <c r="J7" s="43"/>
      <c r="K7" s="170"/>
      <c r="M7" s="5"/>
      <c r="N7" s="5"/>
    </row>
    <row r="8" spans="2:19" s="63" customFormat="1" ht="8.1" customHeight="1" thickBot="1" x14ac:dyDescent="0.3">
      <c r="B8" s="64"/>
      <c r="C8" s="64"/>
      <c r="D8" s="64"/>
      <c r="E8" s="64"/>
      <c r="F8" s="64"/>
      <c r="G8" s="64"/>
      <c r="H8" s="64"/>
      <c r="I8" s="64"/>
      <c r="J8" s="64"/>
      <c r="K8" s="53"/>
      <c r="M8" s="5"/>
      <c r="N8" s="5"/>
    </row>
    <row r="9" spans="2:19" s="63" customFormat="1" ht="20.100000000000001" customHeight="1" thickBot="1" x14ac:dyDescent="0.3">
      <c r="B9" s="64"/>
      <c r="C9" s="706" t="s">
        <v>1</v>
      </c>
      <c r="D9" s="700"/>
      <c r="E9" s="700"/>
      <c r="F9" s="700"/>
      <c r="G9" s="700"/>
      <c r="H9" s="700"/>
      <c r="I9" s="701"/>
      <c r="J9" s="64"/>
      <c r="K9" s="53"/>
      <c r="M9" s="5"/>
      <c r="N9" s="5"/>
    </row>
    <row r="10" spans="2:19" s="107" customFormat="1" ht="15" customHeight="1" x14ac:dyDescent="0.25">
      <c r="B10" s="64"/>
      <c r="C10" s="360" t="s">
        <v>334</v>
      </c>
      <c r="D10" s="169"/>
      <c r="E10" s="169"/>
      <c r="F10" s="169"/>
      <c r="G10" s="169"/>
      <c r="H10" s="169"/>
      <c r="I10" s="169"/>
      <c r="J10" s="64"/>
      <c r="K10" s="53"/>
      <c r="M10" s="5"/>
      <c r="N10" s="5"/>
    </row>
    <row r="11" spans="2:19" s="107" customFormat="1" ht="15" customHeight="1" x14ac:dyDescent="0.25">
      <c r="B11" s="64"/>
      <c r="C11" s="645" t="s">
        <v>314</v>
      </c>
      <c r="D11" s="169"/>
      <c r="E11" s="169"/>
      <c r="F11" s="169"/>
      <c r="G11" s="169"/>
      <c r="H11" s="169"/>
      <c r="I11" s="169"/>
      <c r="J11" s="64"/>
      <c r="K11" s="53"/>
      <c r="L11" s="168"/>
      <c r="M11" s="5"/>
      <c r="N11" s="5"/>
    </row>
    <row r="12" spans="2:19" s="107" customFormat="1" ht="15" customHeight="1" x14ac:dyDescent="0.25">
      <c r="B12" s="64"/>
      <c r="C12" s="169"/>
      <c r="D12" s="169"/>
      <c r="E12" s="169"/>
      <c r="F12" s="169"/>
      <c r="G12" s="169"/>
      <c r="H12" s="169"/>
      <c r="I12" s="169"/>
      <c r="J12" s="64"/>
      <c r="K12" s="53"/>
      <c r="M12" s="5"/>
      <c r="N12" s="5"/>
    </row>
    <row r="13" spans="2:19" s="63" customFormat="1" ht="8.1" customHeight="1" thickBot="1" x14ac:dyDescent="0.3">
      <c r="B13" s="64"/>
      <c r="C13" s="64"/>
      <c r="D13" s="64"/>
      <c r="E13" s="64"/>
      <c r="F13" s="64"/>
      <c r="G13" s="64"/>
      <c r="H13" s="64"/>
      <c r="I13" s="64"/>
      <c r="J13" s="64"/>
      <c r="K13" s="53"/>
      <c r="M13" s="5"/>
      <c r="N13" s="5"/>
    </row>
    <row r="14" spans="2:19" s="63" customFormat="1" ht="30" customHeight="1" thickBot="1" x14ac:dyDescent="0.3">
      <c r="B14" s="64"/>
      <c r="C14" s="84" t="s">
        <v>106</v>
      </c>
      <c r="D14" s="85" t="s">
        <v>11</v>
      </c>
      <c r="E14" s="85" t="s">
        <v>12</v>
      </c>
      <c r="F14" s="85" t="s">
        <v>13</v>
      </c>
      <c r="G14" s="85" t="s">
        <v>14</v>
      </c>
      <c r="H14" s="86" t="s">
        <v>15</v>
      </c>
      <c r="I14" s="71" t="s">
        <v>16</v>
      </c>
      <c r="J14" s="64"/>
      <c r="K14" s="53"/>
      <c r="M14" s="5"/>
      <c r="N14" s="5"/>
      <c r="O14"/>
      <c r="P14"/>
      <c r="Q14"/>
      <c r="R14"/>
      <c r="S14"/>
    </row>
    <row r="15" spans="2:19" ht="30" customHeight="1" x14ac:dyDescent="0.25">
      <c r="B15" s="81">
        <v>1</v>
      </c>
      <c r="C15" s="640" t="str">
        <f ca="1">IFERROR(OFFSET('START - AWARD DETAILS'!$C$20,MATCH(B15,'START - AWARD DETAILS'!$N$20:$N$40,0)-1,0),"")</f>
        <v>University of Liverpool</v>
      </c>
      <c r="D15" s="664">
        <f ca="1">SUMIF('2. Annual Costs of Staff Posts'!$D$12:$D$311,$C15,'2. Annual Costs of Staff Posts'!$O$12:$O$311)+SUMIF('3.Travel,Subsistence&amp;Conference'!$E$12:$E$70,'Summary of Cost by Organisation'!$C15,'3.Travel,Subsistence&amp;Conference'!$L$12:$L$70)+SUMIF('4. Equipment'!$D$12:$D$82,'Summary of Cost by Organisation'!$C15,'4. Equipment'!$L$12:$L$82)+SUMIF('5. Consumables'!$D$12:$D$61,'Summary of Cost by Organisation'!$C15,'5. Consumables'!$K$12:$K$61)+SUMIF('6. CPI'!$D$12:$D$61,'Summary of Cost by Organisation'!$C15,'6. CPI'!$K$12:$K$61)+SUMIF('7. Dissemination'!$D$12:$D$61,'Summary of Cost by Organisation'!$C15,'7. Dissemination'!$K$12:$K$61)+SUMIF('8. Risk Management &amp; Assurance'!$D$12:$D$61,'Summary of Cost by Organisation'!$C15,'8. Risk Management &amp; Assurance'!$K$12:$K$61)+SUMIF('9. External Intervention Costs'!$D$38:$D$80,'Summary of Cost by Organisation'!$C15,'9. External Intervention Costs'!$I$38:$I$80)+SUMIF('10. Other Direct Costs '!$D$12:$D$61,'Summary of Cost by Organisation'!$C15,'10. Other Direct Costs '!$K$12:$K$61)+SUMIF('11. Indirect Costs'!$C$13:$C$62,'Summary of Cost by Organisation'!$C15,'11. Indirect Costs'!$M$13:$M$62)</f>
        <v>219412.48000000001</v>
      </c>
      <c r="E15" s="664">
        <f ca="1">SUMIF('2. Annual Costs of Staff Posts'!$D$12:$D$311,$C15,'2. Annual Costs of Staff Posts'!$T$12:$T$311)+SUMIF('3.Travel,Subsistence&amp;Conference'!$E$12:$E$70,'Summary of Cost by Organisation'!$C15,'3.Travel,Subsistence&amp;Conference'!$N$12:$N$70)+SUMIF('4. Equipment'!$D$12:$D$82,'Summary of Cost by Organisation'!$C15,'4. Equipment'!$N$12:$N$82)+SUMIF('5. Consumables'!$D$12:$D$61,'Summary of Cost by Organisation'!$C15,'5. Consumables'!$M$12:$M$61)+SUMIF('6. CPI'!$D$12:$D$61,'Summary of Cost by Organisation'!$C15,'6. CPI'!$M$12:$M$61)+SUMIF('7. Dissemination'!$D$12:$D$61,'Summary of Cost by Organisation'!$C15,'7. Dissemination'!$M$12:$M$61)+SUMIF('8. Risk Management &amp; Assurance'!$D$12:$D$61,'Summary of Cost by Organisation'!$C15,'8. Risk Management &amp; Assurance'!$M$12:$M$61)+SUMIF('9. External Intervention Costs'!$D$38:$D$80,'Summary of Cost by Organisation'!$C15,'9. External Intervention Costs'!$J$38:$J$80)+SUMIF('10. Other Direct Costs '!$D$12:$D$61,'Summary of Cost by Organisation'!$C15,'10. Other Direct Costs '!$M$12:$M$61)+SUMIF('11. Indirect Costs'!$C$13:$C$62,'Summary of Cost by Organisation'!$C15,'11. Indirect Costs'!$Q$13:$Q$62)</f>
        <v>223575.86198766972</v>
      </c>
      <c r="F15" s="664">
        <f ca="1">SUMIF('2. Annual Costs of Staff Posts'!$D$12:$D$311,$C15,'2. Annual Costs of Staff Posts'!$Y$12:$Y$311)+SUMIF('3.Travel,Subsistence&amp;Conference'!$E$12:$E$70,'Summary of Cost by Organisation'!$C15,'3.Travel,Subsistence&amp;Conference'!$P$12:$P$70)+SUMIF('4. Equipment'!$D$12:$D$82,'Summary of Cost by Organisation'!$C15,'4. Equipment'!$P$12:$P$82)+SUMIF('5. Consumables'!$D$12:$D$61,'Summary of Cost by Organisation'!$C15,'5. Consumables'!$O$12:$O$61)+SUMIF('6. CPI'!$D$12:$D$61,'Summary of Cost by Organisation'!$C15,'6. CPI'!$O$12:$O$61)+SUMIF('7. Dissemination'!$D$12:$D$61,'Summary of Cost by Organisation'!$C15,'7. Dissemination'!$O$12:$O$61)+SUMIF('8. Risk Management &amp; Assurance'!$D$12:$D$61,'Summary of Cost by Organisation'!$C15,'8. Risk Management &amp; Assurance'!$O$12:$O$61)+SUMIF('9. External Intervention Costs'!$D$38:$D$80,'Summary of Cost by Organisation'!$C15,'9. External Intervention Costs'!$K$38:$K$80)+SUMIF('10. Other Direct Costs '!$D$12:$D$61,'Summary of Cost by Organisation'!$C15,'10. Other Direct Costs '!$O$12:$O$61)+SUMIF('11. Indirect Costs'!$C$13:$C$62,'Summary of Cost by Organisation'!$C15,'11. Indirect Costs'!$U$13:$U$62)</f>
        <v>226391.06756799208</v>
      </c>
      <c r="G15" s="664">
        <f ca="1">SUMIF('2. Annual Costs of Staff Posts'!$D$12:$D$311,$C15,'2. Annual Costs of Staff Posts'!$AD$12:$AD$311)+SUMIF('3.Travel,Subsistence&amp;Conference'!$E$12:$E$70,'Summary of Cost by Organisation'!$C15,'3.Travel,Subsistence&amp;Conference'!$R$12:$R$70)+SUMIF('4. Equipment'!$D$12:$D$82,'Summary of Cost by Organisation'!$C15,'4. Equipment'!$R$12:$R$82)+SUMIF('5. Consumables'!$D$12:$D$61,'Summary of Cost by Organisation'!$C15,'5. Consumables'!$Q$12:$Q$61)+SUMIF('6. CPI'!$D$12:$D$61,'Summary of Cost by Organisation'!$C15,'6. CPI'!$Q$12:$Q$61)+SUMIF('7. Dissemination'!$D$12:$D$61,'Summary of Cost by Organisation'!$C15,'7. Dissemination'!$Q$12:$Q$61)+SUMIF('8. Risk Management &amp; Assurance'!$D$12:$D$61,'Summary of Cost by Organisation'!$C15,'8. Risk Management &amp; Assurance'!$Q$12:$Q$61)+SUMIF('9. External Intervention Costs'!$D$38:$D$80,'Summary of Cost by Organisation'!$C15,'9. External Intervention Costs'!$L$38:$L$80)+SUMIF('10. Other Direct Costs '!$D$12:$D$61,'Summary of Cost by Organisation'!$C15,'10. Other Direct Costs '!$Q$12:$Q$61)+SUMIF('11. Indirect Costs'!$C$13:$C$62,'Summary of Cost by Organisation'!$C15,'11. Indirect Costs'!$Y$13:$Y$62)</f>
        <v>229605.47332331911</v>
      </c>
      <c r="H15" s="664">
        <f ca="1">SUMIF('2. Annual Costs of Staff Posts'!$D$12:$D$311,$C15,'2. Annual Costs of Staff Posts'!$AI$12:$AI$311)+SUMIF('3.Travel,Subsistence&amp;Conference'!$E$12:$E$70,'Summary of Cost by Organisation'!$C15,'3.Travel,Subsistence&amp;Conference'!$T$12:$T$70)+SUMIF('4. Equipment'!$D$12:$D$82,'Summary of Cost by Organisation'!$C15,'4. Equipment'!$T$12:$T$82)+SUMIF('5. Consumables'!$D$12:$D$61,'Summary of Cost by Organisation'!$C15,'5. Consumables'!$S$12:$S$61)+SUMIF('6. CPI'!$D$12:$D$61,'Summary of Cost by Organisation'!$C15,'6. CPI'!$S$12:$S$61)+SUMIF('7. Dissemination'!$D$12:$D$61,'Summary of Cost by Organisation'!$C15,'7. Dissemination'!$S$12:$S$61)+SUMIF('8. Risk Management &amp; Assurance'!$D$12:$D$61,'Summary of Cost by Organisation'!$C15,'8. Risk Management &amp; Assurance'!$S$12:$S$61)+SUMIF('9. External Intervention Costs'!$D$38:$D$80,'Summary of Cost by Organisation'!$C15,'9. External Intervention Costs'!$M$38:$M$80)+SUMIF('10. Other Direct Costs '!$D$12:$D$61,'Summary of Cost by Organisation'!$C15,'10. Other Direct Costs '!$S$12:$S$61)+SUMIF('11. Indirect Costs'!$C$13:$C$62,'Summary of Cost by Organisation'!$C15,'11. Indirect Costs'!$AC$13:$AC$62)</f>
        <v>0</v>
      </c>
      <c r="I15" s="73">
        <f t="shared" ref="I15:I27" ca="1" si="0">SUM(D15:H15)</f>
        <v>898984.88287898083</v>
      </c>
      <c r="J15" s="64"/>
    </row>
    <row r="16" spans="2:19" ht="30" customHeight="1" x14ac:dyDescent="0.25">
      <c r="B16" s="81">
        <f t="shared" ref="B16:B34" si="1">B15+1</f>
        <v>2</v>
      </c>
      <c r="C16" s="640" t="str">
        <f ca="1">IFERROR(OFFSET('START - AWARD DETAILS'!$C$20,MATCH(B16,'START - AWARD DETAILS'!$N$20:$N$40,0)-1,0),"")</f>
        <v>Liverpool School of Tropical Medicine</v>
      </c>
      <c r="D16" s="664">
        <f ca="1">SUMIF('2. Annual Costs of Staff Posts'!$D$12:$D$311,$C16,'2. Annual Costs of Staff Posts'!$O$12:$O$311)+SUMIF('3.Travel,Subsistence&amp;Conference'!$E$12:$E$70,'Summary of Cost by Organisation'!$C16,'3.Travel,Subsistence&amp;Conference'!$L$12:$L$70)+SUMIF('4. Equipment'!$D$12:$D$82,'Summary of Cost by Organisation'!$C16,'4. Equipment'!$L$12:$L$82)+SUMIF('5. Consumables'!$D$12:$D$61,'Summary of Cost by Organisation'!$C16,'5. Consumables'!$K$12:$K$61)+SUMIF('6. CPI'!$D$12:$D$61,'Summary of Cost by Organisation'!$C16,'6. CPI'!$K$12:$K$61)+SUMIF('7. Dissemination'!$D$12:$D$61,'Summary of Cost by Organisation'!$C16,'7. Dissemination'!$K$12:$K$61)+SUMIF('8. Risk Management &amp; Assurance'!$D$12:$D$61,'Summary of Cost by Organisation'!$C16,'8. Risk Management &amp; Assurance'!$K$12:$K$61)+SUMIF('9. External Intervention Costs'!$D$38:$D$80,'Summary of Cost by Organisation'!$C16,'9. External Intervention Costs'!$I$38:$I$80)+SUMIF('10. Other Direct Costs '!$D$12:$D$61,'Summary of Cost by Organisation'!$C16,'10. Other Direct Costs '!$K$12:$K$61)+SUMIF('11. Indirect Costs'!$C$13:$C$62,'Summary of Cost by Organisation'!$C16,'11. Indirect Costs'!$M$13:$M$62)</f>
        <v>37402.280000000006</v>
      </c>
      <c r="E16" s="153">
        <f ca="1">SUMIF('2. Annual Costs of Staff Posts'!$D$12:$D$311,$C16,'2. Annual Costs of Staff Posts'!$T$12:$T$311)+SUMIF('3.Travel,Subsistence&amp;Conference'!$E$12:$E$70,'Summary of Cost by Organisation'!$C16,'3.Travel,Subsistence&amp;Conference'!$N$12:$N$70)+SUMIF('4. Equipment'!$D$12:$D$82,'Summary of Cost by Organisation'!$C16,'4. Equipment'!$N$12:$N$82)+SUMIF('5. Consumables'!$D$12:$D$61,'Summary of Cost by Organisation'!$C16,'5. Consumables'!$M$12:$M$61)+SUMIF('6. CPI'!$D$12:$D$61,'Summary of Cost by Organisation'!$C16,'6. CPI'!$M$12:$M$61)+SUMIF('7. Dissemination'!$D$12:$D$61,'Summary of Cost by Organisation'!$C16,'7. Dissemination'!$M$12:$M$61)+SUMIF('8. Risk Management &amp; Assurance'!$D$12:$D$61,'Summary of Cost by Organisation'!$C16,'8. Risk Management &amp; Assurance'!$M$12:$M$61)+SUMIF('9. External Intervention Costs'!$D$38:$D$80,'Summary of Cost by Organisation'!$C16,'9. External Intervention Costs'!$J$38:$J$80)+SUMIF('10. Other Direct Costs '!$D$12:$D$61,'Summary of Cost by Organisation'!$C16,'10. Other Direct Costs '!$M$12:$M$61)+SUMIF('11. Indirect Costs'!$C$13:$C$62,'Summary of Cost by Organisation'!$C16,'11. Indirect Costs'!$Q$13:$Q$62)</f>
        <v>37402.280000000006</v>
      </c>
      <c r="F16" s="153">
        <f ca="1">SUMIF('2. Annual Costs of Staff Posts'!$D$12:$D$311,$C16,'2. Annual Costs of Staff Posts'!$Y$12:$Y$311)+SUMIF('3.Travel,Subsistence&amp;Conference'!$E$12:$E$70,'Summary of Cost by Organisation'!$C16,'3.Travel,Subsistence&amp;Conference'!$P$12:$P$70)+SUMIF('4. Equipment'!$D$12:$D$82,'Summary of Cost by Organisation'!$C16,'4. Equipment'!$P$12:$P$82)+SUMIF('5. Consumables'!$D$12:$D$61,'Summary of Cost by Organisation'!$C16,'5. Consumables'!$O$12:$O$61)+SUMIF('6. CPI'!$D$12:$D$61,'Summary of Cost by Organisation'!$C16,'6. CPI'!$O$12:$O$61)+SUMIF('7. Dissemination'!$D$12:$D$61,'Summary of Cost by Organisation'!$C16,'7. Dissemination'!$O$12:$O$61)+SUMIF('8. Risk Management &amp; Assurance'!$D$12:$D$61,'Summary of Cost by Organisation'!$C16,'8. Risk Management &amp; Assurance'!$O$12:$O$61)+SUMIF('9. External Intervention Costs'!$D$38:$D$80,'Summary of Cost by Organisation'!$C16,'9. External Intervention Costs'!$K$38:$K$80)+SUMIF('10. Other Direct Costs '!$D$12:$D$61,'Summary of Cost by Organisation'!$C16,'10. Other Direct Costs '!$O$12:$O$61)+SUMIF('11. Indirect Costs'!$C$13:$C$62,'Summary of Cost by Organisation'!$C16,'11. Indirect Costs'!$U$13:$U$62)</f>
        <v>37402.280000000006</v>
      </c>
      <c r="G16" s="153">
        <f ca="1">SUMIF('2. Annual Costs of Staff Posts'!$D$12:$D$311,$C16,'2. Annual Costs of Staff Posts'!$AD$12:$AD$311)+SUMIF('3.Travel,Subsistence&amp;Conference'!$E$12:$E$70,'Summary of Cost by Organisation'!$C16,'3.Travel,Subsistence&amp;Conference'!$R$12:$R$70)+SUMIF('4. Equipment'!$D$12:$D$82,'Summary of Cost by Organisation'!$C16,'4. Equipment'!$R$12:$R$82)+SUMIF('5. Consumables'!$D$12:$D$61,'Summary of Cost by Organisation'!$C16,'5. Consumables'!$Q$12:$Q$61)+SUMIF('6. CPI'!$D$12:$D$61,'Summary of Cost by Organisation'!$C16,'6. CPI'!$Q$12:$Q$61)+SUMIF('7. Dissemination'!$D$12:$D$61,'Summary of Cost by Organisation'!$C16,'7. Dissemination'!$Q$12:$Q$61)+SUMIF('8. Risk Management &amp; Assurance'!$D$12:$D$61,'Summary of Cost by Organisation'!$C16,'8. Risk Management &amp; Assurance'!$Q$12:$Q$61)+SUMIF('9. External Intervention Costs'!$D$38:$D$80,'Summary of Cost by Organisation'!$C16,'9. External Intervention Costs'!$L$38:$L$80)+SUMIF('10. Other Direct Costs '!$D$12:$D$61,'Summary of Cost by Organisation'!$C16,'10. Other Direct Costs '!$Q$12:$Q$61)+SUMIF('11. Indirect Costs'!$C$13:$C$62,'Summary of Cost by Organisation'!$C16,'11. Indirect Costs'!$Y$13:$Y$62)</f>
        <v>37402.280000000006</v>
      </c>
      <c r="H16" s="153">
        <f ca="1">SUMIF('2. Annual Costs of Staff Posts'!$D$12:$D$311,$C16,'2. Annual Costs of Staff Posts'!$AI$12:$AI$311)+SUMIF('3.Travel,Subsistence&amp;Conference'!$E$12:$E$70,'Summary of Cost by Organisation'!$C16,'3.Travel,Subsistence&amp;Conference'!$T$12:$T$70)+SUMIF('4. Equipment'!$D$12:$D$82,'Summary of Cost by Organisation'!$C16,'4. Equipment'!$T$12:$T$82)+SUMIF('5. Consumables'!$D$12:$D$61,'Summary of Cost by Organisation'!$C16,'5. Consumables'!$S$12:$S$61)+SUMIF('6. CPI'!$D$12:$D$61,'Summary of Cost by Organisation'!$C16,'6. CPI'!$S$12:$S$61)+SUMIF('7. Dissemination'!$D$12:$D$61,'Summary of Cost by Organisation'!$C16,'7. Dissemination'!$S$12:$S$61)+SUMIF('8. Risk Management &amp; Assurance'!$D$12:$D$61,'Summary of Cost by Organisation'!$C16,'8. Risk Management &amp; Assurance'!$S$12:$S$61)+SUMIF('9. External Intervention Costs'!$D$38:$D$80,'Summary of Cost by Organisation'!$C16,'9. External Intervention Costs'!$M$38:$M$80)+SUMIF('10. Other Direct Costs '!$D$12:$D$61,'Summary of Cost by Organisation'!$C16,'10. Other Direct Costs '!$S$12:$S$61)+SUMIF('11. Indirect Costs'!$C$13:$C$62,'Summary of Cost by Organisation'!$C16,'11. Indirect Costs'!$AC$13:$AC$62)</f>
        <v>0</v>
      </c>
      <c r="I16" s="73">
        <f t="shared" ca="1" si="0"/>
        <v>149609.12000000002</v>
      </c>
      <c r="J16" s="64"/>
      <c r="N16" s="205"/>
    </row>
    <row r="17" spans="2:14" ht="30" customHeight="1" x14ac:dyDescent="0.25">
      <c r="B17" s="81">
        <f t="shared" si="1"/>
        <v>3</v>
      </c>
      <c r="C17" s="640" t="str">
        <f ca="1">IFERROR(OFFSET('START - AWARD DETAILS'!$C$20,MATCH(B17,'START - AWARD DETAILS'!$N$20:$N$40,0)-1,0),"")</f>
        <v>Human Development Research Foundation</v>
      </c>
      <c r="D17" s="664">
        <f ca="1">SUMIF('2. Annual Costs of Staff Posts'!$D$12:$D$311,$C17,'2. Annual Costs of Staff Posts'!$O$12:$O$311)+SUMIF('3.Travel,Subsistence&amp;Conference'!$E$12:$E$70,'Summary of Cost by Organisation'!$C17,'3.Travel,Subsistence&amp;Conference'!$L$12:$L$70)+SUMIF('4. Equipment'!$D$12:$D$82,'Summary of Cost by Organisation'!$C17,'4. Equipment'!$L$12:$L$82)+SUMIF('5. Consumables'!$D$12:$D$61,'Summary of Cost by Organisation'!$C17,'5. Consumables'!$K$12:$K$61)+SUMIF('6. CPI'!$D$12:$D$61,'Summary of Cost by Organisation'!$C17,'6. CPI'!$K$12:$K$61)+SUMIF('7. Dissemination'!$D$12:$D$61,'Summary of Cost by Organisation'!$C17,'7. Dissemination'!$K$12:$K$61)+SUMIF('8. Risk Management &amp; Assurance'!$D$12:$D$61,'Summary of Cost by Organisation'!$C17,'8. Risk Management &amp; Assurance'!$K$12:$K$61)+SUMIF('9. External Intervention Costs'!$D$38:$D$80,'Summary of Cost by Organisation'!$C17,'9. External Intervention Costs'!$I$38:$I$80)+SUMIF('10. Other Direct Costs '!$D$12:$D$61,'Summary of Cost by Organisation'!$C17,'10. Other Direct Costs '!$K$12:$K$61)+SUMIF('11. Indirect Costs'!$C$13:$C$62,'Summary of Cost by Organisation'!$C17,'11. Indirect Costs'!$M$13:$M$62)</f>
        <v>386242</v>
      </c>
      <c r="E17" s="153">
        <f ca="1">SUMIF('2. Annual Costs of Staff Posts'!$D$12:$D$311,$C17,'2. Annual Costs of Staff Posts'!$T$12:$T$311)+SUMIF('3.Travel,Subsistence&amp;Conference'!$E$12:$E$70,'Summary of Cost by Organisation'!$C17,'3.Travel,Subsistence&amp;Conference'!$N$12:$N$70)+SUMIF('4. Equipment'!$D$12:$D$82,'Summary of Cost by Organisation'!$C17,'4. Equipment'!$N$12:$N$82)+SUMIF('5. Consumables'!$D$12:$D$61,'Summary of Cost by Organisation'!$C17,'5. Consumables'!$M$12:$M$61)+SUMIF('6. CPI'!$D$12:$D$61,'Summary of Cost by Organisation'!$C17,'6. CPI'!$M$12:$M$61)+SUMIF('7. Dissemination'!$D$12:$D$61,'Summary of Cost by Organisation'!$C17,'7. Dissemination'!$M$12:$M$61)+SUMIF('8. Risk Management &amp; Assurance'!$D$12:$D$61,'Summary of Cost by Organisation'!$C17,'8. Risk Management &amp; Assurance'!$M$12:$M$61)+SUMIF('9. External Intervention Costs'!$D$38:$D$80,'Summary of Cost by Organisation'!$C17,'9. External Intervention Costs'!$J$38:$J$80)+SUMIF('10. Other Direct Costs '!$D$12:$D$61,'Summary of Cost by Organisation'!$C17,'10. Other Direct Costs '!$M$12:$M$61)+SUMIF('11. Indirect Costs'!$C$13:$C$62,'Summary of Cost by Organisation'!$C17,'11. Indirect Costs'!$Q$13:$Q$62)</f>
        <v>527002</v>
      </c>
      <c r="F17" s="153">
        <f ca="1">SUMIF('2. Annual Costs of Staff Posts'!$D$12:$D$311,$C17,'2. Annual Costs of Staff Posts'!$Y$12:$Y$311)+SUMIF('3.Travel,Subsistence&amp;Conference'!$E$12:$E$70,'Summary of Cost by Organisation'!$C17,'3.Travel,Subsistence&amp;Conference'!$P$12:$P$70)+SUMIF('4. Equipment'!$D$12:$D$82,'Summary of Cost by Organisation'!$C17,'4. Equipment'!$P$12:$P$82)+SUMIF('5. Consumables'!$D$12:$D$61,'Summary of Cost by Organisation'!$C17,'5. Consumables'!$O$12:$O$61)+SUMIF('6. CPI'!$D$12:$D$61,'Summary of Cost by Organisation'!$C17,'6. CPI'!$O$12:$O$61)+SUMIF('7. Dissemination'!$D$12:$D$61,'Summary of Cost by Organisation'!$C17,'7. Dissemination'!$O$12:$O$61)+SUMIF('8. Risk Management &amp; Assurance'!$D$12:$D$61,'Summary of Cost by Organisation'!$C17,'8. Risk Management &amp; Assurance'!$O$12:$O$61)+SUMIF('9. External Intervention Costs'!$D$38:$D$80,'Summary of Cost by Organisation'!$C17,'9. External Intervention Costs'!$K$38:$K$80)+SUMIF('10. Other Direct Costs '!$D$12:$D$61,'Summary of Cost by Organisation'!$C17,'10. Other Direct Costs '!$O$12:$O$61)+SUMIF('11. Indirect Costs'!$C$13:$C$62,'Summary of Cost by Organisation'!$C17,'11. Indirect Costs'!$U$13:$U$62)</f>
        <v>448053</v>
      </c>
      <c r="G17" s="153">
        <f ca="1">SUMIF('2. Annual Costs of Staff Posts'!$D$12:$D$311,$C17,'2. Annual Costs of Staff Posts'!$AD$12:$AD$311)+SUMIF('3.Travel,Subsistence&amp;Conference'!$E$12:$E$70,'Summary of Cost by Organisation'!$C17,'3.Travel,Subsistence&amp;Conference'!$R$12:$R$70)+SUMIF('4. Equipment'!$D$12:$D$82,'Summary of Cost by Organisation'!$C17,'4. Equipment'!$R$12:$R$82)+SUMIF('5. Consumables'!$D$12:$D$61,'Summary of Cost by Organisation'!$C17,'5. Consumables'!$Q$12:$Q$61)+SUMIF('6. CPI'!$D$12:$D$61,'Summary of Cost by Organisation'!$C17,'6. CPI'!$Q$12:$Q$61)+SUMIF('7. Dissemination'!$D$12:$D$61,'Summary of Cost by Organisation'!$C17,'7. Dissemination'!$Q$12:$Q$61)+SUMIF('8. Risk Management &amp; Assurance'!$D$12:$D$61,'Summary of Cost by Organisation'!$C17,'8. Risk Management &amp; Assurance'!$Q$12:$Q$61)+SUMIF('9. External Intervention Costs'!$D$38:$D$80,'Summary of Cost by Organisation'!$C17,'9. External Intervention Costs'!$L$38:$L$80)+SUMIF('10. Other Direct Costs '!$D$12:$D$61,'Summary of Cost by Organisation'!$C17,'10. Other Direct Costs '!$Q$12:$Q$61)+SUMIF('11. Indirect Costs'!$C$13:$C$62,'Summary of Cost by Organisation'!$C17,'11. Indirect Costs'!$Y$13:$Y$62)</f>
        <v>396133</v>
      </c>
      <c r="H17" s="153">
        <f ca="1">SUMIF('2. Annual Costs of Staff Posts'!$D$12:$D$311,$C17,'2. Annual Costs of Staff Posts'!$AI$12:$AI$311)+SUMIF('3.Travel,Subsistence&amp;Conference'!$E$12:$E$70,'Summary of Cost by Organisation'!$C17,'3.Travel,Subsistence&amp;Conference'!$T$12:$T$70)+SUMIF('4. Equipment'!$D$12:$D$82,'Summary of Cost by Organisation'!$C17,'4. Equipment'!$T$12:$T$82)+SUMIF('5. Consumables'!$D$12:$D$61,'Summary of Cost by Organisation'!$C17,'5. Consumables'!$S$12:$S$61)+SUMIF('6. CPI'!$D$12:$D$61,'Summary of Cost by Organisation'!$C17,'6. CPI'!$S$12:$S$61)+SUMIF('7. Dissemination'!$D$12:$D$61,'Summary of Cost by Organisation'!$C17,'7. Dissemination'!$S$12:$S$61)+SUMIF('8. Risk Management &amp; Assurance'!$D$12:$D$61,'Summary of Cost by Organisation'!$C17,'8. Risk Management &amp; Assurance'!$S$12:$S$61)+SUMIF('9. External Intervention Costs'!$D$38:$D$80,'Summary of Cost by Organisation'!$C17,'9. External Intervention Costs'!$M$38:$M$80)+SUMIF('10. Other Direct Costs '!$D$12:$D$61,'Summary of Cost by Organisation'!$C17,'10. Other Direct Costs '!$S$12:$S$61)+SUMIF('11. Indirect Costs'!$C$13:$C$62,'Summary of Cost by Organisation'!$C17,'11. Indirect Costs'!$AC$13:$AC$62)</f>
        <v>35134</v>
      </c>
      <c r="I17" s="73">
        <f t="shared" ca="1" si="0"/>
        <v>1792564</v>
      </c>
      <c r="J17" s="64"/>
      <c r="N17" s="205"/>
    </row>
    <row r="18" spans="2:14" ht="30" customHeight="1" x14ac:dyDescent="0.25">
      <c r="B18" s="81">
        <f t="shared" si="1"/>
        <v>4</v>
      </c>
      <c r="C18" s="640" t="str">
        <f ca="1">IFERROR(OFFSET('START - AWARD DETAILS'!$C$20,MATCH(B18,'START - AWARD DETAILS'!$N$20:$N$40,0)-1,0),"")</f>
        <v>Transcultural Pschyological Organization (TPO)</v>
      </c>
      <c r="D18" s="664">
        <f ca="1">SUMIF('2. Annual Costs of Staff Posts'!$D$12:$D$311,$C18,'2. Annual Costs of Staff Posts'!$O$12:$O$311)+SUMIF('3.Travel,Subsistence&amp;Conference'!$E$12:$E$70,'Summary of Cost by Organisation'!$C18,'3.Travel,Subsistence&amp;Conference'!$L$12:$L$70)+SUMIF('4. Equipment'!$D$12:$D$82,'Summary of Cost by Organisation'!$C18,'4. Equipment'!$L$12:$L$82)+SUMIF('5. Consumables'!$D$12:$D$61,'Summary of Cost by Organisation'!$C18,'5. Consumables'!$K$12:$K$61)+SUMIF('6. CPI'!$D$12:$D$61,'Summary of Cost by Organisation'!$C18,'6. CPI'!$K$12:$K$61)+SUMIF('7. Dissemination'!$D$12:$D$61,'Summary of Cost by Organisation'!$C18,'7. Dissemination'!$K$12:$K$61)+SUMIF('8. Risk Management &amp; Assurance'!$D$12:$D$61,'Summary of Cost by Organisation'!$C18,'8. Risk Management &amp; Assurance'!$K$12:$K$61)+SUMIF('9. External Intervention Costs'!$D$38:$D$80,'Summary of Cost by Organisation'!$C18,'9. External Intervention Costs'!$I$38:$I$80)+SUMIF('10. Other Direct Costs '!$D$12:$D$61,'Summary of Cost by Organisation'!$C18,'10. Other Direct Costs '!$K$12:$K$61)+SUMIF('11. Indirect Costs'!$C$13:$C$62,'Summary of Cost by Organisation'!$C18,'11. Indirect Costs'!$M$13:$M$62)</f>
        <v>11640</v>
      </c>
      <c r="E18" s="153">
        <f ca="1">SUMIF('2. Annual Costs of Staff Posts'!$D$12:$D$311,$C18,'2. Annual Costs of Staff Posts'!$T$12:$T$311)+SUMIF('3.Travel,Subsistence&amp;Conference'!$E$12:$E$70,'Summary of Cost by Organisation'!$C18,'3.Travel,Subsistence&amp;Conference'!$N$12:$N$70)+SUMIF('4. Equipment'!$D$12:$D$82,'Summary of Cost by Organisation'!$C18,'4. Equipment'!$N$12:$N$82)+SUMIF('5. Consumables'!$D$12:$D$61,'Summary of Cost by Organisation'!$C18,'5. Consumables'!$M$12:$M$61)+SUMIF('6. CPI'!$D$12:$D$61,'Summary of Cost by Organisation'!$C18,'6. CPI'!$M$12:$M$61)+SUMIF('7. Dissemination'!$D$12:$D$61,'Summary of Cost by Organisation'!$C18,'7. Dissemination'!$M$12:$M$61)+SUMIF('8. Risk Management &amp; Assurance'!$D$12:$D$61,'Summary of Cost by Organisation'!$C18,'8. Risk Management &amp; Assurance'!$M$12:$M$61)+SUMIF('9. External Intervention Costs'!$D$38:$D$80,'Summary of Cost by Organisation'!$C18,'9. External Intervention Costs'!$J$38:$J$80)+SUMIF('10. Other Direct Costs '!$D$12:$D$61,'Summary of Cost by Organisation'!$C18,'10. Other Direct Costs '!$M$12:$M$61)+SUMIF('11. Indirect Costs'!$C$13:$C$62,'Summary of Cost by Organisation'!$C18,'11. Indirect Costs'!$Q$13:$Q$62)</f>
        <v>36280</v>
      </c>
      <c r="F18" s="153">
        <f ca="1">SUMIF('2. Annual Costs of Staff Posts'!$D$12:$D$311,$C18,'2. Annual Costs of Staff Posts'!$Y$12:$Y$311)+SUMIF('3.Travel,Subsistence&amp;Conference'!$E$12:$E$70,'Summary of Cost by Organisation'!$C18,'3.Travel,Subsistence&amp;Conference'!$P$12:$P$70)+SUMIF('4. Equipment'!$D$12:$D$82,'Summary of Cost by Organisation'!$C18,'4. Equipment'!$P$12:$P$82)+SUMIF('5. Consumables'!$D$12:$D$61,'Summary of Cost by Organisation'!$C18,'5. Consumables'!$O$12:$O$61)+SUMIF('6. CPI'!$D$12:$D$61,'Summary of Cost by Organisation'!$C18,'6. CPI'!$O$12:$O$61)+SUMIF('7. Dissemination'!$D$12:$D$61,'Summary of Cost by Organisation'!$C18,'7. Dissemination'!$O$12:$O$61)+SUMIF('8. Risk Management &amp; Assurance'!$D$12:$D$61,'Summary of Cost by Organisation'!$C18,'8. Risk Management &amp; Assurance'!$O$12:$O$61)+SUMIF('9. External Intervention Costs'!$D$38:$D$80,'Summary of Cost by Organisation'!$C18,'9. External Intervention Costs'!$K$38:$K$80)+SUMIF('10. Other Direct Costs '!$D$12:$D$61,'Summary of Cost by Organisation'!$C18,'10. Other Direct Costs '!$O$12:$O$61)+SUMIF('11. Indirect Costs'!$C$13:$C$62,'Summary of Cost by Organisation'!$C18,'11. Indirect Costs'!$U$13:$U$62)</f>
        <v>46980</v>
      </c>
      <c r="G18" s="153">
        <f ca="1">SUMIF('2. Annual Costs of Staff Posts'!$D$12:$D$311,$C18,'2. Annual Costs of Staff Posts'!$AD$12:$AD$311)+SUMIF('3.Travel,Subsistence&amp;Conference'!$E$12:$E$70,'Summary of Cost by Organisation'!$C18,'3.Travel,Subsistence&amp;Conference'!$R$12:$R$70)+SUMIF('4. Equipment'!$D$12:$D$82,'Summary of Cost by Organisation'!$C18,'4. Equipment'!$R$12:$R$82)+SUMIF('5. Consumables'!$D$12:$D$61,'Summary of Cost by Organisation'!$C18,'5. Consumables'!$Q$12:$Q$61)+SUMIF('6. CPI'!$D$12:$D$61,'Summary of Cost by Organisation'!$C18,'6. CPI'!$Q$12:$Q$61)+SUMIF('7. Dissemination'!$D$12:$D$61,'Summary of Cost by Organisation'!$C18,'7. Dissemination'!$Q$12:$Q$61)+SUMIF('8. Risk Management &amp; Assurance'!$D$12:$D$61,'Summary of Cost by Organisation'!$C18,'8. Risk Management &amp; Assurance'!$Q$12:$Q$61)+SUMIF('9. External Intervention Costs'!$D$38:$D$80,'Summary of Cost by Organisation'!$C18,'9. External Intervention Costs'!$L$38:$L$80)+SUMIF('10. Other Direct Costs '!$D$12:$D$61,'Summary of Cost by Organisation'!$C18,'10. Other Direct Costs '!$Q$12:$Q$61)+SUMIF('11. Indirect Costs'!$C$13:$C$62,'Summary of Cost by Organisation'!$C18,'11. Indirect Costs'!$Y$13:$Y$62)</f>
        <v>26840</v>
      </c>
      <c r="H18" s="153">
        <f ca="1">SUMIF('2. Annual Costs of Staff Posts'!$D$12:$D$311,$C18,'2. Annual Costs of Staff Posts'!$AI$12:$AI$311)+SUMIF('3.Travel,Subsistence&amp;Conference'!$E$12:$E$70,'Summary of Cost by Organisation'!$C18,'3.Travel,Subsistence&amp;Conference'!$T$12:$T$70)+SUMIF('4. Equipment'!$D$12:$D$82,'Summary of Cost by Organisation'!$C18,'4. Equipment'!$T$12:$T$82)+SUMIF('5. Consumables'!$D$12:$D$61,'Summary of Cost by Organisation'!$C18,'5. Consumables'!$S$12:$S$61)+SUMIF('6. CPI'!$D$12:$D$61,'Summary of Cost by Organisation'!$C18,'6. CPI'!$S$12:$S$61)+SUMIF('7. Dissemination'!$D$12:$D$61,'Summary of Cost by Organisation'!$C18,'7. Dissemination'!$S$12:$S$61)+SUMIF('8. Risk Management &amp; Assurance'!$D$12:$D$61,'Summary of Cost by Organisation'!$C18,'8. Risk Management &amp; Assurance'!$S$12:$S$61)+SUMIF('9. External Intervention Costs'!$D$38:$D$80,'Summary of Cost by Organisation'!$C18,'9. External Intervention Costs'!$M$38:$M$80)+SUMIF('10. Other Direct Costs '!$D$12:$D$61,'Summary of Cost by Organisation'!$C18,'10. Other Direct Costs '!$S$12:$S$61)+SUMIF('11. Indirect Costs'!$C$13:$C$62,'Summary of Cost by Organisation'!$C18,'11. Indirect Costs'!$AC$13:$AC$62)</f>
        <v>16700</v>
      </c>
      <c r="I18" s="73">
        <f t="shared" ca="1" si="0"/>
        <v>138440</v>
      </c>
      <c r="J18" s="64"/>
      <c r="N18" s="205"/>
    </row>
    <row r="19" spans="2:14" ht="30" customHeight="1" x14ac:dyDescent="0.25">
      <c r="B19" s="81">
        <f t="shared" si="1"/>
        <v>5</v>
      </c>
      <c r="C19" s="640" t="str">
        <f ca="1">IFERROR(OFFSET('START - AWARD DETAILS'!$C$20,MATCH(B19,'START - AWARD DETAILS'!$N$20:$N$40,0)-1,0),"")</f>
        <v>University of Liberal Arts (ULAB)</v>
      </c>
      <c r="D19" s="664">
        <f ca="1">SUMIF('2. Annual Costs of Staff Posts'!$D$12:$D$311,$C19,'2. Annual Costs of Staff Posts'!$O$12:$O$311)+SUMIF('3.Travel,Subsistence&amp;Conference'!$E$12:$E$70,'Summary of Cost by Organisation'!$C19,'3.Travel,Subsistence&amp;Conference'!$L$12:$L$70)+SUMIF('4. Equipment'!$D$12:$D$82,'Summary of Cost by Organisation'!$C19,'4. Equipment'!$L$12:$L$82)+SUMIF('5. Consumables'!$D$12:$D$61,'Summary of Cost by Organisation'!$C19,'5. Consumables'!$K$12:$K$61)+SUMIF('6. CPI'!$D$12:$D$61,'Summary of Cost by Organisation'!$C19,'6. CPI'!$K$12:$K$61)+SUMIF('7. Dissemination'!$D$12:$D$61,'Summary of Cost by Organisation'!$C19,'7. Dissemination'!$K$12:$K$61)+SUMIF('8. Risk Management &amp; Assurance'!$D$12:$D$61,'Summary of Cost by Organisation'!$C19,'8. Risk Management &amp; Assurance'!$K$12:$K$61)+SUMIF('9. External Intervention Costs'!$D$38:$D$80,'Summary of Cost by Organisation'!$C19,'9. External Intervention Costs'!$I$38:$I$80)+SUMIF('10. Other Direct Costs '!$D$12:$D$61,'Summary of Cost by Organisation'!$C19,'10. Other Direct Costs '!$K$12:$K$61)+SUMIF('11. Indirect Costs'!$C$13:$C$62,'Summary of Cost by Organisation'!$C19,'11. Indirect Costs'!$M$13:$M$62)</f>
        <v>11640</v>
      </c>
      <c r="E19" s="153">
        <f ca="1">SUMIF('2. Annual Costs of Staff Posts'!$D$12:$D$311,$C19,'2. Annual Costs of Staff Posts'!$T$12:$T$311)+SUMIF('3.Travel,Subsistence&amp;Conference'!$E$12:$E$70,'Summary of Cost by Organisation'!$C19,'3.Travel,Subsistence&amp;Conference'!$N$12:$N$70)+SUMIF('4. Equipment'!$D$12:$D$82,'Summary of Cost by Organisation'!$C19,'4. Equipment'!$N$12:$N$82)+SUMIF('5. Consumables'!$D$12:$D$61,'Summary of Cost by Organisation'!$C19,'5. Consumables'!$M$12:$M$61)+SUMIF('6. CPI'!$D$12:$D$61,'Summary of Cost by Organisation'!$C19,'6. CPI'!$M$12:$M$61)+SUMIF('7. Dissemination'!$D$12:$D$61,'Summary of Cost by Organisation'!$C19,'7. Dissemination'!$M$12:$M$61)+SUMIF('8. Risk Management &amp; Assurance'!$D$12:$D$61,'Summary of Cost by Organisation'!$C19,'8. Risk Management &amp; Assurance'!$M$12:$M$61)+SUMIF('9. External Intervention Costs'!$D$38:$D$80,'Summary of Cost by Organisation'!$C19,'9. External Intervention Costs'!$J$38:$J$80)+SUMIF('10. Other Direct Costs '!$D$12:$D$61,'Summary of Cost by Organisation'!$C19,'10. Other Direct Costs '!$M$12:$M$61)+SUMIF('11. Indirect Costs'!$C$13:$C$62,'Summary of Cost by Organisation'!$C19,'11. Indirect Costs'!$Q$13:$Q$62)</f>
        <v>36280</v>
      </c>
      <c r="F19" s="153">
        <f ca="1">SUMIF('2. Annual Costs of Staff Posts'!$D$12:$D$311,$C19,'2. Annual Costs of Staff Posts'!$Y$12:$Y$311)+SUMIF('3.Travel,Subsistence&amp;Conference'!$E$12:$E$70,'Summary of Cost by Organisation'!$C19,'3.Travel,Subsistence&amp;Conference'!$P$12:$P$70)+SUMIF('4. Equipment'!$D$12:$D$82,'Summary of Cost by Organisation'!$C19,'4. Equipment'!$P$12:$P$82)+SUMIF('5. Consumables'!$D$12:$D$61,'Summary of Cost by Organisation'!$C19,'5. Consumables'!$O$12:$O$61)+SUMIF('6. CPI'!$D$12:$D$61,'Summary of Cost by Organisation'!$C19,'6. CPI'!$O$12:$O$61)+SUMIF('7. Dissemination'!$D$12:$D$61,'Summary of Cost by Organisation'!$C19,'7. Dissemination'!$O$12:$O$61)+SUMIF('8. Risk Management &amp; Assurance'!$D$12:$D$61,'Summary of Cost by Organisation'!$C19,'8. Risk Management &amp; Assurance'!$O$12:$O$61)+SUMIF('9. External Intervention Costs'!$D$38:$D$80,'Summary of Cost by Organisation'!$C19,'9. External Intervention Costs'!$K$38:$K$80)+SUMIF('10. Other Direct Costs '!$D$12:$D$61,'Summary of Cost by Organisation'!$C19,'10. Other Direct Costs '!$O$12:$O$61)+SUMIF('11. Indirect Costs'!$C$13:$C$62,'Summary of Cost by Organisation'!$C19,'11. Indirect Costs'!$U$13:$U$62)</f>
        <v>46980</v>
      </c>
      <c r="G19" s="153">
        <f ca="1">SUMIF('2. Annual Costs of Staff Posts'!$D$12:$D$311,$C19,'2. Annual Costs of Staff Posts'!$AD$12:$AD$311)+SUMIF('3.Travel,Subsistence&amp;Conference'!$E$12:$E$70,'Summary of Cost by Organisation'!$C19,'3.Travel,Subsistence&amp;Conference'!$R$12:$R$70)+SUMIF('4. Equipment'!$D$12:$D$82,'Summary of Cost by Organisation'!$C19,'4. Equipment'!$R$12:$R$82)+SUMIF('5. Consumables'!$D$12:$D$61,'Summary of Cost by Organisation'!$C19,'5. Consumables'!$Q$12:$Q$61)+SUMIF('6. CPI'!$D$12:$D$61,'Summary of Cost by Organisation'!$C19,'6. CPI'!$Q$12:$Q$61)+SUMIF('7. Dissemination'!$D$12:$D$61,'Summary of Cost by Organisation'!$C19,'7. Dissemination'!$Q$12:$Q$61)+SUMIF('8. Risk Management &amp; Assurance'!$D$12:$D$61,'Summary of Cost by Organisation'!$C19,'8. Risk Management &amp; Assurance'!$Q$12:$Q$61)+SUMIF('9. External Intervention Costs'!$D$38:$D$80,'Summary of Cost by Organisation'!$C19,'9. External Intervention Costs'!$L$38:$L$80)+SUMIF('10. Other Direct Costs '!$D$12:$D$61,'Summary of Cost by Organisation'!$C19,'10. Other Direct Costs '!$Q$12:$Q$61)+SUMIF('11. Indirect Costs'!$C$13:$C$62,'Summary of Cost by Organisation'!$C19,'11. Indirect Costs'!$Y$13:$Y$62)</f>
        <v>26840</v>
      </c>
      <c r="H19" s="153">
        <f ca="1">SUMIF('2. Annual Costs of Staff Posts'!$D$12:$D$311,$C19,'2. Annual Costs of Staff Posts'!$AI$12:$AI$311)+SUMIF('3.Travel,Subsistence&amp;Conference'!$E$12:$E$70,'Summary of Cost by Organisation'!$C19,'3.Travel,Subsistence&amp;Conference'!$T$12:$T$70)+SUMIF('4. Equipment'!$D$12:$D$82,'Summary of Cost by Organisation'!$C19,'4. Equipment'!$T$12:$T$82)+SUMIF('5. Consumables'!$D$12:$D$61,'Summary of Cost by Organisation'!$C19,'5. Consumables'!$S$12:$S$61)+SUMIF('6. CPI'!$D$12:$D$61,'Summary of Cost by Organisation'!$C19,'6. CPI'!$S$12:$S$61)+SUMIF('7. Dissemination'!$D$12:$D$61,'Summary of Cost by Organisation'!$C19,'7. Dissemination'!$S$12:$S$61)+SUMIF('8. Risk Management &amp; Assurance'!$D$12:$D$61,'Summary of Cost by Organisation'!$C19,'8. Risk Management &amp; Assurance'!$S$12:$S$61)+SUMIF('9. External Intervention Costs'!$D$38:$D$80,'Summary of Cost by Organisation'!$C19,'9. External Intervention Costs'!$M$38:$M$80)+SUMIF('10. Other Direct Costs '!$D$12:$D$61,'Summary of Cost by Organisation'!$C19,'10. Other Direct Costs '!$S$12:$S$61)+SUMIF('11. Indirect Costs'!$C$13:$C$62,'Summary of Cost by Organisation'!$C19,'11. Indirect Costs'!$AC$13:$AC$62)</f>
        <v>16700</v>
      </c>
      <c r="I19" s="73">
        <f t="shared" ca="1" si="0"/>
        <v>138440</v>
      </c>
      <c r="J19" s="64"/>
    </row>
    <row r="20" spans="2:14" ht="30" customHeight="1" x14ac:dyDescent="0.25">
      <c r="B20" s="81">
        <f t="shared" si="1"/>
        <v>6</v>
      </c>
      <c r="C20" s="640" t="str">
        <f ca="1">IFERROR(OFFSET('START - AWARD DETAILS'!$C$20,MATCH(B20,'START - AWARD DETAILS'!$N$20:$N$40,0)-1,0),"")</f>
        <v>Institute of Reseach and Development (IRD)</v>
      </c>
      <c r="D20" s="664">
        <f ca="1">SUMIF('2. Annual Costs of Staff Posts'!$D$12:$D$311,$C20,'2. Annual Costs of Staff Posts'!$O$12:$O$311)+SUMIF('3.Travel,Subsistence&amp;Conference'!$E$12:$E$70,'Summary of Cost by Organisation'!$C20,'3.Travel,Subsistence&amp;Conference'!$L$12:$L$70)+SUMIF('4. Equipment'!$D$12:$D$82,'Summary of Cost by Organisation'!$C20,'4. Equipment'!$L$12:$L$82)+SUMIF('5. Consumables'!$D$12:$D$61,'Summary of Cost by Organisation'!$C20,'5. Consumables'!$K$12:$K$61)+SUMIF('6. CPI'!$D$12:$D$61,'Summary of Cost by Organisation'!$C20,'6. CPI'!$K$12:$K$61)+SUMIF('7. Dissemination'!$D$12:$D$61,'Summary of Cost by Organisation'!$C20,'7. Dissemination'!$K$12:$K$61)+SUMIF('8. Risk Management &amp; Assurance'!$D$12:$D$61,'Summary of Cost by Organisation'!$C20,'8. Risk Management &amp; Assurance'!$K$12:$K$61)+SUMIF('9. External Intervention Costs'!$D$38:$D$80,'Summary of Cost by Organisation'!$C20,'9. External Intervention Costs'!$I$38:$I$80)+SUMIF('10. Other Direct Costs '!$D$12:$D$61,'Summary of Cost by Organisation'!$C20,'10. Other Direct Costs '!$K$12:$K$61)+SUMIF('11. Indirect Costs'!$C$13:$C$62,'Summary of Cost by Organisation'!$C20,'11. Indirect Costs'!$M$13:$M$62)</f>
        <v>11640</v>
      </c>
      <c r="E20" s="153">
        <f ca="1">SUMIF('2. Annual Costs of Staff Posts'!$D$12:$D$311,$C20,'2. Annual Costs of Staff Posts'!$T$12:$T$311)+SUMIF('3.Travel,Subsistence&amp;Conference'!$E$12:$E$70,'Summary of Cost by Organisation'!$C20,'3.Travel,Subsistence&amp;Conference'!$N$12:$N$70)+SUMIF('4. Equipment'!$D$12:$D$82,'Summary of Cost by Organisation'!$C20,'4. Equipment'!$N$12:$N$82)+SUMIF('5. Consumables'!$D$12:$D$61,'Summary of Cost by Organisation'!$C20,'5. Consumables'!$M$12:$M$61)+SUMIF('6. CPI'!$D$12:$D$61,'Summary of Cost by Organisation'!$C20,'6. CPI'!$M$12:$M$61)+SUMIF('7. Dissemination'!$D$12:$D$61,'Summary of Cost by Organisation'!$C20,'7. Dissemination'!$M$12:$M$61)+SUMIF('8. Risk Management &amp; Assurance'!$D$12:$D$61,'Summary of Cost by Organisation'!$C20,'8. Risk Management &amp; Assurance'!$M$12:$M$61)+SUMIF('9. External Intervention Costs'!$D$38:$D$80,'Summary of Cost by Organisation'!$C20,'9. External Intervention Costs'!$J$38:$J$80)+SUMIF('10. Other Direct Costs '!$D$12:$D$61,'Summary of Cost by Organisation'!$C20,'10. Other Direct Costs '!$M$12:$M$61)+SUMIF('11. Indirect Costs'!$C$13:$C$62,'Summary of Cost by Organisation'!$C20,'11. Indirect Costs'!$Q$13:$Q$62)</f>
        <v>36280</v>
      </c>
      <c r="F20" s="153">
        <f ca="1">SUMIF('2. Annual Costs of Staff Posts'!$D$12:$D$311,$C20,'2. Annual Costs of Staff Posts'!$Y$12:$Y$311)+SUMIF('3.Travel,Subsistence&amp;Conference'!$E$12:$E$70,'Summary of Cost by Organisation'!$C20,'3.Travel,Subsistence&amp;Conference'!$P$12:$P$70)+SUMIF('4. Equipment'!$D$12:$D$82,'Summary of Cost by Organisation'!$C20,'4. Equipment'!$P$12:$P$82)+SUMIF('5. Consumables'!$D$12:$D$61,'Summary of Cost by Organisation'!$C20,'5. Consumables'!$O$12:$O$61)+SUMIF('6. CPI'!$D$12:$D$61,'Summary of Cost by Organisation'!$C20,'6. CPI'!$O$12:$O$61)+SUMIF('7. Dissemination'!$D$12:$D$61,'Summary of Cost by Organisation'!$C20,'7. Dissemination'!$O$12:$O$61)+SUMIF('8. Risk Management &amp; Assurance'!$D$12:$D$61,'Summary of Cost by Organisation'!$C20,'8. Risk Management &amp; Assurance'!$O$12:$O$61)+SUMIF('9. External Intervention Costs'!$D$38:$D$80,'Summary of Cost by Organisation'!$C20,'9. External Intervention Costs'!$K$38:$K$80)+SUMIF('10. Other Direct Costs '!$D$12:$D$61,'Summary of Cost by Organisation'!$C20,'10. Other Direct Costs '!$O$12:$O$61)+SUMIF('11. Indirect Costs'!$C$13:$C$62,'Summary of Cost by Organisation'!$C20,'11. Indirect Costs'!$U$13:$U$62)</f>
        <v>46980</v>
      </c>
      <c r="G20" s="153">
        <f ca="1">SUMIF('2. Annual Costs of Staff Posts'!$D$12:$D$311,$C20,'2. Annual Costs of Staff Posts'!$AD$12:$AD$311)+SUMIF('3.Travel,Subsistence&amp;Conference'!$E$12:$E$70,'Summary of Cost by Organisation'!$C20,'3.Travel,Subsistence&amp;Conference'!$R$12:$R$70)+SUMIF('4. Equipment'!$D$12:$D$82,'Summary of Cost by Organisation'!$C20,'4. Equipment'!$R$12:$R$82)+SUMIF('5. Consumables'!$D$12:$D$61,'Summary of Cost by Organisation'!$C20,'5. Consumables'!$Q$12:$Q$61)+SUMIF('6. CPI'!$D$12:$D$61,'Summary of Cost by Organisation'!$C20,'6. CPI'!$Q$12:$Q$61)+SUMIF('7. Dissemination'!$D$12:$D$61,'Summary of Cost by Organisation'!$C20,'7. Dissemination'!$Q$12:$Q$61)+SUMIF('8. Risk Management &amp; Assurance'!$D$12:$D$61,'Summary of Cost by Organisation'!$C20,'8. Risk Management &amp; Assurance'!$Q$12:$Q$61)+SUMIF('9. External Intervention Costs'!$D$38:$D$80,'Summary of Cost by Organisation'!$C20,'9. External Intervention Costs'!$L$38:$L$80)+SUMIF('10. Other Direct Costs '!$D$12:$D$61,'Summary of Cost by Organisation'!$C20,'10. Other Direct Costs '!$Q$12:$Q$61)+SUMIF('11. Indirect Costs'!$C$13:$C$62,'Summary of Cost by Organisation'!$C20,'11. Indirect Costs'!$Y$13:$Y$62)</f>
        <v>26840</v>
      </c>
      <c r="H20" s="153">
        <f ca="1">SUMIF('2. Annual Costs of Staff Posts'!$D$12:$D$311,$C20,'2. Annual Costs of Staff Posts'!$AI$12:$AI$311)+SUMIF('3.Travel,Subsistence&amp;Conference'!$E$12:$E$70,'Summary of Cost by Organisation'!$C20,'3.Travel,Subsistence&amp;Conference'!$T$12:$T$70)+SUMIF('4. Equipment'!$D$12:$D$82,'Summary of Cost by Organisation'!$C20,'4. Equipment'!$T$12:$T$82)+SUMIF('5. Consumables'!$D$12:$D$61,'Summary of Cost by Organisation'!$C20,'5. Consumables'!$S$12:$S$61)+SUMIF('6. CPI'!$D$12:$D$61,'Summary of Cost by Organisation'!$C20,'6. CPI'!$S$12:$S$61)+SUMIF('7. Dissemination'!$D$12:$D$61,'Summary of Cost by Organisation'!$C20,'7. Dissemination'!$S$12:$S$61)+SUMIF('8. Risk Management &amp; Assurance'!$D$12:$D$61,'Summary of Cost by Organisation'!$C20,'8. Risk Management &amp; Assurance'!$S$12:$S$61)+SUMIF('9. External Intervention Costs'!$D$38:$D$80,'Summary of Cost by Organisation'!$C20,'9. External Intervention Costs'!$M$38:$M$80)+SUMIF('10. Other Direct Costs '!$D$12:$D$61,'Summary of Cost by Organisation'!$C20,'10. Other Direct Costs '!$S$12:$S$61)+SUMIF('11. Indirect Costs'!$C$13:$C$62,'Summary of Cost by Organisation'!$C20,'11. Indirect Costs'!$AC$13:$AC$62)</f>
        <v>16700</v>
      </c>
      <c r="I20" s="73">
        <f t="shared" ca="1" si="0"/>
        <v>138440</v>
      </c>
      <c r="J20" s="64"/>
    </row>
    <row r="21" spans="2:14" ht="30" customHeight="1" x14ac:dyDescent="0.25">
      <c r="B21" s="81">
        <f t="shared" si="1"/>
        <v>7</v>
      </c>
      <c r="C21" s="640" t="str">
        <f ca="1">IFERROR(OFFSET('START - AWARD DETAILS'!$C$20,MATCH(B21,'START - AWARD DETAILS'!$N$20:$N$40,0)-1,0),"")</f>
        <v/>
      </c>
      <c r="D21" s="664">
        <f ca="1">SUMIF('2. Annual Costs of Staff Posts'!$D$12:$D$311,$C21,'2. Annual Costs of Staff Posts'!$O$12:$O$311)+SUMIF('3.Travel,Subsistence&amp;Conference'!$E$12:$E$70,'Summary of Cost by Organisation'!$C21,'3.Travel,Subsistence&amp;Conference'!$L$12:$L$70)+SUMIF('4. Equipment'!$D$12:$D$82,'Summary of Cost by Organisation'!$C21,'4. Equipment'!$L$12:$L$82)+SUMIF('5. Consumables'!$D$12:$D$61,'Summary of Cost by Organisation'!$C21,'5. Consumables'!$K$12:$K$61)+SUMIF('6. CPI'!$D$12:$D$61,'Summary of Cost by Organisation'!$C21,'6. CPI'!$K$12:$K$61)+SUMIF('7. Dissemination'!$D$12:$D$61,'Summary of Cost by Organisation'!$C21,'7. Dissemination'!$K$12:$K$61)+SUMIF('8. Risk Management &amp; Assurance'!$D$12:$D$61,'Summary of Cost by Organisation'!$C21,'8. Risk Management &amp; Assurance'!$K$12:$K$61)+SUMIF('9. External Intervention Costs'!$D$38:$D$80,'Summary of Cost by Organisation'!$C21,'9. External Intervention Costs'!$I$38:$I$80)+SUMIF('10. Other Direct Costs '!$D$12:$D$61,'Summary of Cost by Organisation'!$C21,'10. Other Direct Costs '!$K$12:$K$61)+SUMIF('11. Indirect Costs'!$C$13:$C$62,'Summary of Cost by Organisation'!$C21,'11. Indirect Costs'!$M$13:$M$62)</f>
        <v>0</v>
      </c>
      <c r="E21" s="153">
        <f ca="1">SUMIF('2. Annual Costs of Staff Posts'!$D$12:$D$311,$C21,'2. Annual Costs of Staff Posts'!$T$12:$T$311)+SUMIF('3.Travel,Subsistence&amp;Conference'!$E$12:$E$70,'Summary of Cost by Organisation'!$C21,'3.Travel,Subsistence&amp;Conference'!$N$12:$N$70)+SUMIF('4. Equipment'!$D$12:$D$82,'Summary of Cost by Organisation'!$C21,'4. Equipment'!$N$12:$N$82)+SUMIF('5. Consumables'!$D$12:$D$61,'Summary of Cost by Organisation'!$C21,'5. Consumables'!$M$12:$M$61)+SUMIF('6. CPI'!$D$12:$D$61,'Summary of Cost by Organisation'!$C21,'6. CPI'!$M$12:$M$61)+SUMIF('7. Dissemination'!$D$12:$D$61,'Summary of Cost by Organisation'!$C21,'7. Dissemination'!$M$12:$M$61)+SUMIF('8. Risk Management &amp; Assurance'!$D$12:$D$61,'Summary of Cost by Organisation'!$C21,'8. Risk Management &amp; Assurance'!$M$12:$M$61)+SUMIF('9. External Intervention Costs'!$D$38:$D$80,'Summary of Cost by Organisation'!$C21,'9. External Intervention Costs'!$J$38:$J$80)+SUMIF('10. Other Direct Costs '!$D$12:$D$61,'Summary of Cost by Organisation'!$C21,'10. Other Direct Costs '!$M$12:$M$61)+SUMIF('11. Indirect Costs'!$C$13:$C$62,'Summary of Cost by Organisation'!$C21,'11. Indirect Costs'!$Q$13:$Q$62)</f>
        <v>0</v>
      </c>
      <c r="F21" s="153">
        <f ca="1">SUMIF('2. Annual Costs of Staff Posts'!$D$12:$D$311,$C21,'2. Annual Costs of Staff Posts'!$Y$12:$Y$311)+SUMIF('3.Travel,Subsistence&amp;Conference'!$E$12:$E$70,'Summary of Cost by Organisation'!$C21,'3.Travel,Subsistence&amp;Conference'!$P$12:$P$70)+SUMIF('4. Equipment'!$D$12:$D$82,'Summary of Cost by Organisation'!$C21,'4. Equipment'!$P$12:$P$82)+SUMIF('5. Consumables'!$D$12:$D$61,'Summary of Cost by Organisation'!$C21,'5. Consumables'!$O$12:$O$61)+SUMIF('6. CPI'!$D$12:$D$61,'Summary of Cost by Organisation'!$C21,'6. CPI'!$O$12:$O$61)+SUMIF('7. Dissemination'!$D$12:$D$61,'Summary of Cost by Organisation'!$C21,'7. Dissemination'!$O$12:$O$61)+SUMIF('8. Risk Management &amp; Assurance'!$D$12:$D$61,'Summary of Cost by Organisation'!$C21,'8. Risk Management &amp; Assurance'!$O$12:$O$61)+SUMIF('9. External Intervention Costs'!$D$38:$D$80,'Summary of Cost by Organisation'!$C21,'9. External Intervention Costs'!$K$38:$K$80)+SUMIF('10. Other Direct Costs '!$D$12:$D$61,'Summary of Cost by Organisation'!$C21,'10. Other Direct Costs '!$O$12:$O$61)+SUMIF('11. Indirect Costs'!$C$13:$C$62,'Summary of Cost by Organisation'!$C21,'11. Indirect Costs'!$U$13:$U$62)</f>
        <v>0</v>
      </c>
      <c r="G21" s="153">
        <f ca="1">SUMIF('2. Annual Costs of Staff Posts'!$D$12:$D$311,$C21,'2. Annual Costs of Staff Posts'!$AD$12:$AD$311)+SUMIF('3.Travel,Subsistence&amp;Conference'!$E$12:$E$70,'Summary of Cost by Organisation'!$C21,'3.Travel,Subsistence&amp;Conference'!$R$12:$R$70)+SUMIF('4. Equipment'!$D$12:$D$82,'Summary of Cost by Organisation'!$C21,'4. Equipment'!$R$12:$R$82)+SUMIF('5. Consumables'!$D$12:$D$61,'Summary of Cost by Organisation'!$C21,'5. Consumables'!$Q$12:$Q$61)+SUMIF('6. CPI'!$D$12:$D$61,'Summary of Cost by Organisation'!$C21,'6. CPI'!$Q$12:$Q$61)+SUMIF('7. Dissemination'!$D$12:$D$61,'Summary of Cost by Organisation'!$C21,'7. Dissemination'!$Q$12:$Q$61)+SUMIF('8. Risk Management &amp; Assurance'!$D$12:$D$61,'Summary of Cost by Organisation'!$C21,'8. Risk Management &amp; Assurance'!$Q$12:$Q$61)+SUMIF('9. External Intervention Costs'!$D$38:$D$80,'Summary of Cost by Organisation'!$C21,'9. External Intervention Costs'!$L$38:$L$80)+SUMIF('10. Other Direct Costs '!$D$12:$D$61,'Summary of Cost by Organisation'!$C21,'10. Other Direct Costs '!$Q$12:$Q$61)+SUMIF('11. Indirect Costs'!$C$13:$C$62,'Summary of Cost by Organisation'!$C21,'11. Indirect Costs'!$Y$13:$Y$62)</f>
        <v>0</v>
      </c>
      <c r="H21" s="153">
        <f ca="1">SUMIF('2. Annual Costs of Staff Posts'!$D$12:$D$311,$C21,'2. Annual Costs of Staff Posts'!$AI$12:$AI$311)+SUMIF('3.Travel,Subsistence&amp;Conference'!$E$12:$E$70,'Summary of Cost by Organisation'!$C21,'3.Travel,Subsistence&amp;Conference'!$T$12:$T$70)+SUMIF('4. Equipment'!$D$12:$D$82,'Summary of Cost by Organisation'!$C21,'4. Equipment'!$T$12:$T$82)+SUMIF('5. Consumables'!$D$12:$D$61,'Summary of Cost by Organisation'!$C21,'5. Consumables'!$S$12:$S$61)+SUMIF('6. CPI'!$D$12:$D$61,'Summary of Cost by Organisation'!$C21,'6. CPI'!$S$12:$S$61)+SUMIF('7. Dissemination'!$D$12:$D$61,'Summary of Cost by Organisation'!$C21,'7. Dissemination'!$S$12:$S$61)+SUMIF('8. Risk Management &amp; Assurance'!$D$12:$D$61,'Summary of Cost by Organisation'!$C21,'8. Risk Management &amp; Assurance'!$S$12:$S$61)+SUMIF('9. External Intervention Costs'!$D$38:$D$80,'Summary of Cost by Organisation'!$C21,'9. External Intervention Costs'!$M$38:$M$80)+SUMIF('10. Other Direct Costs '!$D$12:$D$61,'Summary of Cost by Organisation'!$C21,'10. Other Direct Costs '!$S$12:$S$61)+SUMIF('11. Indirect Costs'!$C$13:$C$62,'Summary of Cost by Organisation'!$C21,'11. Indirect Costs'!$AC$13:$AC$62)</f>
        <v>0</v>
      </c>
      <c r="I21" s="73">
        <f t="shared" ca="1" si="0"/>
        <v>0</v>
      </c>
      <c r="J21" s="64"/>
    </row>
    <row r="22" spans="2:14" ht="30" customHeight="1" x14ac:dyDescent="0.25">
      <c r="B22" s="81">
        <f t="shared" si="1"/>
        <v>8</v>
      </c>
      <c r="C22" s="640" t="str">
        <f ca="1">IFERROR(OFFSET('START - AWARD DETAILS'!$C$20,MATCH(B22,'START - AWARD DETAILS'!$N$20:$N$40,0)-1,0),"")</f>
        <v/>
      </c>
      <c r="D22" s="664">
        <f ca="1">SUMIF('2. Annual Costs of Staff Posts'!$D$12:$D$311,$C22,'2. Annual Costs of Staff Posts'!$O$12:$O$311)+SUMIF('3.Travel,Subsistence&amp;Conference'!$E$12:$E$70,'Summary of Cost by Organisation'!$C22,'3.Travel,Subsistence&amp;Conference'!$L$12:$L$70)+SUMIF('4. Equipment'!$D$12:$D$82,'Summary of Cost by Organisation'!$C22,'4. Equipment'!$L$12:$L$82)+SUMIF('5. Consumables'!$D$12:$D$61,'Summary of Cost by Organisation'!$C22,'5. Consumables'!$K$12:$K$61)+SUMIF('6. CPI'!$D$12:$D$61,'Summary of Cost by Organisation'!$C22,'6. CPI'!$K$12:$K$61)+SUMIF('7. Dissemination'!$D$12:$D$61,'Summary of Cost by Organisation'!$C22,'7. Dissemination'!$K$12:$K$61)+SUMIF('8. Risk Management &amp; Assurance'!$D$12:$D$61,'Summary of Cost by Organisation'!$C22,'8. Risk Management &amp; Assurance'!$K$12:$K$61)+SUMIF('9. External Intervention Costs'!$D$38:$D$80,'Summary of Cost by Organisation'!$C22,'9. External Intervention Costs'!$I$38:$I$80)+SUMIF('10. Other Direct Costs '!$D$12:$D$61,'Summary of Cost by Organisation'!$C22,'10. Other Direct Costs '!$K$12:$K$61)+SUMIF('11. Indirect Costs'!$C$13:$C$62,'Summary of Cost by Organisation'!$C22,'11. Indirect Costs'!$M$13:$M$62)</f>
        <v>0</v>
      </c>
      <c r="E22" s="153">
        <f ca="1">SUMIF('2. Annual Costs of Staff Posts'!$D$12:$D$311,$C22,'2. Annual Costs of Staff Posts'!$T$12:$T$311)+SUMIF('3.Travel,Subsistence&amp;Conference'!$E$12:$E$70,'Summary of Cost by Organisation'!$C22,'3.Travel,Subsistence&amp;Conference'!$N$12:$N$70)+SUMIF('4. Equipment'!$D$12:$D$82,'Summary of Cost by Organisation'!$C22,'4. Equipment'!$N$12:$N$82)+SUMIF('5. Consumables'!$D$12:$D$61,'Summary of Cost by Organisation'!$C22,'5. Consumables'!$M$12:$M$61)+SUMIF('6. CPI'!$D$12:$D$61,'Summary of Cost by Organisation'!$C22,'6. CPI'!$M$12:$M$61)+SUMIF('7. Dissemination'!$D$12:$D$61,'Summary of Cost by Organisation'!$C22,'7. Dissemination'!$M$12:$M$61)+SUMIF('8. Risk Management &amp; Assurance'!$D$12:$D$61,'Summary of Cost by Organisation'!$C22,'8. Risk Management &amp; Assurance'!$M$12:$M$61)+SUMIF('9. External Intervention Costs'!$D$38:$D$80,'Summary of Cost by Organisation'!$C22,'9. External Intervention Costs'!$J$38:$J$80)+SUMIF('10. Other Direct Costs '!$D$12:$D$61,'Summary of Cost by Organisation'!$C22,'10. Other Direct Costs '!$M$12:$M$61)+SUMIF('11. Indirect Costs'!$C$13:$C$62,'Summary of Cost by Organisation'!$C22,'11. Indirect Costs'!$Q$13:$Q$62)</f>
        <v>0</v>
      </c>
      <c r="F22" s="153">
        <f ca="1">SUMIF('2. Annual Costs of Staff Posts'!$D$12:$D$311,$C22,'2. Annual Costs of Staff Posts'!$Y$12:$Y$311)+SUMIF('3.Travel,Subsistence&amp;Conference'!$E$12:$E$70,'Summary of Cost by Organisation'!$C22,'3.Travel,Subsistence&amp;Conference'!$P$12:$P$70)+SUMIF('4. Equipment'!$D$12:$D$82,'Summary of Cost by Organisation'!$C22,'4. Equipment'!$P$12:$P$82)+SUMIF('5. Consumables'!$D$12:$D$61,'Summary of Cost by Organisation'!$C22,'5. Consumables'!$O$12:$O$61)+SUMIF('6. CPI'!$D$12:$D$61,'Summary of Cost by Organisation'!$C22,'6. CPI'!$O$12:$O$61)+SUMIF('7. Dissemination'!$D$12:$D$61,'Summary of Cost by Organisation'!$C22,'7. Dissemination'!$O$12:$O$61)+SUMIF('8. Risk Management &amp; Assurance'!$D$12:$D$61,'Summary of Cost by Organisation'!$C22,'8. Risk Management &amp; Assurance'!$O$12:$O$61)+SUMIF('9. External Intervention Costs'!$D$38:$D$80,'Summary of Cost by Organisation'!$C22,'9. External Intervention Costs'!$K$38:$K$80)+SUMIF('10. Other Direct Costs '!$D$12:$D$61,'Summary of Cost by Organisation'!$C22,'10. Other Direct Costs '!$O$12:$O$61)+SUMIF('11. Indirect Costs'!$C$13:$C$62,'Summary of Cost by Organisation'!$C22,'11. Indirect Costs'!$U$13:$U$62)</f>
        <v>0</v>
      </c>
      <c r="G22" s="153">
        <f ca="1">SUMIF('2. Annual Costs of Staff Posts'!$D$12:$D$311,$C22,'2. Annual Costs of Staff Posts'!$AD$12:$AD$311)+SUMIF('3.Travel,Subsistence&amp;Conference'!$E$12:$E$70,'Summary of Cost by Organisation'!$C22,'3.Travel,Subsistence&amp;Conference'!$R$12:$R$70)+SUMIF('4. Equipment'!$D$12:$D$82,'Summary of Cost by Organisation'!$C22,'4. Equipment'!$R$12:$R$82)+SUMIF('5. Consumables'!$D$12:$D$61,'Summary of Cost by Organisation'!$C22,'5. Consumables'!$Q$12:$Q$61)+SUMIF('6. CPI'!$D$12:$D$61,'Summary of Cost by Organisation'!$C22,'6. CPI'!$Q$12:$Q$61)+SUMIF('7. Dissemination'!$D$12:$D$61,'Summary of Cost by Organisation'!$C22,'7. Dissemination'!$Q$12:$Q$61)+SUMIF('8. Risk Management &amp; Assurance'!$D$12:$D$61,'Summary of Cost by Organisation'!$C22,'8. Risk Management &amp; Assurance'!$Q$12:$Q$61)+SUMIF('9. External Intervention Costs'!$D$38:$D$80,'Summary of Cost by Organisation'!$C22,'9. External Intervention Costs'!$L$38:$L$80)+SUMIF('10. Other Direct Costs '!$D$12:$D$61,'Summary of Cost by Organisation'!$C22,'10. Other Direct Costs '!$Q$12:$Q$61)+SUMIF('11. Indirect Costs'!$C$13:$C$62,'Summary of Cost by Organisation'!$C22,'11. Indirect Costs'!$Y$13:$Y$62)</f>
        <v>0</v>
      </c>
      <c r="H22" s="153">
        <f ca="1">SUMIF('2. Annual Costs of Staff Posts'!$D$12:$D$311,$C22,'2. Annual Costs of Staff Posts'!$AI$12:$AI$311)+SUMIF('3.Travel,Subsistence&amp;Conference'!$E$12:$E$70,'Summary of Cost by Organisation'!$C22,'3.Travel,Subsistence&amp;Conference'!$T$12:$T$70)+SUMIF('4. Equipment'!$D$12:$D$82,'Summary of Cost by Organisation'!$C22,'4. Equipment'!$T$12:$T$82)+SUMIF('5. Consumables'!$D$12:$D$61,'Summary of Cost by Organisation'!$C22,'5. Consumables'!$S$12:$S$61)+SUMIF('6. CPI'!$D$12:$D$61,'Summary of Cost by Organisation'!$C22,'6. CPI'!$S$12:$S$61)+SUMIF('7. Dissemination'!$D$12:$D$61,'Summary of Cost by Organisation'!$C22,'7. Dissemination'!$S$12:$S$61)+SUMIF('8. Risk Management &amp; Assurance'!$D$12:$D$61,'Summary of Cost by Organisation'!$C22,'8. Risk Management &amp; Assurance'!$S$12:$S$61)+SUMIF('9. External Intervention Costs'!$D$38:$D$80,'Summary of Cost by Organisation'!$C22,'9. External Intervention Costs'!$M$38:$M$80)+SUMIF('10. Other Direct Costs '!$D$12:$D$61,'Summary of Cost by Organisation'!$C22,'10. Other Direct Costs '!$S$12:$S$61)+SUMIF('11. Indirect Costs'!$C$13:$C$62,'Summary of Cost by Organisation'!$C22,'11. Indirect Costs'!$AC$13:$AC$62)</f>
        <v>0</v>
      </c>
      <c r="I22" s="73">
        <f t="shared" ca="1" si="0"/>
        <v>0</v>
      </c>
      <c r="J22" s="64"/>
    </row>
    <row r="23" spans="2:14" ht="30" customHeight="1" x14ac:dyDescent="0.25">
      <c r="B23" s="81">
        <f t="shared" si="1"/>
        <v>9</v>
      </c>
      <c r="C23" s="640" t="str">
        <f ca="1">IFERROR(OFFSET('START - AWARD DETAILS'!$C$20,MATCH(B23,'START - AWARD DETAILS'!$N$20:$N$40,0)-1,0),"")</f>
        <v/>
      </c>
      <c r="D23" s="664">
        <f ca="1">SUMIF('2. Annual Costs of Staff Posts'!$D$12:$D$311,$C23,'2. Annual Costs of Staff Posts'!$O$12:$O$311)+SUMIF('3.Travel,Subsistence&amp;Conference'!$E$12:$E$70,'Summary of Cost by Organisation'!$C23,'3.Travel,Subsistence&amp;Conference'!$L$12:$L$70)+SUMIF('4. Equipment'!$D$12:$D$82,'Summary of Cost by Organisation'!$C23,'4. Equipment'!$L$12:$L$82)+SUMIF('5. Consumables'!$D$12:$D$61,'Summary of Cost by Organisation'!$C23,'5. Consumables'!$K$12:$K$61)+SUMIF('6. CPI'!$D$12:$D$61,'Summary of Cost by Organisation'!$C23,'6. CPI'!$K$12:$K$61)+SUMIF('7. Dissemination'!$D$12:$D$61,'Summary of Cost by Organisation'!$C23,'7. Dissemination'!$K$12:$K$61)+SUMIF('8. Risk Management &amp; Assurance'!$D$12:$D$61,'Summary of Cost by Organisation'!$C23,'8. Risk Management &amp; Assurance'!$K$12:$K$61)+SUMIF('9. External Intervention Costs'!$D$38:$D$80,'Summary of Cost by Organisation'!$C23,'9. External Intervention Costs'!$I$38:$I$80)+SUMIF('10. Other Direct Costs '!$D$12:$D$61,'Summary of Cost by Organisation'!$C23,'10. Other Direct Costs '!$K$12:$K$61)+SUMIF('11. Indirect Costs'!$C$13:$C$62,'Summary of Cost by Organisation'!$C23,'11. Indirect Costs'!$M$13:$M$62)</f>
        <v>0</v>
      </c>
      <c r="E23" s="153">
        <f ca="1">SUMIF('2. Annual Costs of Staff Posts'!$D$12:$D$311,$C23,'2. Annual Costs of Staff Posts'!$T$12:$T$311)+SUMIF('3.Travel,Subsistence&amp;Conference'!$E$12:$E$70,'Summary of Cost by Organisation'!$C23,'3.Travel,Subsistence&amp;Conference'!$N$12:$N$70)+SUMIF('4. Equipment'!$D$12:$D$82,'Summary of Cost by Organisation'!$C23,'4. Equipment'!$N$12:$N$82)+SUMIF('5. Consumables'!$D$12:$D$61,'Summary of Cost by Organisation'!$C23,'5. Consumables'!$M$12:$M$61)+SUMIF('6. CPI'!$D$12:$D$61,'Summary of Cost by Organisation'!$C23,'6. CPI'!$M$12:$M$61)+SUMIF('7. Dissemination'!$D$12:$D$61,'Summary of Cost by Organisation'!$C23,'7. Dissemination'!$M$12:$M$61)+SUMIF('8. Risk Management &amp; Assurance'!$D$12:$D$61,'Summary of Cost by Organisation'!$C23,'8. Risk Management &amp; Assurance'!$M$12:$M$61)+SUMIF('9. External Intervention Costs'!$D$38:$D$80,'Summary of Cost by Organisation'!$C23,'9. External Intervention Costs'!$J$38:$J$80)+SUMIF('10. Other Direct Costs '!$D$12:$D$61,'Summary of Cost by Organisation'!$C23,'10. Other Direct Costs '!$M$12:$M$61)+SUMIF('11. Indirect Costs'!$C$13:$C$62,'Summary of Cost by Organisation'!$C23,'11. Indirect Costs'!$Q$13:$Q$62)</f>
        <v>0</v>
      </c>
      <c r="F23" s="153">
        <f ca="1">SUMIF('2. Annual Costs of Staff Posts'!$D$12:$D$311,$C23,'2. Annual Costs of Staff Posts'!$Y$12:$Y$311)+SUMIF('3.Travel,Subsistence&amp;Conference'!$E$12:$E$70,'Summary of Cost by Organisation'!$C23,'3.Travel,Subsistence&amp;Conference'!$P$12:$P$70)+SUMIF('4. Equipment'!$D$12:$D$82,'Summary of Cost by Organisation'!$C23,'4. Equipment'!$P$12:$P$82)+SUMIF('5. Consumables'!$D$12:$D$61,'Summary of Cost by Organisation'!$C23,'5. Consumables'!$O$12:$O$61)+SUMIF('6. CPI'!$D$12:$D$61,'Summary of Cost by Organisation'!$C23,'6. CPI'!$O$12:$O$61)+SUMIF('7. Dissemination'!$D$12:$D$61,'Summary of Cost by Organisation'!$C23,'7. Dissemination'!$O$12:$O$61)+SUMIF('8. Risk Management &amp; Assurance'!$D$12:$D$61,'Summary of Cost by Organisation'!$C23,'8. Risk Management &amp; Assurance'!$O$12:$O$61)+SUMIF('9. External Intervention Costs'!$D$38:$D$80,'Summary of Cost by Organisation'!$C23,'9. External Intervention Costs'!$K$38:$K$80)+SUMIF('10. Other Direct Costs '!$D$12:$D$61,'Summary of Cost by Organisation'!$C23,'10. Other Direct Costs '!$O$12:$O$61)+SUMIF('11. Indirect Costs'!$C$13:$C$62,'Summary of Cost by Organisation'!$C23,'11. Indirect Costs'!$U$13:$U$62)</f>
        <v>0</v>
      </c>
      <c r="G23" s="153">
        <f ca="1">SUMIF('2. Annual Costs of Staff Posts'!$D$12:$D$311,$C23,'2. Annual Costs of Staff Posts'!$AD$12:$AD$311)+SUMIF('3.Travel,Subsistence&amp;Conference'!$E$12:$E$70,'Summary of Cost by Organisation'!$C23,'3.Travel,Subsistence&amp;Conference'!$R$12:$R$70)+SUMIF('4. Equipment'!$D$12:$D$82,'Summary of Cost by Organisation'!$C23,'4. Equipment'!$R$12:$R$82)+SUMIF('5. Consumables'!$D$12:$D$61,'Summary of Cost by Organisation'!$C23,'5. Consumables'!$Q$12:$Q$61)+SUMIF('6. CPI'!$D$12:$D$61,'Summary of Cost by Organisation'!$C23,'6. CPI'!$Q$12:$Q$61)+SUMIF('7. Dissemination'!$D$12:$D$61,'Summary of Cost by Organisation'!$C23,'7. Dissemination'!$Q$12:$Q$61)+SUMIF('8. Risk Management &amp; Assurance'!$D$12:$D$61,'Summary of Cost by Organisation'!$C23,'8. Risk Management &amp; Assurance'!$Q$12:$Q$61)+SUMIF('9. External Intervention Costs'!$D$38:$D$80,'Summary of Cost by Organisation'!$C23,'9. External Intervention Costs'!$L$38:$L$80)+SUMIF('10. Other Direct Costs '!$D$12:$D$61,'Summary of Cost by Organisation'!$C23,'10. Other Direct Costs '!$Q$12:$Q$61)+SUMIF('11. Indirect Costs'!$C$13:$C$62,'Summary of Cost by Organisation'!$C23,'11. Indirect Costs'!$Y$13:$Y$62)</f>
        <v>0</v>
      </c>
      <c r="H23" s="153">
        <f ca="1">SUMIF('2. Annual Costs of Staff Posts'!$D$12:$D$311,$C23,'2. Annual Costs of Staff Posts'!$AI$12:$AI$311)+SUMIF('3.Travel,Subsistence&amp;Conference'!$E$12:$E$70,'Summary of Cost by Organisation'!$C23,'3.Travel,Subsistence&amp;Conference'!$T$12:$T$70)+SUMIF('4. Equipment'!$D$12:$D$82,'Summary of Cost by Organisation'!$C23,'4. Equipment'!$T$12:$T$82)+SUMIF('5. Consumables'!$D$12:$D$61,'Summary of Cost by Organisation'!$C23,'5. Consumables'!$S$12:$S$61)+SUMIF('6. CPI'!$D$12:$D$61,'Summary of Cost by Organisation'!$C23,'6. CPI'!$S$12:$S$61)+SUMIF('7. Dissemination'!$D$12:$D$61,'Summary of Cost by Organisation'!$C23,'7. Dissemination'!$S$12:$S$61)+SUMIF('8. Risk Management &amp; Assurance'!$D$12:$D$61,'Summary of Cost by Organisation'!$C23,'8. Risk Management &amp; Assurance'!$S$12:$S$61)+SUMIF('9. External Intervention Costs'!$D$38:$D$80,'Summary of Cost by Organisation'!$C23,'9. External Intervention Costs'!$M$38:$M$80)+SUMIF('10. Other Direct Costs '!$D$12:$D$61,'Summary of Cost by Organisation'!$C23,'10. Other Direct Costs '!$S$12:$S$61)+SUMIF('11. Indirect Costs'!$C$13:$C$62,'Summary of Cost by Organisation'!$C23,'11. Indirect Costs'!$AC$13:$AC$62)</f>
        <v>0</v>
      </c>
      <c r="I23" s="73">
        <f t="shared" ca="1" si="0"/>
        <v>0</v>
      </c>
      <c r="J23" s="64"/>
    </row>
    <row r="24" spans="2:14" ht="30" customHeight="1" x14ac:dyDescent="0.25">
      <c r="B24" s="81">
        <f t="shared" si="1"/>
        <v>10</v>
      </c>
      <c r="C24" s="640" t="str">
        <f ca="1">IFERROR(OFFSET('START - AWARD DETAILS'!$C$20,MATCH(B24,'START - AWARD DETAILS'!$N$20:$N$40,0)-1,0),"")</f>
        <v/>
      </c>
      <c r="D24" s="664">
        <f ca="1">SUMIF('2. Annual Costs of Staff Posts'!$D$12:$D$311,$C24,'2. Annual Costs of Staff Posts'!$O$12:$O$311)+SUMIF('3.Travel,Subsistence&amp;Conference'!$E$12:$E$70,'Summary of Cost by Organisation'!$C24,'3.Travel,Subsistence&amp;Conference'!$L$12:$L$70)+SUMIF('4. Equipment'!$D$12:$D$82,'Summary of Cost by Organisation'!$C24,'4. Equipment'!$L$12:$L$82)+SUMIF('5. Consumables'!$D$12:$D$61,'Summary of Cost by Organisation'!$C24,'5. Consumables'!$K$12:$K$61)+SUMIF('6. CPI'!$D$12:$D$61,'Summary of Cost by Organisation'!$C24,'6. CPI'!$K$12:$K$61)+SUMIF('7. Dissemination'!$D$12:$D$61,'Summary of Cost by Organisation'!$C24,'7. Dissemination'!$K$12:$K$61)+SUMIF('8. Risk Management &amp; Assurance'!$D$12:$D$61,'Summary of Cost by Organisation'!$C24,'8. Risk Management &amp; Assurance'!$K$12:$K$61)+SUMIF('9. External Intervention Costs'!$D$38:$D$80,'Summary of Cost by Organisation'!$C24,'9. External Intervention Costs'!$I$38:$I$80)+SUMIF('10. Other Direct Costs '!$D$12:$D$61,'Summary of Cost by Organisation'!$C24,'10. Other Direct Costs '!$K$12:$K$61)+SUMIF('11. Indirect Costs'!$C$13:$C$62,'Summary of Cost by Organisation'!$C24,'11. Indirect Costs'!$M$13:$M$62)</f>
        <v>0</v>
      </c>
      <c r="E24" s="153">
        <f ca="1">SUMIF('2. Annual Costs of Staff Posts'!$D$12:$D$311,$C24,'2. Annual Costs of Staff Posts'!$T$12:$T$311)+SUMIF('3.Travel,Subsistence&amp;Conference'!$E$12:$E$70,'Summary of Cost by Organisation'!$C24,'3.Travel,Subsistence&amp;Conference'!$N$12:$N$70)+SUMIF('4. Equipment'!$D$12:$D$82,'Summary of Cost by Organisation'!$C24,'4. Equipment'!$N$12:$N$82)+SUMIF('5. Consumables'!$D$12:$D$61,'Summary of Cost by Organisation'!$C24,'5. Consumables'!$M$12:$M$61)+SUMIF('6. CPI'!$D$12:$D$61,'Summary of Cost by Organisation'!$C24,'6. CPI'!$M$12:$M$61)+SUMIF('7. Dissemination'!$D$12:$D$61,'Summary of Cost by Organisation'!$C24,'7. Dissemination'!$M$12:$M$61)+SUMIF('8. Risk Management &amp; Assurance'!$D$12:$D$61,'Summary of Cost by Organisation'!$C24,'8. Risk Management &amp; Assurance'!$M$12:$M$61)+SUMIF('9. External Intervention Costs'!$D$38:$D$80,'Summary of Cost by Organisation'!$C24,'9. External Intervention Costs'!$J$38:$J$80)+SUMIF('10. Other Direct Costs '!$D$12:$D$61,'Summary of Cost by Organisation'!$C24,'10. Other Direct Costs '!$M$12:$M$61)+SUMIF('11. Indirect Costs'!$C$13:$C$62,'Summary of Cost by Organisation'!$C24,'11. Indirect Costs'!$Q$13:$Q$62)</f>
        <v>0</v>
      </c>
      <c r="F24" s="153">
        <f ca="1">SUMIF('2. Annual Costs of Staff Posts'!$D$12:$D$311,$C24,'2. Annual Costs of Staff Posts'!$Y$12:$Y$311)+SUMIF('3.Travel,Subsistence&amp;Conference'!$E$12:$E$70,'Summary of Cost by Organisation'!$C24,'3.Travel,Subsistence&amp;Conference'!$P$12:$P$70)+SUMIF('4. Equipment'!$D$12:$D$82,'Summary of Cost by Organisation'!$C24,'4. Equipment'!$P$12:$P$82)+SUMIF('5. Consumables'!$D$12:$D$61,'Summary of Cost by Organisation'!$C24,'5. Consumables'!$O$12:$O$61)+SUMIF('6. CPI'!$D$12:$D$61,'Summary of Cost by Organisation'!$C24,'6. CPI'!$O$12:$O$61)+SUMIF('7. Dissemination'!$D$12:$D$61,'Summary of Cost by Organisation'!$C24,'7. Dissemination'!$O$12:$O$61)+SUMIF('8. Risk Management &amp; Assurance'!$D$12:$D$61,'Summary of Cost by Organisation'!$C24,'8. Risk Management &amp; Assurance'!$O$12:$O$61)+SUMIF('9. External Intervention Costs'!$D$38:$D$80,'Summary of Cost by Organisation'!$C24,'9. External Intervention Costs'!$K$38:$K$80)+SUMIF('10. Other Direct Costs '!$D$12:$D$61,'Summary of Cost by Organisation'!$C24,'10. Other Direct Costs '!$O$12:$O$61)+SUMIF('11. Indirect Costs'!$C$13:$C$62,'Summary of Cost by Organisation'!$C24,'11. Indirect Costs'!$U$13:$U$62)</f>
        <v>0</v>
      </c>
      <c r="G24" s="153">
        <f ca="1">SUMIF('2. Annual Costs of Staff Posts'!$D$12:$D$311,$C24,'2. Annual Costs of Staff Posts'!$AD$12:$AD$311)+SUMIF('3.Travel,Subsistence&amp;Conference'!$E$12:$E$70,'Summary of Cost by Organisation'!$C24,'3.Travel,Subsistence&amp;Conference'!$R$12:$R$70)+SUMIF('4. Equipment'!$D$12:$D$82,'Summary of Cost by Organisation'!$C24,'4. Equipment'!$R$12:$R$82)+SUMIF('5. Consumables'!$D$12:$D$61,'Summary of Cost by Organisation'!$C24,'5. Consumables'!$Q$12:$Q$61)+SUMIF('6. CPI'!$D$12:$D$61,'Summary of Cost by Organisation'!$C24,'6. CPI'!$Q$12:$Q$61)+SUMIF('7. Dissemination'!$D$12:$D$61,'Summary of Cost by Organisation'!$C24,'7. Dissemination'!$Q$12:$Q$61)+SUMIF('8. Risk Management &amp; Assurance'!$D$12:$D$61,'Summary of Cost by Organisation'!$C24,'8. Risk Management &amp; Assurance'!$Q$12:$Q$61)+SUMIF('9. External Intervention Costs'!$D$38:$D$80,'Summary of Cost by Organisation'!$C24,'9. External Intervention Costs'!$L$38:$L$80)+SUMIF('10. Other Direct Costs '!$D$12:$D$61,'Summary of Cost by Organisation'!$C24,'10. Other Direct Costs '!$Q$12:$Q$61)+SUMIF('11. Indirect Costs'!$C$13:$C$62,'Summary of Cost by Organisation'!$C24,'11. Indirect Costs'!$Y$13:$Y$62)</f>
        <v>0</v>
      </c>
      <c r="H24" s="153">
        <f ca="1">SUMIF('2. Annual Costs of Staff Posts'!$D$12:$D$311,$C24,'2. Annual Costs of Staff Posts'!$AI$12:$AI$311)+SUMIF('3.Travel,Subsistence&amp;Conference'!$E$12:$E$70,'Summary of Cost by Organisation'!$C24,'3.Travel,Subsistence&amp;Conference'!$T$12:$T$70)+SUMIF('4. Equipment'!$D$12:$D$82,'Summary of Cost by Organisation'!$C24,'4. Equipment'!$T$12:$T$82)+SUMIF('5. Consumables'!$D$12:$D$61,'Summary of Cost by Organisation'!$C24,'5. Consumables'!$S$12:$S$61)+SUMIF('6. CPI'!$D$12:$D$61,'Summary of Cost by Organisation'!$C24,'6. CPI'!$S$12:$S$61)+SUMIF('7. Dissemination'!$D$12:$D$61,'Summary of Cost by Organisation'!$C24,'7. Dissemination'!$S$12:$S$61)+SUMIF('8. Risk Management &amp; Assurance'!$D$12:$D$61,'Summary of Cost by Organisation'!$C24,'8. Risk Management &amp; Assurance'!$S$12:$S$61)+SUMIF('9. External Intervention Costs'!$D$38:$D$80,'Summary of Cost by Organisation'!$C24,'9. External Intervention Costs'!$M$38:$M$80)+SUMIF('10. Other Direct Costs '!$D$12:$D$61,'Summary of Cost by Organisation'!$C24,'10. Other Direct Costs '!$S$12:$S$61)+SUMIF('11. Indirect Costs'!$C$13:$C$62,'Summary of Cost by Organisation'!$C24,'11. Indirect Costs'!$AC$13:$AC$62)</f>
        <v>0</v>
      </c>
      <c r="I24" s="73">
        <f t="shared" ca="1" si="0"/>
        <v>0</v>
      </c>
      <c r="J24" s="64"/>
    </row>
    <row r="25" spans="2:14" s="107" customFormat="1" ht="30" customHeight="1" x14ac:dyDescent="0.25">
      <c r="B25" s="81">
        <f t="shared" si="1"/>
        <v>11</v>
      </c>
      <c r="C25" s="640" t="str">
        <f ca="1">IFERROR(OFFSET('START - AWARD DETAILS'!$C$20,MATCH(B25,'START - AWARD DETAILS'!$N$20:$N$40,0)-1,0),"")</f>
        <v/>
      </c>
      <c r="D25" s="664">
        <f ca="1">SUMIF('2. Annual Costs of Staff Posts'!$D$12:$D$311,$C25,'2. Annual Costs of Staff Posts'!$O$12:$O$311)+SUMIF('3.Travel,Subsistence&amp;Conference'!$E$12:$E$70,'Summary of Cost by Organisation'!$C25,'3.Travel,Subsistence&amp;Conference'!$L$12:$L$70)+SUMIF('4. Equipment'!$D$12:$D$82,'Summary of Cost by Organisation'!$C25,'4. Equipment'!$L$12:$L$82)+SUMIF('5. Consumables'!$D$12:$D$61,'Summary of Cost by Organisation'!$C25,'5. Consumables'!$K$12:$K$61)+SUMIF('6. CPI'!$D$12:$D$61,'Summary of Cost by Organisation'!$C25,'6. CPI'!$K$12:$K$61)+SUMIF('7. Dissemination'!$D$12:$D$61,'Summary of Cost by Organisation'!$C25,'7. Dissemination'!$K$12:$K$61)+SUMIF('8. Risk Management &amp; Assurance'!$D$12:$D$61,'Summary of Cost by Organisation'!$C25,'8. Risk Management &amp; Assurance'!$K$12:$K$61)+SUMIF('9. External Intervention Costs'!$D$38:$D$80,'Summary of Cost by Organisation'!$C25,'9. External Intervention Costs'!$I$38:$I$80)+SUMIF('10. Other Direct Costs '!$D$12:$D$61,'Summary of Cost by Organisation'!$C25,'10. Other Direct Costs '!$K$12:$K$61)+SUMIF('11. Indirect Costs'!$C$13:$C$62,'Summary of Cost by Organisation'!$C25,'11. Indirect Costs'!$M$13:$M$62)</f>
        <v>0</v>
      </c>
      <c r="E25" s="153">
        <f ca="1">SUMIF('2. Annual Costs of Staff Posts'!$D$12:$D$311,$C25,'2. Annual Costs of Staff Posts'!$T$12:$T$311)+SUMIF('3.Travel,Subsistence&amp;Conference'!$E$12:$E$70,'Summary of Cost by Organisation'!$C25,'3.Travel,Subsistence&amp;Conference'!$N$12:$N$70)+SUMIF('4. Equipment'!$D$12:$D$82,'Summary of Cost by Organisation'!$C25,'4. Equipment'!$N$12:$N$82)+SUMIF('5. Consumables'!$D$12:$D$61,'Summary of Cost by Organisation'!$C25,'5. Consumables'!$M$12:$M$61)+SUMIF('6. CPI'!$D$12:$D$61,'Summary of Cost by Organisation'!$C25,'6. CPI'!$M$12:$M$61)+SUMIF('7. Dissemination'!$D$12:$D$61,'Summary of Cost by Organisation'!$C25,'7. Dissemination'!$M$12:$M$61)+SUMIF('8. Risk Management &amp; Assurance'!$D$12:$D$61,'Summary of Cost by Organisation'!$C25,'8. Risk Management &amp; Assurance'!$M$12:$M$61)+SUMIF('9. External Intervention Costs'!$D$38:$D$80,'Summary of Cost by Organisation'!$C25,'9. External Intervention Costs'!$J$38:$J$80)+SUMIF('10. Other Direct Costs '!$D$12:$D$61,'Summary of Cost by Organisation'!$C25,'10. Other Direct Costs '!$M$12:$M$61)+SUMIF('11. Indirect Costs'!$C$13:$C$62,'Summary of Cost by Organisation'!$C25,'11. Indirect Costs'!$Q$13:$Q$62)</f>
        <v>0</v>
      </c>
      <c r="F25" s="153">
        <f ca="1">SUMIF('2. Annual Costs of Staff Posts'!$D$12:$D$311,$C25,'2. Annual Costs of Staff Posts'!$Y$12:$Y$311)+SUMIF('3.Travel,Subsistence&amp;Conference'!$E$12:$E$70,'Summary of Cost by Organisation'!$C25,'3.Travel,Subsistence&amp;Conference'!$P$12:$P$70)+SUMIF('4. Equipment'!$D$12:$D$82,'Summary of Cost by Organisation'!$C25,'4. Equipment'!$P$12:$P$82)+SUMIF('5. Consumables'!$D$12:$D$61,'Summary of Cost by Organisation'!$C25,'5. Consumables'!$O$12:$O$61)+SUMIF('6. CPI'!$D$12:$D$61,'Summary of Cost by Organisation'!$C25,'6. CPI'!$O$12:$O$61)+SUMIF('7. Dissemination'!$D$12:$D$61,'Summary of Cost by Organisation'!$C25,'7. Dissemination'!$O$12:$O$61)+SUMIF('8. Risk Management &amp; Assurance'!$D$12:$D$61,'Summary of Cost by Organisation'!$C25,'8. Risk Management &amp; Assurance'!$O$12:$O$61)+SUMIF('9. External Intervention Costs'!$D$38:$D$80,'Summary of Cost by Organisation'!$C25,'9. External Intervention Costs'!$K$38:$K$80)+SUMIF('10. Other Direct Costs '!$D$12:$D$61,'Summary of Cost by Organisation'!$C25,'10. Other Direct Costs '!$O$12:$O$61)+SUMIF('11. Indirect Costs'!$C$13:$C$62,'Summary of Cost by Organisation'!$C25,'11. Indirect Costs'!$U$13:$U$62)</f>
        <v>0</v>
      </c>
      <c r="G25" s="153">
        <f ca="1">SUMIF('2. Annual Costs of Staff Posts'!$D$12:$D$311,$C25,'2. Annual Costs of Staff Posts'!$AD$12:$AD$311)+SUMIF('3.Travel,Subsistence&amp;Conference'!$E$12:$E$70,'Summary of Cost by Organisation'!$C25,'3.Travel,Subsistence&amp;Conference'!$R$12:$R$70)+SUMIF('4. Equipment'!$D$12:$D$82,'Summary of Cost by Organisation'!$C25,'4. Equipment'!$R$12:$R$82)+SUMIF('5. Consumables'!$D$12:$D$61,'Summary of Cost by Organisation'!$C25,'5. Consumables'!$Q$12:$Q$61)+SUMIF('6. CPI'!$D$12:$D$61,'Summary of Cost by Organisation'!$C25,'6. CPI'!$Q$12:$Q$61)+SUMIF('7. Dissemination'!$D$12:$D$61,'Summary of Cost by Organisation'!$C25,'7. Dissemination'!$Q$12:$Q$61)+SUMIF('8. Risk Management &amp; Assurance'!$D$12:$D$61,'Summary of Cost by Organisation'!$C25,'8. Risk Management &amp; Assurance'!$Q$12:$Q$61)+SUMIF('9. External Intervention Costs'!$D$38:$D$80,'Summary of Cost by Organisation'!$C25,'9. External Intervention Costs'!$L$38:$L$80)+SUMIF('10. Other Direct Costs '!$D$12:$D$61,'Summary of Cost by Organisation'!$C25,'10. Other Direct Costs '!$Q$12:$Q$61)+SUMIF('11. Indirect Costs'!$C$13:$C$62,'Summary of Cost by Organisation'!$C25,'11. Indirect Costs'!$Y$13:$Y$62)</f>
        <v>0</v>
      </c>
      <c r="H25" s="153">
        <f ca="1">SUMIF('2. Annual Costs of Staff Posts'!$D$12:$D$311,$C25,'2. Annual Costs of Staff Posts'!$AI$12:$AI$311)+SUMIF('3.Travel,Subsistence&amp;Conference'!$E$12:$E$70,'Summary of Cost by Organisation'!$C25,'3.Travel,Subsistence&amp;Conference'!$T$12:$T$70)+SUMIF('4. Equipment'!$D$12:$D$82,'Summary of Cost by Organisation'!$C25,'4. Equipment'!$T$12:$T$82)+SUMIF('5. Consumables'!$D$12:$D$61,'Summary of Cost by Organisation'!$C25,'5. Consumables'!$S$12:$S$61)+SUMIF('6. CPI'!$D$12:$D$61,'Summary of Cost by Organisation'!$C25,'6. CPI'!$S$12:$S$61)+SUMIF('7. Dissemination'!$D$12:$D$61,'Summary of Cost by Organisation'!$C25,'7. Dissemination'!$S$12:$S$61)+SUMIF('8. Risk Management &amp; Assurance'!$D$12:$D$61,'Summary of Cost by Organisation'!$C25,'8. Risk Management &amp; Assurance'!$S$12:$S$61)+SUMIF('9. External Intervention Costs'!$D$38:$D$80,'Summary of Cost by Organisation'!$C25,'9. External Intervention Costs'!$M$38:$M$80)+SUMIF('10. Other Direct Costs '!$D$12:$D$61,'Summary of Cost by Organisation'!$C25,'10. Other Direct Costs '!$S$12:$S$61)+SUMIF('11. Indirect Costs'!$C$13:$C$62,'Summary of Cost by Organisation'!$C25,'11. Indirect Costs'!$AC$13:$AC$62)</f>
        <v>0</v>
      </c>
      <c r="I25" s="73">
        <f t="shared" ca="1" si="0"/>
        <v>0</v>
      </c>
      <c r="J25" s="64"/>
      <c r="K25" s="53"/>
      <c r="M25" s="5"/>
      <c r="N25" s="5"/>
    </row>
    <row r="26" spans="2:14" s="107" customFormat="1" ht="30" customHeight="1" x14ac:dyDescent="0.25">
      <c r="B26" s="81">
        <f t="shared" si="1"/>
        <v>12</v>
      </c>
      <c r="C26" s="640" t="str">
        <f ca="1">IFERROR(OFFSET('START - AWARD DETAILS'!$C$20,MATCH(B26,'START - AWARD DETAILS'!$N$20:$N$40,0)-1,0),"")</f>
        <v/>
      </c>
      <c r="D26" s="664">
        <f ca="1">SUMIF('2. Annual Costs of Staff Posts'!$D$12:$D$311,$C26,'2. Annual Costs of Staff Posts'!$O$12:$O$311)+SUMIF('3.Travel,Subsistence&amp;Conference'!$E$12:$E$70,'Summary of Cost by Organisation'!$C26,'3.Travel,Subsistence&amp;Conference'!$L$12:$L$70)+SUMIF('4. Equipment'!$D$12:$D$82,'Summary of Cost by Organisation'!$C26,'4. Equipment'!$L$12:$L$82)+SUMIF('5. Consumables'!$D$12:$D$61,'Summary of Cost by Organisation'!$C26,'5. Consumables'!$K$12:$K$61)+SUMIF('6. CPI'!$D$12:$D$61,'Summary of Cost by Organisation'!$C26,'6. CPI'!$K$12:$K$61)+SUMIF('7. Dissemination'!$D$12:$D$61,'Summary of Cost by Organisation'!$C26,'7. Dissemination'!$K$12:$K$61)+SUMIF('8. Risk Management &amp; Assurance'!$D$12:$D$61,'Summary of Cost by Organisation'!$C26,'8. Risk Management &amp; Assurance'!$K$12:$K$61)+SUMIF('9. External Intervention Costs'!$D$38:$D$80,'Summary of Cost by Organisation'!$C26,'9. External Intervention Costs'!$I$38:$I$80)+SUMIF('10. Other Direct Costs '!$D$12:$D$61,'Summary of Cost by Organisation'!$C26,'10. Other Direct Costs '!$K$12:$K$61)+SUMIF('11. Indirect Costs'!$C$13:$C$62,'Summary of Cost by Organisation'!$C26,'11. Indirect Costs'!$M$13:$M$62)</f>
        <v>0</v>
      </c>
      <c r="E26" s="153">
        <f ca="1">SUMIF('2. Annual Costs of Staff Posts'!$D$12:$D$311,$C26,'2. Annual Costs of Staff Posts'!$T$12:$T$311)+SUMIF('3.Travel,Subsistence&amp;Conference'!$E$12:$E$70,'Summary of Cost by Organisation'!$C26,'3.Travel,Subsistence&amp;Conference'!$N$12:$N$70)+SUMIF('4. Equipment'!$D$12:$D$82,'Summary of Cost by Organisation'!$C26,'4. Equipment'!$N$12:$N$82)+SUMIF('5. Consumables'!$D$12:$D$61,'Summary of Cost by Organisation'!$C26,'5. Consumables'!$M$12:$M$61)+SUMIF('6. CPI'!$D$12:$D$61,'Summary of Cost by Organisation'!$C26,'6. CPI'!$M$12:$M$61)+SUMIF('7. Dissemination'!$D$12:$D$61,'Summary of Cost by Organisation'!$C26,'7. Dissemination'!$M$12:$M$61)+SUMIF('8. Risk Management &amp; Assurance'!$D$12:$D$61,'Summary of Cost by Organisation'!$C26,'8. Risk Management &amp; Assurance'!$M$12:$M$61)+SUMIF('9. External Intervention Costs'!$D$38:$D$80,'Summary of Cost by Organisation'!$C26,'9. External Intervention Costs'!$J$38:$J$80)+SUMIF('10. Other Direct Costs '!$D$12:$D$61,'Summary of Cost by Organisation'!$C26,'10. Other Direct Costs '!$M$12:$M$61)+SUMIF('11. Indirect Costs'!$C$13:$C$62,'Summary of Cost by Organisation'!$C26,'11. Indirect Costs'!$Q$13:$Q$62)</f>
        <v>0</v>
      </c>
      <c r="F26" s="153">
        <f ca="1">SUMIF('2. Annual Costs of Staff Posts'!$D$12:$D$311,$C26,'2. Annual Costs of Staff Posts'!$Y$12:$Y$311)+SUMIF('3.Travel,Subsistence&amp;Conference'!$E$12:$E$70,'Summary of Cost by Organisation'!$C26,'3.Travel,Subsistence&amp;Conference'!$P$12:$P$70)+SUMIF('4. Equipment'!$D$12:$D$82,'Summary of Cost by Organisation'!$C26,'4. Equipment'!$P$12:$P$82)+SUMIF('5. Consumables'!$D$12:$D$61,'Summary of Cost by Organisation'!$C26,'5. Consumables'!$O$12:$O$61)+SUMIF('6. CPI'!$D$12:$D$61,'Summary of Cost by Organisation'!$C26,'6. CPI'!$O$12:$O$61)+SUMIF('7. Dissemination'!$D$12:$D$61,'Summary of Cost by Organisation'!$C26,'7. Dissemination'!$O$12:$O$61)+SUMIF('8. Risk Management &amp; Assurance'!$D$12:$D$61,'Summary of Cost by Organisation'!$C26,'8. Risk Management &amp; Assurance'!$O$12:$O$61)+SUMIF('9. External Intervention Costs'!$D$38:$D$80,'Summary of Cost by Organisation'!$C26,'9. External Intervention Costs'!$K$38:$K$80)+SUMIF('10. Other Direct Costs '!$D$12:$D$61,'Summary of Cost by Organisation'!$C26,'10. Other Direct Costs '!$O$12:$O$61)+SUMIF('11. Indirect Costs'!$C$13:$C$62,'Summary of Cost by Organisation'!$C26,'11. Indirect Costs'!$U$13:$U$62)</f>
        <v>0</v>
      </c>
      <c r="G26" s="153">
        <f ca="1">SUMIF('2. Annual Costs of Staff Posts'!$D$12:$D$311,$C26,'2. Annual Costs of Staff Posts'!$AD$12:$AD$311)+SUMIF('3.Travel,Subsistence&amp;Conference'!$E$12:$E$70,'Summary of Cost by Organisation'!$C26,'3.Travel,Subsistence&amp;Conference'!$R$12:$R$70)+SUMIF('4. Equipment'!$D$12:$D$82,'Summary of Cost by Organisation'!$C26,'4. Equipment'!$R$12:$R$82)+SUMIF('5. Consumables'!$D$12:$D$61,'Summary of Cost by Organisation'!$C26,'5. Consumables'!$Q$12:$Q$61)+SUMIF('6. CPI'!$D$12:$D$61,'Summary of Cost by Organisation'!$C26,'6. CPI'!$Q$12:$Q$61)+SUMIF('7. Dissemination'!$D$12:$D$61,'Summary of Cost by Organisation'!$C26,'7. Dissemination'!$Q$12:$Q$61)+SUMIF('8. Risk Management &amp; Assurance'!$D$12:$D$61,'Summary of Cost by Organisation'!$C26,'8. Risk Management &amp; Assurance'!$Q$12:$Q$61)+SUMIF('9. External Intervention Costs'!$D$38:$D$80,'Summary of Cost by Organisation'!$C26,'9. External Intervention Costs'!$L$38:$L$80)+SUMIF('10. Other Direct Costs '!$D$12:$D$61,'Summary of Cost by Organisation'!$C26,'10. Other Direct Costs '!$Q$12:$Q$61)+SUMIF('11. Indirect Costs'!$C$13:$C$62,'Summary of Cost by Organisation'!$C26,'11. Indirect Costs'!$Y$13:$Y$62)</f>
        <v>0</v>
      </c>
      <c r="H26" s="153">
        <f ca="1">SUMIF('2. Annual Costs of Staff Posts'!$D$12:$D$311,$C26,'2. Annual Costs of Staff Posts'!$AI$12:$AI$311)+SUMIF('3.Travel,Subsistence&amp;Conference'!$E$12:$E$70,'Summary of Cost by Organisation'!$C26,'3.Travel,Subsistence&amp;Conference'!$T$12:$T$70)+SUMIF('4. Equipment'!$D$12:$D$82,'Summary of Cost by Organisation'!$C26,'4. Equipment'!$T$12:$T$82)+SUMIF('5. Consumables'!$D$12:$D$61,'Summary of Cost by Organisation'!$C26,'5. Consumables'!$S$12:$S$61)+SUMIF('6. CPI'!$D$12:$D$61,'Summary of Cost by Organisation'!$C26,'6. CPI'!$S$12:$S$61)+SUMIF('7. Dissemination'!$D$12:$D$61,'Summary of Cost by Organisation'!$C26,'7. Dissemination'!$S$12:$S$61)+SUMIF('8. Risk Management &amp; Assurance'!$D$12:$D$61,'Summary of Cost by Organisation'!$C26,'8. Risk Management &amp; Assurance'!$S$12:$S$61)+SUMIF('9. External Intervention Costs'!$D$38:$D$80,'Summary of Cost by Organisation'!$C26,'9. External Intervention Costs'!$M$38:$M$80)+SUMIF('10. Other Direct Costs '!$D$12:$D$61,'Summary of Cost by Organisation'!$C26,'10. Other Direct Costs '!$S$12:$S$61)+SUMIF('11. Indirect Costs'!$C$13:$C$62,'Summary of Cost by Organisation'!$C26,'11. Indirect Costs'!$AC$13:$AC$62)</f>
        <v>0</v>
      </c>
      <c r="I26" s="73">
        <f t="shared" ca="1" si="0"/>
        <v>0</v>
      </c>
      <c r="J26" s="64"/>
      <c r="K26" s="53"/>
      <c r="M26" s="5"/>
      <c r="N26" s="5"/>
    </row>
    <row r="27" spans="2:14" s="107" customFormat="1" ht="30" customHeight="1" x14ac:dyDescent="0.25">
      <c r="B27" s="81">
        <f t="shared" si="1"/>
        <v>13</v>
      </c>
      <c r="C27" s="640" t="str">
        <f ca="1">IFERROR(OFFSET('START - AWARD DETAILS'!$C$20,MATCH(B27,'START - AWARD DETAILS'!$N$20:$N$40,0)-1,0),"")</f>
        <v/>
      </c>
      <c r="D27" s="664">
        <f ca="1">SUMIF('2. Annual Costs of Staff Posts'!$D$12:$D$311,$C27,'2. Annual Costs of Staff Posts'!$O$12:$O$311)+SUMIF('3.Travel,Subsistence&amp;Conference'!$E$12:$E$70,'Summary of Cost by Organisation'!$C27,'3.Travel,Subsistence&amp;Conference'!$L$12:$L$70)+SUMIF('4. Equipment'!$D$12:$D$82,'Summary of Cost by Organisation'!$C27,'4. Equipment'!$L$12:$L$82)+SUMIF('5. Consumables'!$D$12:$D$61,'Summary of Cost by Organisation'!$C27,'5. Consumables'!$K$12:$K$61)+SUMIF('6. CPI'!$D$12:$D$61,'Summary of Cost by Organisation'!$C27,'6. CPI'!$K$12:$K$61)+SUMIF('7. Dissemination'!$D$12:$D$61,'Summary of Cost by Organisation'!$C27,'7. Dissemination'!$K$12:$K$61)+SUMIF('8. Risk Management &amp; Assurance'!$D$12:$D$61,'Summary of Cost by Organisation'!$C27,'8. Risk Management &amp; Assurance'!$K$12:$K$61)+SUMIF('9. External Intervention Costs'!$D$38:$D$80,'Summary of Cost by Organisation'!$C27,'9. External Intervention Costs'!$I$38:$I$80)+SUMIF('10. Other Direct Costs '!$D$12:$D$61,'Summary of Cost by Organisation'!$C27,'10. Other Direct Costs '!$K$12:$K$61)+SUMIF('11. Indirect Costs'!$C$13:$C$62,'Summary of Cost by Organisation'!$C27,'11. Indirect Costs'!$M$13:$M$62)</f>
        <v>0</v>
      </c>
      <c r="E27" s="153">
        <f ca="1">SUMIF('2. Annual Costs of Staff Posts'!$D$12:$D$311,$C27,'2. Annual Costs of Staff Posts'!$T$12:$T$311)+SUMIF('3.Travel,Subsistence&amp;Conference'!$E$12:$E$70,'Summary of Cost by Organisation'!$C27,'3.Travel,Subsistence&amp;Conference'!$N$12:$N$70)+SUMIF('4. Equipment'!$D$12:$D$82,'Summary of Cost by Organisation'!$C27,'4. Equipment'!$N$12:$N$82)+SUMIF('5. Consumables'!$D$12:$D$61,'Summary of Cost by Organisation'!$C27,'5. Consumables'!$M$12:$M$61)+SUMIF('6. CPI'!$D$12:$D$61,'Summary of Cost by Organisation'!$C27,'6. CPI'!$M$12:$M$61)+SUMIF('7. Dissemination'!$D$12:$D$61,'Summary of Cost by Organisation'!$C27,'7. Dissemination'!$M$12:$M$61)+SUMIF('8. Risk Management &amp; Assurance'!$D$12:$D$61,'Summary of Cost by Organisation'!$C27,'8. Risk Management &amp; Assurance'!$M$12:$M$61)+SUMIF('9. External Intervention Costs'!$D$38:$D$80,'Summary of Cost by Organisation'!$C27,'9. External Intervention Costs'!$J$38:$J$80)+SUMIF('10. Other Direct Costs '!$D$12:$D$61,'Summary of Cost by Organisation'!$C27,'10. Other Direct Costs '!$M$12:$M$61)+SUMIF('11. Indirect Costs'!$C$13:$C$62,'Summary of Cost by Organisation'!$C27,'11. Indirect Costs'!$Q$13:$Q$62)</f>
        <v>0</v>
      </c>
      <c r="F27" s="153">
        <f ca="1">SUMIF('2. Annual Costs of Staff Posts'!$D$12:$D$311,$C27,'2. Annual Costs of Staff Posts'!$Y$12:$Y$311)+SUMIF('3.Travel,Subsistence&amp;Conference'!$E$12:$E$70,'Summary of Cost by Organisation'!$C27,'3.Travel,Subsistence&amp;Conference'!$P$12:$P$70)+SUMIF('4. Equipment'!$D$12:$D$82,'Summary of Cost by Organisation'!$C27,'4. Equipment'!$P$12:$P$82)+SUMIF('5. Consumables'!$D$12:$D$61,'Summary of Cost by Organisation'!$C27,'5. Consumables'!$O$12:$O$61)+SUMIF('6. CPI'!$D$12:$D$61,'Summary of Cost by Organisation'!$C27,'6. CPI'!$O$12:$O$61)+SUMIF('7. Dissemination'!$D$12:$D$61,'Summary of Cost by Organisation'!$C27,'7. Dissemination'!$O$12:$O$61)+SUMIF('8. Risk Management &amp; Assurance'!$D$12:$D$61,'Summary of Cost by Organisation'!$C27,'8. Risk Management &amp; Assurance'!$O$12:$O$61)+SUMIF('9. External Intervention Costs'!$D$38:$D$80,'Summary of Cost by Organisation'!$C27,'9. External Intervention Costs'!$K$38:$K$80)+SUMIF('10. Other Direct Costs '!$D$12:$D$61,'Summary of Cost by Organisation'!$C27,'10. Other Direct Costs '!$O$12:$O$61)+SUMIF('11. Indirect Costs'!$C$13:$C$62,'Summary of Cost by Organisation'!$C27,'11. Indirect Costs'!$U$13:$U$62)</f>
        <v>0</v>
      </c>
      <c r="G27" s="153">
        <f ca="1">SUMIF('2. Annual Costs of Staff Posts'!$D$12:$D$311,$C27,'2. Annual Costs of Staff Posts'!$AD$12:$AD$311)+SUMIF('3.Travel,Subsistence&amp;Conference'!$E$12:$E$70,'Summary of Cost by Organisation'!$C27,'3.Travel,Subsistence&amp;Conference'!$R$12:$R$70)+SUMIF('4. Equipment'!$D$12:$D$82,'Summary of Cost by Organisation'!$C27,'4. Equipment'!$R$12:$R$82)+SUMIF('5. Consumables'!$D$12:$D$61,'Summary of Cost by Organisation'!$C27,'5. Consumables'!$Q$12:$Q$61)+SUMIF('6. CPI'!$D$12:$D$61,'Summary of Cost by Organisation'!$C27,'6. CPI'!$Q$12:$Q$61)+SUMIF('7. Dissemination'!$D$12:$D$61,'Summary of Cost by Organisation'!$C27,'7. Dissemination'!$Q$12:$Q$61)+SUMIF('8. Risk Management &amp; Assurance'!$D$12:$D$61,'Summary of Cost by Organisation'!$C27,'8. Risk Management &amp; Assurance'!$Q$12:$Q$61)+SUMIF('9. External Intervention Costs'!$D$38:$D$80,'Summary of Cost by Organisation'!$C27,'9. External Intervention Costs'!$L$38:$L$80)+SUMIF('10. Other Direct Costs '!$D$12:$D$61,'Summary of Cost by Organisation'!$C27,'10. Other Direct Costs '!$Q$12:$Q$61)+SUMIF('11. Indirect Costs'!$C$13:$C$62,'Summary of Cost by Organisation'!$C27,'11. Indirect Costs'!$Y$13:$Y$62)</f>
        <v>0</v>
      </c>
      <c r="H27" s="153">
        <f ca="1">SUMIF('2. Annual Costs of Staff Posts'!$D$12:$D$311,$C27,'2. Annual Costs of Staff Posts'!$AI$12:$AI$311)+SUMIF('3.Travel,Subsistence&amp;Conference'!$E$12:$E$70,'Summary of Cost by Organisation'!$C27,'3.Travel,Subsistence&amp;Conference'!$T$12:$T$70)+SUMIF('4. Equipment'!$D$12:$D$82,'Summary of Cost by Organisation'!$C27,'4. Equipment'!$T$12:$T$82)+SUMIF('5. Consumables'!$D$12:$D$61,'Summary of Cost by Organisation'!$C27,'5. Consumables'!$S$12:$S$61)+SUMIF('6. CPI'!$D$12:$D$61,'Summary of Cost by Organisation'!$C27,'6. CPI'!$S$12:$S$61)+SUMIF('7. Dissemination'!$D$12:$D$61,'Summary of Cost by Organisation'!$C27,'7. Dissemination'!$S$12:$S$61)+SUMIF('8. Risk Management &amp; Assurance'!$D$12:$D$61,'Summary of Cost by Organisation'!$C27,'8. Risk Management &amp; Assurance'!$S$12:$S$61)+SUMIF('9. External Intervention Costs'!$D$38:$D$80,'Summary of Cost by Organisation'!$C27,'9. External Intervention Costs'!$M$38:$M$80)+SUMIF('10. Other Direct Costs '!$D$12:$D$61,'Summary of Cost by Organisation'!$C27,'10. Other Direct Costs '!$S$12:$S$61)+SUMIF('11. Indirect Costs'!$C$13:$C$62,'Summary of Cost by Organisation'!$C27,'11. Indirect Costs'!$AC$13:$AC$62)</f>
        <v>0</v>
      </c>
      <c r="I27" s="73">
        <f t="shared" ca="1" si="0"/>
        <v>0</v>
      </c>
      <c r="J27" s="64"/>
      <c r="K27" s="53"/>
      <c r="M27" s="5"/>
      <c r="N27" s="5"/>
    </row>
    <row r="28" spans="2:14" s="107" customFormat="1" ht="30" customHeight="1" x14ac:dyDescent="0.25">
      <c r="B28" s="81">
        <f t="shared" si="1"/>
        <v>14</v>
      </c>
      <c r="C28" s="640" t="str">
        <f ca="1">IFERROR(OFFSET('START - AWARD DETAILS'!$C$20,MATCH(B28,'START - AWARD DETAILS'!$N$20:$N$40,0)-1,0),"")</f>
        <v/>
      </c>
      <c r="D28" s="664">
        <f ca="1">SUMIF('2. Annual Costs of Staff Posts'!$D$12:$D$311,$C28,'2. Annual Costs of Staff Posts'!$O$12:$O$311)+SUMIF('3.Travel,Subsistence&amp;Conference'!$E$12:$E$70,'Summary of Cost by Organisation'!$C28,'3.Travel,Subsistence&amp;Conference'!$L$12:$L$70)+SUMIF('4. Equipment'!$D$12:$D$82,'Summary of Cost by Organisation'!$C28,'4. Equipment'!$L$12:$L$82)+SUMIF('5. Consumables'!$D$12:$D$61,'Summary of Cost by Organisation'!$C28,'5. Consumables'!$K$12:$K$61)+SUMIF('6. CPI'!$D$12:$D$61,'Summary of Cost by Organisation'!$C28,'6. CPI'!$K$12:$K$61)+SUMIF('7. Dissemination'!$D$12:$D$61,'Summary of Cost by Organisation'!$C28,'7. Dissemination'!$K$12:$K$61)+SUMIF('8. Risk Management &amp; Assurance'!$D$12:$D$61,'Summary of Cost by Organisation'!$C28,'8. Risk Management &amp; Assurance'!$K$12:$K$61)+SUMIF('9. External Intervention Costs'!$D$38:$D$80,'Summary of Cost by Organisation'!$C28,'9. External Intervention Costs'!$I$38:$I$80)+SUMIF('10. Other Direct Costs '!$D$12:$D$61,'Summary of Cost by Organisation'!$C28,'10. Other Direct Costs '!$K$12:$K$61)+SUMIF('11. Indirect Costs'!$C$13:$C$62,'Summary of Cost by Organisation'!$C28,'11. Indirect Costs'!$M$13:$M$62)</f>
        <v>0</v>
      </c>
      <c r="E28" s="153">
        <f ca="1">SUMIF('2. Annual Costs of Staff Posts'!$D$12:$D$311,$C28,'2. Annual Costs of Staff Posts'!$T$12:$T$311)+SUMIF('3.Travel,Subsistence&amp;Conference'!$E$12:$E$70,'Summary of Cost by Organisation'!$C28,'3.Travel,Subsistence&amp;Conference'!$N$12:$N$70)+SUMIF('4. Equipment'!$D$12:$D$82,'Summary of Cost by Organisation'!$C28,'4. Equipment'!$N$12:$N$82)+SUMIF('5. Consumables'!$D$12:$D$61,'Summary of Cost by Organisation'!$C28,'5. Consumables'!$M$12:$M$61)+SUMIF('6. CPI'!$D$12:$D$61,'Summary of Cost by Organisation'!$C28,'6. CPI'!$M$12:$M$61)+SUMIF('7. Dissemination'!$D$12:$D$61,'Summary of Cost by Organisation'!$C28,'7. Dissemination'!$M$12:$M$61)+SUMIF('8. Risk Management &amp; Assurance'!$D$12:$D$61,'Summary of Cost by Organisation'!$C28,'8. Risk Management &amp; Assurance'!$M$12:$M$61)+SUMIF('9. External Intervention Costs'!$D$38:$D$80,'Summary of Cost by Organisation'!$C28,'9. External Intervention Costs'!$J$38:$J$80)+SUMIF('10. Other Direct Costs '!$D$12:$D$61,'Summary of Cost by Organisation'!$C28,'10. Other Direct Costs '!$M$12:$M$61)+SUMIF('11. Indirect Costs'!$C$13:$C$62,'Summary of Cost by Organisation'!$C28,'11. Indirect Costs'!$Q$13:$Q$62)</f>
        <v>0</v>
      </c>
      <c r="F28" s="153">
        <f ca="1">SUMIF('2. Annual Costs of Staff Posts'!$D$12:$D$311,$C28,'2. Annual Costs of Staff Posts'!$Y$12:$Y$311)+SUMIF('3.Travel,Subsistence&amp;Conference'!$E$12:$E$70,'Summary of Cost by Organisation'!$C28,'3.Travel,Subsistence&amp;Conference'!$P$12:$P$70)+SUMIF('4. Equipment'!$D$12:$D$82,'Summary of Cost by Organisation'!$C28,'4. Equipment'!$P$12:$P$82)+SUMIF('5. Consumables'!$D$12:$D$61,'Summary of Cost by Organisation'!$C28,'5. Consumables'!$O$12:$O$61)+SUMIF('6. CPI'!$D$12:$D$61,'Summary of Cost by Organisation'!$C28,'6. CPI'!$O$12:$O$61)+SUMIF('7. Dissemination'!$D$12:$D$61,'Summary of Cost by Organisation'!$C28,'7. Dissemination'!$O$12:$O$61)+SUMIF('8. Risk Management &amp; Assurance'!$D$12:$D$61,'Summary of Cost by Organisation'!$C28,'8. Risk Management &amp; Assurance'!$O$12:$O$61)+SUMIF('9. External Intervention Costs'!$D$38:$D$80,'Summary of Cost by Organisation'!$C28,'9. External Intervention Costs'!$K$38:$K$80)+SUMIF('10. Other Direct Costs '!$D$12:$D$61,'Summary of Cost by Organisation'!$C28,'10. Other Direct Costs '!$O$12:$O$61)+SUMIF('11. Indirect Costs'!$C$13:$C$62,'Summary of Cost by Organisation'!$C28,'11. Indirect Costs'!$U$13:$U$62)</f>
        <v>0</v>
      </c>
      <c r="G28" s="153">
        <f ca="1">SUMIF('2. Annual Costs of Staff Posts'!$D$12:$D$311,$C28,'2. Annual Costs of Staff Posts'!$AD$12:$AD$311)+SUMIF('3.Travel,Subsistence&amp;Conference'!$E$12:$E$70,'Summary of Cost by Organisation'!$C28,'3.Travel,Subsistence&amp;Conference'!$R$12:$R$70)+SUMIF('4. Equipment'!$D$12:$D$82,'Summary of Cost by Organisation'!$C28,'4. Equipment'!$R$12:$R$82)+SUMIF('5. Consumables'!$D$12:$D$61,'Summary of Cost by Organisation'!$C28,'5. Consumables'!$Q$12:$Q$61)+SUMIF('6. CPI'!$D$12:$D$61,'Summary of Cost by Organisation'!$C28,'6. CPI'!$Q$12:$Q$61)+SUMIF('7. Dissemination'!$D$12:$D$61,'Summary of Cost by Organisation'!$C28,'7. Dissemination'!$Q$12:$Q$61)+SUMIF('8. Risk Management &amp; Assurance'!$D$12:$D$61,'Summary of Cost by Organisation'!$C28,'8. Risk Management &amp; Assurance'!$Q$12:$Q$61)+SUMIF('9. External Intervention Costs'!$D$38:$D$80,'Summary of Cost by Organisation'!$C28,'9. External Intervention Costs'!$L$38:$L$80)+SUMIF('10. Other Direct Costs '!$D$12:$D$61,'Summary of Cost by Organisation'!$C28,'10. Other Direct Costs '!$Q$12:$Q$61)+SUMIF('11. Indirect Costs'!$C$13:$C$62,'Summary of Cost by Organisation'!$C28,'11. Indirect Costs'!$Y$13:$Y$62)</f>
        <v>0</v>
      </c>
      <c r="H28" s="153">
        <f ca="1">SUMIF('2. Annual Costs of Staff Posts'!$D$12:$D$311,$C28,'2. Annual Costs of Staff Posts'!$AI$12:$AI$311)+SUMIF('3.Travel,Subsistence&amp;Conference'!$E$12:$E$70,'Summary of Cost by Organisation'!$C28,'3.Travel,Subsistence&amp;Conference'!$T$12:$T$70)+SUMIF('4. Equipment'!$D$12:$D$82,'Summary of Cost by Organisation'!$C28,'4. Equipment'!$T$12:$T$82)+SUMIF('5. Consumables'!$D$12:$D$61,'Summary of Cost by Organisation'!$C28,'5. Consumables'!$S$12:$S$61)+SUMIF('6. CPI'!$D$12:$D$61,'Summary of Cost by Organisation'!$C28,'6. CPI'!$S$12:$S$61)+SUMIF('7. Dissemination'!$D$12:$D$61,'Summary of Cost by Organisation'!$C28,'7. Dissemination'!$S$12:$S$61)+SUMIF('8. Risk Management &amp; Assurance'!$D$12:$D$61,'Summary of Cost by Organisation'!$C28,'8. Risk Management &amp; Assurance'!$S$12:$S$61)+SUMIF('9. External Intervention Costs'!$D$38:$D$80,'Summary of Cost by Organisation'!$C28,'9. External Intervention Costs'!$M$38:$M$80)+SUMIF('10. Other Direct Costs '!$D$12:$D$61,'Summary of Cost by Organisation'!$C28,'10. Other Direct Costs '!$S$12:$S$61)+SUMIF('11. Indirect Costs'!$C$13:$C$62,'Summary of Cost by Organisation'!$C28,'11. Indirect Costs'!$AC$13:$AC$62)</f>
        <v>0</v>
      </c>
      <c r="I28" s="73">
        <f t="shared" ref="I28:I34" ca="1" si="2">SUM(D28:H28)</f>
        <v>0</v>
      </c>
      <c r="J28" s="64"/>
      <c r="K28" s="53"/>
      <c r="M28" s="5"/>
      <c r="N28" s="5"/>
    </row>
    <row r="29" spans="2:14" s="107" customFormat="1" ht="30" customHeight="1" x14ac:dyDescent="0.25">
      <c r="B29" s="81">
        <f t="shared" si="1"/>
        <v>15</v>
      </c>
      <c r="C29" s="640" t="str">
        <f ca="1">IFERROR(OFFSET('START - AWARD DETAILS'!$C$20,MATCH(B29,'START - AWARD DETAILS'!$N$20:$N$40,0)-1,0),"")</f>
        <v/>
      </c>
      <c r="D29" s="664">
        <f ca="1">SUMIF('2. Annual Costs of Staff Posts'!$D$12:$D$311,$C29,'2. Annual Costs of Staff Posts'!$O$12:$O$311)+SUMIF('3.Travel,Subsistence&amp;Conference'!$E$12:$E$70,'Summary of Cost by Organisation'!$C29,'3.Travel,Subsistence&amp;Conference'!$L$12:$L$70)+SUMIF('4. Equipment'!$D$12:$D$82,'Summary of Cost by Organisation'!$C29,'4. Equipment'!$L$12:$L$82)+SUMIF('5. Consumables'!$D$12:$D$61,'Summary of Cost by Organisation'!$C29,'5. Consumables'!$K$12:$K$61)+SUMIF('6. CPI'!$D$12:$D$61,'Summary of Cost by Organisation'!$C29,'6. CPI'!$K$12:$K$61)+SUMIF('7. Dissemination'!$D$12:$D$61,'Summary of Cost by Organisation'!$C29,'7. Dissemination'!$K$12:$K$61)+SUMIF('8. Risk Management &amp; Assurance'!$D$12:$D$61,'Summary of Cost by Organisation'!$C29,'8. Risk Management &amp; Assurance'!$K$12:$K$61)+SUMIF('9. External Intervention Costs'!$D$38:$D$80,'Summary of Cost by Organisation'!$C29,'9. External Intervention Costs'!$I$38:$I$80)+SUMIF('10. Other Direct Costs '!$D$12:$D$61,'Summary of Cost by Organisation'!$C29,'10. Other Direct Costs '!$K$12:$K$61)+SUMIF('11. Indirect Costs'!$C$13:$C$62,'Summary of Cost by Organisation'!$C29,'11. Indirect Costs'!$M$13:$M$62)</f>
        <v>0</v>
      </c>
      <c r="E29" s="153">
        <f ca="1">SUMIF('2. Annual Costs of Staff Posts'!$D$12:$D$311,$C29,'2. Annual Costs of Staff Posts'!$T$12:$T$311)+SUMIF('3.Travel,Subsistence&amp;Conference'!$E$12:$E$70,'Summary of Cost by Organisation'!$C29,'3.Travel,Subsistence&amp;Conference'!$N$12:$N$70)+SUMIF('4. Equipment'!$D$12:$D$82,'Summary of Cost by Organisation'!$C29,'4. Equipment'!$N$12:$N$82)+SUMIF('5. Consumables'!$D$12:$D$61,'Summary of Cost by Organisation'!$C29,'5. Consumables'!$M$12:$M$61)+SUMIF('6. CPI'!$D$12:$D$61,'Summary of Cost by Organisation'!$C29,'6. CPI'!$M$12:$M$61)+SUMIF('7. Dissemination'!$D$12:$D$61,'Summary of Cost by Organisation'!$C29,'7. Dissemination'!$M$12:$M$61)+SUMIF('8. Risk Management &amp; Assurance'!$D$12:$D$61,'Summary of Cost by Organisation'!$C29,'8. Risk Management &amp; Assurance'!$M$12:$M$61)+SUMIF('9. External Intervention Costs'!$D$38:$D$80,'Summary of Cost by Organisation'!$C29,'9. External Intervention Costs'!$J$38:$J$80)+SUMIF('10. Other Direct Costs '!$D$12:$D$61,'Summary of Cost by Organisation'!$C29,'10. Other Direct Costs '!$M$12:$M$61)+SUMIF('11. Indirect Costs'!$C$13:$C$62,'Summary of Cost by Organisation'!$C29,'11. Indirect Costs'!$Q$13:$Q$62)</f>
        <v>0</v>
      </c>
      <c r="F29" s="153">
        <f ca="1">SUMIF('2. Annual Costs of Staff Posts'!$D$12:$D$311,$C29,'2. Annual Costs of Staff Posts'!$Y$12:$Y$311)+SUMIF('3.Travel,Subsistence&amp;Conference'!$E$12:$E$70,'Summary of Cost by Organisation'!$C29,'3.Travel,Subsistence&amp;Conference'!$P$12:$P$70)+SUMIF('4. Equipment'!$D$12:$D$82,'Summary of Cost by Organisation'!$C29,'4. Equipment'!$P$12:$P$82)+SUMIF('5. Consumables'!$D$12:$D$61,'Summary of Cost by Organisation'!$C29,'5. Consumables'!$O$12:$O$61)+SUMIF('6. CPI'!$D$12:$D$61,'Summary of Cost by Organisation'!$C29,'6. CPI'!$O$12:$O$61)+SUMIF('7. Dissemination'!$D$12:$D$61,'Summary of Cost by Organisation'!$C29,'7. Dissemination'!$O$12:$O$61)+SUMIF('8. Risk Management &amp; Assurance'!$D$12:$D$61,'Summary of Cost by Organisation'!$C29,'8. Risk Management &amp; Assurance'!$O$12:$O$61)+SUMIF('9. External Intervention Costs'!$D$38:$D$80,'Summary of Cost by Organisation'!$C29,'9. External Intervention Costs'!$K$38:$K$80)+SUMIF('10. Other Direct Costs '!$D$12:$D$61,'Summary of Cost by Organisation'!$C29,'10. Other Direct Costs '!$O$12:$O$61)+SUMIF('11. Indirect Costs'!$C$13:$C$62,'Summary of Cost by Organisation'!$C29,'11. Indirect Costs'!$U$13:$U$62)</f>
        <v>0</v>
      </c>
      <c r="G29" s="153">
        <f ca="1">SUMIF('2. Annual Costs of Staff Posts'!$D$12:$D$311,$C29,'2. Annual Costs of Staff Posts'!$AD$12:$AD$311)+SUMIF('3.Travel,Subsistence&amp;Conference'!$E$12:$E$70,'Summary of Cost by Organisation'!$C29,'3.Travel,Subsistence&amp;Conference'!$R$12:$R$70)+SUMIF('4. Equipment'!$D$12:$D$82,'Summary of Cost by Organisation'!$C29,'4. Equipment'!$R$12:$R$82)+SUMIF('5. Consumables'!$D$12:$D$61,'Summary of Cost by Organisation'!$C29,'5. Consumables'!$Q$12:$Q$61)+SUMIF('6. CPI'!$D$12:$D$61,'Summary of Cost by Organisation'!$C29,'6. CPI'!$Q$12:$Q$61)+SUMIF('7. Dissemination'!$D$12:$D$61,'Summary of Cost by Organisation'!$C29,'7. Dissemination'!$Q$12:$Q$61)+SUMIF('8. Risk Management &amp; Assurance'!$D$12:$D$61,'Summary of Cost by Organisation'!$C29,'8. Risk Management &amp; Assurance'!$Q$12:$Q$61)+SUMIF('9. External Intervention Costs'!$D$38:$D$80,'Summary of Cost by Organisation'!$C29,'9. External Intervention Costs'!$L$38:$L$80)+SUMIF('10. Other Direct Costs '!$D$12:$D$61,'Summary of Cost by Organisation'!$C29,'10. Other Direct Costs '!$Q$12:$Q$61)+SUMIF('11. Indirect Costs'!$C$13:$C$62,'Summary of Cost by Organisation'!$C29,'11. Indirect Costs'!$Y$13:$Y$62)</f>
        <v>0</v>
      </c>
      <c r="H29" s="153">
        <f ca="1">SUMIF('2. Annual Costs of Staff Posts'!$D$12:$D$311,$C29,'2. Annual Costs of Staff Posts'!$AI$12:$AI$311)+SUMIF('3.Travel,Subsistence&amp;Conference'!$E$12:$E$70,'Summary of Cost by Organisation'!$C29,'3.Travel,Subsistence&amp;Conference'!$T$12:$T$70)+SUMIF('4. Equipment'!$D$12:$D$82,'Summary of Cost by Organisation'!$C29,'4. Equipment'!$T$12:$T$82)+SUMIF('5. Consumables'!$D$12:$D$61,'Summary of Cost by Organisation'!$C29,'5. Consumables'!$S$12:$S$61)+SUMIF('6. CPI'!$D$12:$D$61,'Summary of Cost by Organisation'!$C29,'6. CPI'!$S$12:$S$61)+SUMIF('7. Dissemination'!$D$12:$D$61,'Summary of Cost by Organisation'!$C29,'7. Dissemination'!$S$12:$S$61)+SUMIF('8. Risk Management &amp; Assurance'!$D$12:$D$61,'Summary of Cost by Organisation'!$C29,'8. Risk Management &amp; Assurance'!$S$12:$S$61)+SUMIF('9. External Intervention Costs'!$D$38:$D$80,'Summary of Cost by Organisation'!$C29,'9. External Intervention Costs'!$M$38:$M$80)+SUMIF('10. Other Direct Costs '!$D$12:$D$61,'Summary of Cost by Organisation'!$C29,'10. Other Direct Costs '!$S$12:$S$61)+SUMIF('11. Indirect Costs'!$C$13:$C$62,'Summary of Cost by Organisation'!$C29,'11. Indirect Costs'!$AC$13:$AC$62)</f>
        <v>0</v>
      </c>
      <c r="I29" s="73">
        <f t="shared" ca="1" si="2"/>
        <v>0</v>
      </c>
      <c r="J29" s="64"/>
      <c r="K29" s="53"/>
      <c r="M29" s="5"/>
      <c r="N29" s="5"/>
    </row>
    <row r="30" spans="2:14" s="107" customFormat="1" ht="30" customHeight="1" x14ac:dyDescent="0.25">
      <c r="B30" s="81">
        <f t="shared" si="1"/>
        <v>16</v>
      </c>
      <c r="C30" s="640" t="str">
        <f ca="1">IFERROR(OFFSET('START - AWARD DETAILS'!$C$20,MATCH(B30,'START - AWARD DETAILS'!$N$20:$N$40,0)-1,0),"")</f>
        <v/>
      </c>
      <c r="D30" s="664">
        <f ca="1">SUMIF('2. Annual Costs of Staff Posts'!$D$12:$D$311,$C30,'2. Annual Costs of Staff Posts'!$O$12:$O$311)+SUMIF('3.Travel,Subsistence&amp;Conference'!$E$12:$E$70,'Summary of Cost by Organisation'!$C30,'3.Travel,Subsistence&amp;Conference'!$L$12:$L$70)+SUMIF('4. Equipment'!$D$12:$D$82,'Summary of Cost by Organisation'!$C30,'4. Equipment'!$L$12:$L$82)+SUMIF('5. Consumables'!$D$12:$D$61,'Summary of Cost by Organisation'!$C30,'5. Consumables'!$K$12:$K$61)+SUMIF('6. CPI'!$D$12:$D$61,'Summary of Cost by Organisation'!$C30,'6. CPI'!$K$12:$K$61)+SUMIF('7. Dissemination'!$D$12:$D$61,'Summary of Cost by Organisation'!$C30,'7. Dissemination'!$K$12:$K$61)+SUMIF('8. Risk Management &amp; Assurance'!$D$12:$D$61,'Summary of Cost by Organisation'!$C30,'8. Risk Management &amp; Assurance'!$K$12:$K$61)+SUMIF('9. External Intervention Costs'!$D$38:$D$80,'Summary of Cost by Organisation'!$C30,'9. External Intervention Costs'!$I$38:$I$80)+SUMIF('10. Other Direct Costs '!$D$12:$D$61,'Summary of Cost by Organisation'!$C30,'10. Other Direct Costs '!$K$12:$K$61)+SUMIF('11. Indirect Costs'!$C$13:$C$62,'Summary of Cost by Organisation'!$C30,'11. Indirect Costs'!$M$13:$M$62)</f>
        <v>0</v>
      </c>
      <c r="E30" s="153">
        <f ca="1">SUMIF('2. Annual Costs of Staff Posts'!$D$12:$D$311,$C30,'2. Annual Costs of Staff Posts'!$T$12:$T$311)+SUMIF('3.Travel,Subsistence&amp;Conference'!$E$12:$E$70,'Summary of Cost by Organisation'!$C30,'3.Travel,Subsistence&amp;Conference'!$N$12:$N$70)+SUMIF('4. Equipment'!$D$12:$D$82,'Summary of Cost by Organisation'!$C30,'4. Equipment'!$N$12:$N$82)+SUMIF('5. Consumables'!$D$12:$D$61,'Summary of Cost by Organisation'!$C30,'5. Consumables'!$M$12:$M$61)+SUMIF('6. CPI'!$D$12:$D$61,'Summary of Cost by Organisation'!$C30,'6. CPI'!$M$12:$M$61)+SUMIF('7. Dissemination'!$D$12:$D$61,'Summary of Cost by Organisation'!$C30,'7. Dissemination'!$M$12:$M$61)+SUMIF('8. Risk Management &amp; Assurance'!$D$12:$D$61,'Summary of Cost by Organisation'!$C30,'8. Risk Management &amp; Assurance'!$M$12:$M$61)+SUMIF('9. External Intervention Costs'!$D$38:$D$80,'Summary of Cost by Organisation'!$C30,'9. External Intervention Costs'!$J$38:$J$80)+SUMIF('10. Other Direct Costs '!$D$12:$D$61,'Summary of Cost by Organisation'!$C30,'10. Other Direct Costs '!$M$12:$M$61)+SUMIF('11. Indirect Costs'!$C$13:$C$62,'Summary of Cost by Organisation'!$C30,'11. Indirect Costs'!$Q$13:$Q$62)</f>
        <v>0</v>
      </c>
      <c r="F30" s="153">
        <f ca="1">SUMIF('2. Annual Costs of Staff Posts'!$D$12:$D$311,$C30,'2. Annual Costs of Staff Posts'!$Y$12:$Y$311)+SUMIF('3.Travel,Subsistence&amp;Conference'!$E$12:$E$70,'Summary of Cost by Organisation'!$C30,'3.Travel,Subsistence&amp;Conference'!$P$12:$P$70)+SUMIF('4. Equipment'!$D$12:$D$82,'Summary of Cost by Organisation'!$C30,'4. Equipment'!$P$12:$P$82)+SUMIF('5. Consumables'!$D$12:$D$61,'Summary of Cost by Organisation'!$C30,'5. Consumables'!$O$12:$O$61)+SUMIF('6. CPI'!$D$12:$D$61,'Summary of Cost by Organisation'!$C30,'6. CPI'!$O$12:$O$61)+SUMIF('7. Dissemination'!$D$12:$D$61,'Summary of Cost by Organisation'!$C30,'7. Dissemination'!$O$12:$O$61)+SUMIF('8. Risk Management &amp; Assurance'!$D$12:$D$61,'Summary of Cost by Organisation'!$C30,'8. Risk Management &amp; Assurance'!$O$12:$O$61)+SUMIF('9. External Intervention Costs'!$D$38:$D$80,'Summary of Cost by Organisation'!$C30,'9. External Intervention Costs'!$K$38:$K$80)+SUMIF('10. Other Direct Costs '!$D$12:$D$61,'Summary of Cost by Organisation'!$C30,'10. Other Direct Costs '!$O$12:$O$61)+SUMIF('11. Indirect Costs'!$C$13:$C$62,'Summary of Cost by Organisation'!$C30,'11. Indirect Costs'!$U$13:$U$62)</f>
        <v>0</v>
      </c>
      <c r="G30" s="153">
        <f ca="1">SUMIF('2. Annual Costs of Staff Posts'!$D$12:$D$311,$C30,'2. Annual Costs of Staff Posts'!$AD$12:$AD$311)+SUMIF('3.Travel,Subsistence&amp;Conference'!$E$12:$E$70,'Summary of Cost by Organisation'!$C30,'3.Travel,Subsistence&amp;Conference'!$R$12:$R$70)+SUMIF('4. Equipment'!$D$12:$D$82,'Summary of Cost by Organisation'!$C30,'4. Equipment'!$R$12:$R$82)+SUMIF('5. Consumables'!$D$12:$D$61,'Summary of Cost by Organisation'!$C30,'5. Consumables'!$Q$12:$Q$61)+SUMIF('6. CPI'!$D$12:$D$61,'Summary of Cost by Organisation'!$C30,'6. CPI'!$Q$12:$Q$61)+SUMIF('7. Dissemination'!$D$12:$D$61,'Summary of Cost by Organisation'!$C30,'7. Dissemination'!$Q$12:$Q$61)+SUMIF('8. Risk Management &amp; Assurance'!$D$12:$D$61,'Summary of Cost by Organisation'!$C30,'8. Risk Management &amp; Assurance'!$Q$12:$Q$61)+SUMIF('9. External Intervention Costs'!$D$38:$D$80,'Summary of Cost by Organisation'!$C30,'9. External Intervention Costs'!$L$38:$L$80)+SUMIF('10. Other Direct Costs '!$D$12:$D$61,'Summary of Cost by Organisation'!$C30,'10. Other Direct Costs '!$Q$12:$Q$61)+SUMIF('11. Indirect Costs'!$C$13:$C$62,'Summary of Cost by Organisation'!$C30,'11. Indirect Costs'!$Y$13:$Y$62)</f>
        <v>0</v>
      </c>
      <c r="H30" s="153">
        <f ca="1">SUMIF('2. Annual Costs of Staff Posts'!$D$12:$D$311,$C30,'2. Annual Costs of Staff Posts'!$AI$12:$AI$311)+SUMIF('3.Travel,Subsistence&amp;Conference'!$E$12:$E$70,'Summary of Cost by Organisation'!$C30,'3.Travel,Subsistence&amp;Conference'!$T$12:$T$70)+SUMIF('4. Equipment'!$D$12:$D$82,'Summary of Cost by Organisation'!$C30,'4. Equipment'!$T$12:$T$82)+SUMIF('5. Consumables'!$D$12:$D$61,'Summary of Cost by Organisation'!$C30,'5. Consumables'!$S$12:$S$61)+SUMIF('6. CPI'!$D$12:$D$61,'Summary of Cost by Organisation'!$C30,'6. CPI'!$S$12:$S$61)+SUMIF('7. Dissemination'!$D$12:$D$61,'Summary of Cost by Organisation'!$C30,'7. Dissemination'!$S$12:$S$61)+SUMIF('8. Risk Management &amp; Assurance'!$D$12:$D$61,'Summary of Cost by Organisation'!$C30,'8. Risk Management &amp; Assurance'!$S$12:$S$61)+SUMIF('9. External Intervention Costs'!$D$38:$D$80,'Summary of Cost by Organisation'!$C30,'9. External Intervention Costs'!$M$38:$M$80)+SUMIF('10. Other Direct Costs '!$D$12:$D$61,'Summary of Cost by Organisation'!$C30,'10. Other Direct Costs '!$S$12:$S$61)+SUMIF('11. Indirect Costs'!$C$13:$C$62,'Summary of Cost by Organisation'!$C30,'11. Indirect Costs'!$AC$13:$AC$62)</f>
        <v>0</v>
      </c>
      <c r="I30" s="73">
        <f t="shared" ca="1" si="2"/>
        <v>0</v>
      </c>
      <c r="J30" s="64"/>
      <c r="K30" s="53"/>
      <c r="M30" s="5"/>
      <c r="N30" s="5"/>
    </row>
    <row r="31" spans="2:14" s="107" customFormat="1" ht="30" customHeight="1" x14ac:dyDescent="0.25">
      <c r="B31" s="81">
        <f t="shared" si="1"/>
        <v>17</v>
      </c>
      <c r="C31" s="640" t="str">
        <f ca="1">IFERROR(OFFSET('START - AWARD DETAILS'!$C$20,MATCH(B31,'START - AWARD DETAILS'!$N$20:$N$40,0)-1,0),"")</f>
        <v/>
      </c>
      <c r="D31" s="664">
        <f ca="1">SUMIF('2. Annual Costs of Staff Posts'!$D$12:$D$311,$C31,'2. Annual Costs of Staff Posts'!$O$12:$O$311)+SUMIF('3.Travel,Subsistence&amp;Conference'!$E$12:$E$70,'Summary of Cost by Organisation'!$C31,'3.Travel,Subsistence&amp;Conference'!$L$12:$L$70)+SUMIF('4. Equipment'!$D$12:$D$82,'Summary of Cost by Organisation'!$C31,'4. Equipment'!$L$12:$L$82)+SUMIF('5. Consumables'!$D$12:$D$61,'Summary of Cost by Organisation'!$C31,'5. Consumables'!$K$12:$K$61)+SUMIF('6. CPI'!$D$12:$D$61,'Summary of Cost by Organisation'!$C31,'6. CPI'!$K$12:$K$61)+SUMIF('7. Dissemination'!$D$12:$D$61,'Summary of Cost by Organisation'!$C31,'7. Dissemination'!$K$12:$K$61)+SUMIF('8. Risk Management &amp; Assurance'!$D$12:$D$61,'Summary of Cost by Organisation'!$C31,'8. Risk Management &amp; Assurance'!$K$12:$K$61)+SUMIF('9. External Intervention Costs'!$D$38:$D$80,'Summary of Cost by Organisation'!$C31,'9. External Intervention Costs'!$I$38:$I$80)+SUMIF('10. Other Direct Costs '!$D$12:$D$61,'Summary of Cost by Organisation'!$C31,'10. Other Direct Costs '!$K$12:$K$61)+SUMIF('11. Indirect Costs'!$C$13:$C$62,'Summary of Cost by Organisation'!$C31,'11. Indirect Costs'!$M$13:$M$62)</f>
        <v>0</v>
      </c>
      <c r="E31" s="153">
        <f ca="1">SUMIF('2. Annual Costs of Staff Posts'!$D$12:$D$311,$C31,'2. Annual Costs of Staff Posts'!$T$12:$T$311)+SUMIF('3.Travel,Subsistence&amp;Conference'!$E$12:$E$70,'Summary of Cost by Organisation'!$C31,'3.Travel,Subsistence&amp;Conference'!$N$12:$N$70)+SUMIF('4. Equipment'!$D$12:$D$82,'Summary of Cost by Organisation'!$C31,'4. Equipment'!$N$12:$N$82)+SUMIF('5. Consumables'!$D$12:$D$61,'Summary of Cost by Organisation'!$C31,'5. Consumables'!$M$12:$M$61)+SUMIF('6. CPI'!$D$12:$D$61,'Summary of Cost by Organisation'!$C31,'6. CPI'!$M$12:$M$61)+SUMIF('7. Dissemination'!$D$12:$D$61,'Summary of Cost by Organisation'!$C31,'7. Dissemination'!$M$12:$M$61)+SUMIF('8. Risk Management &amp; Assurance'!$D$12:$D$61,'Summary of Cost by Organisation'!$C31,'8. Risk Management &amp; Assurance'!$M$12:$M$61)+SUMIF('9. External Intervention Costs'!$D$38:$D$80,'Summary of Cost by Organisation'!$C31,'9. External Intervention Costs'!$J$38:$J$80)+SUMIF('10. Other Direct Costs '!$D$12:$D$61,'Summary of Cost by Organisation'!$C31,'10. Other Direct Costs '!$M$12:$M$61)+SUMIF('11. Indirect Costs'!$C$13:$C$62,'Summary of Cost by Organisation'!$C31,'11. Indirect Costs'!$Q$13:$Q$62)</f>
        <v>0</v>
      </c>
      <c r="F31" s="153">
        <f ca="1">SUMIF('2. Annual Costs of Staff Posts'!$D$12:$D$311,$C31,'2. Annual Costs of Staff Posts'!$Y$12:$Y$311)+SUMIF('3.Travel,Subsistence&amp;Conference'!$E$12:$E$70,'Summary of Cost by Organisation'!$C31,'3.Travel,Subsistence&amp;Conference'!$P$12:$P$70)+SUMIF('4. Equipment'!$D$12:$D$82,'Summary of Cost by Organisation'!$C31,'4. Equipment'!$P$12:$P$82)+SUMIF('5. Consumables'!$D$12:$D$61,'Summary of Cost by Organisation'!$C31,'5. Consumables'!$O$12:$O$61)+SUMIF('6. CPI'!$D$12:$D$61,'Summary of Cost by Organisation'!$C31,'6. CPI'!$O$12:$O$61)+SUMIF('7. Dissemination'!$D$12:$D$61,'Summary of Cost by Organisation'!$C31,'7. Dissemination'!$O$12:$O$61)+SUMIF('8. Risk Management &amp; Assurance'!$D$12:$D$61,'Summary of Cost by Organisation'!$C31,'8. Risk Management &amp; Assurance'!$O$12:$O$61)+SUMIF('9. External Intervention Costs'!$D$38:$D$80,'Summary of Cost by Organisation'!$C31,'9. External Intervention Costs'!$K$38:$K$80)+SUMIF('10. Other Direct Costs '!$D$12:$D$61,'Summary of Cost by Organisation'!$C31,'10. Other Direct Costs '!$O$12:$O$61)+SUMIF('11. Indirect Costs'!$C$13:$C$62,'Summary of Cost by Organisation'!$C31,'11. Indirect Costs'!$U$13:$U$62)</f>
        <v>0</v>
      </c>
      <c r="G31" s="153">
        <f ca="1">SUMIF('2. Annual Costs of Staff Posts'!$D$12:$D$311,$C31,'2. Annual Costs of Staff Posts'!$AD$12:$AD$311)+SUMIF('3.Travel,Subsistence&amp;Conference'!$E$12:$E$70,'Summary of Cost by Organisation'!$C31,'3.Travel,Subsistence&amp;Conference'!$R$12:$R$70)+SUMIF('4. Equipment'!$D$12:$D$82,'Summary of Cost by Organisation'!$C31,'4. Equipment'!$R$12:$R$82)+SUMIF('5. Consumables'!$D$12:$D$61,'Summary of Cost by Organisation'!$C31,'5. Consumables'!$Q$12:$Q$61)+SUMIF('6. CPI'!$D$12:$D$61,'Summary of Cost by Organisation'!$C31,'6. CPI'!$Q$12:$Q$61)+SUMIF('7. Dissemination'!$D$12:$D$61,'Summary of Cost by Organisation'!$C31,'7. Dissemination'!$Q$12:$Q$61)+SUMIF('8. Risk Management &amp; Assurance'!$D$12:$D$61,'Summary of Cost by Organisation'!$C31,'8. Risk Management &amp; Assurance'!$Q$12:$Q$61)+SUMIF('9. External Intervention Costs'!$D$38:$D$80,'Summary of Cost by Organisation'!$C31,'9. External Intervention Costs'!$L$38:$L$80)+SUMIF('10. Other Direct Costs '!$D$12:$D$61,'Summary of Cost by Organisation'!$C31,'10. Other Direct Costs '!$Q$12:$Q$61)+SUMIF('11. Indirect Costs'!$C$13:$C$62,'Summary of Cost by Organisation'!$C31,'11. Indirect Costs'!$Y$13:$Y$62)</f>
        <v>0</v>
      </c>
      <c r="H31" s="153">
        <f ca="1">SUMIF('2. Annual Costs of Staff Posts'!$D$12:$D$311,$C31,'2. Annual Costs of Staff Posts'!$AI$12:$AI$311)+SUMIF('3.Travel,Subsistence&amp;Conference'!$E$12:$E$70,'Summary of Cost by Organisation'!$C31,'3.Travel,Subsistence&amp;Conference'!$T$12:$T$70)+SUMIF('4. Equipment'!$D$12:$D$82,'Summary of Cost by Organisation'!$C31,'4. Equipment'!$T$12:$T$82)+SUMIF('5. Consumables'!$D$12:$D$61,'Summary of Cost by Organisation'!$C31,'5. Consumables'!$S$12:$S$61)+SUMIF('6. CPI'!$D$12:$D$61,'Summary of Cost by Organisation'!$C31,'6. CPI'!$S$12:$S$61)+SUMIF('7. Dissemination'!$D$12:$D$61,'Summary of Cost by Organisation'!$C31,'7. Dissemination'!$S$12:$S$61)+SUMIF('8. Risk Management &amp; Assurance'!$D$12:$D$61,'Summary of Cost by Organisation'!$C31,'8. Risk Management &amp; Assurance'!$S$12:$S$61)+SUMIF('9. External Intervention Costs'!$D$38:$D$80,'Summary of Cost by Organisation'!$C31,'9. External Intervention Costs'!$M$38:$M$80)+SUMIF('10. Other Direct Costs '!$D$12:$D$61,'Summary of Cost by Organisation'!$C31,'10. Other Direct Costs '!$S$12:$S$61)+SUMIF('11. Indirect Costs'!$C$13:$C$62,'Summary of Cost by Organisation'!$C31,'11. Indirect Costs'!$AC$13:$AC$62)</f>
        <v>0</v>
      </c>
      <c r="I31" s="73">
        <f t="shared" ca="1" si="2"/>
        <v>0</v>
      </c>
      <c r="J31" s="64"/>
      <c r="K31" s="53"/>
      <c r="M31" s="5"/>
      <c r="N31" s="5"/>
    </row>
    <row r="32" spans="2:14" s="107" customFormat="1" ht="30" customHeight="1" x14ac:dyDescent="0.25">
      <c r="B32" s="81">
        <f t="shared" si="1"/>
        <v>18</v>
      </c>
      <c r="C32" s="640" t="str">
        <f ca="1">IFERROR(OFFSET('START - AWARD DETAILS'!$C$20,MATCH(B32,'START - AWARD DETAILS'!$N$20:$N$40,0)-1,0),"")</f>
        <v/>
      </c>
      <c r="D32" s="664">
        <f ca="1">SUMIF('2. Annual Costs of Staff Posts'!$D$12:$D$311,$C32,'2. Annual Costs of Staff Posts'!$O$12:$O$311)+SUMIF('3.Travel,Subsistence&amp;Conference'!$E$12:$E$70,'Summary of Cost by Organisation'!$C32,'3.Travel,Subsistence&amp;Conference'!$L$12:$L$70)+SUMIF('4. Equipment'!$D$12:$D$82,'Summary of Cost by Organisation'!$C32,'4. Equipment'!$L$12:$L$82)+SUMIF('5. Consumables'!$D$12:$D$61,'Summary of Cost by Organisation'!$C32,'5. Consumables'!$K$12:$K$61)+SUMIF('6. CPI'!$D$12:$D$61,'Summary of Cost by Organisation'!$C32,'6. CPI'!$K$12:$K$61)+SUMIF('7. Dissemination'!$D$12:$D$61,'Summary of Cost by Organisation'!$C32,'7. Dissemination'!$K$12:$K$61)+SUMIF('8. Risk Management &amp; Assurance'!$D$12:$D$61,'Summary of Cost by Organisation'!$C32,'8. Risk Management &amp; Assurance'!$K$12:$K$61)+SUMIF('9. External Intervention Costs'!$D$38:$D$80,'Summary of Cost by Organisation'!$C32,'9. External Intervention Costs'!$I$38:$I$80)+SUMIF('10. Other Direct Costs '!$D$12:$D$61,'Summary of Cost by Organisation'!$C32,'10. Other Direct Costs '!$K$12:$K$61)+SUMIF('11. Indirect Costs'!$C$13:$C$62,'Summary of Cost by Organisation'!$C32,'11. Indirect Costs'!$M$13:$M$62)</f>
        <v>0</v>
      </c>
      <c r="E32" s="153">
        <f ca="1">SUMIF('2. Annual Costs of Staff Posts'!$D$12:$D$311,$C32,'2. Annual Costs of Staff Posts'!$T$12:$T$311)+SUMIF('3.Travel,Subsistence&amp;Conference'!$E$12:$E$70,'Summary of Cost by Organisation'!$C32,'3.Travel,Subsistence&amp;Conference'!$N$12:$N$70)+SUMIF('4. Equipment'!$D$12:$D$82,'Summary of Cost by Organisation'!$C32,'4. Equipment'!$N$12:$N$82)+SUMIF('5. Consumables'!$D$12:$D$61,'Summary of Cost by Organisation'!$C32,'5. Consumables'!$M$12:$M$61)+SUMIF('6. CPI'!$D$12:$D$61,'Summary of Cost by Organisation'!$C32,'6. CPI'!$M$12:$M$61)+SUMIF('7. Dissemination'!$D$12:$D$61,'Summary of Cost by Organisation'!$C32,'7. Dissemination'!$M$12:$M$61)+SUMIF('8. Risk Management &amp; Assurance'!$D$12:$D$61,'Summary of Cost by Organisation'!$C32,'8. Risk Management &amp; Assurance'!$M$12:$M$61)+SUMIF('9. External Intervention Costs'!$D$38:$D$80,'Summary of Cost by Organisation'!$C32,'9. External Intervention Costs'!$J$38:$J$80)+SUMIF('10. Other Direct Costs '!$D$12:$D$61,'Summary of Cost by Organisation'!$C32,'10. Other Direct Costs '!$M$12:$M$61)+SUMIF('11. Indirect Costs'!$C$13:$C$62,'Summary of Cost by Organisation'!$C32,'11. Indirect Costs'!$Q$13:$Q$62)</f>
        <v>0</v>
      </c>
      <c r="F32" s="153">
        <f ca="1">SUMIF('2. Annual Costs of Staff Posts'!$D$12:$D$311,$C32,'2. Annual Costs of Staff Posts'!$Y$12:$Y$311)+SUMIF('3.Travel,Subsistence&amp;Conference'!$E$12:$E$70,'Summary of Cost by Organisation'!$C32,'3.Travel,Subsistence&amp;Conference'!$P$12:$P$70)+SUMIF('4. Equipment'!$D$12:$D$82,'Summary of Cost by Organisation'!$C32,'4. Equipment'!$P$12:$P$82)+SUMIF('5. Consumables'!$D$12:$D$61,'Summary of Cost by Organisation'!$C32,'5. Consumables'!$O$12:$O$61)+SUMIF('6. CPI'!$D$12:$D$61,'Summary of Cost by Organisation'!$C32,'6. CPI'!$O$12:$O$61)+SUMIF('7. Dissemination'!$D$12:$D$61,'Summary of Cost by Organisation'!$C32,'7. Dissemination'!$O$12:$O$61)+SUMIF('8. Risk Management &amp; Assurance'!$D$12:$D$61,'Summary of Cost by Organisation'!$C32,'8. Risk Management &amp; Assurance'!$O$12:$O$61)+SUMIF('9. External Intervention Costs'!$D$38:$D$80,'Summary of Cost by Organisation'!$C32,'9. External Intervention Costs'!$K$38:$K$80)+SUMIF('10. Other Direct Costs '!$D$12:$D$61,'Summary of Cost by Organisation'!$C32,'10. Other Direct Costs '!$O$12:$O$61)+SUMIF('11. Indirect Costs'!$C$13:$C$62,'Summary of Cost by Organisation'!$C32,'11. Indirect Costs'!$U$13:$U$62)</f>
        <v>0</v>
      </c>
      <c r="G32" s="153">
        <f ca="1">SUMIF('2. Annual Costs of Staff Posts'!$D$12:$D$311,$C32,'2. Annual Costs of Staff Posts'!$AD$12:$AD$311)+SUMIF('3.Travel,Subsistence&amp;Conference'!$E$12:$E$70,'Summary of Cost by Organisation'!$C32,'3.Travel,Subsistence&amp;Conference'!$R$12:$R$70)+SUMIF('4. Equipment'!$D$12:$D$82,'Summary of Cost by Organisation'!$C32,'4. Equipment'!$R$12:$R$82)+SUMIF('5. Consumables'!$D$12:$D$61,'Summary of Cost by Organisation'!$C32,'5. Consumables'!$Q$12:$Q$61)+SUMIF('6. CPI'!$D$12:$D$61,'Summary of Cost by Organisation'!$C32,'6. CPI'!$Q$12:$Q$61)+SUMIF('7. Dissemination'!$D$12:$D$61,'Summary of Cost by Organisation'!$C32,'7. Dissemination'!$Q$12:$Q$61)+SUMIF('8. Risk Management &amp; Assurance'!$D$12:$D$61,'Summary of Cost by Organisation'!$C32,'8. Risk Management &amp; Assurance'!$Q$12:$Q$61)+SUMIF('9. External Intervention Costs'!$D$38:$D$80,'Summary of Cost by Organisation'!$C32,'9. External Intervention Costs'!$L$38:$L$80)+SUMIF('10. Other Direct Costs '!$D$12:$D$61,'Summary of Cost by Organisation'!$C32,'10. Other Direct Costs '!$Q$12:$Q$61)+SUMIF('11. Indirect Costs'!$C$13:$C$62,'Summary of Cost by Organisation'!$C32,'11. Indirect Costs'!$Y$13:$Y$62)</f>
        <v>0</v>
      </c>
      <c r="H32" s="153">
        <f ca="1">SUMIF('2. Annual Costs of Staff Posts'!$D$12:$D$311,$C32,'2. Annual Costs of Staff Posts'!$AI$12:$AI$311)+SUMIF('3.Travel,Subsistence&amp;Conference'!$E$12:$E$70,'Summary of Cost by Organisation'!$C32,'3.Travel,Subsistence&amp;Conference'!$T$12:$T$70)+SUMIF('4. Equipment'!$D$12:$D$82,'Summary of Cost by Organisation'!$C32,'4. Equipment'!$T$12:$T$82)+SUMIF('5. Consumables'!$D$12:$D$61,'Summary of Cost by Organisation'!$C32,'5. Consumables'!$S$12:$S$61)+SUMIF('6. CPI'!$D$12:$D$61,'Summary of Cost by Organisation'!$C32,'6. CPI'!$S$12:$S$61)+SUMIF('7. Dissemination'!$D$12:$D$61,'Summary of Cost by Organisation'!$C32,'7. Dissemination'!$S$12:$S$61)+SUMIF('8. Risk Management &amp; Assurance'!$D$12:$D$61,'Summary of Cost by Organisation'!$C32,'8. Risk Management &amp; Assurance'!$S$12:$S$61)+SUMIF('9. External Intervention Costs'!$D$38:$D$80,'Summary of Cost by Organisation'!$C32,'9. External Intervention Costs'!$M$38:$M$80)+SUMIF('10. Other Direct Costs '!$D$12:$D$61,'Summary of Cost by Organisation'!$C32,'10. Other Direct Costs '!$S$12:$S$61)+SUMIF('11. Indirect Costs'!$C$13:$C$62,'Summary of Cost by Organisation'!$C32,'11. Indirect Costs'!$AC$13:$AC$62)</f>
        <v>0</v>
      </c>
      <c r="I32" s="73">
        <f t="shared" ca="1" si="2"/>
        <v>0</v>
      </c>
      <c r="J32" s="64"/>
      <c r="K32" s="53"/>
      <c r="M32" s="5"/>
      <c r="N32" s="5"/>
    </row>
    <row r="33" spans="2:14" s="107" customFormat="1" ht="30" customHeight="1" x14ac:dyDescent="0.25">
      <c r="B33" s="81">
        <f t="shared" si="1"/>
        <v>19</v>
      </c>
      <c r="C33" s="640" t="str">
        <f ca="1">IFERROR(OFFSET('START - AWARD DETAILS'!$C$20,MATCH(B33,'START - AWARD DETAILS'!$N$20:$N$40,0)-1,0),"")</f>
        <v/>
      </c>
      <c r="D33" s="664">
        <f ca="1">SUMIF('2. Annual Costs of Staff Posts'!$D$12:$D$311,$C33,'2. Annual Costs of Staff Posts'!$O$12:$O$311)+SUMIF('3.Travel,Subsistence&amp;Conference'!$E$12:$E$70,'Summary of Cost by Organisation'!$C33,'3.Travel,Subsistence&amp;Conference'!$L$12:$L$70)+SUMIF('4. Equipment'!$D$12:$D$82,'Summary of Cost by Organisation'!$C33,'4. Equipment'!$L$12:$L$82)+SUMIF('5. Consumables'!$D$12:$D$61,'Summary of Cost by Organisation'!$C33,'5. Consumables'!$K$12:$K$61)+SUMIF('6. CPI'!$D$12:$D$61,'Summary of Cost by Organisation'!$C33,'6. CPI'!$K$12:$K$61)+SUMIF('7. Dissemination'!$D$12:$D$61,'Summary of Cost by Organisation'!$C33,'7. Dissemination'!$K$12:$K$61)+SUMIF('8. Risk Management &amp; Assurance'!$D$12:$D$61,'Summary of Cost by Organisation'!$C33,'8. Risk Management &amp; Assurance'!$K$12:$K$61)+SUMIF('9. External Intervention Costs'!$D$38:$D$80,'Summary of Cost by Organisation'!$C33,'9. External Intervention Costs'!$I$38:$I$80)+SUMIF('10. Other Direct Costs '!$D$12:$D$61,'Summary of Cost by Organisation'!$C33,'10. Other Direct Costs '!$K$12:$K$61)+SUMIF('11. Indirect Costs'!$C$13:$C$62,'Summary of Cost by Organisation'!$C33,'11. Indirect Costs'!$M$13:$M$62)</f>
        <v>0</v>
      </c>
      <c r="E33" s="153">
        <f ca="1">SUMIF('2. Annual Costs of Staff Posts'!$D$12:$D$311,$C33,'2. Annual Costs of Staff Posts'!$T$12:$T$311)+SUMIF('3.Travel,Subsistence&amp;Conference'!$E$12:$E$70,'Summary of Cost by Organisation'!$C33,'3.Travel,Subsistence&amp;Conference'!$N$12:$N$70)+SUMIF('4. Equipment'!$D$12:$D$82,'Summary of Cost by Organisation'!$C33,'4. Equipment'!$N$12:$N$82)+SUMIF('5. Consumables'!$D$12:$D$61,'Summary of Cost by Organisation'!$C33,'5. Consumables'!$M$12:$M$61)+SUMIF('6. CPI'!$D$12:$D$61,'Summary of Cost by Organisation'!$C33,'6. CPI'!$M$12:$M$61)+SUMIF('7. Dissemination'!$D$12:$D$61,'Summary of Cost by Organisation'!$C33,'7. Dissemination'!$M$12:$M$61)+SUMIF('8. Risk Management &amp; Assurance'!$D$12:$D$61,'Summary of Cost by Organisation'!$C33,'8. Risk Management &amp; Assurance'!$M$12:$M$61)+SUMIF('9. External Intervention Costs'!$D$38:$D$80,'Summary of Cost by Organisation'!$C33,'9. External Intervention Costs'!$J$38:$J$80)+SUMIF('10. Other Direct Costs '!$D$12:$D$61,'Summary of Cost by Organisation'!$C33,'10. Other Direct Costs '!$M$12:$M$61)+SUMIF('11. Indirect Costs'!$C$13:$C$62,'Summary of Cost by Organisation'!$C33,'11. Indirect Costs'!$Q$13:$Q$62)</f>
        <v>0</v>
      </c>
      <c r="F33" s="153">
        <f ca="1">SUMIF('2. Annual Costs of Staff Posts'!$D$12:$D$311,$C33,'2. Annual Costs of Staff Posts'!$Y$12:$Y$311)+SUMIF('3.Travel,Subsistence&amp;Conference'!$E$12:$E$70,'Summary of Cost by Organisation'!$C33,'3.Travel,Subsistence&amp;Conference'!$P$12:$P$70)+SUMIF('4. Equipment'!$D$12:$D$82,'Summary of Cost by Organisation'!$C33,'4. Equipment'!$P$12:$P$82)+SUMIF('5. Consumables'!$D$12:$D$61,'Summary of Cost by Organisation'!$C33,'5. Consumables'!$O$12:$O$61)+SUMIF('6. CPI'!$D$12:$D$61,'Summary of Cost by Organisation'!$C33,'6. CPI'!$O$12:$O$61)+SUMIF('7. Dissemination'!$D$12:$D$61,'Summary of Cost by Organisation'!$C33,'7. Dissemination'!$O$12:$O$61)+SUMIF('8. Risk Management &amp; Assurance'!$D$12:$D$61,'Summary of Cost by Organisation'!$C33,'8. Risk Management &amp; Assurance'!$O$12:$O$61)+SUMIF('9. External Intervention Costs'!$D$38:$D$80,'Summary of Cost by Organisation'!$C33,'9. External Intervention Costs'!$K$38:$K$80)+SUMIF('10. Other Direct Costs '!$D$12:$D$61,'Summary of Cost by Organisation'!$C33,'10. Other Direct Costs '!$O$12:$O$61)+SUMIF('11. Indirect Costs'!$C$13:$C$62,'Summary of Cost by Organisation'!$C33,'11. Indirect Costs'!$U$13:$U$62)</f>
        <v>0</v>
      </c>
      <c r="G33" s="153">
        <f ca="1">SUMIF('2. Annual Costs of Staff Posts'!$D$12:$D$311,$C33,'2. Annual Costs of Staff Posts'!$AD$12:$AD$311)+SUMIF('3.Travel,Subsistence&amp;Conference'!$E$12:$E$70,'Summary of Cost by Organisation'!$C33,'3.Travel,Subsistence&amp;Conference'!$R$12:$R$70)+SUMIF('4. Equipment'!$D$12:$D$82,'Summary of Cost by Organisation'!$C33,'4. Equipment'!$R$12:$R$82)+SUMIF('5. Consumables'!$D$12:$D$61,'Summary of Cost by Organisation'!$C33,'5. Consumables'!$Q$12:$Q$61)+SUMIF('6. CPI'!$D$12:$D$61,'Summary of Cost by Organisation'!$C33,'6. CPI'!$Q$12:$Q$61)+SUMIF('7. Dissemination'!$D$12:$D$61,'Summary of Cost by Organisation'!$C33,'7. Dissemination'!$Q$12:$Q$61)+SUMIF('8. Risk Management &amp; Assurance'!$D$12:$D$61,'Summary of Cost by Organisation'!$C33,'8. Risk Management &amp; Assurance'!$Q$12:$Q$61)+SUMIF('9. External Intervention Costs'!$D$38:$D$80,'Summary of Cost by Organisation'!$C33,'9. External Intervention Costs'!$L$38:$L$80)+SUMIF('10. Other Direct Costs '!$D$12:$D$61,'Summary of Cost by Organisation'!$C33,'10. Other Direct Costs '!$Q$12:$Q$61)+SUMIF('11. Indirect Costs'!$C$13:$C$62,'Summary of Cost by Organisation'!$C33,'11. Indirect Costs'!$Y$13:$Y$62)</f>
        <v>0</v>
      </c>
      <c r="H33" s="153">
        <f ca="1">SUMIF('2. Annual Costs of Staff Posts'!$D$12:$D$311,$C33,'2. Annual Costs of Staff Posts'!$AI$12:$AI$311)+SUMIF('3.Travel,Subsistence&amp;Conference'!$E$12:$E$70,'Summary of Cost by Organisation'!$C33,'3.Travel,Subsistence&amp;Conference'!$T$12:$T$70)+SUMIF('4. Equipment'!$D$12:$D$82,'Summary of Cost by Organisation'!$C33,'4. Equipment'!$T$12:$T$82)+SUMIF('5. Consumables'!$D$12:$D$61,'Summary of Cost by Organisation'!$C33,'5. Consumables'!$S$12:$S$61)+SUMIF('6. CPI'!$D$12:$D$61,'Summary of Cost by Organisation'!$C33,'6. CPI'!$S$12:$S$61)+SUMIF('7. Dissemination'!$D$12:$D$61,'Summary of Cost by Organisation'!$C33,'7. Dissemination'!$S$12:$S$61)+SUMIF('8. Risk Management &amp; Assurance'!$D$12:$D$61,'Summary of Cost by Organisation'!$C33,'8. Risk Management &amp; Assurance'!$S$12:$S$61)+SUMIF('9. External Intervention Costs'!$D$38:$D$80,'Summary of Cost by Organisation'!$C33,'9. External Intervention Costs'!$M$38:$M$80)+SUMIF('10. Other Direct Costs '!$D$12:$D$61,'Summary of Cost by Organisation'!$C33,'10. Other Direct Costs '!$S$12:$S$61)+SUMIF('11. Indirect Costs'!$C$13:$C$62,'Summary of Cost by Organisation'!$C33,'11. Indirect Costs'!$AC$13:$AC$62)</f>
        <v>0</v>
      </c>
      <c r="I33" s="73">
        <f t="shared" ca="1" si="2"/>
        <v>0</v>
      </c>
      <c r="J33" s="64"/>
      <c r="K33" s="53"/>
      <c r="M33" s="5"/>
      <c r="N33" s="5"/>
    </row>
    <row r="34" spans="2:14" s="107" customFormat="1" ht="30" customHeight="1" thickBot="1" x14ac:dyDescent="0.3">
      <c r="B34" s="81">
        <f t="shared" si="1"/>
        <v>20</v>
      </c>
      <c r="C34" s="640" t="str">
        <f ca="1">IFERROR(OFFSET('START - AWARD DETAILS'!$C$20,MATCH(B34,'START - AWARD DETAILS'!$N$20:$N$40,0)-1,0),"")</f>
        <v/>
      </c>
      <c r="D34" s="664">
        <f ca="1">SUMIF('2. Annual Costs of Staff Posts'!$D$12:$D$311,$C34,'2. Annual Costs of Staff Posts'!$O$12:$O$311)+SUMIF('3.Travel,Subsistence&amp;Conference'!$E$12:$E$70,'Summary of Cost by Organisation'!$C34,'3.Travel,Subsistence&amp;Conference'!$L$12:$L$70)+SUMIF('4. Equipment'!$D$12:$D$82,'Summary of Cost by Organisation'!$C34,'4. Equipment'!$L$12:$L$82)+SUMIF('5. Consumables'!$D$12:$D$61,'Summary of Cost by Organisation'!$C34,'5. Consumables'!$K$12:$K$61)+SUMIF('6. CPI'!$D$12:$D$61,'Summary of Cost by Organisation'!$C34,'6. CPI'!$K$12:$K$61)+SUMIF('7. Dissemination'!$D$12:$D$61,'Summary of Cost by Organisation'!$C34,'7. Dissemination'!$K$12:$K$61)+SUMIF('8. Risk Management &amp; Assurance'!$D$12:$D$61,'Summary of Cost by Organisation'!$C34,'8. Risk Management &amp; Assurance'!$K$12:$K$61)+SUMIF('9. External Intervention Costs'!$D$38:$D$80,'Summary of Cost by Organisation'!$C34,'9. External Intervention Costs'!$I$38:$I$80)+SUMIF('10. Other Direct Costs '!$D$12:$D$61,'Summary of Cost by Organisation'!$C34,'10. Other Direct Costs '!$K$12:$K$61)+SUMIF('11. Indirect Costs'!$C$13:$C$62,'Summary of Cost by Organisation'!$C34,'11. Indirect Costs'!$M$13:$M$62)</f>
        <v>0</v>
      </c>
      <c r="E34" s="153">
        <f ca="1">SUMIF('2. Annual Costs of Staff Posts'!$D$12:$D$311,$C34,'2. Annual Costs of Staff Posts'!$T$12:$T$311)+SUMIF('3.Travel,Subsistence&amp;Conference'!$E$12:$E$70,'Summary of Cost by Organisation'!$C34,'3.Travel,Subsistence&amp;Conference'!$N$12:$N$70)+SUMIF('4. Equipment'!$D$12:$D$82,'Summary of Cost by Organisation'!$C34,'4. Equipment'!$N$12:$N$82)+SUMIF('5. Consumables'!$D$12:$D$61,'Summary of Cost by Organisation'!$C34,'5. Consumables'!$M$12:$M$61)+SUMIF('6. CPI'!$D$12:$D$61,'Summary of Cost by Organisation'!$C34,'6. CPI'!$M$12:$M$61)+SUMIF('7. Dissemination'!$D$12:$D$61,'Summary of Cost by Organisation'!$C34,'7. Dissemination'!$M$12:$M$61)+SUMIF('8. Risk Management &amp; Assurance'!$D$12:$D$61,'Summary of Cost by Organisation'!$C34,'8. Risk Management &amp; Assurance'!$M$12:$M$61)+SUMIF('9. External Intervention Costs'!$D$38:$D$80,'Summary of Cost by Organisation'!$C34,'9. External Intervention Costs'!$J$38:$J$80)+SUMIF('10. Other Direct Costs '!$D$12:$D$61,'Summary of Cost by Organisation'!$C34,'10. Other Direct Costs '!$M$12:$M$61)+SUMIF('11. Indirect Costs'!$C$13:$C$62,'Summary of Cost by Organisation'!$C34,'11. Indirect Costs'!$Q$13:$Q$62)</f>
        <v>0</v>
      </c>
      <c r="F34" s="153">
        <f ca="1">SUMIF('2. Annual Costs of Staff Posts'!$D$12:$D$311,$C34,'2. Annual Costs of Staff Posts'!$Y$12:$Y$311)+SUMIF('3.Travel,Subsistence&amp;Conference'!$E$12:$E$70,'Summary of Cost by Organisation'!$C34,'3.Travel,Subsistence&amp;Conference'!$P$12:$P$70)+SUMIF('4. Equipment'!$D$12:$D$82,'Summary of Cost by Organisation'!$C34,'4. Equipment'!$P$12:$P$82)+SUMIF('5. Consumables'!$D$12:$D$61,'Summary of Cost by Organisation'!$C34,'5. Consumables'!$O$12:$O$61)+SUMIF('6. CPI'!$D$12:$D$61,'Summary of Cost by Organisation'!$C34,'6. CPI'!$O$12:$O$61)+SUMIF('7. Dissemination'!$D$12:$D$61,'Summary of Cost by Organisation'!$C34,'7. Dissemination'!$O$12:$O$61)+SUMIF('8. Risk Management &amp; Assurance'!$D$12:$D$61,'Summary of Cost by Organisation'!$C34,'8. Risk Management &amp; Assurance'!$O$12:$O$61)+SUMIF('9. External Intervention Costs'!$D$38:$D$80,'Summary of Cost by Organisation'!$C34,'9. External Intervention Costs'!$K$38:$K$80)+SUMIF('10. Other Direct Costs '!$D$12:$D$61,'Summary of Cost by Organisation'!$C34,'10. Other Direct Costs '!$O$12:$O$61)+SUMIF('11. Indirect Costs'!$C$13:$C$62,'Summary of Cost by Organisation'!$C34,'11. Indirect Costs'!$U$13:$U$62)</f>
        <v>0</v>
      </c>
      <c r="G34" s="153">
        <f ca="1">SUMIF('2. Annual Costs of Staff Posts'!$D$12:$D$311,$C34,'2. Annual Costs of Staff Posts'!$AD$12:$AD$311)+SUMIF('3.Travel,Subsistence&amp;Conference'!$E$12:$E$70,'Summary of Cost by Organisation'!$C34,'3.Travel,Subsistence&amp;Conference'!$R$12:$R$70)+SUMIF('4. Equipment'!$D$12:$D$82,'Summary of Cost by Organisation'!$C34,'4. Equipment'!$R$12:$R$82)+SUMIF('5. Consumables'!$D$12:$D$61,'Summary of Cost by Organisation'!$C34,'5. Consumables'!$Q$12:$Q$61)+SUMIF('6. CPI'!$D$12:$D$61,'Summary of Cost by Organisation'!$C34,'6. CPI'!$Q$12:$Q$61)+SUMIF('7. Dissemination'!$D$12:$D$61,'Summary of Cost by Organisation'!$C34,'7. Dissemination'!$Q$12:$Q$61)+SUMIF('8. Risk Management &amp; Assurance'!$D$12:$D$61,'Summary of Cost by Organisation'!$C34,'8. Risk Management &amp; Assurance'!$Q$12:$Q$61)+SUMIF('9. External Intervention Costs'!$D$38:$D$80,'Summary of Cost by Organisation'!$C34,'9. External Intervention Costs'!$L$38:$L$80)+SUMIF('10. Other Direct Costs '!$D$12:$D$61,'Summary of Cost by Organisation'!$C34,'10. Other Direct Costs '!$Q$12:$Q$61)+SUMIF('11. Indirect Costs'!$C$13:$C$62,'Summary of Cost by Organisation'!$C34,'11. Indirect Costs'!$Y$13:$Y$62)</f>
        <v>0</v>
      </c>
      <c r="H34" s="153">
        <f ca="1">SUMIF('2. Annual Costs of Staff Posts'!$D$12:$D$311,$C34,'2. Annual Costs of Staff Posts'!$AI$12:$AI$311)+SUMIF('3.Travel,Subsistence&amp;Conference'!$E$12:$E$70,'Summary of Cost by Organisation'!$C34,'3.Travel,Subsistence&amp;Conference'!$T$12:$T$70)+SUMIF('4. Equipment'!$D$12:$D$82,'Summary of Cost by Organisation'!$C34,'4. Equipment'!$T$12:$T$82)+SUMIF('5. Consumables'!$D$12:$D$61,'Summary of Cost by Organisation'!$C34,'5. Consumables'!$S$12:$S$61)+SUMIF('6. CPI'!$D$12:$D$61,'Summary of Cost by Organisation'!$C34,'6. CPI'!$S$12:$S$61)+SUMIF('7. Dissemination'!$D$12:$D$61,'Summary of Cost by Organisation'!$C34,'7. Dissemination'!$S$12:$S$61)+SUMIF('8. Risk Management &amp; Assurance'!$D$12:$D$61,'Summary of Cost by Organisation'!$C34,'8. Risk Management &amp; Assurance'!$S$12:$S$61)+SUMIF('9. External Intervention Costs'!$D$38:$D$80,'Summary of Cost by Organisation'!$C34,'9. External Intervention Costs'!$M$38:$M$80)+SUMIF('10. Other Direct Costs '!$D$12:$D$61,'Summary of Cost by Organisation'!$C34,'10. Other Direct Costs '!$S$12:$S$61)+SUMIF('11. Indirect Costs'!$C$13:$C$62,'Summary of Cost by Organisation'!$C34,'11. Indirect Costs'!$AC$13:$AC$62)</f>
        <v>0</v>
      </c>
      <c r="I34" s="73">
        <f t="shared" ca="1" si="2"/>
        <v>0</v>
      </c>
      <c r="J34" s="64"/>
      <c r="K34" s="53"/>
      <c r="M34" s="5"/>
      <c r="N34" s="5"/>
    </row>
    <row r="35" spans="2:14" ht="30.75" customHeight="1" thickBot="1" x14ac:dyDescent="0.3">
      <c r="B35" s="64"/>
      <c r="C35" s="83" t="s">
        <v>150</v>
      </c>
      <c r="D35" s="33">
        <f t="shared" ref="D35:I35" ca="1" si="3">SUM(D15:D34)</f>
        <v>677976.76</v>
      </c>
      <c r="E35" s="33">
        <f t="shared" ca="1" si="3"/>
        <v>896820.14198766975</v>
      </c>
      <c r="F35" s="33">
        <f t="shared" ca="1" si="3"/>
        <v>852786.34756799205</v>
      </c>
      <c r="G35" s="33">
        <f t="shared" ca="1" si="3"/>
        <v>743660.75332331914</v>
      </c>
      <c r="H35" s="33">
        <f t="shared" ca="1" si="3"/>
        <v>85234</v>
      </c>
      <c r="I35" s="49">
        <f t="shared" ca="1" si="3"/>
        <v>3256478.0028789807</v>
      </c>
      <c r="J35" s="64"/>
    </row>
    <row r="36" spans="2:14" ht="8.1" customHeight="1" x14ac:dyDescent="0.25">
      <c r="B36" s="64"/>
      <c r="C36" s="64"/>
      <c r="D36" s="64"/>
      <c r="E36" s="64"/>
      <c r="F36" s="64"/>
      <c r="G36" s="64"/>
      <c r="H36" s="64"/>
      <c r="I36" s="64"/>
      <c r="J36" s="64"/>
    </row>
    <row r="37" spans="2:14" ht="8.1" customHeight="1" thickBot="1" x14ac:dyDescent="0.3">
      <c r="B37" s="64"/>
      <c r="C37" s="64"/>
      <c r="D37" s="64"/>
      <c r="E37" s="64"/>
      <c r="F37" s="64"/>
      <c r="G37" s="64"/>
      <c r="H37" s="64"/>
      <c r="I37" s="64"/>
      <c r="J37" s="64"/>
    </row>
    <row r="38" spans="2:14" ht="30" customHeight="1" thickBot="1" x14ac:dyDescent="0.3">
      <c r="B38" s="64"/>
      <c r="C38" s="84" t="s">
        <v>106</v>
      </c>
      <c r="D38" s="85" t="s">
        <v>11</v>
      </c>
      <c r="E38" s="85" t="s">
        <v>12</v>
      </c>
      <c r="F38" s="85" t="s">
        <v>13</v>
      </c>
      <c r="G38" s="85" t="s">
        <v>14</v>
      </c>
      <c r="H38" s="86" t="s">
        <v>15</v>
      </c>
      <c r="I38" s="71" t="s">
        <v>16</v>
      </c>
      <c r="J38" s="64"/>
    </row>
    <row r="39" spans="2:14" ht="30" customHeight="1" x14ac:dyDescent="0.25">
      <c r="B39" s="81">
        <v>1</v>
      </c>
      <c r="C39" s="640" t="str">
        <f ca="1">C15</f>
        <v>University of Liverpool</v>
      </c>
      <c r="D39" s="687">
        <f ca="1">IFERROR(D15/$D$35,0)</f>
        <v>0.32362832023917754</v>
      </c>
      <c r="E39" s="687">
        <f ca="1">IFERROR(E15/$E$35,0)</f>
        <v>0.24929843958694634</v>
      </c>
      <c r="F39" s="687">
        <f ca="1">IFERROR(F15/$F$35,0)</f>
        <v>0.26547219970584962</v>
      </c>
      <c r="G39" s="687">
        <f ca="1">IFERROR(G15/$G$35,0)</f>
        <v>0.30875029009833227</v>
      </c>
      <c r="H39" s="687">
        <f ca="1">IFERROR(H15/$H$35,0)</f>
        <v>0</v>
      </c>
      <c r="I39" s="683">
        <f ca="1">IFERROR(I15/$I$35,0)</f>
        <v>0.27606048070467787</v>
      </c>
      <c r="J39" s="64"/>
    </row>
    <row r="40" spans="2:14" ht="30" customHeight="1" x14ac:dyDescent="0.25">
      <c r="B40" s="81">
        <f>B39+1</f>
        <v>2</v>
      </c>
      <c r="C40" s="640" t="str">
        <f t="shared" ref="C40:C58" ca="1" si="4">C16</f>
        <v>Liverpool School of Tropical Medicine</v>
      </c>
      <c r="D40" s="687">
        <f t="shared" ref="D40:D58" ca="1" si="5">IFERROR(D16/$D$35,0)</f>
        <v>5.5167495711799922E-2</v>
      </c>
      <c r="E40" s="687">
        <f t="shared" ref="E40:E58" ca="1" si="6">IFERROR(E16/$E$35,0)</f>
        <v>4.1705441536029023E-2</v>
      </c>
      <c r="F40" s="687">
        <f t="shared" ref="F40:F58" ca="1" si="7">IFERROR(F16/$F$35,0)</f>
        <v>4.3858910390234582E-2</v>
      </c>
      <c r="G40" s="687">
        <f t="shared" ref="G40:G58" ca="1" si="8">IFERROR(G16/$G$35,0)</f>
        <v>5.0294814984997237E-2</v>
      </c>
      <c r="H40" s="687">
        <f t="shared" ref="H40:H58" ca="1" si="9">IFERROR(H16/$H$35,0)</f>
        <v>0</v>
      </c>
      <c r="I40" s="683">
        <f t="shared" ref="I40:I59" ca="1" si="10">IFERROR(I16/$I$35,0)</f>
        <v>4.594200233127136E-2</v>
      </c>
      <c r="J40" s="64"/>
      <c r="N40" s="206"/>
    </row>
    <row r="41" spans="2:14" s="107" customFormat="1" ht="30" customHeight="1" x14ac:dyDescent="0.25">
      <c r="B41" s="81">
        <f t="shared" ref="B41:B58" si="11">B40+1</f>
        <v>3</v>
      </c>
      <c r="C41" s="640" t="str">
        <f t="shared" ca="1" si="4"/>
        <v>Human Development Research Foundation</v>
      </c>
      <c r="D41" s="687">
        <f t="shared" ca="1" si="5"/>
        <v>0.56969799377783981</v>
      </c>
      <c r="E41" s="687">
        <f t="shared" ca="1" si="6"/>
        <v>0.58763399184141618</v>
      </c>
      <c r="F41" s="687">
        <f t="shared" ca="1" si="7"/>
        <v>0.52539888950822711</v>
      </c>
      <c r="G41" s="687">
        <f t="shared" ca="1" si="8"/>
        <v>0.53267971750524057</v>
      </c>
      <c r="H41" s="687">
        <f t="shared" ca="1" si="9"/>
        <v>0.4122063965084356</v>
      </c>
      <c r="I41" s="683">
        <f t="shared" ca="1" si="10"/>
        <v>0.55046095764050407</v>
      </c>
      <c r="J41" s="64"/>
      <c r="K41" s="53"/>
      <c r="M41" s="5"/>
      <c r="N41" s="206"/>
    </row>
    <row r="42" spans="2:14" s="107" customFormat="1" ht="30" customHeight="1" x14ac:dyDescent="0.25">
      <c r="B42" s="81">
        <f t="shared" si="11"/>
        <v>4</v>
      </c>
      <c r="C42" s="640" t="str">
        <f t="shared" ca="1" si="4"/>
        <v>Transcultural Pschyological Organization (TPO)</v>
      </c>
      <c r="D42" s="687">
        <f t="shared" ca="1" si="5"/>
        <v>1.7168730090394248E-2</v>
      </c>
      <c r="E42" s="687">
        <f t="shared" ca="1" si="6"/>
        <v>4.045404234520282E-2</v>
      </c>
      <c r="F42" s="687">
        <f t="shared" ca="1" si="7"/>
        <v>5.5090000131896244E-2</v>
      </c>
      <c r="G42" s="687">
        <f t="shared" ca="1" si="8"/>
        <v>3.6091725803809975E-2</v>
      </c>
      <c r="H42" s="687">
        <f t="shared" ca="1" si="9"/>
        <v>0.19593120116385479</v>
      </c>
      <c r="I42" s="683">
        <f t="shared" ca="1" si="10"/>
        <v>4.251218644118223E-2</v>
      </c>
      <c r="J42" s="64"/>
      <c r="K42" s="53"/>
      <c r="M42" s="5"/>
      <c r="N42" s="206"/>
    </row>
    <row r="43" spans="2:14" s="107" customFormat="1" ht="30" customHeight="1" x14ac:dyDescent="0.25">
      <c r="B43" s="81">
        <f t="shared" si="11"/>
        <v>5</v>
      </c>
      <c r="C43" s="640" t="str">
        <f t="shared" ca="1" si="4"/>
        <v>University of Liberal Arts (ULAB)</v>
      </c>
      <c r="D43" s="687">
        <f t="shared" ca="1" si="5"/>
        <v>1.7168730090394248E-2</v>
      </c>
      <c r="E43" s="687">
        <f t="shared" ca="1" si="6"/>
        <v>4.045404234520282E-2</v>
      </c>
      <c r="F43" s="687">
        <f t="shared" ca="1" si="7"/>
        <v>5.5090000131896244E-2</v>
      </c>
      <c r="G43" s="687">
        <f t="shared" ca="1" si="8"/>
        <v>3.6091725803809975E-2</v>
      </c>
      <c r="H43" s="687">
        <f t="shared" ca="1" si="9"/>
        <v>0.19593120116385479</v>
      </c>
      <c r="I43" s="683">
        <f t="shared" ca="1" si="10"/>
        <v>4.251218644118223E-2</v>
      </c>
      <c r="J43" s="64"/>
      <c r="K43" s="53"/>
      <c r="M43" s="5"/>
      <c r="N43" s="206"/>
    </row>
    <row r="44" spans="2:14" s="107" customFormat="1" ht="30" customHeight="1" x14ac:dyDescent="0.25">
      <c r="B44" s="81">
        <f t="shared" si="11"/>
        <v>6</v>
      </c>
      <c r="C44" s="640" t="str">
        <f t="shared" ca="1" si="4"/>
        <v>Institute of Reseach and Development (IRD)</v>
      </c>
      <c r="D44" s="687">
        <f t="shared" ca="1" si="5"/>
        <v>1.7168730090394248E-2</v>
      </c>
      <c r="E44" s="687">
        <f t="shared" ca="1" si="6"/>
        <v>4.045404234520282E-2</v>
      </c>
      <c r="F44" s="687">
        <f t="shared" ca="1" si="7"/>
        <v>5.5090000131896244E-2</v>
      </c>
      <c r="G44" s="687">
        <f t="shared" ca="1" si="8"/>
        <v>3.6091725803809975E-2</v>
      </c>
      <c r="H44" s="687">
        <f t="shared" ca="1" si="9"/>
        <v>0.19593120116385479</v>
      </c>
      <c r="I44" s="683">
        <f t="shared" ca="1" si="10"/>
        <v>4.251218644118223E-2</v>
      </c>
      <c r="J44" s="64"/>
      <c r="K44" s="53"/>
      <c r="M44" s="5"/>
      <c r="N44" s="206"/>
    </row>
    <row r="45" spans="2:14" s="107" customFormat="1" ht="30" customHeight="1" x14ac:dyDescent="0.25">
      <c r="B45" s="81">
        <f t="shared" si="11"/>
        <v>7</v>
      </c>
      <c r="C45" s="640" t="str">
        <f t="shared" ca="1" si="4"/>
        <v/>
      </c>
      <c r="D45" s="687">
        <f t="shared" ca="1" si="5"/>
        <v>0</v>
      </c>
      <c r="E45" s="687">
        <f t="shared" ca="1" si="6"/>
        <v>0</v>
      </c>
      <c r="F45" s="687">
        <f t="shared" ca="1" si="7"/>
        <v>0</v>
      </c>
      <c r="G45" s="687">
        <f t="shared" ca="1" si="8"/>
        <v>0</v>
      </c>
      <c r="H45" s="687">
        <f t="shared" ca="1" si="9"/>
        <v>0</v>
      </c>
      <c r="I45" s="683">
        <f t="shared" ca="1" si="10"/>
        <v>0</v>
      </c>
      <c r="J45" s="64"/>
      <c r="K45" s="53"/>
      <c r="M45" s="5"/>
      <c r="N45" s="206"/>
    </row>
    <row r="46" spans="2:14" s="107" customFormat="1" ht="30" customHeight="1" x14ac:dyDescent="0.25">
      <c r="B46" s="81">
        <f t="shared" si="11"/>
        <v>8</v>
      </c>
      <c r="C46" s="640" t="str">
        <f t="shared" ca="1" si="4"/>
        <v/>
      </c>
      <c r="D46" s="687">
        <f t="shared" ca="1" si="5"/>
        <v>0</v>
      </c>
      <c r="E46" s="687">
        <f t="shared" ca="1" si="6"/>
        <v>0</v>
      </c>
      <c r="F46" s="687">
        <f t="shared" ca="1" si="7"/>
        <v>0</v>
      </c>
      <c r="G46" s="687">
        <f t="shared" ca="1" si="8"/>
        <v>0</v>
      </c>
      <c r="H46" s="687">
        <f t="shared" ca="1" si="9"/>
        <v>0</v>
      </c>
      <c r="I46" s="683">
        <f t="shared" ca="1" si="10"/>
        <v>0</v>
      </c>
      <c r="J46" s="64"/>
      <c r="K46" s="53"/>
      <c r="M46" s="5"/>
      <c r="N46" s="206"/>
    </row>
    <row r="47" spans="2:14" s="107" customFormat="1" ht="30" customHeight="1" x14ac:dyDescent="0.25">
      <c r="B47" s="81">
        <f t="shared" si="11"/>
        <v>9</v>
      </c>
      <c r="C47" s="640" t="str">
        <f t="shared" ca="1" si="4"/>
        <v/>
      </c>
      <c r="D47" s="687">
        <f t="shared" ca="1" si="5"/>
        <v>0</v>
      </c>
      <c r="E47" s="687">
        <f t="shared" ca="1" si="6"/>
        <v>0</v>
      </c>
      <c r="F47" s="687">
        <f t="shared" ca="1" si="7"/>
        <v>0</v>
      </c>
      <c r="G47" s="687">
        <f t="shared" ca="1" si="8"/>
        <v>0</v>
      </c>
      <c r="H47" s="687">
        <f t="shared" ca="1" si="9"/>
        <v>0</v>
      </c>
      <c r="I47" s="683">
        <f t="shared" ca="1" si="10"/>
        <v>0</v>
      </c>
      <c r="J47" s="64"/>
      <c r="K47" s="53"/>
      <c r="M47" s="5"/>
      <c r="N47" s="206"/>
    </row>
    <row r="48" spans="2:14" s="107" customFormat="1" ht="30" customHeight="1" x14ac:dyDescent="0.25">
      <c r="B48" s="81">
        <f t="shared" si="11"/>
        <v>10</v>
      </c>
      <c r="C48" s="640" t="str">
        <f t="shared" ca="1" si="4"/>
        <v/>
      </c>
      <c r="D48" s="687">
        <f t="shared" ca="1" si="5"/>
        <v>0</v>
      </c>
      <c r="E48" s="687">
        <f t="shared" ca="1" si="6"/>
        <v>0</v>
      </c>
      <c r="F48" s="687">
        <f t="shared" ca="1" si="7"/>
        <v>0</v>
      </c>
      <c r="G48" s="687">
        <f t="shared" ca="1" si="8"/>
        <v>0</v>
      </c>
      <c r="H48" s="687">
        <f t="shared" ca="1" si="9"/>
        <v>0</v>
      </c>
      <c r="I48" s="683">
        <f t="shared" ca="1" si="10"/>
        <v>0</v>
      </c>
      <c r="J48" s="64"/>
      <c r="K48" s="53"/>
      <c r="M48" s="5"/>
      <c r="N48" s="206"/>
    </row>
    <row r="49" spans="2:14" s="107" customFormat="1" ht="30" customHeight="1" x14ac:dyDescent="0.25">
      <c r="B49" s="81">
        <f t="shared" si="11"/>
        <v>11</v>
      </c>
      <c r="C49" s="640" t="str">
        <f t="shared" ca="1" si="4"/>
        <v/>
      </c>
      <c r="D49" s="687">
        <f t="shared" ca="1" si="5"/>
        <v>0</v>
      </c>
      <c r="E49" s="687">
        <f t="shared" ca="1" si="6"/>
        <v>0</v>
      </c>
      <c r="F49" s="687">
        <f t="shared" ca="1" si="7"/>
        <v>0</v>
      </c>
      <c r="G49" s="687">
        <f t="shared" ca="1" si="8"/>
        <v>0</v>
      </c>
      <c r="H49" s="687">
        <f t="shared" ca="1" si="9"/>
        <v>0</v>
      </c>
      <c r="I49" s="683">
        <f t="shared" ca="1" si="10"/>
        <v>0</v>
      </c>
      <c r="J49" s="64"/>
      <c r="K49" s="53"/>
      <c r="M49" s="5"/>
      <c r="N49" s="206"/>
    </row>
    <row r="50" spans="2:14" s="107" customFormat="1" ht="30" customHeight="1" x14ac:dyDescent="0.25">
      <c r="B50" s="81">
        <f t="shared" si="11"/>
        <v>12</v>
      </c>
      <c r="C50" s="640" t="str">
        <f t="shared" ca="1" si="4"/>
        <v/>
      </c>
      <c r="D50" s="687">
        <f t="shared" ca="1" si="5"/>
        <v>0</v>
      </c>
      <c r="E50" s="687">
        <f t="shared" ca="1" si="6"/>
        <v>0</v>
      </c>
      <c r="F50" s="687">
        <f t="shared" ca="1" si="7"/>
        <v>0</v>
      </c>
      <c r="G50" s="687">
        <f t="shared" ca="1" si="8"/>
        <v>0</v>
      </c>
      <c r="H50" s="687">
        <f t="shared" ca="1" si="9"/>
        <v>0</v>
      </c>
      <c r="I50" s="683">
        <f t="shared" ca="1" si="10"/>
        <v>0</v>
      </c>
      <c r="J50" s="64"/>
      <c r="K50" s="53"/>
      <c r="M50" s="5"/>
      <c r="N50" s="206"/>
    </row>
    <row r="51" spans="2:14" ht="30" customHeight="1" x14ac:dyDescent="0.25">
      <c r="B51" s="81">
        <f t="shared" si="11"/>
        <v>13</v>
      </c>
      <c r="C51" s="640" t="str">
        <f t="shared" ca="1" si="4"/>
        <v/>
      </c>
      <c r="D51" s="687">
        <f t="shared" ca="1" si="5"/>
        <v>0</v>
      </c>
      <c r="E51" s="687">
        <f t="shared" ca="1" si="6"/>
        <v>0</v>
      </c>
      <c r="F51" s="687">
        <f t="shared" ca="1" si="7"/>
        <v>0</v>
      </c>
      <c r="G51" s="687">
        <f t="shared" ca="1" si="8"/>
        <v>0</v>
      </c>
      <c r="H51" s="687">
        <f t="shared" ca="1" si="9"/>
        <v>0</v>
      </c>
      <c r="I51" s="683">
        <f t="shared" ca="1" si="10"/>
        <v>0</v>
      </c>
      <c r="J51" s="64"/>
      <c r="N51" s="206"/>
    </row>
    <row r="52" spans="2:14" ht="30" customHeight="1" x14ac:dyDescent="0.25">
      <c r="B52" s="81">
        <f t="shared" si="11"/>
        <v>14</v>
      </c>
      <c r="C52" s="640" t="str">
        <f t="shared" ca="1" si="4"/>
        <v/>
      </c>
      <c r="D52" s="687">
        <f t="shared" ca="1" si="5"/>
        <v>0</v>
      </c>
      <c r="E52" s="687">
        <f t="shared" ca="1" si="6"/>
        <v>0</v>
      </c>
      <c r="F52" s="687">
        <f t="shared" ca="1" si="7"/>
        <v>0</v>
      </c>
      <c r="G52" s="687">
        <f t="shared" ca="1" si="8"/>
        <v>0</v>
      </c>
      <c r="H52" s="687">
        <f t="shared" ca="1" si="9"/>
        <v>0</v>
      </c>
      <c r="I52" s="683">
        <f t="shared" ca="1" si="10"/>
        <v>0</v>
      </c>
      <c r="J52" s="64"/>
      <c r="N52" s="206"/>
    </row>
    <row r="53" spans="2:14" ht="30" customHeight="1" x14ac:dyDescent="0.25">
      <c r="B53" s="81">
        <f t="shared" si="11"/>
        <v>15</v>
      </c>
      <c r="C53" s="640" t="str">
        <f t="shared" ca="1" si="4"/>
        <v/>
      </c>
      <c r="D53" s="687">
        <f t="shared" ca="1" si="5"/>
        <v>0</v>
      </c>
      <c r="E53" s="687">
        <f t="shared" ca="1" si="6"/>
        <v>0</v>
      </c>
      <c r="F53" s="687">
        <f t="shared" ca="1" si="7"/>
        <v>0</v>
      </c>
      <c r="G53" s="687">
        <f t="shared" ca="1" si="8"/>
        <v>0</v>
      </c>
      <c r="H53" s="687">
        <f t="shared" ca="1" si="9"/>
        <v>0</v>
      </c>
      <c r="I53" s="683">
        <f t="shared" ca="1" si="10"/>
        <v>0</v>
      </c>
      <c r="J53" s="64"/>
    </row>
    <row r="54" spans="2:14" ht="30" customHeight="1" x14ac:dyDescent="0.25">
      <c r="B54" s="81">
        <f t="shared" si="11"/>
        <v>16</v>
      </c>
      <c r="C54" s="640" t="str">
        <f t="shared" ca="1" si="4"/>
        <v/>
      </c>
      <c r="D54" s="687">
        <f t="shared" ca="1" si="5"/>
        <v>0</v>
      </c>
      <c r="E54" s="687">
        <f t="shared" ca="1" si="6"/>
        <v>0</v>
      </c>
      <c r="F54" s="687">
        <f t="shared" ca="1" si="7"/>
        <v>0</v>
      </c>
      <c r="G54" s="687">
        <f t="shared" ca="1" si="8"/>
        <v>0</v>
      </c>
      <c r="H54" s="687">
        <f t="shared" ca="1" si="9"/>
        <v>0</v>
      </c>
      <c r="I54" s="683">
        <f t="shared" ca="1" si="10"/>
        <v>0</v>
      </c>
      <c r="J54" s="64"/>
    </row>
    <row r="55" spans="2:14" ht="30" customHeight="1" x14ac:dyDescent="0.25">
      <c r="B55" s="81">
        <f t="shared" si="11"/>
        <v>17</v>
      </c>
      <c r="C55" s="640" t="str">
        <f t="shared" ca="1" si="4"/>
        <v/>
      </c>
      <c r="D55" s="687">
        <f t="shared" ca="1" si="5"/>
        <v>0</v>
      </c>
      <c r="E55" s="687">
        <f t="shared" ca="1" si="6"/>
        <v>0</v>
      </c>
      <c r="F55" s="687">
        <f t="shared" ca="1" si="7"/>
        <v>0</v>
      </c>
      <c r="G55" s="687">
        <f t="shared" ca="1" si="8"/>
        <v>0</v>
      </c>
      <c r="H55" s="687">
        <f t="shared" ca="1" si="9"/>
        <v>0</v>
      </c>
      <c r="I55" s="683">
        <f t="shared" ca="1" si="10"/>
        <v>0</v>
      </c>
      <c r="J55" s="64"/>
    </row>
    <row r="56" spans="2:14" ht="30" customHeight="1" x14ac:dyDescent="0.25">
      <c r="B56" s="81">
        <f t="shared" si="11"/>
        <v>18</v>
      </c>
      <c r="C56" s="640" t="str">
        <f t="shared" ca="1" si="4"/>
        <v/>
      </c>
      <c r="D56" s="687">
        <f t="shared" ca="1" si="5"/>
        <v>0</v>
      </c>
      <c r="E56" s="687">
        <f t="shared" ca="1" si="6"/>
        <v>0</v>
      </c>
      <c r="F56" s="687">
        <f t="shared" ca="1" si="7"/>
        <v>0</v>
      </c>
      <c r="G56" s="687">
        <f t="shared" ca="1" si="8"/>
        <v>0</v>
      </c>
      <c r="H56" s="687">
        <f t="shared" ca="1" si="9"/>
        <v>0</v>
      </c>
      <c r="I56" s="683">
        <f t="shared" ca="1" si="10"/>
        <v>0</v>
      </c>
      <c r="J56" s="64"/>
    </row>
    <row r="57" spans="2:14" ht="30" customHeight="1" x14ac:dyDescent="0.25">
      <c r="B57" s="81">
        <f t="shared" si="11"/>
        <v>19</v>
      </c>
      <c r="C57" s="640" t="str">
        <f t="shared" ca="1" si="4"/>
        <v/>
      </c>
      <c r="D57" s="687">
        <f t="shared" ca="1" si="5"/>
        <v>0</v>
      </c>
      <c r="E57" s="687">
        <f t="shared" ca="1" si="6"/>
        <v>0</v>
      </c>
      <c r="F57" s="687">
        <f t="shared" ca="1" si="7"/>
        <v>0</v>
      </c>
      <c r="G57" s="687">
        <f t="shared" ca="1" si="8"/>
        <v>0</v>
      </c>
      <c r="H57" s="687">
        <f t="shared" ca="1" si="9"/>
        <v>0</v>
      </c>
      <c r="I57" s="683">
        <f t="shared" ca="1" si="10"/>
        <v>0</v>
      </c>
      <c r="J57" s="64"/>
    </row>
    <row r="58" spans="2:14" ht="30" customHeight="1" thickBot="1" x14ac:dyDescent="0.3">
      <c r="B58" s="81">
        <f t="shared" si="11"/>
        <v>20</v>
      </c>
      <c r="C58" s="640" t="str">
        <f t="shared" ca="1" si="4"/>
        <v/>
      </c>
      <c r="D58" s="687">
        <f t="shared" ca="1" si="5"/>
        <v>0</v>
      </c>
      <c r="E58" s="687">
        <f t="shared" ca="1" si="6"/>
        <v>0</v>
      </c>
      <c r="F58" s="687">
        <f t="shared" ca="1" si="7"/>
        <v>0</v>
      </c>
      <c r="G58" s="687">
        <f t="shared" ca="1" si="8"/>
        <v>0</v>
      </c>
      <c r="H58" s="687">
        <f t="shared" ca="1" si="9"/>
        <v>0</v>
      </c>
      <c r="I58" s="685">
        <f t="shared" ca="1" si="10"/>
        <v>0</v>
      </c>
      <c r="J58" s="64"/>
    </row>
    <row r="59" spans="2:14" ht="30" customHeight="1" thickBot="1" x14ac:dyDescent="0.3">
      <c r="B59" s="64"/>
      <c r="C59" s="83" t="s">
        <v>150</v>
      </c>
      <c r="D59" s="92">
        <f t="shared" ref="D59:H59" ca="1" si="12">SUM(D39:D58)</f>
        <v>0.99999999999999989</v>
      </c>
      <c r="E59" s="92">
        <f t="shared" ca="1" si="12"/>
        <v>0.99999999999999989</v>
      </c>
      <c r="F59" s="92">
        <f t="shared" ca="1" si="12"/>
        <v>1</v>
      </c>
      <c r="G59" s="92">
        <f t="shared" ca="1" si="12"/>
        <v>0.99999999999999989</v>
      </c>
      <c r="H59" s="92">
        <f t="shared" ca="1" si="12"/>
        <v>0.99999999999999989</v>
      </c>
      <c r="I59" s="686">
        <f t="shared" ca="1" si="10"/>
        <v>1</v>
      </c>
      <c r="J59" s="64"/>
    </row>
    <row r="60" spans="2:14" ht="8.1" customHeight="1" x14ac:dyDescent="0.25">
      <c r="B60" s="64"/>
      <c r="C60" s="64"/>
      <c r="D60" s="64"/>
      <c r="E60" s="64"/>
      <c r="F60" s="64"/>
      <c r="G60" s="64"/>
      <c r="H60" s="64"/>
      <c r="I60" s="64"/>
      <c r="J60" s="64"/>
    </row>
    <row r="61" spans="2:14" ht="8.1" customHeight="1" thickBot="1" x14ac:dyDescent="0.3">
      <c r="B61" s="64"/>
      <c r="C61" s="64"/>
      <c r="D61" s="64"/>
      <c r="E61" s="64"/>
      <c r="F61" s="64"/>
      <c r="G61" s="64"/>
      <c r="H61" s="64"/>
      <c r="I61" s="64"/>
      <c r="J61" s="64"/>
    </row>
    <row r="62" spans="2:14" ht="30" customHeight="1" thickBot="1" x14ac:dyDescent="0.3">
      <c r="B62" s="64"/>
      <c r="C62" s="84" t="s">
        <v>106</v>
      </c>
      <c r="D62" s="85" t="s">
        <v>11</v>
      </c>
      <c r="E62" s="85" t="s">
        <v>12</v>
      </c>
      <c r="F62" s="85" t="s">
        <v>13</v>
      </c>
      <c r="G62" s="85" t="s">
        <v>14</v>
      </c>
      <c r="H62" s="86" t="s">
        <v>15</v>
      </c>
      <c r="I62" s="71" t="s">
        <v>16</v>
      </c>
      <c r="J62" s="64"/>
    </row>
    <row r="63" spans="2:14" ht="30" customHeight="1" x14ac:dyDescent="0.25">
      <c r="B63" s="81">
        <v>1</v>
      </c>
      <c r="C63" s="640" t="str">
        <f ca="1">IFERROR(OFFSET('START - AWARD DETAILS'!$D$20,MATCH(B63,'START - AWARD DETAILS'!$O$20:$O$40,0)-1,0),"")</f>
        <v>HEI (UK)</v>
      </c>
      <c r="D63" s="153">
        <f ca="1">SUMIF('2. Annual Costs of Staff Posts'!$E$12:$E$311,$C63,'2. Annual Costs of Staff Posts'!$O$12:$O$311)+SUMIF('3.Travel,Subsistence&amp;Conference'!$F$12:$F$36,'Summary of Cost by Organisation'!$C63,'3.Travel,Subsistence&amp;Conference'!$L$12:$L$36)+SUMIF('4. Equipment'!$E$12:$E$36,'Summary of Cost by Organisation'!$C63,'4. Equipment'!$L$12:$L$36)+SUMIF('5. Consumables'!$E$12:$E$61,'Summary of Cost by Organisation'!$C63,'5. Consumables'!$K$12:$K$61)+SUMIF('6. CPI'!$E$12:$E$61,'Summary of Cost by Organisation'!$C63,'6. CPI'!$K$12:$K$62)+SUMIF('7. Dissemination'!$E$12:$E$37,'Summary of Cost by Organisation'!$C63,'7. Dissemination'!$K$12:$K$37)+SUMIF('8. Risk Management &amp; Assurance'!$E$12:$E$61,'Summary of Cost by Organisation'!$C63,'8. Risk Management &amp; Assurance'!$K$12:$K$61)+SUMIF('9. External Intervention Costs'!$E$38:$E$62,'Summary of Cost by Organisation'!$C63,'9. External Intervention Costs'!$I$38:$I$62)+SUMIF('10. Other Direct Costs '!$E$12:$E$37,'Summary of Cost by Organisation'!$C63,'10. Other Direct Costs '!$K$12:$K$37)+SUMIF('11. Indirect Costs'!$D$13:$D$37,'Summary of Cost by Organisation'!$C63,'11. Indirect Costs'!$M$13:$M$37)</f>
        <v>256814.76</v>
      </c>
      <c r="E63" s="153">
        <f ca="1">SUMIF('2. Annual Costs of Staff Posts'!$E$12:$E$311,$C63,'2. Annual Costs of Staff Posts'!$T$12:$T$311)+SUMIF('3.Travel,Subsistence&amp;Conference'!$F$12:$F$36,'Summary of Cost by Organisation'!$C63,'3.Travel,Subsistence&amp;Conference'!$N$12:$N$36)+SUMIF('4. Equipment'!$E$12:$E$36,'Summary of Cost by Organisation'!$C63,'4. Equipment'!$N$12:$N$36)+SUMIF('5. Consumables'!$E$12:$E$61,'Summary of Cost by Organisation'!$C63,'5. Consumables'!$M$12:$M$61)+SUMIF('6. CPI'!$E$12:$E$61,'Summary of Cost by Organisation'!$C63,'6. CPI'!$M$12:$M$62)+SUMIF('7. Dissemination'!$E$12:$E$37,'Summary of Cost by Organisation'!$C63,'7. Dissemination'!$M$12:$M$37)+SUMIF('8. Risk Management &amp; Assurance'!$E$12:$E$61,'Summary of Cost by Organisation'!$C63,'8. Risk Management &amp; Assurance'!$M$12:$M$61)+SUMIF('9. External Intervention Costs'!$E$38:$E$62,'Summary of Cost by Organisation'!$C63,'9. External Intervention Costs'!$J$38:$J$62)+SUMIF('10. Other Direct Costs '!$E$12:$E$37,'Summary of Cost by Organisation'!$C63,'10. Other Direct Costs '!$M$12:$M$37)+SUMIF('11. Indirect Costs'!$D$13:$D$37,'Summary of Cost by Organisation'!$C63,'11. Indirect Costs'!$Q$13:$Q$37)</f>
        <v>260978.14198766969</v>
      </c>
      <c r="F63" s="153">
        <f ca="1">SUMIF('2. Annual Costs of Staff Posts'!$E$12:$E$311,$C63,'2. Annual Costs of Staff Posts'!$Y$12:$Y$311)+SUMIF('3.Travel,Subsistence&amp;Conference'!$F$12:$F$36,'Summary of Cost by Organisation'!$C63,'3.Travel,Subsistence&amp;Conference'!$P$12:$P$36)+SUMIF('4. Equipment'!$E$12:$E$36,'Summary of Cost by Organisation'!$C63,'4. Equipment'!$P$12:$P$36)+SUMIF('5. Consumables'!$E$12:$E$61,'Summary of Cost by Organisation'!$C63,'5. Consumables'!$O$12:$O$61)+SUMIF('6. CPI'!$E$12:$E$61,'Summary of Cost by Organisation'!$C63,'6. CPI'!$O$12:$O$62)+SUMIF('7. Dissemination'!$E$12:$E$37,'Summary of Cost by Organisation'!$C63,'7. Dissemination'!$O$12:$O$37)+SUMIF('8. Risk Management &amp; Assurance'!$E$12:$E$61,'Summary of Cost by Organisation'!$C63,'8. Risk Management &amp; Assurance'!$O$12:$O$61)+SUMIF('9. External Intervention Costs'!$E$38:$E$62,'Summary of Cost by Organisation'!$C63,'9. External Intervention Costs'!$K$38:$K$62)+SUMIF('10. Other Direct Costs '!$E$12:$E$37,'Summary of Cost by Organisation'!$C63,'10. Other Direct Costs '!$O$12:$O$37)+SUMIF('11. Indirect Costs'!$D$13:$D$37,'Summary of Cost by Organisation'!$C63,'11. Indirect Costs'!$U$13:$U$37)</f>
        <v>263793.34756799205</v>
      </c>
      <c r="G63" s="153">
        <f ca="1">SUMIF('2. Annual Costs of Staff Posts'!$E$12:$E$311,$C63,'2. Annual Costs of Staff Posts'!$AD$12:$AD$311)+SUMIF('3.Travel,Subsistence&amp;Conference'!$F$12:$F$36,'Summary of Cost by Organisation'!$C63,'3.Travel,Subsistence&amp;Conference'!$R$12:$R$36)+SUMIF('4. Equipment'!$E$12:$E$36,'Summary of Cost by Organisation'!$C63,'4. Equipment'!$R$12:$R$36)+SUMIF('5. Consumables'!$E$12:$E$61,'Summary of Cost by Organisation'!$C63,'5. Consumables'!$Q$12:$Q$61)+SUMIF('6. CPI'!$E$12:$E$61,'Summary of Cost by Organisation'!$C63,'6. CPI'!$Q$12:$Q$62)+SUMIF('7. Dissemination'!$E$12:$E$37,'Summary of Cost by Organisation'!$C63,'7. Dissemination'!$Q$12:$Q$37)+SUMIF('8. Risk Management &amp; Assurance'!$E$12:$E$61,'Summary of Cost by Organisation'!$C63,'8. Risk Management &amp; Assurance'!$Q$12:$Q$61)+SUMIF('9. External Intervention Costs'!$E$38:$E$62,'Summary of Cost by Organisation'!$C63,'9. External Intervention Costs'!$L$38:$L$62)+SUMIF('10. Other Direct Costs '!$E$12:$E$37,'Summary of Cost by Organisation'!$C63,'10. Other Direct Costs '!$Q$12:$Q$37)+SUMIF('11. Indirect Costs'!$D$13:$D$37,'Summary of Cost by Organisation'!$C63,'11. Indirect Costs'!$Y$13:$Y$37)</f>
        <v>267007.75332331914</v>
      </c>
      <c r="H63" s="153">
        <f ca="1">SUMIF('2. Annual Costs of Staff Posts'!$E$12:$E$311,$C63,'2. Annual Costs of Staff Posts'!$AI$12:$AI$311)+SUMIF('3.Travel,Subsistence&amp;Conference'!$F$12:$F$36,'Summary of Cost by Organisation'!$C63,'3.Travel,Subsistence&amp;Conference'!$T$12:$T$36)+SUMIF('4. Equipment'!$E$12:$E$36,'Summary of Cost by Organisation'!$C63,'4. Equipment'!$T$12:$T$36)+SUMIF('5. Consumables'!$E$12:$E$61,'Summary of Cost by Organisation'!$C63,'5. Consumables'!$S$12:$S$61)+SUMIF('6. CPI'!$E$12:$E$61,'Summary of Cost by Organisation'!$C63,'6. CPI'!$S$12:$S$62)+SUMIF('7. Dissemination'!$E$12:$E$37,'Summary of Cost by Organisation'!$C63,'7. Dissemination'!$S$12:$S$37)+SUMIF('8. Risk Management &amp; Assurance'!$E$12:$E$61,'Summary of Cost by Organisation'!$C63,'8. Risk Management &amp; Assurance'!$S$12:$S$61)+SUMIF('9. External Intervention Costs'!$E$38:$E$62,'Summary of Cost by Organisation'!$C63,'9. External Intervention Costs'!$M$38:$M$62)+SUMIF('10. Other Direct Costs '!$E$12:$E$37,'Summary of Cost by Organisation'!$C63,'10. Other Direct Costs '!$S$12:$S$37)+SUMIF('11. Indirect Costs'!$D$13:$D$37,'Summary of Cost by Organisation'!$C63,'11. Indirect Costs'!$AC$13:$AC$37)</f>
        <v>0</v>
      </c>
      <c r="I63" s="73">
        <f t="shared" ref="I63:I74" ca="1" si="13">SUM(D63:H63)</f>
        <v>1048594.0028789809</v>
      </c>
      <c r="J63" s="64"/>
    </row>
    <row r="64" spans="2:14" ht="30" customHeight="1" x14ac:dyDescent="0.25">
      <c r="B64" s="81">
        <f t="shared" ref="B64:B72" si="14">B63+1</f>
        <v>2</v>
      </c>
      <c r="C64" s="640" t="str">
        <f ca="1">IFERROR(OFFSET('START - AWARD DETAILS'!$D$20,MATCH(B64,'START - AWARD DETAILS'!$O$20:$O$40,0)-1,0),"")</f>
        <v>Research institute (ODA Eligible)</v>
      </c>
      <c r="D64" s="153">
        <f ca="1">SUMIF('2. Annual Costs of Staff Posts'!$E$12:$E$311,$C64,'2. Annual Costs of Staff Posts'!$O$12:$O$311)+SUMIF('3.Travel,Subsistence&amp;Conference'!$F$12:$F$36,'Summary of Cost by Organisation'!$C64,'3.Travel,Subsistence&amp;Conference'!$L$12:$L$36)+SUMIF('4. Equipment'!$E$12:$E$36,'Summary of Cost by Organisation'!$C64,'4. Equipment'!$L$12:$L$36)+SUMIF('5. Consumables'!$E$12:$E$61,'Summary of Cost by Organisation'!$C64,'5. Consumables'!$K$12:$K$61)+SUMIF('6. CPI'!$E$12:$E$61,'Summary of Cost by Organisation'!$C64,'6. CPI'!$K$12:$K$62)+SUMIF('7. Dissemination'!$E$12:$E$37,'Summary of Cost by Organisation'!$C64,'7. Dissemination'!$K$12:$K$37)+SUMIF('8. Risk Management &amp; Assurance'!$E$12:$E$61,'Summary of Cost by Organisation'!$C64,'8. Risk Management &amp; Assurance'!$K$12:$K$61)+SUMIF('9. External Intervention Costs'!$E$38:$E$62,'Summary of Cost by Organisation'!$C64,'9. External Intervention Costs'!$I$38:$I$62)+SUMIF('10. Other Direct Costs '!$E$12:$E$37,'Summary of Cost by Organisation'!$C64,'10. Other Direct Costs '!$K$12:$K$37)+SUMIF('11. Indirect Costs'!$D$13:$D$37,'Summary of Cost by Organisation'!$C64,'11. Indirect Costs'!$M$13:$M$37)</f>
        <v>397882</v>
      </c>
      <c r="E64" s="153">
        <f ca="1">SUMIF('2. Annual Costs of Staff Posts'!$E$12:$E$311,$C64,'2. Annual Costs of Staff Posts'!$T$12:$T$311)+SUMIF('3.Travel,Subsistence&amp;Conference'!$F$12:$F$36,'Summary of Cost by Organisation'!$C64,'3.Travel,Subsistence&amp;Conference'!$N$12:$N$36)+SUMIF('4. Equipment'!$E$12:$E$36,'Summary of Cost by Organisation'!$C64,'4. Equipment'!$N$12:$N$36)+SUMIF('5. Consumables'!$E$12:$E$61,'Summary of Cost by Organisation'!$C64,'5. Consumables'!$M$12:$M$61)+SUMIF('6. CPI'!$E$12:$E$61,'Summary of Cost by Organisation'!$C64,'6. CPI'!$M$12:$M$62)+SUMIF('7. Dissemination'!$E$12:$E$37,'Summary of Cost by Organisation'!$C64,'7. Dissemination'!$M$12:$M$37)+SUMIF('8. Risk Management &amp; Assurance'!$E$12:$E$61,'Summary of Cost by Organisation'!$C64,'8. Risk Management &amp; Assurance'!$M$12:$M$61)+SUMIF('9. External Intervention Costs'!$E$38:$E$62,'Summary of Cost by Organisation'!$C64,'9. External Intervention Costs'!$J$38:$J$62)+SUMIF('10. Other Direct Costs '!$E$12:$E$37,'Summary of Cost by Organisation'!$C64,'10. Other Direct Costs '!$M$12:$M$37)+SUMIF('11. Indirect Costs'!$D$13:$D$37,'Summary of Cost by Organisation'!$C64,'11. Indirect Costs'!$Q$13:$Q$37)</f>
        <v>563282</v>
      </c>
      <c r="F64" s="153">
        <f ca="1">SUMIF('2. Annual Costs of Staff Posts'!$E$12:$E$311,$C64,'2. Annual Costs of Staff Posts'!$Y$12:$Y$311)+SUMIF('3.Travel,Subsistence&amp;Conference'!$F$12:$F$36,'Summary of Cost by Organisation'!$C64,'3.Travel,Subsistence&amp;Conference'!$P$12:$P$36)+SUMIF('4. Equipment'!$E$12:$E$36,'Summary of Cost by Organisation'!$C64,'4. Equipment'!$P$12:$P$36)+SUMIF('5. Consumables'!$E$12:$E$61,'Summary of Cost by Organisation'!$C64,'5. Consumables'!$O$12:$O$61)+SUMIF('6. CPI'!$E$12:$E$61,'Summary of Cost by Organisation'!$C64,'6. CPI'!$O$12:$O$62)+SUMIF('7. Dissemination'!$E$12:$E$37,'Summary of Cost by Organisation'!$C64,'7. Dissemination'!$O$12:$O$37)+SUMIF('8. Risk Management &amp; Assurance'!$E$12:$E$61,'Summary of Cost by Organisation'!$C64,'8. Risk Management &amp; Assurance'!$O$12:$O$61)+SUMIF('9. External Intervention Costs'!$E$38:$E$62,'Summary of Cost by Organisation'!$C64,'9. External Intervention Costs'!$K$38:$K$62)+SUMIF('10. Other Direct Costs '!$E$12:$E$37,'Summary of Cost by Organisation'!$C64,'10. Other Direct Costs '!$O$12:$O$37)+SUMIF('11. Indirect Costs'!$D$13:$D$37,'Summary of Cost by Organisation'!$C64,'11. Indirect Costs'!$U$13:$U$37)</f>
        <v>495033</v>
      </c>
      <c r="G64" s="153">
        <f ca="1">SUMIF('2. Annual Costs of Staff Posts'!$E$12:$E$311,$C64,'2. Annual Costs of Staff Posts'!$AD$12:$AD$311)+SUMIF('3.Travel,Subsistence&amp;Conference'!$F$12:$F$36,'Summary of Cost by Organisation'!$C64,'3.Travel,Subsistence&amp;Conference'!$R$12:$R$36)+SUMIF('4. Equipment'!$E$12:$E$36,'Summary of Cost by Organisation'!$C64,'4. Equipment'!$R$12:$R$36)+SUMIF('5. Consumables'!$E$12:$E$61,'Summary of Cost by Organisation'!$C64,'5. Consumables'!$Q$12:$Q$61)+SUMIF('6. CPI'!$E$12:$E$61,'Summary of Cost by Organisation'!$C64,'6. CPI'!$Q$12:$Q$62)+SUMIF('7. Dissemination'!$E$12:$E$37,'Summary of Cost by Organisation'!$C64,'7. Dissemination'!$Q$12:$Q$37)+SUMIF('8. Risk Management &amp; Assurance'!$E$12:$E$61,'Summary of Cost by Organisation'!$C64,'8. Risk Management &amp; Assurance'!$Q$12:$Q$61)+SUMIF('9. External Intervention Costs'!$E$38:$E$62,'Summary of Cost by Organisation'!$C64,'9. External Intervention Costs'!$L$38:$L$62)+SUMIF('10. Other Direct Costs '!$E$12:$E$37,'Summary of Cost by Organisation'!$C64,'10. Other Direct Costs '!$Q$12:$Q$37)+SUMIF('11. Indirect Costs'!$D$13:$D$37,'Summary of Cost by Organisation'!$C64,'11. Indirect Costs'!$Y$13:$Y$37)</f>
        <v>422973</v>
      </c>
      <c r="H64" s="153">
        <f ca="1">SUMIF('2. Annual Costs of Staff Posts'!$E$12:$E$311,$C64,'2. Annual Costs of Staff Posts'!$AI$12:$AI$311)+SUMIF('3.Travel,Subsistence&amp;Conference'!$F$12:$F$36,'Summary of Cost by Organisation'!$C64,'3.Travel,Subsistence&amp;Conference'!$T$12:$T$36)+SUMIF('4. Equipment'!$E$12:$E$36,'Summary of Cost by Organisation'!$C64,'4. Equipment'!$T$12:$T$36)+SUMIF('5. Consumables'!$E$12:$E$61,'Summary of Cost by Organisation'!$C64,'5. Consumables'!$S$12:$S$61)+SUMIF('6. CPI'!$E$12:$E$61,'Summary of Cost by Organisation'!$C64,'6. CPI'!$S$12:$S$62)+SUMIF('7. Dissemination'!$E$12:$E$37,'Summary of Cost by Organisation'!$C64,'7. Dissemination'!$S$12:$S$37)+SUMIF('8. Risk Management &amp; Assurance'!$E$12:$E$61,'Summary of Cost by Organisation'!$C64,'8. Risk Management &amp; Assurance'!$S$12:$S$61)+SUMIF('9. External Intervention Costs'!$E$38:$E$62,'Summary of Cost by Organisation'!$C64,'9. External Intervention Costs'!$M$38:$M$62)+SUMIF('10. Other Direct Costs '!$E$12:$E$37,'Summary of Cost by Organisation'!$C64,'10. Other Direct Costs '!$S$12:$S$37)+SUMIF('11. Indirect Costs'!$D$13:$D$37,'Summary of Cost by Organisation'!$C64,'11. Indirect Costs'!$AC$13:$AC$37)</f>
        <v>51834</v>
      </c>
      <c r="I64" s="73">
        <f t="shared" ca="1" si="13"/>
        <v>1931004</v>
      </c>
      <c r="J64" s="64"/>
    </row>
    <row r="65" spans="2:19" s="107" customFormat="1" ht="30" customHeight="1" x14ac:dyDescent="0.25">
      <c r="B65" s="81">
        <f t="shared" si="14"/>
        <v>3</v>
      </c>
      <c r="C65" s="640" t="str">
        <f ca="1">IFERROR(OFFSET('START - AWARD DETAILS'!$D$20,MATCH(B65,'START - AWARD DETAILS'!$O$20:$O$40,0)-1,0),"")</f>
        <v>Community - based organisation (ODA Eligible)</v>
      </c>
      <c r="D65" s="153">
        <f ca="1">SUMIF('2. Annual Costs of Staff Posts'!$E$12:$E$311,$C65,'2. Annual Costs of Staff Posts'!$O$12:$O$311)+SUMIF('3.Travel,Subsistence&amp;Conference'!$F$12:$F$36,'Summary of Cost by Organisation'!$C65,'3.Travel,Subsistence&amp;Conference'!$L$12:$L$36)+SUMIF('4. Equipment'!$E$12:$E$36,'Summary of Cost by Organisation'!$C65,'4. Equipment'!$L$12:$L$36)+SUMIF('5. Consumables'!$E$12:$E$61,'Summary of Cost by Organisation'!$C65,'5. Consumables'!$K$12:$K$61)+SUMIF('6. CPI'!$E$12:$E$61,'Summary of Cost by Organisation'!$C65,'6. CPI'!$K$12:$K$62)+SUMIF('7. Dissemination'!$E$12:$E$37,'Summary of Cost by Organisation'!$C65,'7. Dissemination'!$K$12:$K$37)+SUMIF('8. Risk Management &amp; Assurance'!$E$12:$E$61,'Summary of Cost by Organisation'!$C65,'8. Risk Management &amp; Assurance'!$K$12:$K$61)+SUMIF('9. External Intervention Costs'!$E$38:$E$62,'Summary of Cost by Organisation'!$C65,'9. External Intervention Costs'!$I$38:$I$62)+SUMIF('10. Other Direct Costs '!$E$12:$E$37,'Summary of Cost by Organisation'!$C65,'10. Other Direct Costs '!$K$12:$K$37)+SUMIF('11. Indirect Costs'!$D$13:$D$37,'Summary of Cost by Organisation'!$C65,'11. Indirect Costs'!$M$13:$M$37)</f>
        <v>11640</v>
      </c>
      <c r="E65" s="153">
        <f ca="1">SUMIF('2. Annual Costs of Staff Posts'!$E$12:$E$311,$C65,'2. Annual Costs of Staff Posts'!$T$12:$T$311)+SUMIF('3.Travel,Subsistence&amp;Conference'!$F$12:$F$36,'Summary of Cost by Organisation'!$C65,'3.Travel,Subsistence&amp;Conference'!$N$12:$N$36)+SUMIF('4. Equipment'!$E$12:$E$36,'Summary of Cost by Organisation'!$C65,'4. Equipment'!$N$12:$N$36)+SUMIF('5. Consumables'!$E$12:$E$61,'Summary of Cost by Organisation'!$C65,'5. Consumables'!$M$12:$M$61)+SUMIF('6. CPI'!$E$12:$E$61,'Summary of Cost by Organisation'!$C65,'6. CPI'!$M$12:$M$62)+SUMIF('7. Dissemination'!$E$12:$E$37,'Summary of Cost by Organisation'!$C65,'7. Dissemination'!$M$12:$M$37)+SUMIF('8. Risk Management &amp; Assurance'!$E$12:$E$61,'Summary of Cost by Organisation'!$C65,'8. Risk Management &amp; Assurance'!$M$12:$M$61)+SUMIF('9. External Intervention Costs'!$E$38:$E$62,'Summary of Cost by Organisation'!$C65,'9. External Intervention Costs'!$J$38:$J$62)+SUMIF('10. Other Direct Costs '!$E$12:$E$37,'Summary of Cost by Organisation'!$C65,'10. Other Direct Costs '!$M$12:$M$37)+SUMIF('11. Indirect Costs'!$D$13:$D$37,'Summary of Cost by Organisation'!$C65,'11. Indirect Costs'!$Q$13:$Q$37)</f>
        <v>36280</v>
      </c>
      <c r="F65" s="153">
        <f ca="1">SUMIF('2. Annual Costs of Staff Posts'!$E$12:$E$311,$C65,'2. Annual Costs of Staff Posts'!$Y$12:$Y$311)+SUMIF('3.Travel,Subsistence&amp;Conference'!$F$12:$F$36,'Summary of Cost by Organisation'!$C65,'3.Travel,Subsistence&amp;Conference'!$P$12:$P$36)+SUMIF('4. Equipment'!$E$12:$E$36,'Summary of Cost by Organisation'!$C65,'4. Equipment'!$P$12:$P$36)+SUMIF('5. Consumables'!$E$12:$E$61,'Summary of Cost by Organisation'!$C65,'5. Consumables'!$O$12:$O$61)+SUMIF('6. CPI'!$E$12:$E$61,'Summary of Cost by Organisation'!$C65,'6. CPI'!$O$12:$O$62)+SUMIF('7. Dissemination'!$E$12:$E$37,'Summary of Cost by Organisation'!$C65,'7. Dissemination'!$O$12:$O$37)+SUMIF('8. Risk Management &amp; Assurance'!$E$12:$E$61,'Summary of Cost by Organisation'!$C65,'8. Risk Management &amp; Assurance'!$O$12:$O$61)+SUMIF('9. External Intervention Costs'!$E$38:$E$62,'Summary of Cost by Organisation'!$C65,'9. External Intervention Costs'!$K$38:$K$62)+SUMIF('10. Other Direct Costs '!$E$12:$E$37,'Summary of Cost by Organisation'!$C65,'10. Other Direct Costs '!$O$12:$O$37)+SUMIF('11. Indirect Costs'!$D$13:$D$37,'Summary of Cost by Organisation'!$C65,'11. Indirect Costs'!$U$13:$U$37)</f>
        <v>46980</v>
      </c>
      <c r="G65" s="153">
        <f ca="1">SUMIF('2. Annual Costs of Staff Posts'!$E$12:$E$311,$C65,'2. Annual Costs of Staff Posts'!$AD$12:$AD$311)+SUMIF('3.Travel,Subsistence&amp;Conference'!$F$12:$F$36,'Summary of Cost by Organisation'!$C65,'3.Travel,Subsistence&amp;Conference'!$R$12:$R$36)+SUMIF('4. Equipment'!$E$12:$E$36,'Summary of Cost by Organisation'!$C65,'4. Equipment'!$R$12:$R$36)+SUMIF('5. Consumables'!$E$12:$E$61,'Summary of Cost by Organisation'!$C65,'5. Consumables'!$Q$12:$Q$61)+SUMIF('6. CPI'!$E$12:$E$61,'Summary of Cost by Organisation'!$C65,'6. CPI'!$Q$12:$Q$62)+SUMIF('7. Dissemination'!$E$12:$E$37,'Summary of Cost by Organisation'!$C65,'7. Dissemination'!$Q$12:$Q$37)+SUMIF('8. Risk Management &amp; Assurance'!$E$12:$E$61,'Summary of Cost by Organisation'!$C65,'8. Risk Management &amp; Assurance'!$Q$12:$Q$61)+SUMIF('9. External Intervention Costs'!$E$38:$E$62,'Summary of Cost by Organisation'!$C65,'9. External Intervention Costs'!$L$38:$L$62)+SUMIF('10. Other Direct Costs '!$E$12:$E$37,'Summary of Cost by Organisation'!$C65,'10. Other Direct Costs '!$Q$12:$Q$37)+SUMIF('11. Indirect Costs'!$D$13:$D$37,'Summary of Cost by Organisation'!$C65,'11. Indirect Costs'!$Y$13:$Y$37)</f>
        <v>26840</v>
      </c>
      <c r="H65" s="153">
        <f ca="1">SUMIF('2. Annual Costs of Staff Posts'!$E$12:$E$311,$C65,'2. Annual Costs of Staff Posts'!$AI$12:$AI$311)+SUMIF('3.Travel,Subsistence&amp;Conference'!$F$12:$F$36,'Summary of Cost by Organisation'!$C65,'3.Travel,Subsistence&amp;Conference'!$T$12:$T$36)+SUMIF('4. Equipment'!$E$12:$E$36,'Summary of Cost by Organisation'!$C65,'4. Equipment'!$T$12:$T$36)+SUMIF('5. Consumables'!$E$12:$E$61,'Summary of Cost by Organisation'!$C65,'5. Consumables'!$S$12:$S$61)+SUMIF('6. CPI'!$E$12:$E$61,'Summary of Cost by Organisation'!$C65,'6. CPI'!$S$12:$S$62)+SUMIF('7. Dissemination'!$E$12:$E$37,'Summary of Cost by Organisation'!$C65,'7. Dissemination'!$S$12:$S$37)+SUMIF('8. Risk Management &amp; Assurance'!$E$12:$E$61,'Summary of Cost by Organisation'!$C65,'8. Risk Management &amp; Assurance'!$S$12:$S$61)+SUMIF('9. External Intervention Costs'!$E$38:$E$62,'Summary of Cost by Organisation'!$C65,'9. External Intervention Costs'!$M$38:$M$62)+SUMIF('10. Other Direct Costs '!$E$12:$E$37,'Summary of Cost by Organisation'!$C65,'10. Other Direct Costs '!$S$12:$S$37)+SUMIF('11. Indirect Costs'!$D$13:$D$37,'Summary of Cost by Organisation'!$C65,'11. Indirect Costs'!$AC$13:$AC$37)</f>
        <v>16700</v>
      </c>
      <c r="I65" s="73">
        <f t="shared" ca="1" si="13"/>
        <v>138440</v>
      </c>
      <c r="J65" s="64"/>
      <c r="K65" s="53"/>
      <c r="M65" s="5"/>
      <c r="N65" s="205"/>
      <c r="O65"/>
      <c r="P65"/>
      <c r="Q65"/>
      <c r="R65"/>
      <c r="S65"/>
    </row>
    <row r="66" spans="2:19" s="107" customFormat="1" ht="30" customHeight="1" x14ac:dyDescent="0.25">
      <c r="B66" s="81">
        <f t="shared" si="14"/>
        <v>4</v>
      </c>
      <c r="C66" s="640" t="str">
        <f ca="1">IFERROR(OFFSET('START - AWARD DETAILS'!$D$20,MATCH(B66,'START - AWARD DETAILS'!$O$20:$O$40,0)-1,0),"")</f>
        <v>Charity (ODA Eligible)</v>
      </c>
      <c r="D66" s="153">
        <f ca="1">SUMIF('2. Annual Costs of Staff Posts'!$E$12:$E$311,$C66,'2. Annual Costs of Staff Posts'!$O$12:$O$311)+SUMIF('3.Travel,Subsistence&amp;Conference'!$F$12:$F$36,'Summary of Cost by Organisation'!$C66,'3.Travel,Subsistence&amp;Conference'!$L$12:$L$36)+SUMIF('4. Equipment'!$E$12:$E$36,'Summary of Cost by Organisation'!$C66,'4. Equipment'!$L$12:$L$36)+SUMIF('5. Consumables'!$E$12:$E$61,'Summary of Cost by Organisation'!$C66,'5. Consumables'!$K$12:$K$61)+SUMIF('6. CPI'!$E$12:$E$61,'Summary of Cost by Organisation'!$C66,'6. CPI'!$K$12:$K$62)+SUMIF('7. Dissemination'!$E$12:$E$37,'Summary of Cost by Organisation'!$C66,'7. Dissemination'!$K$12:$K$37)+SUMIF('8. Risk Management &amp; Assurance'!$E$12:$E$61,'Summary of Cost by Organisation'!$C66,'8. Risk Management &amp; Assurance'!$K$12:$K$61)+SUMIF('9. External Intervention Costs'!$E$38:$E$62,'Summary of Cost by Organisation'!$C66,'9. External Intervention Costs'!$I$38:$I$62)+SUMIF('10. Other Direct Costs '!$E$12:$E$37,'Summary of Cost by Organisation'!$C66,'10. Other Direct Costs '!$K$12:$K$37)+SUMIF('11. Indirect Costs'!$D$13:$D$37,'Summary of Cost by Organisation'!$C66,'11. Indirect Costs'!$M$13:$M$37)</f>
        <v>11640</v>
      </c>
      <c r="E66" s="153">
        <f ca="1">SUMIF('2. Annual Costs of Staff Posts'!$E$12:$E$311,$C66,'2. Annual Costs of Staff Posts'!$T$12:$T$311)+SUMIF('3.Travel,Subsistence&amp;Conference'!$F$12:$F$36,'Summary of Cost by Organisation'!$C66,'3.Travel,Subsistence&amp;Conference'!$N$12:$N$36)+SUMIF('4. Equipment'!$E$12:$E$36,'Summary of Cost by Organisation'!$C66,'4. Equipment'!$N$12:$N$36)+SUMIF('5. Consumables'!$E$12:$E$61,'Summary of Cost by Organisation'!$C66,'5. Consumables'!$M$12:$M$61)+SUMIF('6. CPI'!$E$12:$E$61,'Summary of Cost by Organisation'!$C66,'6. CPI'!$M$12:$M$62)+SUMIF('7. Dissemination'!$E$12:$E$37,'Summary of Cost by Organisation'!$C66,'7. Dissemination'!$M$12:$M$37)+SUMIF('8. Risk Management &amp; Assurance'!$E$12:$E$61,'Summary of Cost by Organisation'!$C66,'8. Risk Management &amp; Assurance'!$M$12:$M$61)+SUMIF('9. External Intervention Costs'!$E$38:$E$62,'Summary of Cost by Organisation'!$C66,'9. External Intervention Costs'!$J$38:$J$62)+SUMIF('10. Other Direct Costs '!$E$12:$E$37,'Summary of Cost by Organisation'!$C66,'10. Other Direct Costs '!$M$12:$M$37)+SUMIF('11. Indirect Costs'!$D$13:$D$37,'Summary of Cost by Organisation'!$C66,'11. Indirect Costs'!$Q$13:$Q$37)</f>
        <v>36280</v>
      </c>
      <c r="F66" s="153">
        <f ca="1">SUMIF('2. Annual Costs of Staff Posts'!$E$12:$E$311,$C66,'2. Annual Costs of Staff Posts'!$Y$12:$Y$311)+SUMIF('3.Travel,Subsistence&amp;Conference'!$F$12:$F$36,'Summary of Cost by Organisation'!$C66,'3.Travel,Subsistence&amp;Conference'!$P$12:$P$36)+SUMIF('4. Equipment'!$E$12:$E$36,'Summary of Cost by Organisation'!$C66,'4. Equipment'!$P$12:$P$36)+SUMIF('5. Consumables'!$E$12:$E$61,'Summary of Cost by Organisation'!$C66,'5. Consumables'!$O$12:$O$61)+SUMIF('6. CPI'!$E$12:$E$61,'Summary of Cost by Organisation'!$C66,'6. CPI'!$O$12:$O$62)+SUMIF('7. Dissemination'!$E$12:$E$37,'Summary of Cost by Organisation'!$C66,'7. Dissemination'!$O$12:$O$37)+SUMIF('8. Risk Management &amp; Assurance'!$E$12:$E$61,'Summary of Cost by Organisation'!$C66,'8. Risk Management &amp; Assurance'!$O$12:$O$61)+SUMIF('9. External Intervention Costs'!$E$38:$E$62,'Summary of Cost by Organisation'!$C66,'9. External Intervention Costs'!$K$38:$K$62)+SUMIF('10. Other Direct Costs '!$E$12:$E$37,'Summary of Cost by Organisation'!$C66,'10. Other Direct Costs '!$O$12:$O$37)+SUMIF('11. Indirect Costs'!$D$13:$D$37,'Summary of Cost by Organisation'!$C66,'11. Indirect Costs'!$U$13:$U$37)</f>
        <v>46980</v>
      </c>
      <c r="G66" s="153">
        <f ca="1">SUMIF('2. Annual Costs of Staff Posts'!$E$12:$E$311,$C66,'2. Annual Costs of Staff Posts'!$AD$12:$AD$311)+SUMIF('3.Travel,Subsistence&amp;Conference'!$F$12:$F$36,'Summary of Cost by Organisation'!$C66,'3.Travel,Subsistence&amp;Conference'!$R$12:$R$36)+SUMIF('4. Equipment'!$E$12:$E$36,'Summary of Cost by Organisation'!$C66,'4. Equipment'!$R$12:$R$36)+SUMIF('5. Consumables'!$E$12:$E$61,'Summary of Cost by Organisation'!$C66,'5. Consumables'!$Q$12:$Q$61)+SUMIF('6. CPI'!$E$12:$E$61,'Summary of Cost by Organisation'!$C66,'6. CPI'!$Q$12:$Q$62)+SUMIF('7. Dissemination'!$E$12:$E$37,'Summary of Cost by Organisation'!$C66,'7. Dissemination'!$Q$12:$Q$37)+SUMIF('8. Risk Management &amp; Assurance'!$E$12:$E$61,'Summary of Cost by Organisation'!$C66,'8. Risk Management &amp; Assurance'!$Q$12:$Q$61)+SUMIF('9. External Intervention Costs'!$E$38:$E$62,'Summary of Cost by Organisation'!$C66,'9. External Intervention Costs'!$L$38:$L$62)+SUMIF('10. Other Direct Costs '!$E$12:$E$37,'Summary of Cost by Organisation'!$C66,'10. Other Direct Costs '!$Q$12:$Q$37)+SUMIF('11. Indirect Costs'!$D$13:$D$37,'Summary of Cost by Organisation'!$C66,'11. Indirect Costs'!$Y$13:$Y$37)</f>
        <v>26840</v>
      </c>
      <c r="H66" s="153">
        <f ca="1">SUMIF('2. Annual Costs of Staff Posts'!$E$12:$E$311,$C66,'2. Annual Costs of Staff Posts'!$AI$12:$AI$311)+SUMIF('3.Travel,Subsistence&amp;Conference'!$F$12:$F$36,'Summary of Cost by Organisation'!$C66,'3.Travel,Subsistence&amp;Conference'!$T$12:$T$36)+SUMIF('4. Equipment'!$E$12:$E$36,'Summary of Cost by Organisation'!$C66,'4. Equipment'!$T$12:$T$36)+SUMIF('5. Consumables'!$E$12:$E$61,'Summary of Cost by Organisation'!$C66,'5. Consumables'!$S$12:$S$61)+SUMIF('6. CPI'!$E$12:$E$61,'Summary of Cost by Organisation'!$C66,'6. CPI'!$S$12:$S$62)+SUMIF('7. Dissemination'!$E$12:$E$37,'Summary of Cost by Organisation'!$C66,'7. Dissemination'!$S$12:$S$37)+SUMIF('8. Risk Management &amp; Assurance'!$E$12:$E$61,'Summary of Cost by Organisation'!$C66,'8. Risk Management &amp; Assurance'!$S$12:$S$61)+SUMIF('9. External Intervention Costs'!$E$38:$E$62,'Summary of Cost by Organisation'!$C66,'9. External Intervention Costs'!$M$38:$M$62)+SUMIF('10. Other Direct Costs '!$E$12:$E$37,'Summary of Cost by Organisation'!$C66,'10. Other Direct Costs '!$S$12:$S$37)+SUMIF('11. Indirect Costs'!$D$13:$D$37,'Summary of Cost by Organisation'!$C66,'11. Indirect Costs'!$AC$13:$AC$37)</f>
        <v>16700</v>
      </c>
      <c r="I66" s="73">
        <f t="shared" ca="1" si="13"/>
        <v>138440</v>
      </c>
      <c r="J66" s="64"/>
      <c r="K66" s="53"/>
      <c r="M66" s="5"/>
      <c r="N66" s="205"/>
      <c r="O66"/>
      <c r="P66"/>
      <c r="Q66"/>
      <c r="R66"/>
      <c r="S66"/>
    </row>
    <row r="67" spans="2:19" s="107" customFormat="1" ht="30" customHeight="1" x14ac:dyDescent="0.25">
      <c r="B67" s="81">
        <f t="shared" si="14"/>
        <v>5</v>
      </c>
      <c r="C67" s="640" t="str">
        <f ca="1">IFERROR(OFFSET('START - AWARD DETAILS'!$D$20,MATCH(B67,'START - AWARD DETAILS'!$O$20:$O$40,0)-1,0),"")</f>
        <v/>
      </c>
      <c r="D67" s="153">
        <f ca="1">SUMIF('2. Annual Costs of Staff Posts'!$E$12:$E$311,$C67,'2. Annual Costs of Staff Posts'!$O$12:$O$311)+SUMIF('3.Travel,Subsistence&amp;Conference'!$F$12:$F$36,'Summary of Cost by Organisation'!$C67,'3.Travel,Subsistence&amp;Conference'!$L$12:$L$36)+SUMIF('4. Equipment'!$E$12:$E$36,'Summary of Cost by Organisation'!$C67,'4. Equipment'!$L$12:$L$36)+SUMIF('5. Consumables'!$E$12:$E$61,'Summary of Cost by Organisation'!$C67,'5. Consumables'!$K$12:$K$61)+SUMIF('6. CPI'!$E$12:$E$61,'Summary of Cost by Organisation'!$C67,'6. CPI'!$K$12:$K$62)+SUMIF('7. Dissemination'!$E$12:$E$37,'Summary of Cost by Organisation'!$C67,'7. Dissemination'!$K$12:$K$37)+SUMIF('8. Risk Management &amp; Assurance'!$E$12:$E$61,'Summary of Cost by Organisation'!$C67,'8. Risk Management &amp; Assurance'!$K$12:$K$61)+SUMIF('9. External Intervention Costs'!$E$38:$E$62,'Summary of Cost by Organisation'!$C67,'9. External Intervention Costs'!$I$38:$I$62)+SUMIF('10. Other Direct Costs '!$E$12:$E$37,'Summary of Cost by Organisation'!$C67,'10. Other Direct Costs '!$K$12:$K$37)+SUMIF('11. Indirect Costs'!$D$13:$D$37,'Summary of Cost by Organisation'!$C67,'11. Indirect Costs'!$M$13:$M$37)</f>
        <v>0</v>
      </c>
      <c r="E67" s="153">
        <f ca="1">SUMIF('2. Annual Costs of Staff Posts'!$E$12:$E$311,$C67,'2. Annual Costs of Staff Posts'!$T$12:$T$311)+SUMIF('3.Travel,Subsistence&amp;Conference'!$F$12:$F$36,'Summary of Cost by Organisation'!$C67,'3.Travel,Subsistence&amp;Conference'!$N$12:$N$36)+SUMIF('4. Equipment'!$E$12:$E$36,'Summary of Cost by Organisation'!$C67,'4. Equipment'!$N$12:$N$36)+SUMIF('5. Consumables'!$E$12:$E$61,'Summary of Cost by Organisation'!$C67,'5. Consumables'!$M$12:$M$61)+SUMIF('6. CPI'!$E$12:$E$61,'Summary of Cost by Organisation'!$C67,'6. CPI'!$M$12:$M$62)+SUMIF('7. Dissemination'!$E$12:$E$37,'Summary of Cost by Organisation'!$C67,'7. Dissemination'!$M$12:$M$37)+SUMIF('8. Risk Management &amp; Assurance'!$E$12:$E$61,'Summary of Cost by Organisation'!$C67,'8. Risk Management &amp; Assurance'!$M$12:$M$61)+SUMIF('9. External Intervention Costs'!$E$38:$E$62,'Summary of Cost by Organisation'!$C67,'9. External Intervention Costs'!$J$38:$J$62)+SUMIF('10. Other Direct Costs '!$E$12:$E$37,'Summary of Cost by Organisation'!$C67,'10. Other Direct Costs '!$M$12:$M$37)+SUMIF('11. Indirect Costs'!$D$13:$D$37,'Summary of Cost by Organisation'!$C67,'11. Indirect Costs'!$Q$13:$Q$37)</f>
        <v>0</v>
      </c>
      <c r="F67" s="153">
        <f ca="1">SUMIF('2. Annual Costs of Staff Posts'!$E$12:$E$311,$C67,'2. Annual Costs of Staff Posts'!$Y$12:$Y$311)+SUMIF('3.Travel,Subsistence&amp;Conference'!$F$12:$F$36,'Summary of Cost by Organisation'!$C67,'3.Travel,Subsistence&amp;Conference'!$P$12:$P$36)+SUMIF('4. Equipment'!$E$12:$E$36,'Summary of Cost by Organisation'!$C67,'4. Equipment'!$P$12:$P$36)+SUMIF('5. Consumables'!$E$12:$E$61,'Summary of Cost by Organisation'!$C67,'5. Consumables'!$O$12:$O$61)+SUMIF('6. CPI'!$E$12:$E$61,'Summary of Cost by Organisation'!$C67,'6. CPI'!$O$12:$O$62)+SUMIF('7. Dissemination'!$E$12:$E$37,'Summary of Cost by Organisation'!$C67,'7. Dissemination'!$O$12:$O$37)+SUMIF('8. Risk Management &amp; Assurance'!$E$12:$E$61,'Summary of Cost by Organisation'!$C67,'8. Risk Management &amp; Assurance'!$O$12:$O$61)+SUMIF('9. External Intervention Costs'!$E$38:$E$62,'Summary of Cost by Organisation'!$C67,'9. External Intervention Costs'!$K$38:$K$62)+SUMIF('10. Other Direct Costs '!$E$12:$E$37,'Summary of Cost by Organisation'!$C67,'10. Other Direct Costs '!$O$12:$O$37)+SUMIF('11. Indirect Costs'!$D$13:$D$37,'Summary of Cost by Organisation'!$C67,'11. Indirect Costs'!$U$13:$U$37)</f>
        <v>0</v>
      </c>
      <c r="G67" s="153">
        <f ca="1">SUMIF('2. Annual Costs of Staff Posts'!$E$12:$E$311,$C67,'2. Annual Costs of Staff Posts'!$AD$12:$AD$311)+SUMIF('3.Travel,Subsistence&amp;Conference'!$F$12:$F$36,'Summary of Cost by Organisation'!$C67,'3.Travel,Subsistence&amp;Conference'!$R$12:$R$36)+SUMIF('4. Equipment'!$E$12:$E$36,'Summary of Cost by Organisation'!$C67,'4. Equipment'!$R$12:$R$36)+SUMIF('5. Consumables'!$E$12:$E$61,'Summary of Cost by Organisation'!$C67,'5. Consumables'!$Q$12:$Q$61)+SUMIF('6. CPI'!$E$12:$E$61,'Summary of Cost by Organisation'!$C67,'6. CPI'!$Q$12:$Q$62)+SUMIF('7. Dissemination'!$E$12:$E$37,'Summary of Cost by Organisation'!$C67,'7. Dissemination'!$Q$12:$Q$37)+SUMIF('8. Risk Management &amp; Assurance'!$E$12:$E$61,'Summary of Cost by Organisation'!$C67,'8. Risk Management &amp; Assurance'!$Q$12:$Q$61)+SUMIF('9. External Intervention Costs'!$E$38:$E$62,'Summary of Cost by Organisation'!$C67,'9. External Intervention Costs'!$L$38:$L$62)+SUMIF('10. Other Direct Costs '!$E$12:$E$37,'Summary of Cost by Organisation'!$C67,'10. Other Direct Costs '!$Q$12:$Q$37)+SUMIF('11. Indirect Costs'!$D$13:$D$37,'Summary of Cost by Organisation'!$C67,'11. Indirect Costs'!$Y$13:$Y$37)</f>
        <v>0</v>
      </c>
      <c r="H67" s="153">
        <f ca="1">SUMIF('2. Annual Costs of Staff Posts'!$E$12:$E$311,$C67,'2. Annual Costs of Staff Posts'!$AI$12:$AI$311)+SUMIF('3.Travel,Subsistence&amp;Conference'!$F$12:$F$36,'Summary of Cost by Organisation'!$C67,'3.Travel,Subsistence&amp;Conference'!$T$12:$T$36)+SUMIF('4. Equipment'!$E$12:$E$36,'Summary of Cost by Organisation'!$C67,'4. Equipment'!$T$12:$T$36)+SUMIF('5. Consumables'!$E$12:$E$61,'Summary of Cost by Organisation'!$C67,'5. Consumables'!$S$12:$S$61)+SUMIF('6. CPI'!$E$12:$E$61,'Summary of Cost by Organisation'!$C67,'6. CPI'!$S$12:$S$62)+SUMIF('7. Dissemination'!$E$12:$E$37,'Summary of Cost by Organisation'!$C67,'7. Dissemination'!$S$12:$S$37)+SUMIF('8. Risk Management &amp; Assurance'!$E$12:$E$61,'Summary of Cost by Organisation'!$C67,'8. Risk Management &amp; Assurance'!$S$12:$S$61)+SUMIF('9. External Intervention Costs'!$E$38:$E$62,'Summary of Cost by Organisation'!$C67,'9. External Intervention Costs'!$M$38:$M$62)+SUMIF('10. Other Direct Costs '!$E$12:$E$37,'Summary of Cost by Organisation'!$C67,'10. Other Direct Costs '!$S$12:$S$37)+SUMIF('11. Indirect Costs'!$D$13:$D$37,'Summary of Cost by Organisation'!$C67,'11. Indirect Costs'!$AC$13:$AC$37)</f>
        <v>0</v>
      </c>
      <c r="I67" s="73">
        <f t="shared" ca="1" si="13"/>
        <v>0</v>
      </c>
      <c r="J67" s="64"/>
      <c r="K67" s="53"/>
      <c r="M67" s="5"/>
      <c r="N67" s="205"/>
      <c r="O67"/>
      <c r="P67"/>
      <c r="Q67"/>
      <c r="R67"/>
      <c r="S67"/>
    </row>
    <row r="68" spans="2:19" s="107" customFormat="1" ht="30" customHeight="1" x14ac:dyDescent="0.25">
      <c r="B68" s="81">
        <f t="shared" si="14"/>
        <v>6</v>
      </c>
      <c r="C68" s="640" t="str">
        <f ca="1">IFERROR(OFFSET('START - AWARD DETAILS'!$D$20,MATCH(B68,'START - AWARD DETAILS'!$O$20:$O$40,0)-1,0),"")</f>
        <v/>
      </c>
      <c r="D68" s="153">
        <f ca="1">SUMIF('2. Annual Costs of Staff Posts'!$E$12:$E$311,$C68,'2. Annual Costs of Staff Posts'!$O$12:$O$311)+SUMIF('3.Travel,Subsistence&amp;Conference'!$F$12:$F$36,'Summary of Cost by Organisation'!$C68,'3.Travel,Subsistence&amp;Conference'!$L$12:$L$36)+SUMIF('4. Equipment'!$E$12:$E$36,'Summary of Cost by Organisation'!$C68,'4. Equipment'!$L$12:$L$36)+SUMIF('5. Consumables'!$E$12:$E$61,'Summary of Cost by Organisation'!$C68,'5. Consumables'!$K$12:$K$61)+SUMIF('6. CPI'!$E$12:$E$61,'Summary of Cost by Organisation'!$C68,'6. CPI'!$K$12:$K$62)+SUMIF('7. Dissemination'!$E$12:$E$37,'Summary of Cost by Organisation'!$C68,'7. Dissemination'!$K$12:$K$37)+SUMIF('8. Risk Management &amp; Assurance'!$E$12:$E$61,'Summary of Cost by Organisation'!$C68,'8. Risk Management &amp; Assurance'!$K$12:$K$61)+SUMIF('9. External Intervention Costs'!$E$38:$E$62,'Summary of Cost by Organisation'!$C68,'9. External Intervention Costs'!$I$38:$I$62)+SUMIF('10. Other Direct Costs '!$E$12:$E$37,'Summary of Cost by Organisation'!$C68,'10. Other Direct Costs '!$K$12:$K$37)+SUMIF('11. Indirect Costs'!$D$13:$D$37,'Summary of Cost by Organisation'!$C68,'11. Indirect Costs'!$M$13:$M$37)</f>
        <v>0</v>
      </c>
      <c r="E68" s="153">
        <f ca="1">SUMIF('2. Annual Costs of Staff Posts'!$E$12:$E$311,$C68,'2. Annual Costs of Staff Posts'!$T$12:$T$311)+SUMIF('3.Travel,Subsistence&amp;Conference'!$F$12:$F$36,'Summary of Cost by Organisation'!$C68,'3.Travel,Subsistence&amp;Conference'!$N$12:$N$36)+SUMIF('4. Equipment'!$E$12:$E$36,'Summary of Cost by Organisation'!$C68,'4. Equipment'!$N$12:$N$36)+SUMIF('5. Consumables'!$E$12:$E$61,'Summary of Cost by Organisation'!$C68,'5. Consumables'!$M$12:$M$61)+SUMIF('6. CPI'!$E$12:$E$61,'Summary of Cost by Organisation'!$C68,'6. CPI'!$M$12:$M$62)+SUMIF('7. Dissemination'!$E$12:$E$37,'Summary of Cost by Organisation'!$C68,'7. Dissemination'!$M$12:$M$37)+SUMIF('8. Risk Management &amp; Assurance'!$E$12:$E$61,'Summary of Cost by Organisation'!$C68,'8. Risk Management &amp; Assurance'!$M$12:$M$61)+SUMIF('9. External Intervention Costs'!$E$38:$E$62,'Summary of Cost by Organisation'!$C68,'9. External Intervention Costs'!$J$38:$J$62)+SUMIF('10. Other Direct Costs '!$E$12:$E$37,'Summary of Cost by Organisation'!$C68,'10. Other Direct Costs '!$M$12:$M$37)+SUMIF('11. Indirect Costs'!$D$13:$D$37,'Summary of Cost by Organisation'!$C68,'11. Indirect Costs'!$Q$13:$Q$37)</f>
        <v>0</v>
      </c>
      <c r="F68" s="153">
        <f ca="1">SUMIF('2. Annual Costs of Staff Posts'!$E$12:$E$311,$C68,'2. Annual Costs of Staff Posts'!$Y$12:$Y$311)+SUMIF('3.Travel,Subsistence&amp;Conference'!$F$12:$F$36,'Summary of Cost by Organisation'!$C68,'3.Travel,Subsistence&amp;Conference'!$P$12:$P$36)+SUMIF('4. Equipment'!$E$12:$E$36,'Summary of Cost by Organisation'!$C68,'4. Equipment'!$P$12:$P$36)+SUMIF('5. Consumables'!$E$12:$E$61,'Summary of Cost by Organisation'!$C68,'5. Consumables'!$O$12:$O$61)+SUMIF('6. CPI'!$E$12:$E$61,'Summary of Cost by Organisation'!$C68,'6. CPI'!$O$12:$O$62)+SUMIF('7. Dissemination'!$E$12:$E$37,'Summary of Cost by Organisation'!$C68,'7. Dissemination'!$O$12:$O$37)+SUMIF('8. Risk Management &amp; Assurance'!$E$12:$E$61,'Summary of Cost by Organisation'!$C68,'8. Risk Management &amp; Assurance'!$O$12:$O$61)+SUMIF('9. External Intervention Costs'!$E$38:$E$62,'Summary of Cost by Organisation'!$C68,'9. External Intervention Costs'!$K$38:$K$62)+SUMIF('10. Other Direct Costs '!$E$12:$E$37,'Summary of Cost by Organisation'!$C68,'10. Other Direct Costs '!$O$12:$O$37)+SUMIF('11. Indirect Costs'!$D$13:$D$37,'Summary of Cost by Organisation'!$C68,'11. Indirect Costs'!$U$13:$U$37)</f>
        <v>0</v>
      </c>
      <c r="G68" s="153">
        <f ca="1">SUMIF('2. Annual Costs of Staff Posts'!$E$12:$E$311,$C68,'2. Annual Costs of Staff Posts'!$AD$12:$AD$311)+SUMIF('3.Travel,Subsistence&amp;Conference'!$F$12:$F$36,'Summary of Cost by Organisation'!$C68,'3.Travel,Subsistence&amp;Conference'!$R$12:$R$36)+SUMIF('4. Equipment'!$E$12:$E$36,'Summary of Cost by Organisation'!$C68,'4. Equipment'!$R$12:$R$36)+SUMIF('5. Consumables'!$E$12:$E$61,'Summary of Cost by Organisation'!$C68,'5. Consumables'!$Q$12:$Q$61)+SUMIF('6. CPI'!$E$12:$E$61,'Summary of Cost by Organisation'!$C68,'6. CPI'!$Q$12:$Q$62)+SUMIF('7. Dissemination'!$E$12:$E$37,'Summary of Cost by Organisation'!$C68,'7. Dissemination'!$Q$12:$Q$37)+SUMIF('8. Risk Management &amp; Assurance'!$E$12:$E$61,'Summary of Cost by Organisation'!$C68,'8. Risk Management &amp; Assurance'!$Q$12:$Q$61)+SUMIF('9. External Intervention Costs'!$E$38:$E$62,'Summary of Cost by Organisation'!$C68,'9. External Intervention Costs'!$L$38:$L$62)+SUMIF('10. Other Direct Costs '!$E$12:$E$37,'Summary of Cost by Organisation'!$C68,'10. Other Direct Costs '!$Q$12:$Q$37)+SUMIF('11. Indirect Costs'!$D$13:$D$37,'Summary of Cost by Organisation'!$C68,'11. Indirect Costs'!$Y$13:$Y$37)</f>
        <v>0</v>
      </c>
      <c r="H68" s="153">
        <f ca="1">SUMIF('2. Annual Costs of Staff Posts'!$E$12:$E$311,$C68,'2. Annual Costs of Staff Posts'!$AI$12:$AI$311)+SUMIF('3.Travel,Subsistence&amp;Conference'!$F$12:$F$36,'Summary of Cost by Organisation'!$C68,'3.Travel,Subsistence&amp;Conference'!$T$12:$T$36)+SUMIF('4. Equipment'!$E$12:$E$36,'Summary of Cost by Organisation'!$C68,'4. Equipment'!$T$12:$T$36)+SUMIF('5. Consumables'!$E$12:$E$61,'Summary of Cost by Organisation'!$C68,'5. Consumables'!$S$12:$S$61)+SUMIF('6. CPI'!$E$12:$E$61,'Summary of Cost by Organisation'!$C68,'6. CPI'!$S$12:$S$62)+SUMIF('7. Dissemination'!$E$12:$E$37,'Summary of Cost by Organisation'!$C68,'7. Dissemination'!$S$12:$S$37)+SUMIF('8. Risk Management &amp; Assurance'!$E$12:$E$61,'Summary of Cost by Organisation'!$C68,'8. Risk Management &amp; Assurance'!$S$12:$S$61)+SUMIF('9. External Intervention Costs'!$E$38:$E$62,'Summary of Cost by Organisation'!$C68,'9. External Intervention Costs'!$M$38:$M$62)+SUMIF('10. Other Direct Costs '!$E$12:$E$37,'Summary of Cost by Organisation'!$C68,'10. Other Direct Costs '!$S$12:$S$37)+SUMIF('11. Indirect Costs'!$D$13:$D$37,'Summary of Cost by Organisation'!$C68,'11. Indirect Costs'!$AC$13:$AC$37)</f>
        <v>0</v>
      </c>
      <c r="I68" s="73">
        <f t="shared" ca="1" si="13"/>
        <v>0</v>
      </c>
      <c r="J68" s="64"/>
      <c r="K68" s="53"/>
      <c r="M68" s="5"/>
      <c r="N68" s="5"/>
      <c r="O68"/>
      <c r="P68"/>
      <c r="Q68"/>
      <c r="R68"/>
      <c r="S68"/>
    </row>
    <row r="69" spans="2:19" s="107" customFormat="1" ht="30" customHeight="1" x14ac:dyDescent="0.25">
      <c r="B69" s="81">
        <f t="shared" si="14"/>
        <v>7</v>
      </c>
      <c r="C69" s="640" t="str">
        <f ca="1">IFERROR(OFFSET('START - AWARD DETAILS'!$D$20,MATCH(B69,'START - AWARD DETAILS'!$O$20:$O$40,0)-1,0),"")</f>
        <v/>
      </c>
      <c r="D69" s="153">
        <f ca="1">SUMIF('2. Annual Costs of Staff Posts'!$E$12:$E$311,$C69,'2. Annual Costs of Staff Posts'!$O$12:$O$311)+SUMIF('3.Travel,Subsistence&amp;Conference'!$F$12:$F$36,'Summary of Cost by Organisation'!$C69,'3.Travel,Subsistence&amp;Conference'!$L$12:$L$36)+SUMIF('4. Equipment'!$E$12:$E$36,'Summary of Cost by Organisation'!$C69,'4. Equipment'!$L$12:$L$36)+SUMIF('5. Consumables'!$E$12:$E$61,'Summary of Cost by Organisation'!$C69,'5. Consumables'!$K$12:$K$61)+SUMIF('6. CPI'!$E$12:$E$61,'Summary of Cost by Organisation'!$C69,'6. CPI'!$K$12:$K$62)+SUMIF('7. Dissemination'!$E$12:$E$37,'Summary of Cost by Organisation'!$C69,'7. Dissemination'!$K$12:$K$37)+SUMIF('8. Risk Management &amp; Assurance'!$E$12:$E$61,'Summary of Cost by Organisation'!$C69,'8. Risk Management &amp; Assurance'!$K$12:$K$61)+SUMIF('9. External Intervention Costs'!$E$38:$E$62,'Summary of Cost by Organisation'!$C69,'9. External Intervention Costs'!$I$38:$I$62)+SUMIF('10. Other Direct Costs '!$E$12:$E$37,'Summary of Cost by Organisation'!$C69,'10. Other Direct Costs '!$K$12:$K$37)+SUMIF('11. Indirect Costs'!$D$13:$D$37,'Summary of Cost by Organisation'!$C69,'11. Indirect Costs'!$M$13:$M$37)</f>
        <v>0</v>
      </c>
      <c r="E69" s="153">
        <f ca="1">SUMIF('2. Annual Costs of Staff Posts'!$E$12:$E$311,$C69,'2. Annual Costs of Staff Posts'!$T$12:$T$311)+SUMIF('3.Travel,Subsistence&amp;Conference'!$F$12:$F$36,'Summary of Cost by Organisation'!$C69,'3.Travel,Subsistence&amp;Conference'!$N$12:$N$36)+SUMIF('4. Equipment'!$E$12:$E$36,'Summary of Cost by Organisation'!$C69,'4. Equipment'!$N$12:$N$36)+SUMIF('5. Consumables'!$E$12:$E$61,'Summary of Cost by Organisation'!$C69,'5. Consumables'!$M$12:$M$61)+SUMIF('6. CPI'!$E$12:$E$61,'Summary of Cost by Organisation'!$C69,'6. CPI'!$M$12:$M$62)+SUMIF('7. Dissemination'!$E$12:$E$37,'Summary of Cost by Organisation'!$C69,'7. Dissemination'!$M$12:$M$37)+SUMIF('8. Risk Management &amp; Assurance'!$E$12:$E$61,'Summary of Cost by Organisation'!$C69,'8. Risk Management &amp; Assurance'!$M$12:$M$61)+SUMIF('9. External Intervention Costs'!$E$38:$E$62,'Summary of Cost by Organisation'!$C69,'9. External Intervention Costs'!$J$38:$J$62)+SUMIF('10. Other Direct Costs '!$E$12:$E$37,'Summary of Cost by Organisation'!$C69,'10. Other Direct Costs '!$M$12:$M$37)+SUMIF('11. Indirect Costs'!$D$13:$D$37,'Summary of Cost by Organisation'!$C69,'11. Indirect Costs'!$Q$13:$Q$37)</f>
        <v>0</v>
      </c>
      <c r="F69" s="153">
        <f ca="1">SUMIF('2. Annual Costs of Staff Posts'!$E$12:$E$311,$C69,'2. Annual Costs of Staff Posts'!$Y$12:$Y$311)+SUMIF('3.Travel,Subsistence&amp;Conference'!$F$12:$F$36,'Summary of Cost by Organisation'!$C69,'3.Travel,Subsistence&amp;Conference'!$P$12:$P$36)+SUMIF('4. Equipment'!$E$12:$E$36,'Summary of Cost by Organisation'!$C69,'4. Equipment'!$P$12:$P$36)+SUMIF('5. Consumables'!$E$12:$E$61,'Summary of Cost by Organisation'!$C69,'5. Consumables'!$O$12:$O$61)+SUMIF('6. CPI'!$E$12:$E$61,'Summary of Cost by Organisation'!$C69,'6. CPI'!$O$12:$O$62)+SUMIF('7. Dissemination'!$E$12:$E$37,'Summary of Cost by Organisation'!$C69,'7. Dissemination'!$O$12:$O$37)+SUMIF('8. Risk Management &amp; Assurance'!$E$12:$E$61,'Summary of Cost by Organisation'!$C69,'8. Risk Management &amp; Assurance'!$O$12:$O$61)+SUMIF('9. External Intervention Costs'!$E$38:$E$62,'Summary of Cost by Organisation'!$C69,'9. External Intervention Costs'!$K$38:$K$62)+SUMIF('10. Other Direct Costs '!$E$12:$E$37,'Summary of Cost by Organisation'!$C69,'10. Other Direct Costs '!$O$12:$O$37)+SUMIF('11. Indirect Costs'!$D$13:$D$37,'Summary of Cost by Organisation'!$C69,'11. Indirect Costs'!$U$13:$U$37)</f>
        <v>0</v>
      </c>
      <c r="G69" s="153">
        <f ca="1">SUMIF('2. Annual Costs of Staff Posts'!$E$12:$E$311,$C69,'2. Annual Costs of Staff Posts'!$AD$12:$AD$311)+SUMIF('3.Travel,Subsistence&amp;Conference'!$F$12:$F$36,'Summary of Cost by Organisation'!$C69,'3.Travel,Subsistence&amp;Conference'!$R$12:$R$36)+SUMIF('4. Equipment'!$E$12:$E$36,'Summary of Cost by Organisation'!$C69,'4. Equipment'!$R$12:$R$36)+SUMIF('5. Consumables'!$E$12:$E$61,'Summary of Cost by Organisation'!$C69,'5. Consumables'!$Q$12:$Q$61)+SUMIF('6. CPI'!$E$12:$E$61,'Summary of Cost by Organisation'!$C69,'6. CPI'!$Q$12:$Q$62)+SUMIF('7. Dissemination'!$E$12:$E$37,'Summary of Cost by Organisation'!$C69,'7. Dissemination'!$Q$12:$Q$37)+SUMIF('8. Risk Management &amp; Assurance'!$E$12:$E$61,'Summary of Cost by Organisation'!$C69,'8. Risk Management &amp; Assurance'!$Q$12:$Q$61)+SUMIF('9. External Intervention Costs'!$E$38:$E$62,'Summary of Cost by Organisation'!$C69,'9. External Intervention Costs'!$L$38:$L$62)+SUMIF('10. Other Direct Costs '!$E$12:$E$37,'Summary of Cost by Organisation'!$C69,'10. Other Direct Costs '!$Q$12:$Q$37)+SUMIF('11. Indirect Costs'!$D$13:$D$37,'Summary of Cost by Organisation'!$C69,'11. Indirect Costs'!$Y$13:$Y$37)</f>
        <v>0</v>
      </c>
      <c r="H69" s="153">
        <f ca="1">SUMIF('2. Annual Costs of Staff Posts'!$E$12:$E$311,$C69,'2. Annual Costs of Staff Posts'!$AI$12:$AI$311)+SUMIF('3.Travel,Subsistence&amp;Conference'!$F$12:$F$36,'Summary of Cost by Organisation'!$C69,'3.Travel,Subsistence&amp;Conference'!$T$12:$T$36)+SUMIF('4. Equipment'!$E$12:$E$36,'Summary of Cost by Organisation'!$C69,'4. Equipment'!$T$12:$T$36)+SUMIF('5. Consumables'!$E$12:$E$61,'Summary of Cost by Organisation'!$C69,'5. Consumables'!$S$12:$S$61)+SUMIF('6. CPI'!$E$12:$E$61,'Summary of Cost by Organisation'!$C69,'6. CPI'!$S$12:$S$62)+SUMIF('7. Dissemination'!$E$12:$E$37,'Summary of Cost by Organisation'!$C69,'7. Dissemination'!$S$12:$S$37)+SUMIF('8. Risk Management &amp; Assurance'!$E$12:$E$61,'Summary of Cost by Organisation'!$C69,'8. Risk Management &amp; Assurance'!$S$12:$S$61)+SUMIF('9. External Intervention Costs'!$E$38:$E$62,'Summary of Cost by Organisation'!$C69,'9. External Intervention Costs'!$M$38:$M$62)+SUMIF('10. Other Direct Costs '!$E$12:$E$37,'Summary of Cost by Organisation'!$C69,'10. Other Direct Costs '!$S$12:$S$37)+SUMIF('11. Indirect Costs'!$D$13:$D$37,'Summary of Cost by Organisation'!$C69,'11. Indirect Costs'!$AC$13:$AC$37)</f>
        <v>0</v>
      </c>
      <c r="I69" s="73">
        <f t="shared" ca="1" si="13"/>
        <v>0</v>
      </c>
      <c r="J69" s="64"/>
      <c r="K69" s="53"/>
      <c r="M69" s="5"/>
      <c r="N69" s="5"/>
    </row>
    <row r="70" spans="2:19" s="107" customFormat="1" ht="30" customHeight="1" x14ac:dyDescent="0.25">
      <c r="B70" s="81">
        <f t="shared" si="14"/>
        <v>8</v>
      </c>
      <c r="C70" s="640" t="str">
        <f ca="1">IFERROR(OFFSET('START - AWARD DETAILS'!$D$20,MATCH(B70,'START - AWARD DETAILS'!$O$20:$O$40,0)-1,0),"")</f>
        <v/>
      </c>
      <c r="D70" s="153">
        <f ca="1">SUMIF('2. Annual Costs of Staff Posts'!$E$12:$E$311,$C70,'2. Annual Costs of Staff Posts'!$O$12:$O$311)+SUMIF('3.Travel,Subsistence&amp;Conference'!$F$12:$F$36,'Summary of Cost by Organisation'!$C70,'3.Travel,Subsistence&amp;Conference'!$L$12:$L$36)+SUMIF('4. Equipment'!$E$12:$E$36,'Summary of Cost by Organisation'!$C70,'4. Equipment'!$L$12:$L$36)+SUMIF('5. Consumables'!$E$12:$E$61,'Summary of Cost by Organisation'!$C70,'5. Consumables'!$K$12:$K$61)+SUMIF('6. CPI'!$E$12:$E$61,'Summary of Cost by Organisation'!$C70,'6. CPI'!$K$12:$K$62)+SUMIF('7. Dissemination'!$E$12:$E$37,'Summary of Cost by Organisation'!$C70,'7. Dissemination'!$K$12:$K$37)+SUMIF('8. Risk Management &amp; Assurance'!$E$12:$E$61,'Summary of Cost by Organisation'!$C70,'8. Risk Management &amp; Assurance'!$K$12:$K$61)+SUMIF('9. External Intervention Costs'!$E$38:$E$62,'Summary of Cost by Organisation'!$C70,'9. External Intervention Costs'!$I$38:$I$62)+SUMIF('10. Other Direct Costs '!$E$12:$E$37,'Summary of Cost by Organisation'!$C70,'10. Other Direct Costs '!$K$12:$K$37)+SUMIF('11. Indirect Costs'!$D$13:$D$37,'Summary of Cost by Organisation'!$C70,'11. Indirect Costs'!$M$13:$M$37)</f>
        <v>0</v>
      </c>
      <c r="E70" s="153">
        <f ca="1">SUMIF('2. Annual Costs of Staff Posts'!$E$12:$E$311,$C70,'2. Annual Costs of Staff Posts'!$T$12:$T$311)+SUMIF('3.Travel,Subsistence&amp;Conference'!$F$12:$F$36,'Summary of Cost by Organisation'!$C70,'3.Travel,Subsistence&amp;Conference'!$N$12:$N$36)+SUMIF('4. Equipment'!$E$12:$E$36,'Summary of Cost by Organisation'!$C70,'4. Equipment'!$N$12:$N$36)+SUMIF('5. Consumables'!$E$12:$E$61,'Summary of Cost by Organisation'!$C70,'5. Consumables'!$M$12:$M$61)+SUMIF('6. CPI'!$E$12:$E$61,'Summary of Cost by Organisation'!$C70,'6. CPI'!$M$12:$M$62)+SUMIF('7. Dissemination'!$E$12:$E$37,'Summary of Cost by Organisation'!$C70,'7. Dissemination'!$M$12:$M$37)+SUMIF('8. Risk Management &amp; Assurance'!$E$12:$E$61,'Summary of Cost by Organisation'!$C70,'8. Risk Management &amp; Assurance'!$M$12:$M$61)+SUMIF('9. External Intervention Costs'!$E$38:$E$62,'Summary of Cost by Organisation'!$C70,'9. External Intervention Costs'!$J$38:$J$62)+SUMIF('10. Other Direct Costs '!$E$12:$E$37,'Summary of Cost by Organisation'!$C70,'10. Other Direct Costs '!$M$12:$M$37)+SUMIF('11. Indirect Costs'!$D$13:$D$37,'Summary of Cost by Organisation'!$C70,'11. Indirect Costs'!$Q$13:$Q$37)</f>
        <v>0</v>
      </c>
      <c r="F70" s="153">
        <f ca="1">SUMIF('2. Annual Costs of Staff Posts'!$E$12:$E$311,$C70,'2. Annual Costs of Staff Posts'!$Y$12:$Y$311)+SUMIF('3.Travel,Subsistence&amp;Conference'!$F$12:$F$36,'Summary of Cost by Organisation'!$C70,'3.Travel,Subsistence&amp;Conference'!$P$12:$P$36)+SUMIF('4. Equipment'!$E$12:$E$36,'Summary of Cost by Organisation'!$C70,'4. Equipment'!$P$12:$P$36)+SUMIF('5. Consumables'!$E$12:$E$61,'Summary of Cost by Organisation'!$C70,'5. Consumables'!$O$12:$O$61)+SUMIF('6. CPI'!$E$12:$E$61,'Summary of Cost by Organisation'!$C70,'6. CPI'!$O$12:$O$62)+SUMIF('7. Dissemination'!$E$12:$E$37,'Summary of Cost by Organisation'!$C70,'7. Dissemination'!$O$12:$O$37)+SUMIF('8. Risk Management &amp; Assurance'!$E$12:$E$61,'Summary of Cost by Organisation'!$C70,'8. Risk Management &amp; Assurance'!$O$12:$O$61)+SUMIF('9. External Intervention Costs'!$E$38:$E$62,'Summary of Cost by Organisation'!$C70,'9. External Intervention Costs'!$K$38:$K$62)+SUMIF('10. Other Direct Costs '!$E$12:$E$37,'Summary of Cost by Organisation'!$C70,'10. Other Direct Costs '!$O$12:$O$37)+SUMIF('11. Indirect Costs'!$D$13:$D$37,'Summary of Cost by Organisation'!$C70,'11. Indirect Costs'!$U$13:$U$37)</f>
        <v>0</v>
      </c>
      <c r="G70" s="153">
        <f ca="1">SUMIF('2. Annual Costs of Staff Posts'!$E$12:$E$311,$C70,'2. Annual Costs of Staff Posts'!$AD$12:$AD$311)+SUMIF('3.Travel,Subsistence&amp;Conference'!$F$12:$F$36,'Summary of Cost by Organisation'!$C70,'3.Travel,Subsistence&amp;Conference'!$R$12:$R$36)+SUMIF('4. Equipment'!$E$12:$E$36,'Summary of Cost by Organisation'!$C70,'4. Equipment'!$R$12:$R$36)+SUMIF('5. Consumables'!$E$12:$E$61,'Summary of Cost by Organisation'!$C70,'5. Consumables'!$Q$12:$Q$61)+SUMIF('6. CPI'!$E$12:$E$61,'Summary of Cost by Organisation'!$C70,'6. CPI'!$Q$12:$Q$62)+SUMIF('7. Dissemination'!$E$12:$E$37,'Summary of Cost by Organisation'!$C70,'7. Dissemination'!$Q$12:$Q$37)+SUMIF('8. Risk Management &amp; Assurance'!$E$12:$E$61,'Summary of Cost by Organisation'!$C70,'8. Risk Management &amp; Assurance'!$Q$12:$Q$61)+SUMIF('9. External Intervention Costs'!$E$38:$E$62,'Summary of Cost by Organisation'!$C70,'9. External Intervention Costs'!$L$38:$L$62)+SUMIF('10. Other Direct Costs '!$E$12:$E$37,'Summary of Cost by Organisation'!$C70,'10. Other Direct Costs '!$Q$12:$Q$37)+SUMIF('11. Indirect Costs'!$D$13:$D$37,'Summary of Cost by Organisation'!$C70,'11. Indirect Costs'!$Y$13:$Y$37)</f>
        <v>0</v>
      </c>
      <c r="H70" s="153">
        <f ca="1">SUMIF('2. Annual Costs of Staff Posts'!$E$12:$E$311,$C70,'2. Annual Costs of Staff Posts'!$AI$12:$AI$311)+SUMIF('3.Travel,Subsistence&amp;Conference'!$F$12:$F$36,'Summary of Cost by Organisation'!$C70,'3.Travel,Subsistence&amp;Conference'!$T$12:$T$36)+SUMIF('4. Equipment'!$E$12:$E$36,'Summary of Cost by Organisation'!$C70,'4. Equipment'!$T$12:$T$36)+SUMIF('5. Consumables'!$E$12:$E$61,'Summary of Cost by Organisation'!$C70,'5. Consumables'!$S$12:$S$61)+SUMIF('6. CPI'!$E$12:$E$61,'Summary of Cost by Organisation'!$C70,'6. CPI'!$S$12:$S$62)+SUMIF('7. Dissemination'!$E$12:$E$37,'Summary of Cost by Organisation'!$C70,'7. Dissemination'!$S$12:$S$37)+SUMIF('8. Risk Management &amp; Assurance'!$E$12:$E$61,'Summary of Cost by Organisation'!$C70,'8. Risk Management &amp; Assurance'!$S$12:$S$61)+SUMIF('9. External Intervention Costs'!$E$38:$E$62,'Summary of Cost by Organisation'!$C70,'9. External Intervention Costs'!$M$38:$M$62)+SUMIF('10. Other Direct Costs '!$E$12:$E$37,'Summary of Cost by Organisation'!$C70,'10. Other Direct Costs '!$S$12:$S$37)+SUMIF('11. Indirect Costs'!$D$13:$D$37,'Summary of Cost by Organisation'!$C70,'11. Indirect Costs'!$AC$13:$AC$37)</f>
        <v>0</v>
      </c>
      <c r="I70" s="73">
        <f t="shared" ca="1" si="13"/>
        <v>0</v>
      </c>
      <c r="J70" s="64"/>
      <c r="K70" s="53"/>
      <c r="M70" s="5"/>
      <c r="N70" s="5"/>
    </row>
    <row r="71" spans="2:19" s="107" customFormat="1" ht="30" customHeight="1" x14ac:dyDescent="0.25">
      <c r="B71" s="81">
        <f t="shared" si="14"/>
        <v>9</v>
      </c>
      <c r="C71" s="640" t="str">
        <f ca="1">IFERROR(OFFSET('START - AWARD DETAILS'!$D$20,MATCH(B71,'START - AWARD DETAILS'!$O$20:$O$40,0)-1,0),"")</f>
        <v/>
      </c>
      <c r="D71" s="153">
        <f ca="1">SUMIF('2. Annual Costs of Staff Posts'!$E$12:$E$311,$C71,'2. Annual Costs of Staff Posts'!$O$12:$O$311)+SUMIF('3.Travel,Subsistence&amp;Conference'!$F$12:$F$36,'Summary of Cost by Organisation'!$C71,'3.Travel,Subsistence&amp;Conference'!$L$12:$L$36)+SUMIF('4. Equipment'!$E$12:$E$36,'Summary of Cost by Organisation'!$C71,'4. Equipment'!$L$12:$L$36)+SUMIF('5. Consumables'!$E$12:$E$61,'Summary of Cost by Organisation'!$C71,'5. Consumables'!$K$12:$K$61)+SUMIF('6. CPI'!$E$12:$E$61,'Summary of Cost by Organisation'!$C71,'6. CPI'!$K$12:$K$62)+SUMIF('7. Dissemination'!$E$12:$E$37,'Summary of Cost by Organisation'!$C71,'7. Dissemination'!$K$12:$K$37)+SUMIF('8. Risk Management &amp; Assurance'!$E$12:$E$61,'Summary of Cost by Organisation'!$C71,'8. Risk Management &amp; Assurance'!$K$12:$K$61)+SUMIF('9. External Intervention Costs'!$E$38:$E$62,'Summary of Cost by Organisation'!$C71,'9. External Intervention Costs'!$I$38:$I$62)+SUMIF('10. Other Direct Costs '!$E$12:$E$37,'Summary of Cost by Organisation'!$C71,'10. Other Direct Costs '!$K$12:$K$37)+SUMIF('11. Indirect Costs'!$D$13:$D$37,'Summary of Cost by Organisation'!$C71,'11. Indirect Costs'!$M$13:$M$37)</f>
        <v>0</v>
      </c>
      <c r="E71" s="153">
        <f ca="1">SUMIF('2. Annual Costs of Staff Posts'!$E$12:$E$311,$C71,'2. Annual Costs of Staff Posts'!$T$12:$T$311)+SUMIF('3.Travel,Subsistence&amp;Conference'!$F$12:$F$36,'Summary of Cost by Organisation'!$C71,'3.Travel,Subsistence&amp;Conference'!$N$12:$N$36)+SUMIF('4. Equipment'!$E$12:$E$36,'Summary of Cost by Organisation'!$C71,'4. Equipment'!$N$12:$N$36)+SUMIF('5. Consumables'!$E$12:$E$61,'Summary of Cost by Organisation'!$C71,'5. Consumables'!$M$12:$M$61)+SUMIF('6. CPI'!$E$12:$E$61,'Summary of Cost by Organisation'!$C71,'6. CPI'!$M$12:$M$62)+SUMIF('7. Dissemination'!$E$12:$E$37,'Summary of Cost by Organisation'!$C71,'7. Dissemination'!$M$12:$M$37)+SUMIF('8. Risk Management &amp; Assurance'!$E$12:$E$61,'Summary of Cost by Organisation'!$C71,'8. Risk Management &amp; Assurance'!$M$12:$M$61)+SUMIF('9. External Intervention Costs'!$E$38:$E$62,'Summary of Cost by Organisation'!$C71,'9. External Intervention Costs'!$J$38:$J$62)+SUMIF('10. Other Direct Costs '!$E$12:$E$37,'Summary of Cost by Organisation'!$C71,'10. Other Direct Costs '!$M$12:$M$37)+SUMIF('11. Indirect Costs'!$D$13:$D$37,'Summary of Cost by Organisation'!$C71,'11. Indirect Costs'!$Q$13:$Q$37)</f>
        <v>0</v>
      </c>
      <c r="F71" s="153">
        <f ca="1">SUMIF('2. Annual Costs of Staff Posts'!$E$12:$E$311,$C71,'2. Annual Costs of Staff Posts'!$Y$12:$Y$311)+SUMIF('3.Travel,Subsistence&amp;Conference'!$F$12:$F$36,'Summary of Cost by Organisation'!$C71,'3.Travel,Subsistence&amp;Conference'!$P$12:$P$36)+SUMIF('4. Equipment'!$E$12:$E$36,'Summary of Cost by Organisation'!$C71,'4. Equipment'!$P$12:$P$36)+SUMIF('5. Consumables'!$E$12:$E$61,'Summary of Cost by Organisation'!$C71,'5. Consumables'!$O$12:$O$61)+SUMIF('6. CPI'!$E$12:$E$61,'Summary of Cost by Organisation'!$C71,'6. CPI'!$O$12:$O$62)+SUMIF('7. Dissemination'!$E$12:$E$37,'Summary of Cost by Organisation'!$C71,'7. Dissemination'!$O$12:$O$37)+SUMIF('8. Risk Management &amp; Assurance'!$E$12:$E$61,'Summary of Cost by Organisation'!$C71,'8. Risk Management &amp; Assurance'!$O$12:$O$61)+SUMIF('9. External Intervention Costs'!$E$38:$E$62,'Summary of Cost by Organisation'!$C71,'9. External Intervention Costs'!$K$38:$K$62)+SUMIF('10. Other Direct Costs '!$E$12:$E$37,'Summary of Cost by Organisation'!$C71,'10. Other Direct Costs '!$O$12:$O$37)+SUMIF('11. Indirect Costs'!$D$13:$D$37,'Summary of Cost by Organisation'!$C71,'11. Indirect Costs'!$U$13:$U$37)</f>
        <v>0</v>
      </c>
      <c r="G71" s="153">
        <f ca="1">SUMIF('2. Annual Costs of Staff Posts'!$E$12:$E$311,$C71,'2. Annual Costs of Staff Posts'!$AD$12:$AD$311)+SUMIF('3.Travel,Subsistence&amp;Conference'!$F$12:$F$36,'Summary of Cost by Organisation'!$C71,'3.Travel,Subsistence&amp;Conference'!$R$12:$R$36)+SUMIF('4. Equipment'!$E$12:$E$36,'Summary of Cost by Organisation'!$C71,'4. Equipment'!$R$12:$R$36)+SUMIF('5. Consumables'!$E$12:$E$61,'Summary of Cost by Organisation'!$C71,'5. Consumables'!$Q$12:$Q$61)+SUMIF('6. CPI'!$E$12:$E$61,'Summary of Cost by Organisation'!$C71,'6. CPI'!$Q$12:$Q$62)+SUMIF('7. Dissemination'!$E$12:$E$37,'Summary of Cost by Organisation'!$C71,'7. Dissemination'!$Q$12:$Q$37)+SUMIF('8. Risk Management &amp; Assurance'!$E$12:$E$61,'Summary of Cost by Organisation'!$C71,'8. Risk Management &amp; Assurance'!$Q$12:$Q$61)+SUMIF('9. External Intervention Costs'!$E$38:$E$62,'Summary of Cost by Organisation'!$C71,'9. External Intervention Costs'!$L$38:$L$62)+SUMIF('10. Other Direct Costs '!$E$12:$E$37,'Summary of Cost by Organisation'!$C71,'10. Other Direct Costs '!$Q$12:$Q$37)+SUMIF('11. Indirect Costs'!$D$13:$D$37,'Summary of Cost by Organisation'!$C71,'11. Indirect Costs'!$Y$13:$Y$37)</f>
        <v>0</v>
      </c>
      <c r="H71" s="153">
        <f ca="1">SUMIF('2. Annual Costs of Staff Posts'!$E$12:$E$311,$C71,'2. Annual Costs of Staff Posts'!$AI$12:$AI$311)+SUMIF('3.Travel,Subsistence&amp;Conference'!$F$12:$F$36,'Summary of Cost by Organisation'!$C71,'3.Travel,Subsistence&amp;Conference'!$T$12:$T$36)+SUMIF('4. Equipment'!$E$12:$E$36,'Summary of Cost by Organisation'!$C71,'4. Equipment'!$T$12:$T$36)+SUMIF('5. Consumables'!$E$12:$E$61,'Summary of Cost by Organisation'!$C71,'5. Consumables'!$S$12:$S$61)+SUMIF('6. CPI'!$E$12:$E$61,'Summary of Cost by Organisation'!$C71,'6. CPI'!$S$12:$S$62)+SUMIF('7. Dissemination'!$E$12:$E$37,'Summary of Cost by Organisation'!$C71,'7. Dissemination'!$S$12:$S$37)+SUMIF('8. Risk Management &amp; Assurance'!$E$12:$E$61,'Summary of Cost by Organisation'!$C71,'8. Risk Management &amp; Assurance'!$S$12:$S$61)+SUMIF('9. External Intervention Costs'!$E$38:$E$62,'Summary of Cost by Organisation'!$C71,'9. External Intervention Costs'!$M$38:$M$62)+SUMIF('10. Other Direct Costs '!$E$12:$E$37,'Summary of Cost by Organisation'!$C71,'10. Other Direct Costs '!$S$12:$S$37)+SUMIF('11. Indirect Costs'!$D$13:$D$37,'Summary of Cost by Organisation'!$C71,'11. Indirect Costs'!$AC$13:$AC$37)</f>
        <v>0</v>
      </c>
      <c r="I71" s="637">
        <f t="shared" ca="1" si="13"/>
        <v>0</v>
      </c>
      <c r="J71" s="64"/>
      <c r="K71" s="53"/>
      <c r="M71" s="5"/>
      <c r="N71" s="5"/>
    </row>
    <row r="72" spans="2:19" ht="30" customHeight="1" x14ac:dyDescent="0.25">
      <c r="B72" s="81">
        <f t="shared" si="14"/>
        <v>10</v>
      </c>
      <c r="C72" s="640" t="str">
        <f ca="1">IFERROR(OFFSET('START - AWARD DETAILS'!$D$20,MATCH(B72,'START - AWARD DETAILS'!$O$20:$O$40,0)-1,0),"")</f>
        <v/>
      </c>
      <c r="D72" s="153">
        <f ca="1">SUMIF('2. Annual Costs of Staff Posts'!$E$12:$E$311,$C72,'2. Annual Costs of Staff Posts'!$O$12:$O$311)+SUMIF('3.Travel,Subsistence&amp;Conference'!$F$12:$F$36,'Summary of Cost by Organisation'!$C72,'3.Travel,Subsistence&amp;Conference'!$L$12:$L$36)+SUMIF('4. Equipment'!$E$12:$E$36,'Summary of Cost by Organisation'!$C72,'4. Equipment'!$L$12:$L$36)+SUMIF('5. Consumables'!$E$12:$E$61,'Summary of Cost by Organisation'!$C72,'5. Consumables'!$K$12:$K$61)+SUMIF('6. CPI'!$E$12:$E$61,'Summary of Cost by Organisation'!$C72,'6. CPI'!$K$12:$K$62)+SUMIF('7. Dissemination'!$E$12:$E$37,'Summary of Cost by Organisation'!$C72,'7. Dissemination'!$K$12:$K$37)+SUMIF('8. Risk Management &amp; Assurance'!$E$12:$E$61,'Summary of Cost by Organisation'!$C72,'8. Risk Management &amp; Assurance'!$K$12:$K$61)+SUMIF('9. External Intervention Costs'!$E$38:$E$62,'Summary of Cost by Organisation'!$C72,'9. External Intervention Costs'!$I$38:$I$62)+SUMIF('10. Other Direct Costs '!$E$12:$E$37,'Summary of Cost by Organisation'!$C72,'10. Other Direct Costs '!$K$12:$K$37)+SUMIF('11. Indirect Costs'!$D$13:$D$37,'Summary of Cost by Organisation'!$C72,'11. Indirect Costs'!$M$13:$M$37)</f>
        <v>0</v>
      </c>
      <c r="E72" s="153">
        <f ca="1">SUMIF('2. Annual Costs of Staff Posts'!$E$12:$E$311,$C72,'2. Annual Costs of Staff Posts'!$T$12:$T$311)+SUMIF('3.Travel,Subsistence&amp;Conference'!$F$12:$F$36,'Summary of Cost by Organisation'!$C72,'3.Travel,Subsistence&amp;Conference'!$N$12:$N$36)+SUMIF('4. Equipment'!$E$12:$E$36,'Summary of Cost by Organisation'!$C72,'4. Equipment'!$N$12:$N$36)+SUMIF('5. Consumables'!$E$12:$E$61,'Summary of Cost by Organisation'!$C72,'5. Consumables'!$M$12:$M$61)+SUMIF('6. CPI'!$E$12:$E$61,'Summary of Cost by Organisation'!$C72,'6. CPI'!$M$12:$M$62)+SUMIF('7. Dissemination'!$E$12:$E$37,'Summary of Cost by Organisation'!$C72,'7. Dissemination'!$M$12:$M$37)+SUMIF('8. Risk Management &amp; Assurance'!$E$12:$E$61,'Summary of Cost by Organisation'!$C72,'8. Risk Management &amp; Assurance'!$M$12:$M$61)+SUMIF('9. External Intervention Costs'!$E$38:$E$62,'Summary of Cost by Organisation'!$C72,'9. External Intervention Costs'!$J$38:$J$62)+SUMIF('10. Other Direct Costs '!$E$12:$E$37,'Summary of Cost by Organisation'!$C72,'10. Other Direct Costs '!$M$12:$M$37)+SUMIF('11. Indirect Costs'!$D$13:$D$37,'Summary of Cost by Organisation'!$C72,'11. Indirect Costs'!$Q$13:$Q$37)</f>
        <v>0</v>
      </c>
      <c r="F72" s="153">
        <f ca="1">SUMIF('2. Annual Costs of Staff Posts'!$E$12:$E$311,$C72,'2. Annual Costs of Staff Posts'!$Y$12:$Y$311)+SUMIF('3.Travel,Subsistence&amp;Conference'!$F$12:$F$36,'Summary of Cost by Organisation'!$C72,'3.Travel,Subsistence&amp;Conference'!$P$12:$P$36)+SUMIF('4. Equipment'!$E$12:$E$36,'Summary of Cost by Organisation'!$C72,'4. Equipment'!$P$12:$P$36)+SUMIF('5. Consumables'!$E$12:$E$61,'Summary of Cost by Organisation'!$C72,'5. Consumables'!$O$12:$O$61)+SUMIF('6. CPI'!$E$12:$E$61,'Summary of Cost by Organisation'!$C72,'6. CPI'!$O$12:$O$62)+SUMIF('7. Dissemination'!$E$12:$E$37,'Summary of Cost by Organisation'!$C72,'7. Dissemination'!$O$12:$O$37)+SUMIF('8. Risk Management &amp; Assurance'!$E$12:$E$61,'Summary of Cost by Organisation'!$C72,'8. Risk Management &amp; Assurance'!$O$12:$O$61)+SUMIF('9. External Intervention Costs'!$E$38:$E$62,'Summary of Cost by Organisation'!$C72,'9. External Intervention Costs'!$K$38:$K$62)+SUMIF('10. Other Direct Costs '!$E$12:$E$37,'Summary of Cost by Organisation'!$C72,'10. Other Direct Costs '!$O$12:$O$37)+SUMIF('11. Indirect Costs'!$D$13:$D$37,'Summary of Cost by Organisation'!$C72,'11. Indirect Costs'!$U$13:$U$37)</f>
        <v>0</v>
      </c>
      <c r="G72" s="153">
        <f ca="1">SUMIF('2. Annual Costs of Staff Posts'!$E$12:$E$311,$C72,'2. Annual Costs of Staff Posts'!$AD$12:$AD$311)+SUMIF('3.Travel,Subsistence&amp;Conference'!$F$12:$F$36,'Summary of Cost by Organisation'!$C72,'3.Travel,Subsistence&amp;Conference'!$R$12:$R$36)+SUMIF('4. Equipment'!$E$12:$E$36,'Summary of Cost by Organisation'!$C72,'4. Equipment'!$R$12:$R$36)+SUMIF('5. Consumables'!$E$12:$E$61,'Summary of Cost by Organisation'!$C72,'5. Consumables'!$Q$12:$Q$61)+SUMIF('6. CPI'!$E$12:$E$61,'Summary of Cost by Organisation'!$C72,'6. CPI'!$Q$12:$Q$62)+SUMIF('7. Dissemination'!$E$12:$E$37,'Summary of Cost by Organisation'!$C72,'7. Dissemination'!$Q$12:$Q$37)+SUMIF('8. Risk Management &amp; Assurance'!$E$12:$E$61,'Summary of Cost by Organisation'!$C72,'8. Risk Management &amp; Assurance'!$Q$12:$Q$61)+SUMIF('9. External Intervention Costs'!$E$38:$E$62,'Summary of Cost by Organisation'!$C72,'9. External Intervention Costs'!$L$38:$L$62)+SUMIF('10. Other Direct Costs '!$E$12:$E$37,'Summary of Cost by Organisation'!$C72,'10. Other Direct Costs '!$Q$12:$Q$37)+SUMIF('11. Indirect Costs'!$D$13:$D$37,'Summary of Cost by Organisation'!$C72,'11. Indirect Costs'!$Y$13:$Y$37)</f>
        <v>0</v>
      </c>
      <c r="H72" s="153">
        <f ca="1">SUMIF('2. Annual Costs of Staff Posts'!$E$12:$E$311,$C72,'2. Annual Costs of Staff Posts'!$AI$12:$AI$311)+SUMIF('3.Travel,Subsistence&amp;Conference'!$F$12:$F$36,'Summary of Cost by Organisation'!$C72,'3.Travel,Subsistence&amp;Conference'!$T$12:$T$36)+SUMIF('4. Equipment'!$E$12:$E$36,'Summary of Cost by Organisation'!$C72,'4. Equipment'!$T$12:$T$36)+SUMIF('5. Consumables'!$E$12:$E$61,'Summary of Cost by Organisation'!$C72,'5. Consumables'!$S$12:$S$61)+SUMIF('6. CPI'!$E$12:$E$61,'Summary of Cost by Organisation'!$C72,'6. CPI'!$S$12:$S$62)+SUMIF('7. Dissemination'!$E$12:$E$37,'Summary of Cost by Organisation'!$C72,'7. Dissemination'!$S$12:$S$37)+SUMIF('8. Risk Management &amp; Assurance'!$E$12:$E$61,'Summary of Cost by Organisation'!$C72,'8. Risk Management &amp; Assurance'!$S$12:$S$61)+SUMIF('9. External Intervention Costs'!$E$38:$E$62,'Summary of Cost by Organisation'!$C72,'9. External Intervention Costs'!$M$38:$M$62)+SUMIF('10. Other Direct Costs '!$E$12:$E$37,'Summary of Cost by Organisation'!$C72,'10. Other Direct Costs '!$S$12:$S$37)+SUMIF('11. Indirect Costs'!$D$13:$D$37,'Summary of Cost by Organisation'!$C72,'11. Indirect Costs'!$AC$13:$AC$37)</f>
        <v>0</v>
      </c>
      <c r="I72" s="639">
        <f t="shared" ca="1" si="13"/>
        <v>0</v>
      </c>
      <c r="J72" s="64"/>
    </row>
    <row r="73" spans="2:19" s="525" customFormat="1" ht="30" customHeight="1" x14ac:dyDescent="0.25">
      <c r="B73" s="81">
        <f>B72+1</f>
        <v>11</v>
      </c>
      <c r="C73" s="640" t="str">
        <f ca="1">IFERROR(OFFSET('START - AWARD DETAILS'!$D$20,MATCH(B73,'START - AWARD DETAILS'!$O$20:$O$40,0)-1,0),"")</f>
        <v/>
      </c>
      <c r="D73" s="153">
        <f ca="1">SUMIF('2. Annual Costs of Staff Posts'!$E$12:$E$311,$C73,'2. Annual Costs of Staff Posts'!$O$12:$O$311)+SUMIF('3.Travel,Subsistence&amp;Conference'!$F$12:$F$36,'Summary of Cost by Organisation'!$C73,'3.Travel,Subsistence&amp;Conference'!$L$12:$L$36)+SUMIF('4. Equipment'!$E$12:$E$36,'Summary of Cost by Organisation'!$C73,'4. Equipment'!$L$12:$L$36)+SUMIF('5. Consumables'!$E$12:$E$61,'Summary of Cost by Organisation'!$C73,'5. Consumables'!$K$12:$K$61)+SUMIF('6. CPI'!$E$12:$E$61,'Summary of Cost by Organisation'!$C73,'6. CPI'!$K$12:$K$62)+SUMIF('7. Dissemination'!$E$12:$E$37,'Summary of Cost by Organisation'!$C73,'7. Dissemination'!$K$12:$K$37)+SUMIF('8. Risk Management &amp; Assurance'!$E$12:$E$61,'Summary of Cost by Organisation'!$C73,'8. Risk Management &amp; Assurance'!$K$12:$K$61)+SUMIF('9. External Intervention Costs'!$E$38:$E$62,'Summary of Cost by Organisation'!$C73,'9. External Intervention Costs'!$I$38:$I$62)+SUMIF('10. Other Direct Costs '!$E$12:$E$37,'Summary of Cost by Organisation'!$C73,'10. Other Direct Costs '!$K$12:$K$37)+SUMIF('11. Indirect Costs'!$D$13:$D$37,'Summary of Cost by Organisation'!$C73,'11. Indirect Costs'!$M$13:$M$37)</f>
        <v>0</v>
      </c>
      <c r="E73" s="153">
        <f ca="1">SUMIF('2. Annual Costs of Staff Posts'!$E$12:$E$311,$C73,'2. Annual Costs of Staff Posts'!$T$12:$T$311)+SUMIF('3.Travel,Subsistence&amp;Conference'!$F$12:$F$36,'Summary of Cost by Organisation'!$C73,'3.Travel,Subsistence&amp;Conference'!$N$12:$N$36)+SUMIF('4. Equipment'!$E$12:$E$36,'Summary of Cost by Organisation'!$C73,'4. Equipment'!$N$12:$N$36)+SUMIF('5. Consumables'!$E$12:$E$61,'Summary of Cost by Organisation'!$C73,'5. Consumables'!$M$12:$M$61)+SUMIF('6. CPI'!$E$12:$E$61,'Summary of Cost by Organisation'!$C73,'6. CPI'!$M$12:$M$62)+SUMIF('7. Dissemination'!$E$12:$E$37,'Summary of Cost by Organisation'!$C73,'7. Dissemination'!$M$12:$M$37)+SUMIF('8. Risk Management &amp; Assurance'!$E$12:$E$61,'Summary of Cost by Organisation'!$C73,'8. Risk Management &amp; Assurance'!$M$12:$M$61)+SUMIF('9. External Intervention Costs'!$E$38:$E$62,'Summary of Cost by Organisation'!$C73,'9. External Intervention Costs'!$J$38:$J$62)+SUMIF('10. Other Direct Costs '!$E$12:$E$37,'Summary of Cost by Organisation'!$C73,'10. Other Direct Costs '!$M$12:$M$37)+SUMIF('11. Indirect Costs'!$D$13:$D$37,'Summary of Cost by Organisation'!$C73,'11. Indirect Costs'!$Q$13:$Q$37)</f>
        <v>0</v>
      </c>
      <c r="F73" s="153">
        <f ca="1">SUMIF('2. Annual Costs of Staff Posts'!$E$12:$E$311,$C73,'2. Annual Costs of Staff Posts'!$Y$12:$Y$311)+SUMIF('3.Travel,Subsistence&amp;Conference'!$F$12:$F$36,'Summary of Cost by Organisation'!$C73,'3.Travel,Subsistence&amp;Conference'!$P$12:$P$36)+SUMIF('4. Equipment'!$E$12:$E$36,'Summary of Cost by Organisation'!$C73,'4. Equipment'!$P$12:$P$36)+SUMIF('5. Consumables'!$E$12:$E$61,'Summary of Cost by Organisation'!$C73,'5. Consumables'!$O$12:$O$61)+SUMIF('6. CPI'!$E$12:$E$61,'Summary of Cost by Organisation'!$C73,'6. CPI'!$O$12:$O$62)+SUMIF('7. Dissemination'!$E$12:$E$37,'Summary of Cost by Organisation'!$C73,'7. Dissemination'!$O$12:$O$37)+SUMIF('8. Risk Management &amp; Assurance'!$E$12:$E$61,'Summary of Cost by Organisation'!$C73,'8. Risk Management &amp; Assurance'!$O$12:$O$61)+SUMIF('9. External Intervention Costs'!$E$38:$E$62,'Summary of Cost by Organisation'!$C73,'9. External Intervention Costs'!$K$38:$K$62)+SUMIF('10. Other Direct Costs '!$E$12:$E$37,'Summary of Cost by Organisation'!$C73,'10. Other Direct Costs '!$O$12:$O$37)+SUMIF('11. Indirect Costs'!$D$13:$D$37,'Summary of Cost by Organisation'!$C73,'11. Indirect Costs'!$U$13:$U$37)</f>
        <v>0</v>
      </c>
      <c r="G73" s="153">
        <f ca="1">SUMIF('2. Annual Costs of Staff Posts'!$E$12:$E$311,$C73,'2. Annual Costs of Staff Posts'!$AD$12:$AD$311)+SUMIF('3.Travel,Subsistence&amp;Conference'!$F$12:$F$36,'Summary of Cost by Organisation'!$C73,'3.Travel,Subsistence&amp;Conference'!$R$12:$R$36)+SUMIF('4. Equipment'!$E$12:$E$36,'Summary of Cost by Organisation'!$C73,'4. Equipment'!$R$12:$R$36)+SUMIF('5. Consumables'!$E$12:$E$61,'Summary of Cost by Organisation'!$C73,'5. Consumables'!$Q$12:$Q$61)+SUMIF('6. CPI'!$E$12:$E$61,'Summary of Cost by Organisation'!$C73,'6. CPI'!$Q$12:$Q$62)+SUMIF('7. Dissemination'!$E$12:$E$37,'Summary of Cost by Organisation'!$C73,'7. Dissemination'!$Q$12:$Q$37)+SUMIF('8. Risk Management &amp; Assurance'!$E$12:$E$61,'Summary of Cost by Organisation'!$C73,'8. Risk Management &amp; Assurance'!$Q$12:$Q$61)+SUMIF('9. External Intervention Costs'!$E$38:$E$62,'Summary of Cost by Organisation'!$C73,'9. External Intervention Costs'!$L$38:$L$62)+SUMIF('10. Other Direct Costs '!$E$12:$E$37,'Summary of Cost by Organisation'!$C73,'10. Other Direct Costs '!$Q$12:$Q$37)+SUMIF('11. Indirect Costs'!$D$13:$D$37,'Summary of Cost by Organisation'!$C73,'11. Indirect Costs'!$Y$13:$Y$37)</f>
        <v>0</v>
      </c>
      <c r="H73" s="153">
        <f ca="1">SUMIF('2. Annual Costs of Staff Posts'!$E$12:$E$311,$C73,'2. Annual Costs of Staff Posts'!$AI$12:$AI$311)+SUMIF('3.Travel,Subsistence&amp;Conference'!$F$12:$F$36,'Summary of Cost by Organisation'!$C73,'3.Travel,Subsistence&amp;Conference'!$T$12:$T$36)+SUMIF('4. Equipment'!$E$12:$E$36,'Summary of Cost by Organisation'!$C73,'4. Equipment'!$T$12:$T$36)+SUMIF('5. Consumables'!$E$12:$E$61,'Summary of Cost by Organisation'!$C73,'5. Consumables'!$S$12:$S$61)+SUMIF('6. CPI'!$E$12:$E$61,'Summary of Cost by Organisation'!$C73,'6. CPI'!$S$12:$S$62)+SUMIF('7. Dissemination'!$E$12:$E$37,'Summary of Cost by Organisation'!$C73,'7. Dissemination'!$S$12:$S$37)+SUMIF('8. Risk Management &amp; Assurance'!$E$12:$E$61,'Summary of Cost by Organisation'!$C73,'8. Risk Management &amp; Assurance'!$S$12:$S$61)+SUMIF('9. External Intervention Costs'!$E$38:$E$62,'Summary of Cost by Organisation'!$C73,'9. External Intervention Costs'!$M$38:$M$62)+SUMIF('10. Other Direct Costs '!$E$12:$E$37,'Summary of Cost by Organisation'!$C73,'10. Other Direct Costs '!$S$12:$S$37)+SUMIF('11. Indirect Costs'!$D$13:$D$37,'Summary of Cost by Organisation'!$C73,'11. Indirect Costs'!$AC$13:$AC$37)</f>
        <v>0</v>
      </c>
      <c r="I73" s="639">
        <f t="shared" ca="1" si="13"/>
        <v>0</v>
      </c>
      <c r="J73" s="64"/>
      <c r="K73" s="53"/>
      <c r="M73" s="5"/>
      <c r="N73" s="5"/>
    </row>
    <row r="74" spans="2:19" s="525" customFormat="1" ht="30" customHeight="1" thickBot="1" x14ac:dyDescent="0.3">
      <c r="B74" s="81">
        <f>B73+1</f>
        <v>12</v>
      </c>
      <c r="C74" s="640" t="str">
        <f ca="1">IFERROR(OFFSET('START - AWARD DETAILS'!$D$20,MATCH(B74,'START - AWARD DETAILS'!$O$20:$O$40,0)-1,0),"")</f>
        <v/>
      </c>
      <c r="D74" s="153">
        <f ca="1">SUMIF('2. Annual Costs of Staff Posts'!$E$12:$E$311,$C74,'2. Annual Costs of Staff Posts'!$O$12:$O$311)+SUMIF('3.Travel,Subsistence&amp;Conference'!$F$12:$F$36,'Summary of Cost by Organisation'!$C74,'3.Travel,Subsistence&amp;Conference'!$L$12:$L$36)+SUMIF('4. Equipment'!$E$12:$E$36,'Summary of Cost by Organisation'!$C74,'4. Equipment'!$L$12:$L$36)+SUMIF('5. Consumables'!$E$12:$E$61,'Summary of Cost by Organisation'!$C74,'5. Consumables'!$K$12:$K$61)+SUMIF('6. CPI'!$E$12:$E$61,'Summary of Cost by Organisation'!$C74,'6. CPI'!$K$12:$K$62)+SUMIF('7. Dissemination'!$E$12:$E$37,'Summary of Cost by Organisation'!$C74,'7. Dissemination'!$K$12:$K$37)+SUMIF('8. Risk Management &amp; Assurance'!$E$12:$E$61,'Summary of Cost by Organisation'!$C74,'8. Risk Management &amp; Assurance'!$K$12:$K$61)+SUMIF('9. External Intervention Costs'!$E$38:$E$62,'Summary of Cost by Organisation'!$C74,'9. External Intervention Costs'!$I$38:$I$62)+SUMIF('10. Other Direct Costs '!$E$12:$E$37,'Summary of Cost by Organisation'!$C74,'10. Other Direct Costs '!$K$12:$K$37)+SUMIF('11. Indirect Costs'!$D$13:$D$37,'Summary of Cost by Organisation'!$C74,'11. Indirect Costs'!$M$13:$M$37)</f>
        <v>0</v>
      </c>
      <c r="E74" s="153">
        <f ca="1">SUMIF('2. Annual Costs of Staff Posts'!$E$12:$E$311,$C74,'2. Annual Costs of Staff Posts'!$T$12:$T$311)+SUMIF('3.Travel,Subsistence&amp;Conference'!$F$12:$F$36,'Summary of Cost by Organisation'!$C74,'3.Travel,Subsistence&amp;Conference'!$N$12:$N$36)+SUMIF('4. Equipment'!$E$12:$E$36,'Summary of Cost by Organisation'!$C74,'4. Equipment'!$N$12:$N$36)+SUMIF('5. Consumables'!$E$12:$E$61,'Summary of Cost by Organisation'!$C74,'5. Consumables'!$M$12:$M$61)+SUMIF('6. CPI'!$E$12:$E$61,'Summary of Cost by Organisation'!$C74,'6. CPI'!$M$12:$M$62)+SUMIF('7. Dissemination'!$E$12:$E$37,'Summary of Cost by Organisation'!$C74,'7. Dissemination'!$M$12:$M$37)+SUMIF('8. Risk Management &amp; Assurance'!$E$12:$E$61,'Summary of Cost by Organisation'!$C74,'8. Risk Management &amp; Assurance'!$M$12:$M$61)+SUMIF('9. External Intervention Costs'!$E$38:$E$62,'Summary of Cost by Organisation'!$C74,'9. External Intervention Costs'!$J$38:$J$62)+SUMIF('10. Other Direct Costs '!$E$12:$E$37,'Summary of Cost by Organisation'!$C74,'10. Other Direct Costs '!$M$12:$M$37)+SUMIF('11. Indirect Costs'!$D$13:$D$37,'Summary of Cost by Organisation'!$C74,'11. Indirect Costs'!$Q$13:$Q$37)</f>
        <v>0</v>
      </c>
      <c r="F74" s="153">
        <f ca="1">SUMIF('2. Annual Costs of Staff Posts'!$E$12:$E$311,$C74,'2. Annual Costs of Staff Posts'!$Y$12:$Y$311)+SUMIF('3.Travel,Subsistence&amp;Conference'!$F$12:$F$36,'Summary of Cost by Organisation'!$C74,'3.Travel,Subsistence&amp;Conference'!$P$12:$P$36)+SUMIF('4. Equipment'!$E$12:$E$36,'Summary of Cost by Organisation'!$C74,'4. Equipment'!$P$12:$P$36)+SUMIF('5. Consumables'!$E$12:$E$61,'Summary of Cost by Organisation'!$C74,'5. Consumables'!$O$12:$O$61)+SUMIF('6. CPI'!$E$12:$E$61,'Summary of Cost by Organisation'!$C74,'6. CPI'!$O$12:$O$62)+SUMIF('7. Dissemination'!$E$12:$E$37,'Summary of Cost by Organisation'!$C74,'7. Dissemination'!$O$12:$O$37)+SUMIF('8. Risk Management &amp; Assurance'!$E$12:$E$61,'Summary of Cost by Organisation'!$C74,'8. Risk Management &amp; Assurance'!$O$12:$O$61)+SUMIF('9. External Intervention Costs'!$E$38:$E$62,'Summary of Cost by Organisation'!$C74,'9. External Intervention Costs'!$K$38:$K$62)+SUMIF('10. Other Direct Costs '!$E$12:$E$37,'Summary of Cost by Organisation'!$C74,'10. Other Direct Costs '!$O$12:$O$37)+SUMIF('11. Indirect Costs'!$D$13:$D$37,'Summary of Cost by Organisation'!$C74,'11. Indirect Costs'!$U$13:$U$37)</f>
        <v>0</v>
      </c>
      <c r="G74" s="153">
        <f ca="1">SUMIF('2. Annual Costs of Staff Posts'!$E$12:$E$311,$C74,'2. Annual Costs of Staff Posts'!$AD$12:$AD$311)+SUMIF('3.Travel,Subsistence&amp;Conference'!$F$12:$F$36,'Summary of Cost by Organisation'!$C74,'3.Travel,Subsistence&amp;Conference'!$R$12:$R$36)+SUMIF('4. Equipment'!$E$12:$E$36,'Summary of Cost by Organisation'!$C74,'4. Equipment'!$R$12:$R$36)+SUMIF('5. Consumables'!$E$12:$E$61,'Summary of Cost by Organisation'!$C74,'5. Consumables'!$Q$12:$Q$61)+SUMIF('6. CPI'!$E$12:$E$61,'Summary of Cost by Organisation'!$C74,'6. CPI'!$Q$12:$Q$62)+SUMIF('7. Dissemination'!$E$12:$E$37,'Summary of Cost by Organisation'!$C74,'7. Dissemination'!$Q$12:$Q$37)+SUMIF('8. Risk Management &amp; Assurance'!$E$12:$E$61,'Summary of Cost by Organisation'!$C74,'8. Risk Management &amp; Assurance'!$Q$12:$Q$61)+SUMIF('9. External Intervention Costs'!$E$38:$E$62,'Summary of Cost by Organisation'!$C74,'9. External Intervention Costs'!$L$38:$L$62)+SUMIF('10. Other Direct Costs '!$E$12:$E$37,'Summary of Cost by Organisation'!$C74,'10. Other Direct Costs '!$Q$12:$Q$37)+SUMIF('11. Indirect Costs'!$D$13:$D$37,'Summary of Cost by Organisation'!$C74,'11. Indirect Costs'!$Y$13:$Y$37)</f>
        <v>0</v>
      </c>
      <c r="H74" s="153">
        <f ca="1">SUMIF('2. Annual Costs of Staff Posts'!$E$12:$E$311,$C74,'2. Annual Costs of Staff Posts'!$AI$12:$AI$311)+SUMIF('3.Travel,Subsistence&amp;Conference'!$F$12:$F$36,'Summary of Cost by Organisation'!$C74,'3.Travel,Subsistence&amp;Conference'!$T$12:$T$36)+SUMIF('4. Equipment'!$E$12:$E$36,'Summary of Cost by Organisation'!$C74,'4. Equipment'!$T$12:$T$36)+SUMIF('5. Consumables'!$E$12:$E$61,'Summary of Cost by Organisation'!$C74,'5. Consumables'!$S$12:$S$61)+SUMIF('6. CPI'!$E$12:$E$61,'Summary of Cost by Organisation'!$C74,'6. CPI'!$S$12:$S$62)+SUMIF('7. Dissemination'!$E$12:$E$37,'Summary of Cost by Organisation'!$C74,'7. Dissemination'!$S$12:$S$37)+SUMIF('8. Risk Management &amp; Assurance'!$E$12:$E$61,'Summary of Cost by Organisation'!$C74,'8. Risk Management &amp; Assurance'!$S$12:$S$61)+SUMIF('9. External Intervention Costs'!$E$38:$E$62,'Summary of Cost by Organisation'!$C74,'9. External Intervention Costs'!$M$38:$M$62)+SUMIF('10. Other Direct Costs '!$E$12:$E$37,'Summary of Cost by Organisation'!$C74,'10. Other Direct Costs '!$S$12:$S$37)+SUMIF('11. Indirect Costs'!$D$13:$D$37,'Summary of Cost by Organisation'!$C74,'11. Indirect Costs'!$AC$13:$AC$37)</f>
        <v>0</v>
      </c>
      <c r="I74" s="638">
        <f t="shared" ca="1" si="13"/>
        <v>0</v>
      </c>
      <c r="J74" s="64"/>
      <c r="K74" s="53"/>
      <c r="M74" s="5"/>
      <c r="N74" s="5"/>
    </row>
    <row r="75" spans="2:19" ht="30" customHeight="1" thickBot="1" x14ac:dyDescent="0.3">
      <c r="B75" s="64"/>
      <c r="C75" s="83" t="s">
        <v>150</v>
      </c>
      <c r="D75" s="33">
        <f ca="1">SUM(D63:D72)</f>
        <v>677976.76</v>
      </c>
      <c r="E75" s="33">
        <f ca="1">SUM(E63:E72)</f>
        <v>896820.14198766975</v>
      </c>
      <c r="F75" s="33">
        <f ca="1">SUM(F63:F72)</f>
        <v>852786.34756799205</v>
      </c>
      <c r="G75" s="33">
        <f ca="1">SUM(G63:G72)</f>
        <v>743660.75332331914</v>
      </c>
      <c r="H75" s="33">
        <f ca="1">SUM(H63:H72)</f>
        <v>85234</v>
      </c>
      <c r="I75" s="33">
        <f ca="1">SUM(I63:I74)</f>
        <v>3256478.0028789807</v>
      </c>
      <c r="J75" s="64"/>
    </row>
    <row r="76" spans="2:19" ht="8.1" customHeight="1" x14ac:dyDescent="0.25">
      <c r="B76" s="64"/>
      <c r="C76" s="64"/>
      <c r="D76" s="64"/>
      <c r="E76" s="64"/>
      <c r="F76" s="64"/>
      <c r="G76" s="64"/>
      <c r="H76" s="64"/>
      <c r="I76" s="64"/>
      <c r="J76" s="64"/>
    </row>
    <row r="77" spans="2:19" ht="9" customHeight="1" thickBot="1" x14ac:dyDescent="0.3">
      <c r="B77" s="64"/>
      <c r="C77" s="64"/>
      <c r="D77" s="210"/>
      <c r="E77" s="210"/>
      <c r="F77" s="210"/>
      <c r="G77" s="210"/>
      <c r="H77" s="210"/>
      <c r="I77" s="210"/>
      <c r="J77" s="64"/>
    </row>
    <row r="78" spans="2:19" ht="30" customHeight="1" thickBot="1" x14ac:dyDescent="0.3">
      <c r="B78" s="64"/>
      <c r="C78" s="218" t="s">
        <v>339</v>
      </c>
      <c r="D78" s="85" t="s">
        <v>11</v>
      </c>
      <c r="E78" s="85" t="s">
        <v>12</v>
      </c>
      <c r="F78" s="85" t="s">
        <v>13</v>
      </c>
      <c r="G78" s="85" t="s">
        <v>14</v>
      </c>
      <c r="H78" s="86" t="s">
        <v>15</v>
      </c>
      <c r="I78" s="71" t="s">
        <v>16</v>
      </c>
      <c r="J78" s="64"/>
    </row>
    <row r="79" spans="2:19" ht="30" customHeight="1" x14ac:dyDescent="0.25">
      <c r="B79" s="81">
        <v>1</v>
      </c>
      <c r="C79" s="640" t="str">
        <f t="shared" ref="C79:C90" ca="1" si="15">C63</f>
        <v>HEI (UK)</v>
      </c>
      <c r="D79" s="687">
        <f ca="1">IFERROR(D63/$D$75,0)</f>
        <v>0.37879581595097744</v>
      </c>
      <c r="E79" s="687">
        <f ca="1">IFERROR(E63/$E$75,0)</f>
        <v>0.29100388112297532</v>
      </c>
      <c r="F79" s="687">
        <f ca="1">IFERROR(F63/$F$75,0)</f>
        <v>0.30933111009608416</v>
      </c>
      <c r="G79" s="687">
        <f ca="1">IFERROR(G63/$G$75,0)</f>
        <v>0.35904510508332954</v>
      </c>
      <c r="H79" s="687">
        <f ca="1">IFERROR(H63/$H$75,0)</f>
        <v>0</v>
      </c>
      <c r="I79" s="683">
        <f ca="1">IFERROR(I63/$I$75,0)</f>
        <v>0.32200248303594925</v>
      </c>
      <c r="J79" s="64"/>
    </row>
    <row r="80" spans="2:19" ht="30" customHeight="1" x14ac:dyDescent="0.25">
      <c r="B80" s="81">
        <f t="shared" ref="B80:B88" si="16">B79+1</f>
        <v>2</v>
      </c>
      <c r="C80" s="640" t="str">
        <f t="shared" ca="1" si="15"/>
        <v>Research institute (ODA Eligible)</v>
      </c>
      <c r="D80" s="687">
        <f t="shared" ref="D80:D90" ca="1" si="17">IFERROR(D64/$D$75,0)</f>
        <v>0.58686672386823402</v>
      </c>
      <c r="E80" s="687">
        <f t="shared" ref="E80:E90" ca="1" si="18">IFERROR(E64/$E$75,0)</f>
        <v>0.62808803418661896</v>
      </c>
      <c r="F80" s="687">
        <f t="shared" ref="F80:F89" ca="1" si="19">IFERROR(F64/$F$75,0)</f>
        <v>0.58048888964012335</v>
      </c>
      <c r="G80" s="687">
        <f t="shared" ref="G80:G90" ca="1" si="20">IFERROR(G64/$G$75,0)</f>
        <v>0.5687714433090505</v>
      </c>
      <c r="H80" s="687">
        <f t="shared" ref="H80:H89" ca="1" si="21">IFERROR(H64/$H$75,0)</f>
        <v>0.60813759767229036</v>
      </c>
      <c r="I80" s="683">
        <f t="shared" ref="I80:I89" ca="1" si="22">IFERROR(I64/$I$75,0)</f>
        <v>0.59297314408168633</v>
      </c>
      <c r="J80" s="64"/>
      <c r="N80" s="206"/>
    </row>
    <row r="81" spans="2:19" s="107" customFormat="1" ht="30" customHeight="1" x14ac:dyDescent="0.25">
      <c r="B81" s="81">
        <f t="shared" si="16"/>
        <v>3</v>
      </c>
      <c r="C81" s="640" t="str">
        <f t="shared" ca="1" si="15"/>
        <v>Community - based organisation (ODA Eligible)</v>
      </c>
      <c r="D81" s="687">
        <f t="shared" ca="1" si="17"/>
        <v>1.7168730090394248E-2</v>
      </c>
      <c r="E81" s="687">
        <f t="shared" ca="1" si="18"/>
        <v>4.045404234520282E-2</v>
      </c>
      <c r="F81" s="687">
        <f t="shared" ca="1" si="19"/>
        <v>5.5090000131896244E-2</v>
      </c>
      <c r="G81" s="687">
        <f t="shared" ca="1" si="20"/>
        <v>3.6091725803809975E-2</v>
      </c>
      <c r="H81" s="687">
        <f t="shared" ca="1" si="21"/>
        <v>0.19593120116385479</v>
      </c>
      <c r="I81" s="683">
        <f t="shared" ca="1" si="22"/>
        <v>4.251218644118223E-2</v>
      </c>
      <c r="J81" s="64"/>
      <c r="K81" s="53"/>
      <c r="M81" s="5"/>
      <c r="N81" s="206"/>
      <c r="O81"/>
      <c r="P81"/>
      <c r="Q81"/>
      <c r="R81"/>
      <c r="S81"/>
    </row>
    <row r="82" spans="2:19" s="107" customFormat="1" ht="30" customHeight="1" x14ac:dyDescent="0.25">
      <c r="B82" s="81">
        <f t="shared" si="16"/>
        <v>4</v>
      </c>
      <c r="C82" s="640" t="str">
        <f t="shared" ca="1" si="15"/>
        <v>Charity (ODA Eligible)</v>
      </c>
      <c r="D82" s="687">
        <f t="shared" ca="1" si="17"/>
        <v>1.7168730090394248E-2</v>
      </c>
      <c r="E82" s="687">
        <f t="shared" ca="1" si="18"/>
        <v>4.045404234520282E-2</v>
      </c>
      <c r="F82" s="687">
        <f t="shared" ca="1" si="19"/>
        <v>5.5090000131896244E-2</v>
      </c>
      <c r="G82" s="687">
        <f t="shared" ca="1" si="20"/>
        <v>3.6091725803809975E-2</v>
      </c>
      <c r="H82" s="687">
        <f t="shared" ca="1" si="21"/>
        <v>0.19593120116385479</v>
      </c>
      <c r="I82" s="683">
        <f t="shared" ca="1" si="22"/>
        <v>4.251218644118223E-2</v>
      </c>
      <c r="J82" s="64"/>
      <c r="K82" s="53"/>
      <c r="M82" s="5"/>
      <c r="N82" s="206"/>
      <c r="O82"/>
      <c r="P82"/>
      <c r="Q82"/>
      <c r="R82"/>
      <c r="S82"/>
    </row>
    <row r="83" spans="2:19" s="107" customFormat="1" ht="30" customHeight="1" x14ac:dyDescent="0.25">
      <c r="B83" s="81">
        <f t="shared" si="16"/>
        <v>5</v>
      </c>
      <c r="C83" s="640" t="str">
        <f t="shared" ca="1" si="15"/>
        <v/>
      </c>
      <c r="D83" s="687">
        <f t="shared" ca="1" si="17"/>
        <v>0</v>
      </c>
      <c r="E83" s="687">
        <f t="shared" ca="1" si="18"/>
        <v>0</v>
      </c>
      <c r="F83" s="687">
        <f t="shared" ca="1" si="19"/>
        <v>0</v>
      </c>
      <c r="G83" s="687">
        <f t="shared" ca="1" si="20"/>
        <v>0</v>
      </c>
      <c r="H83" s="687">
        <f t="shared" ca="1" si="21"/>
        <v>0</v>
      </c>
      <c r="I83" s="683">
        <f t="shared" ca="1" si="22"/>
        <v>0</v>
      </c>
      <c r="J83" s="64"/>
      <c r="K83" s="53"/>
      <c r="M83" s="5"/>
      <c r="N83" s="5"/>
      <c r="O83"/>
      <c r="P83"/>
      <c r="Q83"/>
      <c r="R83"/>
      <c r="S83"/>
    </row>
    <row r="84" spans="2:19" s="107" customFormat="1" ht="30" customHeight="1" x14ac:dyDescent="0.25">
      <c r="B84" s="81">
        <f t="shared" si="16"/>
        <v>6</v>
      </c>
      <c r="C84" s="640" t="str">
        <f t="shared" ca="1" si="15"/>
        <v/>
      </c>
      <c r="D84" s="687">
        <f t="shared" ca="1" si="17"/>
        <v>0</v>
      </c>
      <c r="E84" s="687">
        <f t="shared" ca="1" si="18"/>
        <v>0</v>
      </c>
      <c r="F84" s="687">
        <f t="shared" ca="1" si="19"/>
        <v>0</v>
      </c>
      <c r="G84" s="687">
        <f t="shared" ca="1" si="20"/>
        <v>0</v>
      </c>
      <c r="H84" s="687">
        <f t="shared" ca="1" si="21"/>
        <v>0</v>
      </c>
      <c r="I84" s="683">
        <f t="shared" ca="1" si="22"/>
        <v>0</v>
      </c>
      <c r="J84" s="64"/>
      <c r="K84" s="53"/>
      <c r="M84" s="5"/>
      <c r="N84" s="5"/>
      <c r="O84"/>
      <c r="P84"/>
      <c r="Q84"/>
      <c r="R84"/>
      <c r="S84"/>
    </row>
    <row r="85" spans="2:19" s="107" customFormat="1" ht="30" customHeight="1" x14ac:dyDescent="0.25">
      <c r="B85" s="81">
        <f t="shared" si="16"/>
        <v>7</v>
      </c>
      <c r="C85" s="640" t="str">
        <f t="shared" ca="1" si="15"/>
        <v/>
      </c>
      <c r="D85" s="687">
        <f t="shared" ca="1" si="17"/>
        <v>0</v>
      </c>
      <c r="E85" s="687">
        <f t="shared" ca="1" si="18"/>
        <v>0</v>
      </c>
      <c r="F85" s="687">
        <f t="shared" ca="1" si="19"/>
        <v>0</v>
      </c>
      <c r="G85" s="687">
        <f t="shared" ca="1" si="20"/>
        <v>0</v>
      </c>
      <c r="H85" s="687">
        <f t="shared" ca="1" si="21"/>
        <v>0</v>
      </c>
      <c r="I85" s="683">
        <f t="shared" ca="1" si="22"/>
        <v>0</v>
      </c>
      <c r="J85" s="64"/>
      <c r="K85" s="53"/>
      <c r="M85" s="5"/>
      <c r="N85" s="5"/>
    </row>
    <row r="86" spans="2:19" s="107" customFormat="1" ht="30" customHeight="1" x14ac:dyDescent="0.25">
      <c r="B86" s="81">
        <f t="shared" si="16"/>
        <v>8</v>
      </c>
      <c r="C86" s="640" t="str">
        <f t="shared" ca="1" si="15"/>
        <v/>
      </c>
      <c r="D86" s="687">
        <f t="shared" ca="1" si="17"/>
        <v>0</v>
      </c>
      <c r="E86" s="687">
        <f t="shared" ca="1" si="18"/>
        <v>0</v>
      </c>
      <c r="F86" s="687">
        <f t="shared" ca="1" si="19"/>
        <v>0</v>
      </c>
      <c r="G86" s="687">
        <f t="shared" ca="1" si="20"/>
        <v>0</v>
      </c>
      <c r="H86" s="687">
        <f t="shared" ca="1" si="21"/>
        <v>0</v>
      </c>
      <c r="I86" s="683">
        <f t="shared" ca="1" si="22"/>
        <v>0</v>
      </c>
      <c r="J86" s="64"/>
      <c r="K86" s="53"/>
      <c r="M86" s="5"/>
      <c r="N86" s="5"/>
    </row>
    <row r="87" spans="2:19" s="107" customFormat="1" ht="30" customHeight="1" x14ac:dyDescent="0.25">
      <c r="B87" s="81">
        <f t="shared" si="16"/>
        <v>9</v>
      </c>
      <c r="C87" s="640" t="str">
        <f t="shared" ca="1" si="15"/>
        <v/>
      </c>
      <c r="D87" s="687">
        <f t="shared" ca="1" si="17"/>
        <v>0</v>
      </c>
      <c r="E87" s="687">
        <f t="shared" ca="1" si="18"/>
        <v>0</v>
      </c>
      <c r="F87" s="687">
        <f t="shared" ca="1" si="19"/>
        <v>0</v>
      </c>
      <c r="G87" s="687">
        <f t="shared" ca="1" si="20"/>
        <v>0</v>
      </c>
      <c r="H87" s="687">
        <f t="shared" ca="1" si="21"/>
        <v>0</v>
      </c>
      <c r="I87" s="683">
        <f t="shared" ca="1" si="22"/>
        <v>0</v>
      </c>
      <c r="J87" s="64"/>
      <c r="K87" s="53"/>
      <c r="M87" s="5"/>
      <c r="N87" s="5"/>
    </row>
    <row r="88" spans="2:19" ht="30" customHeight="1" x14ac:dyDescent="0.25">
      <c r="B88" s="81">
        <f t="shared" si="16"/>
        <v>10</v>
      </c>
      <c r="C88" s="640" t="str">
        <f t="shared" ca="1" si="15"/>
        <v/>
      </c>
      <c r="D88" s="687">
        <f t="shared" ca="1" si="17"/>
        <v>0</v>
      </c>
      <c r="E88" s="687">
        <f t="shared" ca="1" si="18"/>
        <v>0</v>
      </c>
      <c r="F88" s="687">
        <f t="shared" ca="1" si="19"/>
        <v>0</v>
      </c>
      <c r="G88" s="687">
        <f t="shared" ca="1" si="20"/>
        <v>0</v>
      </c>
      <c r="H88" s="687">
        <f t="shared" ca="1" si="21"/>
        <v>0</v>
      </c>
      <c r="I88" s="683">
        <f t="shared" ca="1" si="22"/>
        <v>0</v>
      </c>
      <c r="J88" s="64"/>
    </row>
    <row r="89" spans="2:19" s="525" customFormat="1" ht="30" customHeight="1" x14ac:dyDescent="0.25">
      <c r="B89" s="81"/>
      <c r="C89" s="640" t="str">
        <f t="shared" ca="1" si="15"/>
        <v/>
      </c>
      <c r="D89" s="687">
        <f t="shared" ca="1" si="17"/>
        <v>0</v>
      </c>
      <c r="E89" s="687">
        <f t="shared" ca="1" si="18"/>
        <v>0</v>
      </c>
      <c r="F89" s="687">
        <f t="shared" ca="1" si="19"/>
        <v>0</v>
      </c>
      <c r="G89" s="687">
        <f t="shared" ca="1" si="20"/>
        <v>0</v>
      </c>
      <c r="H89" s="687">
        <f t="shared" ca="1" si="21"/>
        <v>0</v>
      </c>
      <c r="I89" s="683">
        <f t="shared" ca="1" si="22"/>
        <v>0</v>
      </c>
      <c r="J89" s="64"/>
      <c r="K89" s="53"/>
      <c r="M89" s="5"/>
      <c r="N89" s="5"/>
    </row>
    <row r="90" spans="2:19" s="525" customFormat="1" ht="30" customHeight="1" thickBot="1" x14ac:dyDescent="0.3">
      <c r="B90" s="81"/>
      <c r="C90" s="640" t="str">
        <f t="shared" ca="1" si="15"/>
        <v/>
      </c>
      <c r="D90" s="687">
        <f t="shared" ca="1" si="17"/>
        <v>0</v>
      </c>
      <c r="E90" s="687">
        <f t="shared" ca="1" si="18"/>
        <v>0</v>
      </c>
      <c r="F90" s="687">
        <f ca="1">IFERROR(F74/$F$75,0)</f>
        <v>0</v>
      </c>
      <c r="G90" s="687">
        <f t="shared" ca="1" si="20"/>
        <v>0</v>
      </c>
      <c r="H90" s="687">
        <f ca="1">IFERROR(H74/$H$75,0)</f>
        <v>0</v>
      </c>
      <c r="I90" s="683">
        <f ca="1">IFERROR(I74/$I$75,0)</f>
        <v>0</v>
      </c>
      <c r="J90" s="64"/>
      <c r="K90" s="53"/>
      <c r="M90" s="5"/>
      <c r="N90" s="5"/>
    </row>
    <row r="91" spans="2:19" ht="30" customHeight="1" thickBot="1" x14ac:dyDescent="0.3">
      <c r="B91" s="64"/>
      <c r="C91" s="83" t="s">
        <v>150</v>
      </c>
      <c r="D91" s="92">
        <f ca="1">SUM(D79:D88)</f>
        <v>0.99999999999999989</v>
      </c>
      <c r="E91" s="92">
        <f ca="1">SUM(E79:E88)</f>
        <v>0.99999999999999978</v>
      </c>
      <c r="F91" s="92">
        <f ca="1">SUM(F79:F88)</f>
        <v>1</v>
      </c>
      <c r="G91" s="92">
        <f ca="1">SUM(G79:G88)</f>
        <v>0.99999999999999989</v>
      </c>
      <c r="H91" s="92">
        <f ca="1">SUM(H79:H88)</f>
        <v>0.99999999999999989</v>
      </c>
      <c r="I91" s="92">
        <f ca="1">SUM(I79:I90)</f>
        <v>1</v>
      </c>
      <c r="J91" s="64"/>
    </row>
    <row r="92" spans="2:19" ht="8.1" customHeight="1" x14ac:dyDescent="0.25">
      <c r="B92" s="64"/>
      <c r="C92" s="64"/>
      <c r="D92" s="64"/>
      <c r="E92" s="64"/>
      <c r="F92" s="64"/>
      <c r="G92" s="64"/>
      <c r="H92" s="64"/>
      <c r="I92" s="64"/>
      <c r="J92" s="64"/>
    </row>
    <row r="93" spans="2:19" s="53" customFormat="1" ht="8.1" customHeight="1" x14ac:dyDescent="0.25">
      <c r="M93" s="82"/>
      <c r="N93" s="82"/>
    </row>
    <row r="94" spans="2:19" s="53" customFormat="1" hidden="1" x14ac:dyDescent="0.25">
      <c r="M94" s="82"/>
      <c r="N94" s="82"/>
    </row>
    <row r="95" spans="2:19" s="53" customFormat="1" hidden="1" x14ac:dyDescent="0.25">
      <c r="M95" s="82"/>
      <c r="N95" s="82"/>
    </row>
    <row r="96" spans="2:19" s="53" customFormat="1" hidden="1" x14ac:dyDescent="0.25">
      <c r="M96" s="82"/>
      <c r="N96" s="82"/>
    </row>
    <row r="97" spans="13:14" s="53" customFormat="1" hidden="1" x14ac:dyDescent="0.25">
      <c r="M97" s="82"/>
      <c r="N97" s="82"/>
    </row>
    <row r="98" spans="13:14" s="53" customFormat="1" hidden="1" x14ac:dyDescent="0.25">
      <c r="M98" s="82"/>
      <c r="N98" s="82"/>
    </row>
    <row r="99" spans="13:14" s="53" customFormat="1" hidden="1" x14ac:dyDescent="0.25">
      <c r="M99" s="82"/>
      <c r="N99" s="82"/>
    </row>
    <row r="100" spans="13:14" s="53" customFormat="1" hidden="1" x14ac:dyDescent="0.25">
      <c r="M100" s="82"/>
      <c r="N100" s="82"/>
    </row>
    <row r="101" spans="13:14" s="53" customFormat="1" hidden="1" x14ac:dyDescent="0.25">
      <c r="M101" s="82"/>
      <c r="N101" s="82"/>
    </row>
    <row r="102" spans="13:14" s="53" customFormat="1" hidden="1" x14ac:dyDescent="0.25">
      <c r="M102" s="82"/>
      <c r="N102" s="82"/>
    </row>
    <row r="103" spans="13:14" s="53" customFormat="1" hidden="1" x14ac:dyDescent="0.25">
      <c r="M103" s="82"/>
      <c r="N103" s="82"/>
    </row>
    <row r="104" spans="13:14" s="53" customFormat="1" hidden="1" x14ac:dyDescent="0.25">
      <c r="M104" s="82"/>
      <c r="N104" s="82"/>
    </row>
    <row r="105" spans="13:14" s="53" customFormat="1" hidden="1" x14ac:dyDescent="0.25">
      <c r="M105" s="82"/>
      <c r="N105" s="82"/>
    </row>
    <row r="106" spans="13:14" s="53" customFormat="1" hidden="1" x14ac:dyDescent="0.25">
      <c r="M106" s="82"/>
      <c r="N106" s="82"/>
    </row>
    <row r="107" spans="13:14" s="53" customFormat="1" hidden="1" x14ac:dyDescent="0.25">
      <c r="M107" s="82"/>
      <c r="N107" s="82"/>
    </row>
    <row r="108" spans="13:14" s="53" customFormat="1" hidden="1" x14ac:dyDescent="0.25">
      <c r="M108" s="82"/>
      <c r="N108" s="82"/>
    </row>
    <row r="109" spans="13:14" s="53" customFormat="1" hidden="1" x14ac:dyDescent="0.25">
      <c r="M109" s="82"/>
      <c r="N109" s="82"/>
    </row>
    <row r="110" spans="13:14" s="53" customFormat="1" hidden="1" x14ac:dyDescent="0.25">
      <c r="M110" s="82"/>
      <c r="N110" s="82"/>
    </row>
    <row r="111" spans="13:14" s="53" customFormat="1" hidden="1" x14ac:dyDescent="0.25">
      <c r="M111" s="82"/>
      <c r="N111" s="82"/>
    </row>
    <row r="112" spans="13:14" s="53" customFormat="1" hidden="1" x14ac:dyDescent="0.25">
      <c r="M112" s="82"/>
      <c r="N112" s="82"/>
    </row>
    <row r="113" spans="2:14" s="53" customFormat="1" hidden="1" x14ac:dyDescent="0.25">
      <c r="M113" s="82"/>
      <c r="N113" s="82"/>
    </row>
    <row r="114" spans="2:14" s="53" customFormat="1" hidden="1" x14ac:dyDescent="0.25">
      <c r="M114" s="82"/>
      <c r="N114" s="82"/>
    </row>
    <row r="115" spans="2:14" s="53" customFormat="1" hidden="1" x14ac:dyDescent="0.25">
      <c r="M115" s="82"/>
      <c r="N115" s="82"/>
    </row>
    <row r="116" spans="2:14" s="53" customFormat="1" hidden="1" x14ac:dyDescent="0.25">
      <c r="M116" s="82"/>
      <c r="N116" s="82"/>
    </row>
    <row r="117" spans="2:14" s="53" customFormat="1" hidden="1" x14ac:dyDescent="0.25">
      <c r="M117" s="82"/>
      <c r="N117" s="82"/>
    </row>
    <row r="118" spans="2:14" s="53" customFormat="1" hidden="1" x14ac:dyDescent="0.25">
      <c r="M118" s="82"/>
      <c r="N118" s="82"/>
    </row>
    <row r="119" spans="2:14" s="53" customFormat="1" hidden="1" x14ac:dyDescent="0.25">
      <c r="M119" s="82"/>
      <c r="N119" s="82"/>
    </row>
    <row r="120" spans="2:14" s="53" customFormat="1" hidden="1" x14ac:dyDescent="0.25">
      <c r="M120" s="82"/>
      <c r="N120" s="82"/>
    </row>
    <row r="121" spans="2:14" s="53" customFormat="1" hidden="1" x14ac:dyDescent="0.25">
      <c r="M121" s="82"/>
      <c r="N121" s="82"/>
    </row>
    <row r="122" spans="2:14" ht="8.1" hidden="1" customHeight="1" x14ac:dyDescent="0.25"/>
    <row r="123" spans="2:14" hidden="1" x14ac:dyDescent="0.25"/>
    <row r="124" spans="2:14" hidden="1" x14ac:dyDescent="0.25">
      <c r="B124" s="107"/>
      <c r="C124" s="107" t="s">
        <v>25</v>
      </c>
    </row>
    <row r="125" spans="2:14" ht="15.75" hidden="1" thickBot="1" x14ac:dyDescent="0.3">
      <c r="B125" s="107">
        <v>1</v>
      </c>
      <c r="C125" s="107" t="s">
        <v>314</v>
      </c>
    </row>
    <row r="126" spans="2:14" ht="15.75" hidden="1" thickBot="1" x14ac:dyDescent="0.3">
      <c r="B126" s="107">
        <f>B125+1</f>
        <v>2</v>
      </c>
      <c r="C126" s="119" t="e">
        <f>IF('START - AWARD DETAILS'!#REF!=0,"",'START - AWARD DETAILS'!#REF!)</f>
        <v>#REF!</v>
      </c>
    </row>
    <row r="127" spans="2:14" ht="15.75" hidden="1" thickBot="1" x14ac:dyDescent="0.3">
      <c r="B127" s="107">
        <f t="shared" ref="B127:B145" si="23">B126+1</f>
        <v>3</v>
      </c>
      <c r="C127" s="119" t="e">
        <f>IF('START - AWARD DETAILS'!#REF!=0,"",'START - AWARD DETAILS'!#REF!)</f>
        <v>#REF!</v>
      </c>
    </row>
    <row r="128" spans="2:14" ht="15.75" hidden="1" thickBot="1" x14ac:dyDescent="0.3">
      <c r="B128" s="107">
        <f t="shared" si="23"/>
        <v>4</v>
      </c>
      <c r="C128" s="119" t="e">
        <f>IF('START - AWARD DETAILS'!#REF!=0,"",'START - AWARD DETAILS'!#REF!)</f>
        <v>#REF!</v>
      </c>
    </row>
    <row r="129" spans="2:3" ht="15.75" hidden="1" thickBot="1" x14ac:dyDescent="0.3">
      <c r="B129" s="107">
        <f t="shared" si="23"/>
        <v>5</v>
      </c>
      <c r="C129" s="119" t="e">
        <f>IF('START - AWARD DETAILS'!#REF!=0,"",'START - AWARD DETAILS'!#REF!)</f>
        <v>#REF!</v>
      </c>
    </row>
    <row r="130" spans="2:3" ht="15.75" hidden="1" thickBot="1" x14ac:dyDescent="0.3">
      <c r="B130" s="107">
        <f t="shared" si="23"/>
        <v>6</v>
      </c>
      <c r="C130" s="119" t="e">
        <f>IF('START - AWARD DETAILS'!#REF!=0,"",'START - AWARD DETAILS'!#REF!)</f>
        <v>#REF!</v>
      </c>
    </row>
    <row r="131" spans="2:3" ht="15.75" hidden="1" thickBot="1" x14ac:dyDescent="0.3">
      <c r="B131" s="107">
        <f t="shared" si="23"/>
        <v>7</v>
      </c>
      <c r="C131" s="119" t="e">
        <f>IF('START - AWARD DETAILS'!#REF!=0,"",'START - AWARD DETAILS'!#REF!)</f>
        <v>#REF!</v>
      </c>
    </row>
    <row r="132" spans="2:3" ht="15.75" hidden="1" thickBot="1" x14ac:dyDescent="0.3">
      <c r="B132" s="107">
        <f t="shared" si="23"/>
        <v>8</v>
      </c>
      <c r="C132" s="119" t="e">
        <f>IF('START - AWARD DETAILS'!#REF!=0,"",'START - AWARD DETAILS'!#REF!)</f>
        <v>#REF!</v>
      </c>
    </row>
    <row r="133" spans="2:3" ht="15.75" hidden="1" thickBot="1" x14ac:dyDescent="0.3">
      <c r="B133" s="107">
        <f t="shared" si="23"/>
        <v>9</v>
      </c>
      <c r="C133" s="119" t="e">
        <f>IF('START - AWARD DETAILS'!#REF!=0,"",'START - AWARD DETAILS'!#REF!)</f>
        <v>#REF!</v>
      </c>
    </row>
    <row r="134" spans="2:3" ht="15.75" hidden="1" thickBot="1" x14ac:dyDescent="0.3">
      <c r="B134" s="107">
        <f t="shared" si="23"/>
        <v>10</v>
      </c>
      <c r="C134" s="119" t="e">
        <f>IF('START - AWARD DETAILS'!#REF!=0,"",'START - AWARD DETAILS'!#REF!)</f>
        <v>#REF!</v>
      </c>
    </row>
    <row r="135" spans="2:3" ht="15.75" hidden="1" thickBot="1" x14ac:dyDescent="0.3">
      <c r="B135" s="107">
        <f t="shared" si="23"/>
        <v>11</v>
      </c>
      <c r="C135" s="119" t="e">
        <f>IF('START - AWARD DETAILS'!#REF!=0,"",'START - AWARD DETAILS'!#REF!)</f>
        <v>#REF!</v>
      </c>
    </row>
    <row r="136" spans="2:3" ht="15.75" hidden="1" thickBot="1" x14ac:dyDescent="0.3">
      <c r="B136" s="107">
        <f t="shared" si="23"/>
        <v>12</v>
      </c>
      <c r="C136" s="119" t="e">
        <f>IF('START - AWARD DETAILS'!#REF!=0,"",'START - AWARD DETAILS'!#REF!)</f>
        <v>#REF!</v>
      </c>
    </row>
    <row r="137" spans="2:3" ht="15.75" hidden="1" thickBot="1" x14ac:dyDescent="0.3">
      <c r="B137" s="107">
        <f t="shared" si="23"/>
        <v>13</v>
      </c>
      <c r="C137" s="119" t="e">
        <f>IF('START - AWARD DETAILS'!#REF!=0,"",'START - AWARD DETAILS'!#REF!)</f>
        <v>#REF!</v>
      </c>
    </row>
    <row r="138" spans="2:3" ht="15.75" hidden="1" thickBot="1" x14ac:dyDescent="0.3">
      <c r="B138" s="107">
        <f t="shared" si="23"/>
        <v>14</v>
      </c>
      <c r="C138" s="119" t="e">
        <f>IF('START - AWARD DETAILS'!#REF!=0,"",'START - AWARD DETAILS'!#REF!)</f>
        <v>#REF!</v>
      </c>
    </row>
    <row r="139" spans="2:3" ht="15.75" hidden="1" thickBot="1" x14ac:dyDescent="0.3">
      <c r="B139" s="107">
        <f t="shared" si="23"/>
        <v>15</v>
      </c>
      <c r="C139" s="119" t="e">
        <f>IF('START - AWARD DETAILS'!#REF!=0,"",'START - AWARD DETAILS'!#REF!)</f>
        <v>#REF!</v>
      </c>
    </row>
    <row r="140" spans="2:3" ht="15.75" hidden="1" thickBot="1" x14ac:dyDescent="0.3">
      <c r="B140" s="107">
        <f t="shared" si="23"/>
        <v>16</v>
      </c>
      <c r="C140" s="119" t="e">
        <f>IF('START - AWARD DETAILS'!#REF!=0,"",'START - AWARD DETAILS'!#REF!)</f>
        <v>#REF!</v>
      </c>
    </row>
    <row r="141" spans="2:3" ht="15.75" hidden="1" thickBot="1" x14ac:dyDescent="0.3">
      <c r="B141" s="107">
        <f t="shared" si="23"/>
        <v>17</v>
      </c>
      <c r="C141" s="119" t="e">
        <f>IF('START - AWARD DETAILS'!#REF!=0,"",'START - AWARD DETAILS'!#REF!)</f>
        <v>#REF!</v>
      </c>
    </row>
    <row r="142" spans="2:3" ht="15.75" hidden="1" thickBot="1" x14ac:dyDescent="0.3">
      <c r="B142" s="107">
        <f t="shared" si="23"/>
        <v>18</v>
      </c>
      <c r="C142" s="119" t="e">
        <f>IF('START - AWARD DETAILS'!#REF!=0,"",'START - AWARD DETAILS'!#REF!)</f>
        <v>#REF!</v>
      </c>
    </row>
    <row r="143" spans="2:3" ht="15.75" hidden="1" thickBot="1" x14ac:dyDescent="0.3">
      <c r="B143" s="107">
        <f t="shared" si="23"/>
        <v>19</v>
      </c>
      <c r="C143" s="119" t="e">
        <f>IF('START - AWARD DETAILS'!#REF!=0,"",'START - AWARD DETAILS'!#REF!)</f>
        <v>#REF!</v>
      </c>
    </row>
    <row r="144" spans="2:3" ht="15.75" hidden="1" thickBot="1" x14ac:dyDescent="0.3">
      <c r="B144" s="107">
        <f t="shared" si="23"/>
        <v>20</v>
      </c>
      <c r="C144" s="119" t="e">
        <f>IF('START - AWARD DETAILS'!#REF!=0,"",'START - AWARD DETAILS'!#REF!)</f>
        <v>#REF!</v>
      </c>
    </row>
    <row r="145" spans="2:3" hidden="1" x14ac:dyDescent="0.25">
      <c r="B145" s="107">
        <f t="shared" si="23"/>
        <v>21</v>
      </c>
      <c r="C145" s="119" t="e">
        <f>IF('START - AWARD DETAILS'!#REF!=0,"",'START - AWARD DETAILS'!#REF!)</f>
        <v>#REF!</v>
      </c>
    </row>
  </sheetData>
  <sheetProtection algorithmName="SHA-512" hashValue="byCwCCy80/bzALASzqYXQaKuIlDOknBsc8WMrTBkzaisAEidpoKaFIT6Uc0xMDtCyoREwEbF10Gmk6BK5Ue+dg==" saltValue="l8Uap4ipTmEnUAcrIAH4MQ==" spinCount="100000" sheet="1" selectLockedCells="1"/>
  <mergeCells count="4">
    <mergeCell ref="C3:I3"/>
    <mergeCell ref="C9:I9"/>
    <mergeCell ref="D7:I7"/>
    <mergeCell ref="D5:I5"/>
  </mergeCells>
  <dataValidations disablePrompts="1" count="1">
    <dataValidation type="list" allowBlank="1" showInputMessage="1" showErrorMessage="1" sqref="C11">
      <formula1>$C$124:$C$145</formula1>
    </dataValidation>
  </dataValidations>
  <pageMargins left="0.7" right="0.7" top="0.75" bottom="0.75" header="0.3" footer="0.3"/>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IU166"/>
  <sheetViews>
    <sheetView showGridLines="0" topLeftCell="A15" zoomScale="118" zoomScaleNormal="118" workbookViewId="0">
      <selection activeCell="C11" sqref="C11"/>
    </sheetView>
  </sheetViews>
  <sheetFormatPr defaultColWidth="0" defaultRowHeight="36" customHeight="1" zeroHeight="1" x14ac:dyDescent="0.25"/>
  <cols>
    <col min="1" max="1" width="1.7109375" style="507" customWidth="1"/>
    <col min="2" max="2" width="1.7109375" style="107" customWidth="1"/>
    <col min="3" max="3" width="30.7109375" style="99" customWidth="1"/>
    <col min="4" max="9" width="10.7109375" style="107" customWidth="1"/>
    <col min="10" max="10" width="10.7109375" style="295" customWidth="1"/>
    <col min="11" max="11" width="30.7109375" style="99" customWidth="1"/>
    <col min="12" max="12" width="10.7109375" customWidth="1"/>
    <col min="13" max="17" width="10.7109375" style="107" customWidth="1"/>
    <col min="18" max="18" width="1.7109375" style="107" customWidth="1"/>
    <col min="19" max="19" width="1.7109375" style="296" customWidth="1"/>
    <col min="20" max="255" width="6.85546875" style="53" hidden="1" customWidth="1"/>
    <col min="256" max="16384" width="7.42578125" style="53" hidden="1"/>
  </cols>
  <sheetData>
    <row r="1" spans="1:18" ht="8.1" customHeight="1" x14ac:dyDescent="0.25"/>
    <row r="2" spans="1:18" ht="8.1" customHeight="1" thickBot="1" x14ac:dyDescent="0.3">
      <c r="B2" s="64"/>
      <c r="C2" s="109"/>
      <c r="D2" s="64"/>
      <c r="E2" s="64"/>
      <c r="F2" s="64"/>
      <c r="G2" s="64"/>
      <c r="H2" s="64"/>
      <c r="I2" s="64"/>
      <c r="J2" s="255"/>
      <c r="K2" s="109"/>
      <c r="L2" s="64"/>
      <c r="M2" s="64"/>
      <c r="N2" s="64"/>
      <c r="O2" s="64"/>
      <c r="P2" s="64"/>
      <c r="Q2" s="64"/>
      <c r="R2" s="258"/>
    </row>
    <row r="3" spans="1:18" ht="20.100000000000001" customHeight="1" thickBot="1" x14ac:dyDescent="0.3">
      <c r="B3" s="64"/>
      <c r="C3" s="697" t="s">
        <v>493</v>
      </c>
      <c r="D3" s="698"/>
      <c r="E3" s="698"/>
      <c r="F3" s="698"/>
      <c r="G3" s="698"/>
      <c r="H3" s="698"/>
      <c r="I3" s="698"/>
      <c r="J3" s="707"/>
      <c r="K3" s="707"/>
      <c r="L3" s="707"/>
      <c r="M3" s="707"/>
      <c r="N3" s="707"/>
      <c r="O3" s="707"/>
      <c r="P3" s="707"/>
      <c r="Q3" s="708"/>
      <c r="R3" s="258"/>
    </row>
    <row r="4" spans="1:18" ht="8.1" customHeight="1" thickBot="1" x14ac:dyDescent="0.3">
      <c r="B4" s="64"/>
      <c r="C4" s="109"/>
      <c r="D4" s="64"/>
      <c r="E4" s="64"/>
      <c r="F4" s="64"/>
      <c r="G4" s="64"/>
      <c r="H4" s="64"/>
      <c r="I4" s="64"/>
      <c r="J4" s="255"/>
      <c r="K4" s="109"/>
      <c r="L4" s="64"/>
      <c r="M4" s="64"/>
      <c r="N4" s="64"/>
      <c r="O4" s="64"/>
      <c r="P4" s="64"/>
      <c r="Q4" s="64"/>
      <c r="R4" s="258"/>
    </row>
    <row r="5" spans="1:18" ht="18" customHeight="1" thickBot="1" x14ac:dyDescent="0.3">
      <c r="B5" s="43"/>
      <c r="C5" s="110" t="s">
        <v>107</v>
      </c>
      <c r="D5" s="709" t="str">
        <f>IF('START - AWARD DETAILS'!$D$13="","",'START - AWARD DETAILS'!$D$13)</f>
        <v>ENHANCE: Scaling-up Care for Perinatal Depression through Technological Enhancements to the 'Thinking Healthy Programme'</v>
      </c>
      <c r="E5" s="710" t="str">
        <f>IF('START - AWARD DETAILS'!$D$13="","",'START - AWARD DETAILS'!$D$13)</f>
        <v>ENHANCE: Scaling-up Care for Perinatal Depression through Technological Enhancements to the 'Thinking Healthy Programme'</v>
      </c>
      <c r="F5" s="710" t="str">
        <f>IF('START - AWARD DETAILS'!$D$13="","",'START - AWARD DETAILS'!$D$13)</f>
        <v>ENHANCE: Scaling-up Care for Perinatal Depression through Technological Enhancements to the 'Thinking Healthy Programme'</v>
      </c>
      <c r="G5" s="710" t="str">
        <f>IF('START - AWARD DETAILS'!$D$13="","",'START - AWARD DETAILS'!$D$13)</f>
        <v>ENHANCE: Scaling-up Care for Perinatal Depression through Technological Enhancements to the 'Thinking Healthy Programme'</v>
      </c>
      <c r="H5" s="710" t="str">
        <f>IF('START - AWARD DETAILS'!$D$13="","",'START - AWARD DETAILS'!$D$13)</f>
        <v>ENHANCE: Scaling-up Care for Perinatal Depression through Technological Enhancements to the 'Thinking Healthy Programme'</v>
      </c>
      <c r="I5" s="710" t="str">
        <f>IF('START - AWARD DETAILS'!$D$13="","",'START - AWARD DETAILS'!$D$13)</f>
        <v>ENHANCE: Scaling-up Care for Perinatal Depression through Technological Enhancements to the 'Thinking Healthy Programme'</v>
      </c>
      <c r="J5" s="710" t="str">
        <f>IF('START - AWARD DETAILS'!$D$13="","",'START - AWARD DETAILS'!$D$13)</f>
        <v>ENHANCE: Scaling-up Care for Perinatal Depression through Technological Enhancements to the 'Thinking Healthy Programme'</v>
      </c>
      <c r="K5" s="710" t="str">
        <f>IF('START - AWARD DETAILS'!$D$13="","",'START - AWARD DETAILS'!$D$13)</f>
        <v>ENHANCE: Scaling-up Care for Perinatal Depression through Technological Enhancements to the 'Thinking Healthy Programme'</v>
      </c>
      <c r="L5" s="710" t="str">
        <f>IF('START - AWARD DETAILS'!$D$13="","",'START - AWARD DETAILS'!$D$13)</f>
        <v>ENHANCE: Scaling-up Care for Perinatal Depression through Technological Enhancements to the 'Thinking Healthy Programme'</v>
      </c>
      <c r="M5" s="710" t="str">
        <f>IF('START - AWARD DETAILS'!$D$13="","",'START - AWARD DETAILS'!$D$13)</f>
        <v>ENHANCE: Scaling-up Care for Perinatal Depression through Technological Enhancements to the 'Thinking Healthy Programme'</v>
      </c>
      <c r="N5" s="710" t="str">
        <f>IF('START - AWARD DETAILS'!$D$13="","",'START - AWARD DETAILS'!$D$13)</f>
        <v>ENHANCE: Scaling-up Care for Perinatal Depression through Technological Enhancements to the 'Thinking Healthy Programme'</v>
      </c>
      <c r="O5" s="710" t="str">
        <f>IF('START - AWARD DETAILS'!$D$13="","",'START - AWARD DETAILS'!$D$13)</f>
        <v>ENHANCE: Scaling-up Care for Perinatal Depression through Technological Enhancements to the 'Thinking Healthy Programme'</v>
      </c>
      <c r="P5" s="710" t="str">
        <f>IF('START - AWARD DETAILS'!$D$13="","",'START - AWARD DETAILS'!$D$13)</f>
        <v>ENHANCE: Scaling-up Care for Perinatal Depression through Technological Enhancements to the 'Thinking Healthy Programme'</v>
      </c>
      <c r="Q5" s="711" t="str">
        <f>IF('START - AWARD DETAILS'!$D$13="","",'START - AWARD DETAILS'!$D$13)</f>
        <v>ENHANCE: Scaling-up Care for Perinatal Depression through Technological Enhancements to the 'Thinking Healthy Programme'</v>
      </c>
      <c r="R5" s="258"/>
    </row>
    <row r="6" spans="1:18" ht="8.1" customHeight="1" thickBot="1" x14ac:dyDescent="0.3">
      <c r="B6" s="43"/>
      <c r="C6" s="111"/>
      <c r="D6" s="43"/>
      <c r="E6" s="43"/>
      <c r="F6" s="43"/>
      <c r="G6" s="43"/>
      <c r="H6" s="43"/>
      <c r="I6" s="43"/>
      <c r="J6" s="297"/>
      <c r="K6" s="111"/>
      <c r="L6" s="64"/>
      <c r="M6" s="64"/>
      <c r="N6" s="64"/>
      <c r="O6" s="64"/>
      <c r="P6" s="64"/>
      <c r="Q6" s="64"/>
      <c r="R6" s="258"/>
    </row>
    <row r="7" spans="1:18" ht="19.5" customHeight="1" thickBot="1" x14ac:dyDescent="0.3">
      <c r="B7" s="43"/>
      <c r="C7" s="114" t="s">
        <v>0</v>
      </c>
      <c r="D7" s="709" t="str">
        <f>IF('START - AWARD DETAILS'!$D$14="","",'START - AWARD DETAILS'!$D$14)</f>
        <v>NIHR200817</v>
      </c>
      <c r="E7" s="710" t="str">
        <f>IF('START - AWARD DETAILS'!$D$14="","",'START - AWARD DETAILS'!$D$14)</f>
        <v>NIHR200817</v>
      </c>
      <c r="F7" s="710" t="str">
        <f>IF('START - AWARD DETAILS'!$D$14="","",'START - AWARD DETAILS'!$D$14)</f>
        <v>NIHR200817</v>
      </c>
      <c r="G7" s="710" t="str">
        <f>IF('START - AWARD DETAILS'!$D$14="","",'START - AWARD DETAILS'!$D$14)</f>
        <v>NIHR200817</v>
      </c>
      <c r="H7" s="710" t="str">
        <f>IF('START - AWARD DETAILS'!$D$14="","",'START - AWARD DETAILS'!$D$14)</f>
        <v>NIHR200817</v>
      </c>
      <c r="I7" s="710" t="str">
        <f>IF('START - AWARD DETAILS'!$D$14="","",'START - AWARD DETAILS'!$D$14)</f>
        <v>NIHR200817</v>
      </c>
      <c r="J7" s="710" t="str">
        <f>IF('START - AWARD DETAILS'!$D$14="","",'START - AWARD DETAILS'!$D$14)</f>
        <v>NIHR200817</v>
      </c>
      <c r="K7" s="710" t="str">
        <f>IF('START - AWARD DETAILS'!$D$14="","",'START - AWARD DETAILS'!$D$14)</f>
        <v>NIHR200817</v>
      </c>
      <c r="L7" s="710" t="str">
        <f>IF('START - AWARD DETAILS'!$D$14="","",'START - AWARD DETAILS'!$D$14)</f>
        <v>NIHR200817</v>
      </c>
      <c r="M7" s="710" t="str">
        <f>IF('START - AWARD DETAILS'!$D$14="","",'START - AWARD DETAILS'!$D$14)</f>
        <v>NIHR200817</v>
      </c>
      <c r="N7" s="710" t="str">
        <f>IF('START - AWARD DETAILS'!$D$14="","",'START - AWARD DETAILS'!$D$14)</f>
        <v>NIHR200817</v>
      </c>
      <c r="O7" s="710" t="str">
        <f>IF('START - AWARD DETAILS'!$D$14="","",'START - AWARD DETAILS'!$D$14)</f>
        <v>NIHR200817</v>
      </c>
      <c r="P7" s="710" t="str">
        <f>IF('START - AWARD DETAILS'!$D$14="","",'START - AWARD DETAILS'!$D$14)</f>
        <v>NIHR200817</v>
      </c>
      <c r="Q7" s="711" t="str">
        <f>IF('START - AWARD DETAILS'!$D$14="","",'START - AWARD DETAILS'!$D$14)</f>
        <v>NIHR200817</v>
      </c>
      <c r="R7" s="258"/>
    </row>
    <row r="8" spans="1:18" ht="8.1" customHeight="1" thickBot="1" x14ac:dyDescent="0.3">
      <c r="B8" s="64"/>
      <c r="C8" s="109"/>
      <c r="D8" s="64"/>
      <c r="E8" s="64"/>
      <c r="F8" s="64"/>
      <c r="G8" s="64"/>
      <c r="H8" s="64"/>
      <c r="I8" s="64"/>
      <c r="J8" s="255"/>
      <c r="K8" s="109"/>
      <c r="L8" s="64"/>
      <c r="M8" s="64"/>
      <c r="N8" s="64"/>
      <c r="O8" s="64"/>
      <c r="P8" s="64"/>
      <c r="Q8" s="64"/>
      <c r="R8" s="258"/>
    </row>
    <row r="9" spans="1:18" ht="30" customHeight="1" thickBot="1" x14ac:dyDescent="0.3">
      <c r="B9" s="64"/>
      <c r="C9" s="699" t="s">
        <v>1</v>
      </c>
      <c r="D9" s="700"/>
      <c r="E9" s="700"/>
      <c r="F9" s="700"/>
      <c r="G9" s="700"/>
      <c r="H9" s="700"/>
      <c r="I9" s="700"/>
      <c r="J9" s="707"/>
      <c r="K9" s="707"/>
      <c r="L9" s="707"/>
      <c r="M9" s="707"/>
      <c r="N9" s="707"/>
      <c r="O9" s="707"/>
      <c r="P9" s="707"/>
      <c r="Q9" s="708"/>
      <c r="R9" s="258"/>
    </row>
    <row r="10" spans="1:18" ht="8.1" customHeight="1" x14ac:dyDescent="0.25">
      <c r="B10" s="64"/>
      <c r="C10" s="109"/>
      <c r="D10" s="64"/>
      <c r="E10" s="64"/>
      <c r="F10" s="64"/>
      <c r="G10" s="64"/>
      <c r="H10" s="64"/>
      <c r="I10" s="64"/>
      <c r="J10" s="255"/>
      <c r="K10" s="109"/>
      <c r="L10" s="64"/>
      <c r="M10" s="64"/>
      <c r="N10" s="64"/>
      <c r="O10" s="64"/>
      <c r="P10" s="64"/>
      <c r="Q10" s="64"/>
      <c r="R10" s="258"/>
    </row>
    <row r="11" spans="1:18" ht="8.1" customHeight="1" x14ac:dyDescent="0.25">
      <c r="B11" s="64"/>
      <c r="C11" s="109"/>
      <c r="D11" s="64"/>
      <c r="E11" s="64"/>
      <c r="F11" s="64"/>
      <c r="G11" s="64"/>
      <c r="H11" s="64"/>
      <c r="I11" s="64"/>
      <c r="J11" s="255"/>
      <c r="K11" s="109"/>
      <c r="L11" s="64"/>
      <c r="M11" s="64"/>
      <c r="N11" s="64"/>
      <c r="O11" s="64"/>
      <c r="P11" s="64"/>
      <c r="Q11" s="64"/>
      <c r="R11" s="258"/>
    </row>
    <row r="12" spans="1:18" ht="15" customHeight="1" x14ac:dyDescent="0.25">
      <c r="B12" s="64"/>
      <c r="C12" s="294" t="s">
        <v>17</v>
      </c>
      <c r="D12" s="258"/>
      <c r="E12" s="258"/>
      <c r="F12" s="258"/>
      <c r="G12" s="258"/>
      <c r="H12" s="258"/>
      <c r="I12" s="258"/>
      <c r="J12" s="298"/>
      <c r="K12" s="294" t="s">
        <v>17</v>
      </c>
      <c r="L12" s="64"/>
      <c r="M12" s="64"/>
      <c r="N12" s="64"/>
      <c r="O12" s="64"/>
      <c r="P12" s="64"/>
      <c r="Q12" s="64"/>
      <c r="R12" s="258"/>
    </row>
    <row r="13" spans="1:18" ht="15" customHeight="1" x14ac:dyDescent="0.25">
      <c r="A13" s="508">
        <v>1</v>
      </c>
      <c r="B13" s="64"/>
      <c r="C13" s="505" t="str">
        <f ca="1">IFERROR(OFFSET('START - AWARD DETAILS'!$C$20,MATCH(A13,'START - AWARD DETAILS'!$S$20:$S$40,0)-1,0),"")</f>
        <v>Human Development Research Foundation</v>
      </c>
      <c r="D13" s="258"/>
      <c r="E13" s="258"/>
      <c r="F13" s="258"/>
      <c r="G13" s="258"/>
      <c r="H13" s="258"/>
      <c r="I13" s="258"/>
      <c r="J13" s="298"/>
      <c r="K13" s="505" t="str">
        <f ca="1">IFERROR(OFFSET('START - AWARD DETAILS'!$C$20,MATCH(A13+1,'START - AWARD DETAILS'!$S$20:$S$40,0)-1,0),"")</f>
        <v>Transcultural Pschyological Organization (TPO)</v>
      </c>
      <c r="L13" s="64"/>
      <c r="M13" s="64"/>
      <c r="N13" s="64"/>
      <c r="O13" s="64"/>
      <c r="P13" s="64"/>
      <c r="Q13" s="64"/>
      <c r="R13" s="258"/>
    </row>
    <row r="14" spans="1:18" ht="15" customHeight="1" x14ac:dyDescent="0.25">
      <c r="A14" s="508"/>
      <c r="B14" s="64"/>
      <c r="C14" s="294" t="s">
        <v>415</v>
      </c>
      <c r="D14" s="258"/>
      <c r="E14" s="258"/>
      <c r="F14" s="258"/>
      <c r="G14" s="258"/>
      <c r="H14" s="258"/>
      <c r="I14" s="258"/>
      <c r="J14" s="298"/>
      <c r="K14" s="294" t="s">
        <v>415</v>
      </c>
      <c r="L14" s="64"/>
      <c r="M14" s="64"/>
      <c r="N14" s="64"/>
      <c r="O14" s="64"/>
      <c r="P14" s="64"/>
      <c r="Q14" s="64"/>
      <c r="R14" s="258"/>
    </row>
    <row r="15" spans="1:18" ht="15" customHeight="1" x14ac:dyDescent="0.25">
      <c r="A15" s="508"/>
      <c r="B15" s="64"/>
      <c r="C15" s="106" t="str">
        <f ca="1">IFERROR(VLOOKUP($C13,'START - AWARD DETAILS'!$C$21:$E$40,3,0),"")</f>
        <v>Pakistan</v>
      </c>
      <c r="D15" s="258"/>
      <c r="E15" s="258"/>
      <c r="F15" s="258"/>
      <c r="G15" s="258"/>
      <c r="H15" s="258"/>
      <c r="I15" s="258"/>
      <c r="J15" s="298"/>
      <c r="K15" s="106" t="str">
        <f ca="1">IFERROR(VLOOKUP($K13,'START - AWARD DETAILS'!$C$21:$E$40,3,0),"")</f>
        <v>Nepal</v>
      </c>
      <c r="L15" s="64"/>
      <c r="M15" s="64"/>
      <c r="N15" s="64"/>
      <c r="O15" s="64"/>
      <c r="P15" s="64"/>
      <c r="Q15" s="64"/>
      <c r="R15" s="258"/>
    </row>
    <row r="16" spans="1:18" ht="15" customHeight="1" thickBot="1" x14ac:dyDescent="0.3">
      <c r="B16" s="64"/>
      <c r="C16" s="109"/>
      <c r="D16" s="64"/>
      <c r="E16" s="64"/>
      <c r="F16" s="64"/>
      <c r="G16" s="64"/>
      <c r="H16" s="64"/>
      <c r="I16" s="64"/>
      <c r="J16" s="255"/>
      <c r="K16" s="109"/>
      <c r="L16" s="64"/>
      <c r="M16" s="64"/>
      <c r="N16" s="64"/>
      <c r="O16" s="64"/>
      <c r="P16" s="64"/>
      <c r="Q16" s="64"/>
      <c r="R16" s="258"/>
    </row>
    <row r="17" spans="1:18" ht="15" customHeight="1" thickBot="1" x14ac:dyDescent="0.3">
      <c r="B17" s="64"/>
      <c r="C17" s="109"/>
      <c r="D17" s="144" t="s">
        <v>285</v>
      </c>
      <c r="E17" s="171" t="s">
        <v>286</v>
      </c>
      <c r="F17" s="171" t="s">
        <v>287</v>
      </c>
      <c r="G17" s="171" t="s">
        <v>288</v>
      </c>
      <c r="H17" s="172" t="s">
        <v>289</v>
      </c>
      <c r="I17" s="115" t="s">
        <v>291</v>
      </c>
      <c r="J17" s="255"/>
      <c r="K17" s="109"/>
      <c r="L17" s="144" t="s">
        <v>285</v>
      </c>
      <c r="M17" s="171" t="s">
        <v>286</v>
      </c>
      <c r="N17" s="171" t="s">
        <v>287</v>
      </c>
      <c r="O17" s="171" t="s">
        <v>288</v>
      </c>
      <c r="P17" s="172" t="s">
        <v>289</v>
      </c>
      <c r="Q17" s="115" t="s">
        <v>291</v>
      </c>
      <c r="R17" s="258"/>
    </row>
    <row r="18" spans="1:18" ht="15" customHeight="1" x14ac:dyDescent="0.25">
      <c r="B18" s="64"/>
      <c r="C18" s="506" t="s">
        <v>442</v>
      </c>
      <c r="D18" s="176">
        <f ca="1">SUMIFS('2. Annual Costs of Staff Posts'!$O$13:$O$311,'2. Annual Costs of Staff Posts'!$I$13:$I$311,"&lt;&gt;External Intervention Staff",'2. Annual Costs of Staff Posts'!$D$13:$D$311,'Summary of ODA Costs'!$C$13)</f>
        <v>138600</v>
      </c>
      <c r="E18" s="176">
        <f ca="1">SUMIFS('2. Annual Costs of Staff Posts'!$T$13:$T$311,'2. Annual Costs of Staff Posts'!$I$13:$I$311,"&lt;&gt;External Intervention Staff",'2. Annual Costs of Staff Posts'!$D$13:$D$311,'Summary of ODA Costs'!$C$13)</f>
        <v>225000</v>
      </c>
      <c r="F18" s="176">
        <f ca="1">SUMIFS('2. Annual Costs of Staff Posts'!$Y$13:$Y$311,'2. Annual Costs of Staff Posts'!$I$13:$I$311,"&lt;&gt;External Intervention Staff",'2. Annual Costs of Staff Posts'!$D$13:$D$311,'Summary of ODA Costs'!$C$13)</f>
        <v>153000</v>
      </c>
      <c r="G18" s="176">
        <f ca="1">SUMIFS('2. Annual Costs of Staff Posts'!$AD$13:$AD$311,'2. Annual Costs of Staff Posts'!$I$13:$I$311,"&lt;&gt;External Intervention Staff",'2. Annual Costs of Staff Posts'!$D$13:$D$311,'Summary of ODA Costs'!$C$13)</f>
        <v>153000</v>
      </c>
      <c r="H18" s="176">
        <f ca="1">SUMIFS('2. Annual Costs of Staff Posts'!$AI$13:$AI$311,'2. Annual Costs of Staff Posts'!$I$13:$I$311,"&lt;&gt;External Intervention Staff",'2. Annual Costs of Staff Posts'!$D$13:$D$311,'Summary of ODA Costs'!$C$13)</f>
        <v>0</v>
      </c>
      <c r="I18" s="150">
        <f t="shared" ref="I18:I27" ca="1" si="0">SUM(D18:H18)</f>
        <v>669600</v>
      </c>
      <c r="J18" s="255"/>
      <c r="K18" s="506" t="s">
        <v>442</v>
      </c>
      <c r="L18" s="176">
        <f ca="1">SUMIFS('2. Annual Costs of Staff Posts'!$O$13:$O$311,'2. Annual Costs of Staff Posts'!$I$13:$I$311,"&lt;&gt;External Intervention Staff",'2. Annual Costs of Staff Posts'!$D$13:$D$311,'Summary of ODA Costs'!$K$13)</f>
        <v>8400</v>
      </c>
      <c r="M18" s="176">
        <f ca="1">SUMIFS('2. Annual Costs of Staff Posts'!$T$13:$T$311,'2. Annual Costs of Staff Posts'!$I$13:$I$311,"&lt;&gt;External Intervention Staff",'2. Annual Costs of Staff Posts'!$D$13:$D$311,'Summary of ODA Costs'!$K$13)</f>
        <v>16800</v>
      </c>
      <c r="N18" s="176">
        <f ca="1">SUMIFS('2. Annual Costs of Staff Posts'!$Y$13:$Y$311,'2. Annual Costs of Staff Posts'!$I$13:$I$311,"&lt;&gt;External Intervention Staff",'2. Annual Costs of Staff Posts'!$D$13:$D$311,'Summary of ODA Costs'!$K$13)</f>
        <v>16800</v>
      </c>
      <c r="O18" s="176">
        <f ca="1">SUMIFS('2. Annual Costs of Staff Posts'!$AD$13:$AD$311,'2. Annual Costs of Staff Posts'!$I$13:$I$311,"&lt;&gt;External Intervention Staff",'2. Annual Costs of Staff Posts'!$D$13:$D$311,'Summary of ODA Costs'!$K$13)</f>
        <v>8400</v>
      </c>
      <c r="P18" s="176">
        <f ca="1">SUMIFS('2. Annual Costs of Staff Posts'!$AI$13:$AI$311,'2. Annual Costs of Staff Posts'!$I$13:$I$311,"&lt;&gt;External Intervention Staff",'2. Annual Costs of Staff Posts'!$D$13:$D$311,'Summary of ODA Costs'!$K$13)</f>
        <v>0</v>
      </c>
      <c r="Q18" s="150">
        <f ca="1">SUM(L18:P18)</f>
        <v>50400</v>
      </c>
      <c r="R18" s="258"/>
    </row>
    <row r="19" spans="1:18" ht="15" customHeight="1" x14ac:dyDescent="0.25">
      <c r="B19" s="64"/>
      <c r="C19" s="178" t="s">
        <v>4</v>
      </c>
      <c r="D19" s="176">
        <f ca="1">SUMIF('3.Travel,Subsistence&amp;Conference'!$E$12:$E$70,'Summary of ODA Costs'!$C$13,'3.Travel,Subsistence&amp;Conference'!$L$12:$L$70)</f>
        <v>71100</v>
      </c>
      <c r="E19" s="176">
        <f ca="1">SUMIF('3.Travel,Subsistence&amp;Conference'!$E$12:$E$70,'Summary of ODA Costs'!$C$13,'3.Travel,Subsistence&amp;Conference'!$N$12:$N$70)</f>
        <v>71100</v>
      </c>
      <c r="F19" s="176">
        <f ca="1">SUMIF('3.Travel,Subsistence&amp;Conference'!$E$12:$E$70,'Summary of ODA Costs'!$C$13,'3.Travel,Subsistence&amp;Conference'!$P$12:$P$70)</f>
        <v>71100</v>
      </c>
      <c r="G19" s="176">
        <f ca="1">SUMIF('3.Travel,Subsistence&amp;Conference'!$E$12:$E$70,'Summary of ODA Costs'!$C$13,'3.Travel,Subsistence&amp;Conference'!$R$12:$R$70)</f>
        <v>71100</v>
      </c>
      <c r="H19" s="176">
        <f ca="1">SUMIF('3.Travel,Subsistence&amp;Conference'!$E$12:$E$70,'Summary of ODA Costs'!$C$13,'3.Travel,Subsistence&amp;Conference'!$T$12:$T$70)</f>
        <v>0</v>
      </c>
      <c r="I19" s="152">
        <f t="shared" ca="1" si="0"/>
        <v>284400</v>
      </c>
      <c r="J19" s="255"/>
      <c r="K19" s="178" t="s">
        <v>4</v>
      </c>
      <c r="L19" s="176">
        <f ca="1">SUMIF('3.Travel,Subsistence&amp;Conference'!$E$12:$E$70,'Summary of ODA Costs'!$K$13,'3.Travel,Subsistence&amp;Conference'!$L$12:$L$70)</f>
        <v>0</v>
      </c>
      <c r="M19" s="176">
        <f ca="1">SUMIF('3.Travel,Subsistence&amp;Conference'!$E$12:$E$70,'Summary of ODA Costs'!$K$13,'3.Travel,Subsistence&amp;Conference'!$N$12:$N$70)</f>
        <v>5000</v>
      </c>
      <c r="N19" s="176">
        <f ca="1">SUMIF('3.Travel,Subsistence&amp;Conference'!$E$12:$E$70,'Summary of ODA Costs'!$K$13,'3.Travel,Subsistence&amp;Conference'!$P$12:$P$70)</f>
        <v>0</v>
      </c>
      <c r="O19" s="176">
        <f ca="1">SUMIF('3.Travel,Subsistence&amp;Conference'!$E$12:$E$70,'Summary of ODA Costs'!$K$13,'3.Travel,Subsistence&amp;Conference'!$R$12:$R$70)</f>
        <v>0</v>
      </c>
      <c r="P19" s="176">
        <f ca="1">SUMIF('3.Travel,Subsistence&amp;Conference'!$E$12:$E$70,'Summary of ODA Costs'!$K$13,'3.Travel,Subsistence&amp;Conference'!$T$12:$T$70)</f>
        <v>0</v>
      </c>
      <c r="Q19" s="152">
        <f t="shared" ref="Q19:Q27" ca="1" si="1">SUM(L19:P19)</f>
        <v>5000</v>
      </c>
      <c r="R19" s="258"/>
    </row>
    <row r="20" spans="1:18" ht="15" customHeight="1" x14ac:dyDescent="0.25">
      <c r="B20" s="64"/>
      <c r="C20" s="178" t="s">
        <v>5</v>
      </c>
      <c r="D20" s="176">
        <f ca="1">SUMIF('4. Equipment'!$D$12:$D$82,'Summary of ODA Costs'!$C$13,'4. Equipment'!$L$12:$L$82)</f>
        <v>19400</v>
      </c>
      <c r="E20" s="176">
        <f ca="1">SUMIF('4. Equipment'!$D$12:$D$82,'Summary of ODA Costs'!$C$13,'4. Equipment'!$N$12:$N$82)</f>
        <v>16600</v>
      </c>
      <c r="F20" s="176">
        <f ca="1">SUMIF('4. Equipment'!$D$12:$D$82,'Summary of ODA Costs'!$C$13,'4. Equipment'!$P$12:$P$82)</f>
        <v>3600</v>
      </c>
      <c r="G20" s="176">
        <f ca="1">SUMIF('4. Equipment'!$D$12:$D$82,'Summary of ODA Costs'!$C$13,'4. Equipment'!$R$12:$R$82)</f>
        <v>1200</v>
      </c>
      <c r="H20" s="176">
        <f ca="1">SUMIF('4. Equipment'!$D$12:$D$82,'Summary of ODA Costs'!$C$13,'4. Equipment'!$T$12:$T$82)</f>
        <v>0</v>
      </c>
      <c r="I20" s="152">
        <f t="shared" ca="1" si="0"/>
        <v>40800</v>
      </c>
      <c r="J20" s="255"/>
      <c r="K20" s="178" t="s">
        <v>5</v>
      </c>
      <c r="L20" s="176">
        <f ca="1">SUMIF('4. Equipment'!$D$12:$D$82,'Summary of ODA Costs'!$K$13,'4. Equipment'!$L$12:$L$82)</f>
        <v>0</v>
      </c>
      <c r="M20" s="176">
        <f ca="1">SUMIF('4. Equipment'!$D$12:$D$82,'Summary of ODA Costs'!$K$13,'4. Equipment'!$N$12:$N$82)</f>
        <v>0</v>
      </c>
      <c r="N20" s="176">
        <f ca="1">SUMIF('4. Equipment'!$D$12:$D$82,'Summary of ODA Costs'!$K$13,'4. Equipment'!$P$12:$P$82)</f>
        <v>0</v>
      </c>
      <c r="O20" s="176">
        <f ca="1">SUMIF('4. Equipment'!$D$12:$D$82,'Summary of ODA Costs'!$K$13,'4. Equipment'!$R$12:$R$82)</f>
        <v>0</v>
      </c>
      <c r="P20" s="176">
        <f ca="1">SUMIF('4. Equipment'!$D$12:$D$82,'Summary of ODA Costs'!$K$13,'4. Equipment'!$T$12:$T$82)</f>
        <v>0</v>
      </c>
      <c r="Q20" s="152">
        <f t="shared" ca="1" si="1"/>
        <v>0</v>
      </c>
      <c r="R20" s="258"/>
    </row>
    <row r="21" spans="1:18" ht="15" customHeight="1" x14ac:dyDescent="0.25">
      <c r="B21" s="64"/>
      <c r="C21" s="179" t="s">
        <v>6</v>
      </c>
      <c r="D21" s="176">
        <f ca="1">SUMIF('5. Consumables'!$D$12:$D$61,'Summary of ODA Costs'!$C$13,'5. Consumables'!$K$12:$K$61)</f>
        <v>8700</v>
      </c>
      <c r="E21" s="176">
        <f ca="1">SUMIF('5. Consumables'!$D$12:$D$61,'Summary of ODA Costs'!$C$13,'5. Consumables'!$M$12:$M$61)</f>
        <v>10200</v>
      </c>
      <c r="F21" s="176">
        <f ca="1">SUMIF('5. Consumables'!$D$12:$D$61,'Summary of ODA Costs'!$C$13,'5. Consumables'!$O$12:$O$61)</f>
        <v>10200</v>
      </c>
      <c r="G21" s="176">
        <f ca="1">SUMIF('5. Consumables'!$D$12:$D$61,'Summary of ODA Costs'!$C$13,'5. Consumables'!$Q$12:$Q$61)</f>
        <v>7700</v>
      </c>
      <c r="H21" s="176">
        <f ca="1">SUMIF('5. Consumables'!$D$12:$D$61,'Summary of ODA Costs'!$C$13,'5. Consumables'!$S$12:$S$61)</f>
        <v>0</v>
      </c>
      <c r="I21" s="152">
        <f t="shared" ca="1" si="0"/>
        <v>36800</v>
      </c>
      <c r="J21" s="255"/>
      <c r="K21" s="179" t="s">
        <v>6</v>
      </c>
      <c r="L21" s="176">
        <f ca="1">SUMIF('5. Consumables'!$D$12:$D$61,'Summary of ODA Costs'!$K$13,'5. Consumables'!$K$12:$K$61)</f>
        <v>0</v>
      </c>
      <c r="M21" s="176">
        <f ca="1">SUMIF('5. Consumables'!$D$12:$D$61,'Summary of ODA Costs'!$K$13,'5. Consumables'!$M$12:$M$61)</f>
        <v>0</v>
      </c>
      <c r="N21" s="176">
        <f ca="1">SUMIF('5. Consumables'!$D$12:$D$61,'Summary of ODA Costs'!$K$13,'5. Consumables'!$O$12:$O$61)</f>
        <v>0</v>
      </c>
      <c r="O21" s="176">
        <f ca="1">SUMIF('5. Consumables'!$D$12:$D$61,'Summary of ODA Costs'!$K$13,'5. Consumables'!$Q$12:$Q$61)</f>
        <v>0</v>
      </c>
      <c r="P21" s="176">
        <f ca="1">SUMIF('5. Consumables'!$D$12:$D$61,'Summary of ODA Costs'!$K$13,'5. Consumables'!$S$12:$S$61)</f>
        <v>0</v>
      </c>
      <c r="Q21" s="152">
        <f t="shared" ca="1" si="1"/>
        <v>0</v>
      </c>
      <c r="R21" s="258"/>
    </row>
    <row r="22" spans="1:18" ht="15" customHeight="1" x14ac:dyDescent="0.25">
      <c r="B22" s="64"/>
      <c r="C22" s="179" t="s">
        <v>469</v>
      </c>
      <c r="D22" s="176">
        <f ca="1">SUMIF('6. CPI'!$D$12:$D$61,'Summary of ODA Costs'!$C$13,'6. CPI'!$K$12:$K$61)</f>
        <v>10000</v>
      </c>
      <c r="E22" s="176">
        <f ca="1">SUMIF('6. CPI'!$D$12:$D$61,'Summary of ODA Costs'!$C$13,'6. CPI'!$M$12:$M$61)</f>
        <v>10000</v>
      </c>
      <c r="F22" s="176">
        <f ca="1">SUMIF('6. CPI'!$D$12:$D$61,'Summary of ODA Costs'!$C$13,'6. CPI'!$O$12:$O$61)</f>
        <v>10000</v>
      </c>
      <c r="G22" s="176">
        <f ca="1">SUMIF('6. CPI'!$D$12:$D$61,'Summary of ODA Costs'!$C$13,'6. CPI'!$Q$12:$Q$61)</f>
        <v>10000</v>
      </c>
      <c r="H22" s="176">
        <f ca="1">SUMIF('6. CPI'!$D$12:$D$61,'Summary of ODA Costs'!$C$13,'6. CPI'!$S$12:$S$61)</f>
        <v>0</v>
      </c>
      <c r="I22" s="152">
        <f t="shared" ca="1" si="0"/>
        <v>40000</v>
      </c>
      <c r="J22" s="255"/>
      <c r="K22" s="179" t="s">
        <v>469</v>
      </c>
      <c r="L22" s="176">
        <f ca="1">SUMIF('6. CPI'!$D$12:$D$61,'Summary of ODA Costs'!$K$13,'6. CPI'!$K$12:$K$61)</f>
        <v>1000</v>
      </c>
      <c r="M22" s="176">
        <f ca="1">SUMIF('6. CPI'!$D$12:$D$61,'Summary of ODA Costs'!$K$13,'6. CPI'!$M$12:$M$61)</f>
        <v>1000</v>
      </c>
      <c r="N22" s="176">
        <f ca="1">SUMIF('6. CPI'!$D$12:$D$61,'Summary of ODA Costs'!$K$13,'6. CPI'!$O$12:$O$61)</f>
        <v>0</v>
      </c>
      <c r="O22" s="176">
        <f ca="1">SUMIF('6. CPI'!$D$12:$D$61,'Summary of ODA Costs'!$K$13,'6. CPI'!$Q$12:$Q$61)</f>
        <v>0</v>
      </c>
      <c r="P22" s="176">
        <f ca="1">SUMIF('6. CPI'!$D$12:$D$61,'Summary of ODA Costs'!$K$13,'6. CPI'!$S$12:$S$61)</f>
        <v>0</v>
      </c>
      <c r="Q22" s="152">
        <f t="shared" ca="1" si="1"/>
        <v>2000</v>
      </c>
      <c r="R22" s="258"/>
    </row>
    <row r="23" spans="1:18" ht="15" customHeight="1" x14ac:dyDescent="0.25">
      <c r="B23" s="64"/>
      <c r="C23" s="209" t="s">
        <v>7</v>
      </c>
      <c r="D23" s="176">
        <f ca="1">SUMIF('7. Dissemination'!$D$12:$D$61,'Summary of ODA Costs'!$C$13,'7. Dissemination'!$K$12:$K$61)</f>
        <v>4500</v>
      </c>
      <c r="E23" s="176">
        <f ca="1">SUMIF('7. Dissemination'!$D$12:$D$61,'Summary of ODA Costs'!$C$13,'7. Dissemination'!$M$12:$M$61)</f>
        <v>4500</v>
      </c>
      <c r="F23" s="176">
        <f ca="1">SUMIF('7. Dissemination'!$D$12:$D$61,'Summary of ODA Costs'!$C$13,'7. Dissemination'!$O$12:$O$61)</f>
        <v>4500</v>
      </c>
      <c r="G23" s="176">
        <f ca="1">SUMIF('7. Dissemination'!$D$12:$D$61,'Summary of ODA Costs'!$C$13,'7. Dissemination'!$Q$12:$Q$61)</f>
        <v>4500</v>
      </c>
      <c r="H23" s="176">
        <f ca="1">SUMIF('7. Dissemination'!$D$12:$D$61,'Summary of ODA Costs'!$C$13,'7. Dissemination'!$S$12:$S$61)</f>
        <v>0</v>
      </c>
      <c r="I23" s="152">
        <f t="shared" ca="1" si="0"/>
        <v>18000</v>
      </c>
      <c r="J23" s="255"/>
      <c r="K23" s="209" t="s">
        <v>7</v>
      </c>
      <c r="L23" s="176">
        <f ca="1">SUMIF('7. Dissemination'!$D$12:$D$61,'Summary of ODA Costs'!$K$13,'7. Dissemination'!$K$12:$K$61)</f>
        <v>0</v>
      </c>
      <c r="M23" s="176">
        <f ca="1">SUMIF('7. Dissemination'!$D$12:$D$61,'Summary of ODA Costs'!$K$13,'7. Dissemination'!$M$12:$M$61)</f>
        <v>0</v>
      </c>
      <c r="N23" s="176">
        <f ca="1">SUMIF('7. Dissemination'!$D$12:$D$61,'Summary of ODA Costs'!$K$13,'7. Dissemination'!$O$12:$O$61)</f>
        <v>0</v>
      </c>
      <c r="O23" s="176">
        <f ca="1">SUMIF('7. Dissemination'!$D$12:$D$61,'Summary of ODA Costs'!$K$13,'7. Dissemination'!$Q$12:$Q$61)</f>
        <v>0</v>
      </c>
      <c r="P23" s="176">
        <f ca="1">SUMIF('7. Dissemination'!$D$12:$D$61,'Summary of ODA Costs'!$K$13,'7. Dissemination'!$S$12:$S$61)</f>
        <v>0</v>
      </c>
      <c r="Q23" s="152">
        <f t="shared" ca="1" si="1"/>
        <v>0</v>
      </c>
      <c r="R23" s="258"/>
    </row>
    <row r="24" spans="1:18" ht="15" customHeight="1" x14ac:dyDescent="0.25">
      <c r="B24" s="64"/>
      <c r="C24" s="209" t="s">
        <v>443</v>
      </c>
      <c r="D24" s="176">
        <f ca="1">SUMIF('8. Risk Management &amp; Assurance'!$D$12:$D$61,'Summary of ODA Costs'!$C$13,'8. Risk Management &amp; Assurance'!$K$12:$K$61)</f>
        <v>1000</v>
      </c>
      <c r="E24" s="176">
        <f ca="1">SUMIF('8. Risk Management &amp; Assurance'!$D$12:$D$61,'Summary of ODA Costs'!$C$13,'8. Risk Management &amp; Assurance'!$M$12:$M$61)</f>
        <v>1000</v>
      </c>
      <c r="F24" s="176">
        <f ca="1">SUMIF('8. Risk Management &amp; Assurance'!$D$12:$D$61,'Summary of ODA Costs'!$C$13,'8. Risk Management &amp; Assurance'!$O$12:$O$61)</f>
        <v>1000</v>
      </c>
      <c r="G24" s="176">
        <f ca="1">SUMIF('8. Risk Management &amp; Assurance'!$D$12:$D$61,'Summary of ODA Costs'!$C$13,'8. Risk Management &amp; Assurance'!$Q$12:$Q$61)</f>
        <v>1000</v>
      </c>
      <c r="H24" s="176">
        <f ca="1">SUMIF('8. Risk Management &amp; Assurance'!$D$12:$D$61,'Summary of ODA Costs'!$C$13,'8. Risk Management &amp; Assurance'!$S$12:$S$61)</f>
        <v>0</v>
      </c>
      <c r="I24" s="152">
        <f t="shared" ca="1" si="0"/>
        <v>4000</v>
      </c>
      <c r="J24" s="255"/>
      <c r="K24" s="209" t="s">
        <v>443</v>
      </c>
      <c r="L24" s="176">
        <f ca="1">SUMIF('8. Risk Management &amp; Assurance'!$D$12:$D$61,'Summary of ODA Costs'!$K$13,'8. Risk Management &amp; Assurance'!$K$12:$K$61)</f>
        <v>0</v>
      </c>
      <c r="M24" s="176">
        <f ca="1">SUMIF('8. Risk Management &amp; Assurance'!$D$12:$D$61,'Summary of ODA Costs'!$K$13,'8. Risk Management &amp; Assurance'!$M$12:$M$61)</f>
        <v>0</v>
      </c>
      <c r="N24" s="176">
        <f ca="1">SUMIF('8. Risk Management &amp; Assurance'!$D$12:$D$61,'Summary of ODA Costs'!$K$13,'8. Risk Management &amp; Assurance'!$O$12:$O$61)</f>
        <v>0</v>
      </c>
      <c r="O24" s="176">
        <f ca="1">SUMIF('8. Risk Management &amp; Assurance'!$D$12:$D$61,'Summary of ODA Costs'!$K$13,'8. Risk Management &amp; Assurance'!$Q$12:$Q$61)</f>
        <v>0</v>
      </c>
      <c r="P24" s="176">
        <f ca="1">SUMIF('8. Risk Management &amp; Assurance'!$D$12:$D$61,'Summary of ODA Costs'!$K$13,'8. Risk Management &amp; Assurance'!$S$12:$S$61)</f>
        <v>0</v>
      </c>
      <c r="Q24" s="152">
        <f ca="1">SUM(L24:P24)</f>
        <v>0</v>
      </c>
      <c r="R24" s="258"/>
    </row>
    <row r="25" spans="1:18" ht="15" customHeight="1" x14ac:dyDescent="0.25">
      <c r="B25" s="64"/>
      <c r="C25" s="209" t="s">
        <v>420</v>
      </c>
      <c r="D25" s="176">
        <f ca="1">SUMIF('9. External Intervention Costs'!$D$14:$D$80,'Summary of ODA Costs'!$C13,'9. External Intervention Costs'!$I$14:$I$80)</f>
        <v>0</v>
      </c>
      <c r="E25" s="176">
        <f ca="1">SUMIF('9. External Intervention Costs'!$D$14:$D$80,'Summary of ODA Costs'!$C13,'9. External Intervention Costs'!$J$14:$J$80)</f>
        <v>0</v>
      </c>
      <c r="F25" s="176">
        <f ca="1">SUMIF('9. External Intervention Costs'!$D$14:$D$80,'Summary of ODA Costs'!$C13,'9. External Intervention Costs'!$K$14:$K$80)</f>
        <v>0</v>
      </c>
      <c r="G25" s="176">
        <f ca="1">SUMIF('9. External Intervention Costs'!$D$14:$D$80,'Summary of ODA Costs'!$C13,'9. External Intervention Costs'!$L$14:$L$80)</f>
        <v>0</v>
      </c>
      <c r="H25" s="176">
        <f ca="1">SUMIF('9. External Intervention Costs'!$D$14:$D$80,'Summary of ODA Costs'!$C13,'9. External Intervention Costs'!$M$14:$M$80)</f>
        <v>0</v>
      </c>
      <c r="I25" s="152">
        <f t="shared" ca="1" si="0"/>
        <v>0</v>
      </c>
      <c r="J25" s="255"/>
      <c r="K25" s="209" t="s">
        <v>420</v>
      </c>
      <c r="L25" s="176">
        <f ca="1">SUMIF('9. External Intervention Costs'!$D$14:$D$80,'Summary of ODA Costs'!$K13,'9. External Intervention Costs'!$I$14:$I$80)</f>
        <v>0</v>
      </c>
      <c r="M25" s="176">
        <f ca="1">SUMIF('9. External Intervention Costs'!$D$14:$D$80,'Summary of ODA Costs'!$K13,'9. External Intervention Costs'!$J$14:$J$80)</f>
        <v>0</v>
      </c>
      <c r="N25" s="176">
        <f ca="1">SUMIF('9. External Intervention Costs'!$D$14:$D$80,'Summary of ODA Costs'!$K13,'9. External Intervention Costs'!$K$14:$K$80)</f>
        <v>0</v>
      </c>
      <c r="O25" s="176">
        <f ca="1">SUMIF('9. External Intervention Costs'!$D$14:$D$80,'Summary of ODA Costs'!$K13,'9. External Intervention Costs'!$L$14:$L$80)</f>
        <v>0</v>
      </c>
      <c r="P25" s="176">
        <f ca="1">SUMIF('9. External Intervention Costs'!$D$14:$D$80,'Summary of ODA Costs'!$K13,'9. External Intervention Costs'!$M$14:$M$80)</f>
        <v>0</v>
      </c>
      <c r="Q25" s="152">
        <f t="shared" ca="1" si="1"/>
        <v>0</v>
      </c>
      <c r="R25" s="258"/>
    </row>
    <row r="26" spans="1:18" ht="15" customHeight="1" x14ac:dyDescent="0.25">
      <c r="B26" s="64"/>
      <c r="C26" s="179" t="s">
        <v>8</v>
      </c>
      <c r="D26" s="176">
        <f ca="1">SUMIF('10. Other Direct Costs '!$D$12:$D$61,'Summary of ODA Costs'!$C$13,'10. Other Direct Costs '!$K$12:$K$61)</f>
        <v>119082</v>
      </c>
      <c r="E26" s="176">
        <f ca="1">SUMIF('10. Other Direct Costs '!$D$12:$D$61,'Summary of ODA Costs'!$C$13,'10. Other Direct Costs '!$M$12:$M$61)</f>
        <v>166102</v>
      </c>
      <c r="F26" s="176">
        <f ca="1">SUMIF('10. Other Direct Costs '!$D$12:$D$61,'Summary of ODA Costs'!$C$13,'10. Other Direct Costs '!$O$12:$O$61)</f>
        <v>179353</v>
      </c>
      <c r="G26" s="176">
        <f ca="1">SUMIF('10. Other Direct Costs '!$D$12:$D$61,'Summary of ODA Costs'!$C$13,'10. Other Direct Costs '!$Q$12:$Q$61)</f>
        <v>132333</v>
      </c>
      <c r="H26" s="176">
        <f ca="1">SUMIF('10. Other Direct Costs '!$D$12:$D$61,'Summary of ODA Costs'!$C$13,'10. Other Direct Costs '!$S$12:$S$61)</f>
        <v>35134</v>
      </c>
      <c r="I26" s="152">
        <f t="shared" ca="1" si="0"/>
        <v>632004</v>
      </c>
      <c r="J26" s="255"/>
      <c r="K26" s="179" t="s">
        <v>8</v>
      </c>
      <c r="L26" s="176">
        <f ca="1">SUMIF('10. Other Direct Costs '!$D$12:$D$61,'Summary of ODA Costs'!$K$13,'10. Other Direct Costs '!$K$12:$K$61)</f>
        <v>1400</v>
      </c>
      <c r="M26" s="176">
        <f ca="1">SUMIF('10. Other Direct Costs '!$D$12:$D$61,'Summary of ODA Costs'!$K$13,'10. Other Direct Costs '!$M$12:$M$61)</f>
        <v>11800</v>
      </c>
      <c r="N26" s="176">
        <f ca="1">SUMIF('10. Other Direct Costs '!$D$12:$D$61,'Summary of ODA Costs'!$K$13,'10. Other Direct Costs '!$O$12:$O$61)</f>
        <v>28500</v>
      </c>
      <c r="O26" s="176">
        <f ca="1">SUMIF('10. Other Direct Costs '!$D$12:$D$61,'Summary of ODA Costs'!$K$13,'10. Other Direct Costs '!$Q$12:$Q$61)</f>
        <v>17600</v>
      </c>
      <c r="P26" s="176">
        <f ca="1">SUMIF('10. Other Direct Costs '!$D$12:$D$61,'Summary of ODA Costs'!$K$13,'10. Other Direct Costs '!$S$12:$S$61)</f>
        <v>16700</v>
      </c>
      <c r="Q26" s="152">
        <f t="shared" ca="1" si="1"/>
        <v>76000</v>
      </c>
      <c r="R26" s="258"/>
    </row>
    <row r="27" spans="1:18" ht="15" customHeight="1" thickBot="1" x14ac:dyDescent="0.3">
      <c r="B27" s="64"/>
      <c r="C27" s="180" t="s">
        <v>290</v>
      </c>
      <c r="D27" s="176">
        <f ca="1">SUMIF('11. Indirect Costs'!$C$13:$C$62,'Summary of ODA Costs'!$C$13,'11. Indirect Costs'!$M$13:$M$62)</f>
        <v>13860</v>
      </c>
      <c r="E27" s="176">
        <f ca="1">SUMIF('11. Indirect Costs'!$C$13:$C$62,'Summary of ODA Costs'!$C$13,'11. Indirect Costs'!$Q$13:$Q$62)</f>
        <v>22500</v>
      </c>
      <c r="F27" s="176">
        <f ca="1">SUMIF('11. Indirect Costs'!$C$13:$C$62,'Summary of ODA Costs'!$C$13,'11. Indirect Costs'!$U$13:$U$62)</f>
        <v>15300</v>
      </c>
      <c r="G27" s="176">
        <f ca="1">SUMIF('11. Indirect Costs'!$C$13:$C$62,'Summary of ODA Costs'!$C$13,'11. Indirect Costs'!$Y$13:$Y$62)</f>
        <v>15300</v>
      </c>
      <c r="H27" s="176">
        <f ca="1">SUMIF('11. Indirect Costs'!$C$13:$C$62,'Summary of ODA Costs'!$C$13,'11. Indirect Costs'!$AC$13:$AC$62)</f>
        <v>0</v>
      </c>
      <c r="I27" s="152">
        <f t="shared" ca="1" si="0"/>
        <v>66960</v>
      </c>
      <c r="J27" s="255"/>
      <c r="K27" s="180" t="s">
        <v>290</v>
      </c>
      <c r="L27" s="176">
        <f ca="1">SUMIF('11. Indirect Costs'!$C$13:$C$62,'Summary of ODA Costs'!$K$13,'11. Indirect Costs'!$M$13:$M$62)</f>
        <v>840</v>
      </c>
      <c r="M27" s="176">
        <f ca="1">SUMIF('11. Indirect Costs'!$C$13:$C$62,'Summary of ODA Costs'!$K$13,'11. Indirect Costs'!$Q$13:$Q$62)</f>
        <v>1680</v>
      </c>
      <c r="N27" s="176">
        <f ca="1">SUMIF('11. Indirect Costs'!$C$13:$C$62,'Summary of ODA Costs'!$K$13,'11. Indirect Costs'!$U$13:$U$62)</f>
        <v>1680</v>
      </c>
      <c r="O27" s="176">
        <f ca="1">SUMIF('11. Indirect Costs'!$C$13:$C$62,'Summary of ODA Costs'!$K$13,'11. Indirect Costs'!$Y$13:$Y$62)</f>
        <v>840</v>
      </c>
      <c r="P27" s="176">
        <f ca="1">SUMIF('11. Indirect Costs'!$C$13:$C$62,'Summary of ODA Costs'!$K$13,'11. Indirect Costs'!$AC$13:$AC$62)</f>
        <v>0</v>
      </c>
      <c r="Q27" s="152">
        <f t="shared" ca="1" si="1"/>
        <v>5040</v>
      </c>
      <c r="R27" s="258"/>
    </row>
    <row r="28" spans="1:18" ht="15" customHeight="1" thickBot="1" x14ac:dyDescent="0.3">
      <c r="B28" s="64"/>
      <c r="C28" s="112" t="s">
        <v>150</v>
      </c>
      <c r="D28" s="177">
        <f ca="1">SUM(D18:D27)</f>
        <v>386242</v>
      </c>
      <c r="E28" s="173">
        <f t="shared" ref="E28:H28" ca="1" si="2">SUM(E18:E27)</f>
        <v>527002</v>
      </c>
      <c r="F28" s="173">
        <f t="shared" ca="1" si="2"/>
        <v>448053</v>
      </c>
      <c r="G28" s="173">
        <f t="shared" ca="1" si="2"/>
        <v>396133</v>
      </c>
      <c r="H28" s="174">
        <f t="shared" ca="1" si="2"/>
        <v>35134</v>
      </c>
      <c r="I28" s="113">
        <f ca="1">SUM(I18:I27)</f>
        <v>1792564</v>
      </c>
      <c r="J28" s="255"/>
      <c r="K28" s="112" t="s">
        <v>150</v>
      </c>
      <c r="L28" s="173">
        <f t="shared" ref="L28:Q28" ca="1" si="3">SUM(L18:L27)</f>
        <v>11640</v>
      </c>
      <c r="M28" s="173">
        <f t="shared" ca="1" si="3"/>
        <v>36280</v>
      </c>
      <c r="N28" s="173">
        <f t="shared" ca="1" si="3"/>
        <v>46980</v>
      </c>
      <c r="O28" s="173">
        <f t="shared" ca="1" si="3"/>
        <v>26840</v>
      </c>
      <c r="P28" s="173">
        <f t="shared" ca="1" si="3"/>
        <v>16700</v>
      </c>
      <c r="Q28" s="113">
        <f t="shared" ca="1" si="3"/>
        <v>138440</v>
      </c>
      <c r="R28" s="258"/>
    </row>
    <row r="29" spans="1:18" ht="15" customHeight="1" x14ac:dyDescent="0.25">
      <c r="B29" s="64"/>
      <c r="C29" s="294" t="s">
        <v>17</v>
      </c>
      <c r="D29" s="258"/>
      <c r="E29" s="258"/>
      <c r="F29" s="258"/>
      <c r="G29" s="258"/>
      <c r="H29" s="258"/>
      <c r="I29" s="258"/>
      <c r="J29" s="298"/>
      <c r="K29" s="294" t="s">
        <v>17</v>
      </c>
      <c r="L29" s="64"/>
      <c r="M29" s="64"/>
      <c r="N29" s="64"/>
      <c r="O29" s="64"/>
      <c r="P29" s="64"/>
      <c r="Q29" s="64"/>
      <c r="R29" s="258"/>
    </row>
    <row r="30" spans="1:18" ht="15" customHeight="1" x14ac:dyDescent="0.25">
      <c r="A30" s="508">
        <f>A13+2</f>
        <v>3</v>
      </c>
      <c r="B30" s="64"/>
      <c r="C30" s="106" t="str">
        <f ca="1">IFERROR(OFFSET('START - AWARD DETAILS'!$C$20,MATCH(A30,'START - AWARD DETAILS'!$S$20:$S$40,0)-1,0),"")</f>
        <v>University of Liberal Arts (ULAB)</v>
      </c>
      <c r="D30" s="258"/>
      <c r="E30" s="258"/>
      <c r="F30" s="258"/>
      <c r="G30" s="258"/>
      <c r="H30" s="258"/>
      <c r="I30" s="258"/>
      <c r="J30" s="298"/>
      <c r="K30" s="505" t="str">
        <f ca="1">IFERROR(OFFSET('START - AWARD DETAILS'!$C$20,MATCH(A30+1,'START - AWARD DETAILS'!$S$20:$S$40,0)-1,0),"")</f>
        <v>Institute of Reseach and Development (IRD)</v>
      </c>
      <c r="L30" s="64"/>
      <c r="M30" s="64"/>
      <c r="N30" s="64"/>
      <c r="O30" s="64"/>
      <c r="P30" s="64"/>
      <c r="Q30" s="64"/>
      <c r="R30" s="258"/>
    </row>
    <row r="31" spans="1:18" ht="15" customHeight="1" x14ac:dyDescent="0.25">
      <c r="B31" s="64"/>
      <c r="C31" s="294" t="s">
        <v>415</v>
      </c>
      <c r="D31" s="258"/>
      <c r="E31" s="258"/>
      <c r="F31" s="258"/>
      <c r="G31" s="258"/>
      <c r="H31" s="258"/>
      <c r="I31" s="258"/>
      <c r="J31" s="298"/>
      <c r="K31" s="294" t="s">
        <v>415</v>
      </c>
      <c r="L31" s="64"/>
      <c r="M31" s="64"/>
      <c r="N31" s="64"/>
      <c r="O31" s="64"/>
      <c r="P31" s="64"/>
      <c r="Q31" s="64"/>
      <c r="R31" s="258"/>
    </row>
    <row r="32" spans="1:18" ht="15" customHeight="1" x14ac:dyDescent="0.25">
      <c r="B32" s="64"/>
      <c r="C32" s="106" t="str">
        <f ca="1">IFERROR(VLOOKUP($C30,'START - AWARD DETAILS'!$C$21:$E$40,3,0),"")</f>
        <v>Bangladesh</v>
      </c>
      <c r="D32" s="258"/>
      <c r="E32" s="258"/>
      <c r="F32" s="258"/>
      <c r="G32" s="258"/>
      <c r="H32" s="258"/>
      <c r="I32" s="258"/>
      <c r="J32" s="298"/>
      <c r="K32" s="106" t="str">
        <f ca="1">IFERROR(VLOOKUP($K30,'START - AWARD DETAILS'!$C$21:$E$40,3,0),"")</f>
        <v>Sri Lanka</v>
      </c>
      <c r="L32" s="64"/>
      <c r="M32" s="64"/>
      <c r="N32" s="64"/>
      <c r="O32" s="64"/>
      <c r="P32" s="64"/>
      <c r="Q32" s="64"/>
      <c r="R32" s="258"/>
    </row>
    <row r="33" spans="1:18" ht="15" customHeight="1" thickBot="1" x14ac:dyDescent="0.3">
      <c r="B33" s="64"/>
      <c r="C33" s="109"/>
      <c r="D33" s="64"/>
      <c r="E33" s="64"/>
      <c r="F33" s="64"/>
      <c r="G33" s="64"/>
      <c r="H33" s="64"/>
      <c r="I33" s="64"/>
      <c r="J33" s="255"/>
      <c r="K33" s="109"/>
      <c r="L33" s="64"/>
      <c r="M33" s="64"/>
      <c r="N33" s="64"/>
      <c r="O33" s="64"/>
      <c r="P33" s="64"/>
      <c r="Q33" s="64"/>
      <c r="R33" s="258"/>
    </row>
    <row r="34" spans="1:18" ht="15" customHeight="1" thickBot="1" x14ac:dyDescent="0.3">
      <c r="B34" s="64"/>
      <c r="C34" s="109"/>
      <c r="D34" s="144" t="s">
        <v>285</v>
      </c>
      <c r="E34" s="171" t="s">
        <v>286</v>
      </c>
      <c r="F34" s="171" t="s">
        <v>287</v>
      </c>
      <c r="G34" s="171" t="s">
        <v>288</v>
      </c>
      <c r="H34" s="172" t="s">
        <v>289</v>
      </c>
      <c r="I34" s="115" t="s">
        <v>291</v>
      </c>
      <c r="J34" s="255"/>
      <c r="K34" s="109"/>
      <c r="L34" s="144" t="s">
        <v>285</v>
      </c>
      <c r="M34" s="171" t="s">
        <v>286</v>
      </c>
      <c r="N34" s="171" t="s">
        <v>287</v>
      </c>
      <c r="O34" s="171" t="s">
        <v>288</v>
      </c>
      <c r="P34" s="172" t="s">
        <v>289</v>
      </c>
      <c r="Q34" s="115" t="s">
        <v>291</v>
      </c>
      <c r="R34" s="258"/>
    </row>
    <row r="35" spans="1:18" ht="15" customHeight="1" x14ac:dyDescent="0.25">
      <c r="B35" s="64"/>
      <c r="C35" s="506" t="s">
        <v>442</v>
      </c>
      <c r="D35" s="176">
        <f ca="1">SUMIFS('2. Annual Costs of Staff Posts'!$O$13:$O$311,'2. Annual Costs of Staff Posts'!$I$13:$I$311,"&lt;&gt;External Intervention Staff",'2. Annual Costs of Staff Posts'!$D$13:$D$311,'Summary of ODA Costs'!$C$30)</f>
        <v>8400</v>
      </c>
      <c r="E35" s="176">
        <f ca="1">SUMIFS('2. Annual Costs of Staff Posts'!$T$13:$T$311,'2. Annual Costs of Staff Posts'!$I$13:$I$311,"&lt;&gt;External Intervention Staff",'2. Annual Costs of Staff Posts'!$D$13:$D$311,'Summary of ODA Costs'!$C$30)</f>
        <v>16800</v>
      </c>
      <c r="F35" s="176">
        <f ca="1">SUMIFS('2. Annual Costs of Staff Posts'!$Y$13:$Y$311,'2. Annual Costs of Staff Posts'!$I$13:$I$311,"&lt;&gt;External Intervention Staff",'2. Annual Costs of Staff Posts'!$D$13:$D$311,'Summary of ODA Costs'!$C$30)</f>
        <v>16800</v>
      </c>
      <c r="G35" s="176">
        <f ca="1">SUMIFS('2. Annual Costs of Staff Posts'!$AD$13:$AD$311,'2. Annual Costs of Staff Posts'!$I$13:$I$311,"&lt;&gt;External Intervention Staff",'2. Annual Costs of Staff Posts'!$D$13:$D$311,'Summary of ODA Costs'!$C$30)</f>
        <v>8400</v>
      </c>
      <c r="H35" s="176">
        <f ca="1">SUMIFS('2. Annual Costs of Staff Posts'!$AI$13:$AI$311,'2. Annual Costs of Staff Posts'!$I$13:$I$311,"&lt;&gt;External Intervention Staff",'2. Annual Costs of Staff Posts'!$D$13:$D$311,'Summary of ODA Costs'!$C$30)</f>
        <v>0</v>
      </c>
      <c r="I35" s="150">
        <f ca="1">SUM(D35:H35)</f>
        <v>50400</v>
      </c>
      <c r="J35" s="255"/>
      <c r="K35" s="506" t="s">
        <v>442</v>
      </c>
      <c r="L35" s="688">
        <f ca="1">SUMIFS('2. Annual Costs of Staff Posts'!$O$13:$O$311,'2. Annual Costs of Staff Posts'!$I$13:$I$311,"&lt;&gt;External Intervention Staff",'2. Annual Costs of Staff Posts'!$D$13:$D$311,'Summary of ODA Costs'!$K$30)</f>
        <v>8400</v>
      </c>
      <c r="M35" s="689">
        <f ca="1">SUMIFS('2. Annual Costs of Staff Posts'!$T$13:$T$311,'2. Annual Costs of Staff Posts'!$I$13:$I$311,"&lt;&gt;External Intervention Staff",'2. Annual Costs of Staff Posts'!$D$13:$D$311,'Summary of ODA Costs'!$K$30)</f>
        <v>16800</v>
      </c>
      <c r="N35" s="689">
        <f ca="1">SUMIFS('2. Annual Costs of Staff Posts'!$Y$13:$Y$311,'2. Annual Costs of Staff Posts'!$I$13:$I$311,"&lt;&gt;External Intervention Staff",'2. Annual Costs of Staff Posts'!$D$13:$D$311,'Summary of ODA Costs'!$K$30)</f>
        <v>16800</v>
      </c>
      <c r="O35" s="689">
        <f ca="1">SUMIFS('2. Annual Costs of Staff Posts'!$AD$13:$AD$311,'2. Annual Costs of Staff Posts'!$I$13:$I$311,"&lt;&gt;External Intervention Staff",'2. Annual Costs of Staff Posts'!$D$13:$D$311,'Summary of ODA Costs'!$K$30)</f>
        <v>8400</v>
      </c>
      <c r="P35" s="690">
        <f ca="1">SUMIFS('2. Annual Costs of Staff Posts'!$AI$13:$AI$311,'2. Annual Costs of Staff Posts'!$I$13:$I$311,"&lt;&gt;External Intervention Staff",'2. Annual Costs of Staff Posts'!$D$13:$D$311,'Summary of ODA Costs'!$K$30)</f>
        <v>0</v>
      </c>
      <c r="Q35" s="150">
        <f ca="1">SUM(L35:P35)</f>
        <v>50400</v>
      </c>
      <c r="R35" s="258"/>
    </row>
    <row r="36" spans="1:18" ht="15" customHeight="1" x14ac:dyDescent="0.25">
      <c r="B36" s="64"/>
      <c r="C36" s="178" t="s">
        <v>4</v>
      </c>
      <c r="D36" s="176">
        <f ca="1">SUMIF('3.Travel,Subsistence&amp;Conference'!$E$12:$E$70,'Summary of ODA Costs'!$C$30,'3.Travel,Subsistence&amp;Conference'!$L$12:$L$70)</f>
        <v>0</v>
      </c>
      <c r="E36" s="176">
        <f ca="1">SUMIF('3.Travel,Subsistence&amp;Conference'!$E$12:$E$70,'Summary of ODA Costs'!$C$30,'3.Travel,Subsistence&amp;Conference'!$N$12:$N$70)</f>
        <v>5000</v>
      </c>
      <c r="F36" s="176">
        <f ca="1">SUMIF('3.Travel,Subsistence&amp;Conference'!$E$12:$E$70,'Summary of ODA Costs'!$C$30,'3.Travel,Subsistence&amp;Conference'!$P$12:$P$70)</f>
        <v>0</v>
      </c>
      <c r="G36" s="176">
        <f ca="1">SUMIF('3.Travel,Subsistence&amp;Conference'!$E$12:$E$70,'Summary of ODA Costs'!$C$30,'3.Travel,Subsistence&amp;Conference'!$R$12:$R$70)</f>
        <v>0</v>
      </c>
      <c r="H36" s="176">
        <f ca="1">SUMIF('3.Travel,Subsistence&amp;Conference'!$E$12:$E$70,'Summary of ODA Costs'!$C$30,'3.Travel,Subsistence&amp;Conference'!$T$12:$T$70)</f>
        <v>0</v>
      </c>
      <c r="I36" s="152">
        <f t="shared" ref="I36:I44" ca="1" si="4">SUM(D36:H36)</f>
        <v>5000</v>
      </c>
      <c r="J36" s="255"/>
      <c r="K36" s="178" t="s">
        <v>4</v>
      </c>
      <c r="L36" s="176">
        <f ca="1">SUMIF('3.Travel,Subsistence&amp;Conference'!$E$12:$E$70,'Summary of ODA Costs'!$K$30,'3.Travel,Subsistence&amp;Conference'!$L$12:$L$70)</f>
        <v>0</v>
      </c>
      <c r="M36" s="176">
        <f ca="1">SUMIF('3.Travel,Subsistence&amp;Conference'!$E$12:$E$70,'Summary of ODA Costs'!$K$30,'3.Travel,Subsistence&amp;Conference'!$N$12:$N$70)</f>
        <v>5000</v>
      </c>
      <c r="N36" s="176">
        <f ca="1">SUMIF('3.Travel,Subsistence&amp;Conference'!$E$12:$E$70,'Summary of ODA Costs'!$K$30,'3.Travel,Subsistence&amp;Conference'!$P$12:$P$70)</f>
        <v>0</v>
      </c>
      <c r="O36" s="176">
        <f ca="1">SUMIF('3.Travel,Subsistence&amp;Conference'!$E$12:$E$70,'Summary of ODA Costs'!$K$30,'3.Travel,Subsistence&amp;Conference'!$R$12:$R$70)</f>
        <v>0</v>
      </c>
      <c r="P36" s="176">
        <f ca="1">SUMIF('3.Travel,Subsistence&amp;Conference'!$E$12:$E$70,'Summary of ODA Costs'!$K$30,'3.Travel,Subsistence&amp;Conference'!$T$12:$T$70)</f>
        <v>0</v>
      </c>
      <c r="Q36" s="152">
        <f t="shared" ref="Q36:Q44" ca="1" si="5">SUM(L36:P36)</f>
        <v>5000</v>
      </c>
      <c r="R36" s="258"/>
    </row>
    <row r="37" spans="1:18" ht="15" customHeight="1" x14ac:dyDescent="0.25">
      <c r="B37" s="64"/>
      <c r="C37" s="178" t="s">
        <v>5</v>
      </c>
      <c r="D37" s="176">
        <f ca="1">SUMIF('4. Equipment'!$D$12:$D$82,'Summary of ODA Costs'!$C$30,'4. Equipment'!$L$12:$L$82)</f>
        <v>0</v>
      </c>
      <c r="E37" s="176">
        <f ca="1">SUMIF('4. Equipment'!$D$12:$D$82,'Summary of ODA Costs'!$C$30,'4. Equipment'!$N$12:$N$82)</f>
        <v>0</v>
      </c>
      <c r="F37" s="176">
        <f ca="1">SUMIF('4. Equipment'!$D$12:$D$82,'Summary of ODA Costs'!$C$30,'4. Equipment'!$P$12:$P$82)</f>
        <v>0</v>
      </c>
      <c r="G37" s="176">
        <f ca="1">SUMIF('4. Equipment'!$D$12:$D$82,'Summary of ODA Costs'!$C$30,'4. Equipment'!$R$12:$R$82)</f>
        <v>0</v>
      </c>
      <c r="H37" s="176">
        <f ca="1">SUMIF('4. Equipment'!$D$12:$D$82,'Summary of ODA Costs'!$C$30,'4. Equipment'!$T$12:$T$82)</f>
        <v>0</v>
      </c>
      <c r="I37" s="152">
        <f t="shared" ca="1" si="4"/>
        <v>0</v>
      </c>
      <c r="J37" s="255"/>
      <c r="K37" s="178" t="s">
        <v>5</v>
      </c>
      <c r="L37" s="176">
        <f ca="1">SUMIF('4. Equipment'!$D$12:$D$82,'Summary of ODA Costs'!$K$30,'4. Equipment'!$L$12:$L$82)</f>
        <v>0</v>
      </c>
      <c r="M37" s="176">
        <f ca="1">SUMIF('4. Equipment'!$D$12:$D$82,'Summary of ODA Costs'!$K$30,'4. Equipment'!$N$12:$N$82)</f>
        <v>0</v>
      </c>
      <c r="N37" s="176">
        <f ca="1">SUMIF('4. Equipment'!$D$12:$D$82,'Summary of ODA Costs'!$K$30,'4. Equipment'!$P$12:$P$82)</f>
        <v>0</v>
      </c>
      <c r="O37" s="176">
        <f ca="1">SUMIF('4. Equipment'!$D$12:$D$82,'Summary of ODA Costs'!$K$30,'4. Equipment'!$R$12:$R$82)</f>
        <v>0</v>
      </c>
      <c r="P37" s="176">
        <f ca="1">SUMIF('4. Equipment'!$D$12:$D$82,'Summary of ODA Costs'!$K$30,'4. Equipment'!$T$12:$T$82)</f>
        <v>0</v>
      </c>
      <c r="Q37" s="152">
        <f t="shared" ca="1" si="5"/>
        <v>0</v>
      </c>
      <c r="R37" s="258"/>
    </row>
    <row r="38" spans="1:18" ht="15" customHeight="1" x14ac:dyDescent="0.25">
      <c r="B38" s="64"/>
      <c r="C38" s="179" t="s">
        <v>6</v>
      </c>
      <c r="D38" s="176">
        <f ca="1">SUMIF('5. Consumables'!$D$12:$D$61,'Summary of ODA Costs'!$C$30,'5. Consumables'!$K$12:$K$61)</f>
        <v>0</v>
      </c>
      <c r="E38" s="176">
        <f ca="1">SUMIF('5. Consumables'!$D$12:$D$61,'Summary of ODA Costs'!$C$30,'5. Consumables'!$M$12:$M$61)</f>
        <v>0</v>
      </c>
      <c r="F38" s="176">
        <f ca="1">SUMIF('5. Consumables'!$D$12:$D$61,'Summary of ODA Costs'!$C$30,'5. Consumables'!$O$12:$O$61)</f>
        <v>0</v>
      </c>
      <c r="G38" s="176">
        <f ca="1">SUMIF('5. Consumables'!$D$12:$D$61,'Summary of ODA Costs'!$C$30,'5. Consumables'!$Q$12:$Q$61)</f>
        <v>0</v>
      </c>
      <c r="H38" s="176">
        <f ca="1">SUMIF('5. Consumables'!$D$12:$D$61,'Summary of ODA Costs'!$C$30,'5. Consumables'!$S$12:$S$61)</f>
        <v>0</v>
      </c>
      <c r="I38" s="152">
        <f t="shared" ca="1" si="4"/>
        <v>0</v>
      </c>
      <c r="J38" s="255"/>
      <c r="K38" s="179" t="s">
        <v>6</v>
      </c>
      <c r="L38" s="176">
        <f ca="1">SUMIF('5. Consumables'!$D$12:$D$61,'Summary of ODA Costs'!$K$30,'5. Consumables'!$K$12:$K$61)</f>
        <v>0</v>
      </c>
      <c r="M38" s="176">
        <f ca="1">SUMIF('5. Consumables'!$D$12:$D$61,'Summary of ODA Costs'!$K$30,'5. Consumables'!$M$12:$M$61)</f>
        <v>0</v>
      </c>
      <c r="N38" s="176">
        <f ca="1">SUMIF('5. Consumables'!$D$12:$D$61,'Summary of ODA Costs'!$K$30,'5. Consumables'!$O$12:$O$61)</f>
        <v>0</v>
      </c>
      <c r="O38" s="176">
        <f ca="1">SUMIF('5. Consumables'!$D$12:$D$61,'Summary of ODA Costs'!$K$30,'5. Consumables'!$Q$12:$Q$61)</f>
        <v>0</v>
      </c>
      <c r="P38" s="176">
        <f ca="1">SUMIF('5. Consumables'!$D$12:$D$61,'Summary of ODA Costs'!$K$30,'5. Consumables'!$S$12:$S$61)</f>
        <v>0</v>
      </c>
      <c r="Q38" s="152">
        <f t="shared" ca="1" si="5"/>
        <v>0</v>
      </c>
      <c r="R38" s="258"/>
    </row>
    <row r="39" spans="1:18" ht="15" customHeight="1" x14ac:dyDescent="0.25">
      <c r="B39" s="64"/>
      <c r="C39" s="179" t="s">
        <v>469</v>
      </c>
      <c r="D39" s="176">
        <f ca="1">SUMIF('6. CPI'!$D$12:$D$61,'Summary of ODA Costs'!$C$30,'6. CPI'!$K$12:$K$61)</f>
        <v>1000</v>
      </c>
      <c r="E39" s="176">
        <f ca="1">SUMIF('6. CPI'!$D$12:$D$61,'Summary of ODA Costs'!$C$30,'6. CPI'!$M$12:$M$61)</f>
        <v>1000</v>
      </c>
      <c r="F39" s="176">
        <f ca="1">SUMIF('6. CPI'!$D$12:$D$61,'Summary of ODA Costs'!$C$30,'6. CPI'!$O$12:$O$61)</f>
        <v>0</v>
      </c>
      <c r="G39" s="176">
        <f ca="1">SUMIF('6. CPI'!$D$12:$D$61,'Summary of ODA Costs'!$C$30,'6. CPI'!$Q$12:$Q$61)</f>
        <v>0</v>
      </c>
      <c r="H39" s="176">
        <f ca="1">SUMIF('6. CPI'!$D$12:$D$61,'Summary of ODA Costs'!$C$30,'6. CPI'!$S$12:$S$61)</f>
        <v>0</v>
      </c>
      <c r="I39" s="152">
        <f t="shared" ca="1" si="4"/>
        <v>2000</v>
      </c>
      <c r="J39" s="255"/>
      <c r="K39" s="179" t="s">
        <v>469</v>
      </c>
      <c r="L39" s="176">
        <f ca="1">SUMIF('6. CPI'!$D$12:$D$61,'Summary of ODA Costs'!$K$30,'6. CPI'!$K$12:$K$61)</f>
        <v>1000</v>
      </c>
      <c r="M39" s="176">
        <f ca="1">SUMIF('6. CPI'!$D$12:$D$61,'Summary of ODA Costs'!$K$30,'6. CPI'!$M$12:$M$61)</f>
        <v>1000</v>
      </c>
      <c r="N39" s="176">
        <f ca="1">SUMIF('6. CPI'!$D$12:$D$61,'Summary of ODA Costs'!$K$30,'6. CPI'!$O$12:$O$61)</f>
        <v>0</v>
      </c>
      <c r="O39" s="176">
        <f ca="1">SUMIF('6. CPI'!$D$12:$D$61,'Summary of ODA Costs'!$K$30,'6. CPI'!$Q$12:$Q$61)</f>
        <v>0</v>
      </c>
      <c r="P39" s="176">
        <f ca="1">SUMIF('6. CPI'!$D$12:$D$61,'Summary of ODA Costs'!$K$30,'6. CPI'!$S$12:$S$61)</f>
        <v>0</v>
      </c>
      <c r="Q39" s="152">
        <f t="shared" ca="1" si="5"/>
        <v>2000</v>
      </c>
      <c r="R39" s="258"/>
    </row>
    <row r="40" spans="1:18" ht="15" customHeight="1" x14ac:dyDescent="0.25">
      <c r="B40" s="64"/>
      <c r="C40" s="209" t="s">
        <v>7</v>
      </c>
      <c r="D40" s="176">
        <f ca="1">SUMIF('7. Dissemination'!$D$12:$D$61,'Summary of ODA Costs'!$C$30,'7. Dissemination'!$K$12:$K$61)</f>
        <v>0</v>
      </c>
      <c r="E40" s="176">
        <f ca="1">SUMIF('7. Dissemination'!$D$12:$D$61,'Summary of ODA Costs'!$C$30,'7. Dissemination'!$M$12:$M$61)</f>
        <v>0</v>
      </c>
      <c r="F40" s="176">
        <f ca="1">SUMIF('7. Dissemination'!$D$12:$D$61,'Summary of ODA Costs'!$C$30,'7. Dissemination'!$O$12:$O$61)</f>
        <v>0</v>
      </c>
      <c r="G40" s="176">
        <f ca="1">SUMIF('7. Dissemination'!$D$12:$D$61,'Summary of ODA Costs'!$C$30,'7. Dissemination'!$Q$12:$Q$61)</f>
        <v>0</v>
      </c>
      <c r="H40" s="176">
        <f ca="1">SUMIF('7. Dissemination'!$D$12:$D$61,'Summary of ODA Costs'!$C$30,'7. Dissemination'!$S$12:$S$61)</f>
        <v>0</v>
      </c>
      <c r="I40" s="152">
        <f t="shared" ca="1" si="4"/>
        <v>0</v>
      </c>
      <c r="J40" s="255"/>
      <c r="K40" s="209" t="s">
        <v>7</v>
      </c>
      <c r="L40" s="176">
        <f ca="1">SUMIF('7. Dissemination'!$D$12:$D$61,'Summary of ODA Costs'!$K$30,'7. Dissemination'!$K$12:$K$61)</f>
        <v>0</v>
      </c>
      <c r="M40" s="176">
        <f ca="1">SUMIF('7. Dissemination'!$D$12:$D$61,'Summary of ODA Costs'!$K$30,'7. Dissemination'!$M$12:$M$61)</f>
        <v>0</v>
      </c>
      <c r="N40" s="176">
        <f ca="1">SUMIF('7. Dissemination'!$D$12:$D$61,'Summary of ODA Costs'!$K$30,'7. Dissemination'!$O$12:$O$61)</f>
        <v>0</v>
      </c>
      <c r="O40" s="176">
        <f ca="1">SUMIF('7. Dissemination'!$D$12:$D$61,'Summary of ODA Costs'!$K$30,'7. Dissemination'!$Q$12:$Q$61)</f>
        <v>0</v>
      </c>
      <c r="P40" s="176">
        <f ca="1">SUMIF('7. Dissemination'!$D$12:$D$61,'Summary of ODA Costs'!$K$30,'7. Dissemination'!$S$12:$S$61)</f>
        <v>0</v>
      </c>
      <c r="Q40" s="152">
        <f t="shared" ca="1" si="5"/>
        <v>0</v>
      </c>
      <c r="R40" s="258"/>
    </row>
    <row r="41" spans="1:18" ht="15" customHeight="1" x14ac:dyDescent="0.25">
      <c r="B41" s="64"/>
      <c r="C41" s="209" t="s">
        <v>443</v>
      </c>
      <c r="D41" s="176">
        <f ca="1">SUMIF('8. Risk Management &amp; Assurance'!$D$12:$D$61,'Summary of ODA Costs'!$C$30,'8. Risk Management &amp; Assurance'!$K$12:$K$61)</f>
        <v>0</v>
      </c>
      <c r="E41" s="176">
        <f ca="1">SUMIF('8. Risk Management &amp; Assurance'!$D$12:$D$61,'Summary of ODA Costs'!$C$30,'8. Risk Management &amp; Assurance'!$M$12:$M$61)</f>
        <v>0</v>
      </c>
      <c r="F41" s="176">
        <f ca="1">SUMIF('8. Risk Management &amp; Assurance'!$D$12:$D$61,'Summary of ODA Costs'!$C$30,'8. Risk Management &amp; Assurance'!$O$12:$O$61)</f>
        <v>0</v>
      </c>
      <c r="G41" s="176">
        <f ca="1">SUMIF('8. Risk Management &amp; Assurance'!$D$12:$D$61,'Summary of ODA Costs'!$C$30,'8. Risk Management &amp; Assurance'!$Q$12:$Q$61)</f>
        <v>0</v>
      </c>
      <c r="H41" s="176">
        <f ca="1">SUMIF('8. Risk Management &amp; Assurance'!$D$12:$D$61,'Summary of ODA Costs'!$C$30,'8. Risk Management &amp; Assurance'!$S$12:$S$61)</f>
        <v>0</v>
      </c>
      <c r="I41" s="152">
        <f t="shared" ca="1" si="4"/>
        <v>0</v>
      </c>
      <c r="J41" s="255"/>
      <c r="K41" s="209" t="s">
        <v>443</v>
      </c>
      <c r="L41" s="176">
        <f ca="1">SUMIF('8. Risk Management &amp; Assurance'!$D$12:$D$61,'Summary of ODA Costs'!$K$30,'8. Risk Management &amp; Assurance'!$K$12:$K$61)</f>
        <v>0</v>
      </c>
      <c r="M41" s="176">
        <f ca="1">SUMIF('8. Risk Management &amp; Assurance'!$D$12:$D$61,'Summary of ODA Costs'!$K$30,'8. Risk Management &amp; Assurance'!$M$12:$M$61)</f>
        <v>0</v>
      </c>
      <c r="N41" s="176">
        <f ca="1">SUMIF('8. Risk Management &amp; Assurance'!$D$12:$D$61,'Summary of ODA Costs'!$K$30,'8. Risk Management &amp; Assurance'!$O$12:$O$61)</f>
        <v>0</v>
      </c>
      <c r="O41" s="176">
        <f ca="1">SUMIF('8. Risk Management &amp; Assurance'!$D$12:$D$61,'Summary of ODA Costs'!$K$30,'8. Risk Management &amp; Assurance'!$Q$12:$Q$61)</f>
        <v>0</v>
      </c>
      <c r="P41" s="176">
        <f ca="1">SUMIF('8. Risk Management &amp; Assurance'!$D$12:$D$61,'Summary of ODA Costs'!$K$30,'8. Risk Management &amp; Assurance'!$S$12:$S$61)</f>
        <v>0</v>
      </c>
      <c r="Q41" s="152">
        <f t="shared" ca="1" si="5"/>
        <v>0</v>
      </c>
      <c r="R41" s="258"/>
    </row>
    <row r="42" spans="1:18" ht="15" customHeight="1" x14ac:dyDescent="0.25">
      <c r="B42" s="64"/>
      <c r="C42" s="209" t="s">
        <v>420</v>
      </c>
      <c r="D42" s="176">
        <f ca="1">SUMIF('9. External Intervention Costs'!$D$14:$D$80,'Summary of ODA Costs'!$C30,'9. External Intervention Costs'!$I$14:$I$80)</f>
        <v>0</v>
      </c>
      <c r="E42" s="176">
        <f ca="1">SUMIF('9. External Intervention Costs'!$D$14:$D$80,'Summary of ODA Costs'!$C30,'9. External Intervention Costs'!$J$14:$J$80)</f>
        <v>0</v>
      </c>
      <c r="F42" s="176">
        <f ca="1">SUMIF('9. External Intervention Costs'!$D$14:$D$80,'Summary of ODA Costs'!$C30,'9. External Intervention Costs'!$K$14:$K$80)</f>
        <v>0</v>
      </c>
      <c r="G42" s="176">
        <f ca="1">SUMIF('9. External Intervention Costs'!$D$14:$D$80,'Summary of ODA Costs'!$C30,'9. External Intervention Costs'!$L$14:$L$80)</f>
        <v>0</v>
      </c>
      <c r="H42" s="176">
        <f ca="1">SUMIF('9. External Intervention Costs'!$D$14:$D$80,'Summary of ODA Costs'!$C30,'9. External Intervention Costs'!$M$14:$M$80)</f>
        <v>0</v>
      </c>
      <c r="I42" s="152">
        <f t="shared" ca="1" si="4"/>
        <v>0</v>
      </c>
      <c r="J42" s="255"/>
      <c r="K42" s="209" t="s">
        <v>420</v>
      </c>
      <c r="L42" s="176">
        <f ca="1">SUMIF('9. External Intervention Costs'!$D$14:$D$80,'Summary of ODA Costs'!$K30,'9. External Intervention Costs'!$I$14:$I$80)</f>
        <v>0</v>
      </c>
      <c r="M42" s="176">
        <f ca="1">SUMIF('9. External Intervention Costs'!$D$14:$D$80,'Summary of ODA Costs'!$K30,'9. External Intervention Costs'!$J$14:$J$80)</f>
        <v>0</v>
      </c>
      <c r="N42" s="176">
        <f ca="1">SUMIF('9. External Intervention Costs'!$D$14:$D$80,'Summary of ODA Costs'!$K30,'9. External Intervention Costs'!$K$14:$K$80)</f>
        <v>0</v>
      </c>
      <c r="O42" s="176">
        <f ca="1">SUMIF('9. External Intervention Costs'!$D$14:$D$80,'Summary of ODA Costs'!$K30,'9. External Intervention Costs'!$L$14:$L$80)</f>
        <v>0</v>
      </c>
      <c r="P42" s="176">
        <f ca="1">SUMIF('9. External Intervention Costs'!$D$14:$D$80,'Summary of ODA Costs'!$K30,'9. External Intervention Costs'!$M$14:$M$80)</f>
        <v>0</v>
      </c>
      <c r="Q42" s="152">
        <f t="shared" ca="1" si="5"/>
        <v>0</v>
      </c>
      <c r="R42" s="258"/>
    </row>
    <row r="43" spans="1:18" ht="15" customHeight="1" x14ac:dyDescent="0.25">
      <c r="B43" s="64"/>
      <c r="C43" s="179" t="s">
        <v>8</v>
      </c>
      <c r="D43" s="176">
        <f ca="1">SUMIF('10. Other Direct Costs '!$D$12:$D$61,'Summary of ODA Costs'!$C$30,'10. Other Direct Costs '!$K$12:$K$61)</f>
        <v>1400</v>
      </c>
      <c r="E43" s="176">
        <f ca="1">SUMIF('10. Other Direct Costs '!$D$12:$D$61,'Summary of ODA Costs'!$C$30,'10. Other Direct Costs '!$M$12:$M$61)</f>
        <v>11800</v>
      </c>
      <c r="F43" s="176">
        <f ca="1">SUMIF('10. Other Direct Costs '!$D$12:$D$61,'Summary of ODA Costs'!$C$30,'10. Other Direct Costs '!$O$12:$O$61)</f>
        <v>28500</v>
      </c>
      <c r="G43" s="176">
        <f ca="1">SUMIF('10. Other Direct Costs '!$D$12:$D$61,'Summary of ODA Costs'!$C$30,'10. Other Direct Costs '!$Q$12:$Q$61)</f>
        <v>17600</v>
      </c>
      <c r="H43" s="176">
        <f ca="1">SUMIF('10. Other Direct Costs '!$D$12:$D$61,'Summary of ODA Costs'!$C$30,'10. Other Direct Costs '!$S$12:$S$61)</f>
        <v>16700</v>
      </c>
      <c r="I43" s="152">
        <f t="shared" ca="1" si="4"/>
        <v>76000</v>
      </c>
      <c r="J43" s="255"/>
      <c r="K43" s="179" t="s">
        <v>8</v>
      </c>
      <c r="L43" s="176">
        <f ca="1">SUMIF('10. Other Direct Costs '!$D$12:$D$61,'Summary of ODA Costs'!$K$30,'10. Other Direct Costs '!$K$12:$K$61)</f>
        <v>1400</v>
      </c>
      <c r="M43" s="176">
        <f ca="1">SUMIF('10. Other Direct Costs '!$D$12:$D$61,'Summary of ODA Costs'!$K$30,'10. Other Direct Costs '!$M$12:$M$61)</f>
        <v>11800</v>
      </c>
      <c r="N43" s="176">
        <f ca="1">SUMIF('10. Other Direct Costs '!$D$12:$D$61,'Summary of ODA Costs'!$K$30,'10. Other Direct Costs '!$O$12:$O$61)</f>
        <v>28500</v>
      </c>
      <c r="O43" s="176">
        <f ca="1">SUMIF('10. Other Direct Costs '!$D$12:$D$61,'Summary of ODA Costs'!$K$30,'10. Other Direct Costs '!$Q$12:$Q$61)</f>
        <v>17600</v>
      </c>
      <c r="P43" s="176">
        <f ca="1">SUMIF('10. Other Direct Costs '!$D$12:$D$61,'Summary of ODA Costs'!$K$30,'10. Other Direct Costs '!$S$12:$S$61)</f>
        <v>16700</v>
      </c>
      <c r="Q43" s="152">
        <f t="shared" ca="1" si="5"/>
        <v>76000</v>
      </c>
      <c r="R43" s="258"/>
    </row>
    <row r="44" spans="1:18" ht="15" customHeight="1" thickBot="1" x14ac:dyDescent="0.3">
      <c r="B44" s="64"/>
      <c r="C44" s="180" t="s">
        <v>290</v>
      </c>
      <c r="D44" s="176">
        <f ca="1">SUMIF('11. Indirect Costs'!$C$13:$C$62,'Summary of ODA Costs'!$C$30,'11. Indirect Costs'!$M$13:$M$62)</f>
        <v>840</v>
      </c>
      <c r="E44" s="176">
        <f ca="1">SUMIF('11. Indirect Costs'!$C$13:$C$62,'Summary of ODA Costs'!$C$30,'11. Indirect Costs'!$Q$13:$Q$62)</f>
        <v>1680</v>
      </c>
      <c r="F44" s="176">
        <f ca="1">SUMIF('11. Indirect Costs'!$C$13:$C$62,'Summary of ODA Costs'!$C$30,'11. Indirect Costs'!$U$13:$U$62)</f>
        <v>1680</v>
      </c>
      <c r="G44" s="176">
        <f ca="1">SUMIF('11. Indirect Costs'!$C$13:$C$62,'Summary of ODA Costs'!$C$30,'11. Indirect Costs'!$Y$13:$Y$62)</f>
        <v>840</v>
      </c>
      <c r="H44" s="176">
        <f ca="1">SUMIF('11. Indirect Costs'!$C$13:$C$62,'Summary of ODA Costs'!$C$30,'11. Indirect Costs'!$AC$13:$AC$62)</f>
        <v>0</v>
      </c>
      <c r="I44" s="152">
        <f t="shared" ca="1" si="4"/>
        <v>5040</v>
      </c>
      <c r="J44" s="255"/>
      <c r="K44" s="180" t="s">
        <v>290</v>
      </c>
      <c r="L44" s="176">
        <f ca="1">SUMIF('11. Indirect Costs'!$C$13:$C$62,'Summary of ODA Costs'!$K$30,'11. Indirect Costs'!$M$13:$M$62)</f>
        <v>840</v>
      </c>
      <c r="M44" s="176">
        <f ca="1">SUMIF('11. Indirect Costs'!$C$13:$C$62,'Summary of ODA Costs'!$K$30,'11. Indirect Costs'!$Q$13:$Q$62)</f>
        <v>1680</v>
      </c>
      <c r="N44" s="176">
        <f ca="1">SUMIF('11. Indirect Costs'!$C$13:$C$62,'Summary of ODA Costs'!$K$30,'11. Indirect Costs'!$U$13:$U$62)</f>
        <v>1680</v>
      </c>
      <c r="O44" s="176">
        <f ca="1">SUMIF('11. Indirect Costs'!$C$13:$C$62,'Summary of ODA Costs'!$K$30,'11. Indirect Costs'!$Y$13:$Y$62)</f>
        <v>840</v>
      </c>
      <c r="P44" s="176">
        <f ca="1">SUMIF('11. Indirect Costs'!$C$13:$C$62,'Summary of ODA Costs'!$K$30,'11. Indirect Costs'!$AC$13:$AC$62)</f>
        <v>0</v>
      </c>
      <c r="Q44" s="152">
        <f t="shared" ca="1" si="5"/>
        <v>5040</v>
      </c>
      <c r="R44" s="258"/>
    </row>
    <row r="45" spans="1:18" ht="15" customHeight="1" thickBot="1" x14ac:dyDescent="0.3">
      <c r="B45" s="64"/>
      <c r="C45" s="112" t="s">
        <v>150</v>
      </c>
      <c r="D45" s="173">
        <f t="shared" ref="D45:I45" ca="1" si="6">SUM(D35:D44)</f>
        <v>11640</v>
      </c>
      <c r="E45" s="173">
        <f t="shared" ca="1" si="6"/>
        <v>36280</v>
      </c>
      <c r="F45" s="173">
        <f t="shared" ca="1" si="6"/>
        <v>46980</v>
      </c>
      <c r="G45" s="173">
        <f t="shared" ca="1" si="6"/>
        <v>26840</v>
      </c>
      <c r="H45" s="173">
        <f t="shared" ca="1" si="6"/>
        <v>16700</v>
      </c>
      <c r="I45" s="113">
        <f t="shared" ca="1" si="6"/>
        <v>138440</v>
      </c>
      <c r="J45" s="255"/>
      <c r="K45" s="112" t="s">
        <v>150</v>
      </c>
      <c r="L45" s="173">
        <f t="shared" ref="L45:Q45" ca="1" si="7">SUM(L35:L44)</f>
        <v>11640</v>
      </c>
      <c r="M45" s="173">
        <f t="shared" ca="1" si="7"/>
        <v>36280</v>
      </c>
      <c r="N45" s="173">
        <f t="shared" ca="1" si="7"/>
        <v>46980</v>
      </c>
      <c r="O45" s="173">
        <f t="shared" ca="1" si="7"/>
        <v>26840</v>
      </c>
      <c r="P45" s="173">
        <f t="shared" ca="1" si="7"/>
        <v>16700</v>
      </c>
      <c r="Q45" s="113">
        <f t="shared" ca="1" si="7"/>
        <v>138440</v>
      </c>
      <c r="R45" s="258"/>
    </row>
    <row r="46" spans="1:18" ht="15" customHeight="1" x14ac:dyDescent="0.25">
      <c r="B46" s="64"/>
      <c r="C46" s="294" t="s">
        <v>17</v>
      </c>
      <c r="D46" s="258"/>
      <c r="E46" s="258"/>
      <c r="F46" s="258"/>
      <c r="G46" s="258"/>
      <c r="H46" s="258"/>
      <c r="I46" s="258"/>
      <c r="J46" s="298"/>
      <c r="K46" s="294" t="s">
        <v>17</v>
      </c>
      <c r="L46" s="64"/>
      <c r="M46" s="64"/>
      <c r="N46" s="64"/>
      <c r="O46" s="64"/>
      <c r="P46" s="64"/>
      <c r="Q46" s="64"/>
      <c r="R46" s="258"/>
    </row>
    <row r="47" spans="1:18" ht="15" customHeight="1" x14ac:dyDescent="0.25">
      <c r="A47" s="508">
        <f>A30+2</f>
        <v>5</v>
      </c>
      <c r="B47" s="64"/>
      <c r="C47" s="106" t="str">
        <f ca="1">IFERROR(OFFSET('START - AWARD DETAILS'!$C$20,MATCH(A47,'START - AWARD DETAILS'!$S$20:$S$40,0)-1,0),"")</f>
        <v/>
      </c>
      <c r="D47" s="258"/>
      <c r="E47" s="258"/>
      <c r="F47" s="258"/>
      <c r="G47" s="258"/>
      <c r="H47" s="258"/>
      <c r="I47" s="258"/>
      <c r="J47" s="298"/>
      <c r="K47" s="106" t="str">
        <f ca="1">IFERROR(OFFSET('START - AWARD DETAILS'!$C$20,MATCH(A47+1,'START - AWARD DETAILS'!$S$20:$S$40,0)-1,0),"")</f>
        <v/>
      </c>
      <c r="L47" s="64"/>
      <c r="M47" s="64"/>
      <c r="N47" s="64"/>
      <c r="O47" s="64"/>
      <c r="P47" s="64"/>
      <c r="Q47" s="64"/>
      <c r="R47" s="258"/>
    </row>
    <row r="48" spans="1:18" ht="15" customHeight="1" x14ac:dyDescent="0.25">
      <c r="B48" s="64"/>
      <c r="C48" s="294" t="s">
        <v>415</v>
      </c>
      <c r="D48" s="258"/>
      <c r="E48" s="258"/>
      <c r="F48" s="258"/>
      <c r="G48" s="258"/>
      <c r="H48" s="258"/>
      <c r="I48" s="258"/>
      <c r="J48" s="298"/>
      <c r="K48" s="294" t="s">
        <v>415</v>
      </c>
      <c r="L48" s="64"/>
      <c r="M48" s="64"/>
      <c r="N48" s="64"/>
      <c r="O48" s="64"/>
      <c r="P48" s="64"/>
      <c r="Q48" s="64"/>
      <c r="R48" s="258"/>
    </row>
    <row r="49" spans="1:18" ht="15" customHeight="1" x14ac:dyDescent="0.25">
      <c r="B49" s="64"/>
      <c r="C49" s="106" t="str">
        <f ca="1">IFERROR(VLOOKUP($C47,'START - AWARD DETAILS'!$C$21:$E$40,3,0),"")</f>
        <v/>
      </c>
      <c r="D49" s="258"/>
      <c r="E49" s="258"/>
      <c r="F49" s="258"/>
      <c r="G49" s="258"/>
      <c r="H49" s="258"/>
      <c r="I49" s="258"/>
      <c r="J49" s="298"/>
      <c r="K49" s="106" t="str">
        <f ca="1">IFERROR(VLOOKUP($K47,'START - AWARD DETAILS'!$C$21:$E$40,3,0),"")</f>
        <v/>
      </c>
      <c r="L49" s="64"/>
      <c r="M49" s="64"/>
      <c r="N49" s="64"/>
      <c r="O49" s="64"/>
      <c r="P49" s="64"/>
      <c r="Q49" s="64"/>
      <c r="R49" s="258"/>
    </row>
    <row r="50" spans="1:18" ht="15" customHeight="1" thickBot="1" x14ac:dyDescent="0.3">
      <c r="B50" s="64"/>
      <c r="C50" s="109"/>
      <c r="D50" s="64"/>
      <c r="E50" s="64"/>
      <c r="F50" s="64"/>
      <c r="G50" s="64"/>
      <c r="H50" s="64"/>
      <c r="I50" s="64"/>
      <c r="J50" s="255"/>
      <c r="K50" s="109"/>
      <c r="L50" s="64"/>
      <c r="M50" s="64"/>
      <c r="N50" s="64"/>
      <c r="O50" s="64"/>
      <c r="P50" s="64"/>
      <c r="Q50" s="64"/>
      <c r="R50" s="258"/>
    </row>
    <row r="51" spans="1:18" ht="15" customHeight="1" thickBot="1" x14ac:dyDescent="0.3">
      <c r="B51" s="64"/>
      <c r="C51" s="109"/>
      <c r="D51" s="144" t="s">
        <v>285</v>
      </c>
      <c r="E51" s="171" t="s">
        <v>286</v>
      </c>
      <c r="F51" s="171" t="s">
        <v>287</v>
      </c>
      <c r="G51" s="171" t="s">
        <v>288</v>
      </c>
      <c r="H51" s="172" t="s">
        <v>289</v>
      </c>
      <c r="I51" s="115" t="s">
        <v>291</v>
      </c>
      <c r="J51" s="255"/>
      <c r="K51" s="109"/>
      <c r="L51" s="144" t="s">
        <v>285</v>
      </c>
      <c r="M51" s="171" t="s">
        <v>286</v>
      </c>
      <c r="N51" s="171" t="s">
        <v>287</v>
      </c>
      <c r="O51" s="171" t="s">
        <v>288</v>
      </c>
      <c r="P51" s="172" t="s">
        <v>289</v>
      </c>
      <c r="Q51" s="115" t="s">
        <v>291</v>
      </c>
      <c r="R51" s="258"/>
    </row>
    <row r="52" spans="1:18" ht="15" customHeight="1" x14ac:dyDescent="0.25">
      <c r="B52" s="64"/>
      <c r="C52" s="506" t="s">
        <v>442</v>
      </c>
      <c r="D52" s="176">
        <f ca="1">SUMIFS('2. Annual Costs of Staff Posts'!$O$13:$O$311,'2. Annual Costs of Staff Posts'!$I$13:$I$311,"&lt;&gt;External Intervention Staff",'2. Annual Costs of Staff Posts'!$D$13:$D$311,'Summary of ODA Costs'!$C$47)</f>
        <v>0</v>
      </c>
      <c r="E52" s="176">
        <f ca="1">SUMIFS('2. Annual Costs of Staff Posts'!$T$13:$T$311,'2. Annual Costs of Staff Posts'!$I$13:$I$311,"&lt;&gt;External Intervention Staff",'2. Annual Costs of Staff Posts'!$D$13:$D$311,'Summary of ODA Costs'!$C$47)</f>
        <v>0</v>
      </c>
      <c r="F52" s="176">
        <f ca="1">SUMIFS('2. Annual Costs of Staff Posts'!$Y$13:$Y$311,'2. Annual Costs of Staff Posts'!$I$13:$I$311,"&lt;&gt;External Intervention Staff",'2. Annual Costs of Staff Posts'!$D$13:$D$311,'Summary of ODA Costs'!$C$47)</f>
        <v>0</v>
      </c>
      <c r="G52" s="176">
        <f ca="1">SUMIFS('2. Annual Costs of Staff Posts'!$AD$13:$AD$311,'2. Annual Costs of Staff Posts'!$I$13:$I$311,"&lt;&gt;External Intervention Staff",'2. Annual Costs of Staff Posts'!$D$13:$D$311,'Summary of ODA Costs'!$C$47)</f>
        <v>0</v>
      </c>
      <c r="H52" s="176">
        <f ca="1">SUMIFS('2. Annual Costs of Staff Posts'!$AI$13:$AI$311,'2. Annual Costs of Staff Posts'!$I$13:$I$311,"&lt;&gt;External Intervention Staff",'2. Annual Costs of Staff Posts'!$D$13:$D$311,'Summary of ODA Costs'!$C$47)</f>
        <v>0</v>
      </c>
      <c r="I52" s="150">
        <f ca="1">SUM(D52:H52)</f>
        <v>0</v>
      </c>
      <c r="J52" s="255"/>
      <c r="K52" s="506" t="s">
        <v>442</v>
      </c>
      <c r="L52" s="175">
        <f ca="1">SUMIFS('2. Annual Costs of Staff Posts'!$O$13:$O$311,'2. Annual Costs of Staff Posts'!$I$13:$I$311,"&lt;&gt;External Intervention Staff",'2. Annual Costs of Staff Posts'!$D$13:$D$311,'Summary of ODA Costs'!$K$47)</f>
        <v>0</v>
      </c>
      <c r="M52" s="129">
        <f ca="1">SUMIFS('2. Annual Costs of Staff Posts'!$T$13:$T$311,'2. Annual Costs of Staff Posts'!$I$13:$I$311,"&lt;&gt;External Intervention Staff",'2. Annual Costs of Staff Posts'!$D$13:$D$311,'Summary of ODA Costs'!$K$47)</f>
        <v>0</v>
      </c>
      <c r="N52" s="129">
        <f ca="1">SUMIFS('2. Annual Costs of Staff Posts'!$Y$13:$Y$311,'2. Annual Costs of Staff Posts'!$I$13:$I$311,"&lt;&gt;External Intervention Staff",'2. Annual Costs of Staff Posts'!$D$13:$D$311,'Summary of ODA Costs'!$K$47)</f>
        <v>0</v>
      </c>
      <c r="O52" s="129">
        <f ca="1">SUMIFS('2. Annual Costs of Staff Posts'!$AD$13:$AD$311,'2. Annual Costs of Staff Posts'!$I$13:$I$311,"&lt;&gt;External Intervention Staff",'2. Annual Costs of Staff Posts'!$D$13:$D$311,'Summary of ODA Costs'!$K$47)</f>
        <v>0</v>
      </c>
      <c r="P52" s="130">
        <f ca="1">SUMIFS('2. Annual Costs of Staff Posts'!$AI$13:$AI$311,'2. Annual Costs of Staff Posts'!$I$13:$I$311,"&lt;&gt;External Intervention Staff",'2. Annual Costs of Staff Posts'!$D$13:$D$311,'Summary of ODA Costs'!$K$47)</f>
        <v>0</v>
      </c>
      <c r="Q52" s="150">
        <f ca="1">SUM(L52:P52)</f>
        <v>0</v>
      </c>
      <c r="R52" s="258"/>
    </row>
    <row r="53" spans="1:18" ht="15" customHeight="1" x14ac:dyDescent="0.25">
      <c r="B53" s="64"/>
      <c r="C53" s="178" t="s">
        <v>4</v>
      </c>
      <c r="D53" s="176">
        <f ca="1">SUMIF('3.Travel,Subsistence&amp;Conference'!$E$12:$E$70,'Summary of ODA Costs'!$C$47,'3.Travel,Subsistence&amp;Conference'!$L$12:$L$70)</f>
        <v>0</v>
      </c>
      <c r="E53" s="176">
        <f ca="1">SUMIF('3.Travel,Subsistence&amp;Conference'!$E$12:$E$70,'Summary of ODA Costs'!$C$47,'3.Travel,Subsistence&amp;Conference'!$N$12:$N$70)</f>
        <v>0</v>
      </c>
      <c r="F53" s="176">
        <f ca="1">SUMIF('3.Travel,Subsistence&amp;Conference'!$E$12:$E$70,'Summary of ODA Costs'!$C$47,'3.Travel,Subsistence&amp;Conference'!$P$12:$P$70)</f>
        <v>0</v>
      </c>
      <c r="G53" s="176">
        <f ca="1">SUMIF('3.Travel,Subsistence&amp;Conference'!$E$12:$E$70,'Summary of ODA Costs'!$C$47,'3.Travel,Subsistence&amp;Conference'!$R$12:$R$70)</f>
        <v>0</v>
      </c>
      <c r="H53" s="176">
        <f ca="1">SUMIF('3.Travel,Subsistence&amp;Conference'!$E$12:$E$70,'Summary of ODA Costs'!$C$47,'3.Travel,Subsistence&amp;Conference'!$T$12:$T$70)</f>
        <v>0</v>
      </c>
      <c r="I53" s="152">
        <f t="shared" ref="I53:I61" ca="1" si="8">SUM(D53:H53)</f>
        <v>0</v>
      </c>
      <c r="J53" s="255"/>
      <c r="K53" s="178" t="s">
        <v>4</v>
      </c>
      <c r="L53" s="176">
        <f ca="1">SUMIF('3.Travel,Subsistence&amp;Conference'!$E$12:$E$70,'Summary of ODA Costs'!$K$47,'3.Travel,Subsistence&amp;Conference'!$L$12:$L$70)</f>
        <v>0</v>
      </c>
      <c r="M53" s="176">
        <f ca="1">SUMIF('3.Travel,Subsistence&amp;Conference'!$E$12:$E$70,'Summary of ODA Costs'!$K$47,'3.Travel,Subsistence&amp;Conference'!$N$12:$N$70)</f>
        <v>0</v>
      </c>
      <c r="N53" s="176">
        <f ca="1">SUMIF('3.Travel,Subsistence&amp;Conference'!$E$12:$E$70,'Summary of ODA Costs'!$K$47,'3.Travel,Subsistence&amp;Conference'!$P$12:$P$70)</f>
        <v>0</v>
      </c>
      <c r="O53" s="176">
        <f ca="1">SUMIF('3.Travel,Subsistence&amp;Conference'!$E$12:$E$70,'Summary of ODA Costs'!$K$47,'3.Travel,Subsistence&amp;Conference'!$R$12:$R$70)</f>
        <v>0</v>
      </c>
      <c r="P53" s="176">
        <f ca="1">SUMIF('3.Travel,Subsistence&amp;Conference'!$E$12:$E$70,'Summary of ODA Costs'!$K$47,'3.Travel,Subsistence&amp;Conference'!$T$12:$T$70)</f>
        <v>0</v>
      </c>
      <c r="Q53" s="152">
        <f t="shared" ref="Q53:Q61" ca="1" si="9">SUM(L53:P53)</f>
        <v>0</v>
      </c>
      <c r="R53" s="258"/>
    </row>
    <row r="54" spans="1:18" ht="15" customHeight="1" x14ac:dyDescent="0.25">
      <c r="B54" s="64"/>
      <c r="C54" s="178" t="s">
        <v>5</v>
      </c>
      <c r="D54" s="176">
        <f ca="1">SUMIF('4. Equipment'!$D$12:$D$82,'Summary of ODA Costs'!$C$47,'4. Equipment'!$L$12:$L$82)</f>
        <v>0</v>
      </c>
      <c r="E54" s="176">
        <f ca="1">SUMIF('4. Equipment'!$D$12:$D$82,'Summary of ODA Costs'!$C$47,'4. Equipment'!$N$12:$N$82)</f>
        <v>0</v>
      </c>
      <c r="F54" s="176">
        <f ca="1">SUMIF('4. Equipment'!$D$12:$D$82,'Summary of ODA Costs'!$C$47,'4. Equipment'!$P$12:$P$82)</f>
        <v>0</v>
      </c>
      <c r="G54" s="176">
        <f ca="1">SUMIF('4. Equipment'!$D$12:$D$82,'Summary of ODA Costs'!$C$47,'4. Equipment'!$R$12:$R$82)</f>
        <v>0</v>
      </c>
      <c r="H54" s="176">
        <f ca="1">SUMIF('4. Equipment'!$D$12:$D$82,'Summary of ODA Costs'!$C$47,'4. Equipment'!$T$12:$T$82)</f>
        <v>0</v>
      </c>
      <c r="I54" s="152">
        <f t="shared" ca="1" si="8"/>
        <v>0</v>
      </c>
      <c r="J54" s="255"/>
      <c r="K54" s="178" t="s">
        <v>5</v>
      </c>
      <c r="L54" s="176">
        <f ca="1">SUMIF('4. Equipment'!$D$12:$D$82,'Summary of ODA Costs'!$K$47,'4. Equipment'!$L$12:$L$82)</f>
        <v>0</v>
      </c>
      <c r="M54" s="176">
        <f ca="1">SUMIF('4. Equipment'!$D$12:$D$82,'Summary of ODA Costs'!$K$47,'4. Equipment'!$N$12:$N$82)</f>
        <v>0</v>
      </c>
      <c r="N54" s="176">
        <f ca="1">SUMIF('4. Equipment'!$D$12:$D$82,'Summary of ODA Costs'!$K$47,'4. Equipment'!$P$12:$P$82)</f>
        <v>0</v>
      </c>
      <c r="O54" s="176">
        <f ca="1">SUMIF('4. Equipment'!$D$12:$D$82,'Summary of ODA Costs'!$K$47,'4. Equipment'!$R$12:$R$82)</f>
        <v>0</v>
      </c>
      <c r="P54" s="176">
        <f ca="1">SUMIF('4. Equipment'!$D$12:$D$82,'Summary of ODA Costs'!$K$47,'4. Equipment'!$T$12:$T$82)</f>
        <v>0</v>
      </c>
      <c r="Q54" s="152">
        <f t="shared" ca="1" si="9"/>
        <v>0</v>
      </c>
      <c r="R54" s="258"/>
    </row>
    <row r="55" spans="1:18" ht="15" customHeight="1" x14ac:dyDescent="0.25">
      <c r="B55" s="64"/>
      <c r="C55" s="179" t="s">
        <v>6</v>
      </c>
      <c r="D55" s="176">
        <f ca="1">SUMIF('5. Consumables'!$D$12:$D$61,'Summary of ODA Costs'!$C$47,'5. Consumables'!$K$12:$K$61)</f>
        <v>0</v>
      </c>
      <c r="E55" s="176">
        <f ca="1">SUMIF('5. Consumables'!$D$12:$D$61,'Summary of ODA Costs'!$C$47,'5. Consumables'!$M$12:$M$61)</f>
        <v>0</v>
      </c>
      <c r="F55" s="176">
        <f ca="1">SUMIF('5. Consumables'!$D$12:$D$61,'Summary of ODA Costs'!$C$47,'5. Consumables'!$O$12:$O$61)</f>
        <v>0</v>
      </c>
      <c r="G55" s="176">
        <f ca="1">SUMIF('5. Consumables'!$D$12:$D$61,'Summary of ODA Costs'!$C$47,'5. Consumables'!$Q$12:$Q$61)</f>
        <v>0</v>
      </c>
      <c r="H55" s="176">
        <f ca="1">SUMIF('5. Consumables'!$D$12:$D$61,'Summary of ODA Costs'!$C$47,'5. Consumables'!$S$12:$S$61)</f>
        <v>0</v>
      </c>
      <c r="I55" s="152">
        <f t="shared" ca="1" si="8"/>
        <v>0</v>
      </c>
      <c r="J55" s="255"/>
      <c r="K55" s="179" t="s">
        <v>6</v>
      </c>
      <c r="L55" s="176">
        <f ca="1">SUMIF('5. Consumables'!$D$12:$D$61,'Summary of ODA Costs'!$K$47,'5. Consumables'!$K$12:$K$61)</f>
        <v>0</v>
      </c>
      <c r="M55" s="176">
        <f ca="1">SUMIF('5. Consumables'!$D$12:$D$61,'Summary of ODA Costs'!$K$47,'5. Consumables'!$M$12:$M$61)</f>
        <v>0</v>
      </c>
      <c r="N55" s="176">
        <f ca="1">SUMIF('5. Consumables'!$D$12:$D$61,'Summary of ODA Costs'!$K$47,'5. Consumables'!$O$12:$O$61)</f>
        <v>0</v>
      </c>
      <c r="O55" s="176">
        <f ca="1">SUMIF('5. Consumables'!$D$12:$D$61,'Summary of ODA Costs'!$K$47,'5. Consumables'!$Q$12:$Q$61)</f>
        <v>0</v>
      </c>
      <c r="P55" s="176">
        <f ca="1">SUMIF('5. Consumables'!$D$12:$D$61,'Summary of ODA Costs'!$K$47,'5. Consumables'!$S$12:$S$61)</f>
        <v>0</v>
      </c>
      <c r="Q55" s="152">
        <f t="shared" ca="1" si="9"/>
        <v>0</v>
      </c>
      <c r="R55" s="258"/>
    </row>
    <row r="56" spans="1:18" ht="15" customHeight="1" x14ac:dyDescent="0.25">
      <c r="B56" s="64"/>
      <c r="C56" s="179" t="s">
        <v>469</v>
      </c>
      <c r="D56" s="176">
        <f ca="1">SUMIF('6. CPI'!$D$12:$D$61,'Summary of ODA Costs'!$C$47,'6. CPI'!$K$12:$K$61)</f>
        <v>0</v>
      </c>
      <c r="E56" s="176">
        <f ca="1">SUMIF('6. CPI'!$D$12:$D$61,'Summary of ODA Costs'!$C$47,'6. CPI'!$M$12:$M$61)</f>
        <v>0</v>
      </c>
      <c r="F56" s="176">
        <f ca="1">SUMIF('6. CPI'!$D$12:$D$61,'Summary of ODA Costs'!$C$47,'6. CPI'!$O$12:$O$61)</f>
        <v>0</v>
      </c>
      <c r="G56" s="176">
        <f ca="1">SUMIF('6. CPI'!$D$12:$D$61,'Summary of ODA Costs'!$C$47,'6. CPI'!$Q$12:$Q$61)</f>
        <v>0</v>
      </c>
      <c r="H56" s="176">
        <f ca="1">SUMIF('6. CPI'!$D$12:$D$61,'Summary of ODA Costs'!$C$47,'6. CPI'!$S$12:$S$61)</f>
        <v>0</v>
      </c>
      <c r="I56" s="152">
        <f t="shared" ca="1" si="8"/>
        <v>0</v>
      </c>
      <c r="J56" s="255"/>
      <c r="K56" s="179" t="s">
        <v>469</v>
      </c>
      <c r="L56" s="176">
        <f ca="1">SUMIF('6. CPI'!$D$12:$D$61,'Summary of ODA Costs'!$K$47,'6. CPI'!$K$12:$K$61)</f>
        <v>0</v>
      </c>
      <c r="M56" s="176">
        <f ca="1">SUMIF('6. CPI'!$D$12:$D$61,'Summary of ODA Costs'!$K$47,'6. CPI'!$M$12:$M$61)</f>
        <v>0</v>
      </c>
      <c r="N56" s="176">
        <f ca="1">SUMIF('6. CPI'!$D$12:$D$61,'Summary of ODA Costs'!$K$47,'6. CPI'!$O$12:$O$61)</f>
        <v>0</v>
      </c>
      <c r="O56" s="176">
        <f ca="1">SUMIF('6. CPI'!$D$12:$D$61,'Summary of ODA Costs'!$K$47,'6. CPI'!$Q$12:$Q$61)</f>
        <v>0</v>
      </c>
      <c r="P56" s="176">
        <f ca="1">SUMIF('6. CPI'!$D$12:$D$61,'Summary of ODA Costs'!$K$47,'6. CPI'!$S$12:$S$61)</f>
        <v>0</v>
      </c>
      <c r="Q56" s="152">
        <f t="shared" ca="1" si="9"/>
        <v>0</v>
      </c>
      <c r="R56" s="258"/>
    </row>
    <row r="57" spans="1:18" ht="15" customHeight="1" x14ac:dyDescent="0.25">
      <c r="B57" s="64"/>
      <c r="C57" s="209" t="s">
        <v>7</v>
      </c>
      <c r="D57" s="176">
        <f ca="1">SUMIF('7. Dissemination'!$D$12:$D$61,'Summary of ODA Costs'!$C$47,'7. Dissemination'!$K$12:$K$61)</f>
        <v>0</v>
      </c>
      <c r="E57" s="176">
        <f ca="1">SUMIF('7. Dissemination'!$D$12:$D$61,'Summary of ODA Costs'!$C$47,'7. Dissemination'!$M$12:$M$61)</f>
        <v>0</v>
      </c>
      <c r="F57" s="176">
        <f ca="1">SUMIF('7. Dissemination'!$D$12:$D$61,'Summary of ODA Costs'!$C$47,'7. Dissemination'!$O$12:$O$61)</f>
        <v>0</v>
      </c>
      <c r="G57" s="176">
        <f ca="1">SUMIF('7. Dissemination'!$D$12:$D$61,'Summary of ODA Costs'!$C$47,'7. Dissemination'!$Q$12:$Q$61)</f>
        <v>0</v>
      </c>
      <c r="H57" s="176">
        <f ca="1">SUMIF('7. Dissemination'!$D$12:$D$61,'Summary of ODA Costs'!$C$47,'7. Dissemination'!$S$12:$S$61)</f>
        <v>0</v>
      </c>
      <c r="I57" s="152">
        <f t="shared" ca="1" si="8"/>
        <v>0</v>
      </c>
      <c r="J57" s="255"/>
      <c r="K57" s="209" t="s">
        <v>7</v>
      </c>
      <c r="L57" s="176">
        <f ca="1">SUMIF('7. Dissemination'!$D$12:$D$61,'Summary of ODA Costs'!$K$47,'7. Dissemination'!$K$12:$K$61)</f>
        <v>0</v>
      </c>
      <c r="M57" s="176">
        <f ca="1">SUMIF('7. Dissemination'!$D$12:$D$61,'Summary of ODA Costs'!$K$47,'7. Dissemination'!$M$12:$M$61)</f>
        <v>0</v>
      </c>
      <c r="N57" s="176">
        <f ca="1">SUMIF('7. Dissemination'!$D$12:$D$61,'Summary of ODA Costs'!$K$47,'7. Dissemination'!$O$12:$O$61)</f>
        <v>0</v>
      </c>
      <c r="O57" s="176">
        <f ca="1">SUMIF('7. Dissemination'!$D$12:$D$61,'Summary of ODA Costs'!$K$47,'7. Dissemination'!$Q$12:$Q$61)</f>
        <v>0</v>
      </c>
      <c r="P57" s="176">
        <f ca="1">SUMIF('7. Dissemination'!$D$12:$D$61,'Summary of ODA Costs'!$K$47,'7. Dissemination'!$S$12:$S$61)</f>
        <v>0</v>
      </c>
      <c r="Q57" s="152">
        <f t="shared" ca="1" si="9"/>
        <v>0</v>
      </c>
      <c r="R57" s="258"/>
    </row>
    <row r="58" spans="1:18" ht="15" customHeight="1" x14ac:dyDescent="0.25">
      <c r="B58" s="64"/>
      <c r="C58" s="209" t="s">
        <v>443</v>
      </c>
      <c r="D58" s="176">
        <f ca="1">SUMIF('8. Risk Management &amp; Assurance'!$D$12:$D$61,'Summary of ODA Costs'!$C$47,'8. Risk Management &amp; Assurance'!$K$12:$K$61)</f>
        <v>0</v>
      </c>
      <c r="E58" s="176">
        <f ca="1">SUMIF('8. Risk Management &amp; Assurance'!$D$12:$D$61,'Summary of ODA Costs'!$C$47,'8. Risk Management &amp; Assurance'!$M$12:$M$61)</f>
        <v>0</v>
      </c>
      <c r="F58" s="176">
        <f ca="1">SUMIF('8. Risk Management &amp; Assurance'!$D$12:$D$61,'Summary of ODA Costs'!$C$47,'8. Risk Management &amp; Assurance'!$O$12:$O$61)</f>
        <v>0</v>
      </c>
      <c r="G58" s="176">
        <f ca="1">SUMIF('8. Risk Management &amp; Assurance'!$D$12:$D$61,'Summary of ODA Costs'!$C$47,'8. Risk Management &amp; Assurance'!$Q$12:$Q$61)</f>
        <v>0</v>
      </c>
      <c r="H58" s="176">
        <f ca="1">SUMIF('8. Risk Management &amp; Assurance'!$D$12:$D$61,'Summary of ODA Costs'!$C$47,'8. Risk Management &amp; Assurance'!$S$12:$S$61)</f>
        <v>0</v>
      </c>
      <c r="I58" s="152">
        <f t="shared" ca="1" si="8"/>
        <v>0</v>
      </c>
      <c r="J58" s="255"/>
      <c r="K58" s="209" t="s">
        <v>443</v>
      </c>
      <c r="L58" s="176">
        <f ca="1">SUMIF('8. Risk Management &amp; Assurance'!$D$12:$D$61,'Summary of ODA Costs'!$K$47,'8. Risk Management &amp; Assurance'!$K$12:$K$61)</f>
        <v>0</v>
      </c>
      <c r="M58" s="176">
        <f ca="1">SUMIF('8. Risk Management &amp; Assurance'!$D$12:$D$61,'Summary of ODA Costs'!$K$47,'8. Risk Management &amp; Assurance'!$M$12:$M$61)</f>
        <v>0</v>
      </c>
      <c r="N58" s="176">
        <f ca="1">SUMIF('8. Risk Management &amp; Assurance'!$D$12:$D$61,'Summary of ODA Costs'!$K$47,'8. Risk Management &amp; Assurance'!$O$12:$O$61)</f>
        <v>0</v>
      </c>
      <c r="O58" s="176">
        <f ca="1">SUMIF('8. Risk Management &amp; Assurance'!$D$12:$D$61,'Summary of ODA Costs'!$K$47,'8. Risk Management &amp; Assurance'!$Q$12:$Q$61)</f>
        <v>0</v>
      </c>
      <c r="P58" s="176">
        <f ca="1">SUMIF('8. Risk Management &amp; Assurance'!$D$12:$D$61,'Summary of ODA Costs'!$K$47,'8. Risk Management &amp; Assurance'!$S$12:$S$61)</f>
        <v>0</v>
      </c>
      <c r="Q58" s="152">
        <f t="shared" ca="1" si="9"/>
        <v>0</v>
      </c>
      <c r="R58" s="258"/>
    </row>
    <row r="59" spans="1:18" ht="15" customHeight="1" x14ac:dyDescent="0.25">
      <c r="B59" s="64"/>
      <c r="C59" s="209" t="s">
        <v>420</v>
      </c>
      <c r="D59" s="176">
        <f ca="1">SUMIF('9. External Intervention Costs'!$D$14:$D$80,'Summary of ODA Costs'!$C47,'9. External Intervention Costs'!$I$14:$I$80)</f>
        <v>0</v>
      </c>
      <c r="E59" s="176">
        <f ca="1">SUMIF('9. External Intervention Costs'!$D$14:$D$80,'Summary of ODA Costs'!$C47,'9. External Intervention Costs'!$J$14:$J$80)</f>
        <v>0</v>
      </c>
      <c r="F59" s="176">
        <f ca="1">SUMIF('9. External Intervention Costs'!$D$14:$D$80,'Summary of ODA Costs'!$C47,'9. External Intervention Costs'!$K$14:$K$80)</f>
        <v>0</v>
      </c>
      <c r="G59" s="176">
        <f ca="1">SUMIF('9. External Intervention Costs'!$D$14:$D$80,'Summary of ODA Costs'!$C47,'9. External Intervention Costs'!$L$14:$L$80)</f>
        <v>0</v>
      </c>
      <c r="H59" s="176">
        <f ca="1">SUMIF('9. External Intervention Costs'!$D$14:$D$80,'Summary of ODA Costs'!$C47,'9. External Intervention Costs'!$M$14:$M$80)</f>
        <v>0</v>
      </c>
      <c r="I59" s="152">
        <f t="shared" ca="1" si="8"/>
        <v>0</v>
      </c>
      <c r="J59" s="255"/>
      <c r="K59" s="209" t="s">
        <v>420</v>
      </c>
      <c r="L59" s="176">
        <f ca="1">SUMIF('9. External Intervention Costs'!$D$14:$D$80,'Summary of ODA Costs'!$K47,'9. External Intervention Costs'!$I$14:$I$80)</f>
        <v>0</v>
      </c>
      <c r="M59" s="176">
        <f ca="1">SUMIF('9. External Intervention Costs'!$D$14:$D$80,'Summary of ODA Costs'!$K47,'9. External Intervention Costs'!$J$14:$J$80)</f>
        <v>0</v>
      </c>
      <c r="N59" s="176">
        <f ca="1">SUMIF('9. External Intervention Costs'!$D$14:$D$80,'Summary of ODA Costs'!$K47,'9. External Intervention Costs'!$K$14:$K$80)</f>
        <v>0</v>
      </c>
      <c r="O59" s="176">
        <f ca="1">SUMIF('9. External Intervention Costs'!$D$14:$D$80,'Summary of ODA Costs'!$K47,'9. External Intervention Costs'!$L$14:$L$80)</f>
        <v>0</v>
      </c>
      <c r="P59" s="176">
        <f ca="1">SUMIF('9. External Intervention Costs'!$D$14:$D$80,'Summary of ODA Costs'!$K47,'9. External Intervention Costs'!$M$14:$M$80)</f>
        <v>0</v>
      </c>
      <c r="Q59" s="152">
        <f t="shared" ca="1" si="9"/>
        <v>0</v>
      </c>
      <c r="R59" s="258"/>
    </row>
    <row r="60" spans="1:18" ht="15" customHeight="1" x14ac:dyDescent="0.25">
      <c r="B60" s="64"/>
      <c r="C60" s="179" t="s">
        <v>8</v>
      </c>
      <c r="D60" s="176">
        <f ca="1">SUMIF('10. Other Direct Costs '!$D$12:$D$61,'Summary of ODA Costs'!$C$47,'10. Other Direct Costs '!$K$12:$K$61)</f>
        <v>0</v>
      </c>
      <c r="E60" s="176">
        <f ca="1">SUMIF('10. Other Direct Costs '!$D$12:$D$61,'Summary of ODA Costs'!$C$47,'10. Other Direct Costs '!$M$12:$M$61)</f>
        <v>0</v>
      </c>
      <c r="F60" s="176">
        <f ca="1">SUMIF('10. Other Direct Costs '!$D$12:$D$61,'Summary of ODA Costs'!$C$47,'10. Other Direct Costs '!$O$12:$O$61)</f>
        <v>0</v>
      </c>
      <c r="G60" s="176">
        <f ca="1">SUMIF('10. Other Direct Costs '!$D$12:$D$61,'Summary of ODA Costs'!$C$47,'10. Other Direct Costs '!$Q$12:$Q$61)</f>
        <v>0</v>
      </c>
      <c r="H60" s="176">
        <f ca="1">SUMIF('10. Other Direct Costs '!$D$12:$D$61,'Summary of ODA Costs'!$C$47,'10. Other Direct Costs '!$S$12:$S$61)</f>
        <v>0</v>
      </c>
      <c r="I60" s="152">
        <f t="shared" ca="1" si="8"/>
        <v>0</v>
      </c>
      <c r="J60" s="255"/>
      <c r="K60" s="179" t="s">
        <v>8</v>
      </c>
      <c r="L60" s="176">
        <f ca="1">SUMIF('10. Other Direct Costs '!$D$12:$D$61,'Summary of ODA Costs'!$K$47,'10. Other Direct Costs '!$K$12:$K$61)</f>
        <v>0</v>
      </c>
      <c r="M60" s="176">
        <f ca="1">SUMIF('10. Other Direct Costs '!$D$12:$D$61,'Summary of ODA Costs'!$K$47,'10. Other Direct Costs '!$M$12:$M$61)</f>
        <v>0</v>
      </c>
      <c r="N60" s="176">
        <f ca="1">SUMIF('10. Other Direct Costs '!$D$12:$D$61,'Summary of ODA Costs'!$K$47,'10. Other Direct Costs '!$O$12:$O$61)</f>
        <v>0</v>
      </c>
      <c r="O60" s="176">
        <f ca="1">SUMIF('10. Other Direct Costs '!$D$12:$D$61,'Summary of ODA Costs'!$K$47,'10. Other Direct Costs '!$Q$12:$Q$61)</f>
        <v>0</v>
      </c>
      <c r="P60" s="176">
        <f ca="1">SUMIF('10. Other Direct Costs '!$D$12:$D$61,'Summary of ODA Costs'!$K$47,'10. Other Direct Costs '!$S$12:$S$61)</f>
        <v>0</v>
      </c>
      <c r="Q60" s="152">
        <f t="shared" ca="1" si="9"/>
        <v>0</v>
      </c>
      <c r="R60" s="258"/>
    </row>
    <row r="61" spans="1:18" ht="15" customHeight="1" thickBot="1" x14ac:dyDescent="0.3">
      <c r="B61" s="64"/>
      <c r="C61" s="180" t="s">
        <v>290</v>
      </c>
      <c r="D61" s="176">
        <f ca="1">SUMIF('11. Indirect Costs'!$C$13:$C$62,'Summary of ODA Costs'!$C$47,'11. Indirect Costs'!$M$13:$M$62)</f>
        <v>0</v>
      </c>
      <c r="E61" s="176">
        <f ca="1">SUMIF('11. Indirect Costs'!$C$13:$C$62,'Summary of ODA Costs'!$C$47,'11. Indirect Costs'!$Q$13:$Q$62)</f>
        <v>0</v>
      </c>
      <c r="F61" s="176">
        <f ca="1">SUMIF('11. Indirect Costs'!$C$13:$C$62,'Summary of ODA Costs'!$C$47,'11. Indirect Costs'!$U$13:$U$62)</f>
        <v>0</v>
      </c>
      <c r="G61" s="176">
        <f ca="1">SUMIF('11. Indirect Costs'!$C$13:$C$62,'Summary of ODA Costs'!$C$47,'11. Indirect Costs'!$Y$13:$Y$62)</f>
        <v>0</v>
      </c>
      <c r="H61" s="176">
        <f ca="1">SUMIF('11. Indirect Costs'!$C$13:$C$62,'Summary of ODA Costs'!$C$47,'11. Indirect Costs'!$AC$13:$AC$62)</f>
        <v>0</v>
      </c>
      <c r="I61" s="152">
        <f t="shared" ca="1" si="8"/>
        <v>0</v>
      </c>
      <c r="J61" s="255"/>
      <c r="K61" s="180" t="s">
        <v>290</v>
      </c>
      <c r="L61" s="176">
        <f ca="1">SUMIF('11. Indirect Costs'!$C$13:$C$62,'Summary of ODA Costs'!$K$47,'11. Indirect Costs'!$M$13:$M$62)</f>
        <v>0</v>
      </c>
      <c r="M61" s="176">
        <f ca="1">SUMIF('11. Indirect Costs'!$C$13:$C$62,'Summary of ODA Costs'!$K$47,'11. Indirect Costs'!$Q$13:$Q$62)</f>
        <v>0</v>
      </c>
      <c r="N61" s="176">
        <f ca="1">SUMIF('11. Indirect Costs'!$C$13:$C$62,'Summary of ODA Costs'!$K$47,'11. Indirect Costs'!$U$13:$U$62)</f>
        <v>0</v>
      </c>
      <c r="O61" s="176">
        <f ca="1">SUMIF('11. Indirect Costs'!$C$13:$C$62,'Summary of ODA Costs'!$K$47,'11. Indirect Costs'!$Y$13:$Y$62)</f>
        <v>0</v>
      </c>
      <c r="P61" s="176">
        <f ca="1">SUMIF('11. Indirect Costs'!$C$13:$C$62,'Summary of ODA Costs'!$K$47,'11. Indirect Costs'!$AC$13:$AC$62)</f>
        <v>0</v>
      </c>
      <c r="Q61" s="152">
        <f t="shared" ca="1" si="9"/>
        <v>0</v>
      </c>
      <c r="R61" s="258"/>
    </row>
    <row r="62" spans="1:18" ht="15" customHeight="1" thickBot="1" x14ac:dyDescent="0.3">
      <c r="B62" s="64"/>
      <c r="C62" s="112" t="s">
        <v>150</v>
      </c>
      <c r="D62" s="173">
        <f t="shared" ref="D62:I62" ca="1" si="10">SUM(D52:D61)</f>
        <v>0</v>
      </c>
      <c r="E62" s="173">
        <f t="shared" ca="1" si="10"/>
        <v>0</v>
      </c>
      <c r="F62" s="173">
        <f t="shared" ca="1" si="10"/>
        <v>0</v>
      </c>
      <c r="G62" s="173">
        <f t="shared" ca="1" si="10"/>
        <v>0</v>
      </c>
      <c r="H62" s="173">
        <f t="shared" ca="1" si="10"/>
        <v>0</v>
      </c>
      <c r="I62" s="113">
        <f t="shared" ca="1" si="10"/>
        <v>0</v>
      </c>
      <c r="J62" s="255"/>
      <c r="K62" s="112" t="s">
        <v>150</v>
      </c>
      <c r="L62" s="173">
        <f t="shared" ref="L62:Q62" ca="1" si="11">SUM(L52:L61)</f>
        <v>0</v>
      </c>
      <c r="M62" s="173">
        <f t="shared" ca="1" si="11"/>
        <v>0</v>
      </c>
      <c r="N62" s="173">
        <f t="shared" ca="1" si="11"/>
        <v>0</v>
      </c>
      <c r="O62" s="173">
        <f t="shared" ca="1" si="11"/>
        <v>0</v>
      </c>
      <c r="P62" s="173">
        <f t="shared" ca="1" si="11"/>
        <v>0</v>
      </c>
      <c r="Q62" s="113">
        <f t="shared" ca="1" si="11"/>
        <v>0</v>
      </c>
      <c r="R62" s="258"/>
    </row>
    <row r="63" spans="1:18" ht="15" customHeight="1" x14ac:dyDescent="0.25">
      <c r="B63" s="64"/>
      <c r="C63" s="294" t="s">
        <v>17</v>
      </c>
      <c r="D63" s="258"/>
      <c r="E63" s="258"/>
      <c r="F63" s="258"/>
      <c r="G63" s="258"/>
      <c r="H63" s="258"/>
      <c r="I63" s="258"/>
      <c r="J63" s="298"/>
      <c r="K63" s="294" t="s">
        <v>17</v>
      </c>
      <c r="L63" s="64"/>
      <c r="M63" s="64"/>
      <c r="N63" s="64"/>
      <c r="O63" s="64"/>
      <c r="P63" s="64"/>
      <c r="Q63" s="64"/>
      <c r="R63" s="258"/>
    </row>
    <row r="64" spans="1:18" ht="15" customHeight="1" x14ac:dyDescent="0.25">
      <c r="A64" s="508">
        <f>A47+2</f>
        <v>7</v>
      </c>
      <c r="B64" s="64"/>
      <c r="C64" s="106" t="str">
        <f ca="1">IFERROR(OFFSET('START - AWARD DETAILS'!$C$20,MATCH(A64,'START - AWARD DETAILS'!$S$20:$S$40,0)-1,0),"")</f>
        <v/>
      </c>
      <c r="D64" s="258"/>
      <c r="E64" s="258"/>
      <c r="F64" s="258"/>
      <c r="G64" s="258"/>
      <c r="H64" s="258"/>
      <c r="I64" s="258"/>
      <c r="J64" s="298"/>
      <c r="K64" s="106" t="str">
        <f ca="1">IFERROR(OFFSET('START - AWARD DETAILS'!$C$20,MATCH(A64+1,'START - AWARD DETAILS'!$S$20:$S$40,0)-1,0),"")</f>
        <v/>
      </c>
      <c r="L64" s="64"/>
      <c r="M64" s="64"/>
      <c r="N64" s="64"/>
      <c r="O64" s="64"/>
      <c r="P64" s="64"/>
      <c r="Q64" s="64"/>
      <c r="R64" s="258"/>
    </row>
    <row r="65" spans="2:18" ht="15" customHeight="1" x14ac:dyDescent="0.25">
      <c r="B65" s="64"/>
      <c r="C65" s="294" t="s">
        <v>415</v>
      </c>
      <c r="D65" s="258"/>
      <c r="E65" s="258"/>
      <c r="F65" s="258"/>
      <c r="G65" s="258"/>
      <c r="H65" s="258"/>
      <c r="I65" s="258"/>
      <c r="J65" s="298"/>
      <c r="K65" s="294" t="s">
        <v>415</v>
      </c>
      <c r="L65" s="64"/>
      <c r="M65" s="64"/>
      <c r="N65" s="64"/>
      <c r="O65" s="64"/>
      <c r="P65" s="64"/>
      <c r="Q65" s="64"/>
      <c r="R65" s="258"/>
    </row>
    <row r="66" spans="2:18" ht="15" customHeight="1" x14ac:dyDescent="0.25">
      <c r="B66" s="64"/>
      <c r="C66" s="106" t="str">
        <f ca="1">IFERROR(VLOOKUP($C64,'START - AWARD DETAILS'!$C$21:$E$40,3,0),"")</f>
        <v/>
      </c>
      <c r="D66" s="258"/>
      <c r="E66" s="258"/>
      <c r="F66" s="258"/>
      <c r="G66" s="258"/>
      <c r="H66" s="258"/>
      <c r="I66" s="258"/>
      <c r="J66" s="298"/>
      <c r="K66" s="106" t="str">
        <f ca="1">IFERROR(VLOOKUP($K64,'START - AWARD DETAILS'!$C$21:$E$40,3,0),"")</f>
        <v/>
      </c>
      <c r="L66" s="64"/>
      <c r="M66" s="64"/>
      <c r="N66" s="64"/>
      <c r="O66" s="64"/>
      <c r="P66" s="64"/>
      <c r="Q66" s="64"/>
      <c r="R66" s="258"/>
    </row>
    <row r="67" spans="2:18" ht="15" customHeight="1" thickBot="1" x14ac:dyDescent="0.3">
      <c r="B67" s="64"/>
      <c r="C67" s="109"/>
      <c r="D67" s="64"/>
      <c r="E67" s="64"/>
      <c r="F67" s="64"/>
      <c r="G67" s="64"/>
      <c r="H67" s="64"/>
      <c r="I67" s="64"/>
      <c r="J67" s="255"/>
      <c r="K67" s="109"/>
      <c r="L67" s="64"/>
      <c r="M67" s="64"/>
      <c r="N67" s="64"/>
      <c r="O67" s="64"/>
      <c r="P67" s="64"/>
      <c r="Q67" s="64"/>
      <c r="R67" s="258"/>
    </row>
    <row r="68" spans="2:18" ht="15" customHeight="1" thickBot="1" x14ac:dyDescent="0.3">
      <c r="B68" s="64"/>
      <c r="C68" s="109"/>
      <c r="D68" s="144" t="s">
        <v>285</v>
      </c>
      <c r="E68" s="171" t="s">
        <v>286</v>
      </c>
      <c r="F68" s="171" t="s">
        <v>287</v>
      </c>
      <c r="G68" s="171" t="s">
        <v>288</v>
      </c>
      <c r="H68" s="172" t="s">
        <v>289</v>
      </c>
      <c r="I68" s="115" t="s">
        <v>291</v>
      </c>
      <c r="J68" s="255"/>
      <c r="K68" s="109"/>
      <c r="L68" s="144" t="s">
        <v>285</v>
      </c>
      <c r="M68" s="171" t="s">
        <v>286</v>
      </c>
      <c r="N68" s="171" t="s">
        <v>287</v>
      </c>
      <c r="O68" s="171" t="s">
        <v>288</v>
      </c>
      <c r="P68" s="172" t="s">
        <v>289</v>
      </c>
      <c r="Q68" s="115" t="s">
        <v>291</v>
      </c>
      <c r="R68" s="258"/>
    </row>
    <row r="69" spans="2:18" ht="15" customHeight="1" x14ac:dyDescent="0.25">
      <c r="B69" s="64"/>
      <c r="C69" s="506" t="s">
        <v>442</v>
      </c>
      <c r="D69" s="176">
        <f ca="1">SUMIFS('2. Annual Costs of Staff Posts'!$O$13:$O$311,'2. Annual Costs of Staff Posts'!$I$13:$I$311,"&lt;&gt;External Intervention Staff",'2. Annual Costs of Staff Posts'!$D$13:$D$311,'Summary of ODA Costs'!$C$64)</f>
        <v>0</v>
      </c>
      <c r="E69" s="176">
        <f ca="1">SUMIFS('2. Annual Costs of Staff Posts'!$T$13:$T$311,'2. Annual Costs of Staff Posts'!$I$13:$I$311,"&lt;&gt;External Intervention Staff",'2. Annual Costs of Staff Posts'!$D$13:$D$311,'Summary of ODA Costs'!$C$64)</f>
        <v>0</v>
      </c>
      <c r="F69" s="176">
        <f ca="1">SUMIFS('2. Annual Costs of Staff Posts'!$Y$13:$Y$311,'2. Annual Costs of Staff Posts'!$I$13:$I$311,"&lt;&gt;External Intervention Staff",'2. Annual Costs of Staff Posts'!$D$13:$D$311,'Summary of ODA Costs'!$C$64)</f>
        <v>0</v>
      </c>
      <c r="G69" s="176">
        <f ca="1">SUMIFS('2. Annual Costs of Staff Posts'!$AD$13:$AD$311,'2. Annual Costs of Staff Posts'!$I$13:$I$311,"&lt;&gt;External Intervention Staff",'2. Annual Costs of Staff Posts'!$D$13:$D$311,'Summary of ODA Costs'!$C$64)</f>
        <v>0</v>
      </c>
      <c r="H69" s="176">
        <f ca="1">SUMIFS('2. Annual Costs of Staff Posts'!$AI$13:$AI$311,'2. Annual Costs of Staff Posts'!$I$13:$I$311,"&lt;&gt;External Intervention Staff",'2. Annual Costs of Staff Posts'!$D$13:$D$311,'Summary of ODA Costs'!$C$64)</f>
        <v>0</v>
      </c>
      <c r="I69" s="150">
        <f ca="1">SUM(D69:H69)</f>
        <v>0</v>
      </c>
      <c r="J69" s="255"/>
      <c r="K69" s="506" t="s">
        <v>442</v>
      </c>
      <c r="L69" s="175">
        <f ca="1">SUMIFS('2. Annual Costs of Staff Posts'!$O$13:$O$311,'2. Annual Costs of Staff Posts'!$I$13:$I$311,"&lt;&gt;External Intervention Staff",'2. Annual Costs of Staff Posts'!$D$13:$D$311,'Summary of ODA Costs'!$K$64)</f>
        <v>0</v>
      </c>
      <c r="M69" s="129">
        <f ca="1">SUMIFS('2. Annual Costs of Staff Posts'!$T$13:$T$311,'2. Annual Costs of Staff Posts'!$I$13:$I$311,"&lt;&gt;External Intervention Staff",'2. Annual Costs of Staff Posts'!$D$13:$D$311,'Summary of ODA Costs'!$K$64)</f>
        <v>0</v>
      </c>
      <c r="N69" s="129">
        <f ca="1">SUMIFS('2. Annual Costs of Staff Posts'!$Y$13:$Y$311,'2. Annual Costs of Staff Posts'!$I$13:$I$311,"&lt;&gt;External Intervention Staff",'2. Annual Costs of Staff Posts'!$D$13:$D$311,'Summary of ODA Costs'!$K$64)</f>
        <v>0</v>
      </c>
      <c r="O69" s="129">
        <f ca="1">SUMIFS('2. Annual Costs of Staff Posts'!$AD$13:$AD$311,'2. Annual Costs of Staff Posts'!$I$13:$I$311,"&lt;&gt;External Intervention Staff",'2. Annual Costs of Staff Posts'!$D$13:$D$311,'Summary of ODA Costs'!$K$64)</f>
        <v>0</v>
      </c>
      <c r="P69" s="130">
        <f ca="1">SUMIFS('2. Annual Costs of Staff Posts'!$AI$13:$AI$311,'2. Annual Costs of Staff Posts'!$I$13:$I$311,"&lt;&gt;External Intervention Staff",'2. Annual Costs of Staff Posts'!$D$13:$D$311,'Summary of ODA Costs'!$K$64)</f>
        <v>0</v>
      </c>
      <c r="Q69" s="150">
        <f ca="1">SUM(L69:P69)</f>
        <v>0</v>
      </c>
      <c r="R69" s="258"/>
    </row>
    <row r="70" spans="2:18" ht="15" customHeight="1" x14ac:dyDescent="0.25">
      <c r="B70" s="64"/>
      <c r="C70" s="178" t="s">
        <v>4</v>
      </c>
      <c r="D70" s="176">
        <f ca="1">SUMIF('3.Travel,Subsistence&amp;Conference'!$E$12:$E$70,'Summary of ODA Costs'!$C$64,'3.Travel,Subsistence&amp;Conference'!$L$12:$L$70)</f>
        <v>0</v>
      </c>
      <c r="E70" s="176">
        <f ca="1">SUMIF('3.Travel,Subsistence&amp;Conference'!$E$12:$E$70,'Summary of ODA Costs'!$C$64,'3.Travel,Subsistence&amp;Conference'!$N$12:$N$70)</f>
        <v>0</v>
      </c>
      <c r="F70" s="176">
        <f ca="1">SUMIF('3.Travel,Subsistence&amp;Conference'!$E$12:$E$70,'Summary of ODA Costs'!$C$64,'3.Travel,Subsistence&amp;Conference'!$P$12:$P$70)</f>
        <v>0</v>
      </c>
      <c r="G70" s="176">
        <f ca="1">SUMIF('3.Travel,Subsistence&amp;Conference'!$E$12:$E$70,'Summary of ODA Costs'!$C$64,'3.Travel,Subsistence&amp;Conference'!$R$12:$R$70)</f>
        <v>0</v>
      </c>
      <c r="H70" s="176">
        <f ca="1">SUMIF('3.Travel,Subsistence&amp;Conference'!$E$12:$E$70,'Summary of ODA Costs'!$C$64,'3.Travel,Subsistence&amp;Conference'!$T$12:$T$70)</f>
        <v>0</v>
      </c>
      <c r="I70" s="152">
        <f t="shared" ref="I70:I78" ca="1" si="12">SUM(D70:H70)</f>
        <v>0</v>
      </c>
      <c r="J70" s="255"/>
      <c r="K70" s="178" t="s">
        <v>4</v>
      </c>
      <c r="L70" s="176">
        <f ca="1">SUMIF('3.Travel,Subsistence&amp;Conference'!$E$12:$E$70,'Summary of ODA Costs'!$K$64,'3.Travel,Subsistence&amp;Conference'!$L$12:$L$70)</f>
        <v>0</v>
      </c>
      <c r="M70" s="176">
        <f ca="1">SUMIF('3.Travel,Subsistence&amp;Conference'!$E$12:$E$70,'Summary of ODA Costs'!$K$64,'3.Travel,Subsistence&amp;Conference'!$N$12:$N$70)</f>
        <v>0</v>
      </c>
      <c r="N70" s="176">
        <f ca="1">SUMIF('3.Travel,Subsistence&amp;Conference'!$E$12:$E$70,'Summary of ODA Costs'!$K$64,'3.Travel,Subsistence&amp;Conference'!$P$12:$P$70)</f>
        <v>0</v>
      </c>
      <c r="O70" s="176">
        <f ca="1">SUMIF('3.Travel,Subsistence&amp;Conference'!$E$12:$E$70,'Summary of ODA Costs'!$K$64,'3.Travel,Subsistence&amp;Conference'!$R$12:$R$70)</f>
        <v>0</v>
      </c>
      <c r="P70" s="176">
        <f ca="1">SUMIF('3.Travel,Subsistence&amp;Conference'!$E$12:$E$70,'Summary of ODA Costs'!$K$64,'3.Travel,Subsistence&amp;Conference'!$T$12:$T$70)</f>
        <v>0</v>
      </c>
      <c r="Q70" s="152">
        <f t="shared" ref="Q70:Q78" ca="1" si="13">SUM(L70:P70)</f>
        <v>0</v>
      </c>
      <c r="R70" s="258"/>
    </row>
    <row r="71" spans="2:18" ht="15" customHeight="1" x14ac:dyDescent="0.25">
      <c r="B71" s="64"/>
      <c r="C71" s="178" t="s">
        <v>5</v>
      </c>
      <c r="D71" s="176">
        <f ca="1">SUMIF('4. Equipment'!$D$12:$D$82,'Summary of ODA Costs'!$C$64,'4. Equipment'!$L$12:$L$82)</f>
        <v>0</v>
      </c>
      <c r="E71" s="176">
        <f ca="1">SUMIF('4. Equipment'!$D$12:$D$82,'Summary of ODA Costs'!$C$64,'4. Equipment'!$N$12:$N$82)</f>
        <v>0</v>
      </c>
      <c r="F71" s="176">
        <f ca="1">SUMIF('4. Equipment'!$D$12:$D$82,'Summary of ODA Costs'!$C$64,'4. Equipment'!$P$12:$P$82)</f>
        <v>0</v>
      </c>
      <c r="G71" s="176">
        <f ca="1">SUMIF('4. Equipment'!$D$12:$D$82,'Summary of ODA Costs'!$C$64,'4. Equipment'!$R$12:$R$82)</f>
        <v>0</v>
      </c>
      <c r="H71" s="176">
        <f ca="1">SUMIF('4. Equipment'!$D$12:$D$82,'Summary of ODA Costs'!$C$64,'4. Equipment'!$T$12:$T$82)</f>
        <v>0</v>
      </c>
      <c r="I71" s="152">
        <f t="shared" ca="1" si="12"/>
        <v>0</v>
      </c>
      <c r="J71" s="255"/>
      <c r="K71" s="178" t="s">
        <v>5</v>
      </c>
      <c r="L71" s="176">
        <f ca="1">SUMIF('4. Equipment'!$D$12:$D$82,'Summary of ODA Costs'!$K$64,'4. Equipment'!$L$12:$L$82)</f>
        <v>0</v>
      </c>
      <c r="M71" s="176">
        <f ca="1">SUMIF('4. Equipment'!$D$12:$D$82,'Summary of ODA Costs'!$K$64,'4. Equipment'!$N$12:$N$82)</f>
        <v>0</v>
      </c>
      <c r="N71" s="176">
        <f ca="1">SUMIF('4. Equipment'!$D$12:$D$82,'Summary of ODA Costs'!$K$64,'4. Equipment'!$P$12:$P$82)</f>
        <v>0</v>
      </c>
      <c r="O71" s="176">
        <f ca="1">SUMIF('4. Equipment'!$D$12:$D$82,'Summary of ODA Costs'!$K$64,'4. Equipment'!$R$12:$R$82)</f>
        <v>0</v>
      </c>
      <c r="P71" s="176">
        <f ca="1">SUMIF('4. Equipment'!$D$12:$D$82,'Summary of ODA Costs'!$K$64,'4. Equipment'!$T$12:$T$82)</f>
        <v>0</v>
      </c>
      <c r="Q71" s="152">
        <f t="shared" ca="1" si="13"/>
        <v>0</v>
      </c>
      <c r="R71" s="258"/>
    </row>
    <row r="72" spans="2:18" ht="15" customHeight="1" x14ac:dyDescent="0.25">
      <c r="B72" s="64"/>
      <c r="C72" s="179" t="s">
        <v>6</v>
      </c>
      <c r="D72" s="176">
        <f ca="1">SUMIF('5. Consumables'!$D$12:$D$61,'Summary of ODA Costs'!$C$64,'5. Consumables'!$K$12:$K$61)</f>
        <v>0</v>
      </c>
      <c r="E72" s="176">
        <f ca="1">SUMIF('5. Consumables'!$D$12:$D$61,'Summary of ODA Costs'!$C$64,'5. Consumables'!$M$12:$M$61)</f>
        <v>0</v>
      </c>
      <c r="F72" s="176">
        <f ca="1">SUMIF('5. Consumables'!$D$12:$D$61,'Summary of ODA Costs'!$C$64,'5. Consumables'!$O$12:$O$61)</f>
        <v>0</v>
      </c>
      <c r="G72" s="176">
        <f ca="1">SUMIF('5. Consumables'!$D$12:$D$61,'Summary of ODA Costs'!$C$64,'5. Consumables'!$Q$12:$Q$61)</f>
        <v>0</v>
      </c>
      <c r="H72" s="176">
        <f ca="1">SUMIF('5. Consumables'!$D$12:$D$61,'Summary of ODA Costs'!$C$64,'5. Consumables'!$S$12:$S$61)</f>
        <v>0</v>
      </c>
      <c r="I72" s="152">
        <f t="shared" ca="1" si="12"/>
        <v>0</v>
      </c>
      <c r="J72" s="255"/>
      <c r="K72" s="179" t="s">
        <v>6</v>
      </c>
      <c r="L72" s="176">
        <f ca="1">SUMIF('5. Consumables'!$D$12:$D$61,'Summary of ODA Costs'!$K$64,'5. Consumables'!$K$12:$K$61)</f>
        <v>0</v>
      </c>
      <c r="M72" s="176">
        <f ca="1">SUMIF('5. Consumables'!$D$12:$D$61,'Summary of ODA Costs'!$K$64,'5. Consumables'!$M$12:$M$61)</f>
        <v>0</v>
      </c>
      <c r="N72" s="176">
        <f ca="1">SUMIF('5. Consumables'!$D$12:$D$61,'Summary of ODA Costs'!$K$64,'5. Consumables'!$O$12:$O$61)</f>
        <v>0</v>
      </c>
      <c r="O72" s="176">
        <f ca="1">SUMIF('5. Consumables'!$D$12:$D$61,'Summary of ODA Costs'!$K$64,'5. Consumables'!$Q$12:$Q$61)</f>
        <v>0</v>
      </c>
      <c r="P72" s="176">
        <f ca="1">SUMIF('5. Consumables'!$D$12:$D$61,'Summary of ODA Costs'!$K$64,'5. Consumables'!$S$12:$S$61)</f>
        <v>0</v>
      </c>
      <c r="Q72" s="152">
        <f t="shared" ca="1" si="13"/>
        <v>0</v>
      </c>
      <c r="R72" s="258"/>
    </row>
    <row r="73" spans="2:18" ht="15" customHeight="1" x14ac:dyDescent="0.25">
      <c r="B73" s="64"/>
      <c r="C73" s="179" t="s">
        <v>469</v>
      </c>
      <c r="D73" s="176">
        <f ca="1">SUMIF('6. CPI'!$D$12:$D$61,'Summary of ODA Costs'!$C$64,'6. CPI'!$K$12:$K$61)</f>
        <v>0</v>
      </c>
      <c r="E73" s="176">
        <f ca="1">SUMIF('6. CPI'!$D$12:$D$61,'Summary of ODA Costs'!$C$64,'6. CPI'!$M$12:$M$61)</f>
        <v>0</v>
      </c>
      <c r="F73" s="176">
        <f ca="1">SUMIF('6. CPI'!$D$12:$D$61,'Summary of ODA Costs'!$C$64,'6. CPI'!$O$12:$O$61)</f>
        <v>0</v>
      </c>
      <c r="G73" s="176">
        <f ca="1">SUMIF('6. CPI'!$D$12:$D$61,'Summary of ODA Costs'!$C$64,'6. CPI'!$Q$12:$Q$61)</f>
        <v>0</v>
      </c>
      <c r="H73" s="176">
        <f ca="1">SUMIF('6. CPI'!$D$12:$D$61,'Summary of ODA Costs'!$C$64,'6. CPI'!$S$12:$S$61)</f>
        <v>0</v>
      </c>
      <c r="I73" s="152">
        <f t="shared" ca="1" si="12"/>
        <v>0</v>
      </c>
      <c r="J73" s="255"/>
      <c r="K73" s="179" t="s">
        <v>469</v>
      </c>
      <c r="L73" s="176">
        <f ca="1">SUMIF('6. CPI'!$D$12:$D$61,'Summary of ODA Costs'!$K$64,'6. CPI'!$K$12:$K$61)</f>
        <v>0</v>
      </c>
      <c r="M73" s="176">
        <f ca="1">SUMIF('6. CPI'!$D$12:$D$61,'Summary of ODA Costs'!$K$64,'6. CPI'!$M$12:$M$61)</f>
        <v>0</v>
      </c>
      <c r="N73" s="176">
        <f ca="1">SUMIF('6. CPI'!$D$12:$D$61,'Summary of ODA Costs'!$K$64,'6. CPI'!$O$12:$O$61)</f>
        <v>0</v>
      </c>
      <c r="O73" s="176">
        <f ca="1">SUMIF('6. CPI'!$D$12:$D$61,'Summary of ODA Costs'!$K$64,'6. CPI'!$Q$12:$Q$61)</f>
        <v>0</v>
      </c>
      <c r="P73" s="176">
        <f ca="1">SUMIF('6. CPI'!$D$12:$D$61,'Summary of ODA Costs'!$K$64,'6. CPI'!$S$12:$S$61)</f>
        <v>0</v>
      </c>
      <c r="Q73" s="152">
        <f t="shared" ca="1" si="13"/>
        <v>0</v>
      </c>
      <c r="R73" s="258"/>
    </row>
    <row r="74" spans="2:18" ht="15" customHeight="1" x14ac:dyDescent="0.25">
      <c r="B74" s="64"/>
      <c r="C74" s="209" t="s">
        <v>7</v>
      </c>
      <c r="D74" s="176">
        <f ca="1">SUMIF('7. Dissemination'!$D$12:$D$61,'Summary of ODA Costs'!$C$64,'7. Dissemination'!$K$12:$K$61)</f>
        <v>0</v>
      </c>
      <c r="E74" s="176">
        <f ca="1">SUMIF('7. Dissemination'!$D$12:$D$61,'Summary of ODA Costs'!$C$64,'7. Dissemination'!$M$12:$M$61)</f>
        <v>0</v>
      </c>
      <c r="F74" s="176">
        <f ca="1">SUMIF('7. Dissemination'!$D$12:$D$61,'Summary of ODA Costs'!$C$64,'7. Dissemination'!$O$12:$O$61)</f>
        <v>0</v>
      </c>
      <c r="G74" s="176">
        <f ca="1">SUMIF('7. Dissemination'!$D$12:$D$61,'Summary of ODA Costs'!$C$64,'7. Dissemination'!$Q$12:$Q$61)</f>
        <v>0</v>
      </c>
      <c r="H74" s="176">
        <f ca="1">SUMIF('7. Dissemination'!$D$12:$D$61,'Summary of ODA Costs'!$C$64,'7. Dissemination'!$S$12:$S$61)</f>
        <v>0</v>
      </c>
      <c r="I74" s="152">
        <f t="shared" ca="1" si="12"/>
        <v>0</v>
      </c>
      <c r="J74" s="255"/>
      <c r="K74" s="209" t="s">
        <v>7</v>
      </c>
      <c r="L74" s="176">
        <f ca="1">SUMIF('7. Dissemination'!$D$12:$D$61,'Summary of ODA Costs'!$K$64,'7. Dissemination'!$K$12:$K$61)</f>
        <v>0</v>
      </c>
      <c r="M74" s="176">
        <f ca="1">SUMIF('7. Dissemination'!$D$12:$D$61,'Summary of ODA Costs'!$K$64,'7. Dissemination'!$M$12:$M$61)</f>
        <v>0</v>
      </c>
      <c r="N74" s="176">
        <f ca="1">SUMIF('7. Dissemination'!$D$12:$D$61,'Summary of ODA Costs'!$K$64,'7. Dissemination'!$O$12:$O$61)</f>
        <v>0</v>
      </c>
      <c r="O74" s="176">
        <f ca="1">SUMIF('7. Dissemination'!$D$12:$D$61,'Summary of ODA Costs'!$K$64,'7. Dissemination'!$Q$12:$Q$61)</f>
        <v>0</v>
      </c>
      <c r="P74" s="176">
        <f ca="1">SUMIF('7. Dissemination'!$D$12:$D$61,'Summary of ODA Costs'!$K$64,'7. Dissemination'!$S$12:$S$61)</f>
        <v>0</v>
      </c>
      <c r="Q74" s="152">
        <f t="shared" ca="1" si="13"/>
        <v>0</v>
      </c>
      <c r="R74" s="258"/>
    </row>
    <row r="75" spans="2:18" ht="15" customHeight="1" x14ac:dyDescent="0.25">
      <c r="B75" s="64"/>
      <c r="C75" s="209" t="s">
        <v>443</v>
      </c>
      <c r="D75" s="176">
        <f ca="1">SUMIF('8. Risk Management &amp; Assurance'!$D$12:$D$61,'Summary of ODA Costs'!$C$64,'8. Risk Management &amp; Assurance'!$K$12:$K$61)</f>
        <v>0</v>
      </c>
      <c r="E75" s="176">
        <f ca="1">SUMIF('8. Risk Management &amp; Assurance'!$D$12:$D$61,'Summary of ODA Costs'!$C$64,'8. Risk Management &amp; Assurance'!$M$12:$M$61)</f>
        <v>0</v>
      </c>
      <c r="F75" s="176">
        <f ca="1">SUMIF('8. Risk Management &amp; Assurance'!$D$12:$D$61,'Summary of ODA Costs'!$C$64,'8. Risk Management &amp; Assurance'!$O$12:$O$61)</f>
        <v>0</v>
      </c>
      <c r="G75" s="176">
        <f ca="1">SUMIF('8. Risk Management &amp; Assurance'!$D$12:$D$61,'Summary of ODA Costs'!$C$64,'8. Risk Management &amp; Assurance'!$Q$12:$Q$61)</f>
        <v>0</v>
      </c>
      <c r="H75" s="176">
        <f ca="1">SUMIF('8. Risk Management &amp; Assurance'!$D$12:$D$61,'Summary of ODA Costs'!$C$64,'8. Risk Management &amp; Assurance'!$S$12:$S$61)</f>
        <v>0</v>
      </c>
      <c r="I75" s="152">
        <f t="shared" ca="1" si="12"/>
        <v>0</v>
      </c>
      <c r="J75" s="255"/>
      <c r="K75" s="209" t="s">
        <v>443</v>
      </c>
      <c r="L75" s="176">
        <f ca="1">SUMIF('8. Risk Management &amp; Assurance'!$D$12:$D$61,'Summary of ODA Costs'!$K$64,'8. Risk Management &amp; Assurance'!$K$12:$K$61)</f>
        <v>0</v>
      </c>
      <c r="M75" s="176">
        <f ca="1">SUMIF('8. Risk Management &amp; Assurance'!$D$12:$D$61,'Summary of ODA Costs'!$K$64,'8. Risk Management &amp; Assurance'!$M$12:$M$61)</f>
        <v>0</v>
      </c>
      <c r="N75" s="176">
        <f ca="1">SUMIF('8. Risk Management &amp; Assurance'!$D$12:$D$61,'Summary of ODA Costs'!$K$64,'8. Risk Management &amp; Assurance'!$O$12:$O$61)</f>
        <v>0</v>
      </c>
      <c r="O75" s="176">
        <f ca="1">SUMIF('8. Risk Management &amp; Assurance'!$D$12:$D$61,'Summary of ODA Costs'!$K$64,'8. Risk Management &amp; Assurance'!$Q$12:$Q$61)</f>
        <v>0</v>
      </c>
      <c r="P75" s="176">
        <f ca="1">SUMIF('8. Risk Management &amp; Assurance'!$D$12:$D$61,'Summary of ODA Costs'!$K$64,'8. Risk Management &amp; Assurance'!$S$12:$S$61)</f>
        <v>0</v>
      </c>
      <c r="Q75" s="152">
        <f t="shared" ca="1" si="13"/>
        <v>0</v>
      </c>
      <c r="R75" s="258"/>
    </row>
    <row r="76" spans="2:18" ht="15" customHeight="1" x14ac:dyDescent="0.25">
      <c r="B76" s="64"/>
      <c r="C76" s="209" t="s">
        <v>420</v>
      </c>
      <c r="D76" s="176">
        <f ca="1">SUMIF('9. External Intervention Costs'!$D$14:$D$80,'Summary of ODA Costs'!$C64,'9. External Intervention Costs'!$I$14:$I$80)</f>
        <v>0</v>
      </c>
      <c r="E76" s="176">
        <f ca="1">SUMIF('9. External Intervention Costs'!$D$14:$D$80,'Summary of ODA Costs'!$C64,'9. External Intervention Costs'!$J$14:$J$80)</f>
        <v>0</v>
      </c>
      <c r="F76" s="176">
        <f ca="1">SUMIF('9. External Intervention Costs'!$D$14:$D$80,'Summary of ODA Costs'!$C64,'9. External Intervention Costs'!$K$14:$K$80)</f>
        <v>0</v>
      </c>
      <c r="G76" s="176">
        <f ca="1">SUMIF('9. External Intervention Costs'!$D$14:$D$80,'Summary of ODA Costs'!$C64,'9. External Intervention Costs'!$L$14:$L$80)</f>
        <v>0</v>
      </c>
      <c r="H76" s="176">
        <f ca="1">SUMIF('9. External Intervention Costs'!$D$14:$D$80,'Summary of ODA Costs'!$C64,'9. External Intervention Costs'!$M$14:$M$80)</f>
        <v>0</v>
      </c>
      <c r="I76" s="152">
        <f t="shared" ca="1" si="12"/>
        <v>0</v>
      </c>
      <c r="J76" s="255"/>
      <c r="K76" s="209" t="s">
        <v>420</v>
      </c>
      <c r="L76" s="176">
        <f ca="1">SUMIF('9. External Intervention Costs'!$D$14:$D$80,'Summary of ODA Costs'!$K64,'9. External Intervention Costs'!$I$14:$I$80)</f>
        <v>0</v>
      </c>
      <c r="M76" s="176">
        <f ca="1">SUMIF('9. External Intervention Costs'!$D$14:$D$80,'Summary of ODA Costs'!$K64,'9. External Intervention Costs'!$J$14:$J$80)</f>
        <v>0</v>
      </c>
      <c r="N76" s="176">
        <f ca="1">SUMIF('9. External Intervention Costs'!$D$14:$D$80,'Summary of ODA Costs'!$K64,'9. External Intervention Costs'!$K$14:$K$80)</f>
        <v>0</v>
      </c>
      <c r="O76" s="176">
        <f ca="1">SUMIF('9. External Intervention Costs'!$D$14:$D$80,'Summary of ODA Costs'!$K64,'9. External Intervention Costs'!$L$14:$L$80)</f>
        <v>0</v>
      </c>
      <c r="P76" s="176">
        <f ca="1">SUMIF('9. External Intervention Costs'!$D$14:$D$80,'Summary of ODA Costs'!$K64,'9. External Intervention Costs'!$M$14:$M$80)</f>
        <v>0</v>
      </c>
      <c r="Q76" s="152">
        <f t="shared" ca="1" si="13"/>
        <v>0</v>
      </c>
      <c r="R76" s="258"/>
    </row>
    <row r="77" spans="2:18" ht="15" customHeight="1" x14ac:dyDescent="0.25">
      <c r="B77" s="64"/>
      <c r="C77" s="179" t="s">
        <v>8</v>
      </c>
      <c r="D77" s="176">
        <f ca="1">SUMIF('10. Other Direct Costs '!$D$12:$D$61,'Summary of ODA Costs'!$C$64,'10. Other Direct Costs '!$K$12:$K$61)</f>
        <v>0</v>
      </c>
      <c r="E77" s="176">
        <f ca="1">SUMIF('10. Other Direct Costs '!$D$12:$D$61,'Summary of ODA Costs'!$C$64,'10. Other Direct Costs '!$M$12:$M$61)</f>
        <v>0</v>
      </c>
      <c r="F77" s="176">
        <f ca="1">SUMIF('10. Other Direct Costs '!$D$12:$D$61,'Summary of ODA Costs'!$C$64,'10. Other Direct Costs '!$O$12:$O$61)</f>
        <v>0</v>
      </c>
      <c r="G77" s="176">
        <f ca="1">SUMIF('10. Other Direct Costs '!$D$12:$D$61,'Summary of ODA Costs'!$C$64,'10. Other Direct Costs '!$Q$12:$Q$61)</f>
        <v>0</v>
      </c>
      <c r="H77" s="176">
        <f ca="1">SUMIF('10. Other Direct Costs '!$D$12:$D$61,'Summary of ODA Costs'!$C$64,'10. Other Direct Costs '!$S$12:$S$61)</f>
        <v>0</v>
      </c>
      <c r="I77" s="152">
        <f t="shared" ca="1" si="12"/>
        <v>0</v>
      </c>
      <c r="J77" s="255"/>
      <c r="K77" s="179" t="s">
        <v>8</v>
      </c>
      <c r="L77" s="176">
        <f ca="1">SUMIF('10. Other Direct Costs '!$D$12:$D$61,'Summary of ODA Costs'!$K$64,'10. Other Direct Costs '!$K$12:$K$61)</f>
        <v>0</v>
      </c>
      <c r="M77" s="176">
        <f ca="1">SUMIF('10. Other Direct Costs '!$D$12:$D$61,'Summary of ODA Costs'!$K$64,'10. Other Direct Costs '!$M$12:$M$61)</f>
        <v>0</v>
      </c>
      <c r="N77" s="176">
        <f ca="1">SUMIF('10. Other Direct Costs '!$D$12:$D$61,'Summary of ODA Costs'!$K$64,'10. Other Direct Costs '!$O$12:$O$61)</f>
        <v>0</v>
      </c>
      <c r="O77" s="176">
        <f ca="1">SUMIF('10. Other Direct Costs '!$D$12:$D$61,'Summary of ODA Costs'!$K$64,'10. Other Direct Costs '!$Q$12:$Q$61)</f>
        <v>0</v>
      </c>
      <c r="P77" s="176">
        <f ca="1">SUMIF('10. Other Direct Costs '!$D$12:$D$61,'Summary of ODA Costs'!$K$64,'10. Other Direct Costs '!$S$12:$S$61)</f>
        <v>0</v>
      </c>
      <c r="Q77" s="152">
        <f t="shared" ca="1" si="13"/>
        <v>0</v>
      </c>
      <c r="R77" s="258"/>
    </row>
    <row r="78" spans="2:18" ht="15" customHeight="1" thickBot="1" x14ac:dyDescent="0.3">
      <c r="B78" s="64"/>
      <c r="C78" s="180" t="s">
        <v>290</v>
      </c>
      <c r="D78" s="176">
        <f ca="1">SUMIF('11. Indirect Costs'!$C$13:$C$62,'Summary of ODA Costs'!$C$64,'11. Indirect Costs'!$M$13:$M$62)</f>
        <v>0</v>
      </c>
      <c r="E78" s="176">
        <f ca="1">SUMIF('11. Indirect Costs'!$C$13:$C$62,'Summary of ODA Costs'!$C$64,'11. Indirect Costs'!$Q$13:$Q$62)</f>
        <v>0</v>
      </c>
      <c r="F78" s="176">
        <f ca="1">SUMIF('11. Indirect Costs'!$C$13:$C$62,'Summary of ODA Costs'!$C$64,'11. Indirect Costs'!$U$13:$U$62)</f>
        <v>0</v>
      </c>
      <c r="G78" s="176">
        <f ca="1">SUMIF('11. Indirect Costs'!$C$13:$C$62,'Summary of ODA Costs'!$C$64,'11. Indirect Costs'!$Y$13:$Y$62)</f>
        <v>0</v>
      </c>
      <c r="H78" s="176">
        <f ca="1">SUMIF('11. Indirect Costs'!$C$13:$C$62,'Summary of ODA Costs'!$C$64,'11. Indirect Costs'!$AC$13:$AC$62)</f>
        <v>0</v>
      </c>
      <c r="I78" s="152">
        <f t="shared" ca="1" si="12"/>
        <v>0</v>
      </c>
      <c r="J78" s="255"/>
      <c r="K78" s="180" t="s">
        <v>290</v>
      </c>
      <c r="L78" s="176">
        <f ca="1">SUMIF('11. Indirect Costs'!$C$13:$C$62,'Summary of ODA Costs'!$K$64,'11. Indirect Costs'!$M$13:$M$62)</f>
        <v>0</v>
      </c>
      <c r="M78" s="176">
        <f ca="1">SUMIF('11. Indirect Costs'!$C$13:$C$62,'Summary of ODA Costs'!$K$64,'11. Indirect Costs'!$Q$13:$Q$62)</f>
        <v>0</v>
      </c>
      <c r="N78" s="176">
        <f ca="1">SUMIF('11. Indirect Costs'!$C$13:$C$62,'Summary of ODA Costs'!$K$64,'11. Indirect Costs'!$U$13:$U$62)</f>
        <v>0</v>
      </c>
      <c r="O78" s="176">
        <f ca="1">SUMIF('11. Indirect Costs'!$C$13:$C$62,'Summary of ODA Costs'!$K$64,'11. Indirect Costs'!$Y$13:$Y$62)</f>
        <v>0</v>
      </c>
      <c r="P78" s="176">
        <f ca="1">SUMIF('11. Indirect Costs'!$C$13:$C$62,'Summary of ODA Costs'!$K$64,'11. Indirect Costs'!$AC$13:$AC$62)</f>
        <v>0</v>
      </c>
      <c r="Q78" s="152">
        <f t="shared" ca="1" si="13"/>
        <v>0</v>
      </c>
      <c r="R78" s="258"/>
    </row>
    <row r="79" spans="2:18" ht="15" customHeight="1" thickBot="1" x14ac:dyDescent="0.3">
      <c r="B79" s="64"/>
      <c r="C79" s="112" t="s">
        <v>150</v>
      </c>
      <c r="D79" s="173">
        <f t="shared" ref="D79:I79" ca="1" si="14">SUM(D69:D78)</f>
        <v>0</v>
      </c>
      <c r="E79" s="173">
        <f t="shared" ca="1" si="14"/>
        <v>0</v>
      </c>
      <c r="F79" s="173">
        <f t="shared" ca="1" si="14"/>
        <v>0</v>
      </c>
      <c r="G79" s="173">
        <f t="shared" ca="1" si="14"/>
        <v>0</v>
      </c>
      <c r="H79" s="173">
        <f t="shared" ca="1" si="14"/>
        <v>0</v>
      </c>
      <c r="I79" s="113">
        <f t="shared" ca="1" si="14"/>
        <v>0</v>
      </c>
      <c r="J79" s="255"/>
      <c r="K79" s="112" t="s">
        <v>150</v>
      </c>
      <c r="L79" s="173">
        <f t="shared" ref="L79:Q79" ca="1" si="15">SUM(L69:L78)</f>
        <v>0</v>
      </c>
      <c r="M79" s="173">
        <f t="shared" ca="1" si="15"/>
        <v>0</v>
      </c>
      <c r="N79" s="173">
        <f t="shared" ca="1" si="15"/>
        <v>0</v>
      </c>
      <c r="O79" s="173">
        <f t="shared" ca="1" si="15"/>
        <v>0</v>
      </c>
      <c r="P79" s="173">
        <f t="shared" ca="1" si="15"/>
        <v>0</v>
      </c>
      <c r="Q79" s="113">
        <f t="shared" ca="1" si="15"/>
        <v>0</v>
      </c>
      <c r="R79" s="258"/>
    </row>
    <row r="80" spans="2:18" ht="15" customHeight="1" x14ac:dyDescent="0.25">
      <c r="B80" s="64"/>
      <c r="C80" s="294" t="s">
        <v>17</v>
      </c>
      <c r="D80" s="258"/>
      <c r="E80" s="258"/>
      <c r="F80" s="258"/>
      <c r="G80" s="258"/>
      <c r="H80" s="258"/>
      <c r="I80" s="258"/>
      <c r="J80" s="298"/>
      <c r="K80" s="294" t="s">
        <v>17</v>
      </c>
      <c r="L80" s="64"/>
      <c r="M80" s="64"/>
      <c r="N80" s="64"/>
      <c r="O80" s="64"/>
      <c r="P80" s="64"/>
      <c r="Q80" s="64"/>
      <c r="R80" s="258"/>
    </row>
    <row r="81" spans="1:18" ht="15" customHeight="1" x14ac:dyDescent="0.25">
      <c r="A81" s="508">
        <f>A64+2</f>
        <v>9</v>
      </c>
      <c r="B81" s="64"/>
      <c r="C81" s="106" t="str">
        <f ca="1">IFERROR(OFFSET('START - AWARD DETAILS'!$C$20,MATCH(A81,'START - AWARD DETAILS'!$S$20:$S$40,0)-1,0),"")</f>
        <v/>
      </c>
      <c r="D81" s="258"/>
      <c r="E81" s="258"/>
      <c r="F81" s="258"/>
      <c r="G81" s="258"/>
      <c r="H81" s="258"/>
      <c r="I81" s="258"/>
      <c r="J81" s="298"/>
      <c r="K81" s="106" t="str">
        <f ca="1">IFERROR(OFFSET('START - AWARD DETAILS'!$C$20,MATCH(A81+1,'START - AWARD DETAILS'!$S$20:$S$40,0)-1,0),"")</f>
        <v/>
      </c>
      <c r="L81" s="64"/>
      <c r="M81" s="64"/>
      <c r="N81" s="64"/>
      <c r="O81" s="64"/>
      <c r="P81" s="64"/>
      <c r="Q81" s="64"/>
      <c r="R81" s="258"/>
    </row>
    <row r="82" spans="1:18" ht="15" customHeight="1" x14ac:dyDescent="0.25">
      <c r="B82" s="64"/>
      <c r="C82" s="294" t="s">
        <v>415</v>
      </c>
      <c r="D82" s="258"/>
      <c r="E82" s="258"/>
      <c r="F82" s="258"/>
      <c r="G82" s="258"/>
      <c r="H82" s="258"/>
      <c r="I82" s="258"/>
      <c r="J82" s="298"/>
      <c r="K82" s="294" t="s">
        <v>415</v>
      </c>
      <c r="L82" s="64"/>
      <c r="M82" s="64"/>
      <c r="N82" s="64"/>
      <c r="O82" s="64"/>
      <c r="P82" s="64"/>
      <c r="Q82" s="64"/>
      <c r="R82" s="258"/>
    </row>
    <row r="83" spans="1:18" ht="15" customHeight="1" x14ac:dyDescent="0.25">
      <c r="B83" s="64"/>
      <c r="C83" s="106" t="str">
        <f ca="1">IFERROR(VLOOKUP($C81,'START - AWARD DETAILS'!$C$21:$E$40,3,0),"")</f>
        <v/>
      </c>
      <c r="D83" s="258"/>
      <c r="E83" s="258"/>
      <c r="F83" s="258"/>
      <c r="G83" s="258"/>
      <c r="H83" s="258"/>
      <c r="I83" s="258"/>
      <c r="J83" s="298"/>
      <c r="K83" s="106" t="str">
        <f ca="1">IFERROR(VLOOKUP($K81,'START - AWARD DETAILS'!$C$21:$E$40,3,0),"")</f>
        <v/>
      </c>
      <c r="L83" s="64"/>
      <c r="M83" s="64"/>
      <c r="N83" s="64"/>
      <c r="O83" s="64"/>
      <c r="P83" s="64"/>
      <c r="Q83" s="64"/>
      <c r="R83" s="258"/>
    </row>
    <row r="84" spans="1:18" ht="15" customHeight="1" thickBot="1" x14ac:dyDescent="0.3">
      <c r="B84" s="64"/>
      <c r="C84" s="109"/>
      <c r="D84" s="64"/>
      <c r="E84" s="64"/>
      <c r="F84" s="64"/>
      <c r="G84" s="64"/>
      <c r="H84" s="64"/>
      <c r="I84" s="64"/>
      <c r="J84" s="255"/>
      <c r="K84" s="109"/>
      <c r="L84" s="64"/>
      <c r="M84" s="64"/>
      <c r="N84" s="64"/>
      <c r="O84" s="64"/>
      <c r="P84" s="64"/>
      <c r="Q84" s="64"/>
      <c r="R84" s="258"/>
    </row>
    <row r="85" spans="1:18" ht="15" customHeight="1" thickBot="1" x14ac:dyDescent="0.3">
      <c r="B85" s="64"/>
      <c r="C85" s="109"/>
      <c r="D85" s="144" t="s">
        <v>285</v>
      </c>
      <c r="E85" s="171" t="s">
        <v>286</v>
      </c>
      <c r="F85" s="171" t="s">
        <v>287</v>
      </c>
      <c r="G85" s="171" t="s">
        <v>288</v>
      </c>
      <c r="H85" s="172" t="s">
        <v>289</v>
      </c>
      <c r="I85" s="115" t="s">
        <v>291</v>
      </c>
      <c r="J85" s="255"/>
      <c r="K85" s="109"/>
      <c r="L85" s="144" t="s">
        <v>285</v>
      </c>
      <c r="M85" s="171" t="s">
        <v>286</v>
      </c>
      <c r="N85" s="171" t="s">
        <v>287</v>
      </c>
      <c r="O85" s="171" t="s">
        <v>288</v>
      </c>
      <c r="P85" s="172" t="s">
        <v>289</v>
      </c>
      <c r="Q85" s="115" t="s">
        <v>291</v>
      </c>
      <c r="R85" s="258"/>
    </row>
    <row r="86" spans="1:18" ht="15" customHeight="1" x14ac:dyDescent="0.25">
      <c r="B86" s="64"/>
      <c r="C86" s="506" t="s">
        <v>442</v>
      </c>
      <c r="D86" s="176">
        <f ca="1">SUMIFS('2. Annual Costs of Staff Posts'!$O$13:$O$311,'2. Annual Costs of Staff Posts'!$I$13:$I$311,"&lt;&gt;External Intervention Staff",'2. Annual Costs of Staff Posts'!$D$13:$D$311,'Summary of ODA Costs'!$C$81)</f>
        <v>0</v>
      </c>
      <c r="E86" s="176">
        <f ca="1">SUMIFS('2. Annual Costs of Staff Posts'!$T$13:$T$311,'2. Annual Costs of Staff Posts'!$I$13:$I$311,"&lt;&gt;External Intervention Staff",'2. Annual Costs of Staff Posts'!$D$13:$D$311,'Summary of ODA Costs'!$C$81)</f>
        <v>0</v>
      </c>
      <c r="F86" s="176">
        <f ca="1">SUMIFS('2. Annual Costs of Staff Posts'!$Y$13:$Y$311,'2. Annual Costs of Staff Posts'!$I$13:$I$311,"&lt;&gt;External Intervention Staff",'2. Annual Costs of Staff Posts'!$D$13:$D$311,'Summary of ODA Costs'!$C$81)</f>
        <v>0</v>
      </c>
      <c r="G86" s="176">
        <f ca="1">SUMIFS('2. Annual Costs of Staff Posts'!$AD$13:$AD$311,'2. Annual Costs of Staff Posts'!$I$13:$I$311,"&lt;&gt;External Intervention Staff",'2. Annual Costs of Staff Posts'!$D$13:$D$311,'Summary of ODA Costs'!$C$81)</f>
        <v>0</v>
      </c>
      <c r="H86" s="176">
        <f ca="1">SUMIFS('2. Annual Costs of Staff Posts'!$AI$13:$AI$311,'2. Annual Costs of Staff Posts'!$I$13:$I$311,"&lt;&gt;External Intervention Staff",'2. Annual Costs of Staff Posts'!$D$13:$D$311,'Summary of ODA Costs'!$C$81)</f>
        <v>0</v>
      </c>
      <c r="I86" s="150">
        <f ca="1">SUM(D86:H86)</f>
        <v>0</v>
      </c>
      <c r="J86" s="255"/>
      <c r="K86" s="506" t="s">
        <v>442</v>
      </c>
      <c r="L86" s="175">
        <f ca="1">SUMIFS('2. Annual Costs of Staff Posts'!$O$13:$O$311,'2. Annual Costs of Staff Posts'!$I$13:$I$311,"&lt;&gt;External Intervention Staff",'2. Annual Costs of Staff Posts'!$D$13:$D$311,'Summary of ODA Costs'!$K$81)</f>
        <v>0</v>
      </c>
      <c r="M86" s="129">
        <f ca="1">SUMIFS('2. Annual Costs of Staff Posts'!$T$13:$T$311,'2. Annual Costs of Staff Posts'!$I$13:$I$311,"&lt;&gt;External Intervention Staff",'2. Annual Costs of Staff Posts'!$D$13:$D$311,'Summary of ODA Costs'!$K$81)</f>
        <v>0</v>
      </c>
      <c r="N86" s="129">
        <f ca="1">SUMIFS('2. Annual Costs of Staff Posts'!$Y$13:$Y$311,'2. Annual Costs of Staff Posts'!$I$13:$I$311,"&lt;&gt;External Intervention Staff",'2. Annual Costs of Staff Posts'!$D$13:$D$311,'Summary of ODA Costs'!$K$81)</f>
        <v>0</v>
      </c>
      <c r="O86" s="129">
        <f ca="1">SUMIFS('2. Annual Costs of Staff Posts'!$AD$13:$AD$311,'2. Annual Costs of Staff Posts'!$I$13:$I$311,"&lt;&gt;External Intervention Staff",'2. Annual Costs of Staff Posts'!$D$13:$D$311,'Summary of ODA Costs'!$K$81)</f>
        <v>0</v>
      </c>
      <c r="P86" s="130">
        <f ca="1">SUMIFS('2. Annual Costs of Staff Posts'!$AI$13:$AI$311,'2. Annual Costs of Staff Posts'!$I$13:$I$311,"&lt;&gt;External Intervention Staff",'2. Annual Costs of Staff Posts'!$D$13:$D$311,'Summary of ODA Costs'!$K$81)</f>
        <v>0</v>
      </c>
      <c r="Q86" s="150">
        <f ca="1">SUM(L86:P86)</f>
        <v>0</v>
      </c>
      <c r="R86" s="258"/>
    </row>
    <row r="87" spans="1:18" ht="15" customHeight="1" x14ac:dyDescent="0.25">
      <c r="A87" s="509"/>
      <c r="B87" s="64"/>
      <c r="C87" s="178" t="s">
        <v>4</v>
      </c>
      <c r="D87" s="176">
        <f ca="1">SUMIF('3.Travel,Subsistence&amp;Conference'!$E$12:$E$70,'Summary of ODA Costs'!$C$81,'3.Travel,Subsistence&amp;Conference'!$L$12:$L$70)</f>
        <v>0</v>
      </c>
      <c r="E87" s="176">
        <f ca="1">SUMIF('3.Travel,Subsistence&amp;Conference'!$E$12:$E$70,'Summary of ODA Costs'!$C$81,'3.Travel,Subsistence&amp;Conference'!$N$12:$N$70)</f>
        <v>0</v>
      </c>
      <c r="F87" s="176">
        <f ca="1">SUMIF('3.Travel,Subsistence&amp;Conference'!$E$12:$E$70,'Summary of ODA Costs'!$C$81,'3.Travel,Subsistence&amp;Conference'!$P$12:$P$70)</f>
        <v>0</v>
      </c>
      <c r="G87" s="176">
        <f ca="1">SUMIF('3.Travel,Subsistence&amp;Conference'!$E$12:$E$70,'Summary of ODA Costs'!$C$81,'3.Travel,Subsistence&amp;Conference'!$R$12:$R$70)</f>
        <v>0</v>
      </c>
      <c r="H87" s="176">
        <f ca="1">SUMIF('3.Travel,Subsistence&amp;Conference'!$E$12:$E$70,'Summary of ODA Costs'!$C$81,'3.Travel,Subsistence&amp;Conference'!$T$12:$T$70)</f>
        <v>0</v>
      </c>
      <c r="I87" s="152">
        <f t="shared" ref="I87:I95" ca="1" si="16">SUM(D87:H87)</f>
        <v>0</v>
      </c>
      <c r="J87" s="255"/>
      <c r="K87" s="178" t="s">
        <v>4</v>
      </c>
      <c r="L87" s="176">
        <f ca="1">SUMIF('3.Travel,Subsistence&amp;Conference'!$E$12:$E$70,'Summary of ODA Costs'!$K$81,'3.Travel,Subsistence&amp;Conference'!$L$12:$L$70)</f>
        <v>0</v>
      </c>
      <c r="M87" s="176">
        <f ca="1">SUMIF('3.Travel,Subsistence&amp;Conference'!$E$12:$E$70,'Summary of ODA Costs'!$K$81,'3.Travel,Subsistence&amp;Conference'!$N$12:$N$70)</f>
        <v>0</v>
      </c>
      <c r="N87" s="176">
        <f ca="1">SUMIF('3.Travel,Subsistence&amp;Conference'!$E$12:$E$70,'Summary of ODA Costs'!$K$81,'3.Travel,Subsistence&amp;Conference'!$P$12:$P$70)</f>
        <v>0</v>
      </c>
      <c r="O87" s="176">
        <f ca="1">SUMIF('3.Travel,Subsistence&amp;Conference'!$E$12:$E$70,'Summary of ODA Costs'!$K$81,'3.Travel,Subsistence&amp;Conference'!$R$12:$R$70)</f>
        <v>0</v>
      </c>
      <c r="P87" s="176">
        <f ca="1">SUMIF('3.Travel,Subsistence&amp;Conference'!$E$12:$E$70,'Summary of ODA Costs'!$K$81,'3.Travel,Subsistence&amp;Conference'!$T$12:$T$70)</f>
        <v>0</v>
      </c>
      <c r="Q87" s="152">
        <f t="shared" ref="Q87:Q95" ca="1" si="17">SUM(L87:P87)</f>
        <v>0</v>
      </c>
      <c r="R87" s="258"/>
    </row>
    <row r="88" spans="1:18" ht="15" customHeight="1" x14ac:dyDescent="0.25">
      <c r="B88" s="64"/>
      <c r="C88" s="178" t="s">
        <v>5</v>
      </c>
      <c r="D88" s="176">
        <f ca="1">SUMIF('4. Equipment'!$D$12:$D$82,'Summary of ODA Costs'!$C$81,'4. Equipment'!$L$12:$L$82)</f>
        <v>0</v>
      </c>
      <c r="E88" s="176">
        <f ca="1">SUMIF('4. Equipment'!$D$12:$D$82,'Summary of ODA Costs'!$C$81,'4. Equipment'!$N$12:$N$82)</f>
        <v>0</v>
      </c>
      <c r="F88" s="176">
        <f ca="1">SUMIF('4. Equipment'!$D$12:$D$82,'Summary of ODA Costs'!$C$81,'4. Equipment'!$P$12:$P$82)</f>
        <v>0</v>
      </c>
      <c r="G88" s="176">
        <f ca="1">SUMIF('4. Equipment'!$D$12:$D$82,'Summary of ODA Costs'!$C$81,'4. Equipment'!$R$12:$R$82)</f>
        <v>0</v>
      </c>
      <c r="H88" s="176">
        <f ca="1">SUMIF('4. Equipment'!$D$12:$D$82,'Summary of ODA Costs'!$C$81,'4. Equipment'!$T$12:$T$82)</f>
        <v>0</v>
      </c>
      <c r="I88" s="152">
        <f t="shared" ca="1" si="16"/>
        <v>0</v>
      </c>
      <c r="J88" s="255"/>
      <c r="K88" s="178" t="s">
        <v>5</v>
      </c>
      <c r="L88" s="176">
        <f ca="1">SUMIF('4. Equipment'!$D$12:$D$82,'Summary of ODA Costs'!$K$81,'4. Equipment'!$L$12:$L$82)</f>
        <v>0</v>
      </c>
      <c r="M88" s="176">
        <f ca="1">SUMIF('4. Equipment'!$D$12:$D$82,'Summary of ODA Costs'!$K$81,'4. Equipment'!$N$12:$N$82)</f>
        <v>0</v>
      </c>
      <c r="N88" s="176">
        <f ca="1">SUMIF('4. Equipment'!$D$12:$D$82,'Summary of ODA Costs'!$K$81,'4. Equipment'!$P$12:$P$82)</f>
        <v>0</v>
      </c>
      <c r="O88" s="176">
        <f ca="1">SUMIF('4. Equipment'!$D$12:$D$82,'Summary of ODA Costs'!$K$81,'4. Equipment'!$R$12:$R$82)</f>
        <v>0</v>
      </c>
      <c r="P88" s="176">
        <f ca="1">SUMIF('4. Equipment'!$D$12:$D$82,'Summary of ODA Costs'!$K$81,'4. Equipment'!$T$12:$T$82)</f>
        <v>0</v>
      </c>
      <c r="Q88" s="152">
        <f t="shared" ca="1" si="17"/>
        <v>0</v>
      </c>
      <c r="R88" s="258"/>
    </row>
    <row r="89" spans="1:18" ht="15" customHeight="1" x14ac:dyDescent="0.25">
      <c r="B89" s="64"/>
      <c r="C89" s="179" t="s">
        <v>6</v>
      </c>
      <c r="D89" s="176">
        <f ca="1">SUMIF('5. Consumables'!$D$12:$D$61,'Summary of ODA Costs'!$C$81,'5. Consumables'!$K$12:$K$61)</f>
        <v>0</v>
      </c>
      <c r="E89" s="176">
        <f ca="1">SUMIF('5. Consumables'!$D$12:$D$61,'Summary of ODA Costs'!$C$81,'5. Consumables'!$M$12:$M$61)</f>
        <v>0</v>
      </c>
      <c r="F89" s="176">
        <f ca="1">SUMIF('5. Consumables'!$D$12:$D$61,'Summary of ODA Costs'!$C$81,'5. Consumables'!$O$12:$O$61)</f>
        <v>0</v>
      </c>
      <c r="G89" s="176">
        <f ca="1">SUMIF('5. Consumables'!$D$12:$D$61,'Summary of ODA Costs'!$C$81,'5. Consumables'!$Q$12:$Q$61)</f>
        <v>0</v>
      </c>
      <c r="H89" s="176">
        <f ca="1">SUMIF('5. Consumables'!$D$12:$D$61,'Summary of ODA Costs'!$C$81,'5. Consumables'!$S$12:$S$61)</f>
        <v>0</v>
      </c>
      <c r="I89" s="152">
        <f t="shared" ca="1" si="16"/>
        <v>0</v>
      </c>
      <c r="J89" s="255"/>
      <c r="K89" s="179" t="s">
        <v>6</v>
      </c>
      <c r="L89" s="176">
        <f ca="1">SUMIF('5. Consumables'!$D$12:$D$61,'Summary of ODA Costs'!$K$81,'5. Consumables'!$K$12:$K$61)</f>
        <v>0</v>
      </c>
      <c r="M89" s="176">
        <f ca="1">SUMIF('5. Consumables'!$D$12:$D$61,'Summary of ODA Costs'!$K$81,'5. Consumables'!$M$12:$M$61)</f>
        <v>0</v>
      </c>
      <c r="N89" s="176">
        <f ca="1">SUMIF('5. Consumables'!$D$12:$D$61,'Summary of ODA Costs'!$K$81,'5. Consumables'!$O$12:$O$61)</f>
        <v>0</v>
      </c>
      <c r="O89" s="176">
        <f ca="1">SUMIF('5. Consumables'!$D$12:$D$61,'Summary of ODA Costs'!$K$81,'5. Consumables'!$Q$12:$Q$61)</f>
        <v>0</v>
      </c>
      <c r="P89" s="176">
        <f ca="1">SUMIF('5. Consumables'!$D$12:$D$61,'Summary of ODA Costs'!$K$81,'5. Consumables'!$S$12:$S$61)</f>
        <v>0</v>
      </c>
      <c r="Q89" s="152">
        <f t="shared" ca="1" si="17"/>
        <v>0</v>
      </c>
      <c r="R89" s="258"/>
    </row>
    <row r="90" spans="1:18" ht="15" customHeight="1" x14ac:dyDescent="0.25">
      <c r="B90" s="64"/>
      <c r="C90" s="179" t="s">
        <v>469</v>
      </c>
      <c r="D90" s="176">
        <f ca="1">SUMIF('6. CPI'!$D$12:$D$61,'Summary of ODA Costs'!$C$81,'6. CPI'!$K$12:$K$61)</f>
        <v>0</v>
      </c>
      <c r="E90" s="176">
        <f ca="1">SUMIF('6. CPI'!$D$12:$D$61,'Summary of ODA Costs'!$C$81,'6. CPI'!$M$12:$M$61)</f>
        <v>0</v>
      </c>
      <c r="F90" s="176">
        <f ca="1">SUMIF('6. CPI'!$D$12:$D$61,'Summary of ODA Costs'!$C$81,'6. CPI'!$O$12:$O$61)</f>
        <v>0</v>
      </c>
      <c r="G90" s="176">
        <f ca="1">SUMIF('6. CPI'!$D$12:$D$61,'Summary of ODA Costs'!$C$81,'6. CPI'!$Q$12:$Q$61)</f>
        <v>0</v>
      </c>
      <c r="H90" s="176">
        <f ca="1">SUMIF('6. CPI'!$D$12:$D$61,'Summary of ODA Costs'!$C$81,'6. CPI'!$S$12:$S$61)</f>
        <v>0</v>
      </c>
      <c r="I90" s="152">
        <f t="shared" ca="1" si="16"/>
        <v>0</v>
      </c>
      <c r="J90" s="255"/>
      <c r="K90" s="179" t="s">
        <v>469</v>
      </c>
      <c r="L90" s="176">
        <f ca="1">SUMIF('6. CPI'!$D$12:$D$61,'Summary of ODA Costs'!$K$81,'6. CPI'!$K$12:$K$61)</f>
        <v>0</v>
      </c>
      <c r="M90" s="176">
        <f ca="1">SUMIF('6. CPI'!$D$12:$D$61,'Summary of ODA Costs'!$K$81,'6. CPI'!$M$12:$M$61)</f>
        <v>0</v>
      </c>
      <c r="N90" s="176">
        <f ca="1">SUMIF('6. CPI'!$D$12:$D$61,'Summary of ODA Costs'!$K$81,'6. CPI'!$O$12:$O$61)</f>
        <v>0</v>
      </c>
      <c r="O90" s="176">
        <f ca="1">SUMIF('6. CPI'!$D$12:$D$61,'Summary of ODA Costs'!$K$81,'6. CPI'!$Q$12:$Q$61)</f>
        <v>0</v>
      </c>
      <c r="P90" s="176">
        <f ca="1">SUMIF('6. CPI'!$D$12:$D$61,'Summary of ODA Costs'!$K$81,'6. CPI'!$S$12:$S$61)</f>
        <v>0</v>
      </c>
      <c r="Q90" s="152">
        <f t="shared" ca="1" si="17"/>
        <v>0</v>
      </c>
      <c r="R90" s="258"/>
    </row>
    <row r="91" spans="1:18" ht="15" customHeight="1" x14ac:dyDescent="0.25">
      <c r="B91" s="64"/>
      <c r="C91" s="209" t="s">
        <v>7</v>
      </c>
      <c r="D91" s="176">
        <f ca="1">SUMIF('7. Dissemination'!$D$12:$D$61,'Summary of ODA Costs'!$C$81,'7. Dissemination'!$K$12:$K$61)</f>
        <v>0</v>
      </c>
      <c r="E91" s="176">
        <f ca="1">SUMIF('7. Dissemination'!$D$12:$D$61,'Summary of ODA Costs'!$C$81,'7. Dissemination'!$M$12:$M$61)</f>
        <v>0</v>
      </c>
      <c r="F91" s="176">
        <f ca="1">SUMIF('7. Dissemination'!$D$12:$D$61,'Summary of ODA Costs'!$C$81,'7. Dissemination'!$O$12:$O$61)</f>
        <v>0</v>
      </c>
      <c r="G91" s="176">
        <f ca="1">SUMIF('7. Dissemination'!$D$12:$D$61,'Summary of ODA Costs'!$C$81,'7. Dissemination'!$Q$12:$Q$61)</f>
        <v>0</v>
      </c>
      <c r="H91" s="176">
        <f ca="1">SUMIF('7. Dissemination'!$D$12:$D$61,'Summary of ODA Costs'!$C$81,'7. Dissemination'!$S$12:$S$61)</f>
        <v>0</v>
      </c>
      <c r="I91" s="152">
        <f t="shared" ca="1" si="16"/>
        <v>0</v>
      </c>
      <c r="J91" s="255"/>
      <c r="K91" s="209" t="s">
        <v>7</v>
      </c>
      <c r="L91" s="176">
        <f ca="1">SUMIF('7. Dissemination'!$D$12:$D$61,'Summary of ODA Costs'!$K$81,'7. Dissemination'!$K$12:$K$61)</f>
        <v>0</v>
      </c>
      <c r="M91" s="176">
        <f ca="1">SUMIF('7. Dissemination'!$D$12:$D$61,'Summary of ODA Costs'!$K$81,'7. Dissemination'!$M$12:$M$61)</f>
        <v>0</v>
      </c>
      <c r="N91" s="176">
        <f ca="1">SUMIF('7. Dissemination'!$D$12:$D$61,'Summary of ODA Costs'!$K$81,'7. Dissemination'!$O$12:$O$61)</f>
        <v>0</v>
      </c>
      <c r="O91" s="176">
        <f ca="1">SUMIF('7. Dissemination'!$D$12:$D$61,'Summary of ODA Costs'!$K$81,'7. Dissemination'!$Q$12:$Q$61)</f>
        <v>0</v>
      </c>
      <c r="P91" s="176">
        <f ca="1">SUMIF('7. Dissemination'!$D$12:$D$61,'Summary of ODA Costs'!$K$81,'7. Dissemination'!$S$12:$S$61)</f>
        <v>0</v>
      </c>
      <c r="Q91" s="152">
        <f t="shared" ca="1" si="17"/>
        <v>0</v>
      </c>
      <c r="R91" s="258"/>
    </row>
    <row r="92" spans="1:18" ht="15" customHeight="1" x14ac:dyDescent="0.25">
      <c r="B92" s="64"/>
      <c r="C92" s="209" t="s">
        <v>443</v>
      </c>
      <c r="D92" s="176">
        <f ca="1">SUMIF('8. Risk Management &amp; Assurance'!$D$12:$D$61,'Summary of ODA Costs'!$C$81,'8. Risk Management &amp; Assurance'!$K$12:$K$61)</f>
        <v>0</v>
      </c>
      <c r="E92" s="176">
        <f ca="1">SUMIF('8. Risk Management &amp; Assurance'!$D$12:$D$61,'Summary of ODA Costs'!$C$81,'8. Risk Management &amp; Assurance'!$M$12:$M$61)</f>
        <v>0</v>
      </c>
      <c r="F92" s="176">
        <f ca="1">SUMIF('8. Risk Management &amp; Assurance'!$D$12:$D$61,'Summary of ODA Costs'!$C$81,'8. Risk Management &amp; Assurance'!$O$12:$O$61)</f>
        <v>0</v>
      </c>
      <c r="G92" s="176">
        <f ca="1">SUMIF('8. Risk Management &amp; Assurance'!$D$12:$D$61,'Summary of ODA Costs'!$C$81,'8. Risk Management &amp; Assurance'!$Q$12:$Q$61)</f>
        <v>0</v>
      </c>
      <c r="H92" s="176">
        <f ca="1">SUMIF('8. Risk Management &amp; Assurance'!$D$12:$D$61,'Summary of ODA Costs'!$C$81,'8. Risk Management &amp; Assurance'!$S$12:$S$61)</f>
        <v>0</v>
      </c>
      <c r="I92" s="152">
        <f t="shared" ca="1" si="16"/>
        <v>0</v>
      </c>
      <c r="J92" s="255"/>
      <c r="K92" s="209" t="s">
        <v>443</v>
      </c>
      <c r="L92" s="176">
        <f ca="1">SUMIF('8. Risk Management &amp; Assurance'!$D$12:$D$61,'Summary of ODA Costs'!$K$81,'8. Risk Management &amp; Assurance'!$K$12:$K$61)</f>
        <v>0</v>
      </c>
      <c r="M92" s="176">
        <f ca="1">SUMIF('8. Risk Management &amp; Assurance'!$D$12:$D$61,'Summary of ODA Costs'!$K$81,'8. Risk Management &amp; Assurance'!$M$12:$M$61)</f>
        <v>0</v>
      </c>
      <c r="N92" s="176">
        <f ca="1">SUMIF('8. Risk Management &amp; Assurance'!$D$12:$D$61,'Summary of ODA Costs'!$K$81,'8. Risk Management &amp; Assurance'!$O$12:$O$61)</f>
        <v>0</v>
      </c>
      <c r="O92" s="176">
        <f ca="1">SUMIF('8. Risk Management &amp; Assurance'!$D$12:$D$61,'Summary of ODA Costs'!$K$81,'8. Risk Management &amp; Assurance'!$Q$12:$Q$61)</f>
        <v>0</v>
      </c>
      <c r="P92" s="176">
        <f ca="1">SUMIF('8. Risk Management &amp; Assurance'!$D$12:$D$61,'Summary of ODA Costs'!$K$81,'8. Risk Management &amp; Assurance'!$S$12:$S$61)</f>
        <v>0</v>
      </c>
      <c r="Q92" s="152">
        <f t="shared" ca="1" si="17"/>
        <v>0</v>
      </c>
      <c r="R92" s="258"/>
    </row>
    <row r="93" spans="1:18" ht="15" customHeight="1" x14ac:dyDescent="0.25">
      <c r="B93" s="64"/>
      <c r="C93" s="209" t="s">
        <v>420</v>
      </c>
      <c r="D93" s="176">
        <f ca="1">SUMIF('9. External Intervention Costs'!$D$14:$D$80,'Summary of ODA Costs'!$C81,'9. External Intervention Costs'!$I$14:$I$80)</f>
        <v>0</v>
      </c>
      <c r="E93" s="176">
        <f ca="1">SUMIF('9. External Intervention Costs'!$D$14:$D$80,'Summary of ODA Costs'!$C81,'9. External Intervention Costs'!$J$14:$J$80)</f>
        <v>0</v>
      </c>
      <c r="F93" s="176">
        <f ca="1">SUMIF('9. External Intervention Costs'!$D$14:$D$80,'Summary of ODA Costs'!$C81,'9. External Intervention Costs'!$K$14:$K$80)</f>
        <v>0</v>
      </c>
      <c r="G93" s="176">
        <f ca="1">SUMIF('9. External Intervention Costs'!$D$14:$D$80,'Summary of ODA Costs'!$C81,'9. External Intervention Costs'!$L$14:$L$80)</f>
        <v>0</v>
      </c>
      <c r="H93" s="176">
        <f ca="1">SUMIF('9. External Intervention Costs'!$D$14:$D$80,'Summary of ODA Costs'!$C81,'9. External Intervention Costs'!$M$14:$M$80)</f>
        <v>0</v>
      </c>
      <c r="I93" s="152">
        <f t="shared" ca="1" si="16"/>
        <v>0</v>
      </c>
      <c r="J93" s="255"/>
      <c r="K93" s="209" t="s">
        <v>420</v>
      </c>
      <c r="L93" s="176">
        <f ca="1">SUMIF('9. External Intervention Costs'!$D$14:$D$80,'Summary of ODA Costs'!$K81,'9. External Intervention Costs'!$I$14:$I$80)</f>
        <v>0</v>
      </c>
      <c r="M93" s="176">
        <f ca="1">SUMIF('9. External Intervention Costs'!$D$14:$D$80,'Summary of ODA Costs'!$K81,'9. External Intervention Costs'!$J$14:$J$80)</f>
        <v>0</v>
      </c>
      <c r="N93" s="176">
        <f ca="1">SUMIF('9. External Intervention Costs'!$D$14:$D$80,'Summary of ODA Costs'!$K81,'9. External Intervention Costs'!$K$14:$K$80)</f>
        <v>0</v>
      </c>
      <c r="O93" s="176">
        <f ca="1">SUMIF('9. External Intervention Costs'!$D$14:$D$80,'Summary of ODA Costs'!$K81,'9. External Intervention Costs'!$L$14:$L$80)</f>
        <v>0</v>
      </c>
      <c r="P93" s="176">
        <f ca="1">SUMIF('9. External Intervention Costs'!$D$14:$D$80,'Summary of ODA Costs'!$K81,'9. External Intervention Costs'!$M$14:$M$80)</f>
        <v>0</v>
      </c>
      <c r="Q93" s="152">
        <f t="shared" ca="1" si="17"/>
        <v>0</v>
      </c>
      <c r="R93" s="258"/>
    </row>
    <row r="94" spans="1:18" ht="15" customHeight="1" x14ac:dyDescent="0.25">
      <c r="B94" s="64"/>
      <c r="C94" s="179" t="s">
        <v>8</v>
      </c>
      <c r="D94" s="176">
        <f ca="1">SUMIF('10. Other Direct Costs '!$D$12:$D$61,'Summary of ODA Costs'!$C$81,'10. Other Direct Costs '!$K$12:$K$61)</f>
        <v>0</v>
      </c>
      <c r="E94" s="176">
        <f ca="1">SUMIF('10. Other Direct Costs '!$D$12:$D$61,'Summary of ODA Costs'!$C$81,'10. Other Direct Costs '!$M$12:$M$61)</f>
        <v>0</v>
      </c>
      <c r="F94" s="176">
        <f ca="1">SUMIF('10. Other Direct Costs '!$D$12:$D$61,'Summary of ODA Costs'!$C$81,'10. Other Direct Costs '!$O$12:$O$61)</f>
        <v>0</v>
      </c>
      <c r="G94" s="176">
        <f ca="1">SUMIF('10. Other Direct Costs '!$D$12:$D$61,'Summary of ODA Costs'!$C$81,'10. Other Direct Costs '!$Q$12:$Q$61)</f>
        <v>0</v>
      </c>
      <c r="H94" s="176">
        <f ca="1">SUMIF('10. Other Direct Costs '!$D$12:$D$61,'Summary of ODA Costs'!$C$81,'10. Other Direct Costs '!$S$12:$S$61)</f>
        <v>0</v>
      </c>
      <c r="I94" s="152">
        <f t="shared" ca="1" si="16"/>
        <v>0</v>
      </c>
      <c r="J94" s="255"/>
      <c r="K94" s="179" t="s">
        <v>8</v>
      </c>
      <c r="L94" s="176">
        <f ca="1">SUMIF('10. Other Direct Costs '!$D$12:$D$61,'Summary of ODA Costs'!$K$81,'10. Other Direct Costs '!$K$12:$K$61)</f>
        <v>0</v>
      </c>
      <c r="M94" s="176">
        <f ca="1">SUMIF('10. Other Direct Costs '!$D$12:$D$61,'Summary of ODA Costs'!$K$81,'10. Other Direct Costs '!$M$12:$M$61)</f>
        <v>0</v>
      </c>
      <c r="N94" s="176">
        <f ca="1">SUMIF('10. Other Direct Costs '!$D$12:$D$61,'Summary of ODA Costs'!$K$81,'10. Other Direct Costs '!$O$12:$O$61)</f>
        <v>0</v>
      </c>
      <c r="O94" s="176">
        <f ca="1">SUMIF('10. Other Direct Costs '!$D$12:$D$61,'Summary of ODA Costs'!$K$81,'10. Other Direct Costs '!$Q$12:$Q$61)</f>
        <v>0</v>
      </c>
      <c r="P94" s="176">
        <f ca="1">SUMIF('10. Other Direct Costs '!$D$12:$D$61,'Summary of ODA Costs'!$K$81,'10. Other Direct Costs '!$S$12:$S$61)</f>
        <v>0</v>
      </c>
      <c r="Q94" s="152">
        <f t="shared" ca="1" si="17"/>
        <v>0</v>
      </c>
      <c r="R94" s="258"/>
    </row>
    <row r="95" spans="1:18" ht="15" customHeight="1" thickBot="1" x14ac:dyDescent="0.3">
      <c r="B95" s="64"/>
      <c r="C95" s="180" t="s">
        <v>290</v>
      </c>
      <c r="D95" s="176">
        <f ca="1">SUMIF('11. Indirect Costs'!$C$13:$C$62,'Summary of ODA Costs'!$C$81,'11. Indirect Costs'!$M$13:$M$62)</f>
        <v>0</v>
      </c>
      <c r="E95" s="176">
        <f ca="1">SUMIF('11. Indirect Costs'!$C$13:$C$62,'Summary of ODA Costs'!$C$81,'11. Indirect Costs'!$Q$13:$Q$62)</f>
        <v>0</v>
      </c>
      <c r="F95" s="176">
        <f ca="1">SUMIF('11. Indirect Costs'!$C$13:$C$62,'Summary of ODA Costs'!$C$81,'11. Indirect Costs'!$U$13:$U$62)</f>
        <v>0</v>
      </c>
      <c r="G95" s="176">
        <f ca="1">SUMIF('11. Indirect Costs'!$C$13:$C$62,'Summary of ODA Costs'!$C$81,'11. Indirect Costs'!$Y$13:$Y$62)</f>
        <v>0</v>
      </c>
      <c r="H95" s="176">
        <f ca="1">SUMIF('11. Indirect Costs'!$C$13:$C$62,'Summary of ODA Costs'!$C$81,'11. Indirect Costs'!$AC$13:$AC$62)</f>
        <v>0</v>
      </c>
      <c r="I95" s="152">
        <f t="shared" ca="1" si="16"/>
        <v>0</v>
      </c>
      <c r="J95" s="255"/>
      <c r="K95" s="180" t="s">
        <v>290</v>
      </c>
      <c r="L95" s="176">
        <f ca="1">SUMIF('11. Indirect Costs'!$C$13:$C$62,'Summary of ODA Costs'!$K$81,'11. Indirect Costs'!$M$13:$M$62)</f>
        <v>0</v>
      </c>
      <c r="M95" s="176">
        <f ca="1">SUMIF('11. Indirect Costs'!$C$13:$C$62,'Summary of ODA Costs'!$K$81,'11. Indirect Costs'!$Q$13:$Q$62)</f>
        <v>0</v>
      </c>
      <c r="N95" s="176">
        <f ca="1">SUMIF('11. Indirect Costs'!$C$13:$C$62,'Summary of ODA Costs'!$K$81,'11. Indirect Costs'!$U$13:$U$62)</f>
        <v>0</v>
      </c>
      <c r="O95" s="176">
        <f ca="1">SUMIF('11. Indirect Costs'!$C$13:$C$62,'Summary of ODA Costs'!$K$81,'11. Indirect Costs'!$Y$13:$Y$62)</f>
        <v>0</v>
      </c>
      <c r="P95" s="176">
        <f ca="1">SUMIF('11. Indirect Costs'!$C$13:$C$62,'Summary of ODA Costs'!$K$81,'11. Indirect Costs'!$AC$13:$AC$62)</f>
        <v>0</v>
      </c>
      <c r="Q95" s="152">
        <f t="shared" ca="1" si="17"/>
        <v>0</v>
      </c>
      <c r="R95" s="258"/>
    </row>
    <row r="96" spans="1:18" ht="15" customHeight="1" thickBot="1" x14ac:dyDescent="0.3">
      <c r="B96" s="64"/>
      <c r="C96" s="112" t="s">
        <v>150</v>
      </c>
      <c r="D96" s="173">
        <f t="shared" ref="D96:I96" ca="1" si="18">SUM(D86:D95)</f>
        <v>0</v>
      </c>
      <c r="E96" s="173">
        <f t="shared" ca="1" si="18"/>
        <v>0</v>
      </c>
      <c r="F96" s="173">
        <f t="shared" ca="1" si="18"/>
        <v>0</v>
      </c>
      <c r="G96" s="173">
        <f t="shared" ca="1" si="18"/>
        <v>0</v>
      </c>
      <c r="H96" s="173">
        <f t="shared" ca="1" si="18"/>
        <v>0</v>
      </c>
      <c r="I96" s="113">
        <f t="shared" ca="1" si="18"/>
        <v>0</v>
      </c>
      <c r="J96" s="255"/>
      <c r="K96" s="112" t="s">
        <v>150</v>
      </c>
      <c r="L96" s="173">
        <f t="shared" ref="L96:Q96" ca="1" si="19">SUM(L86:L95)</f>
        <v>0</v>
      </c>
      <c r="M96" s="173">
        <f t="shared" ca="1" si="19"/>
        <v>0</v>
      </c>
      <c r="N96" s="173">
        <f t="shared" ca="1" si="19"/>
        <v>0</v>
      </c>
      <c r="O96" s="173">
        <f t="shared" ca="1" si="19"/>
        <v>0</v>
      </c>
      <c r="P96" s="173">
        <f t="shared" ca="1" si="19"/>
        <v>0</v>
      </c>
      <c r="Q96" s="113">
        <f t="shared" ca="1" si="19"/>
        <v>0</v>
      </c>
      <c r="R96" s="258"/>
    </row>
    <row r="97" spans="1:18" ht="15" customHeight="1" x14ac:dyDescent="0.25">
      <c r="B97" s="64"/>
      <c r="C97" s="294" t="s">
        <v>17</v>
      </c>
      <c r="D97" s="258"/>
      <c r="E97" s="258"/>
      <c r="F97" s="258"/>
      <c r="G97" s="258"/>
      <c r="H97" s="258"/>
      <c r="I97" s="258"/>
      <c r="J97" s="298"/>
      <c r="K97" s="294" t="s">
        <v>17</v>
      </c>
      <c r="L97" s="64"/>
      <c r="M97" s="64"/>
      <c r="N97" s="64"/>
      <c r="O97" s="64"/>
      <c r="P97" s="64"/>
      <c r="Q97" s="64"/>
      <c r="R97" s="258"/>
    </row>
    <row r="98" spans="1:18" ht="15" customHeight="1" x14ac:dyDescent="0.25">
      <c r="A98" s="508">
        <f>A81+2</f>
        <v>11</v>
      </c>
      <c r="B98" s="64"/>
      <c r="C98" s="106" t="str">
        <f ca="1">IFERROR(OFFSET('START - AWARD DETAILS'!$C$20,MATCH(A98,'START - AWARD DETAILS'!$S$20:$S$40,0)-1,0),"")</f>
        <v/>
      </c>
      <c r="D98" s="258"/>
      <c r="E98" s="258"/>
      <c r="F98" s="258"/>
      <c r="G98" s="258"/>
      <c r="H98" s="258"/>
      <c r="I98" s="258"/>
      <c r="J98" s="298"/>
      <c r="K98" s="106" t="str">
        <f ca="1">IFERROR(OFFSET('START - AWARD DETAILS'!$C$20,MATCH(A98+1,'START - AWARD DETAILS'!$S$20:$S$40,0)-1,0),"")</f>
        <v/>
      </c>
      <c r="L98" s="64"/>
      <c r="M98" s="64"/>
      <c r="N98" s="64"/>
      <c r="O98" s="64"/>
      <c r="P98" s="64"/>
      <c r="Q98" s="64"/>
      <c r="R98" s="258"/>
    </row>
    <row r="99" spans="1:18" ht="15" customHeight="1" x14ac:dyDescent="0.25">
      <c r="B99" s="64"/>
      <c r="C99" s="294" t="s">
        <v>415</v>
      </c>
      <c r="D99" s="258"/>
      <c r="E99" s="258"/>
      <c r="F99" s="258"/>
      <c r="G99" s="258"/>
      <c r="H99" s="258"/>
      <c r="I99" s="258"/>
      <c r="J99" s="298"/>
      <c r="K99" s="294" t="s">
        <v>415</v>
      </c>
      <c r="L99" s="64"/>
      <c r="M99" s="64"/>
      <c r="N99" s="64"/>
      <c r="O99" s="64"/>
      <c r="P99" s="64"/>
      <c r="Q99" s="64"/>
      <c r="R99" s="258"/>
    </row>
    <row r="100" spans="1:18" ht="15" customHeight="1" x14ac:dyDescent="0.25">
      <c r="B100" s="64"/>
      <c r="C100" s="106" t="str">
        <f ca="1">IFERROR(VLOOKUP($C98,'START - AWARD DETAILS'!$C$21:$E$40,3,0),"")</f>
        <v/>
      </c>
      <c r="D100" s="258"/>
      <c r="E100" s="258"/>
      <c r="F100" s="258"/>
      <c r="G100" s="258"/>
      <c r="H100" s="258"/>
      <c r="I100" s="258"/>
      <c r="J100" s="298"/>
      <c r="K100" s="106" t="str">
        <f ca="1">IFERROR(VLOOKUP($K98,'START - AWARD DETAILS'!$C$21:$E$40,3,0),"")</f>
        <v/>
      </c>
      <c r="L100" s="64"/>
      <c r="M100" s="64"/>
      <c r="N100" s="64"/>
      <c r="O100" s="64"/>
      <c r="P100" s="64"/>
      <c r="Q100" s="64"/>
      <c r="R100" s="258"/>
    </row>
    <row r="101" spans="1:18" ht="15" customHeight="1" thickBot="1" x14ac:dyDescent="0.3">
      <c r="A101" s="509"/>
      <c r="B101" s="64"/>
      <c r="C101" s="109"/>
      <c r="D101" s="64"/>
      <c r="E101" s="64"/>
      <c r="F101" s="64"/>
      <c r="G101" s="64"/>
      <c r="H101" s="64"/>
      <c r="I101" s="64"/>
      <c r="J101" s="255"/>
      <c r="K101" s="109"/>
      <c r="L101" s="64"/>
      <c r="M101" s="64"/>
      <c r="N101" s="64"/>
      <c r="O101" s="64"/>
      <c r="P101" s="64"/>
      <c r="Q101" s="64"/>
      <c r="R101" s="258"/>
    </row>
    <row r="102" spans="1:18" ht="15" customHeight="1" thickBot="1" x14ac:dyDescent="0.3">
      <c r="B102" s="64"/>
      <c r="C102" s="109"/>
      <c r="D102" s="144" t="s">
        <v>285</v>
      </c>
      <c r="E102" s="171" t="s">
        <v>286</v>
      </c>
      <c r="F102" s="171" t="s">
        <v>287</v>
      </c>
      <c r="G102" s="171" t="s">
        <v>288</v>
      </c>
      <c r="H102" s="172" t="s">
        <v>289</v>
      </c>
      <c r="I102" s="115" t="s">
        <v>291</v>
      </c>
      <c r="J102" s="255"/>
      <c r="K102" s="109"/>
      <c r="L102" s="144" t="s">
        <v>285</v>
      </c>
      <c r="M102" s="171" t="s">
        <v>286</v>
      </c>
      <c r="N102" s="171" t="s">
        <v>287</v>
      </c>
      <c r="O102" s="171" t="s">
        <v>288</v>
      </c>
      <c r="P102" s="172" t="s">
        <v>289</v>
      </c>
      <c r="Q102" s="115" t="s">
        <v>291</v>
      </c>
      <c r="R102" s="258"/>
    </row>
    <row r="103" spans="1:18" ht="15" customHeight="1" x14ac:dyDescent="0.25">
      <c r="B103" s="64"/>
      <c r="C103" s="506" t="s">
        <v>442</v>
      </c>
      <c r="D103" s="176">
        <f ca="1">SUMIFS('2. Annual Costs of Staff Posts'!$O$13:$O$311,'2. Annual Costs of Staff Posts'!$I$13:$I$311,"&lt;&gt;External Intervention Staff",'2. Annual Costs of Staff Posts'!$D$13:$D$311,'Summary of ODA Costs'!$C$98)</f>
        <v>0</v>
      </c>
      <c r="E103" s="176">
        <f ca="1">SUMIFS('2. Annual Costs of Staff Posts'!$T$13:$T$311,'2. Annual Costs of Staff Posts'!$I$13:$I$311,"&lt;&gt;External Intervention Staff",'2. Annual Costs of Staff Posts'!$D$13:$D$311,'Summary of ODA Costs'!$C$98)</f>
        <v>0</v>
      </c>
      <c r="F103" s="176">
        <f ca="1">SUMIFS('2. Annual Costs of Staff Posts'!$Y$13:$Y$311,'2. Annual Costs of Staff Posts'!$I$13:$I$311,"&lt;&gt;External Intervention Staff",'2. Annual Costs of Staff Posts'!$D$13:$D$311,'Summary of ODA Costs'!$C$98)</f>
        <v>0</v>
      </c>
      <c r="G103" s="176">
        <f ca="1">SUMIFS('2. Annual Costs of Staff Posts'!$AD$13:$AD$311,'2. Annual Costs of Staff Posts'!$I$13:$I$311,"&lt;&gt;External Intervention Staff",'2. Annual Costs of Staff Posts'!$D$13:$D$311,'Summary of ODA Costs'!$C$98)</f>
        <v>0</v>
      </c>
      <c r="H103" s="176">
        <f ca="1">SUMIFS('2. Annual Costs of Staff Posts'!$AI$13:$AI$311,'2. Annual Costs of Staff Posts'!$I$13:$I$311,"&lt;&gt;External Intervention Staff",'2. Annual Costs of Staff Posts'!$D$13:$D$311,'Summary of ODA Costs'!$C$98)</f>
        <v>0</v>
      </c>
      <c r="I103" s="150">
        <f ca="1">SUM(D103:H103)</f>
        <v>0</v>
      </c>
      <c r="J103" s="255"/>
      <c r="K103" s="506" t="s">
        <v>442</v>
      </c>
      <c r="L103" s="175">
        <f ca="1">SUMIFS('2. Annual Costs of Staff Posts'!$O$13:$O$311,'2. Annual Costs of Staff Posts'!$I$13:$I$311,"&lt;&gt;External Intervention Staff",'2. Annual Costs of Staff Posts'!$D$13:$D$311,'Summary of ODA Costs'!$K$98)</f>
        <v>0</v>
      </c>
      <c r="M103" s="129">
        <f ca="1">SUMIFS('2. Annual Costs of Staff Posts'!$T$13:$T$311,'2. Annual Costs of Staff Posts'!$I$13:$I$311,"&lt;&gt;External Intervention Staff",'2. Annual Costs of Staff Posts'!$D$13:$D$311,'Summary of ODA Costs'!$K$98)</f>
        <v>0</v>
      </c>
      <c r="N103" s="129">
        <f ca="1">SUMIFS('2. Annual Costs of Staff Posts'!$Y$13:$Y$311,'2. Annual Costs of Staff Posts'!$I$13:$I$311,"&lt;&gt;External Intervention Staff",'2. Annual Costs of Staff Posts'!$D$13:$D$311,'Summary of ODA Costs'!$K$98)</f>
        <v>0</v>
      </c>
      <c r="O103" s="129">
        <f ca="1">SUMIFS('2. Annual Costs of Staff Posts'!$AD$13:$AD$311,'2. Annual Costs of Staff Posts'!$I$13:$I$311,"&lt;&gt;External Intervention Staff",'2. Annual Costs of Staff Posts'!$D$13:$D$311,'Summary of ODA Costs'!$K$98)</f>
        <v>0</v>
      </c>
      <c r="P103" s="130">
        <f ca="1">SUMIFS('2. Annual Costs of Staff Posts'!$AI$13:$AI$311,'2. Annual Costs of Staff Posts'!$I$13:$I$311,"&lt;&gt;External Intervention Staff",'2. Annual Costs of Staff Posts'!$D$13:$D$311,'Summary of ODA Costs'!$K$98)</f>
        <v>0</v>
      </c>
      <c r="Q103" s="150">
        <f ca="1">SUM(L103:P103)</f>
        <v>0</v>
      </c>
      <c r="R103" s="258"/>
    </row>
    <row r="104" spans="1:18" ht="15" customHeight="1" x14ac:dyDescent="0.25">
      <c r="B104" s="64"/>
      <c r="C104" s="178" t="s">
        <v>4</v>
      </c>
      <c r="D104" s="176">
        <f ca="1">SUMIF('3.Travel,Subsistence&amp;Conference'!$E$12:$E$70,'Summary of ODA Costs'!$C$98,'3.Travel,Subsistence&amp;Conference'!$L$12:$L$70)</f>
        <v>0</v>
      </c>
      <c r="E104" s="176">
        <f ca="1">SUMIF('3.Travel,Subsistence&amp;Conference'!$E$12:$E$70,'Summary of ODA Costs'!$C$98,'3.Travel,Subsistence&amp;Conference'!$N$12:$N$70)</f>
        <v>0</v>
      </c>
      <c r="F104" s="176">
        <f ca="1">SUMIF('3.Travel,Subsistence&amp;Conference'!$E$12:$E$70,'Summary of ODA Costs'!$C$98,'3.Travel,Subsistence&amp;Conference'!$P$12:$P$70)</f>
        <v>0</v>
      </c>
      <c r="G104" s="176">
        <f ca="1">SUMIF('3.Travel,Subsistence&amp;Conference'!$E$12:$E$70,'Summary of ODA Costs'!$C$98,'3.Travel,Subsistence&amp;Conference'!$R$12:$R$70)</f>
        <v>0</v>
      </c>
      <c r="H104" s="176">
        <f ca="1">SUMIF('3.Travel,Subsistence&amp;Conference'!$E$12:$E$70,'Summary of ODA Costs'!$C$98,'3.Travel,Subsistence&amp;Conference'!$T$12:$T$70)</f>
        <v>0</v>
      </c>
      <c r="I104" s="152">
        <f t="shared" ref="I104:I112" ca="1" si="20">SUM(D104:H104)</f>
        <v>0</v>
      </c>
      <c r="J104" s="255"/>
      <c r="K104" s="178" t="s">
        <v>4</v>
      </c>
      <c r="L104" s="176">
        <f ca="1">SUMIF('3.Travel,Subsistence&amp;Conference'!$E$12:$E$70,'Summary of ODA Costs'!$K$98,'3.Travel,Subsistence&amp;Conference'!$L$12:$L$70)</f>
        <v>0</v>
      </c>
      <c r="M104" s="176">
        <f ca="1">SUMIF('3.Travel,Subsistence&amp;Conference'!$E$12:$E$70,'Summary of ODA Costs'!$K$98,'3.Travel,Subsistence&amp;Conference'!$N$12:$N$70)</f>
        <v>0</v>
      </c>
      <c r="N104" s="176">
        <f ca="1">SUMIF('3.Travel,Subsistence&amp;Conference'!$E$12:$E$70,'Summary of ODA Costs'!$K$98,'3.Travel,Subsistence&amp;Conference'!$P$12:$P$70)</f>
        <v>0</v>
      </c>
      <c r="O104" s="176">
        <f ca="1">SUMIF('3.Travel,Subsistence&amp;Conference'!$E$12:$E$70,'Summary of ODA Costs'!$K$98,'3.Travel,Subsistence&amp;Conference'!$R$12:$R$70)</f>
        <v>0</v>
      </c>
      <c r="P104" s="176">
        <f ca="1">SUMIF('3.Travel,Subsistence&amp;Conference'!$E$12:$E$70,'Summary of ODA Costs'!$K$98,'3.Travel,Subsistence&amp;Conference'!$T$12:$T$70)</f>
        <v>0</v>
      </c>
      <c r="Q104" s="152">
        <f t="shared" ref="Q104:Q112" ca="1" si="21">SUM(L104:P104)</f>
        <v>0</v>
      </c>
      <c r="R104" s="258"/>
    </row>
    <row r="105" spans="1:18" ht="15" customHeight="1" x14ac:dyDescent="0.25">
      <c r="B105" s="64"/>
      <c r="C105" s="178" t="s">
        <v>5</v>
      </c>
      <c r="D105" s="176">
        <f ca="1">SUMIF('4. Equipment'!$D$12:$D$82,'Summary of ODA Costs'!$C$98,'4. Equipment'!$L$12:$L$82)</f>
        <v>0</v>
      </c>
      <c r="E105" s="176">
        <f ca="1">SUMIF('4. Equipment'!$D$12:$D$82,'Summary of ODA Costs'!$C$98,'4. Equipment'!$N$12:$N$82)</f>
        <v>0</v>
      </c>
      <c r="F105" s="176">
        <f ca="1">SUMIF('4. Equipment'!$D$12:$D$82,'Summary of ODA Costs'!$C$98,'4. Equipment'!$P$12:$P$82)</f>
        <v>0</v>
      </c>
      <c r="G105" s="176">
        <f ca="1">SUMIF('4. Equipment'!$D$12:$D$82,'Summary of ODA Costs'!$C$98,'4. Equipment'!$R$12:$R$82)</f>
        <v>0</v>
      </c>
      <c r="H105" s="176">
        <f ca="1">SUMIF('4. Equipment'!$D$12:$D$82,'Summary of ODA Costs'!$C$98,'4. Equipment'!$T$12:$T$82)</f>
        <v>0</v>
      </c>
      <c r="I105" s="152">
        <f t="shared" ca="1" si="20"/>
        <v>0</v>
      </c>
      <c r="J105" s="255"/>
      <c r="K105" s="178" t="s">
        <v>5</v>
      </c>
      <c r="L105" s="176">
        <f ca="1">SUMIF('4. Equipment'!$D$12:$D$82,'Summary of ODA Costs'!$K$98,'4. Equipment'!$L$12:$L$82)</f>
        <v>0</v>
      </c>
      <c r="M105" s="176">
        <f ca="1">SUMIF('4. Equipment'!$D$12:$D$82,'Summary of ODA Costs'!$K$98,'4. Equipment'!$N$12:$N$82)</f>
        <v>0</v>
      </c>
      <c r="N105" s="176">
        <f ca="1">SUMIF('4. Equipment'!$D$12:$D$82,'Summary of ODA Costs'!$K$98,'4. Equipment'!$P$12:$P$82)</f>
        <v>0</v>
      </c>
      <c r="O105" s="176">
        <f ca="1">SUMIF('4. Equipment'!$D$12:$D$82,'Summary of ODA Costs'!$K$98,'4. Equipment'!$R$12:$R$82)</f>
        <v>0</v>
      </c>
      <c r="P105" s="176">
        <f ca="1">SUMIF('4. Equipment'!$D$12:$D$82,'Summary of ODA Costs'!$K$98,'4. Equipment'!$T$12:$T$82)</f>
        <v>0</v>
      </c>
      <c r="Q105" s="152">
        <f t="shared" ca="1" si="21"/>
        <v>0</v>
      </c>
      <c r="R105" s="258"/>
    </row>
    <row r="106" spans="1:18" ht="15" customHeight="1" x14ac:dyDescent="0.25">
      <c r="B106" s="64"/>
      <c r="C106" s="179" t="s">
        <v>6</v>
      </c>
      <c r="D106" s="176">
        <f ca="1">SUMIF('5. Consumables'!$D$12:$D$61,'Summary of ODA Costs'!$C$98,'5. Consumables'!$K$12:$K$61)</f>
        <v>0</v>
      </c>
      <c r="E106" s="176">
        <f ca="1">SUMIF('5. Consumables'!$D$12:$D$61,'Summary of ODA Costs'!$C$98,'5. Consumables'!$M$12:$M$61)</f>
        <v>0</v>
      </c>
      <c r="F106" s="176">
        <f ca="1">SUMIF('5. Consumables'!$D$12:$D$61,'Summary of ODA Costs'!$C$98,'5. Consumables'!$O$12:$O$61)</f>
        <v>0</v>
      </c>
      <c r="G106" s="176">
        <f ca="1">SUMIF('5. Consumables'!$D$12:$D$61,'Summary of ODA Costs'!$C$98,'5. Consumables'!$Q$12:$Q$61)</f>
        <v>0</v>
      </c>
      <c r="H106" s="176">
        <f ca="1">SUMIF('5. Consumables'!$D$12:$D$61,'Summary of ODA Costs'!$C$98,'5. Consumables'!$S$12:$S$61)</f>
        <v>0</v>
      </c>
      <c r="I106" s="152">
        <f t="shared" ca="1" si="20"/>
        <v>0</v>
      </c>
      <c r="J106" s="255"/>
      <c r="K106" s="179" t="s">
        <v>6</v>
      </c>
      <c r="L106" s="176">
        <f ca="1">SUMIF('5. Consumables'!$D$12:$D$61,'Summary of ODA Costs'!$K$98,'5. Consumables'!$K$12:$K$61)</f>
        <v>0</v>
      </c>
      <c r="M106" s="176">
        <f ca="1">SUMIF('5. Consumables'!$D$12:$D$61,'Summary of ODA Costs'!$K$98,'5. Consumables'!$M$12:$M$61)</f>
        <v>0</v>
      </c>
      <c r="N106" s="176">
        <f ca="1">SUMIF('5. Consumables'!$D$12:$D$61,'Summary of ODA Costs'!$K$98,'5. Consumables'!$O$12:$O$61)</f>
        <v>0</v>
      </c>
      <c r="O106" s="176">
        <f ca="1">SUMIF('5. Consumables'!$D$12:$D$61,'Summary of ODA Costs'!$K$98,'5. Consumables'!$Q$12:$Q$61)</f>
        <v>0</v>
      </c>
      <c r="P106" s="176">
        <f ca="1">SUMIF('5. Consumables'!$D$12:$D$61,'Summary of ODA Costs'!$K$98,'5. Consumables'!$S$12:$S$61)</f>
        <v>0</v>
      </c>
      <c r="Q106" s="152">
        <f t="shared" ca="1" si="21"/>
        <v>0</v>
      </c>
      <c r="R106" s="258"/>
    </row>
    <row r="107" spans="1:18" ht="15" customHeight="1" x14ac:dyDescent="0.25">
      <c r="B107" s="64"/>
      <c r="C107" s="179" t="s">
        <v>469</v>
      </c>
      <c r="D107" s="176">
        <f ca="1">SUMIF('6. CPI'!$D$12:$D$61,'Summary of ODA Costs'!$C$98,'6. CPI'!$K$12:$K$61)</f>
        <v>0</v>
      </c>
      <c r="E107" s="176">
        <f ca="1">SUMIF('6. CPI'!$D$12:$D$61,'Summary of ODA Costs'!$C$98,'6. CPI'!$M$12:$M$61)</f>
        <v>0</v>
      </c>
      <c r="F107" s="176">
        <f ca="1">SUMIF('6. CPI'!$D$12:$D$61,'Summary of ODA Costs'!$C$98,'6. CPI'!$O$12:$O$61)</f>
        <v>0</v>
      </c>
      <c r="G107" s="176">
        <f ca="1">SUMIF('6. CPI'!$D$12:$D$61,'Summary of ODA Costs'!$C$98,'6. CPI'!$Q$12:$Q$61)</f>
        <v>0</v>
      </c>
      <c r="H107" s="176">
        <f ca="1">SUMIF('6. CPI'!$D$12:$D$61,'Summary of ODA Costs'!$C$98,'6. CPI'!$S$12:$S$61)</f>
        <v>0</v>
      </c>
      <c r="I107" s="152">
        <f t="shared" ca="1" si="20"/>
        <v>0</v>
      </c>
      <c r="J107" s="255"/>
      <c r="K107" s="179" t="s">
        <v>469</v>
      </c>
      <c r="L107" s="176">
        <f ca="1">SUMIF('6. CPI'!$D$12:$D$61,'Summary of ODA Costs'!$K$98,'6. CPI'!$K$12:$K$61)</f>
        <v>0</v>
      </c>
      <c r="M107" s="176">
        <f ca="1">SUMIF('6. CPI'!$D$12:$D$61,'Summary of ODA Costs'!$K$98,'6. CPI'!$M$12:$M$61)</f>
        <v>0</v>
      </c>
      <c r="N107" s="176">
        <f ca="1">SUMIF('6. CPI'!$D$12:$D$61,'Summary of ODA Costs'!$K$98,'6. CPI'!$O$12:$O$61)</f>
        <v>0</v>
      </c>
      <c r="O107" s="176">
        <f ca="1">SUMIF('6. CPI'!$D$12:$D$61,'Summary of ODA Costs'!$K$98,'6. CPI'!$Q$12:$Q$61)</f>
        <v>0</v>
      </c>
      <c r="P107" s="176">
        <f ca="1">SUMIF('6. CPI'!$D$12:$D$61,'Summary of ODA Costs'!$K$98,'6. CPI'!$S$12:$S$61)</f>
        <v>0</v>
      </c>
      <c r="Q107" s="152">
        <f t="shared" ca="1" si="21"/>
        <v>0</v>
      </c>
      <c r="R107" s="258"/>
    </row>
    <row r="108" spans="1:18" ht="15" customHeight="1" x14ac:dyDescent="0.25">
      <c r="B108" s="64"/>
      <c r="C108" s="209" t="s">
        <v>7</v>
      </c>
      <c r="D108" s="176">
        <f ca="1">SUMIF('7. Dissemination'!$D$12:$D$61,'Summary of ODA Costs'!$C$98,'7. Dissemination'!$K$12:$K$61)</f>
        <v>0</v>
      </c>
      <c r="E108" s="176">
        <f ca="1">SUMIF('7. Dissemination'!$D$12:$D$61,'Summary of ODA Costs'!$C$98,'7. Dissemination'!$M$12:$M$61)</f>
        <v>0</v>
      </c>
      <c r="F108" s="176">
        <f ca="1">SUMIF('7. Dissemination'!$D$12:$D$61,'Summary of ODA Costs'!$C$98,'7. Dissemination'!$O$12:$O$61)</f>
        <v>0</v>
      </c>
      <c r="G108" s="176">
        <f ca="1">SUMIF('7. Dissemination'!$D$12:$D$61,'Summary of ODA Costs'!$C$98,'7. Dissemination'!$Q$12:$Q$61)</f>
        <v>0</v>
      </c>
      <c r="H108" s="176">
        <f ca="1">SUMIF('7. Dissemination'!$D$12:$D$61,'Summary of ODA Costs'!$C$98,'7. Dissemination'!$S$12:$S$61)</f>
        <v>0</v>
      </c>
      <c r="I108" s="152">
        <f t="shared" ca="1" si="20"/>
        <v>0</v>
      </c>
      <c r="J108" s="255"/>
      <c r="K108" s="209" t="s">
        <v>7</v>
      </c>
      <c r="L108" s="176">
        <f ca="1">SUMIF('7. Dissemination'!$D$12:$D$61,'Summary of ODA Costs'!$K$98,'7. Dissemination'!$K$12:$K$61)</f>
        <v>0</v>
      </c>
      <c r="M108" s="176">
        <f ca="1">SUMIF('7. Dissemination'!$D$12:$D$61,'Summary of ODA Costs'!$K$98,'7. Dissemination'!$M$12:$M$61)</f>
        <v>0</v>
      </c>
      <c r="N108" s="176">
        <f ca="1">SUMIF('7. Dissemination'!$D$12:$D$61,'Summary of ODA Costs'!$K$98,'7. Dissemination'!$O$12:$O$61)</f>
        <v>0</v>
      </c>
      <c r="O108" s="176">
        <f ca="1">SUMIF('7. Dissemination'!$D$12:$D$61,'Summary of ODA Costs'!$K$98,'7. Dissemination'!$Q$12:$Q$61)</f>
        <v>0</v>
      </c>
      <c r="P108" s="176">
        <f ca="1">SUMIF('7. Dissemination'!$D$12:$D$61,'Summary of ODA Costs'!$K$98,'7. Dissemination'!$S$12:$S$61)</f>
        <v>0</v>
      </c>
      <c r="Q108" s="152">
        <f t="shared" ca="1" si="21"/>
        <v>0</v>
      </c>
      <c r="R108" s="258"/>
    </row>
    <row r="109" spans="1:18" ht="15" customHeight="1" x14ac:dyDescent="0.25">
      <c r="B109" s="64"/>
      <c r="C109" s="209" t="s">
        <v>443</v>
      </c>
      <c r="D109" s="176">
        <f ca="1">SUMIF('8. Risk Management &amp; Assurance'!$D$12:$D$61,'Summary of ODA Costs'!$C$98,'8. Risk Management &amp; Assurance'!$K$12:$K$61)</f>
        <v>0</v>
      </c>
      <c r="E109" s="176">
        <f ca="1">SUMIF('8. Risk Management &amp; Assurance'!$D$12:$D$61,'Summary of ODA Costs'!$C$98,'8. Risk Management &amp; Assurance'!$M$12:$M$61)</f>
        <v>0</v>
      </c>
      <c r="F109" s="176">
        <f ca="1">SUMIF('8. Risk Management &amp; Assurance'!$D$12:$D$61,'Summary of ODA Costs'!$C$98,'8. Risk Management &amp; Assurance'!$O$12:$O$61)</f>
        <v>0</v>
      </c>
      <c r="G109" s="176">
        <f ca="1">SUMIF('8. Risk Management &amp; Assurance'!$D$12:$D$61,'Summary of ODA Costs'!$C$98,'8. Risk Management &amp; Assurance'!$Q$12:$Q$61)</f>
        <v>0</v>
      </c>
      <c r="H109" s="176">
        <f ca="1">SUMIF('8. Risk Management &amp; Assurance'!$D$12:$D$61,'Summary of ODA Costs'!$C$98,'8. Risk Management &amp; Assurance'!$S$12:$S$61)</f>
        <v>0</v>
      </c>
      <c r="I109" s="152">
        <f t="shared" ca="1" si="20"/>
        <v>0</v>
      </c>
      <c r="J109" s="255"/>
      <c r="K109" s="209" t="s">
        <v>443</v>
      </c>
      <c r="L109" s="176">
        <f ca="1">SUMIF('8. Risk Management &amp; Assurance'!$D$12:$D$61,'Summary of ODA Costs'!$K$98,'8. Risk Management &amp; Assurance'!$K$12:$K$61)</f>
        <v>0</v>
      </c>
      <c r="M109" s="176">
        <f ca="1">SUMIF('8. Risk Management &amp; Assurance'!$D$12:$D$61,'Summary of ODA Costs'!$K$98,'8. Risk Management &amp; Assurance'!$M$12:$M$61)</f>
        <v>0</v>
      </c>
      <c r="N109" s="176">
        <f ca="1">SUMIF('8. Risk Management &amp; Assurance'!$D$12:$D$61,'Summary of ODA Costs'!$K$98,'8. Risk Management &amp; Assurance'!$O$12:$O$61)</f>
        <v>0</v>
      </c>
      <c r="O109" s="176">
        <f ca="1">SUMIF('8. Risk Management &amp; Assurance'!$D$12:$D$61,'Summary of ODA Costs'!$K$98,'8. Risk Management &amp; Assurance'!$Q$12:$Q$61)</f>
        <v>0</v>
      </c>
      <c r="P109" s="176">
        <f ca="1">SUMIF('8. Risk Management &amp; Assurance'!$D$12:$D$61,'Summary of ODA Costs'!$K$98,'8. Risk Management &amp; Assurance'!$S$12:$S$61)</f>
        <v>0</v>
      </c>
      <c r="Q109" s="152">
        <f t="shared" ca="1" si="21"/>
        <v>0</v>
      </c>
      <c r="R109" s="258"/>
    </row>
    <row r="110" spans="1:18" ht="15" customHeight="1" x14ac:dyDescent="0.25">
      <c r="B110" s="64"/>
      <c r="C110" s="209" t="s">
        <v>420</v>
      </c>
      <c r="D110" s="176">
        <f ca="1">SUMIF('9. External Intervention Costs'!$D$14:$D$80,'Summary of ODA Costs'!$C98,'9. External Intervention Costs'!$I$14:$I$80)</f>
        <v>0</v>
      </c>
      <c r="E110" s="176">
        <f ca="1">SUMIF('9. External Intervention Costs'!$D$14:$D$80,'Summary of ODA Costs'!$C98,'9. External Intervention Costs'!$J$14:$J$80)</f>
        <v>0</v>
      </c>
      <c r="F110" s="176">
        <f ca="1">SUMIF('9. External Intervention Costs'!$D$14:$D$80,'Summary of ODA Costs'!$C98,'9. External Intervention Costs'!$K$14:$K$80)</f>
        <v>0</v>
      </c>
      <c r="G110" s="176">
        <f ca="1">SUMIF('9. External Intervention Costs'!$D$14:$D$80,'Summary of ODA Costs'!$C98,'9. External Intervention Costs'!$L$14:$L$80)</f>
        <v>0</v>
      </c>
      <c r="H110" s="176">
        <f ca="1">SUMIF('9. External Intervention Costs'!$D$14:$D$80,'Summary of ODA Costs'!$C98,'9. External Intervention Costs'!$M$14:$M$80)</f>
        <v>0</v>
      </c>
      <c r="I110" s="152">
        <f t="shared" ca="1" si="20"/>
        <v>0</v>
      </c>
      <c r="J110" s="255"/>
      <c r="K110" s="209" t="s">
        <v>420</v>
      </c>
      <c r="L110" s="176">
        <f ca="1">SUMIF('9. External Intervention Costs'!$D$14:$D$80,'Summary of ODA Costs'!$K98,'9. External Intervention Costs'!$I$14:$I$80)</f>
        <v>0</v>
      </c>
      <c r="M110" s="176">
        <f ca="1">SUMIF('9. External Intervention Costs'!$D$14:$D$80,'Summary of ODA Costs'!$K98,'9. External Intervention Costs'!$J$14:$J$80)</f>
        <v>0</v>
      </c>
      <c r="N110" s="176">
        <f ca="1">SUMIF('9. External Intervention Costs'!$D$14:$D$80,'Summary of ODA Costs'!$K98,'9. External Intervention Costs'!$K$14:$K$80)</f>
        <v>0</v>
      </c>
      <c r="O110" s="176">
        <f ca="1">SUMIF('9. External Intervention Costs'!$D$14:$D$80,'Summary of ODA Costs'!$K98,'9. External Intervention Costs'!$L$14:$L$80)</f>
        <v>0</v>
      </c>
      <c r="P110" s="176">
        <f ca="1">SUMIF('9. External Intervention Costs'!$D$14:$D$80,'Summary of ODA Costs'!$K98,'9. External Intervention Costs'!$M$14:$M$80)</f>
        <v>0</v>
      </c>
      <c r="Q110" s="152">
        <f t="shared" ca="1" si="21"/>
        <v>0</v>
      </c>
      <c r="R110" s="258"/>
    </row>
    <row r="111" spans="1:18" ht="15" customHeight="1" x14ac:dyDescent="0.25">
      <c r="B111" s="64"/>
      <c r="C111" s="179" t="s">
        <v>8</v>
      </c>
      <c r="D111" s="176">
        <f ca="1">SUMIF('10. Other Direct Costs '!$D$12:$D$61,'Summary of ODA Costs'!$C$98,'10. Other Direct Costs '!$K$12:$K$61)</f>
        <v>0</v>
      </c>
      <c r="E111" s="176">
        <f ca="1">SUMIF('10. Other Direct Costs '!$D$12:$D$61,'Summary of ODA Costs'!$C$98,'10. Other Direct Costs '!$M$12:$M$61)</f>
        <v>0</v>
      </c>
      <c r="F111" s="176">
        <f ca="1">SUMIF('10. Other Direct Costs '!$D$12:$D$61,'Summary of ODA Costs'!$C$98,'10. Other Direct Costs '!$O$12:$O$61)</f>
        <v>0</v>
      </c>
      <c r="G111" s="176">
        <f ca="1">SUMIF('10. Other Direct Costs '!$D$12:$D$61,'Summary of ODA Costs'!$C$98,'10. Other Direct Costs '!$Q$12:$Q$61)</f>
        <v>0</v>
      </c>
      <c r="H111" s="176">
        <f ca="1">SUMIF('10. Other Direct Costs '!$D$12:$D$61,'Summary of ODA Costs'!$C$98,'10. Other Direct Costs '!$S$12:$S$61)</f>
        <v>0</v>
      </c>
      <c r="I111" s="152">
        <f t="shared" ca="1" si="20"/>
        <v>0</v>
      </c>
      <c r="J111" s="255"/>
      <c r="K111" s="179" t="s">
        <v>8</v>
      </c>
      <c r="L111" s="176">
        <f ca="1">SUMIF('10. Other Direct Costs '!$D$12:$D$61,'Summary of ODA Costs'!$K$98,'10. Other Direct Costs '!$K$12:$K$61)</f>
        <v>0</v>
      </c>
      <c r="M111" s="176">
        <f ca="1">SUMIF('10. Other Direct Costs '!$D$12:$D$61,'Summary of ODA Costs'!$K$98,'10. Other Direct Costs '!$M$12:$M$61)</f>
        <v>0</v>
      </c>
      <c r="N111" s="176">
        <f ca="1">SUMIF('10. Other Direct Costs '!$D$12:$D$61,'Summary of ODA Costs'!$K$98,'10. Other Direct Costs '!$O$12:$O$61)</f>
        <v>0</v>
      </c>
      <c r="O111" s="176">
        <f ca="1">SUMIF('10. Other Direct Costs '!$D$12:$D$61,'Summary of ODA Costs'!$K$98,'10. Other Direct Costs '!$Q$12:$Q$61)</f>
        <v>0</v>
      </c>
      <c r="P111" s="176">
        <f ca="1">SUMIF('10. Other Direct Costs '!$D$12:$D$61,'Summary of ODA Costs'!$K$98,'10. Other Direct Costs '!$S$12:$S$61)</f>
        <v>0</v>
      </c>
      <c r="Q111" s="152">
        <f t="shared" ca="1" si="21"/>
        <v>0</v>
      </c>
      <c r="R111" s="258"/>
    </row>
    <row r="112" spans="1:18" ht="15" customHeight="1" thickBot="1" x14ac:dyDescent="0.3">
      <c r="B112" s="64"/>
      <c r="C112" s="180" t="s">
        <v>290</v>
      </c>
      <c r="D112" s="176">
        <f ca="1">SUMIF('11. Indirect Costs'!$C$13:$C$62,'Summary of ODA Costs'!$C$98,'11. Indirect Costs'!$M$13:$M$62)</f>
        <v>0</v>
      </c>
      <c r="E112" s="176">
        <f ca="1">SUMIF('11. Indirect Costs'!$C$13:$C$62,'Summary of ODA Costs'!$C$98,'11. Indirect Costs'!$Q$13:$Q$62)</f>
        <v>0</v>
      </c>
      <c r="F112" s="176">
        <f ca="1">SUMIF('11. Indirect Costs'!$C$13:$C$62,'Summary of ODA Costs'!$C$98,'11. Indirect Costs'!$U$13:$U$62)</f>
        <v>0</v>
      </c>
      <c r="G112" s="176">
        <f ca="1">SUMIF('11. Indirect Costs'!$C$13:$C$62,'Summary of ODA Costs'!$C$98,'11. Indirect Costs'!$Y$13:$Y$62)</f>
        <v>0</v>
      </c>
      <c r="H112" s="176">
        <f ca="1">SUMIF('11. Indirect Costs'!$C$13:$C$62,'Summary of ODA Costs'!$C$98,'11. Indirect Costs'!$AC$13:$AC$62)</f>
        <v>0</v>
      </c>
      <c r="I112" s="152">
        <f t="shared" ca="1" si="20"/>
        <v>0</v>
      </c>
      <c r="J112" s="255"/>
      <c r="K112" s="180" t="s">
        <v>290</v>
      </c>
      <c r="L112" s="176">
        <f ca="1">SUMIF('11. Indirect Costs'!$C$13:$C$62,'Summary of ODA Costs'!$K$98,'11. Indirect Costs'!$M$13:$M$62)</f>
        <v>0</v>
      </c>
      <c r="M112" s="176">
        <f ca="1">SUMIF('11. Indirect Costs'!$C$13:$C$62,'Summary of ODA Costs'!$K$98,'11. Indirect Costs'!$Q$13:$Q$62)</f>
        <v>0</v>
      </c>
      <c r="N112" s="176">
        <f ca="1">SUMIF('11. Indirect Costs'!$C$13:$C$62,'Summary of ODA Costs'!$K$98,'11. Indirect Costs'!$U$13:$U$62)</f>
        <v>0</v>
      </c>
      <c r="O112" s="176">
        <f ca="1">SUMIF('11. Indirect Costs'!$C$13:$C$62,'Summary of ODA Costs'!$K$98,'11. Indirect Costs'!$Y$13:$Y$62)</f>
        <v>0</v>
      </c>
      <c r="P112" s="176">
        <f ca="1">SUMIF('11. Indirect Costs'!$C$13:$C$62,'Summary of ODA Costs'!$K$98,'11. Indirect Costs'!$AC$13:$AC$62)</f>
        <v>0</v>
      </c>
      <c r="Q112" s="152">
        <f t="shared" ca="1" si="21"/>
        <v>0</v>
      </c>
      <c r="R112" s="258"/>
    </row>
    <row r="113" spans="1:18" ht="15" customHeight="1" thickBot="1" x14ac:dyDescent="0.3">
      <c r="B113" s="64"/>
      <c r="C113" s="112" t="s">
        <v>150</v>
      </c>
      <c r="D113" s="173">
        <f t="shared" ref="D113:I113" ca="1" si="22">SUM(D103:D112)</f>
        <v>0</v>
      </c>
      <c r="E113" s="173">
        <f t="shared" ca="1" si="22"/>
        <v>0</v>
      </c>
      <c r="F113" s="173">
        <f t="shared" ca="1" si="22"/>
        <v>0</v>
      </c>
      <c r="G113" s="173">
        <f t="shared" ca="1" si="22"/>
        <v>0</v>
      </c>
      <c r="H113" s="173">
        <f t="shared" ca="1" si="22"/>
        <v>0</v>
      </c>
      <c r="I113" s="113">
        <f t="shared" ca="1" si="22"/>
        <v>0</v>
      </c>
      <c r="J113" s="255"/>
      <c r="K113" s="112" t="s">
        <v>150</v>
      </c>
      <c r="L113" s="173">
        <f t="shared" ref="L113:Q113" ca="1" si="23">SUM(L103:L112)</f>
        <v>0</v>
      </c>
      <c r="M113" s="173">
        <f t="shared" ca="1" si="23"/>
        <v>0</v>
      </c>
      <c r="N113" s="173">
        <f t="shared" ca="1" si="23"/>
        <v>0</v>
      </c>
      <c r="O113" s="173">
        <f t="shared" ca="1" si="23"/>
        <v>0</v>
      </c>
      <c r="P113" s="173">
        <f t="shared" ca="1" si="23"/>
        <v>0</v>
      </c>
      <c r="Q113" s="113">
        <f t="shared" ca="1" si="23"/>
        <v>0</v>
      </c>
      <c r="R113" s="258"/>
    </row>
    <row r="114" spans="1:18" ht="15" customHeight="1" x14ac:dyDescent="0.25">
      <c r="B114" s="64"/>
      <c r="C114" s="294" t="s">
        <v>17</v>
      </c>
      <c r="D114" s="258"/>
      <c r="E114" s="258"/>
      <c r="F114" s="258"/>
      <c r="G114" s="258"/>
      <c r="H114" s="258"/>
      <c r="I114" s="258"/>
      <c r="J114" s="298"/>
      <c r="K114" s="294" t="s">
        <v>17</v>
      </c>
      <c r="L114" s="64"/>
      <c r="M114" s="64"/>
      <c r="N114" s="64"/>
      <c r="O114" s="64"/>
      <c r="P114" s="64"/>
      <c r="Q114" s="64"/>
      <c r="R114" s="258"/>
    </row>
    <row r="115" spans="1:18" ht="15" customHeight="1" x14ac:dyDescent="0.25">
      <c r="A115" s="508">
        <f>A98+2</f>
        <v>13</v>
      </c>
      <c r="B115" s="64"/>
      <c r="C115" s="106" t="str">
        <f ca="1">IFERROR(OFFSET('START - AWARD DETAILS'!$C$20,MATCH(A115,'START - AWARD DETAILS'!$S$20:$S$40,0)-1,0),"")</f>
        <v/>
      </c>
      <c r="D115" s="258"/>
      <c r="E115" s="258"/>
      <c r="F115" s="258"/>
      <c r="G115" s="258"/>
      <c r="H115" s="258"/>
      <c r="I115" s="258"/>
      <c r="J115" s="298"/>
      <c r="K115" s="106" t="str">
        <f ca="1">IFERROR(OFFSET('START - AWARD DETAILS'!$C$20,MATCH(A115+1,'START - AWARD DETAILS'!$S$20:$S$40,0)-1,0),"")</f>
        <v/>
      </c>
      <c r="L115" s="64"/>
      <c r="M115" s="64"/>
      <c r="N115" s="64"/>
      <c r="O115" s="64"/>
      <c r="P115" s="64"/>
      <c r="Q115" s="64"/>
      <c r="R115" s="258"/>
    </row>
    <row r="116" spans="1:18" ht="15" customHeight="1" x14ac:dyDescent="0.25">
      <c r="B116" s="64"/>
      <c r="C116" s="294" t="s">
        <v>415</v>
      </c>
      <c r="D116" s="258"/>
      <c r="E116" s="258"/>
      <c r="F116" s="258"/>
      <c r="G116" s="258"/>
      <c r="H116" s="258"/>
      <c r="I116" s="258"/>
      <c r="J116" s="298"/>
      <c r="K116" s="294" t="s">
        <v>415</v>
      </c>
      <c r="L116" s="64"/>
      <c r="M116" s="64"/>
      <c r="N116" s="64"/>
      <c r="O116" s="64"/>
      <c r="P116" s="64"/>
      <c r="Q116" s="64"/>
      <c r="R116" s="258"/>
    </row>
    <row r="117" spans="1:18" ht="15" customHeight="1" x14ac:dyDescent="0.25">
      <c r="B117" s="64"/>
      <c r="C117" s="106" t="str">
        <f ca="1">IFERROR(VLOOKUP($C115,'START - AWARD DETAILS'!$C$21:$E$40,3,0),"")</f>
        <v/>
      </c>
      <c r="D117" s="258"/>
      <c r="E117" s="258"/>
      <c r="F117" s="258"/>
      <c r="G117" s="258"/>
      <c r="H117" s="258"/>
      <c r="I117" s="258"/>
      <c r="J117" s="298"/>
      <c r="K117" s="106" t="str">
        <f ca="1">IFERROR(VLOOKUP($K115,'START - AWARD DETAILS'!$C$21:$E$40,3,0),"")</f>
        <v/>
      </c>
      <c r="L117" s="64"/>
      <c r="M117" s="64"/>
      <c r="N117" s="64"/>
      <c r="O117" s="64"/>
      <c r="P117" s="64"/>
      <c r="Q117" s="64"/>
      <c r="R117" s="258"/>
    </row>
    <row r="118" spans="1:18" ht="15" customHeight="1" thickBot="1" x14ac:dyDescent="0.3">
      <c r="B118" s="64"/>
      <c r="C118" s="109"/>
      <c r="D118" s="64"/>
      <c r="E118" s="64"/>
      <c r="F118" s="64"/>
      <c r="G118" s="64"/>
      <c r="H118" s="64"/>
      <c r="I118" s="64"/>
      <c r="J118" s="255"/>
      <c r="K118" s="109"/>
      <c r="L118" s="64"/>
      <c r="M118" s="64"/>
      <c r="N118" s="64"/>
      <c r="O118" s="64"/>
      <c r="P118" s="64"/>
      <c r="Q118" s="64"/>
      <c r="R118" s="258"/>
    </row>
    <row r="119" spans="1:18" ht="15" customHeight="1" thickBot="1" x14ac:dyDescent="0.3">
      <c r="B119" s="64"/>
      <c r="C119" s="109"/>
      <c r="D119" s="144" t="s">
        <v>285</v>
      </c>
      <c r="E119" s="171" t="s">
        <v>286</v>
      </c>
      <c r="F119" s="171" t="s">
        <v>287</v>
      </c>
      <c r="G119" s="171" t="s">
        <v>288</v>
      </c>
      <c r="H119" s="172" t="s">
        <v>289</v>
      </c>
      <c r="I119" s="115" t="s">
        <v>291</v>
      </c>
      <c r="J119" s="255"/>
      <c r="K119" s="109"/>
      <c r="L119" s="144" t="s">
        <v>285</v>
      </c>
      <c r="M119" s="171" t="s">
        <v>286</v>
      </c>
      <c r="N119" s="171" t="s">
        <v>287</v>
      </c>
      <c r="O119" s="171" t="s">
        <v>288</v>
      </c>
      <c r="P119" s="172" t="s">
        <v>289</v>
      </c>
      <c r="Q119" s="115" t="s">
        <v>291</v>
      </c>
      <c r="R119" s="258"/>
    </row>
    <row r="120" spans="1:18" ht="15" customHeight="1" x14ac:dyDescent="0.25">
      <c r="B120" s="64"/>
      <c r="C120" s="506" t="s">
        <v>442</v>
      </c>
      <c r="D120" s="176">
        <f ca="1">SUMIFS('2. Annual Costs of Staff Posts'!$O$13:$O$311,'2. Annual Costs of Staff Posts'!$I$13:$I$311,"&lt;&gt;External Intervention Staff",'2. Annual Costs of Staff Posts'!$D$13:$D$311,'Summary of ODA Costs'!$C$115)</f>
        <v>0</v>
      </c>
      <c r="E120" s="176">
        <f ca="1">SUMIFS('2. Annual Costs of Staff Posts'!$T$13:$T$311,'2. Annual Costs of Staff Posts'!$I$13:$I$311,"&lt;&gt;External Intervention Staff",'2. Annual Costs of Staff Posts'!$D$13:$D$311,'Summary of ODA Costs'!$C$115)</f>
        <v>0</v>
      </c>
      <c r="F120" s="176">
        <f ca="1">SUMIFS('2. Annual Costs of Staff Posts'!$Y$13:$Y$311,'2. Annual Costs of Staff Posts'!$I$13:$I$311,"&lt;&gt;External Intervention Staff",'2. Annual Costs of Staff Posts'!$D$13:$D$311,'Summary of ODA Costs'!$C$115)</f>
        <v>0</v>
      </c>
      <c r="G120" s="176">
        <f ca="1">SUMIFS('2. Annual Costs of Staff Posts'!$AD$13:$AD$311,'2. Annual Costs of Staff Posts'!$I$13:$I$311,"&lt;&gt;External Intervention Staff",'2. Annual Costs of Staff Posts'!$D$13:$D$311,'Summary of ODA Costs'!$C$115)</f>
        <v>0</v>
      </c>
      <c r="H120" s="176">
        <f ca="1">SUMIFS('2. Annual Costs of Staff Posts'!$AI$13:$AI$311,'2. Annual Costs of Staff Posts'!$I$13:$I$311,"&lt;&gt;External Intervention Staff",'2. Annual Costs of Staff Posts'!$D$13:$D$311,'Summary of ODA Costs'!$C$115)</f>
        <v>0</v>
      </c>
      <c r="I120" s="150">
        <f ca="1">SUM(D120:H120)</f>
        <v>0</v>
      </c>
      <c r="J120" s="255"/>
      <c r="K120" s="506" t="s">
        <v>442</v>
      </c>
      <c r="L120" s="175">
        <f ca="1">SUMIFS('2. Annual Costs of Staff Posts'!$O$13:$O$311,'2. Annual Costs of Staff Posts'!$I$13:$I$311,"&lt;&gt;External Intervention Staff",'2. Annual Costs of Staff Posts'!$D$13:$D$311,'Summary of ODA Costs'!$K$115)</f>
        <v>0</v>
      </c>
      <c r="M120" s="129">
        <f ca="1">SUMIFS('2. Annual Costs of Staff Posts'!$T$13:$T$311,'2. Annual Costs of Staff Posts'!$I$13:$I$311,"&lt;&gt;External Intervention Staff",'2. Annual Costs of Staff Posts'!$D$13:$D$311,'Summary of ODA Costs'!$K$115)</f>
        <v>0</v>
      </c>
      <c r="N120" s="129">
        <f ca="1">SUMIFS('2. Annual Costs of Staff Posts'!$Y$13:$Y$311,'2. Annual Costs of Staff Posts'!$I$13:$I$311,"&lt;&gt;External Intervention Staff",'2. Annual Costs of Staff Posts'!$D$13:$D$311,'Summary of ODA Costs'!$K$115)</f>
        <v>0</v>
      </c>
      <c r="O120" s="129">
        <f ca="1">SUMIFS('2. Annual Costs of Staff Posts'!$AD$13:$AD$311,'2. Annual Costs of Staff Posts'!$I$13:$I$311,"&lt;&gt;External Intervention Staff",'2. Annual Costs of Staff Posts'!$D$13:$D$311,'Summary of ODA Costs'!$K$115)</f>
        <v>0</v>
      </c>
      <c r="P120" s="130">
        <f ca="1">SUMIFS('2. Annual Costs of Staff Posts'!$AI$13:$AI$311,'2. Annual Costs of Staff Posts'!$I$13:$I$311,"&lt;&gt;External Intervention Staff",'2. Annual Costs of Staff Posts'!$D$13:$D$311,'Summary of ODA Costs'!$K$115)</f>
        <v>0</v>
      </c>
      <c r="Q120" s="150">
        <f ca="1">SUM(L120:P120)</f>
        <v>0</v>
      </c>
      <c r="R120" s="258"/>
    </row>
    <row r="121" spans="1:18" ht="15" customHeight="1" x14ac:dyDescent="0.25">
      <c r="B121" s="64"/>
      <c r="C121" s="178" t="s">
        <v>4</v>
      </c>
      <c r="D121" s="176">
        <f ca="1">SUMIF('3.Travel,Subsistence&amp;Conference'!$E$12:$E$70,'Summary of ODA Costs'!$C$115,'3.Travel,Subsistence&amp;Conference'!$L$12:$L$70)</f>
        <v>0</v>
      </c>
      <c r="E121" s="176">
        <f ca="1">SUMIF('3.Travel,Subsistence&amp;Conference'!$E$12:$E$70,'Summary of ODA Costs'!$C$115,'3.Travel,Subsistence&amp;Conference'!$N$12:$N$70)</f>
        <v>0</v>
      </c>
      <c r="F121" s="176">
        <f ca="1">SUMIF('3.Travel,Subsistence&amp;Conference'!$E$12:$E$70,'Summary of ODA Costs'!$C$115,'3.Travel,Subsistence&amp;Conference'!$P$12:$P$70)</f>
        <v>0</v>
      </c>
      <c r="G121" s="176">
        <f ca="1">SUMIF('3.Travel,Subsistence&amp;Conference'!$E$12:$E$70,'Summary of ODA Costs'!$C$115,'3.Travel,Subsistence&amp;Conference'!$R$12:$R$70)</f>
        <v>0</v>
      </c>
      <c r="H121" s="176">
        <f ca="1">SUMIF('3.Travel,Subsistence&amp;Conference'!$E$12:$E$70,'Summary of ODA Costs'!$C$115,'3.Travel,Subsistence&amp;Conference'!$T$12:$T$70)</f>
        <v>0</v>
      </c>
      <c r="I121" s="152">
        <f t="shared" ref="I121:I129" ca="1" si="24">SUM(D121:H121)</f>
        <v>0</v>
      </c>
      <c r="J121" s="255"/>
      <c r="K121" s="178" t="s">
        <v>4</v>
      </c>
      <c r="L121" s="176">
        <f ca="1">SUMIF('3.Travel,Subsistence&amp;Conference'!$E$12:$E$70,'Summary of ODA Costs'!$K$115,'3.Travel,Subsistence&amp;Conference'!$L$12:$L$70)</f>
        <v>0</v>
      </c>
      <c r="M121" s="176">
        <f ca="1">SUMIF('3.Travel,Subsistence&amp;Conference'!$E$12:$E$70,'Summary of ODA Costs'!$K$115,'3.Travel,Subsistence&amp;Conference'!$N$12:$N$70)</f>
        <v>0</v>
      </c>
      <c r="N121" s="176">
        <f ca="1">SUMIF('3.Travel,Subsistence&amp;Conference'!$E$12:$E$70,'Summary of ODA Costs'!$K$115,'3.Travel,Subsistence&amp;Conference'!$P$12:$P$70)</f>
        <v>0</v>
      </c>
      <c r="O121" s="176">
        <f ca="1">SUMIF('3.Travel,Subsistence&amp;Conference'!$E$12:$E$70,'Summary of ODA Costs'!$K$115,'3.Travel,Subsistence&amp;Conference'!$R$12:$R$70)</f>
        <v>0</v>
      </c>
      <c r="P121" s="176">
        <f ca="1">SUMIF('3.Travel,Subsistence&amp;Conference'!$E$12:$E$70,'Summary of ODA Costs'!$K$115,'3.Travel,Subsistence&amp;Conference'!$T$12:$T$70)</f>
        <v>0</v>
      </c>
      <c r="Q121" s="152">
        <f t="shared" ref="Q121:Q129" ca="1" si="25">SUM(L121:P121)</f>
        <v>0</v>
      </c>
      <c r="R121" s="258"/>
    </row>
    <row r="122" spans="1:18" ht="15" customHeight="1" x14ac:dyDescent="0.25">
      <c r="B122" s="64"/>
      <c r="C122" s="178" t="s">
        <v>5</v>
      </c>
      <c r="D122" s="176">
        <f ca="1">SUMIF('4. Equipment'!$D$12:$D$82,'Summary of ODA Costs'!$C$115,'4. Equipment'!$L$12:$L$82)</f>
        <v>0</v>
      </c>
      <c r="E122" s="176">
        <f ca="1">SUMIF('4. Equipment'!$D$12:$D$82,'Summary of ODA Costs'!$C$115,'4. Equipment'!$N$12:$N$82)</f>
        <v>0</v>
      </c>
      <c r="F122" s="176">
        <f ca="1">SUMIF('4. Equipment'!$D$12:$D$82,'Summary of ODA Costs'!$C$115,'4. Equipment'!$P$12:$P$82)</f>
        <v>0</v>
      </c>
      <c r="G122" s="176">
        <f ca="1">SUMIF('4. Equipment'!$D$12:$D$82,'Summary of ODA Costs'!$C$115,'4. Equipment'!$R$12:$R$82)</f>
        <v>0</v>
      </c>
      <c r="H122" s="176">
        <f ca="1">SUMIF('4. Equipment'!$D$12:$D$82,'Summary of ODA Costs'!$C$115,'4. Equipment'!$T$12:$T$82)</f>
        <v>0</v>
      </c>
      <c r="I122" s="152">
        <f t="shared" ca="1" si="24"/>
        <v>0</v>
      </c>
      <c r="J122" s="255"/>
      <c r="K122" s="178" t="s">
        <v>5</v>
      </c>
      <c r="L122" s="176">
        <f ca="1">SUMIF('4. Equipment'!$D$12:$D$82,'Summary of ODA Costs'!$K$115,'4. Equipment'!$L$12:$L$82)</f>
        <v>0</v>
      </c>
      <c r="M122" s="176">
        <f ca="1">SUMIF('4. Equipment'!$D$12:$D$82,'Summary of ODA Costs'!$K$115,'4. Equipment'!$N$12:$N$82)</f>
        <v>0</v>
      </c>
      <c r="N122" s="176">
        <f ca="1">SUMIF('4. Equipment'!$D$12:$D$82,'Summary of ODA Costs'!$K$115,'4. Equipment'!$P$12:$P$82)</f>
        <v>0</v>
      </c>
      <c r="O122" s="176">
        <f ca="1">SUMIF('4. Equipment'!$D$12:$D$82,'Summary of ODA Costs'!$K$115,'4. Equipment'!$R$12:$R$82)</f>
        <v>0</v>
      </c>
      <c r="P122" s="176">
        <f ca="1">SUMIF('4. Equipment'!$D$12:$D$82,'Summary of ODA Costs'!$K$115,'4. Equipment'!$T$12:$T$82)</f>
        <v>0</v>
      </c>
      <c r="Q122" s="152">
        <f t="shared" ca="1" si="25"/>
        <v>0</v>
      </c>
      <c r="R122" s="258"/>
    </row>
    <row r="123" spans="1:18" ht="15" customHeight="1" x14ac:dyDescent="0.25">
      <c r="B123" s="64"/>
      <c r="C123" s="179" t="s">
        <v>6</v>
      </c>
      <c r="D123" s="176">
        <f ca="1">SUMIF('5. Consumables'!$D$12:$D$61,'Summary of ODA Costs'!$C$115,'5. Consumables'!$K$12:$K$61)</f>
        <v>0</v>
      </c>
      <c r="E123" s="176">
        <f ca="1">SUMIF('5. Consumables'!$D$12:$D$61,'Summary of ODA Costs'!$C$115,'5. Consumables'!$M$12:$M$61)</f>
        <v>0</v>
      </c>
      <c r="F123" s="176">
        <f ca="1">SUMIF('5. Consumables'!$D$12:$D$61,'Summary of ODA Costs'!$C$115,'5. Consumables'!$O$12:$O$61)</f>
        <v>0</v>
      </c>
      <c r="G123" s="176">
        <f ca="1">SUMIF('5. Consumables'!$D$12:$D$61,'Summary of ODA Costs'!$C$115,'5. Consumables'!$Q$12:$Q$61)</f>
        <v>0</v>
      </c>
      <c r="H123" s="176">
        <f ca="1">SUMIF('5. Consumables'!$D$12:$D$61,'Summary of ODA Costs'!$C$115,'5. Consumables'!$S$12:$S$61)</f>
        <v>0</v>
      </c>
      <c r="I123" s="152">
        <f t="shared" ca="1" si="24"/>
        <v>0</v>
      </c>
      <c r="J123" s="255"/>
      <c r="K123" s="179" t="s">
        <v>6</v>
      </c>
      <c r="L123" s="176">
        <f ca="1">SUMIF('5. Consumables'!$D$12:$D$61,'Summary of ODA Costs'!$K$115,'5. Consumables'!$K$12:$K$61)</f>
        <v>0</v>
      </c>
      <c r="M123" s="176">
        <f ca="1">SUMIF('5. Consumables'!$D$12:$D$61,'Summary of ODA Costs'!$K$115,'5. Consumables'!$M$12:$M$61)</f>
        <v>0</v>
      </c>
      <c r="N123" s="176">
        <f ca="1">SUMIF('5. Consumables'!$D$12:$D$61,'Summary of ODA Costs'!$K$115,'5. Consumables'!$O$12:$O$61)</f>
        <v>0</v>
      </c>
      <c r="O123" s="176">
        <f ca="1">SUMIF('5. Consumables'!$D$12:$D$61,'Summary of ODA Costs'!$K$115,'5. Consumables'!$Q$12:$Q$61)</f>
        <v>0</v>
      </c>
      <c r="P123" s="176">
        <f ca="1">SUMIF('5. Consumables'!$D$12:$D$61,'Summary of ODA Costs'!$K$115,'5. Consumables'!$S$12:$S$61)</f>
        <v>0</v>
      </c>
      <c r="Q123" s="152">
        <f t="shared" ca="1" si="25"/>
        <v>0</v>
      </c>
      <c r="R123" s="258"/>
    </row>
    <row r="124" spans="1:18" ht="15" customHeight="1" x14ac:dyDescent="0.25">
      <c r="B124" s="64"/>
      <c r="C124" s="179" t="s">
        <v>469</v>
      </c>
      <c r="D124" s="176">
        <f ca="1">SUMIF('6. CPI'!$D$12:$D$61,'Summary of ODA Costs'!$C$115,'6. CPI'!$K$12:$K$61)</f>
        <v>0</v>
      </c>
      <c r="E124" s="176">
        <f ca="1">SUMIF('6. CPI'!$D$12:$D$61,'Summary of ODA Costs'!$C$115,'6. CPI'!$M$12:$M$61)</f>
        <v>0</v>
      </c>
      <c r="F124" s="176">
        <f ca="1">SUMIF('6. CPI'!$D$12:$D$61,'Summary of ODA Costs'!$C$115,'6. CPI'!$O$12:$O$61)</f>
        <v>0</v>
      </c>
      <c r="G124" s="176">
        <f ca="1">SUMIF('6. CPI'!$D$12:$D$61,'Summary of ODA Costs'!$C$115,'6. CPI'!$Q$12:$Q$61)</f>
        <v>0</v>
      </c>
      <c r="H124" s="176">
        <f ca="1">SUMIF('6. CPI'!$D$12:$D$61,'Summary of ODA Costs'!$C$115,'6. CPI'!$S$12:$S$61)</f>
        <v>0</v>
      </c>
      <c r="I124" s="152">
        <f t="shared" ca="1" si="24"/>
        <v>0</v>
      </c>
      <c r="J124" s="255"/>
      <c r="K124" s="179" t="s">
        <v>469</v>
      </c>
      <c r="L124" s="176">
        <f ca="1">SUMIF('6. CPI'!$D$12:$D$61,'Summary of ODA Costs'!$K$115,'6. CPI'!$K$12:$K$61)</f>
        <v>0</v>
      </c>
      <c r="M124" s="176">
        <f ca="1">SUMIF('6. CPI'!$D$12:$D$61,'Summary of ODA Costs'!$K$115,'6. CPI'!$M$12:$M$61)</f>
        <v>0</v>
      </c>
      <c r="N124" s="176">
        <f ca="1">SUMIF('6. CPI'!$D$12:$D$61,'Summary of ODA Costs'!$K$115,'6. CPI'!$O$12:$O$61)</f>
        <v>0</v>
      </c>
      <c r="O124" s="176">
        <f ca="1">SUMIF('6. CPI'!$D$12:$D$61,'Summary of ODA Costs'!$K$115,'6. CPI'!$Q$12:$Q$61)</f>
        <v>0</v>
      </c>
      <c r="P124" s="176">
        <f ca="1">SUMIF('6. CPI'!$D$12:$D$61,'Summary of ODA Costs'!$K$115,'6. CPI'!$S$12:$S$61)</f>
        <v>0</v>
      </c>
      <c r="Q124" s="152">
        <f t="shared" ca="1" si="25"/>
        <v>0</v>
      </c>
      <c r="R124" s="258"/>
    </row>
    <row r="125" spans="1:18" ht="15" customHeight="1" x14ac:dyDescent="0.25">
      <c r="B125" s="64"/>
      <c r="C125" s="209" t="s">
        <v>7</v>
      </c>
      <c r="D125" s="176">
        <f ca="1">SUMIF('7. Dissemination'!$D$12:$D$61,'Summary of ODA Costs'!$C$115,'7. Dissemination'!$K$12:$K$61)</f>
        <v>0</v>
      </c>
      <c r="E125" s="176">
        <f ca="1">SUMIF('7. Dissemination'!$D$12:$D$61,'Summary of ODA Costs'!$C$115,'7. Dissemination'!$M$12:$M$61)</f>
        <v>0</v>
      </c>
      <c r="F125" s="176">
        <f ca="1">SUMIF('7. Dissemination'!$D$12:$D$61,'Summary of ODA Costs'!$C$115,'7. Dissemination'!$O$12:$O$61)</f>
        <v>0</v>
      </c>
      <c r="G125" s="176">
        <f ca="1">SUMIF('7. Dissemination'!$D$12:$D$61,'Summary of ODA Costs'!$C$115,'7. Dissemination'!$Q$12:$Q$61)</f>
        <v>0</v>
      </c>
      <c r="H125" s="176">
        <f ca="1">SUMIF('7. Dissemination'!$D$12:$D$61,'Summary of ODA Costs'!$C$115,'7. Dissemination'!$S$12:$S$61)</f>
        <v>0</v>
      </c>
      <c r="I125" s="152">
        <f t="shared" ca="1" si="24"/>
        <v>0</v>
      </c>
      <c r="J125" s="255"/>
      <c r="K125" s="209" t="s">
        <v>7</v>
      </c>
      <c r="L125" s="176">
        <f ca="1">SUMIF('7. Dissemination'!$D$12:$D$61,'Summary of ODA Costs'!$K$115,'7. Dissemination'!$K$12:$K$61)</f>
        <v>0</v>
      </c>
      <c r="M125" s="176">
        <f ca="1">SUMIF('7. Dissemination'!$D$12:$D$61,'Summary of ODA Costs'!$K$115,'7. Dissemination'!$M$12:$M$61)</f>
        <v>0</v>
      </c>
      <c r="N125" s="176">
        <f ca="1">SUMIF('7. Dissemination'!$D$12:$D$61,'Summary of ODA Costs'!$K$115,'7. Dissemination'!$O$12:$O$61)</f>
        <v>0</v>
      </c>
      <c r="O125" s="176">
        <f ca="1">SUMIF('7. Dissemination'!$D$12:$D$61,'Summary of ODA Costs'!$K$115,'7. Dissemination'!$Q$12:$Q$61)</f>
        <v>0</v>
      </c>
      <c r="P125" s="176">
        <f ca="1">SUMIF('7. Dissemination'!$D$12:$D$61,'Summary of ODA Costs'!$K$115,'7. Dissemination'!$S$12:$S$61)</f>
        <v>0</v>
      </c>
      <c r="Q125" s="152">
        <f t="shared" ca="1" si="25"/>
        <v>0</v>
      </c>
      <c r="R125" s="258"/>
    </row>
    <row r="126" spans="1:18" ht="15" customHeight="1" x14ac:dyDescent="0.25">
      <c r="B126" s="64"/>
      <c r="C126" s="209" t="s">
        <v>443</v>
      </c>
      <c r="D126" s="176">
        <f ca="1">SUMIF('8. Risk Management &amp; Assurance'!$D$12:$D$61,'Summary of ODA Costs'!$C$115,'8. Risk Management &amp; Assurance'!$K$12:$K$61)</f>
        <v>0</v>
      </c>
      <c r="E126" s="176">
        <f ca="1">SUMIF('8. Risk Management &amp; Assurance'!$D$12:$D$61,'Summary of ODA Costs'!$C$115,'8. Risk Management &amp; Assurance'!$M$12:$M$61)</f>
        <v>0</v>
      </c>
      <c r="F126" s="176">
        <f ca="1">SUMIF('8. Risk Management &amp; Assurance'!$D$12:$D$61,'Summary of ODA Costs'!$C$115,'8. Risk Management &amp; Assurance'!$O$12:$O$61)</f>
        <v>0</v>
      </c>
      <c r="G126" s="176">
        <f ca="1">SUMIF('8. Risk Management &amp; Assurance'!$D$12:$D$61,'Summary of ODA Costs'!$C$115,'8. Risk Management &amp; Assurance'!$Q$12:$Q$61)</f>
        <v>0</v>
      </c>
      <c r="H126" s="176">
        <f ca="1">SUMIF('8. Risk Management &amp; Assurance'!$D$12:$D$61,'Summary of ODA Costs'!$C$115,'8. Risk Management &amp; Assurance'!$S$12:$S$61)</f>
        <v>0</v>
      </c>
      <c r="I126" s="152">
        <f t="shared" ca="1" si="24"/>
        <v>0</v>
      </c>
      <c r="J126" s="255"/>
      <c r="K126" s="209" t="s">
        <v>443</v>
      </c>
      <c r="L126" s="176">
        <f ca="1">SUMIF('8. Risk Management &amp; Assurance'!$D$12:$D$61,'Summary of ODA Costs'!$K$115,'8. Risk Management &amp; Assurance'!$K$12:$K$61)</f>
        <v>0</v>
      </c>
      <c r="M126" s="176">
        <f ca="1">SUMIF('8. Risk Management &amp; Assurance'!$D$12:$D$61,'Summary of ODA Costs'!$K$115,'8. Risk Management &amp; Assurance'!$M$12:$M$61)</f>
        <v>0</v>
      </c>
      <c r="N126" s="176">
        <f ca="1">SUMIF('8. Risk Management &amp; Assurance'!$D$12:$D$61,'Summary of ODA Costs'!$K$115,'8. Risk Management &amp; Assurance'!$O$12:$O$61)</f>
        <v>0</v>
      </c>
      <c r="O126" s="176">
        <f ca="1">SUMIF('8. Risk Management &amp; Assurance'!$D$12:$D$61,'Summary of ODA Costs'!$K$115,'8. Risk Management &amp; Assurance'!$Q$12:$Q$61)</f>
        <v>0</v>
      </c>
      <c r="P126" s="176">
        <f ca="1">SUMIF('8. Risk Management &amp; Assurance'!$D$12:$D$61,'Summary of ODA Costs'!$K$115,'8. Risk Management &amp; Assurance'!$S$12:$S$61)</f>
        <v>0</v>
      </c>
      <c r="Q126" s="152">
        <f t="shared" ca="1" si="25"/>
        <v>0</v>
      </c>
      <c r="R126" s="258"/>
    </row>
    <row r="127" spans="1:18" ht="15" customHeight="1" x14ac:dyDescent="0.25">
      <c r="B127" s="64"/>
      <c r="C127" s="209" t="s">
        <v>420</v>
      </c>
      <c r="D127" s="176">
        <f ca="1">SUMIF('9. External Intervention Costs'!$D$14:$D$80,'Summary of ODA Costs'!$C115,'9. External Intervention Costs'!$I$14:$I$80)</f>
        <v>0</v>
      </c>
      <c r="E127" s="176">
        <f ca="1">SUMIF('9. External Intervention Costs'!$D$14:$D$80,'Summary of ODA Costs'!$C115,'9. External Intervention Costs'!$J$14:$J$80)</f>
        <v>0</v>
      </c>
      <c r="F127" s="176">
        <f ca="1">SUMIF('9. External Intervention Costs'!$D$14:$D$80,'Summary of ODA Costs'!$C115,'9. External Intervention Costs'!$K$14:$K$80)</f>
        <v>0</v>
      </c>
      <c r="G127" s="176">
        <f ca="1">SUMIF('9. External Intervention Costs'!$D$14:$D$80,'Summary of ODA Costs'!$C115,'9. External Intervention Costs'!$L$14:$L$80)</f>
        <v>0</v>
      </c>
      <c r="H127" s="176">
        <f ca="1">SUMIF('9. External Intervention Costs'!$D$14:$D$80,'Summary of ODA Costs'!$C115,'9. External Intervention Costs'!$M$14:$M$80)</f>
        <v>0</v>
      </c>
      <c r="I127" s="152">
        <f t="shared" ca="1" si="24"/>
        <v>0</v>
      </c>
      <c r="J127" s="255"/>
      <c r="K127" s="209" t="s">
        <v>420</v>
      </c>
      <c r="L127" s="176">
        <f ca="1">SUMIF('9. External Intervention Costs'!$D$14:$D$80,'Summary of ODA Costs'!$K115,'9. External Intervention Costs'!$I$14:$I$80)</f>
        <v>0</v>
      </c>
      <c r="M127" s="176">
        <f ca="1">SUMIF('9. External Intervention Costs'!$D$14:$D$80,'Summary of ODA Costs'!$K115,'9. External Intervention Costs'!$J$14:$J$80)</f>
        <v>0</v>
      </c>
      <c r="N127" s="176">
        <f ca="1">SUMIF('9. External Intervention Costs'!$D$14:$D$80,'Summary of ODA Costs'!$K115,'9. External Intervention Costs'!$K$14:$K$80)</f>
        <v>0</v>
      </c>
      <c r="O127" s="176">
        <f ca="1">SUMIF('9. External Intervention Costs'!$D$14:$D$80,'Summary of ODA Costs'!$K115,'9. External Intervention Costs'!$L$14:$L$80)</f>
        <v>0</v>
      </c>
      <c r="P127" s="176">
        <f ca="1">SUMIF('9. External Intervention Costs'!$D$14:$D$80,'Summary of ODA Costs'!$K115,'9. External Intervention Costs'!$M$14:$M$80)</f>
        <v>0</v>
      </c>
      <c r="Q127" s="152">
        <f t="shared" ca="1" si="25"/>
        <v>0</v>
      </c>
      <c r="R127" s="258"/>
    </row>
    <row r="128" spans="1:18" ht="15" customHeight="1" x14ac:dyDescent="0.25">
      <c r="B128" s="64"/>
      <c r="C128" s="179" t="s">
        <v>8</v>
      </c>
      <c r="D128" s="176">
        <f ca="1">SUMIF('10. Other Direct Costs '!$D$12:$D$61,'Summary of ODA Costs'!$C$115,'10. Other Direct Costs '!$K$12:$K$61)</f>
        <v>0</v>
      </c>
      <c r="E128" s="176">
        <f ca="1">SUMIF('10. Other Direct Costs '!$D$12:$D$61,'Summary of ODA Costs'!$C$115,'10. Other Direct Costs '!$M$12:$M$61)</f>
        <v>0</v>
      </c>
      <c r="F128" s="176">
        <f ca="1">SUMIF('10. Other Direct Costs '!$D$12:$D$61,'Summary of ODA Costs'!$C$115,'10. Other Direct Costs '!$O$12:$O$61)</f>
        <v>0</v>
      </c>
      <c r="G128" s="176">
        <f ca="1">SUMIF('10. Other Direct Costs '!$D$12:$D$61,'Summary of ODA Costs'!$C$115,'10. Other Direct Costs '!$Q$12:$Q$61)</f>
        <v>0</v>
      </c>
      <c r="H128" s="176">
        <f ca="1">SUMIF('10. Other Direct Costs '!$D$12:$D$61,'Summary of ODA Costs'!$C$115,'10. Other Direct Costs '!$S$12:$S$61)</f>
        <v>0</v>
      </c>
      <c r="I128" s="152">
        <f t="shared" ca="1" si="24"/>
        <v>0</v>
      </c>
      <c r="J128" s="255"/>
      <c r="K128" s="179" t="s">
        <v>8</v>
      </c>
      <c r="L128" s="176">
        <f ca="1">SUMIF('10. Other Direct Costs '!$D$12:$D$61,'Summary of ODA Costs'!$K$115,'10. Other Direct Costs '!$K$12:$K$61)</f>
        <v>0</v>
      </c>
      <c r="M128" s="176">
        <f ca="1">SUMIF('10. Other Direct Costs '!$D$12:$D$61,'Summary of ODA Costs'!$K$115,'10. Other Direct Costs '!$M$12:$M$61)</f>
        <v>0</v>
      </c>
      <c r="N128" s="176">
        <f ca="1">SUMIF('10. Other Direct Costs '!$D$12:$D$61,'Summary of ODA Costs'!$K$115,'10. Other Direct Costs '!$O$12:$O$61)</f>
        <v>0</v>
      </c>
      <c r="O128" s="176">
        <f ca="1">SUMIF('10. Other Direct Costs '!$D$12:$D$61,'Summary of ODA Costs'!$K$115,'10. Other Direct Costs '!$Q$12:$Q$61)</f>
        <v>0</v>
      </c>
      <c r="P128" s="176">
        <f ca="1">SUMIF('10. Other Direct Costs '!$D$12:$D$61,'Summary of ODA Costs'!$K$115,'10. Other Direct Costs '!$S$12:$S$61)</f>
        <v>0</v>
      </c>
      <c r="Q128" s="152">
        <f t="shared" ca="1" si="25"/>
        <v>0</v>
      </c>
      <c r="R128" s="258"/>
    </row>
    <row r="129" spans="1:18" ht="15" customHeight="1" thickBot="1" x14ac:dyDescent="0.3">
      <c r="B129" s="64"/>
      <c r="C129" s="180" t="s">
        <v>290</v>
      </c>
      <c r="D129" s="176">
        <f ca="1">SUMIF('11. Indirect Costs'!$C$13:$C$62,'Summary of ODA Costs'!$C$115,'11. Indirect Costs'!$M$13:$M$62)</f>
        <v>0</v>
      </c>
      <c r="E129" s="176">
        <f ca="1">SUMIF('11. Indirect Costs'!$C$13:$C$62,'Summary of ODA Costs'!$C$115,'11. Indirect Costs'!$Q$13:$Q$62)</f>
        <v>0</v>
      </c>
      <c r="F129" s="176">
        <f ca="1">SUMIF('11. Indirect Costs'!$C$13:$C$62,'Summary of ODA Costs'!$C$115,'11. Indirect Costs'!$U$13:$U$62)</f>
        <v>0</v>
      </c>
      <c r="G129" s="176">
        <f ca="1">SUMIF('11. Indirect Costs'!$C$13:$C$62,'Summary of ODA Costs'!$C$115,'11. Indirect Costs'!$Y$13:$Y$62)</f>
        <v>0</v>
      </c>
      <c r="H129" s="176">
        <f ca="1">SUMIF('11. Indirect Costs'!$C$13:$C$62,'Summary of ODA Costs'!$C$115,'11. Indirect Costs'!$AC$13:$AC$62)</f>
        <v>0</v>
      </c>
      <c r="I129" s="152">
        <f t="shared" ca="1" si="24"/>
        <v>0</v>
      </c>
      <c r="J129" s="255"/>
      <c r="K129" s="180" t="s">
        <v>290</v>
      </c>
      <c r="L129" s="176">
        <f ca="1">SUMIF('11. Indirect Costs'!$C$13:$C$62,'Summary of ODA Costs'!$K$115,'11. Indirect Costs'!$M$13:$M$62)</f>
        <v>0</v>
      </c>
      <c r="M129" s="176">
        <f ca="1">SUMIF('11. Indirect Costs'!$C$13:$C$62,'Summary of ODA Costs'!$K$115,'11. Indirect Costs'!$Q$13:$Q$62)</f>
        <v>0</v>
      </c>
      <c r="N129" s="176">
        <f ca="1">SUMIF('11. Indirect Costs'!$C$13:$C$62,'Summary of ODA Costs'!$K$115,'11. Indirect Costs'!$U$13:$U$62)</f>
        <v>0</v>
      </c>
      <c r="O129" s="176">
        <f ca="1">SUMIF('11. Indirect Costs'!$C$13:$C$62,'Summary of ODA Costs'!$K$115,'11. Indirect Costs'!$Y$13:$Y$62)</f>
        <v>0</v>
      </c>
      <c r="P129" s="176">
        <f ca="1">SUMIF('11. Indirect Costs'!$C$13:$C$62,'Summary of ODA Costs'!$K$115,'11. Indirect Costs'!$AC$13:$AC$62)</f>
        <v>0</v>
      </c>
      <c r="Q129" s="152">
        <f t="shared" ca="1" si="25"/>
        <v>0</v>
      </c>
      <c r="R129" s="258"/>
    </row>
    <row r="130" spans="1:18" ht="15" customHeight="1" thickBot="1" x14ac:dyDescent="0.3">
      <c r="B130" s="64"/>
      <c r="C130" s="112" t="s">
        <v>150</v>
      </c>
      <c r="D130" s="173">
        <f t="shared" ref="D130:I130" ca="1" si="26">SUM(D120:D129)</f>
        <v>0</v>
      </c>
      <c r="E130" s="173">
        <f t="shared" ca="1" si="26"/>
        <v>0</v>
      </c>
      <c r="F130" s="173">
        <f t="shared" ca="1" si="26"/>
        <v>0</v>
      </c>
      <c r="G130" s="173">
        <f t="shared" ca="1" si="26"/>
        <v>0</v>
      </c>
      <c r="H130" s="173">
        <f t="shared" ca="1" si="26"/>
        <v>0</v>
      </c>
      <c r="I130" s="113">
        <f t="shared" ca="1" si="26"/>
        <v>0</v>
      </c>
      <c r="J130" s="255"/>
      <c r="K130" s="112" t="s">
        <v>150</v>
      </c>
      <c r="L130" s="173">
        <f t="shared" ref="L130:Q130" ca="1" si="27">SUM(L120:L129)</f>
        <v>0</v>
      </c>
      <c r="M130" s="173">
        <f t="shared" ca="1" si="27"/>
        <v>0</v>
      </c>
      <c r="N130" s="173">
        <f t="shared" ca="1" si="27"/>
        <v>0</v>
      </c>
      <c r="O130" s="173">
        <f t="shared" ca="1" si="27"/>
        <v>0</v>
      </c>
      <c r="P130" s="173">
        <f t="shared" ca="1" si="27"/>
        <v>0</v>
      </c>
      <c r="Q130" s="113">
        <f t="shared" ca="1" si="27"/>
        <v>0</v>
      </c>
      <c r="R130" s="258"/>
    </row>
    <row r="131" spans="1:18" ht="15" customHeight="1" x14ac:dyDescent="0.25">
      <c r="B131" s="64"/>
      <c r="C131" s="294" t="s">
        <v>17</v>
      </c>
      <c r="D131" s="258"/>
      <c r="E131" s="258"/>
      <c r="F131" s="258"/>
      <c r="G131" s="258"/>
      <c r="H131" s="258"/>
      <c r="I131" s="258"/>
      <c r="J131" s="298"/>
      <c r="K131" s="294" t="s">
        <v>17</v>
      </c>
      <c r="L131" s="64"/>
      <c r="M131" s="64"/>
      <c r="N131" s="64"/>
      <c r="O131" s="64"/>
      <c r="P131" s="64"/>
      <c r="Q131" s="64"/>
      <c r="R131" s="258"/>
    </row>
    <row r="132" spans="1:18" ht="15" customHeight="1" x14ac:dyDescent="0.25">
      <c r="A132" s="508">
        <f>A115+2</f>
        <v>15</v>
      </c>
      <c r="B132" s="64"/>
      <c r="C132" s="106" t="str">
        <f ca="1">IFERROR(OFFSET('START - AWARD DETAILS'!$C$20,MATCH(A132,'START - AWARD DETAILS'!$S$20:$S$40,0)-1,0),"")</f>
        <v/>
      </c>
      <c r="D132" s="258"/>
      <c r="E132" s="258"/>
      <c r="F132" s="258"/>
      <c r="G132" s="258"/>
      <c r="H132" s="258"/>
      <c r="I132" s="258"/>
      <c r="J132" s="298"/>
      <c r="K132" s="106" t="str">
        <f ca="1">IFERROR(OFFSET('START - AWARD DETAILS'!$C$20,MATCH(A132+1,'START - AWARD DETAILS'!$S$20:$S$40,0)-1,0),"")</f>
        <v/>
      </c>
      <c r="L132" s="64"/>
      <c r="M132" s="64"/>
      <c r="N132" s="64"/>
      <c r="O132" s="64"/>
      <c r="P132" s="64"/>
      <c r="Q132" s="64"/>
      <c r="R132" s="258"/>
    </row>
    <row r="133" spans="1:18" ht="15" customHeight="1" x14ac:dyDescent="0.25">
      <c r="B133" s="64"/>
      <c r="C133" s="294" t="s">
        <v>415</v>
      </c>
      <c r="D133" s="258"/>
      <c r="E133" s="258"/>
      <c r="F133" s="258"/>
      <c r="G133" s="258"/>
      <c r="H133" s="258"/>
      <c r="I133" s="258"/>
      <c r="J133" s="298"/>
      <c r="K133" s="294" t="s">
        <v>415</v>
      </c>
      <c r="L133" s="64"/>
      <c r="M133" s="64"/>
      <c r="N133" s="64"/>
      <c r="O133" s="64"/>
      <c r="P133" s="64"/>
      <c r="Q133" s="64"/>
      <c r="R133" s="258"/>
    </row>
    <row r="134" spans="1:18" ht="15" customHeight="1" x14ac:dyDescent="0.25">
      <c r="B134" s="64"/>
      <c r="C134" s="106" t="str">
        <f ca="1">IFERROR(VLOOKUP($C132,'START - AWARD DETAILS'!$C$21:$E$40,3,0),"")</f>
        <v/>
      </c>
      <c r="D134" s="258"/>
      <c r="E134" s="258"/>
      <c r="F134" s="258"/>
      <c r="G134" s="258"/>
      <c r="H134" s="258"/>
      <c r="I134" s="258"/>
      <c r="J134" s="298"/>
      <c r="K134" s="106" t="str">
        <f ca="1">IFERROR(VLOOKUP($K132,'START - AWARD DETAILS'!$C$21:$E$40,3,0),"")</f>
        <v/>
      </c>
      <c r="L134" s="64"/>
      <c r="M134" s="64"/>
      <c r="N134" s="64"/>
      <c r="O134" s="64"/>
      <c r="P134" s="64"/>
      <c r="Q134" s="64"/>
      <c r="R134" s="258"/>
    </row>
    <row r="135" spans="1:18" ht="15" customHeight="1" thickBot="1" x14ac:dyDescent="0.3">
      <c r="B135" s="64"/>
      <c r="C135" s="109"/>
      <c r="D135" s="64"/>
      <c r="E135" s="64"/>
      <c r="F135" s="64"/>
      <c r="G135" s="64"/>
      <c r="H135" s="64"/>
      <c r="I135" s="64"/>
      <c r="J135" s="255"/>
      <c r="K135" s="109"/>
      <c r="L135" s="64"/>
      <c r="M135" s="64"/>
      <c r="N135" s="64"/>
      <c r="O135" s="64"/>
      <c r="P135" s="64"/>
      <c r="Q135" s="64"/>
      <c r="R135" s="258"/>
    </row>
    <row r="136" spans="1:18" ht="15" customHeight="1" thickBot="1" x14ac:dyDescent="0.3">
      <c r="B136" s="64"/>
      <c r="C136" s="109"/>
      <c r="D136" s="144" t="s">
        <v>285</v>
      </c>
      <c r="E136" s="171" t="s">
        <v>286</v>
      </c>
      <c r="F136" s="171" t="s">
        <v>287</v>
      </c>
      <c r="G136" s="171" t="s">
        <v>288</v>
      </c>
      <c r="H136" s="172" t="s">
        <v>289</v>
      </c>
      <c r="I136" s="115" t="s">
        <v>291</v>
      </c>
      <c r="J136" s="255"/>
      <c r="K136" s="109"/>
      <c r="L136" s="144" t="s">
        <v>285</v>
      </c>
      <c r="M136" s="171" t="s">
        <v>286</v>
      </c>
      <c r="N136" s="171" t="s">
        <v>287</v>
      </c>
      <c r="O136" s="171" t="s">
        <v>288</v>
      </c>
      <c r="P136" s="172" t="s">
        <v>289</v>
      </c>
      <c r="Q136" s="115" t="s">
        <v>291</v>
      </c>
      <c r="R136" s="258"/>
    </row>
    <row r="137" spans="1:18" ht="15" customHeight="1" x14ac:dyDescent="0.25">
      <c r="B137" s="64"/>
      <c r="C137" s="506" t="s">
        <v>442</v>
      </c>
      <c r="D137" s="176">
        <f ca="1">SUMIFS('2. Annual Costs of Staff Posts'!$O$13:$O$311,'2. Annual Costs of Staff Posts'!$I$13:$I$311,"&lt;&gt;External Intervention Staff",'2. Annual Costs of Staff Posts'!$D$13:$D$311,'Summary of ODA Costs'!$C$132)</f>
        <v>0</v>
      </c>
      <c r="E137" s="176">
        <f ca="1">SUMIFS('2. Annual Costs of Staff Posts'!$T$13:$T$311,'2. Annual Costs of Staff Posts'!$I$13:$I$311,"&lt;&gt;External Intervention Staff",'2. Annual Costs of Staff Posts'!$D$13:$D$311,'Summary of ODA Costs'!$C$132)</f>
        <v>0</v>
      </c>
      <c r="F137" s="176">
        <f ca="1">SUMIFS('2. Annual Costs of Staff Posts'!$Y$13:$Y$311,'2. Annual Costs of Staff Posts'!$I$13:$I$311,"&lt;&gt;External Intervention Staff",'2. Annual Costs of Staff Posts'!$D$13:$D$311,'Summary of ODA Costs'!$C$132)</f>
        <v>0</v>
      </c>
      <c r="G137" s="176">
        <f ca="1">SUMIFS('2. Annual Costs of Staff Posts'!$AD$13:$AD$311,'2. Annual Costs of Staff Posts'!$I$13:$I$311,"&lt;&gt;External Intervention Staff",'2. Annual Costs of Staff Posts'!$D$13:$D$311,'Summary of ODA Costs'!$C$132)</f>
        <v>0</v>
      </c>
      <c r="H137" s="176">
        <f ca="1">SUMIFS('2. Annual Costs of Staff Posts'!$AI$13:$AI$311,'2. Annual Costs of Staff Posts'!$I$13:$I$311,"&lt;&gt;External Intervention Staff",'2. Annual Costs of Staff Posts'!$D$13:$D$311,'Summary of ODA Costs'!$C$132)</f>
        <v>0</v>
      </c>
      <c r="I137" s="150">
        <f ca="1">SUM(D137:H137)</f>
        <v>0</v>
      </c>
      <c r="J137" s="255"/>
      <c r="K137" s="506" t="s">
        <v>442</v>
      </c>
      <c r="L137" s="175">
        <f ca="1">SUMIFS('2. Annual Costs of Staff Posts'!$O$13:$O$311,'2. Annual Costs of Staff Posts'!$I$13:$I$311,"&lt;&gt;External Intervention Staff",'2. Annual Costs of Staff Posts'!$D$13:$D$311,'Summary of ODA Costs'!$K$132)</f>
        <v>0</v>
      </c>
      <c r="M137" s="129">
        <f ca="1">SUMIFS('2. Annual Costs of Staff Posts'!$T$13:$T$311,'2. Annual Costs of Staff Posts'!$I$13:$I$311,"&lt;&gt;External Intervention Staff",'2. Annual Costs of Staff Posts'!$D$13:$D$311,'Summary of ODA Costs'!$K$132)</f>
        <v>0</v>
      </c>
      <c r="N137" s="129">
        <f ca="1">SUMIFS('2. Annual Costs of Staff Posts'!$Y$13:$Y$311,'2. Annual Costs of Staff Posts'!$I$13:$I$311,"&lt;&gt;External Intervention Staff",'2. Annual Costs of Staff Posts'!$D$13:$D$311,'Summary of ODA Costs'!$K$132)</f>
        <v>0</v>
      </c>
      <c r="O137" s="129">
        <f ca="1">SUMIFS('2. Annual Costs of Staff Posts'!$AD$13:$AD$311,'2. Annual Costs of Staff Posts'!$I$13:$I$311,"&lt;&gt;External Intervention Staff",'2. Annual Costs of Staff Posts'!$D$13:$D$311,'Summary of ODA Costs'!$K$132)</f>
        <v>0</v>
      </c>
      <c r="P137" s="130">
        <f ca="1">SUMIFS('2. Annual Costs of Staff Posts'!$AI$13:$AI$311,'2. Annual Costs of Staff Posts'!$I$13:$I$311,"&lt;&gt;External Intervention Staff",'2. Annual Costs of Staff Posts'!$D$13:$D$311,'Summary of ODA Costs'!$K$132)</f>
        <v>0</v>
      </c>
      <c r="Q137" s="150">
        <f ca="1">SUM(L137:P137)</f>
        <v>0</v>
      </c>
      <c r="R137" s="258"/>
    </row>
    <row r="138" spans="1:18" ht="15" customHeight="1" x14ac:dyDescent="0.25">
      <c r="B138" s="64"/>
      <c r="C138" s="178" t="s">
        <v>4</v>
      </c>
      <c r="D138" s="176">
        <f ca="1">SUMIF('3.Travel,Subsistence&amp;Conference'!$E$12:$E$70,'Summary of ODA Costs'!$C$132,'3.Travel,Subsistence&amp;Conference'!$L$12:$L$70)</f>
        <v>0</v>
      </c>
      <c r="E138" s="176">
        <f ca="1">SUMIF('3.Travel,Subsistence&amp;Conference'!$E$12:$E$70,'Summary of ODA Costs'!$C$132,'3.Travel,Subsistence&amp;Conference'!$N$12:$N$70)</f>
        <v>0</v>
      </c>
      <c r="F138" s="176">
        <f ca="1">SUMIF('3.Travel,Subsistence&amp;Conference'!$E$12:$E$70,'Summary of ODA Costs'!$C$132,'3.Travel,Subsistence&amp;Conference'!$P$12:$P$70)</f>
        <v>0</v>
      </c>
      <c r="G138" s="176">
        <f ca="1">SUMIF('3.Travel,Subsistence&amp;Conference'!$E$12:$E$70,'Summary of ODA Costs'!$C$132,'3.Travel,Subsistence&amp;Conference'!$R$12:$R$70)</f>
        <v>0</v>
      </c>
      <c r="H138" s="176">
        <f ca="1">SUMIF('3.Travel,Subsistence&amp;Conference'!$E$12:$E$70,'Summary of ODA Costs'!$C$132,'3.Travel,Subsistence&amp;Conference'!$T$12:$T$70)</f>
        <v>0</v>
      </c>
      <c r="I138" s="152">
        <f t="shared" ref="I138:I146" ca="1" si="28">SUM(D138:H138)</f>
        <v>0</v>
      </c>
      <c r="J138" s="255"/>
      <c r="K138" s="178" t="s">
        <v>4</v>
      </c>
      <c r="L138" s="176">
        <f ca="1">SUMIF('3.Travel,Subsistence&amp;Conference'!$E$12:$E$70,'Summary of ODA Costs'!$K$132,'3.Travel,Subsistence&amp;Conference'!$L$12:$L$70)</f>
        <v>0</v>
      </c>
      <c r="M138" s="176">
        <f ca="1">SUMIF('3.Travel,Subsistence&amp;Conference'!$E$12:$E$70,'Summary of ODA Costs'!$K$132,'3.Travel,Subsistence&amp;Conference'!$N$12:$N$70)</f>
        <v>0</v>
      </c>
      <c r="N138" s="176">
        <f ca="1">SUMIF('3.Travel,Subsistence&amp;Conference'!$E$12:$E$70,'Summary of ODA Costs'!$K$132,'3.Travel,Subsistence&amp;Conference'!$P$12:$P$70)</f>
        <v>0</v>
      </c>
      <c r="O138" s="176">
        <f ca="1">SUMIF('3.Travel,Subsistence&amp;Conference'!$E$12:$E$70,'Summary of ODA Costs'!$K$132,'3.Travel,Subsistence&amp;Conference'!$R$12:$R$70)</f>
        <v>0</v>
      </c>
      <c r="P138" s="176">
        <f ca="1">SUMIF('3.Travel,Subsistence&amp;Conference'!$E$12:$E$70,'Summary of ODA Costs'!$K$132,'3.Travel,Subsistence&amp;Conference'!$T$12:$T$70)</f>
        <v>0</v>
      </c>
      <c r="Q138" s="152">
        <f t="shared" ref="Q138:Q146" ca="1" si="29">SUM(L138:P138)</f>
        <v>0</v>
      </c>
      <c r="R138" s="258"/>
    </row>
    <row r="139" spans="1:18" ht="15" customHeight="1" x14ac:dyDescent="0.25">
      <c r="B139" s="64"/>
      <c r="C139" s="178" t="s">
        <v>5</v>
      </c>
      <c r="D139" s="176">
        <f ca="1">SUMIF('4. Equipment'!$D$12:$D$82,'Summary of ODA Costs'!$C$132,'4. Equipment'!$L$12:$L$82)</f>
        <v>0</v>
      </c>
      <c r="E139" s="176">
        <f ca="1">SUMIF('4. Equipment'!$D$12:$D$82,'Summary of ODA Costs'!$C$132,'4. Equipment'!$N$12:$N$82)</f>
        <v>0</v>
      </c>
      <c r="F139" s="176">
        <f ca="1">SUMIF('4. Equipment'!$D$12:$D$82,'Summary of ODA Costs'!$C$132,'4. Equipment'!$P$12:$P$82)</f>
        <v>0</v>
      </c>
      <c r="G139" s="176">
        <f ca="1">SUMIF('4. Equipment'!$D$12:$D$82,'Summary of ODA Costs'!$C$132,'4. Equipment'!$R$12:$R$82)</f>
        <v>0</v>
      </c>
      <c r="H139" s="176">
        <f ca="1">SUMIF('4. Equipment'!$D$12:$D$82,'Summary of ODA Costs'!$C$132,'4. Equipment'!$T$12:$T$82)</f>
        <v>0</v>
      </c>
      <c r="I139" s="152">
        <f t="shared" ca="1" si="28"/>
        <v>0</v>
      </c>
      <c r="J139" s="255"/>
      <c r="K139" s="178" t="s">
        <v>5</v>
      </c>
      <c r="L139" s="176">
        <f ca="1">SUMIF('4. Equipment'!$D$12:$D$82,'Summary of ODA Costs'!$K$132,'4. Equipment'!$L$12:$L$82)</f>
        <v>0</v>
      </c>
      <c r="M139" s="176">
        <f ca="1">SUMIF('4. Equipment'!$D$12:$D$82,'Summary of ODA Costs'!$K$132,'4. Equipment'!$N$12:$N$82)</f>
        <v>0</v>
      </c>
      <c r="N139" s="176">
        <f ca="1">SUMIF('4. Equipment'!$D$12:$D$82,'Summary of ODA Costs'!$K$132,'4. Equipment'!$P$12:$P$82)</f>
        <v>0</v>
      </c>
      <c r="O139" s="176">
        <f ca="1">SUMIF('4. Equipment'!$D$12:$D$82,'Summary of ODA Costs'!$K$132,'4. Equipment'!$R$12:$R$82)</f>
        <v>0</v>
      </c>
      <c r="P139" s="176">
        <f ca="1">SUMIF('4. Equipment'!$D$12:$D$82,'Summary of ODA Costs'!$K$132,'4. Equipment'!$T$12:$T$82)</f>
        <v>0</v>
      </c>
      <c r="Q139" s="152">
        <f t="shared" ca="1" si="29"/>
        <v>0</v>
      </c>
      <c r="R139" s="258"/>
    </row>
    <row r="140" spans="1:18" ht="15" customHeight="1" x14ac:dyDescent="0.25">
      <c r="B140" s="64"/>
      <c r="C140" s="179" t="s">
        <v>6</v>
      </c>
      <c r="D140" s="176">
        <f ca="1">SUMIF('5. Consumables'!$D$12:$D$61,'Summary of ODA Costs'!$C$132,'5. Consumables'!$K$12:$K$61)</f>
        <v>0</v>
      </c>
      <c r="E140" s="176">
        <f ca="1">SUMIF('5. Consumables'!$D$12:$D$61,'Summary of ODA Costs'!$C$132,'5. Consumables'!$M$12:$M$61)</f>
        <v>0</v>
      </c>
      <c r="F140" s="176">
        <f ca="1">SUMIF('5. Consumables'!$D$12:$D$61,'Summary of ODA Costs'!$C$132,'5. Consumables'!$O$12:$O$61)</f>
        <v>0</v>
      </c>
      <c r="G140" s="176">
        <f ca="1">SUMIF('5. Consumables'!$D$12:$D$61,'Summary of ODA Costs'!$C$132,'5. Consumables'!$Q$12:$Q$61)</f>
        <v>0</v>
      </c>
      <c r="H140" s="176">
        <f ca="1">SUMIF('5. Consumables'!$D$12:$D$61,'Summary of ODA Costs'!$C$132,'5. Consumables'!$S$12:$S$61)</f>
        <v>0</v>
      </c>
      <c r="I140" s="152">
        <f t="shared" ca="1" si="28"/>
        <v>0</v>
      </c>
      <c r="J140" s="255"/>
      <c r="K140" s="179" t="s">
        <v>6</v>
      </c>
      <c r="L140" s="176">
        <f ca="1">SUMIF('5. Consumables'!$D$12:$D$61,'Summary of ODA Costs'!$K$132,'5. Consumables'!$K$12:$K$61)</f>
        <v>0</v>
      </c>
      <c r="M140" s="176">
        <f ca="1">SUMIF('5. Consumables'!$D$12:$D$61,'Summary of ODA Costs'!$K$132,'5. Consumables'!$M$12:$M$61)</f>
        <v>0</v>
      </c>
      <c r="N140" s="176">
        <f ca="1">SUMIF('5. Consumables'!$D$12:$D$61,'Summary of ODA Costs'!$K$132,'5. Consumables'!$O$12:$O$61)</f>
        <v>0</v>
      </c>
      <c r="O140" s="176">
        <f ca="1">SUMIF('5. Consumables'!$D$12:$D$61,'Summary of ODA Costs'!$K$132,'5. Consumables'!$Q$12:$Q$61)</f>
        <v>0</v>
      </c>
      <c r="P140" s="176">
        <f ca="1">SUMIF('5. Consumables'!$D$12:$D$61,'Summary of ODA Costs'!$K$132,'5. Consumables'!$S$12:$S$61)</f>
        <v>0</v>
      </c>
      <c r="Q140" s="152">
        <f t="shared" ca="1" si="29"/>
        <v>0</v>
      </c>
      <c r="R140" s="258"/>
    </row>
    <row r="141" spans="1:18" ht="15" customHeight="1" x14ac:dyDescent="0.25">
      <c r="B141" s="64"/>
      <c r="C141" s="179" t="s">
        <v>469</v>
      </c>
      <c r="D141" s="176">
        <f ca="1">SUMIF('6. CPI'!$D$12:$D$61,'Summary of ODA Costs'!$C$132,'6. CPI'!$K$12:$K$61)</f>
        <v>0</v>
      </c>
      <c r="E141" s="176">
        <f ca="1">SUMIF('6. CPI'!$D$12:$D$61,'Summary of ODA Costs'!$C$132,'6. CPI'!$M$12:$M$61)</f>
        <v>0</v>
      </c>
      <c r="F141" s="176">
        <f ca="1">SUMIF('6. CPI'!$D$12:$D$61,'Summary of ODA Costs'!$C$132,'6. CPI'!$O$12:$O$61)</f>
        <v>0</v>
      </c>
      <c r="G141" s="176">
        <f ca="1">SUMIF('6. CPI'!$D$12:$D$61,'Summary of ODA Costs'!$C$132,'6. CPI'!$Q$12:$Q$61)</f>
        <v>0</v>
      </c>
      <c r="H141" s="176">
        <f ca="1">SUMIF('6. CPI'!$D$12:$D$61,'Summary of ODA Costs'!$C$132,'6. CPI'!$S$12:$S$61)</f>
        <v>0</v>
      </c>
      <c r="I141" s="152">
        <f t="shared" ca="1" si="28"/>
        <v>0</v>
      </c>
      <c r="J141" s="255"/>
      <c r="K141" s="179" t="s">
        <v>469</v>
      </c>
      <c r="L141" s="176">
        <f ca="1">SUMIF('6. CPI'!$D$12:$D$61,'Summary of ODA Costs'!$K$132,'6. CPI'!$K$12:$K$61)</f>
        <v>0</v>
      </c>
      <c r="M141" s="176">
        <f ca="1">SUMIF('6. CPI'!$D$12:$D$61,'Summary of ODA Costs'!$K$132,'6. CPI'!$M$12:$M$61)</f>
        <v>0</v>
      </c>
      <c r="N141" s="176">
        <f ca="1">SUMIF('6. CPI'!$D$12:$D$61,'Summary of ODA Costs'!$K$132,'6. CPI'!$O$12:$O$61)</f>
        <v>0</v>
      </c>
      <c r="O141" s="176">
        <f ca="1">SUMIF('6. CPI'!$D$12:$D$61,'Summary of ODA Costs'!$K$132,'6. CPI'!$Q$12:$Q$61)</f>
        <v>0</v>
      </c>
      <c r="P141" s="176">
        <f ca="1">SUMIF('6. CPI'!$D$12:$D$61,'Summary of ODA Costs'!$K$132,'6. CPI'!$S$12:$S$61)</f>
        <v>0</v>
      </c>
      <c r="Q141" s="152">
        <f t="shared" ca="1" si="29"/>
        <v>0</v>
      </c>
      <c r="R141" s="258"/>
    </row>
    <row r="142" spans="1:18" ht="15" customHeight="1" x14ac:dyDescent="0.25">
      <c r="B142" s="64"/>
      <c r="C142" s="209" t="s">
        <v>7</v>
      </c>
      <c r="D142" s="176">
        <f ca="1">SUMIF('7. Dissemination'!$D$12:$D$61,'Summary of ODA Costs'!$C$132,'7. Dissemination'!$K$12:$K$61)</f>
        <v>0</v>
      </c>
      <c r="E142" s="176">
        <f ca="1">SUMIF('7. Dissemination'!$D$12:$D$61,'Summary of ODA Costs'!$C$132,'7. Dissemination'!$M$12:$M$61)</f>
        <v>0</v>
      </c>
      <c r="F142" s="176">
        <f ca="1">SUMIF('7. Dissemination'!$D$12:$D$61,'Summary of ODA Costs'!$C$132,'7. Dissemination'!$O$12:$O$61)</f>
        <v>0</v>
      </c>
      <c r="G142" s="176">
        <f ca="1">SUMIF('7. Dissemination'!$D$12:$D$61,'Summary of ODA Costs'!$C$132,'7. Dissemination'!$Q$12:$Q$61)</f>
        <v>0</v>
      </c>
      <c r="H142" s="176">
        <f ca="1">SUMIF('7. Dissemination'!$D$12:$D$61,'Summary of ODA Costs'!$C$132,'7. Dissemination'!$S$12:$S$61)</f>
        <v>0</v>
      </c>
      <c r="I142" s="152">
        <f t="shared" ca="1" si="28"/>
        <v>0</v>
      </c>
      <c r="J142" s="255"/>
      <c r="K142" s="209" t="s">
        <v>7</v>
      </c>
      <c r="L142" s="176">
        <f ca="1">SUMIF('7. Dissemination'!$D$12:$D$61,'Summary of ODA Costs'!$K$132,'7. Dissemination'!$K$12:$K$61)</f>
        <v>0</v>
      </c>
      <c r="M142" s="176">
        <f ca="1">SUMIF('7. Dissemination'!$D$12:$D$61,'Summary of ODA Costs'!$K$132,'7. Dissemination'!$M$12:$M$61)</f>
        <v>0</v>
      </c>
      <c r="N142" s="176">
        <f ca="1">SUMIF('7. Dissemination'!$D$12:$D$61,'Summary of ODA Costs'!$K$132,'7. Dissemination'!$O$12:$O$61)</f>
        <v>0</v>
      </c>
      <c r="O142" s="176">
        <f ca="1">SUMIF('7. Dissemination'!$D$12:$D$61,'Summary of ODA Costs'!$K$132,'7. Dissemination'!$Q$12:$Q$61)</f>
        <v>0</v>
      </c>
      <c r="P142" s="176">
        <f ca="1">SUMIF('7. Dissemination'!$D$12:$D$61,'Summary of ODA Costs'!$K$132,'7. Dissemination'!$S$12:$S$61)</f>
        <v>0</v>
      </c>
      <c r="Q142" s="152">
        <f t="shared" ca="1" si="29"/>
        <v>0</v>
      </c>
      <c r="R142" s="258"/>
    </row>
    <row r="143" spans="1:18" ht="15" customHeight="1" x14ac:dyDescent="0.25">
      <c r="B143" s="64"/>
      <c r="C143" s="209" t="s">
        <v>443</v>
      </c>
      <c r="D143" s="176">
        <f ca="1">SUMIF('8. Risk Management &amp; Assurance'!$D$12:$D$61,'Summary of ODA Costs'!$C$132,'8. Risk Management &amp; Assurance'!$K$12:$K$61)</f>
        <v>0</v>
      </c>
      <c r="E143" s="176">
        <f ca="1">SUMIF('8. Risk Management &amp; Assurance'!$D$12:$D$61,'Summary of ODA Costs'!$C$132,'8. Risk Management &amp; Assurance'!$M$12:$M$61)</f>
        <v>0</v>
      </c>
      <c r="F143" s="176">
        <f ca="1">SUMIF('8. Risk Management &amp; Assurance'!$D$12:$D$61,'Summary of ODA Costs'!$C$132,'8. Risk Management &amp; Assurance'!$O$12:$O$61)</f>
        <v>0</v>
      </c>
      <c r="G143" s="176">
        <f ca="1">SUMIF('8. Risk Management &amp; Assurance'!$D$12:$D$61,'Summary of ODA Costs'!$C$132,'8. Risk Management &amp; Assurance'!$Q$12:$Q$61)</f>
        <v>0</v>
      </c>
      <c r="H143" s="176">
        <f ca="1">SUMIF('8. Risk Management &amp; Assurance'!$D$12:$D$61,'Summary of ODA Costs'!$C$132,'8. Risk Management &amp; Assurance'!$S$12:$S$61)</f>
        <v>0</v>
      </c>
      <c r="I143" s="152">
        <f t="shared" ca="1" si="28"/>
        <v>0</v>
      </c>
      <c r="J143" s="255"/>
      <c r="K143" s="209" t="s">
        <v>443</v>
      </c>
      <c r="L143" s="176">
        <f ca="1">SUMIF('8. Risk Management &amp; Assurance'!$D$12:$D$61,'Summary of ODA Costs'!$K$132,'8. Risk Management &amp; Assurance'!$K$12:$K$61)</f>
        <v>0</v>
      </c>
      <c r="M143" s="176">
        <f ca="1">SUMIF('8. Risk Management &amp; Assurance'!$D$12:$D$61,'Summary of ODA Costs'!$K$132,'8. Risk Management &amp; Assurance'!$M$12:$M$61)</f>
        <v>0</v>
      </c>
      <c r="N143" s="176">
        <f ca="1">SUMIF('8. Risk Management &amp; Assurance'!$D$12:$D$61,'Summary of ODA Costs'!$K$132,'8. Risk Management &amp; Assurance'!$O$12:$O$61)</f>
        <v>0</v>
      </c>
      <c r="O143" s="176">
        <f ca="1">SUMIF('8. Risk Management &amp; Assurance'!$D$12:$D$61,'Summary of ODA Costs'!$K$132,'8. Risk Management &amp; Assurance'!$Q$12:$Q$61)</f>
        <v>0</v>
      </c>
      <c r="P143" s="176">
        <f ca="1">SUMIF('8. Risk Management &amp; Assurance'!$D$12:$D$61,'Summary of ODA Costs'!$K$132,'8. Risk Management &amp; Assurance'!$S$12:$S$61)</f>
        <v>0</v>
      </c>
      <c r="Q143" s="152">
        <f t="shared" ca="1" si="29"/>
        <v>0</v>
      </c>
      <c r="R143" s="258"/>
    </row>
    <row r="144" spans="1:18" ht="15" customHeight="1" x14ac:dyDescent="0.25">
      <c r="A144" s="509"/>
      <c r="B144" s="64"/>
      <c r="C144" s="209" t="s">
        <v>420</v>
      </c>
      <c r="D144" s="176">
        <f ca="1">SUMIF('9. External Intervention Costs'!$D$14:$D$80,'Summary of ODA Costs'!$C132,'9. External Intervention Costs'!$I$14:$I$80)</f>
        <v>0</v>
      </c>
      <c r="E144" s="176">
        <f ca="1">SUMIF('9. External Intervention Costs'!$D$14:$D$80,'Summary of ODA Costs'!$C132,'9. External Intervention Costs'!$J$14:$J$80)</f>
        <v>0</v>
      </c>
      <c r="F144" s="176">
        <f ca="1">SUMIF('9. External Intervention Costs'!$D$14:$D$80,'Summary of ODA Costs'!$C132,'9. External Intervention Costs'!$K$14:$K$80)</f>
        <v>0</v>
      </c>
      <c r="G144" s="176">
        <f ca="1">SUMIF('9. External Intervention Costs'!$D$14:$D$80,'Summary of ODA Costs'!$C132,'9. External Intervention Costs'!$L$14:$L$80)</f>
        <v>0</v>
      </c>
      <c r="H144" s="176">
        <f ca="1">SUMIF('9. External Intervention Costs'!$D$14:$D$80,'Summary of ODA Costs'!$C132,'9. External Intervention Costs'!$M$14:$M$80)</f>
        <v>0</v>
      </c>
      <c r="I144" s="152">
        <f t="shared" ca="1" si="28"/>
        <v>0</v>
      </c>
      <c r="J144" s="255"/>
      <c r="K144" s="209" t="s">
        <v>420</v>
      </c>
      <c r="L144" s="176">
        <f ca="1">SUMIF('9. External Intervention Costs'!$D$14:$D$80,'Summary of ODA Costs'!$K132,'9. External Intervention Costs'!$I$14:$I$80)</f>
        <v>0</v>
      </c>
      <c r="M144" s="176">
        <f ca="1">SUMIF('9. External Intervention Costs'!$D$14:$D$80,'Summary of ODA Costs'!$K132,'9. External Intervention Costs'!$J$14:$J$80)</f>
        <v>0</v>
      </c>
      <c r="N144" s="176">
        <f ca="1">SUMIF('9. External Intervention Costs'!$D$14:$D$80,'Summary of ODA Costs'!$K132,'9. External Intervention Costs'!$K$14:$K$80)</f>
        <v>0</v>
      </c>
      <c r="O144" s="176">
        <f ca="1">SUMIF('9. External Intervention Costs'!$D$14:$D$80,'Summary of ODA Costs'!$K132,'9. External Intervention Costs'!$L$14:$L$80)</f>
        <v>0</v>
      </c>
      <c r="P144" s="176">
        <f ca="1">SUMIF('9. External Intervention Costs'!$D$14:$D$80,'Summary of ODA Costs'!$K132,'9. External Intervention Costs'!$M$14:$M$80)</f>
        <v>0</v>
      </c>
      <c r="Q144" s="152">
        <f t="shared" ca="1" si="29"/>
        <v>0</v>
      </c>
      <c r="R144" s="258"/>
    </row>
    <row r="145" spans="1:18" ht="15" customHeight="1" x14ac:dyDescent="0.25">
      <c r="A145" s="509"/>
      <c r="B145" s="64"/>
      <c r="C145" s="179" t="s">
        <v>8</v>
      </c>
      <c r="D145" s="176">
        <f ca="1">SUMIF('10. Other Direct Costs '!$D$12:$D$61,'Summary of ODA Costs'!$C$132,'10. Other Direct Costs '!$K$12:$K$61)</f>
        <v>0</v>
      </c>
      <c r="E145" s="176">
        <f ca="1">SUMIF('10. Other Direct Costs '!$D$12:$D$61,'Summary of ODA Costs'!$C$132,'10. Other Direct Costs '!$M$12:$M$61)</f>
        <v>0</v>
      </c>
      <c r="F145" s="176">
        <f ca="1">SUMIF('10. Other Direct Costs '!$D$12:$D$61,'Summary of ODA Costs'!$C$132,'10. Other Direct Costs '!$O$12:$O$61)</f>
        <v>0</v>
      </c>
      <c r="G145" s="176">
        <f ca="1">SUMIF('10. Other Direct Costs '!$D$12:$D$61,'Summary of ODA Costs'!$C$132,'10. Other Direct Costs '!$Q$12:$Q$61)</f>
        <v>0</v>
      </c>
      <c r="H145" s="176">
        <f ca="1">SUMIF('10. Other Direct Costs '!$D$12:$D$61,'Summary of ODA Costs'!$C$132,'10. Other Direct Costs '!$S$12:$S$61)</f>
        <v>0</v>
      </c>
      <c r="I145" s="152">
        <f t="shared" ca="1" si="28"/>
        <v>0</v>
      </c>
      <c r="J145" s="255"/>
      <c r="K145" s="179" t="s">
        <v>8</v>
      </c>
      <c r="L145" s="176">
        <f ca="1">SUMIF('10. Other Direct Costs '!$D$12:$D$61,'Summary of ODA Costs'!$K$132,'10. Other Direct Costs '!$K$12:$K$61)</f>
        <v>0</v>
      </c>
      <c r="M145" s="176">
        <f ca="1">SUMIF('10. Other Direct Costs '!$D$12:$D$61,'Summary of ODA Costs'!$K$132,'10. Other Direct Costs '!$M$12:$M$61)</f>
        <v>0</v>
      </c>
      <c r="N145" s="176">
        <f ca="1">SUMIF('10. Other Direct Costs '!$D$12:$D$61,'Summary of ODA Costs'!$K$132,'10. Other Direct Costs '!$O$12:$O$61)</f>
        <v>0</v>
      </c>
      <c r="O145" s="176">
        <f ca="1">SUMIF('10. Other Direct Costs '!$D$12:$D$61,'Summary of ODA Costs'!$K$132,'10. Other Direct Costs '!$Q$12:$Q$61)</f>
        <v>0</v>
      </c>
      <c r="P145" s="176">
        <f ca="1">SUMIF('10. Other Direct Costs '!$D$12:$D$61,'Summary of ODA Costs'!$K$132,'10. Other Direct Costs '!$S$12:$S$61)</f>
        <v>0</v>
      </c>
      <c r="Q145" s="152">
        <f t="shared" ca="1" si="29"/>
        <v>0</v>
      </c>
      <c r="R145" s="258"/>
    </row>
    <row r="146" spans="1:18" ht="15" customHeight="1" thickBot="1" x14ac:dyDescent="0.3">
      <c r="B146" s="64"/>
      <c r="C146" s="180" t="s">
        <v>290</v>
      </c>
      <c r="D146" s="176">
        <f ca="1">SUMIF('11. Indirect Costs'!$C$13:$C$62,'Summary of ODA Costs'!$C$132,'11. Indirect Costs'!$M$13:$M$62)</f>
        <v>0</v>
      </c>
      <c r="E146" s="176">
        <f ca="1">SUMIF('11. Indirect Costs'!$C$13:$C$62,'Summary of ODA Costs'!$C$132,'11. Indirect Costs'!$Q$13:$Q$62)</f>
        <v>0</v>
      </c>
      <c r="F146" s="176">
        <f ca="1">SUMIF('11. Indirect Costs'!$C$13:$C$62,'Summary of ODA Costs'!$C$132,'11. Indirect Costs'!$U$13:$U$62)</f>
        <v>0</v>
      </c>
      <c r="G146" s="176">
        <f ca="1">SUMIF('11. Indirect Costs'!$C$13:$C$62,'Summary of ODA Costs'!$C$132,'11. Indirect Costs'!$Y$13:$Y$62)</f>
        <v>0</v>
      </c>
      <c r="H146" s="176">
        <f ca="1">SUMIF('11. Indirect Costs'!$C$13:$C$62,'Summary of ODA Costs'!$C$132,'11. Indirect Costs'!$AC$13:$AC$62)</f>
        <v>0</v>
      </c>
      <c r="I146" s="152">
        <f t="shared" ca="1" si="28"/>
        <v>0</v>
      </c>
      <c r="J146" s="255"/>
      <c r="K146" s="180" t="s">
        <v>290</v>
      </c>
      <c r="L146" s="176">
        <f ca="1">SUMIF('11. Indirect Costs'!$C$13:$C$62,'Summary of ODA Costs'!$K$132,'11. Indirect Costs'!$M$13:$M$62)</f>
        <v>0</v>
      </c>
      <c r="M146" s="176">
        <f ca="1">SUMIF('11. Indirect Costs'!$C$13:$C$62,'Summary of ODA Costs'!$K$132,'11. Indirect Costs'!$Q$13:$Q$62)</f>
        <v>0</v>
      </c>
      <c r="N146" s="176">
        <f ca="1">SUMIF('11. Indirect Costs'!$C$13:$C$62,'Summary of ODA Costs'!$K$132,'11. Indirect Costs'!$U$13:$U$62)</f>
        <v>0</v>
      </c>
      <c r="O146" s="176">
        <f ca="1">SUMIF('11. Indirect Costs'!$C$13:$C$62,'Summary of ODA Costs'!$K$132,'11. Indirect Costs'!$Y$13:$Y$62)</f>
        <v>0</v>
      </c>
      <c r="P146" s="176">
        <f ca="1">SUMIF('11. Indirect Costs'!$C$13:$C$62,'Summary of ODA Costs'!$K$132,'11. Indirect Costs'!$AC$13:$AC$62)</f>
        <v>0</v>
      </c>
      <c r="Q146" s="152">
        <f t="shared" ca="1" si="29"/>
        <v>0</v>
      </c>
      <c r="R146" s="258"/>
    </row>
    <row r="147" spans="1:18" ht="15" customHeight="1" thickBot="1" x14ac:dyDescent="0.3">
      <c r="B147" s="258"/>
      <c r="C147" s="112" t="s">
        <v>150</v>
      </c>
      <c r="D147" s="173">
        <f t="shared" ref="D147:I147" ca="1" si="30">SUM(D137:D146)</f>
        <v>0</v>
      </c>
      <c r="E147" s="173">
        <f t="shared" ca="1" si="30"/>
        <v>0</v>
      </c>
      <c r="F147" s="173">
        <f t="shared" ca="1" si="30"/>
        <v>0</v>
      </c>
      <c r="G147" s="173">
        <f t="shared" ca="1" si="30"/>
        <v>0</v>
      </c>
      <c r="H147" s="173">
        <f t="shared" ca="1" si="30"/>
        <v>0</v>
      </c>
      <c r="I147" s="113">
        <f t="shared" ca="1" si="30"/>
        <v>0</v>
      </c>
      <c r="J147" s="255"/>
      <c r="K147" s="112" t="s">
        <v>150</v>
      </c>
      <c r="L147" s="173">
        <f t="shared" ref="L147:Q147" ca="1" si="31">SUM(L137:L146)</f>
        <v>0</v>
      </c>
      <c r="M147" s="173">
        <f t="shared" ca="1" si="31"/>
        <v>0</v>
      </c>
      <c r="N147" s="173">
        <f t="shared" ca="1" si="31"/>
        <v>0</v>
      </c>
      <c r="O147" s="173">
        <f t="shared" ca="1" si="31"/>
        <v>0</v>
      </c>
      <c r="P147" s="173">
        <f t="shared" ca="1" si="31"/>
        <v>0</v>
      </c>
      <c r="Q147" s="113">
        <f t="shared" ca="1" si="31"/>
        <v>0</v>
      </c>
      <c r="R147" s="258"/>
    </row>
    <row r="148" spans="1:18" ht="15" customHeight="1" x14ac:dyDescent="0.25">
      <c r="B148" s="258"/>
      <c r="C148" s="294" t="s">
        <v>17</v>
      </c>
      <c r="D148" s="258"/>
      <c r="E148" s="258"/>
      <c r="F148" s="258"/>
      <c r="G148" s="258"/>
      <c r="H148" s="258"/>
      <c r="I148" s="258"/>
      <c r="J148" s="298"/>
      <c r="K148" s="294" t="s">
        <v>17</v>
      </c>
      <c r="L148" s="64"/>
      <c r="M148" s="64"/>
      <c r="N148" s="64"/>
      <c r="O148" s="64"/>
      <c r="P148" s="64"/>
      <c r="Q148" s="64"/>
      <c r="R148" s="258"/>
    </row>
    <row r="149" spans="1:18" ht="15" customHeight="1" x14ac:dyDescent="0.25">
      <c r="A149" s="508">
        <f>A132+2</f>
        <v>17</v>
      </c>
      <c r="B149" s="258"/>
      <c r="C149" s="106" t="str">
        <f ca="1">IFERROR(OFFSET('START - AWARD DETAILS'!$C$20,MATCH(A149,'START - AWARD DETAILS'!$S$20:$S$40,0)-1,0),"")</f>
        <v/>
      </c>
      <c r="D149" s="258"/>
      <c r="E149" s="258"/>
      <c r="F149" s="258"/>
      <c r="G149" s="258"/>
      <c r="H149" s="258"/>
      <c r="I149" s="258"/>
      <c r="J149" s="298"/>
      <c r="K149" s="106" t="str">
        <f ca="1">IFERROR(OFFSET('START - AWARD DETAILS'!$C$20,MATCH(A149+1,'START - AWARD DETAILS'!$S$20:$S$40,0)-1,0),"")</f>
        <v/>
      </c>
      <c r="L149" s="64"/>
      <c r="M149" s="64"/>
      <c r="N149" s="64"/>
      <c r="O149" s="64"/>
      <c r="P149" s="64"/>
      <c r="Q149" s="64"/>
      <c r="R149" s="258"/>
    </row>
    <row r="150" spans="1:18" ht="15" customHeight="1" x14ac:dyDescent="0.25">
      <c r="B150" s="258"/>
      <c r="C150" s="294" t="s">
        <v>415</v>
      </c>
      <c r="D150" s="258"/>
      <c r="E150" s="258"/>
      <c r="F150" s="258"/>
      <c r="G150" s="258"/>
      <c r="H150" s="258"/>
      <c r="I150" s="258"/>
      <c r="J150" s="298"/>
      <c r="K150" s="294" t="s">
        <v>415</v>
      </c>
      <c r="L150" s="64"/>
      <c r="M150" s="64"/>
      <c r="N150" s="64"/>
      <c r="O150" s="64"/>
      <c r="P150" s="64"/>
      <c r="Q150" s="64"/>
      <c r="R150" s="258"/>
    </row>
    <row r="151" spans="1:18" ht="15" customHeight="1" x14ac:dyDescent="0.25">
      <c r="B151" s="258"/>
      <c r="C151" s="106" t="str">
        <f ca="1">IFERROR(VLOOKUP($C149,'START - AWARD DETAILS'!$C$21:$E$40,3,0),"")</f>
        <v/>
      </c>
      <c r="D151" s="258"/>
      <c r="E151" s="258"/>
      <c r="F151" s="258"/>
      <c r="G151" s="258"/>
      <c r="H151" s="258"/>
      <c r="I151" s="258"/>
      <c r="J151" s="298"/>
      <c r="K151" s="106" t="str">
        <f ca="1">IFERROR(VLOOKUP($K149,'START - AWARD DETAILS'!$C$21:$E$40,3,0),"")</f>
        <v/>
      </c>
      <c r="L151" s="64"/>
      <c r="M151" s="64"/>
      <c r="N151" s="64"/>
      <c r="O151" s="64"/>
      <c r="P151" s="64"/>
      <c r="Q151" s="64"/>
      <c r="R151" s="258"/>
    </row>
    <row r="152" spans="1:18" ht="15" customHeight="1" thickBot="1" x14ac:dyDescent="0.3">
      <c r="B152" s="258"/>
      <c r="C152" s="109"/>
      <c r="D152" s="64"/>
      <c r="E152" s="64"/>
      <c r="F152" s="64"/>
      <c r="G152" s="64"/>
      <c r="H152" s="64"/>
      <c r="I152" s="64"/>
      <c r="J152" s="255"/>
      <c r="K152" s="109"/>
      <c r="L152" s="64"/>
      <c r="M152" s="64"/>
      <c r="N152" s="64"/>
      <c r="O152" s="64"/>
      <c r="P152" s="64"/>
      <c r="Q152" s="64"/>
      <c r="R152" s="258"/>
    </row>
    <row r="153" spans="1:18" ht="15" customHeight="1" thickBot="1" x14ac:dyDescent="0.3">
      <c r="B153" s="258"/>
      <c r="C153" s="109"/>
      <c r="D153" s="144" t="s">
        <v>285</v>
      </c>
      <c r="E153" s="171" t="s">
        <v>286</v>
      </c>
      <c r="F153" s="171" t="s">
        <v>287</v>
      </c>
      <c r="G153" s="171" t="s">
        <v>288</v>
      </c>
      <c r="H153" s="172" t="s">
        <v>289</v>
      </c>
      <c r="I153" s="115" t="s">
        <v>291</v>
      </c>
      <c r="J153" s="255"/>
      <c r="K153" s="109"/>
      <c r="L153" s="144" t="s">
        <v>285</v>
      </c>
      <c r="M153" s="171" t="s">
        <v>286</v>
      </c>
      <c r="N153" s="171" t="s">
        <v>287</v>
      </c>
      <c r="O153" s="171" t="s">
        <v>288</v>
      </c>
      <c r="P153" s="172" t="s">
        <v>289</v>
      </c>
      <c r="Q153" s="115" t="s">
        <v>291</v>
      </c>
      <c r="R153" s="258"/>
    </row>
    <row r="154" spans="1:18" ht="15" customHeight="1" x14ac:dyDescent="0.25">
      <c r="B154" s="258"/>
      <c r="C154" s="506" t="s">
        <v>442</v>
      </c>
      <c r="D154" s="176">
        <f ca="1">SUMIFS('2. Annual Costs of Staff Posts'!$O$13:$O$311,'2. Annual Costs of Staff Posts'!$I$13:$I$311,"&lt;&gt;External Intervention Staff",'2. Annual Costs of Staff Posts'!$D$13:$D$311,'Summary of ODA Costs'!$C$149)</f>
        <v>0</v>
      </c>
      <c r="E154" s="176">
        <f ca="1">SUMIFS('2. Annual Costs of Staff Posts'!$T$13:$T$311,'2. Annual Costs of Staff Posts'!$I$13:$I$311,"&lt;&gt;External Intervention Staff",'2. Annual Costs of Staff Posts'!$D$13:$D$311,'Summary of ODA Costs'!$C$149)</f>
        <v>0</v>
      </c>
      <c r="F154" s="176">
        <f ca="1">SUMIFS('2. Annual Costs of Staff Posts'!$Y$13:$Y$311,'2. Annual Costs of Staff Posts'!$I$13:$I$311,"&lt;&gt;External Intervention Staff",'2. Annual Costs of Staff Posts'!$D$13:$D$311,'Summary of ODA Costs'!$C$149)</f>
        <v>0</v>
      </c>
      <c r="G154" s="176">
        <f ca="1">SUMIFS('2. Annual Costs of Staff Posts'!$AD$13:$AD$311,'2. Annual Costs of Staff Posts'!$I$13:$I$311,"&lt;&gt;External Intervention Staff",'2. Annual Costs of Staff Posts'!$D$13:$D$311,'Summary of ODA Costs'!$C$149)</f>
        <v>0</v>
      </c>
      <c r="H154" s="176">
        <f ca="1">SUMIFS('2. Annual Costs of Staff Posts'!$AI$13:$AI$311,'2. Annual Costs of Staff Posts'!$I$13:$I$311,"&lt;&gt;External Intervention Staff",'2. Annual Costs of Staff Posts'!$D$13:$D$311,'Summary of ODA Costs'!$C$149)</f>
        <v>0</v>
      </c>
      <c r="I154" s="150">
        <f ca="1">SUM(D154:H154)</f>
        <v>0</v>
      </c>
      <c r="J154" s="255"/>
      <c r="K154" s="506" t="s">
        <v>442</v>
      </c>
      <c r="L154" s="175">
        <f ca="1">SUMIFS('2. Annual Costs of Staff Posts'!$O$13:$O$311,'2. Annual Costs of Staff Posts'!$I$13:$I$311,"&lt;&gt;External Intervention Staff",'2. Annual Costs of Staff Posts'!$D$13:$D$311,'Summary of ODA Costs'!$K$149)</f>
        <v>0</v>
      </c>
      <c r="M154" s="129">
        <f ca="1">SUMIFS('2. Annual Costs of Staff Posts'!$T$13:$T$311,'2. Annual Costs of Staff Posts'!$I$13:$I$311,"&lt;&gt;External Intervention Staff",'2. Annual Costs of Staff Posts'!$D$13:$D$311,'Summary of ODA Costs'!$K$149)</f>
        <v>0</v>
      </c>
      <c r="N154" s="129">
        <f ca="1">SUMIFS('2. Annual Costs of Staff Posts'!$Y$13:$Y$311,'2. Annual Costs of Staff Posts'!$I$13:$I$311,"&lt;&gt;External Intervention Staff",'2. Annual Costs of Staff Posts'!$D$13:$D$311,'Summary of ODA Costs'!$K$149)</f>
        <v>0</v>
      </c>
      <c r="O154" s="129">
        <f ca="1">SUMIFS('2. Annual Costs of Staff Posts'!$AD$13:$AD$311,'2. Annual Costs of Staff Posts'!$I$13:$I$311,"&lt;&gt;External Intervention Staff",'2. Annual Costs of Staff Posts'!$D$13:$D$311,'Summary of ODA Costs'!$K$149)</f>
        <v>0</v>
      </c>
      <c r="P154" s="130">
        <f ca="1">SUMIFS('2. Annual Costs of Staff Posts'!$AI$13:$AI$311,'2. Annual Costs of Staff Posts'!$I$13:$I$311,"&lt;&gt;External Intervention Staff",'2. Annual Costs of Staff Posts'!$D$13:$D$311,'Summary of ODA Costs'!$K$149)</f>
        <v>0</v>
      </c>
      <c r="Q154" s="150">
        <f ca="1">SUM(L154:P154)</f>
        <v>0</v>
      </c>
      <c r="R154" s="258"/>
    </row>
    <row r="155" spans="1:18" ht="15" customHeight="1" x14ac:dyDescent="0.25">
      <c r="B155" s="258"/>
      <c r="C155" s="178" t="s">
        <v>4</v>
      </c>
      <c r="D155" s="176">
        <f ca="1">SUMIF('3.Travel,Subsistence&amp;Conference'!$E$12:$E$70,'Summary of ODA Costs'!$C$149,'3.Travel,Subsistence&amp;Conference'!$L$12:$L$70)</f>
        <v>0</v>
      </c>
      <c r="E155" s="176">
        <f ca="1">SUMIF('3.Travel,Subsistence&amp;Conference'!$E$12:$E$70,'Summary of ODA Costs'!$C$149,'3.Travel,Subsistence&amp;Conference'!$N$12:$N$70)</f>
        <v>0</v>
      </c>
      <c r="F155" s="176">
        <f ca="1">SUMIF('3.Travel,Subsistence&amp;Conference'!$E$12:$E$70,'Summary of ODA Costs'!$C$149,'3.Travel,Subsistence&amp;Conference'!$P$12:$P$70)</f>
        <v>0</v>
      </c>
      <c r="G155" s="176">
        <f ca="1">SUMIF('3.Travel,Subsistence&amp;Conference'!$E$12:$E$70,'Summary of ODA Costs'!$C$149,'3.Travel,Subsistence&amp;Conference'!$R$12:$R$70)</f>
        <v>0</v>
      </c>
      <c r="H155" s="176">
        <f ca="1">SUMIF('3.Travel,Subsistence&amp;Conference'!$E$12:$E$70,'Summary of ODA Costs'!$C$149,'3.Travel,Subsistence&amp;Conference'!$T$12:$T$70)</f>
        <v>0</v>
      </c>
      <c r="I155" s="152">
        <f t="shared" ref="I155:I163" ca="1" si="32">SUM(D155:H155)</f>
        <v>0</v>
      </c>
      <c r="J155" s="255"/>
      <c r="K155" s="178" t="s">
        <v>4</v>
      </c>
      <c r="L155" s="176">
        <f ca="1">SUMIF('3.Travel,Subsistence&amp;Conference'!$E$12:$E$70,'Summary of ODA Costs'!$K$149,'3.Travel,Subsistence&amp;Conference'!$L$12:$L$70)</f>
        <v>0</v>
      </c>
      <c r="M155" s="176">
        <f ca="1">SUMIF('3.Travel,Subsistence&amp;Conference'!$E$12:$E$70,'Summary of ODA Costs'!$K$149,'3.Travel,Subsistence&amp;Conference'!$N$12:$N$70)</f>
        <v>0</v>
      </c>
      <c r="N155" s="176">
        <f ca="1">SUMIF('3.Travel,Subsistence&amp;Conference'!$E$12:$E$70,'Summary of ODA Costs'!$K$149,'3.Travel,Subsistence&amp;Conference'!$P$12:$P$70)</f>
        <v>0</v>
      </c>
      <c r="O155" s="176">
        <f ca="1">SUMIF('3.Travel,Subsistence&amp;Conference'!$E$12:$E$70,'Summary of ODA Costs'!$K$149,'3.Travel,Subsistence&amp;Conference'!$R$12:$R$70)</f>
        <v>0</v>
      </c>
      <c r="P155" s="176">
        <f ca="1">SUMIF('3.Travel,Subsistence&amp;Conference'!$E$12:$E$70,'Summary of ODA Costs'!$K$149,'3.Travel,Subsistence&amp;Conference'!$T$12:$T$70)</f>
        <v>0</v>
      </c>
      <c r="Q155" s="152">
        <f t="shared" ref="Q155:Q163" ca="1" si="33">SUM(L155:P155)</f>
        <v>0</v>
      </c>
      <c r="R155" s="258"/>
    </row>
    <row r="156" spans="1:18" ht="15" customHeight="1" x14ac:dyDescent="0.25">
      <c r="B156" s="258"/>
      <c r="C156" s="178" t="s">
        <v>5</v>
      </c>
      <c r="D156" s="176">
        <f ca="1">SUMIF('4. Equipment'!$D$12:$D$82,'Summary of ODA Costs'!$C$149,'4. Equipment'!$L$12:$L$82)</f>
        <v>0</v>
      </c>
      <c r="E156" s="176">
        <f ca="1">SUMIF('4. Equipment'!$D$12:$D$82,'Summary of ODA Costs'!$C$149,'4. Equipment'!$N$12:$N$82)</f>
        <v>0</v>
      </c>
      <c r="F156" s="176">
        <f ca="1">SUMIF('4. Equipment'!$D$12:$D$82,'Summary of ODA Costs'!$C$149,'4. Equipment'!$P$12:$P$82)</f>
        <v>0</v>
      </c>
      <c r="G156" s="176">
        <f ca="1">SUMIF('4. Equipment'!$D$12:$D$82,'Summary of ODA Costs'!$C$149,'4. Equipment'!$R$12:$R$82)</f>
        <v>0</v>
      </c>
      <c r="H156" s="176">
        <f ca="1">SUMIF('4. Equipment'!$D$12:$D$82,'Summary of ODA Costs'!$C$149,'4. Equipment'!$T$12:$T$82)</f>
        <v>0</v>
      </c>
      <c r="I156" s="152">
        <f t="shared" ca="1" si="32"/>
        <v>0</v>
      </c>
      <c r="J156" s="255"/>
      <c r="K156" s="178" t="s">
        <v>5</v>
      </c>
      <c r="L156" s="176">
        <f ca="1">SUMIF('4. Equipment'!$D$12:$D$82,'Summary of ODA Costs'!$K$149,'4. Equipment'!$L$12:$L$82)</f>
        <v>0</v>
      </c>
      <c r="M156" s="176">
        <f ca="1">SUMIF('4. Equipment'!$D$12:$D$82,'Summary of ODA Costs'!$K$149,'4. Equipment'!$N$12:$N$82)</f>
        <v>0</v>
      </c>
      <c r="N156" s="176">
        <f ca="1">SUMIF('4. Equipment'!$D$12:$D$82,'Summary of ODA Costs'!$K$149,'4. Equipment'!$P$12:$P$82)</f>
        <v>0</v>
      </c>
      <c r="O156" s="176">
        <f ca="1">SUMIF('4. Equipment'!$D$12:$D$82,'Summary of ODA Costs'!$K$149,'4. Equipment'!$R$12:$R$82)</f>
        <v>0</v>
      </c>
      <c r="P156" s="176">
        <f ca="1">SUMIF('4. Equipment'!$D$12:$D$82,'Summary of ODA Costs'!$K$149,'4. Equipment'!$T$12:$T$82)</f>
        <v>0</v>
      </c>
      <c r="Q156" s="152">
        <f t="shared" ca="1" si="33"/>
        <v>0</v>
      </c>
      <c r="R156" s="258"/>
    </row>
    <row r="157" spans="1:18" ht="15" customHeight="1" x14ac:dyDescent="0.25">
      <c r="B157" s="258"/>
      <c r="C157" s="179" t="s">
        <v>6</v>
      </c>
      <c r="D157" s="176">
        <f ca="1">SUMIF('5. Consumables'!$D$12:$D$61,'Summary of ODA Costs'!$C$149,'5. Consumables'!$K$12:$K$61)</f>
        <v>0</v>
      </c>
      <c r="E157" s="176">
        <f ca="1">SUMIF('5. Consumables'!$D$12:$D$61,'Summary of ODA Costs'!$C$149,'5. Consumables'!$M$12:$M$61)</f>
        <v>0</v>
      </c>
      <c r="F157" s="176">
        <f ca="1">SUMIF('5. Consumables'!$D$12:$D$61,'Summary of ODA Costs'!$C$149,'5. Consumables'!$O$12:$O$61)</f>
        <v>0</v>
      </c>
      <c r="G157" s="176">
        <f ca="1">SUMIF('5. Consumables'!$D$12:$D$61,'Summary of ODA Costs'!$C$149,'5. Consumables'!$Q$12:$Q$61)</f>
        <v>0</v>
      </c>
      <c r="H157" s="176">
        <f ca="1">SUMIF('5. Consumables'!$D$12:$D$61,'Summary of ODA Costs'!$C$149,'5. Consumables'!$S$12:$S$61)</f>
        <v>0</v>
      </c>
      <c r="I157" s="152">
        <f t="shared" ca="1" si="32"/>
        <v>0</v>
      </c>
      <c r="J157" s="255"/>
      <c r="K157" s="179" t="s">
        <v>6</v>
      </c>
      <c r="L157" s="176">
        <f ca="1">SUMIF('5. Consumables'!$D$12:$D$61,'Summary of ODA Costs'!$K$149,'5. Consumables'!$K$12:$K$61)</f>
        <v>0</v>
      </c>
      <c r="M157" s="176">
        <f ca="1">SUMIF('5. Consumables'!$D$12:$D$61,'Summary of ODA Costs'!$K$149,'5. Consumables'!$M$12:$M$61)</f>
        <v>0</v>
      </c>
      <c r="N157" s="176">
        <f ca="1">SUMIF('5. Consumables'!$D$12:$D$61,'Summary of ODA Costs'!$K$149,'5. Consumables'!$O$12:$O$61)</f>
        <v>0</v>
      </c>
      <c r="O157" s="176">
        <f ca="1">SUMIF('5. Consumables'!$D$12:$D$61,'Summary of ODA Costs'!$K$149,'5. Consumables'!$Q$12:$Q$61)</f>
        <v>0</v>
      </c>
      <c r="P157" s="176">
        <f ca="1">SUMIF('5. Consumables'!$D$12:$D$61,'Summary of ODA Costs'!$K$149,'5. Consumables'!$S$12:$S$61)</f>
        <v>0</v>
      </c>
      <c r="Q157" s="152">
        <f t="shared" ca="1" si="33"/>
        <v>0</v>
      </c>
      <c r="R157" s="258"/>
    </row>
    <row r="158" spans="1:18" ht="15" customHeight="1" x14ac:dyDescent="0.25">
      <c r="B158" s="258"/>
      <c r="C158" s="179" t="s">
        <v>469</v>
      </c>
      <c r="D158" s="176">
        <f ca="1">SUMIF('6. CPI'!$D$12:$D$61,'Summary of ODA Costs'!$C$149,'6. CPI'!$K$12:$K$61)</f>
        <v>0</v>
      </c>
      <c r="E158" s="176">
        <f ca="1">SUMIF('6. CPI'!$D$12:$D$61,'Summary of ODA Costs'!$C$149,'6. CPI'!$M$12:$M$61)</f>
        <v>0</v>
      </c>
      <c r="F158" s="176">
        <f ca="1">SUMIF('6. CPI'!$D$12:$D$61,'Summary of ODA Costs'!$C$149,'6. CPI'!$O$12:$O$61)</f>
        <v>0</v>
      </c>
      <c r="G158" s="176">
        <f ca="1">SUMIF('6. CPI'!$D$12:$D$61,'Summary of ODA Costs'!$C$149,'6. CPI'!$Q$12:$Q$61)</f>
        <v>0</v>
      </c>
      <c r="H158" s="176">
        <f ca="1">SUMIF('6. CPI'!$D$12:$D$61,'Summary of ODA Costs'!$C$149,'6. CPI'!$S$12:$S$61)</f>
        <v>0</v>
      </c>
      <c r="I158" s="152">
        <f t="shared" ca="1" si="32"/>
        <v>0</v>
      </c>
      <c r="J158" s="255"/>
      <c r="K158" s="179" t="s">
        <v>469</v>
      </c>
      <c r="L158" s="176">
        <f ca="1">SUMIF('6. CPI'!$D$12:$D$61,'Summary of ODA Costs'!$K$149,'6. CPI'!$K$12:$K$61)</f>
        <v>0</v>
      </c>
      <c r="M158" s="176">
        <f ca="1">SUMIF('6. CPI'!$D$12:$D$61,'Summary of ODA Costs'!$K$149,'6. CPI'!$M$12:$M$61)</f>
        <v>0</v>
      </c>
      <c r="N158" s="176">
        <f ca="1">SUMIF('6. CPI'!$D$12:$D$61,'Summary of ODA Costs'!$K$149,'6. CPI'!$O$12:$O$61)</f>
        <v>0</v>
      </c>
      <c r="O158" s="176">
        <f ca="1">SUMIF('6. CPI'!$D$12:$D$61,'Summary of ODA Costs'!$K$149,'6. CPI'!$Q$12:$Q$61)</f>
        <v>0</v>
      </c>
      <c r="P158" s="176">
        <f ca="1">SUMIF('6. CPI'!$D$12:$D$61,'Summary of ODA Costs'!$K$149,'6. CPI'!$S$12:$S$61)</f>
        <v>0</v>
      </c>
      <c r="Q158" s="152">
        <f t="shared" ca="1" si="33"/>
        <v>0</v>
      </c>
      <c r="R158" s="258"/>
    </row>
    <row r="159" spans="1:18" ht="15" customHeight="1" x14ac:dyDescent="0.25">
      <c r="B159" s="258"/>
      <c r="C159" s="209" t="s">
        <v>7</v>
      </c>
      <c r="D159" s="176">
        <f ca="1">SUMIF('7. Dissemination'!$D$12:$D$61,'Summary of ODA Costs'!$C$149,'7. Dissemination'!$K$12:$K$61)</f>
        <v>0</v>
      </c>
      <c r="E159" s="176">
        <f ca="1">SUMIF('7. Dissemination'!$D$12:$D$61,'Summary of ODA Costs'!$C$149,'7. Dissemination'!$M$12:$M$61)</f>
        <v>0</v>
      </c>
      <c r="F159" s="176">
        <f ca="1">SUMIF('7. Dissemination'!$D$12:$D$61,'Summary of ODA Costs'!$C$149,'7. Dissemination'!$O$12:$O$61)</f>
        <v>0</v>
      </c>
      <c r="G159" s="176">
        <f ca="1">SUMIF('7. Dissemination'!$D$12:$D$61,'Summary of ODA Costs'!$C$149,'7. Dissemination'!$Q$12:$Q$61)</f>
        <v>0</v>
      </c>
      <c r="H159" s="176">
        <f ca="1">SUMIF('7. Dissemination'!$D$12:$D$61,'Summary of ODA Costs'!$C$149,'7. Dissemination'!$S$12:$S$61)</f>
        <v>0</v>
      </c>
      <c r="I159" s="152">
        <f t="shared" ca="1" si="32"/>
        <v>0</v>
      </c>
      <c r="J159" s="255"/>
      <c r="K159" s="209" t="s">
        <v>7</v>
      </c>
      <c r="L159" s="176">
        <f ca="1">SUMIF('7. Dissemination'!$D$12:$D$61,'Summary of ODA Costs'!$K$149,'7. Dissemination'!$K$12:$K$61)</f>
        <v>0</v>
      </c>
      <c r="M159" s="176">
        <f ca="1">SUMIF('7. Dissemination'!$D$12:$D$61,'Summary of ODA Costs'!$K$149,'7. Dissemination'!$M$12:$M$61)</f>
        <v>0</v>
      </c>
      <c r="N159" s="176">
        <f ca="1">SUMIF('7. Dissemination'!$D$12:$D$61,'Summary of ODA Costs'!$K$149,'7. Dissemination'!$O$12:$O$61)</f>
        <v>0</v>
      </c>
      <c r="O159" s="176">
        <f ca="1">SUMIF('7. Dissemination'!$D$12:$D$61,'Summary of ODA Costs'!$K$149,'7. Dissemination'!$Q$12:$Q$61)</f>
        <v>0</v>
      </c>
      <c r="P159" s="176">
        <f ca="1">SUMIF('7. Dissemination'!$D$12:$D$61,'Summary of ODA Costs'!$K$149,'7. Dissemination'!$S$12:$S$61)</f>
        <v>0</v>
      </c>
      <c r="Q159" s="152">
        <f t="shared" ca="1" si="33"/>
        <v>0</v>
      </c>
      <c r="R159" s="258"/>
    </row>
    <row r="160" spans="1:18" ht="15" customHeight="1" x14ac:dyDescent="0.25">
      <c r="B160" s="258"/>
      <c r="C160" s="209" t="s">
        <v>443</v>
      </c>
      <c r="D160" s="176">
        <f ca="1">SUMIF('8. Risk Management &amp; Assurance'!$D$12:$D$61,'Summary of ODA Costs'!$C$149,'8. Risk Management &amp; Assurance'!$K$12:$K$61)</f>
        <v>0</v>
      </c>
      <c r="E160" s="176">
        <f ca="1">SUMIF('8. Risk Management &amp; Assurance'!$D$12:$D$61,'Summary of ODA Costs'!$C$149,'8. Risk Management &amp; Assurance'!$M$12:$M$61)</f>
        <v>0</v>
      </c>
      <c r="F160" s="176">
        <f ca="1">SUMIF('8. Risk Management &amp; Assurance'!$D$12:$D$61,'Summary of ODA Costs'!$C$149,'8. Risk Management &amp; Assurance'!$O$12:$O$61)</f>
        <v>0</v>
      </c>
      <c r="G160" s="176">
        <f ca="1">SUMIF('8. Risk Management &amp; Assurance'!$D$12:$D$61,'Summary of ODA Costs'!$C$149,'8. Risk Management &amp; Assurance'!$Q$12:$Q$61)</f>
        <v>0</v>
      </c>
      <c r="H160" s="176">
        <f ca="1">SUMIF('8. Risk Management &amp; Assurance'!$D$12:$D$61,'Summary of ODA Costs'!$C$149,'8. Risk Management &amp; Assurance'!$S$12:$S$61)</f>
        <v>0</v>
      </c>
      <c r="I160" s="152">
        <f t="shared" ca="1" si="32"/>
        <v>0</v>
      </c>
      <c r="J160" s="255"/>
      <c r="K160" s="209" t="s">
        <v>443</v>
      </c>
      <c r="L160" s="176">
        <f ca="1">SUMIF('8. Risk Management &amp; Assurance'!$D$12:$D$61,'Summary of ODA Costs'!$K$149,'8. Risk Management &amp; Assurance'!$K$12:$K$61)</f>
        <v>0</v>
      </c>
      <c r="M160" s="176">
        <f ca="1">SUMIF('8. Risk Management &amp; Assurance'!$D$12:$D$61,'Summary of ODA Costs'!$K$149,'8. Risk Management &amp; Assurance'!$M$12:$M$61)</f>
        <v>0</v>
      </c>
      <c r="N160" s="176">
        <f ca="1">SUMIF('8. Risk Management &amp; Assurance'!$D$12:$D$61,'Summary of ODA Costs'!$K$149,'8. Risk Management &amp; Assurance'!$O$12:$O$61)</f>
        <v>0</v>
      </c>
      <c r="O160" s="176">
        <f ca="1">SUMIF('8. Risk Management &amp; Assurance'!$D$12:$D$61,'Summary of ODA Costs'!$K$149,'8. Risk Management &amp; Assurance'!$Q$12:$Q$61)</f>
        <v>0</v>
      </c>
      <c r="P160" s="176">
        <f ca="1">SUMIF('8. Risk Management &amp; Assurance'!$D$12:$D$61,'Summary of ODA Costs'!$K$149,'8. Risk Management &amp; Assurance'!$S$12:$S$61)</f>
        <v>0</v>
      </c>
      <c r="Q160" s="152">
        <f t="shared" ca="1" si="33"/>
        <v>0</v>
      </c>
      <c r="R160" s="258"/>
    </row>
    <row r="161" spans="2:18" ht="15" customHeight="1" x14ac:dyDescent="0.25">
      <c r="B161" s="258"/>
      <c r="C161" s="209" t="s">
        <v>420</v>
      </c>
      <c r="D161" s="176">
        <f ca="1">SUMIF('9. External Intervention Costs'!$D$14:$D$80,'Summary of ODA Costs'!$C149,'9. External Intervention Costs'!$I$14:$I$80)</f>
        <v>0</v>
      </c>
      <c r="E161" s="176">
        <f ca="1">SUMIF('9. External Intervention Costs'!$D$14:$D$80,'Summary of ODA Costs'!$C149,'9. External Intervention Costs'!$J$14:$J$80)</f>
        <v>0</v>
      </c>
      <c r="F161" s="176">
        <f ca="1">SUMIF('9. External Intervention Costs'!$D$14:$D$80,'Summary of ODA Costs'!$C149,'9. External Intervention Costs'!$K$14:$K$80)</f>
        <v>0</v>
      </c>
      <c r="G161" s="176">
        <f ca="1">SUMIF('9. External Intervention Costs'!$D$14:$D$80,'Summary of ODA Costs'!$C149,'9. External Intervention Costs'!$L$14:$L$80)</f>
        <v>0</v>
      </c>
      <c r="H161" s="176">
        <f ca="1">SUMIF('9. External Intervention Costs'!$D$14:$D$80,'Summary of ODA Costs'!$C149,'9. External Intervention Costs'!$M$14:$M$80)</f>
        <v>0</v>
      </c>
      <c r="I161" s="152">
        <f t="shared" ca="1" si="32"/>
        <v>0</v>
      </c>
      <c r="J161" s="255"/>
      <c r="K161" s="209" t="s">
        <v>420</v>
      </c>
      <c r="L161" s="176">
        <f ca="1">SUMIF('9. External Intervention Costs'!$D$14:$D$80,'Summary of ODA Costs'!$K149,'9. External Intervention Costs'!$I$14:$I$80)</f>
        <v>0</v>
      </c>
      <c r="M161" s="176">
        <f ca="1">SUMIF('9. External Intervention Costs'!$D$14:$D$80,'Summary of ODA Costs'!$K149,'9. External Intervention Costs'!$J$14:$J$80)</f>
        <v>0</v>
      </c>
      <c r="N161" s="176">
        <f ca="1">SUMIF('9. External Intervention Costs'!$D$14:$D$80,'Summary of ODA Costs'!$K149,'9. External Intervention Costs'!$K$14:$K$80)</f>
        <v>0</v>
      </c>
      <c r="O161" s="176">
        <f ca="1">SUMIF('9. External Intervention Costs'!$D$14:$D$80,'Summary of ODA Costs'!$K149,'9. External Intervention Costs'!$L$14:$L$80)</f>
        <v>0</v>
      </c>
      <c r="P161" s="176">
        <f ca="1">SUMIF('9. External Intervention Costs'!$D$14:$D$80,'Summary of ODA Costs'!$K149,'9. External Intervention Costs'!$M$14:$M$80)</f>
        <v>0</v>
      </c>
      <c r="Q161" s="152">
        <f t="shared" ca="1" si="33"/>
        <v>0</v>
      </c>
      <c r="R161" s="258"/>
    </row>
    <row r="162" spans="2:18" ht="15" customHeight="1" x14ac:dyDescent="0.25">
      <c r="B162" s="258"/>
      <c r="C162" s="179" t="s">
        <v>8</v>
      </c>
      <c r="D162" s="176">
        <f ca="1">SUMIF('10. Other Direct Costs '!$D$12:$D$61,'Summary of ODA Costs'!$C$149,'10. Other Direct Costs '!$K$12:$K$61)</f>
        <v>0</v>
      </c>
      <c r="E162" s="176">
        <f ca="1">SUMIF('10. Other Direct Costs '!$D$12:$D$61,'Summary of ODA Costs'!$C$149,'10. Other Direct Costs '!$M$12:$M$61)</f>
        <v>0</v>
      </c>
      <c r="F162" s="176">
        <f ca="1">SUMIF('10. Other Direct Costs '!$D$12:$D$61,'Summary of ODA Costs'!$C$149,'10. Other Direct Costs '!$O$12:$O$61)</f>
        <v>0</v>
      </c>
      <c r="G162" s="176">
        <f ca="1">SUMIF('10. Other Direct Costs '!$D$12:$D$61,'Summary of ODA Costs'!$C$149,'10. Other Direct Costs '!$Q$12:$Q$61)</f>
        <v>0</v>
      </c>
      <c r="H162" s="176">
        <f ca="1">SUMIF('10. Other Direct Costs '!$D$12:$D$61,'Summary of ODA Costs'!$C$149,'10. Other Direct Costs '!$S$12:$S$61)</f>
        <v>0</v>
      </c>
      <c r="I162" s="152">
        <f t="shared" ca="1" si="32"/>
        <v>0</v>
      </c>
      <c r="J162" s="255"/>
      <c r="K162" s="179" t="s">
        <v>8</v>
      </c>
      <c r="L162" s="176">
        <f ca="1">SUMIF('10. Other Direct Costs '!$D$12:$D$61,'Summary of ODA Costs'!$K$149,'10. Other Direct Costs '!$K$12:$K$61)</f>
        <v>0</v>
      </c>
      <c r="M162" s="176">
        <f ca="1">SUMIF('10. Other Direct Costs '!$D$12:$D$61,'Summary of ODA Costs'!$K$149,'10. Other Direct Costs '!$M$12:$M$61)</f>
        <v>0</v>
      </c>
      <c r="N162" s="176">
        <f ca="1">SUMIF('10. Other Direct Costs '!$D$12:$D$61,'Summary of ODA Costs'!$K$149,'10. Other Direct Costs '!$O$12:$O$61)</f>
        <v>0</v>
      </c>
      <c r="O162" s="176">
        <f ca="1">SUMIF('10. Other Direct Costs '!$D$12:$D$61,'Summary of ODA Costs'!$K$149,'10. Other Direct Costs '!$Q$12:$Q$61)</f>
        <v>0</v>
      </c>
      <c r="P162" s="176">
        <f ca="1">SUMIF('10. Other Direct Costs '!$D$12:$D$61,'Summary of ODA Costs'!$K$149,'10. Other Direct Costs '!$S$12:$S$61)</f>
        <v>0</v>
      </c>
      <c r="Q162" s="152">
        <f t="shared" ca="1" si="33"/>
        <v>0</v>
      </c>
      <c r="R162" s="258"/>
    </row>
    <row r="163" spans="2:18" ht="15" customHeight="1" thickBot="1" x14ac:dyDescent="0.3">
      <c r="B163" s="258"/>
      <c r="C163" s="180" t="s">
        <v>290</v>
      </c>
      <c r="D163" s="176">
        <f ca="1">SUMIF('11. Indirect Costs'!$C$13:$C$62,'Summary of ODA Costs'!$C$149,'11. Indirect Costs'!$M$13:$M$62)</f>
        <v>0</v>
      </c>
      <c r="E163" s="176">
        <f ca="1">SUMIF('11. Indirect Costs'!$C$13:$C$62,'Summary of ODA Costs'!$C$149,'11. Indirect Costs'!$Q$13:$Q$62)</f>
        <v>0</v>
      </c>
      <c r="F163" s="176">
        <f ca="1">SUMIF('11. Indirect Costs'!$C$13:$C$62,'Summary of ODA Costs'!$C$149,'11. Indirect Costs'!$U$13:$U$62)</f>
        <v>0</v>
      </c>
      <c r="G163" s="176">
        <f ca="1">SUMIF('11. Indirect Costs'!$C$13:$C$62,'Summary of ODA Costs'!$C$149,'11. Indirect Costs'!$Y$13:$Y$62)</f>
        <v>0</v>
      </c>
      <c r="H163" s="176">
        <f ca="1">SUMIF('11. Indirect Costs'!$C$13:$C$62,'Summary of ODA Costs'!$C$149,'11. Indirect Costs'!$AC$13:$AC$62)</f>
        <v>0</v>
      </c>
      <c r="I163" s="152">
        <f t="shared" ca="1" si="32"/>
        <v>0</v>
      </c>
      <c r="J163" s="255"/>
      <c r="K163" s="180" t="s">
        <v>290</v>
      </c>
      <c r="L163" s="176">
        <f ca="1">SUMIF('11. Indirect Costs'!$C$13:$C$62,'Summary of ODA Costs'!$K$149,'11. Indirect Costs'!$M$13:$M$62)</f>
        <v>0</v>
      </c>
      <c r="M163" s="176">
        <f ca="1">SUMIF('11. Indirect Costs'!$C$13:$C$62,'Summary of ODA Costs'!$K$149,'11. Indirect Costs'!$Q$13:$Q$62)</f>
        <v>0</v>
      </c>
      <c r="N163" s="176">
        <f ca="1">SUMIF('11. Indirect Costs'!$C$13:$C$62,'Summary of ODA Costs'!$K$149,'11. Indirect Costs'!$U$13:$U$62)</f>
        <v>0</v>
      </c>
      <c r="O163" s="176">
        <f ca="1">SUMIF('11. Indirect Costs'!$C$13:$C$62,'Summary of ODA Costs'!$K$149,'11. Indirect Costs'!$Y$13:$Y$62)</f>
        <v>0</v>
      </c>
      <c r="P163" s="176">
        <f ca="1">SUMIF('11. Indirect Costs'!$C$13:$C$62,'Summary of ODA Costs'!$K$149,'11. Indirect Costs'!$AC$13:$AC$62)</f>
        <v>0</v>
      </c>
      <c r="Q163" s="152">
        <f t="shared" ca="1" si="33"/>
        <v>0</v>
      </c>
      <c r="R163" s="258"/>
    </row>
    <row r="164" spans="2:18" ht="15" customHeight="1" thickBot="1" x14ac:dyDescent="0.3">
      <c r="B164" s="258"/>
      <c r="C164" s="112" t="s">
        <v>150</v>
      </c>
      <c r="D164" s="173">
        <f t="shared" ref="D164:I164" ca="1" si="34">SUM(D154:D163)</f>
        <v>0</v>
      </c>
      <c r="E164" s="173">
        <f t="shared" ca="1" si="34"/>
        <v>0</v>
      </c>
      <c r="F164" s="173">
        <f t="shared" ca="1" si="34"/>
        <v>0</v>
      </c>
      <c r="G164" s="173">
        <f t="shared" ca="1" si="34"/>
        <v>0</v>
      </c>
      <c r="H164" s="173">
        <f t="shared" ca="1" si="34"/>
        <v>0</v>
      </c>
      <c r="I164" s="113">
        <f t="shared" ca="1" si="34"/>
        <v>0</v>
      </c>
      <c r="J164" s="255"/>
      <c r="K164" s="112" t="s">
        <v>150</v>
      </c>
      <c r="L164" s="173">
        <f t="shared" ref="L164:Q164" ca="1" si="35">SUM(L154:L163)</f>
        <v>0</v>
      </c>
      <c r="M164" s="173">
        <f t="shared" ca="1" si="35"/>
        <v>0</v>
      </c>
      <c r="N164" s="173">
        <f t="shared" ca="1" si="35"/>
        <v>0</v>
      </c>
      <c r="O164" s="173">
        <f t="shared" ca="1" si="35"/>
        <v>0</v>
      </c>
      <c r="P164" s="173">
        <f t="shared" ca="1" si="35"/>
        <v>0</v>
      </c>
      <c r="Q164" s="113">
        <f t="shared" ca="1" si="35"/>
        <v>0</v>
      </c>
      <c r="R164" s="258"/>
    </row>
    <row r="165" spans="2:18" ht="8.1" customHeight="1" x14ac:dyDescent="0.25">
      <c r="B165" s="258"/>
      <c r="C165" s="252"/>
      <c r="D165" s="258"/>
      <c r="E165" s="258"/>
      <c r="F165" s="258"/>
      <c r="G165" s="258"/>
      <c r="H165" s="258"/>
      <c r="I165" s="258"/>
      <c r="J165" s="298"/>
      <c r="K165" s="252"/>
      <c r="L165" s="258"/>
      <c r="M165" s="258"/>
      <c r="N165" s="258"/>
      <c r="O165" s="258"/>
      <c r="P165" s="258"/>
      <c r="Q165" s="258"/>
      <c r="R165" s="258"/>
    </row>
    <row r="166" spans="2:18" ht="8.1" customHeight="1" x14ac:dyDescent="0.25"/>
  </sheetData>
  <sheetProtection algorithmName="SHA-512" hashValue="sl0D2nv5poN4bibnS1HoUz0O9OkQ2FZjn3gbxYnlMRRMMYHJ1qmu5U9miolRRA2jHeW4ITAF27GEVbEx++DjQQ==" saltValue="veXiitSJzz9PJ6ygI3F9OQ==" spinCount="100000" sheet="1" selectLockedCells="1"/>
  <mergeCells count="4">
    <mergeCell ref="C3:Q3"/>
    <mergeCell ref="D5:Q5"/>
    <mergeCell ref="D7:Q7"/>
    <mergeCell ref="C9:Q9"/>
  </mergeCells>
  <pageMargins left="0.7" right="0.7" top="0.75" bottom="0.75" header="0.3" footer="0.3"/>
  <pageSetup paperSize="9" scale="2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B110C38B9AFA418ED753704D3DB8BA" ma:contentTypeVersion="0" ma:contentTypeDescription="Create a new document." ma:contentTypeScope="" ma:versionID="65f322433eb560c6501a4b0f53e63ee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B448B4-529F-44E3-B101-9C1966D6C7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87F6163-59A0-43C0-BA38-D403296E3E8C}">
  <ds:schemaRefs>
    <ds:schemaRef ds:uri="http://schemas.openxmlformats.org/package/2006/metadata/core-properties"/>
    <ds:schemaRef ds:uri="http://purl.org/dc/terms/"/>
    <ds:schemaRef ds:uri="http://schemas.microsoft.com/office/2006/documentManagement/types"/>
    <ds:schemaRef ds:uri="http://www.w3.org/XML/1998/namespace"/>
    <ds:schemaRef ds:uri="http://purl.org/dc/elements/1.1/"/>
    <ds:schemaRef ds:uri="http://schemas.microsoft.com/office/2006/metadata/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E1733C93-2F5A-4E56-A728-8353CAA395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7</vt:i4>
      </vt:variant>
    </vt:vector>
  </HeadingPairs>
  <TitlesOfParts>
    <vt:vector size="28" baseType="lpstr">
      <vt:lpstr>Quality Checker</vt:lpstr>
      <vt:lpstr>Summary of all Costs</vt:lpstr>
      <vt:lpstr>Breakdown Summary Dir-Ind-Supp</vt:lpstr>
      <vt:lpstr>Summary of Staff by Type</vt:lpstr>
      <vt:lpstr>Summary of Staff by Role</vt:lpstr>
      <vt:lpstr>Summary of Costs by Country</vt:lpstr>
      <vt:lpstr>Summary of Costs by Income Band</vt:lpstr>
      <vt:lpstr>Summary of Cost by Organisation</vt:lpstr>
      <vt:lpstr>Summary of ODA Costs</vt:lpstr>
      <vt:lpstr>START - AWARD DETAILS</vt:lpstr>
      <vt:lpstr>1. Staff Posts and Salaries</vt:lpstr>
      <vt:lpstr>2. Annual Costs of Staff Posts</vt:lpstr>
      <vt:lpstr>3.Travel,Subsistence&amp;Conference</vt:lpstr>
      <vt:lpstr>4. Equipment</vt:lpstr>
      <vt:lpstr>5. Consumables</vt:lpstr>
      <vt:lpstr>6. CPI</vt:lpstr>
      <vt:lpstr>7. Dissemination</vt:lpstr>
      <vt:lpstr>8. Risk Management &amp; Assurance</vt:lpstr>
      <vt:lpstr>9. External Intervention Costs</vt:lpstr>
      <vt:lpstr>10. Other Direct Costs </vt:lpstr>
      <vt:lpstr>11. Indirect Costs</vt:lpstr>
      <vt:lpstr>NHS_Support_Cost_Staff</vt:lpstr>
      <vt:lpstr>'2. Annual Costs of Staff Posts'!Print_Area</vt:lpstr>
      <vt:lpstr>'Summary of ODA Costs'!Print_Area</vt:lpstr>
      <vt:lpstr>Research_Staff</vt:lpstr>
      <vt:lpstr>Research_Support_Staff</vt:lpstr>
      <vt:lpstr>Research_Trainees</vt:lpstr>
      <vt:lpstr>Theme_Lead</vt:lpstr>
    </vt:vector>
  </TitlesOfParts>
  <Company>LGC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Hugh Halligan</dc:creator>
  <dc:description>v1 2/2/18</dc:description>
  <cp:lastModifiedBy>Costigan, Timothy</cp:lastModifiedBy>
  <cp:lastPrinted>2017-04-24T11:35:50Z</cp:lastPrinted>
  <dcterms:created xsi:type="dcterms:W3CDTF">2017-03-09T15:14:37Z</dcterms:created>
  <dcterms:modified xsi:type="dcterms:W3CDTF">2020-05-13T06:44:32Z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0x01010081B110C38B9AFA418ED753704D3DB8BA</vt:lpwstr>
  </property>
</Properties>
</file>