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W:\Research_ Office\Research Projects\162500- 162599\162538\162540_Rahman_NIHR\Pre Award\Costing and budgets\"/>
    </mc:Choice>
  </mc:AlternateContent>
  <bookViews>
    <workbookView xWindow="0" yWindow="0" windowWidth="28800" windowHeight="12435" tabRatio="749" firstSheet="1" activeTab="1"/>
  </bookViews>
  <sheets>
    <sheet name="Quality Checker" sheetId="34" state="hidden" r:id="rId1"/>
    <sheet name="Summary of all Costs" sheetId="1" r:id="rId2"/>
    <sheet name="Breakdown Summary Dir-Ind-Supp" sheetId="26" r:id="rId3"/>
    <sheet name="Summary of Staff by Type" sheetId="29" r:id="rId4"/>
    <sheet name="Summary of Staff by Role" sheetId="17" r:id="rId5"/>
    <sheet name="Summary of Costs by Country" sheetId="23" r:id="rId6"/>
    <sheet name="Summary of Costs by Income Band" sheetId="31" r:id="rId7"/>
    <sheet name="Summary of Cost by Organisation" sheetId="18" r:id="rId8"/>
    <sheet name="Summary of ODA Costs" sheetId="25" r:id="rId9"/>
    <sheet name="START - AWARD DETAILS" sheetId="24" r:id="rId10"/>
    <sheet name="1. Staff Posts and Salaries" sheetId="2" r:id="rId11"/>
    <sheet name="2. Annual Costs of Staff Posts" sheetId="3" r:id="rId12"/>
    <sheet name="3.Travel,Subsistence&amp;Conference" sheetId="4" r:id="rId13"/>
    <sheet name="4. Equipment" sheetId="12" r:id="rId14"/>
    <sheet name="5. Consumables" sheetId="8" r:id="rId15"/>
    <sheet name="6. CPI" sheetId="9" r:id="rId16"/>
    <sheet name="7. Dissemination" sheetId="13" r:id="rId17"/>
    <sheet name="8. Risk Management &amp; Assurance" sheetId="30" r:id="rId18"/>
    <sheet name="9. External Intervention Costs" sheetId="33" r:id="rId19"/>
    <sheet name="10. Other Direct Costs " sheetId="10" r:id="rId20"/>
    <sheet name="11. Indirect Costs" sheetId="11" r:id="rId21"/>
  </sheets>
  <definedNames>
    <definedName name="_xlnm._FilterDatabase" localSheetId="10" hidden="1">'1. Staff Posts and Salaries'!$C$11:$O$310</definedName>
    <definedName name="_xlnm._FilterDatabase" localSheetId="19" hidden="1">'10. Other Direct Costs '!$C$11:$H$11</definedName>
    <definedName name="_xlnm._FilterDatabase" localSheetId="20" hidden="1">'11. Indirect Costs'!$C$12:$H$12</definedName>
    <definedName name="_xlnm._FilterDatabase" localSheetId="11" hidden="1">'2. Annual Costs of Staff Posts'!$C$12:$K$12</definedName>
    <definedName name="_xlnm._FilterDatabase" localSheetId="12" hidden="1">'3.Travel,Subsistence&amp;Conference'!$C$11:$I$11</definedName>
    <definedName name="_xlnm._FilterDatabase" localSheetId="13" hidden="1">'4. Equipment'!$C$11:$H$11</definedName>
    <definedName name="_xlnm._FilterDatabase" localSheetId="14" hidden="1">'5. Consumables'!$C$11:$H$11</definedName>
    <definedName name="_xlnm._FilterDatabase" localSheetId="15" hidden="1">'6. CPI'!$C$11:$H$11</definedName>
    <definedName name="_xlnm._FilterDatabase" localSheetId="16" hidden="1">'7. Dissemination'!$C$11:$H$11</definedName>
    <definedName name="_xlnm._FilterDatabase" localSheetId="17" hidden="1">'8. Risk Management &amp; Assurance'!$C$11:$H$11</definedName>
    <definedName name="_xlnm._FilterDatabase" localSheetId="18" hidden="1">'9. External Intervention Costs'!$C$37:$H$37</definedName>
    <definedName name="_xlnm._FilterDatabase" localSheetId="4" hidden="1">'Summary of Staff by Role'!$C$13:$I$64</definedName>
    <definedName name="_xlnm._FilterDatabase" localSheetId="3" hidden="1">'Summary of Staff by Type'!$C$13:$I$18</definedName>
    <definedName name="NHS_Support_Cost_Staff">'1. Staff Posts and Salaries'!$L$315:$L$315</definedName>
    <definedName name="_xlnm.Print_Area" localSheetId="11">'2. Annual Costs of Staff Posts'!$A$1:$AK$317</definedName>
    <definedName name="_xlnm.Print_Area" localSheetId="8">'Summary of ODA Costs'!$A$1:$V$87</definedName>
    <definedName name="Research_Staff">'1. Staff Posts and Salaries'!$I$315:$I$315</definedName>
    <definedName name="Research_Support_Staff">'1. Staff Posts and Salaries'!$L$315:$L$315</definedName>
    <definedName name="Research_Trainees">'1. Staff Posts and Salaries'!$K$315:$K$321</definedName>
    <definedName name="Theme_Lead">'1. Staff Posts and Salaries'!$H$315:$H$319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10" l="1"/>
  <c r="P12" i="8"/>
  <c r="Q15" i="12"/>
  <c r="O15" i="12"/>
  <c r="M15" i="12"/>
  <c r="K15" i="12"/>
  <c r="M14" i="12"/>
  <c r="K14" i="12"/>
  <c r="I81" i="33" l="1"/>
  <c r="R62" i="30"/>
  <c r="P62" i="30"/>
  <c r="N62" i="30"/>
  <c r="L62" i="30"/>
  <c r="J62" i="30"/>
  <c r="K83" i="12" l="1"/>
  <c r="Z63" i="11"/>
  <c r="V63" i="11"/>
  <c r="R63" i="11"/>
  <c r="N63" i="11"/>
  <c r="J63" i="11"/>
  <c r="L62" i="10"/>
  <c r="N62" i="10"/>
  <c r="P62" i="10"/>
  <c r="R62" i="10"/>
  <c r="J62" i="10"/>
  <c r="J81" i="33"/>
  <c r="K81" i="33"/>
  <c r="L81" i="33"/>
  <c r="M81" i="33"/>
  <c r="L62" i="13"/>
  <c r="N62" i="13"/>
  <c r="P62" i="13"/>
  <c r="R62" i="13"/>
  <c r="J62" i="13"/>
  <c r="L62" i="9"/>
  <c r="N62" i="9"/>
  <c r="P62" i="9"/>
  <c r="R62" i="9"/>
  <c r="J62" i="9"/>
  <c r="L62" i="8"/>
  <c r="N62" i="8"/>
  <c r="P62" i="8"/>
  <c r="R62" i="8"/>
  <c r="J62" i="8"/>
  <c r="M83" i="12"/>
  <c r="O83" i="12"/>
  <c r="Q83" i="12"/>
  <c r="S83" i="12"/>
  <c r="M71" i="4"/>
  <c r="O71" i="4"/>
  <c r="Q71" i="4"/>
  <c r="S71" i="4"/>
  <c r="K71" i="4"/>
  <c r="AG312" i="3"/>
  <c r="AF312" i="3"/>
  <c r="AB312" i="3"/>
  <c r="AA312" i="3"/>
  <c r="W312" i="3"/>
  <c r="V312" i="3"/>
  <c r="R312" i="3"/>
  <c r="Q312" i="3"/>
  <c r="M312" i="3"/>
  <c r="L312" i="3"/>
  <c r="F21" i="24" l="1"/>
  <c r="I21" i="24" l="1"/>
  <c r="J21" i="24"/>
  <c r="K21" i="24"/>
  <c r="H21" i="24"/>
  <c r="D5" i="17"/>
  <c r="D7" i="1" l="1"/>
  <c r="D5" i="23"/>
  <c r="D7" i="11" l="1"/>
  <c r="D7" i="10"/>
  <c r="D5" i="11"/>
  <c r="D5" i="10"/>
  <c r="D7" i="33"/>
  <c r="D5" i="33"/>
  <c r="D7" i="30"/>
  <c r="D5" i="30"/>
  <c r="D7" i="13"/>
  <c r="D5" i="13"/>
  <c r="D7" i="9"/>
  <c r="D5" i="9"/>
  <c r="D7" i="8"/>
  <c r="D5" i="8"/>
  <c r="D7" i="12"/>
  <c r="D5" i="12"/>
  <c r="D7" i="4"/>
  <c r="D5" i="4"/>
  <c r="D7" i="3"/>
  <c r="D5" i="3"/>
  <c r="Q7" i="25"/>
  <c r="P7" i="25"/>
  <c r="O7" i="25"/>
  <c r="N7" i="25"/>
  <c r="M7" i="25"/>
  <c r="L7" i="25"/>
  <c r="K7" i="25"/>
  <c r="J7" i="25"/>
  <c r="I7" i="25"/>
  <c r="H7" i="25"/>
  <c r="G7" i="25"/>
  <c r="F7" i="25"/>
  <c r="E7" i="25"/>
  <c r="D7" i="25"/>
  <c r="Q5" i="25"/>
  <c r="P5" i="25"/>
  <c r="O5" i="25"/>
  <c r="N5" i="25"/>
  <c r="M5" i="25"/>
  <c r="L5" i="25"/>
  <c r="K5" i="25"/>
  <c r="J5" i="25"/>
  <c r="I5" i="25"/>
  <c r="H5" i="25"/>
  <c r="G5" i="25"/>
  <c r="F5" i="25"/>
  <c r="E5" i="25"/>
  <c r="D5" i="25"/>
  <c r="D7" i="2"/>
  <c r="D5" i="2"/>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E75" i="11"/>
  <c r="C76" i="11"/>
  <c r="E76" i="11"/>
  <c r="C77" i="11"/>
  <c r="E77" i="11"/>
  <c r="C78" i="11"/>
  <c r="E78" i="11"/>
  <c r="C79" i="11"/>
  <c r="E79" i="11"/>
  <c r="C80" i="11"/>
  <c r="E80" i="11"/>
  <c r="C81" i="11"/>
  <c r="E81" i="11"/>
  <c r="C82" i="11"/>
  <c r="E82" i="11"/>
  <c r="C83" i="11"/>
  <c r="E83" i="11"/>
  <c r="C84" i="11"/>
  <c r="E84" i="11"/>
  <c r="C85" i="11"/>
  <c r="E85" i="11"/>
  <c r="C86" i="11"/>
  <c r="E86" i="11"/>
  <c r="C87" i="11"/>
  <c r="E87" i="11"/>
  <c r="C88" i="11"/>
  <c r="E88" i="11"/>
  <c r="C89" i="11"/>
  <c r="E89" i="11"/>
  <c r="C90" i="11"/>
  <c r="E90" i="11"/>
  <c r="C91" i="11"/>
  <c r="E91" i="11"/>
  <c r="C92" i="11"/>
  <c r="E92" i="11"/>
  <c r="C93" i="11"/>
  <c r="E93" i="11"/>
  <c r="C94" i="11"/>
  <c r="E94" i="11"/>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K38" i="10"/>
  <c r="M38" i="10"/>
  <c r="O38" i="10"/>
  <c r="Q38" i="10"/>
  <c r="S38" i="10"/>
  <c r="T38" i="10"/>
  <c r="K39" i="10"/>
  <c r="M39" i="10"/>
  <c r="O39" i="10"/>
  <c r="Q39" i="10"/>
  <c r="S39" i="10"/>
  <c r="T39" i="10"/>
  <c r="K40" i="10"/>
  <c r="M40" i="10"/>
  <c r="O40" i="10"/>
  <c r="Q40" i="10"/>
  <c r="S40" i="10"/>
  <c r="T40" i="10"/>
  <c r="K41" i="10"/>
  <c r="M41" i="10"/>
  <c r="O41" i="10"/>
  <c r="Q41" i="10"/>
  <c r="S41" i="10"/>
  <c r="T41" i="10"/>
  <c r="K42" i="10"/>
  <c r="M42" i="10"/>
  <c r="O42" i="10"/>
  <c r="Q42" i="10"/>
  <c r="S42" i="10"/>
  <c r="T42" i="10"/>
  <c r="K43" i="10"/>
  <c r="M43" i="10"/>
  <c r="O43" i="10"/>
  <c r="Q43" i="10"/>
  <c r="S43" i="10"/>
  <c r="T43" i="10"/>
  <c r="K44" i="10"/>
  <c r="M44" i="10"/>
  <c r="O44" i="10"/>
  <c r="Q44" i="10"/>
  <c r="S44" i="10"/>
  <c r="T44" i="10"/>
  <c r="K45" i="10"/>
  <c r="M45" i="10"/>
  <c r="O45" i="10"/>
  <c r="Q45" i="10"/>
  <c r="S45" i="10"/>
  <c r="T45" i="10"/>
  <c r="K46" i="10"/>
  <c r="M46" i="10"/>
  <c r="O46" i="10"/>
  <c r="Q46" i="10"/>
  <c r="S46" i="10"/>
  <c r="T46" i="10"/>
  <c r="K47" i="10"/>
  <c r="M47" i="10"/>
  <c r="O47" i="10"/>
  <c r="Q47" i="10"/>
  <c r="S47" i="10"/>
  <c r="T47" i="10"/>
  <c r="K48" i="10"/>
  <c r="M48" i="10"/>
  <c r="O48" i="10"/>
  <c r="Q48" i="10"/>
  <c r="S48" i="10"/>
  <c r="T48" i="10"/>
  <c r="K49" i="10"/>
  <c r="M49" i="10"/>
  <c r="O49" i="10"/>
  <c r="Q49" i="10"/>
  <c r="S49" i="10"/>
  <c r="T49" i="10"/>
  <c r="K50" i="10"/>
  <c r="M50" i="10"/>
  <c r="O50" i="10"/>
  <c r="Q50" i="10"/>
  <c r="S50" i="10"/>
  <c r="T50" i="10"/>
  <c r="K51" i="10"/>
  <c r="M51" i="10"/>
  <c r="O51" i="10"/>
  <c r="Q51" i="10"/>
  <c r="S51" i="10"/>
  <c r="T51" i="10"/>
  <c r="K52" i="10"/>
  <c r="M52" i="10"/>
  <c r="O52" i="10"/>
  <c r="Q52" i="10"/>
  <c r="S52" i="10"/>
  <c r="T52" i="10"/>
  <c r="K53" i="10"/>
  <c r="M53" i="10"/>
  <c r="O53" i="10"/>
  <c r="Q53" i="10"/>
  <c r="S53" i="10"/>
  <c r="T53" i="10"/>
  <c r="K54" i="10"/>
  <c r="M54" i="10"/>
  <c r="O54" i="10"/>
  <c r="Q54" i="10"/>
  <c r="S54" i="10"/>
  <c r="T54" i="10"/>
  <c r="K55" i="10"/>
  <c r="M55" i="10"/>
  <c r="O55" i="10"/>
  <c r="Q55" i="10"/>
  <c r="S55" i="10"/>
  <c r="T55" i="10"/>
  <c r="K56" i="10"/>
  <c r="M56" i="10"/>
  <c r="O56" i="10"/>
  <c r="Q56" i="10"/>
  <c r="S56" i="10"/>
  <c r="T56" i="10"/>
  <c r="K57" i="10"/>
  <c r="M57" i="10"/>
  <c r="O57" i="10"/>
  <c r="Q57" i="10"/>
  <c r="S57" i="10"/>
  <c r="T57" i="10"/>
  <c r="K58" i="10"/>
  <c r="M58" i="10"/>
  <c r="O58" i="10"/>
  <c r="Q58" i="10"/>
  <c r="S58" i="10"/>
  <c r="T58" i="10"/>
  <c r="K59" i="10"/>
  <c r="M59" i="10"/>
  <c r="O59" i="10"/>
  <c r="Q59" i="10"/>
  <c r="S59" i="10"/>
  <c r="T59" i="10"/>
  <c r="K60" i="10"/>
  <c r="M60" i="10"/>
  <c r="O60" i="10"/>
  <c r="Q60" i="10"/>
  <c r="S60" i="10"/>
  <c r="T60" i="10"/>
  <c r="K61" i="10"/>
  <c r="M61" i="10"/>
  <c r="O61" i="10"/>
  <c r="Q61" i="10"/>
  <c r="S61" i="10"/>
  <c r="T61" i="10"/>
  <c r="E71" i="10"/>
  <c r="D72" i="10"/>
  <c r="E72" i="10"/>
  <c r="D73" i="10"/>
  <c r="E73" i="10"/>
  <c r="D74" i="10"/>
  <c r="E74" i="10"/>
  <c r="D75" i="10"/>
  <c r="E75" i="10"/>
  <c r="D76" i="10"/>
  <c r="E76" i="10"/>
  <c r="D77" i="10"/>
  <c r="E77" i="10"/>
  <c r="D78" i="10"/>
  <c r="E78" i="10"/>
  <c r="D79" i="10"/>
  <c r="E79" i="10"/>
  <c r="D80" i="10"/>
  <c r="E80" i="10"/>
  <c r="D81" i="10"/>
  <c r="E81" i="10"/>
  <c r="D82" i="10"/>
  <c r="E82" i="10"/>
  <c r="D83" i="10"/>
  <c r="E83" i="10"/>
  <c r="D84" i="10"/>
  <c r="E84" i="10"/>
  <c r="D85" i="10"/>
  <c r="E85" i="10"/>
  <c r="D86" i="10"/>
  <c r="E86" i="10"/>
  <c r="D87" i="10"/>
  <c r="E87" i="10"/>
  <c r="D88" i="10"/>
  <c r="E88" i="10"/>
  <c r="D89" i="10"/>
  <c r="E89" i="10"/>
  <c r="D90" i="10"/>
  <c r="E90" i="10"/>
  <c r="D15" i="33"/>
  <c r="D16" i="33"/>
  <c r="D17" i="33"/>
  <c r="D18" i="33"/>
  <c r="D19" i="33"/>
  <c r="D20" i="33"/>
  <c r="D21" i="33"/>
  <c r="D22" i="33"/>
  <c r="D23" i="33"/>
  <c r="D24" i="33"/>
  <c r="D25" i="33"/>
  <c r="D26" i="33"/>
  <c r="D27" i="33"/>
  <c r="D28" i="33"/>
  <c r="D29" i="33"/>
  <c r="D30" i="33"/>
  <c r="D31" i="33"/>
  <c r="N38" i="33"/>
  <c r="N39" i="33"/>
  <c r="N40" i="33"/>
  <c r="N41" i="33"/>
  <c r="N42" i="33"/>
  <c r="N43" i="33"/>
  <c r="N44" i="33"/>
  <c r="N45" i="33"/>
  <c r="N46" i="33"/>
  <c r="N47" i="33"/>
  <c r="N48" i="33"/>
  <c r="N49" i="33"/>
  <c r="N50" i="33"/>
  <c r="N51" i="33"/>
  <c r="N52" i="33"/>
  <c r="N53" i="33"/>
  <c r="N54" i="33"/>
  <c r="N55" i="33"/>
  <c r="N56" i="33"/>
  <c r="N57" i="33"/>
  <c r="N58" i="33"/>
  <c r="N59" i="33"/>
  <c r="N60" i="33"/>
  <c r="N61" i="33"/>
  <c r="N62" i="33"/>
  <c r="N63" i="33"/>
  <c r="N64" i="33"/>
  <c r="N65" i="33"/>
  <c r="N66" i="33"/>
  <c r="N67" i="33"/>
  <c r="N68" i="33"/>
  <c r="N69" i="33"/>
  <c r="N70" i="33"/>
  <c r="N71" i="33"/>
  <c r="N72" i="33"/>
  <c r="N73" i="33"/>
  <c r="N74" i="33"/>
  <c r="N75" i="33"/>
  <c r="N76" i="33"/>
  <c r="N77" i="33"/>
  <c r="N78" i="33"/>
  <c r="N79" i="33"/>
  <c r="N80" i="33"/>
  <c r="I92" i="33"/>
  <c r="I93" i="33"/>
  <c r="I94" i="33"/>
  <c r="I95" i="33"/>
  <c r="I96" i="33"/>
  <c r="I97" i="33"/>
  <c r="I98" i="33"/>
  <c r="I99" i="33"/>
  <c r="I100" i="33"/>
  <c r="I101" i="33"/>
  <c r="I102" i="33"/>
  <c r="I103" i="33"/>
  <c r="I104" i="33"/>
  <c r="I105" i="33"/>
  <c r="I106" i="33"/>
  <c r="I107" i="33"/>
  <c r="I108" i="33"/>
  <c r="I109" i="33"/>
  <c r="I110" i="33"/>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E71" i="30"/>
  <c r="D72" i="30"/>
  <c r="E72" i="30"/>
  <c r="D73" i="30"/>
  <c r="E73" i="30"/>
  <c r="D74" i="30"/>
  <c r="E74" i="30"/>
  <c r="D75" i="30"/>
  <c r="E75" i="30"/>
  <c r="D76" i="30"/>
  <c r="E76" i="30"/>
  <c r="D77" i="30"/>
  <c r="E77" i="30"/>
  <c r="D78" i="30"/>
  <c r="E78" i="30"/>
  <c r="D79" i="30"/>
  <c r="E79" i="30"/>
  <c r="D80" i="30"/>
  <c r="E80" i="30"/>
  <c r="D81" i="30"/>
  <c r="E81" i="30"/>
  <c r="D82" i="30"/>
  <c r="E82" i="30"/>
  <c r="D83" i="30"/>
  <c r="E83" i="30"/>
  <c r="D84" i="30"/>
  <c r="E84" i="30"/>
  <c r="D85" i="30"/>
  <c r="E85" i="30"/>
  <c r="D86" i="30"/>
  <c r="E86" i="30"/>
  <c r="D87" i="30"/>
  <c r="E87" i="30"/>
  <c r="D88" i="30"/>
  <c r="E88" i="30"/>
  <c r="D89" i="30"/>
  <c r="E89" i="30"/>
  <c r="D90" i="30"/>
  <c r="E90" i="30"/>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E71" i="13"/>
  <c r="D72" i="13"/>
  <c r="E72" i="13"/>
  <c r="D73" i="13"/>
  <c r="E73" i="13"/>
  <c r="D74" i="13"/>
  <c r="E74" i="13"/>
  <c r="D75" i="13"/>
  <c r="E75" i="13"/>
  <c r="D76" i="13"/>
  <c r="E76" i="13"/>
  <c r="D77" i="13"/>
  <c r="E77" i="13"/>
  <c r="D78" i="13"/>
  <c r="E78" i="13"/>
  <c r="D79" i="13"/>
  <c r="E79" i="13"/>
  <c r="D80" i="13"/>
  <c r="E80" i="13"/>
  <c r="D81" i="13"/>
  <c r="E81" i="13"/>
  <c r="D82" i="13"/>
  <c r="E82" i="13"/>
  <c r="D83" i="13"/>
  <c r="E83" i="13"/>
  <c r="D84" i="13"/>
  <c r="E84" i="13"/>
  <c r="D85" i="13"/>
  <c r="E85" i="13"/>
  <c r="D86" i="13"/>
  <c r="E86" i="13"/>
  <c r="D87" i="13"/>
  <c r="E87" i="13"/>
  <c r="D88" i="13"/>
  <c r="E88" i="13"/>
  <c r="D89" i="13"/>
  <c r="E89" i="13"/>
  <c r="D90" i="13"/>
  <c r="E90" i="13"/>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U12" i="12"/>
  <c r="U13" i="12"/>
  <c r="U14" i="12"/>
  <c r="U15" i="12"/>
  <c r="U16" i="12"/>
  <c r="U17" i="12"/>
  <c r="U18" i="12"/>
  <c r="U19" i="12"/>
  <c r="U20" i="12"/>
  <c r="U21" i="12"/>
  <c r="U22" i="12"/>
  <c r="U23" i="12"/>
  <c r="U24" i="12"/>
  <c r="U25" i="12"/>
  <c r="U26" i="12"/>
  <c r="U27" i="12"/>
  <c r="U28" i="12"/>
  <c r="U29"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61" i="12"/>
  <c r="U62" i="12"/>
  <c r="U63" i="12"/>
  <c r="U64" i="12"/>
  <c r="U65" i="12"/>
  <c r="U66" i="12"/>
  <c r="U67" i="12"/>
  <c r="U68" i="12"/>
  <c r="U69" i="12"/>
  <c r="U70" i="12"/>
  <c r="U71" i="12"/>
  <c r="U72" i="12"/>
  <c r="U73" i="12"/>
  <c r="U74" i="12"/>
  <c r="U75" i="12"/>
  <c r="U76" i="12"/>
  <c r="U77" i="12"/>
  <c r="U78" i="12"/>
  <c r="U79" i="12"/>
  <c r="U80" i="12"/>
  <c r="U81" i="12"/>
  <c r="U82" i="12"/>
  <c r="F100" i="12"/>
  <c r="B101" i="12"/>
  <c r="E101" i="12"/>
  <c r="F101" i="12"/>
  <c r="G101" i="12"/>
  <c r="B102" i="12"/>
  <c r="E102" i="12"/>
  <c r="F102" i="12"/>
  <c r="G102" i="12"/>
  <c r="B103" i="12"/>
  <c r="E103" i="12"/>
  <c r="F103" i="12"/>
  <c r="G103" i="12"/>
  <c r="B104" i="12"/>
  <c r="E104" i="12"/>
  <c r="F104" i="12"/>
  <c r="G104" i="12"/>
  <c r="B105" i="12"/>
  <c r="E105" i="12"/>
  <c r="F105" i="12"/>
  <c r="G105" i="12"/>
  <c r="B106" i="12"/>
  <c r="E106" i="12"/>
  <c r="F106" i="12"/>
  <c r="G106" i="12"/>
  <c r="B107" i="12"/>
  <c r="E107" i="12"/>
  <c r="F107" i="12"/>
  <c r="G107" i="12"/>
  <c r="B108" i="12"/>
  <c r="E108" i="12"/>
  <c r="F108" i="12"/>
  <c r="G108" i="12"/>
  <c r="B109" i="12"/>
  <c r="E109" i="12"/>
  <c r="F109" i="12"/>
  <c r="G109" i="12"/>
  <c r="B110" i="12"/>
  <c r="E110" i="12"/>
  <c r="F110" i="12"/>
  <c r="G110" i="12"/>
  <c r="B111" i="12"/>
  <c r="E111" i="12"/>
  <c r="F111" i="12"/>
  <c r="G111" i="12"/>
  <c r="B112" i="12"/>
  <c r="E112" i="12"/>
  <c r="F112" i="12"/>
  <c r="G112" i="12"/>
  <c r="B113" i="12"/>
  <c r="E113" i="12"/>
  <c r="F113" i="12"/>
  <c r="G113" i="12"/>
  <c r="B114" i="12"/>
  <c r="E114" i="12"/>
  <c r="F114" i="12"/>
  <c r="G114" i="12"/>
  <c r="B115" i="12"/>
  <c r="E115" i="12"/>
  <c r="F115" i="12"/>
  <c r="G115" i="12"/>
  <c r="B116" i="12"/>
  <c r="E116" i="12"/>
  <c r="F116" i="12"/>
  <c r="G116" i="12"/>
  <c r="B117" i="12"/>
  <c r="E117" i="12"/>
  <c r="F117" i="12"/>
  <c r="G117" i="12"/>
  <c r="B118" i="12"/>
  <c r="E118" i="12"/>
  <c r="F118" i="12"/>
  <c r="G118" i="12"/>
  <c r="B119" i="12"/>
  <c r="E119" i="12"/>
  <c r="F119" i="12"/>
  <c r="G119" i="12"/>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E80" i="4"/>
  <c r="B81" i="4"/>
  <c r="B82" i="4" s="1"/>
  <c r="B83" i="4" s="1"/>
  <c r="B84" i="4" s="1"/>
  <c r="B85" i="4" s="1"/>
  <c r="B86" i="4" s="1"/>
  <c r="B87" i="4" s="1"/>
  <c r="B88" i="4" s="1"/>
  <c r="B89" i="4" s="1"/>
  <c r="B90" i="4" s="1"/>
  <c r="B91" i="4" s="1"/>
  <c r="B92" i="4" s="1"/>
  <c r="B93" i="4" s="1"/>
  <c r="B94" i="4" s="1"/>
  <c r="B95" i="4" s="1"/>
  <c r="B96" i="4" s="1"/>
  <c r="B97" i="4" s="1"/>
  <c r="B98" i="4" s="1"/>
  <c r="B99" i="4" s="1"/>
  <c r="D81" i="4"/>
  <c r="E81" i="4"/>
  <c r="D82" i="4"/>
  <c r="E82" i="4"/>
  <c r="D83" i="4"/>
  <c r="E83" i="4"/>
  <c r="D84" i="4"/>
  <c r="E84" i="4"/>
  <c r="D85" i="4"/>
  <c r="E85" i="4"/>
  <c r="D86" i="4"/>
  <c r="E86" i="4"/>
  <c r="D87" i="4"/>
  <c r="E87" i="4"/>
  <c r="D88" i="4"/>
  <c r="E88" i="4"/>
  <c r="D89" i="4"/>
  <c r="E89" i="4"/>
  <c r="D90" i="4"/>
  <c r="E90" i="4"/>
  <c r="D91" i="4"/>
  <c r="E91" i="4"/>
  <c r="D92" i="4"/>
  <c r="E92" i="4"/>
  <c r="D93" i="4"/>
  <c r="E93" i="4"/>
  <c r="D94" i="4"/>
  <c r="E94" i="4"/>
  <c r="D95" i="4"/>
  <c r="E95" i="4"/>
  <c r="D96" i="4"/>
  <c r="E96" i="4"/>
  <c r="D97" i="4"/>
  <c r="E97" i="4"/>
  <c r="D98" i="4"/>
  <c r="E98" i="4"/>
  <c r="D99" i="4"/>
  <c r="E99" i="4"/>
  <c r="C13" i="3"/>
  <c r="D13" i="3"/>
  <c r="I13" i="3"/>
  <c r="J13" i="3"/>
  <c r="N13" i="3"/>
  <c r="S13" i="3"/>
  <c r="X13" i="3"/>
  <c r="AC13" i="3"/>
  <c r="AH13" i="3"/>
  <c r="C14" i="3"/>
  <c r="D14" i="3"/>
  <c r="I14" i="3"/>
  <c r="J14" i="3"/>
  <c r="N14" i="3"/>
  <c r="S14" i="3"/>
  <c r="X14" i="3"/>
  <c r="AC14" i="3"/>
  <c r="AH14" i="3"/>
  <c r="C15" i="3"/>
  <c r="D15" i="3"/>
  <c r="I15" i="3"/>
  <c r="J15" i="3"/>
  <c r="N15" i="3"/>
  <c r="S15" i="3"/>
  <c r="X15" i="3"/>
  <c r="AC15" i="3"/>
  <c r="AH15" i="3"/>
  <c r="C16" i="3"/>
  <c r="D16" i="3"/>
  <c r="I16" i="3"/>
  <c r="J16" i="3"/>
  <c r="N16" i="3"/>
  <c r="S16" i="3"/>
  <c r="X16" i="3"/>
  <c r="AC16" i="3"/>
  <c r="AH16" i="3"/>
  <c r="C17" i="3"/>
  <c r="D17" i="3"/>
  <c r="I17" i="3"/>
  <c r="J17" i="3"/>
  <c r="N17" i="3"/>
  <c r="S17" i="3"/>
  <c r="X17" i="3"/>
  <c r="AC17" i="3"/>
  <c r="AH17" i="3"/>
  <c r="C18" i="3"/>
  <c r="D18" i="3"/>
  <c r="I18" i="3"/>
  <c r="J18" i="3"/>
  <c r="N18" i="3"/>
  <c r="S18" i="3"/>
  <c r="X18" i="3"/>
  <c r="AC18" i="3"/>
  <c r="AH18" i="3"/>
  <c r="C19" i="3"/>
  <c r="D19" i="3"/>
  <c r="I19" i="3"/>
  <c r="J19" i="3"/>
  <c r="N19" i="3"/>
  <c r="S19" i="3"/>
  <c r="X19" i="3"/>
  <c r="AC19" i="3"/>
  <c r="AH19" i="3"/>
  <c r="C20" i="3"/>
  <c r="D20" i="3"/>
  <c r="I20" i="3"/>
  <c r="J20" i="3"/>
  <c r="N20" i="3"/>
  <c r="S20" i="3"/>
  <c r="X20" i="3"/>
  <c r="AC20" i="3"/>
  <c r="AH20" i="3"/>
  <c r="C21" i="3"/>
  <c r="D21" i="3"/>
  <c r="I21" i="3"/>
  <c r="J21" i="3"/>
  <c r="N21" i="3"/>
  <c r="S21" i="3"/>
  <c r="X21" i="3"/>
  <c r="AC21" i="3"/>
  <c r="AH21" i="3"/>
  <c r="C22" i="3"/>
  <c r="D22" i="3"/>
  <c r="I22" i="3"/>
  <c r="J22" i="3"/>
  <c r="N22" i="3"/>
  <c r="S22" i="3"/>
  <c r="X22" i="3"/>
  <c r="AC22" i="3"/>
  <c r="AH22" i="3"/>
  <c r="C23" i="3"/>
  <c r="D23" i="3"/>
  <c r="I23" i="3"/>
  <c r="J23" i="3"/>
  <c r="N23" i="3"/>
  <c r="S23" i="3"/>
  <c r="X23" i="3"/>
  <c r="AC23" i="3"/>
  <c r="AH23" i="3"/>
  <c r="C24" i="3"/>
  <c r="D24" i="3"/>
  <c r="I24" i="3"/>
  <c r="J24" i="3"/>
  <c r="N24" i="3"/>
  <c r="S24" i="3"/>
  <c r="X24" i="3"/>
  <c r="AC24" i="3"/>
  <c r="AH24" i="3"/>
  <c r="C25" i="3"/>
  <c r="D25" i="3"/>
  <c r="I25" i="3"/>
  <c r="J25" i="3"/>
  <c r="N25" i="3"/>
  <c r="S25" i="3"/>
  <c r="X25" i="3"/>
  <c r="AC25" i="3"/>
  <c r="AH25" i="3"/>
  <c r="C26" i="3"/>
  <c r="D26" i="3"/>
  <c r="I26" i="3"/>
  <c r="J26" i="3"/>
  <c r="N26" i="3"/>
  <c r="S26" i="3"/>
  <c r="X26" i="3"/>
  <c r="AC26" i="3"/>
  <c r="AH26" i="3"/>
  <c r="C27" i="3"/>
  <c r="D27" i="3"/>
  <c r="I27" i="3"/>
  <c r="J27" i="3"/>
  <c r="N27" i="3"/>
  <c r="S27" i="3"/>
  <c r="X27" i="3"/>
  <c r="AC27" i="3"/>
  <c r="AH27" i="3"/>
  <c r="C28" i="3"/>
  <c r="D28" i="3"/>
  <c r="I28" i="3"/>
  <c r="J28" i="3"/>
  <c r="N28" i="3"/>
  <c r="S28" i="3"/>
  <c r="X28" i="3"/>
  <c r="AC28" i="3"/>
  <c r="AH28" i="3"/>
  <c r="C29" i="3"/>
  <c r="D29" i="3"/>
  <c r="I29" i="3"/>
  <c r="J29" i="3"/>
  <c r="N29" i="3"/>
  <c r="S29" i="3"/>
  <c r="X29" i="3"/>
  <c r="AC29" i="3"/>
  <c r="AH29" i="3"/>
  <c r="C30" i="3"/>
  <c r="D30" i="3"/>
  <c r="I30" i="3"/>
  <c r="J30" i="3"/>
  <c r="N30" i="3"/>
  <c r="S30" i="3"/>
  <c r="X30" i="3"/>
  <c r="AC30" i="3"/>
  <c r="AH30" i="3"/>
  <c r="C31" i="3"/>
  <c r="D31" i="3"/>
  <c r="I31" i="3"/>
  <c r="J31" i="3"/>
  <c r="N31" i="3"/>
  <c r="S31" i="3"/>
  <c r="X31" i="3"/>
  <c r="AC31" i="3"/>
  <c r="AH31" i="3"/>
  <c r="C32" i="3"/>
  <c r="D32" i="3"/>
  <c r="I32" i="3"/>
  <c r="J32" i="3"/>
  <c r="N32" i="3"/>
  <c r="S32" i="3"/>
  <c r="X32" i="3"/>
  <c r="AC32" i="3"/>
  <c r="AH32" i="3"/>
  <c r="C33" i="3"/>
  <c r="D33" i="3"/>
  <c r="I33" i="3"/>
  <c r="J33" i="3"/>
  <c r="N33" i="3"/>
  <c r="S33" i="3"/>
  <c r="X33" i="3"/>
  <c r="AC33" i="3"/>
  <c r="AH33" i="3"/>
  <c r="C34" i="3"/>
  <c r="D34" i="3"/>
  <c r="I34" i="3"/>
  <c r="J34" i="3"/>
  <c r="N34" i="3"/>
  <c r="S34" i="3"/>
  <c r="X34" i="3"/>
  <c r="AC34" i="3"/>
  <c r="AH34" i="3"/>
  <c r="C35" i="3"/>
  <c r="D35" i="3"/>
  <c r="I35" i="3"/>
  <c r="J35" i="3"/>
  <c r="N35" i="3"/>
  <c r="S35" i="3"/>
  <c r="X35" i="3"/>
  <c r="AC35" i="3"/>
  <c r="AH35" i="3"/>
  <c r="C36" i="3"/>
  <c r="D36" i="3"/>
  <c r="I36" i="3"/>
  <c r="J36" i="3"/>
  <c r="N36" i="3"/>
  <c r="S36" i="3"/>
  <c r="X36" i="3"/>
  <c r="AC36" i="3"/>
  <c r="AH36" i="3"/>
  <c r="C37" i="3"/>
  <c r="D37" i="3"/>
  <c r="I37" i="3"/>
  <c r="J37" i="3"/>
  <c r="N37" i="3"/>
  <c r="S37" i="3"/>
  <c r="X37" i="3"/>
  <c r="AC37" i="3"/>
  <c r="AH37" i="3"/>
  <c r="C38" i="3"/>
  <c r="D38" i="3"/>
  <c r="I38" i="3"/>
  <c r="J38" i="3"/>
  <c r="N38" i="3"/>
  <c r="S38" i="3"/>
  <c r="X38" i="3"/>
  <c r="AC38" i="3"/>
  <c r="AH38" i="3"/>
  <c r="C39" i="3"/>
  <c r="D39" i="3"/>
  <c r="I39" i="3"/>
  <c r="J39" i="3"/>
  <c r="N39" i="3"/>
  <c r="S39" i="3"/>
  <c r="X39" i="3"/>
  <c r="AC39" i="3"/>
  <c r="AH39" i="3"/>
  <c r="C40" i="3"/>
  <c r="D40" i="3"/>
  <c r="I40" i="3"/>
  <c r="J40" i="3"/>
  <c r="N40" i="3"/>
  <c r="S40" i="3"/>
  <c r="X40" i="3"/>
  <c r="AC40" i="3"/>
  <c r="AH40" i="3"/>
  <c r="C41" i="3"/>
  <c r="D41" i="3"/>
  <c r="I41" i="3"/>
  <c r="J41" i="3"/>
  <c r="N41" i="3"/>
  <c r="S41" i="3"/>
  <c r="X41" i="3"/>
  <c r="AC41" i="3"/>
  <c r="AH41" i="3"/>
  <c r="C42" i="3"/>
  <c r="D42" i="3"/>
  <c r="I42" i="3"/>
  <c r="J42" i="3"/>
  <c r="N42" i="3"/>
  <c r="S42" i="3"/>
  <c r="X42" i="3"/>
  <c r="AC42" i="3"/>
  <c r="AH42" i="3"/>
  <c r="C43" i="3"/>
  <c r="D43" i="3"/>
  <c r="I43" i="3"/>
  <c r="J43" i="3"/>
  <c r="N43" i="3"/>
  <c r="S43" i="3"/>
  <c r="X43" i="3"/>
  <c r="AC43" i="3"/>
  <c r="AH43" i="3"/>
  <c r="C44" i="3"/>
  <c r="D44" i="3"/>
  <c r="I44" i="3"/>
  <c r="J44" i="3"/>
  <c r="N44" i="3"/>
  <c r="S44" i="3"/>
  <c r="X44" i="3"/>
  <c r="AC44" i="3"/>
  <c r="AH44" i="3"/>
  <c r="C45" i="3"/>
  <c r="D45" i="3"/>
  <c r="I45" i="3"/>
  <c r="J45" i="3"/>
  <c r="N45" i="3"/>
  <c r="S45" i="3"/>
  <c r="X45" i="3"/>
  <c r="AC45" i="3"/>
  <c r="AH45" i="3"/>
  <c r="C46" i="3"/>
  <c r="D46" i="3"/>
  <c r="I46" i="3"/>
  <c r="J46" i="3"/>
  <c r="N46" i="3"/>
  <c r="S46" i="3"/>
  <c r="X46" i="3"/>
  <c r="AC46" i="3"/>
  <c r="AH46" i="3"/>
  <c r="C47" i="3"/>
  <c r="D47" i="3"/>
  <c r="I47" i="3"/>
  <c r="J47" i="3"/>
  <c r="N47" i="3"/>
  <c r="S47" i="3"/>
  <c r="X47" i="3"/>
  <c r="AC47" i="3"/>
  <c r="AH47" i="3"/>
  <c r="C48" i="3"/>
  <c r="D48" i="3"/>
  <c r="I48" i="3"/>
  <c r="J48" i="3"/>
  <c r="N48" i="3"/>
  <c r="S48" i="3"/>
  <c r="X48" i="3"/>
  <c r="AC48" i="3"/>
  <c r="AH48" i="3"/>
  <c r="C49" i="3"/>
  <c r="D49" i="3"/>
  <c r="I49" i="3"/>
  <c r="J49" i="3"/>
  <c r="N49" i="3"/>
  <c r="S49" i="3"/>
  <c r="X49" i="3"/>
  <c r="AC49" i="3"/>
  <c r="AH49" i="3"/>
  <c r="C50" i="3"/>
  <c r="D50" i="3"/>
  <c r="I50" i="3"/>
  <c r="J50" i="3"/>
  <c r="N50" i="3"/>
  <c r="S50" i="3"/>
  <c r="X50" i="3"/>
  <c r="AC50" i="3"/>
  <c r="AH50" i="3"/>
  <c r="C51" i="3"/>
  <c r="D51" i="3"/>
  <c r="I51" i="3"/>
  <c r="J51" i="3"/>
  <c r="N51" i="3"/>
  <c r="S51" i="3"/>
  <c r="X51" i="3"/>
  <c r="AC51" i="3"/>
  <c r="AH51" i="3"/>
  <c r="C52" i="3"/>
  <c r="D52" i="3"/>
  <c r="I52" i="3"/>
  <c r="J52" i="3"/>
  <c r="N52" i="3"/>
  <c r="S52" i="3"/>
  <c r="X52" i="3"/>
  <c r="AC52" i="3"/>
  <c r="AH52" i="3"/>
  <c r="C53" i="3"/>
  <c r="D53" i="3"/>
  <c r="I53" i="3"/>
  <c r="J53" i="3"/>
  <c r="N53" i="3"/>
  <c r="S53" i="3"/>
  <c r="X53" i="3"/>
  <c r="AC53" i="3"/>
  <c r="AH53" i="3"/>
  <c r="C54" i="3"/>
  <c r="D54" i="3"/>
  <c r="I54" i="3"/>
  <c r="J54" i="3"/>
  <c r="N54" i="3"/>
  <c r="S54" i="3"/>
  <c r="X54" i="3"/>
  <c r="AC54" i="3"/>
  <c r="AH54" i="3"/>
  <c r="C55" i="3"/>
  <c r="D55" i="3"/>
  <c r="I55" i="3"/>
  <c r="J55" i="3"/>
  <c r="N55" i="3"/>
  <c r="S55" i="3"/>
  <c r="X55" i="3"/>
  <c r="AC55" i="3"/>
  <c r="AH55" i="3"/>
  <c r="C56" i="3"/>
  <c r="D56" i="3"/>
  <c r="I56" i="3"/>
  <c r="J56" i="3"/>
  <c r="N56" i="3"/>
  <c r="S56" i="3"/>
  <c r="X56" i="3"/>
  <c r="AC56" i="3"/>
  <c r="AH56" i="3"/>
  <c r="C57" i="3"/>
  <c r="D57" i="3"/>
  <c r="I57" i="3"/>
  <c r="J57" i="3"/>
  <c r="N57" i="3"/>
  <c r="S57" i="3"/>
  <c r="X57" i="3"/>
  <c r="AC57" i="3"/>
  <c r="AH57" i="3"/>
  <c r="AJ57" i="3" s="1"/>
  <c r="C58" i="3"/>
  <c r="D58" i="3"/>
  <c r="I58" i="3"/>
  <c r="J58" i="3"/>
  <c r="N58" i="3"/>
  <c r="S58" i="3"/>
  <c r="X58" i="3"/>
  <c r="AC58" i="3"/>
  <c r="AH58" i="3"/>
  <c r="C59" i="3"/>
  <c r="D59" i="3"/>
  <c r="I59" i="3"/>
  <c r="J59" i="3"/>
  <c r="N59" i="3"/>
  <c r="S59" i="3"/>
  <c r="X59" i="3"/>
  <c r="AC59" i="3"/>
  <c r="AH59" i="3"/>
  <c r="C60" i="3"/>
  <c r="D60" i="3"/>
  <c r="I60" i="3"/>
  <c r="J60" i="3"/>
  <c r="N60" i="3"/>
  <c r="S60" i="3"/>
  <c r="X60" i="3"/>
  <c r="AC60" i="3"/>
  <c r="AH60" i="3"/>
  <c r="C61" i="3"/>
  <c r="D61" i="3"/>
  <c r="I61" i="3"/>
  <c r="J61" i="3"/>
  <c r="N61" i="3"/>
  <c r="S61" i="3"/>
  <c r="X61" i="3"/>
  <c r="AC61" i="3"/>
  <c r="AH61" i="3"/>
  <c r="C62" i="3"/>
  <c r="D62" i="3"/>
  <c r="I62" i="3"/>
  <c r="J62" i="3"/>
  <c r="N62" i="3"/>
  <c r="S62" i="3"/>
  <c r="X62" i="3"/>
  <c r="AC62" i="3"/>
  <c r="AH62" i="3"/>
  <c r="C63" i="3"/>
  <c r="D63" i="3"/>
  <c r="I63" i="3"/>
  <c r="J63" i="3"/>
  <c r="N63" i="3"/>
  <c r="S63" i="3"/>
  <c r="X63" i="3"/>
  <c r="AC63" i="3"/>
  <c r="AH63" i="3"/>
  <c r="C64" i="3"/>
  <c r="D64" i="3"/>
  <c r="I64" i="3"/>
  <c r="J64" i="3"/>
  <c r="N64" i="3"/>
  <c r="S64" i="3"/>
  <c r="X64" i="3"/>
  <c r="AC64" i="3"/>
  <c r="AH64" i="3"/>
  <c r="C65" i="3"/>
  <c r="D65" i="3"/>
  <c r="I65" i="3"/>
  <c r="J65" i="3"/>
  <c r="N65" i="3"/>
  <c r="S65" i="3"/>
  <c r="X65" i="3"/>
  <c r="AC65" i="3"/>
  <c r="AH65" i="3"/>
  <c r="C66" i="3"/>
  <c r="D66" i="3"/>
  <c r="I66" i="3"/>
  <c r="J66" i="3"/>
  <c r="N66" i="3"/>
  <c r="S66" i="3"/>
  <c r="X66" i="3"/>
  <c r="AC66" i="3"/>
  <c r="AH66" i="3"/>
  <c r="C67" i="3"/>
  <c r="D67" i="3"/>
  <c r="I67" i="3"/>
  <c r="J67" i="3"/>
  <c r="N67" i="3"/>
  <c r="S67" i="3"/>
  <c r="X67" i="3"/>
  <c r="AC67" i="3"/>
  <c r="AH67" i="3"/>
  <c r="C68" i="3"/>
  <c r="D68" i="3"/>
  <c r="I68" i="3"/>
  <c r="J68" i="3"/>
  <c r="N68" i="3"/>
  <c r="S68" i="3"/>
  <c r="X68" i="3"/>
  <c r="AC68" i="3"/>
  <c r="AH68" i="3"/>
  <c r="C69" i="3"/>
  <c r="D69" i="3"/>
  <c r="I69" i="3"/>
  <c r="J69" i="3"/>
  <c r="N69" i="3"/>
  <c r="S69" i="3"/>
  <c r="X69" i="3"/>
  <c r="AC69" i="3"/>
  <c r="AH69" i="3"/>
  <c r="AJ69" i="3" s="1"/>
  <c r="C70" i="3"/>
  <c r="D70" i="3"/>
  <c r="I70" i="3"/>
  <c r="J70" i="3"/>
  <c r="N70" i="3"/>
  <c r="S70" i="3"/>
  <c r="X70" i="3"/>
  <c r="AC70" i="3"/>
  <c r="AH70" i="3"/>
  <c r="C71" i="3"/>
  <c r="D71" i="3"/>
  <c r="I71" i="3"/>
  <c r="J71" i="3"/>
  <c r="N71" i="3"/>
  <c r="S71" i="3"/>
  <c r="X71" i="3"/>
  <c r="AC71" i="3"/>
  <c r="AH71" i="3"/>
  <c r="C72" i="3"/>
  <c r="D72" i="3"/>
  <c r="I72" i="3"/>
  <c r="J72" i="3"/>
  <c r="N72" i="3"/>
  <c r="S72" i="3"/>
  <c r="X72" i="3"/>
  <c r="AC72" i="3"/>
  <c r="AH72" i="3"/>
  <c r="C73" i="3"/>
  <c r="D73" i="3"/>
  <c r="I73" i="3"/>
  <c r="J73" i="3"/>
  <c r="N73" i="3"/>
  <c r="S73" i="3"/>
  <c r="X73" i="3"/>
  <c r="AC73" i="3"/>
  <c r="AH73" i="3"/>
  <c r="C74" i="3"/>
  <c r="D74" i="3"/>
  <c r="I74" i="3"/>
  <c r="J74" i="3"/>
  <c r="N74" i="3"/>
  <c r="S74" i="3"/>
  <c r="X74" i="3"/>
  <c r="AC74" i="3"/>
  <c r="AH74" i="3"/>
  <c r="C75" i="3"/>
  <c r="D75" i="3"/>
  <c r="I75" i="3"/>
  <c r="J75" i="3"/>
  <c r="N75" i="3"/>
  <c r="S75" i="3"/>
  <c r="X75" i="3"/>
  <c r="AC75" i="3"/>
  <c r="AH75" i="3"/>
  <c r="C76" i="3"/>
  <c r="D76" i="3"/>
  <c r="I76" i="3"/>
  <c r="J76" i="3"/>
  <c r="N76" i="3"/>
  <c r="S76" i="3"/>
  <c r="X76" i="3"/>
  <c r="AC76" i="3"/>
  <c r="AH76" i="3"/>
  <c r="C77" i="3"/>
  <c r="D77" i="3"/>
  <c r="I77" i="3"/>
  <c r="J77" i="3"/>
  <c r="N77" i="3"/>
  <c r="S77" i="3"/>
  <c r="X77" i="3"/>
  <c r="AC77" i="3"/>
  <c r="AH77" i="3"/>
  <c r="C78" i="3"/>
  <c r="D78" i="3"/>
  <c r="I78" i="3"/>
  <c r="J78" i="3"/>
  <c r="N78" i="3"/>
  <c r="S78" i="3"/>
  <c r="X78" i="3"/>
  <c r="AC78" i="3"/>
  <c r="AH78" i="3"/>
  <c r="C79" i="3"/>
  <c r="D79" i="3"/>
  <c r="I79" i="3"/>
  <c r="J79" i="3"/>
  <c r="N79" i="3"/>
  <c r="S79" i="3"/>
  <c r="X79" i="3"/>
  <c r="AC79" i="3"/>
  <c r="AH79" i="3"/>
  <c r="AJ79" i="3" s="1"/>
  <c r="C80" i="3"/>
  <c r="D80" i="3"/>
  <c r="I80" i="3"/>
  <c r="J80" i="3"/>
  <c r="N80" i="3"/>
  <c r="S80" i="3"/>
  <c r="X80" i="3"/>
  <c r="AC80" i="3"/>
  <c r="AJ80" i="3" s="1"/>
  <c r="AH80" i="3"/>
  <c r="C81" i="3"/>
  <c r="D81" i="3"/>
  <c r="I81" i="3"/>
  <c r="J81" i="3"/>
  <c r="N81" i="3"/>
  <c r="S81" i="3"/>
  <c r="X81" i="3"/>
  <c r="AC81" i="3"/>
  <c r="AH81" i="3"/>
  <c r="C82" i="3"/>
  <c r="D82" i="3"/>
  <c r="I82" i="3"/>
  <c r="J82" i="3"/>
  <c r="N82" i="3"/>
  <c r="S82" i="3"/>
  <c r="X82" i="3"/>
  <c r="AC82" i="3"/>
  <c r="AH82" i="3"/>
  <c r="C83" i="3"/>
  <c r="D83" i="3"/>
  <c r="I83" i="3"/>
  <c r="J83" i="3"/>
  <c r="N83" i="3"/>
  <c r="S83" i="3"/>
  <c r="X83" i="3"/>
  <c r="AC83" i="3"/>
  <c r="AH83" i="3"/>
  <c r="C84" i="3"/>
  <c r="D84" i="3"/>
  <c r="I84" i="3"/>
  <c r="J84" i="3"/>
  <c r="N84" i="3"/>
  <c r="S84" i="3"/>
  <c r="X84" i="3"/>
  <c r="AC84" i="3"/>
  <c r="AH84" i="3"/>
  <c r="C85" i="3"/>
  <c r="D85" i="3"/>
  <c r="I85" i="3"/>
  <c r="J85" i="3"/>
  <c r="N85" i="3"/>
  <c r="S85" i="3"/>
  <c r="X85" i="3"/>
  <c r="AJ85" i="3" s="1"/>
  <c r="AC85" i="3"/>
  <c r="AH85" i="3"/>
  <c r="C86" i="3"/>
  <c r="D86" i="3"/>
  <c r="I86" i="3"/>
  <c r="J86" i="3"/>
  <c r="N86" i="3"/>
  <c r="S86" i="3"/>
  <c r="X86" i="3"/>
  <c r="AC86" i="3"/>
  <c r="AH86" i="3"/>
  <c r="C87" i="3"/>
  <c r="D87" i="3"/>
  <c r="I87" i="3"/>
  <c r="J87" i="3"/>
  <c r="N87" i="3"/>
  <c r="S87" i="3"/>
  <c r="X87" i="3"/>
  <c r="AC87" i="3"/>
  <c r="AH87" i="3"/>
  <c r="C88" i="3"/>
  <c r="D88" i="3"/>
  <c r="I88" i="3"/>
  <c r="J88" i="3"/>
  <c r="N88" i="3"/>
  <c r="S88" i="3"/>
  <c r="X88" i="3"/>
  <c r="AC88" i="3"/>
  <c r="AH88" i="3"/>
  <c r="C89" i="3"/>
  <c r="D89" i="3"/>
  <c r="I89" i="3"/>
  <c r="J89" i="3"/>
  <c r="N89" i="3"/>
  <c r="S89" i="3"/>
  <c r="X89" i="3"/>
  <c r="AC89" i="3"/>
  <c r="AH89" i="3"/>
  <c r="C90" i="3"/>
  <c r="D90" i="3"/>
  <c r="I90" i="3"/>
  <c r="J90" i="3"/>
  <c r="N90" i="3"/>
  <c r="S90" i="3"/>
  <c r="X90" i="3"/>
  <c r="AC90" i="3"/>
  <c r="AH90" i="3"/>
  <c r="C91" i="3"/>
  <c r="D91" i="3"/>
  <c r="I91" i="3"/>
  <c r="J91" i="3"/>
  <c r="N91" i="3"/>
  <c r="S91" i="3"/>
  <c r="X91" i="3"/>
  <c r="AC91" i="3"/>
  <c r="AH91" i="3"/>
  <c r="C92" i="3"/>
  <c r="D92" i="3"/>
  <c r="I92" i="3"/>
  <c r="J92" i="3"/>
  <c r="N92" i="3"/>
  <c r="S92" i="3"/>
  <c r="X92" i="3"/>
  <c r="AC92" i="3"/>
  <c r="AH92" i="3"/>
  <c r="C93" i="3"/>
  <c r="D93" i="3"/>
  <c r="I93" i="3"/>
  <c r="J93" i="3"/>
  <c r="N93" i="3"/>
  <c r="S93" i="3"/>
  <c r="X93" i="3"/>
  <c r="AC93" i="3"/>
  <c r="AH93" i="3"/>
  <c r="C94" i="3"/>
  <c r="D94" i="3"/>
  <c r="I94" i="3"/>
  <c r="J94" i="3"/>
  <c r="N94" i="3"/>
  <c r="S94" i="3"/>
  <c r="X94" i="3"/>
  <c r="AC94" i="3"/>
  <c r="AH94" i="3"/>
  <c r="C95" i="3"/>
  <c r="D95" i="3"/>
  <c r="I95" i="3"/>
  <c r="J95" i="3"/>
  <c r="N95" i="3"/>
  <c r="S95" i="3"/>
  <c r="X95" i="3"/>
  <c r="AC95" i="3"/>
  <c r="AH95" i="3"/>
  <c r="C96" i="3"/>
  <c r="D96" i="3"/>
  <c r="I96" i="3"/>
  <c r="J96" i="3"/>
  <c r="N96" i="3"/>
  <c r="S96" i="3"/>
  <c r="X96" i="3"/>
  <c r="AC96" i="3"/>
  <c r="AH96" i="3"/>
  <c r="C97" i="3"/>
  <c r="D97" i="3"/>
  <c r="I97" i="3"/>
  <c r="J97" i="3"/>
  <c r="N97" i="3"/>
  <c r="S97" i="3"/>
  <c r="X97" i="3"/>
  <c r="AC97" i="3"/>
  <c r="AH97" i="3"/>
  <c r="C98" i="3"/>
  <c r="D98" i="3"/>
  <c r="I98" i="3"/>
  <c r="J98" i="3"/>
  <c r="N98" i="3"/>
  <c r="S98" i="3"/>
  <c r="X98" i="3"/>
  <c r="AC98" i="3"/>
  <c r="AH98" i="3"/>
  <c r="C99" i="3"/>
  <c r="D99" i="3"/>
  <c r="I99" i="3"/>
  <c r="J99" i="3"/>
  <c r="N99" i="3"/>
  <c r="S99" i="3"/>
  <c r="X99" i="3"/>
  <c r="AC99" i="3"/>
  <c r="AH99" i="3"/>
  <c r="C100" i="3"/>
  <c r="D100" i="3"/>
  <c r="I100" i="3"/>
  <c r="J100" i="3"/>
  <c r="N100" i="3"/>
  <c r="S100" i="3"/>
  <c r="X100" i="3"/>
  <c r="AC100" i="3"/>
  <c r="AH100" i="3"/>
  <c r="C101" i="3"/>
  <c r="D101" i="3"/>
  <c r="I101" i="3"/>
  <c r="J101" i="3"/>
  <c r="N101" i="3"/>
  <c r="S101" i="3"/>
  <c r="X101" i="3"/>
  <c r="AC101" i="3"/>
  <c r="AH101" i="3"/>
  <c r="AJ101" i="3"/>
  <c r="C102" i="3"/>
  <c r="D102" i="3"/>
  <c r="I102" i="3"/>
  <c r="J102" i="3"/>
  <c r="N102" i="3"/>
  <c r="S102" i="3"/>
  <c r="X102" i="3"/>
  <c r="AC102" i="3"/>
  <c r="AJ102" i="3" s="1"/>
  <c r="AH102" i="3"/>
  <c r="C103" i="3"/>
  <c r="D103" i="3"/>
  <c r="I103" i="3"/>
  <c r="J103" i="3"/>
  <c r="N103" i="3"/>
  <c r="S103" i="3"/>
  <c r="X103" i="3"/>
  <c r="AC103" i="3"/>
  <c r="AH103" i="3"/>
  <c r="C104" i="3"/>
  <c r="D104" i="3"/>
  <c r="I104" i="3"/>
  <c r="J104" i="3"/>
  <c r="N104" i="3"/>
  <c r="S104" i="3"/>
  <c r="X104" i="3"/>
  <c r="AC104" i="3"/>
  <c r="AH104" i="3"/>
  <c r="C105" i="3"/>
  <c r="D105" i="3"/>
  <c r="I105" i="3"/>
  <c r="J105" i="3"/>
  <c r="N105" i="3"/>
  <c r="S105" i="3"/>
  <c r="X105" i="3"/>
  <c r="AC105" i="3"/>
  <c r="AH105" i="3"/>
  <c r="AJ105" i="3" s="1"/>
  <c r="C106" i="3"/>
  <c r="D106" i="3"/>
  <c r="I106" i="3"/>
  <c r="J106" i="3"/>
  <c r="N106" i="3"/>
  <c r="S106" i="3"/>
  <c r="X106" i="3"/>
  <c r="AC106" i="3"/>
  <c r="AH106" i="3"/>
  <c r="C107" i="3"/>
  <c r="D107" i="3"/>
  <c r="I107" i="3"/>
  <c r="J107" i="3"/>
  <c r="N107" i="3"/>
  <c r="S107" i="3"/>
  <c r="X107" i="3"/>
  <c r="AC107" i="3"/>
  <c r="AH107" i="3"/>
  <c r="C108" i="3"/>
  <c r="D108" i="3"/>
  <c r="I108" i="3"/>
  <c r="J108" i="3"/>
  <c r="N108" i="3"/>
  <c r="S108" i="3"/>
  <c r="X108" i="3"/>
  <c r="AC108" i="3"/>
  <c r="AH108" i="3"/>
  <c r="C109" i="3"/>
  <c r="D109" i="3"/>
  <c r="I109" i="3"/>
  <c r="J109" i="3"/>
  <c r="N109" i="3"/>
  <c r="S109" i="3"/>
  <c r="X109" i="3"/>
  <c r="AC109" i="3"/>
  <c r="AH109" i="3"/>
  <c r="AJ109" i="3" s="1"/>
  <c r="C110" i="3"/>
  <c r="D110" i="3"/>
  <c r="I110" i="3"/>
  <c r="J110" i="3"/>
  <c r="N110" i="3"/>
  <c r="S110" i="3"/>
  <c r="X110" i="3"/>
  <c r="AC110" i="3"/>
  <c r="AH110" i="3"/>
  <c r="C111" i="3"/>
  <c r="D111" i="3"/>
  <c r="I111" i="3"/>
  <c r="J111" i="3"/>
  <c r="N111" i="3"/>
  <c r="S111" i="3"/>
  <c r="X111" i="3"/>
  <c r="AC111" i="3"/>
  <c r="AH111" i="3"/>
  <c r="C112" i="3"/>
  <c r="D112" i="3"/>
  <c r="I112" i="3"/>
  <c r="J112" i="3"/>
  <c r="N112" i="3"/>
  <c r="S112" i="3"/>
  <c r="X112" i="3"/>
  <c r="AC112" i="3"/>
  <c r="AH112" i="3"/>
  <c r="C113" i="3"/>
  <c r="D113" i="3"/>
  <c r="I113" i="3"/>
  <c r="J113" i="3"/>
  <c r="N113" i="3"/>
  <c r="S113" i="3"/>
  <c r="X113" i="3"/>
  <c r="AC113" i="3"/>
  <c r="AH113" i="3"/>
  <c r="C114" i="3"/>
  <c r="D114" i="3"/>
  <c r="I114" i="3"/>
  <c r="J114" i="3"/>
  <c r="N114" i="3"/>
  <c r="S114" i="3"/>
  <c r="X114" i="3"/>
  <c r="AC114" i="3"/>
  <c r="AH114" i="3"/>
  <c r="C115" i="3"/>
  <c r="D115" i="3"/>
  <c r="I115" i="3"/>
  <c r="J115" i="3"/>
  <c r="N115" i="3"/>
  <c r="S115" i="3"/>
  <c r="X115" i="3"/>
  <c r="AC115" i="3"/>
  <c r="AH115" i="3"/>
  <c r="C116" i="3"/>
  <c r="D116" i="3"/>
  <c r="I116" i="3"/>
  <c r="J116" i="3"/>
  <c r="N116" i="3"/>
  <c r="S116" i="3"/>
  <c r="X116" i="3"/>
  <c r="AC116" i="3"/>
  <c r="AH116" i="3"/>
  <c r="C117" i="3"/>
  <c r="D117" i="3"/>
  <c r="I117" i="3"/>
  <c r="J117" i="3"/>
  <c r="N117" i="3"/>
  <c r="S117" i="3"/>
  <c r="X117" i="3"/>
  <c r="AC117" i="3"/>
  <c r="AH117" i="3"/>
  <c r="C118" i="3"/>
  <c r="D118" i="3"/>
  <c r="I118" i="3"/>
  <c r="J118" i="3"/>
  <c r="N118" i="3"/>
  <c r="S118" i="3"/>
  <c r="X118" i="3"/>
  <c r="AC118" i="3"/>
  <c r="AH118" i="3"/>
  <c r="C119" i="3"/>
  <c r="D119" i="3"/>
  <c r="I119" i="3"/>
  <c r="J119" i="3"/>
  <c r="N119" i="3"/>
  <c r="S119" i="3"/>
  <c r="X119" i="3"/>
  <c r="AC119" i="3"/>
  <c r="AH119" i="3"/>
  <c r="C120" i="3"/>
  <c r="D120" i="3"/>
  <c r="I120" i="3"/>
  <c r="J120" i="3"/>
  <c r="N120" i="3"/>
  <c r="S120" i="3"/>
  <c r="X120" i="3"/>
  <c r="AC120" i="3"/>
  <c r="AH120" i="3"/>
  <c r="C121" i="3"/>
  <c r="D121" i="3"/>
  <c r="I121" i="3"/>
  <c r="J121" i="3"/>
  <c r="N121" i="3"/>
  <c r="S121" i="3"/>
  <c r="X121" i="3"/>
  <c r="AC121" i="3"/>
  <c r="AH121" i="3"/>
  <c r="AJ121" i="3" s="1"/>
  <c r="C122" i="3"/>
  <c r="D122" i="3"/>
  <c r="I122" i="3"/>
  <c r="J122" i="3"/>
  <c r="N122" i="3"/>
  <c r="S122" i="3"/>
  <c r="X122" i="3"/>
  <c r="AC122" i="3"/>
  <c r="AH122" i="3"/>
  <c r="C123" i="3"/>
  <c r="D123" i="3"/>
  <c r="I123" i="3"/>
  <c r="J123" i="3"/>
  <c r="N123" i="3"/>
  <c r="S123" i="3"/>
  <c r="X123" i="3"/>
  <c r="AC123" i="3"/>
  <c r="AH123" i="3"/>
  <c r="C124" i="3"/>
  <c r="D124" i="3"/>
  <c r="I124" i="3"/>
  <c r="J124" i="3"/>
  <c r="N124" i="3"/>
  <c r="S124" i="3"/>
  <c r="X124" i="3"/>
  <c r="AC124" i="3"/>
  <c r="AH124" i="3"/>
  <c r="C125" i="3"/>
  <c r="D125" i="3"/>
  <c r="I125" i="3"/>
  <c r="J125" i="3"/>
  <c r="N125" i="3"/>
  <c r="S125" i="3"/>
  <c r="X125" i="3"/>
  <c r="AC125" i="3"/>
  <c r="AH125" i="3"/>
  <c r="C126" i="3"/>
  <c r="D126" i="3"/>
  <c r="I126" i="3"/>
  <c r="J126" i="3"/>
  <c r="N126" i="3"/>
  <c r="S126" i="3"/>
  <c r="X126" i="3"/>
  <c r="AC126" i="3"/>
  <c r="AH126" i="3"/>
  <c r="C127" i="3"/>
  <c r="D127" i="3"/>
  <c r="I127" i="3"/>
  <c r="J127" i="3"/>
  <c r="N127" i="3"/>
  <c r="S127" i="3"/>
  <c r="X127" i="3"/>
  <c r="AC127" i="3"/>
  <c r="AH127" i="3"/>
  <c r="C128" i="3"/>
  <c r="D128" i="3"/>
  <c r="I128" i="3"/>
  <c r="J128" i="3"/>
  <c r="N128" i="3"/>
  <c r="S128" i="3"/>
  <c r="X128" i="3"/>
  <c r="AC128" i="3"/>
  <c r="AH128" i="3"/>
  <c r="C129" i="3"/>
  <c r="D129" i="3"/>
  <c r="I129" i="3"/>
  <c r="J129" i="3"/>
  <c r="N129" i="3"/>
  <c r="S129" i="3"/>
  <c r="X129" i="3"/>
  <c r="AC129" i="3"/>
  <c r="AJ129" i="3" s="1"/>
  <c r="AH129" i="3"/>
  <c r="C130" i="3"/>
  <c r="D130" i="3"/>
  <c r="I130" i="3"/>
  <c r="J130" i="3"/>
  <c r="N130" i="3"/>
  <c r="S130" i="3"/>
  <c r="X130" i="3"/>
  <c r="AC130" i="3"/>
  <c r="AH130" i="3"/>
  <c r="C131" i="3"/>
  <c r="D131" i="3"/>
  <c r="I131" i="3"/>
  <c r="J131" i="3"/>
  <c r="N131" i="3"/>
  <c r="S131" i="3"/>
  <c r="X131" i="3"/>
  <c r="AC131" i="3"/>
  <c r="AH131" i="3"/>
  <c r="C132" i="3"/>
  <c r="D132" i="3"/>
  <c r="I132" i="3"/>
  <c r="J132" i="3"/>
  <c r="N132" i="3"/>
  <c r="S132" i="3"/>
  <c r="X132" i="3"/>
  <c r="AC132" i="3"/>
  <c r="AH132" i="3"/>
  <c r="C133" i="3"/>
  <c r="D133" i="3"/>
  <c r="I133" i="3"/>
  <c r="J133" i="3"/>
  <c r="N133" i="3"/>
  <c r="S133" i="3"/>
  <c r="X133" i="3"/>
  <c r="AC133" i="3"/>
  <c r="AH133" i="3"/>
  <c r="AJ133" i="3" s="1"/>
  <c r="C134" i="3"/>
  <c r="D134" i="3"/>
  <c r="I134" i="3"/>
  <c r="J134" i="3"/>
  <c r="N134" i="3"/>
  <c r="S134" i="3"/>
  <c r="X134" i="3"/>
  <c r="AC134" i="3"/>
  <c r="AH134" i="3"/>
  <c r="C135" i="3"/>
  <c r="D135" i="3"/>
  <c r="I135" i="3"/>
  <c r="J135" i="3"/>
  <c r="N135" i="3"/>
  <c r="S135" i="3"/>
  <c r="X135" i="3"/>
  <c r="AC135" i="3"/>
  <c r="AH135" i="3"/>
  <c r="C136" i="3"/>
  <c r="D136" i="3"/>
  <c r="I136" i="3"/>
  <c r="J136" i="3"/>
  <c r="N136" i="3"/>
  <c r="S136" i="3"/>
  <c r="X136" i="3"/>
  <c r="AC136" i="3"/>
  <c r="AH136" i="3"/>
  <c r="C137" i="3"/>
  <c r="D137" i="3"/>
  <c r="I137" i="3"/>
  <c r="J137" i="3"/>
  <c r="N137" i="3"/>
  <c r="S137" i="3"/>
  <c r="X137" i="3"/>
  <c r="AC137" i="3"/>
  <c r="AH137" i="3"/>
  <c r="C138" i="3"/>
  <c r="D138" i="3"/>
  <c r="I138" i="3"/>
  <c r="J138" i="3"/>
  <c r="N138" i="3"/>
  <c r="S138" i="3"/>
  <c r="X138" i="3"/>
  <c r="AC138" i="3"/>
  <c r="AH138" i="3"/>
  <c r="C139" i="3"/>
  <c r="D139" i="3"/>
  <c r="I139" i="3"/>
  <c r="J139" i="3"/>
  <c r="N139" i="3"/>
  <c r="S139" i="3"/>
  <c r="X139" i="3"/>
  <c r="AC139" i="3"/>
  <c r="AH139" i="3"/>
  <c r="C140" i="3"/>
  <c r="D140" i="3"/>
  <c r="I140" i="3"/>
  <c r="J140" i="3"/>
  <c r="N140" i="3"/>
  <c r="S140" i="3"/>
  <c r="X140" i="3"/>
  <c r="AC140" i="3"/>
  <c r="AH140" i="3"/>
  <c r="C141" i="3"/>
  <c r="D141" i="3"/>
  <c r="I141" i="3"/>
  <c r="J141" i="3"/>
  <c r="N141" i="3"/>
  <c r="S141" i="3"/>
  <c r="X141" i="3"/>
  <c r="AC141" i="3"/>
  <c r="AH141" i="3"/>
  <c r="C142" i="3"/>
  <c r="D142" i="3"/>
  <c r="I142" i="3"/>
  <c r="J142" i="3"/>
  <c r="N142" i="3"/>
  <c r="S142" i="3"/>
  <c r="X142" i="3"/>
  <c r="AC142" i="3"/>
  <c r="AH142" i="3"/>
  <c r="C143" i="3"/>
  <c r="D143" i="3"/>
  <c r="I143" i="3"/>
  <c r="J143" i="3"/>
  <c r="N143" i="3"/>
  <c r="S143" i="3"/>
  <c r="X143" i="3"/>
  <c r="AC143" i="3"/>
  <c r="AH143" i="3"/>
  <c r="AJ143" i="3" s="1"/>
  <c r="C144" i="3"/>
  <c r="D144" i="3"/>
  <c r="I144" i="3"/>
  <c r="J144" i="3"/>
  <c r="N144" i="3"/>
  <c r="S144" i="3"/>
  <c r="X144" i="3"/>
  <c r="AC144" i="3"/>
  <c r="AH144" i="3"/>
  <c r="C145" i="3"/>
  <c r="D145" i="3"/>
  <c r="I145" i="3"/>
  <c r="J145" i="3"/>
  <c r="N145" i="3"/>
  <c r="S145" i="3"/>
  <c r="X145" i="3"/>
  <c r="AC145" i="3"/>
  <c r="AH145" i="3"/>
  <c r="C146" i="3"/>
  <c r="D146" i="3"/>
  <c r="I146" i="3"/>
  <c r="J146" i="3"/>
  <c r="N146" i="3"/>
  <c r="S146" i="3"/>
  <c r="X146" i="3"/>
  <c r="AC146" i="3"/>
  <c r="AH146" i="3"/>
  <c r="C147" i="3"/>
  <c r="D147" i="3"/>
  <c r="I147" i="3"/>
  <c r="J147" i="3"/>
  <c r="N147" i="3"/>
  <c r="S147" i="3"/>
  <c r="X147" i="3"/>
  <c r="AC147" i="3"/>
  <c r="AH147" i="3"/>
  <c r="C148" i="3"/>
  <c r="D148" i="3"/>
  <c r="I148" i="3"/>
  <c r="J148" i="3"/>
  <c r="N148" i="3"/>
  <c r="S148" i="3"/>
  <c r="X148" i="3"/>
  <c r="AC148" i="3"/>
  <c r="AH148" i="3"/>
  <c r="C149" i="3"/>
  <c r="D149" i="3"/>
  <c r="I149" i="3"/>
  <c r="J149" i="3"/>
  <c r="N149" i="3"/>
  <c r="S149" i="3"/>
  <c r="X149" i="3"/>
  <c r="AC149" i="3"/>
  <c r="AJ149" i="3" s="1"/>
  <c r="AH149" i="3"/>
  <c r="C150" i="3"/>
  <c r="D150" i="3"/>
  <c r="I150" i="3"/>
  <c r="J150" i="3"/>
  <c r="N150" i="3"/>
  <c r="S150" i="3"/>
  <c r="X150" i="3"/>
  <c r="AC150" i="3"/>
  <c r="AH150" i="3"/>
  <c r="C151" i="3"/>
  <c r="D151" i="3"/>
  <c r="I151" i="3"/>
  <c r="J151" i="3"/>
  <c r="N151" i="3"/>
  <c r="S151" i="3"/>
  <c r="X151" i="3"/>
  <c r="AC151" i="3"/>
  <c r="AH151" i="3"/>
  <c r="C152" i="3"/>
  <c r="D152" i="3"/>
  <c r="I152" i="3"/>
  <c r="J152" i="3"/>
  <c r="N152" i="3"/>
  <c r="S152" i="3"/>
  <c r="X152" i="3"/>
  <c r="AC152" i="3"/>
  <c r="AH152" i="3"/>
  <c r="C153" i="3"/>
  <c r="D153" i="3"/>
  <c r="I153" i="3"/>
  <c r="J153" i="3"/>
  <c r="N153" i="3"/>
  <c r="S153" i="3"/>
  <c r="X153" i="3"/>
  <c r="AC153" i="3"/>
  <c r="AH153" i="3"/>
  <c r="C154" i="3"/>
  <c r="D154" i="3"/>
  <c r="I154" i="3"/>
  <c r="J154" i="3"/>
  <c r="N154" i="3"/>
  <c r="S154" i="3"/>
  <c r="X154" i="3"/>
  <c r="AC154" i="3"/>
  <c r="AH154" i="3"/>
  <c r="C155" i="3"/>
  <c r="D155" i="3"/>
  <c r="I155" i="3"/>
  <c r="J155" i="3"/>
  <c r="N155" i="3"/>
  <c r="S155" i="3"/>
  <c r="X155" i="3"/>
  <c r="AC155" i="3"/>
  <c r="AH155" i="3"/>
  <c r="C156" i="3"/>
  <c r="D156" i="3"/>
  <c r="I156" i="3"/>
  <c r="J156" i="3"/>
  <c r="N156" i="3"/>
  <c r="S156" i="3"/>
  <c r="X156" i="3"/>
  <c r="AC156" i="3"/>
  <c r="AH156" i="3"/>
  <c r="C157" i="3"/>
  <c r="D157" i="3"/>
  <c r="I157" i="3"/>
  <c r="J157" i="3"/>
  <c r="N157" i="3"/>
  <c r="S157" i="3"/>
  <c r="X157" i="3"/>
  <c r="AC157" i="3"/>
  <c r="AH157" i="3"/>
  <c r="C158" i="3"/>
  <c r="D158" i="3"/>
  <c r="I158" i="3"/>
  <c r="J158" i="3"/>
  <c r="N158" i="3"/>
  <c r="S158" i="3"/>
  <c r="X158" i="3"/>
  <c r="AC158" i="3"/>
  <c r="AH158" i="3"/>
  <c r="C159" i="3"/>
  <c r="D159" i="3"/>
  <c r="I159" i="3"/>
  <c r="J159" i="3"/>
  <c r="N159" i="3"/>
  <c r="S159" i="3"/>
  <c r="X159" i="3"/>
  <c r="AC159" i="3"/>
  <c r="AH159" i="3"/>
  <c r="C160" i="3"/>
  <c r="D160" i="3"/>
  <c r="I160" i="3"/>
  <c r="J160" i="3"/>
  <c r="N160" i="3"/>
  <c r="S160" i="3"/>
  <c r="X160" i="3"/>
  <c r="AC160" i="3"/>
  <c r="AH160" i="3"/>
  <c r="C161" i="3"/>
  <c r="D161" i="3"/>
  <c r="I161" i="3"/>
  <c r="J161" i="3"/>
  <c r="N161" i="3"/>
  <c r="S161" i="3"/>
  <c r="X161" i="3"/>
  <c r="AC161" i="3"/>
  <c r="AH161" i="3"/>
  <c r="C162" i="3"/>
  <c r="D162" i="3"/>
  <c r="I162" i="3"/>
  <c r="J162" i="3"/>
  <c r="N162" i="3"/>
  <c r="S162" i="3"/>
  <c r="X162" i="3"/>
  <c r="AC162" i="3"/>
  <c r="AH162" i="3"/>
  <c r="C163" i="3"/>
  <c r="D163" i="3"/>
  <c r="I163" i="3"/>
  <c r="J163" i="3"/>
  <c r="N163" i="3"/>
  <c r="S163" i="3"/>
  <c r="X163" i="3"/>
  <c r="AC163" i="3"/>
  <c r="AH163" i="3"/>
  <c r="C164" i="3"/>
  <c r="D164" i="3"/>
  <c r="I164" i="3"/>
  <c r="J164" i="3"/>
  <c r="N164" i="3"/>
  <c r="S164" i="3"/>
  <c r="X164" i="3"/>
  <c r="AC164" i="3"/>
  <c r="AH164" i="3"/>
  <c r="C165" i="3"/>
  <c r="D165" i="3"/>
  <c r="I165" i="3"/>
  <c r="J165" i="3"/>
  <c r="N165" i="3"/>
  <c r="S165" i="3"/>
  <c r="X165" i="3"/>
  <c r="AC165" i="3"/>
  <c r="AH165" i="3"/>
  <c r="AJ165" i="3"/>
  <c r="C166" i="3"/>
  <c r="D166" i="3"/>
  <c r="I166" i="3"/>
  <c r="J166" i="3"/>
  <c r="N166" i="3"/>
  <c r="S166" i="3"/>
  <c r="X166" i="3"/>
  <c r="AC166" i="3"/>
  <c r="AJ166" i="3" s="1"/>
  <c r="AH166" i="3"/>
  <c r="C167" i="3"/>
  <c r="D167" i="3"/>
  <c r="I167" i="3"/>
  <c r="J167" i="3"/>
  <c r="N167" i="3"/>
  <c r="S167" i="3"/>
  <c r="X167" i="3"/>
  <c r="AC167" i="3"/>
  <c r="AH167" i="3"/>
  <c r="C168" i="3"/>
  <c r="D168" i="3"/>
  <c r="I168" i="3"/>
  <c r="J168" i="3"/>
  <c r="N168" i="3"/>
  <c r="S168" i="3"/>
  <c r="X168" i="3"/>
  <c r="AC168" i="3"/>
  <c r="AH168" i="3"/>
  <c r="C169" i="3"/>
  <c r="D169" i="3"/>
  <c r="I169" i="3"/>
  <c r="J169" i="3"/>
  <c r="N169" i="3"/>
  <c r="S169" i="3"/>
  <c r="X169" i="3"/>
  <c r="AC169" i="3"/>
  <c r="AH169" i="3"/>
  <c r="AJ169" i="3" s="1"/>
  <c r="C170" i="3"/>
  <c r="D170" i="3"/>
  <c r="I170" i="3"/>
  <c r="J170" i="3"/>
  <c r="N170" i="3"/>
  <c r="S170" i="3"/>
  <c r="X170" i="3"/>
  <c r="AC170" i="3"/>
  <c r="AH170" i="3"/>
  <c r="C171" i="3"/>
  <c r="D171" i="3"/>
  <c r="I171" i="3"/>
  <c r="J171" i="3"/>
  <c r="N171" i="3"/>
  <c r="S171" i="3"/>
  <c r="X171" i="3"/>
  <c r="AC171" i="3"/>
  <c r="AH171" i="3"/>
  <c r="C172" i="3"/>
  <c r="D172" i="3"/>
  <c r="I172" i="3"/>
  <c r="J172" i="3"/>
  <c r="N172" i="3"/>
  <c r="S172" i="3"/>
  <c r="X172" i="3"/>
  <c r="AC172" i="3"/>
  <c r="AH172" i="3"/>
  <c r="C173" i="3"/>
  <c r="D173" i="3"/>
  <c r="I173" i="3"/>
  <c r="J173" i="3"/>
  <c r="N173" i="3"/>
  <c r="S173" i="3"/>
  <c r="X173" i="3"/>
  <c r="AC173" i="3"/>
  <c r="AH173" i="3"/>
  <c r="AJ173" i="3" s="1"/>
  <c r="C174" i="3"/>
  <c r="D174" i="3"/>
  <c r="I174" i="3"/>
  <c r="J174" i="3"/>
  <c r="N174" i="3"/>
  <c r="S174" i="3"/>
  <c r="X174" i="3"/>
  <c r="AC174" i="3"/>
  <c r="AH174" i="3"/>
  <c r="C175" i="3"/>
  <c r="D175" i="3"/>
  <c r="I175" i="3"/>
  <c r="J175" i="3"/>
  <c r="N175" i="3"/>
  <c r="S175" i="3"/>
  <c r="X175" i="3"/>
  <c r="AC175" i="3"/>
  <c r="AH175" i="3"/>
  <c r="C176" i="3"/>
  <c r="D176" i="3"/>
  <c r="I176" i="3"/>
  <c r="J176" i="3"/>
  <c r="N176" i="3"/>
  <c r="S176" i="3"/>
  <c r="X176" i="3"/>
  <c r="AC176" i="3"/>
  <c r="AH176" i="3"/>
  <c r="C177" i="3"/>
  <c r="D177" i="3"/>
  <c r="I177" i="3"/>
  <c r="J177" i="3"/>
  <c r="N177" i="3"/>
  <c r="S177" i="3"/>
  <c r="X177" i="3"/>
  <c r="AC177" i="3"/>
  <c r="AH177" i="3"/>
  <c r="C178" i="3"/>
  <c r="D178" i="3"/>
  <c r="I178" i="3"/>
  <c r="J178" i="3"/>
  <c r="N178" i="3"/>
  <c r="S178" i="3"/>
  <c r="X178" i="3"/>
  <c r="AC178" i="3"/>
  <c r="AH178" i="3"/>
  <c r="C179" i="3"/>
  <c r="D179" i="3"/>
  <c r="I179" i="3"/>
  <c r="J179" i="3"/>
  <c r="N179" i="3"/>
  <c r="S179" i="3"/>
  <c r="X179" i="3"/>
  <c r="AC179" i="3"/>
  <c r="AH179" i="3"/>
  <c r="C180" i="3"/>
  <c r="D180" i="3"/>
  <c r="I180" i="3"/>
  <c r="J180" i="3"/>
  <c r="N180" i="3"/>
  <c r="S180" i="3"/>
  <c r="X180" i="3"/>
  <c r="AC180" i="3"/>
  <c r="AH180" i="3"/>
  <c r="C181" i="3"/>
  <c r="D181" i="3"/>
  <c r="I181" i="3"/>
  <c r="J181" i="3"/>
  <c r="N181" i="3"/>
  <c r="S181" i="3"/>
  <c r="X181" i="3"/>
  <c r="AC181" i="3"/>
  <c r="AH181" i="3"/>
  <c r="AJ181" i="3" s="1"/>
  <c r="C182" i="3"/>
  <c r="D182" i="3"/>
  <c r="I182" i="3"/>
  <c r="J182" i="3"/>
  <c r="N182" i="3"/>
  <c r="S182" i="3"/>
  <c r="X182" i="3"/>
  <c r="AC182" i="3"/>
  <c r="AH182" i="3"/>
  <c r="C183" i="3"/>
  <c r="D183" i="3"/>
  <c r="I183" i="3"/>
  <c r="J183" i="3"/>
  <c r="N183" i="3"/>
  <c r="S183" i="3"/>
  <c r="X183" i="3"/>
  <c r="AC183" i="3"/>
  <c r="AH183" i="3"/>
  <c r="C184" i="3"/>
  <c r="D184" i="3"/>
  <c r="I184" i="3"/>
  <c r="J184" i="3"/>
  <c r="N184" i="3"/>
  <c r="S184" i="3"/>
  <c r="X184" i="3"/>
  <c r="AC184" i="3"/>
  <c r="AH184" i="3"/>
  <c r="C185" i="3"/>
  <c r="D185" i="3"/>
  <c r="I185" i="3"/>
  <c r="J185" i="3"/>
  <c r="N185" i="3"/>
  <c r="S185" i="3"/>
  <c r="X185" i="3"/>
  <c r="AC185" i="3"/>
  <c r="AH185" i="3"/>
  <c r="C186" i="3"/>
  <c r="D186" i="3"/>
  <c r="I186" i="3"/>
  <c r="J186" i="3"/>
  <c r="N186" i="3"/>
  <c r="S186" i="3"/>
  <c r="X186" i="3"/>
  <c r="AC186" i="3"/>
  <c r="AH186" i="3"/>
  <c r="C187" i="3"/>
  <c r="D187" i="3"/>
  <c r="I187" i="3"/>
  <c r="J187" i="3"/>
  <c r="N187" i="3"/>
  <c r="S187" i="3"/>
  <c r="X187" i="3"/>
  <c r="AC187" i="3"/>
  <c r="AH187" i="3"/>
  <c r="C188" i="3"/>
  <c r="D188" i="3"/>
  <c r="I188" i="3"/>
  <c r="J188" i="3"/>
  <c r="N188" i="3"/>
  <c r="S188" i="3"/>
  <c r="X188" i="3"/>
  <c r="AC188" i="3"/>
  <c r="AH188" i="3"/>
  <c r="C189" i="3"/>
  <c r="D189" i="3"/>
  <c r="I189" i="3"/>
  <c r="J189" i="3"/>
  <c r="N189" i="3"/>
  <c r="S189" i="3"/>
  <c r="X189" i="3"/>
  <c r="AC189" i="3"/>
  <c r="AH189" i="3"/>
  <c r="AJ189" i="3" s="1"/>
  <c r="C190" i="3"/>
  <c r="D190" i="3"/>
  <c r="I190" i="3"/>
  <c r="J190" i="3"/>
  <c r="N190" i="3"/>
  <c r="S190" i="3"/>
  <c r="X190" i="3"/>
  <c r="AC190" i="3"/>
  <c r="AH190" i="3"/>
  <c r="C191" i="3"/>
  <c r="D191" i="3"/>
  <c r="I191" i="3"/>
  <c r="J191" i="3"/>
  <c r="N191" i="3"/>
  <c r="S191" i="3"/>
  <c r="X191" i="3"/>
  <c r="AC191" i="3"/>
  <c r="AH191" i="3"/>
  <c r="C192" i="3"/>
  <c r="D192" i="3"/>
  <c r="I192" i="3"/>
  <c r="J192" i="3"/>
  <c r="N192" i="3"/>
  <c r="S192" i="3"/>
  <c r="X192" i="3"/>
  <c r="AC192" i="3"/>
  <c r="AH192" i="3"/>
  <c r="C193" i="3"/>
  <c r="D193" i="3"/>
  <c r="I193" i="3"/>
  <c r="J193" i="3"/>
  <c r="N193" i="3"/>
  <c r="S193" i="3"/>
  <c r="X193" i="3"/>
  <c r="AC193" i="3"/>
  <c r="AH193" i="3"/>
  <c r="C194" i="3"/>
  <c r="D194" i="3"/>
  <c r="I194" i="3"/>
  <c r="J194" i="3"/>
  <c r="N194" i="3"/>
  <c r="S194" i="3"/>
  <c r="X194" i="3"/>
  <c r="AC194" i="3"/>
  <c r="AH194" i="3"/>
  <c r="C195" i="3"/>
  <c r="D195" i="3"/>
  <c r="I195" i="3"/>
  <c r="J195" i="3"/>
  <c r="N195" i="3"/>
  <c r="S195" i="3"/>
  <c r="X195" i="3"/>
  <c r="AC195" i="3"/>
  <c r="AH195" i="3"/>
  <c r="C196" i="3"/>
  <c r="D196" i="3"/>
  <c r="I196" i="3"/>
  <c r="J196" i="3"/>
  <c r="N196" i="3"/>
  <c r="S196" i="3"/>
  <c r="X196" i="3"/>
  <c r="AC196" i="3"/>
  <c r="AH196" i="3"/>
  <c r="C197" i="3"/>
  <c r="D197" i="3"/>
  <c r="I197" i="3"/>
  <c r="J197" i="3"/>
  <c r="N197" i="3"/>
  <c r="S197" i="3"/>
  <c r="X197" i="3"/>
  <c r="AC197" i="3"/>
  <c r="AJ197" i="3" s="1"/>
  <c r="AH197" i="3"/>
  <c r="C198" i="3"/>
  <c r="D198" i="3"/>
  <c r="I198" i="3"/>
  <c r="J198" i="3"/>
  <c r="N198" i="3"/>
  <c r="S198" i="3"/>
  <c r="X198" i="3"/>
  <c r="AC198" i="3"/>
  <c r="AH198" i="3"/>
  <c r="C199" i="3"/>
  <c r="D199" i="3"/>
  <c r="I199" i="3"/>
  <c r="J199" i="3"/>
  <c r="N199" i="3"/>
  <c r="S199" i="3"/>
  <c r="X199" i="3"/>
  <c r="AC199" i="3"/>
  <c r="AH199" i="3"/>
  <c r="C200" i="3"/>
  <c r="D200" i="3"/>
  <c r="I200" i="3"/>
  <c r="J200" i="3"/>
  <c r="N200" i="3"/>
  <c r="S200" i="3"/>
  <c r="X200" i="3"/>
  <c r="AC200" i="3"/>
  <c r="AH200" i="3"/>
  <c r="C201" i="3"/>
  <c r="D201" i="3"/>
  <c r="I201" i="3"/>
  <c r="J201" i="3"/>
  <c r="N201" i="3"/>
  <c r="S201" i="3"/>
  <c r="X201" i="3"/>
  <c r="AC201" i="3"/>
  <c r="AH201" i="3"/>
  <c r="C202" i="3"/>
  <c r="D202" i="3"/>
  <c r="I202" i="3"/>
  <c r="J202" i="3"/>
  <c r="N202" i="3"/>
  <c r="S202" i="3"/>
  <c r="X202" i="3"/>
  <c r="AC202" i="3"/>
  <c r="AH202" i="3"/>
  <c r="C203" i="3"/>
  <c r="D203" i="3"/>
  <c r="I203" i="3"/>
  <c r="J203" i="3"/>
  <c r="N203" i="3"/>
  <c r="S203" i="3"/>
  <c r="X203" i="3"/>
  <c r="AC203" i="3"/>
  <c r="AH203" i="3"/>
  <c r="C204" i="3"/>
  <c r="D204" i="3"/>
  <c r="I204" i="3"/>
  <c r="J204" i="3"/>
  <c r="N204" i="3"/>
  <c r="S204" i="3"/>
  <c r="X204" i="3"/>
  <c r="AC204" i="3"/>
  <c r="AH204" i="3"/>
  <c r="C205" i="3"/>
  <c r="D205" i="3"/>
  <c r="I205" i="3"/>
  <c r="J205" i="3"/>
  <c r="N205" i="3"/>
  <c r="S205" i="3"/>
  <c r="X205" i="3"/>
  <c r="AC205" i="3"/>
  <c r="AH205" i="3"/>
  <c r="C206" i="3"/>
  <c r="D206" i="3"/>
  <c r="I206" i="3"/>
  <c r="J206" i="3"/>
  <c r="N206" i="3"/>
  <c r="S206" i="3"/>
  <c r="X206" i="3"/>
  <c r="AC206" i="3"/>
  <c r="AH206" i="3"/>
  <c r="C207" i="3"/>
  <c r="D207" i="3"/>
  <c r="I207" i="3"/>
  <c r="J207" i="3"/>
  <c r="N207" i="3"/>
  <c r="S207" i="3"/>
  <c r="X207" i="3"/>
  <c r="AC207" i="3"/>
  <c r="AH207" i="3"/>
  <c r="C208" i="3"/>
  <c r="D208" i="3"/>
  <c r="I208" i="3"/>
  <c r="J208" i="3"/>
  <c r="N208" i="3"/>
  <c r="S208" i="3"/>
  <c r="X208" i="3"/>
  <c r="AC208" i="3"/>
  <c r="AH208" i="3"/>
  <c r="C209" i="3"/>
  <c r="D209" i="3"/>
  <c r="I209" i="3"/>
  <c r="J209" i="3"/>
  <c r="N209" i="3"/>
  <c r="S209" i="3"/>
  <c r="X209" i="3"/>
  <c r="AC209" i="3"/>
  <c r="AH209" i="3"/>
  <c r="C210" i="3"/>
  <c r="D210" i="3"/>
  <c r="I210" i="3"/>
  <c r="J210" i="3"/>
  <c r="N210" i="3"/>
  <c r="S210" i="3"/>
  <c r="X210" i="3"/>
  <c r="AC210" i="3"/>
  <c r="AH210" i="3"/>
  <c r="C211" i="3"/>
  <c r="D211" i="3"/>
  <c r="I211" i="3"/>
  <c r="J211" i="3"/>
  <c r="N211" i="3"/>
  <c r="S211" i="3"/>
  <c r="X211" i="3"/>
  <c r="AC211" i="3"/>
  <c r="AH211" i="3"/>
  <c r="C212" i="3"/>
  <c r="D212" i="3"/>
  <c r="I212" i="3"/>
  <c r="J212" i="3"/>
  <c r="N212" i="3"/>
  <c r="S212" i="3"/>
  <c r="X212" i="3"/>
  <c r="AC212" i="3"/>
  <c r="AH212" i="3"/>
  <c r="C213" i="3"/>
  <c r="D213" i="3"/>
  <c r="I213" i="3"/>
  <c r="J213" i="3"/>
  <c r="N213" i="3"/>
  <c r="S213" i="3"/>
  <c r="X213" i="3"/>
  <c r="AC213" i="3"/>
  <c r="AH213" i="3"/>
  <c r="AJ213" i="3"/>
  <c r="C214" i="3"/>
  <c r="D214" i="3"/>
  <c r="I214" i="3"/>
  <c r="J214" i="3"/>
  <c r="N214" i="3"/>
  <c r="S214" i="3"/>
  <c r="X214" i="3"/>
  <c r="AC214" i="3"/>
  <c r="AJ214" i="3" s="1"/>
  <c r="AH214" i="3"/>
  <c r="C215" i="3"/>
  <c r="D215" i="3"/>
  <c r="I215" i="3"/>
  <c r="J215" i="3"/>
  <c r="N215" i="3"/>
  <c r="S215" i="3"/>
  <c r="X215" i="3"/>
  <c r="AC215" i="3"/>
  <c r="AH215" i="3"/>
  <c r="C216" i="3"/>
  <c r="D216" i="3"/>
  <c r="I216" i="3"/>
  <c r="J216" i="3"/>
  <c r="N216" i="3"/>
  <c r="S216" i="3"/>
  <c r="X216" i="3"/>
  <c r="AC216" i="3"/>
  <c r="AH216" i="3"/>
  <c r="C217" i="3"/>
  <c r="D217" i="3"/>
  <c r="I217" i="3"/>
  <c r="J217" i="3"/>
  <c r="N217" i="3"/>
  <c r="S217" i="3"/>
  <c r="X217" i="3"/>
  <c r="AC217" i="3"/>
  <c r="AH217" i="3"/>
  <c r="AJ217" i="3" s="1"/>
  <c r="C218" i="3"/>
  <c r="D218" i="3"/>
  <c r="I218" i="3"/>
  <c r="J218" i="3"/>
  <c r="N218" i="3"/>
  <c r="S218" i="3"/>
  <c r="X218" i="3"/>
  <c r="AC218" i="3"/>
  <c r="AH218" i="3"/>
  <c r="C219" i="3"/>
  <c r="D219" i="3"/>
  <c r="I219" i="3"/>
  <c r="J219" i="3"/>
  <c r="N219" i="3"/>
  <c r="S219" i="3"/>
  <c r="X219" i="3"/>
  <c r="AC219" i="3"/>
  <c r="AH219" i="3"/>
  <c r="C220" i="3"/>
  <c r="D220" i="3"/>
  <c r="I220" i="3"/>
  <c r="J220" i="3"/>
  <c r="N220" i="3"/>
  <c r="S220" i="3"/>
  <c r="X220" i="3"/>
  <c r="AC220" i="3"/>
  <c r="AH220" i="3"/>
  <c r="C221" i="3"/>
  <c r="D221" i="3"/>
  <c r="I221" i="3"/>
  <c r="J221" i="3"/>
  <c r="N221" i="3"/>
  <c r="S221" i="3"/>
  <c r="X221" i="3"/>
  <c r="AC221" i="3"/>
  <c r="AH221" i="3"/>
  <c r="AJ221" i="3" s="1"/>
  <c r="C222" i="3"/>
  <c r="D222" i="3"/>
  <c r="I222" i="3"/>
  <c r="J222" i="3"/>
  <c r="N222" i="3"/>
  <c r="S222" i="3"/>
  <c r="X222" i="3"/>
  <c r="AC222" i="3"/>
  <c r="AH222" i="3"/>
  <c r="C223" i="3"/>
  <c r="D223" i="3"/>
  <c r="I223" i="3"/>
  <c r="J223" i="3"/>
  <c r="N223" i="3"/>
  <c r="S223" i="3"/>
  <c r="X223" i="3"/>
  <c r="AC223" i="3"/>
  <c r="AH223" i="3"/>
  <c r="C224" i="3"/>
  <c r="D224" i="3"/>
  <c r="I224" i="3"/>
  <c r="J224" i="3"/>
  <c r="N224" i="3"/>
  <c r="S224" i="3"/>
  <c r="X224" i="3"/>
  <c r="AC224" i="3"/>
  <c r="AH224" i="3"/>
  <c r="C225" i="3"/>
  <c r="D225" i="3"/>
  <c r="I225" i="3"/>
  <c r="J225" i="3"/>
  <c r="N225" i="3"/>
  <c r="S225" i="3"/>
  <c r="X225" i="3"/>
  <c r="AC225" i="3"/>
  <c r="AH225" i="3"/>
  <c r="AJ225" i="3" s="1"/>
  <c r="C226" i="3"/>
  <c r="D226" i="3"/>
  <c r="I226" i="3"/>
  <c r="J226" i="3"/>
  <c r="N226" i="3"/>
  <c r="S226" i="3"/>
  <c r="X226" i="3"/>
  <c r="AC226" i="3"/>
  <c r="AH226" i="3"/>
  <c r="C227" i="3"/>
  <c r="D227" i="3"/>
  <c r="I227" i="3"/>
  <c r="J227" i="3"/>
  <c r="N227" i="3"/>
  <c r="S227" i="3"/>
  <c r="X227" i="3"/>
  <c r="AC227" i="3"/>
  <c r="AH227" i="3"/>
  <c r="C228" i="3"/>
  <c r="D228" i="3"/>
  <c r="I228" i="3"/>
  <c r="J228" i="3"/>
  <c r="N228" i="3"/>
  <c r="S228" i="3"/>
  <c r="X228" i="3"/>
  <c r="AC228" i="3"/>
  <c r="AH228" i="3"/>
  <c r="C229" i="3"/>
  <c r="D229" i="3"/>
  <c r="I229" i="3"/>
  <c r="J229" i="3"/>
  <c r="N229" i="3"/>
  <c r="S229" i="3"/>
  <c r="X229" i="3"/>
  <c r="AC229" i="3"/>
  <c r="AH229" i="3"/>
  <c r="AJ229" i="3" s="1"/>
  <c r="C230" i="3"/>
  <c r="D230" i="3"/>
  <c r="I230" i="3"/>
  <c r="J230" i="3"/>
  <c r="N230" i="3"/>
  <c r="S230" i="3"/>
  <c r="X230" i="3"/>
  <c r="AC230" i="3"/>
  <c r="AH230" i="3"/>
  <c r="C231" i="3"/>
  <c r="D231" i="3"/>
  <c r="I231" i="3"/>
  <c r="J231" i="3"/>
  <c r="N231" i="3"/>
  <c r="S231" i="3"/>
  <c r="X231" i="3"/>
  <c r="AC231" i="3"/>
  <c r="AH231" i="3"/>
  <c r="C232" i="3"/>
  <c r="D232" i="3"/>
  <c r="I232" i="3"/>
  <c r="J232" i="3"/>
  <c r="N232" i="3"/>
  <c r="S232" i="3"/>
  <c r="X232" i="3"/>
  <c r="AC232" i="3"/>
  <c r="AH232" i="3"/>
  <c r="C233" i="3"/>
  <c r="D233" i="3"/>
  <c r="I233" i="3"/>
  <c r="J233" i="3"/>
  <c r="N233" i="3"/>
  <c r="S233" i="3"/>
  <c r="X233" i="3"/>
  <c r="AC233" i="3"/>
  <c r="AH233" i="3"/>
  <c r="C234" i="3"/>
  <c r="D234" i="3"/>
  <c r="I234" i="3"/>
  <c r="J234" i="3"/>
  <c r="N234" i="3"/>
  <c r="S234" i="3"/>
  <c r="X234" i="3"/>
  <c r="AC234" i="3"/>
  <c r="AH234" i="3"/>
  <c r="C235" i="3"/>
  <c r="D235" i="3"/>
  <c r="I235" i="3"/>
  <c r="J235" i="3"/>
  <c r="N235" i="3"/>
  <c r="S235" i="3"/>
  <c r="X235" i="3"/>
  <c r="AC235" i="3"/>
  <c r="AH235" i="3"/>
  <c r="C236" i="3"/>
  <c r="D236" i="3"/>
  <c r="I236" i="3"/>
  <c r="J236" i="3"/>
  <c r="N236" i="3"/>
  <c r="S236" i="3"/>
  <c r="X236" i="3"/>
  <c r="AC236" i="3"/>
  <c r="AH236" i="3"/>
  <c r="C237" i="3"/>
  <c r="D237" i="3"/>
  <c r="I237" i="3"/>
  <c r="J237" i="3"/>
  <c r="N237" i="3"/>
  <c r="S237" i="3"/>
  <c r="X237" i="3"/>
  <c r="AC237" i="3"/>
  <c r="AH237" i="3"/>
  <c r="C238" i="3"/>
  <c r="D238" i="3"/>
  <c r="I238" i="3"/>
  <c r="J238" i="3"/>
  <c r="N238" i="3"/>
  <c r="S238" i="3"/>
  <c r="X238" i="3"/>
  <c r="AC238" i="3"/>
  <c r="AH238" i="3"/>
  <c r="C239" i="3"/>
  <c r="D239" i="3"/>
  <c r="I239" i="3"/>
  <c r="J239" i="3"/>
  <c r="N239" i="3"/>
  <c r="S239" i="3"/>
  <c r="X239" i="3"/>
  <c r="AC239" i="3"/>
  <c r="AH239" i="3"/>
  <c r="C240" i="3"/>
  <c r="D240" i="3"/>
  <c r="I240" i="3"/>
  <c r="J240" i="3"/>
  <c r="N240" i="3"/>
  <c r="S240" i="3"/>
  <c r="X240" i="3"/>
  <c r="AC240" i="3"/>
  <c r="AH240" i="3"/>
  <c r="C241" i="3"/>
  <c r="D241" i="3"/>
  <c r="I241" i="3"/>
  <c r="J241" i="3"/>
  <c r="N241" i="3"/>
  <c r="S241" i="3"/>
  <c r="X241" i="3"/>
  <c r="AC241" i="3"/>
  <c r="AH241" i="3"/>
  <c r="C242" i="3"/>
  <c r="D242" i="3"/>
  <c r="I242" i="3"/>
  <c r="J242" i="3"/>
  <c r="N242" i="3"/>
  <c r="S242" i="3"/>
  <c r="X242" i="3"/>
  <c r="AC242" i="3"/>
  <c r="AH242" i="3"/>
  <c r="C243" i="3"/>
  <c r="D243" i="3"/>
  <c r="I243" i="3"/>
  <c r="J243" i="3"/>
  <c r="N243" i="3"/>
  <c r="S243" i="3"/>
  <c r="X243" i="3"/>
  <c r="AC243" i="3"/>
  <c r="AH243" i="3"/>
  <c r="C244" i="3"/>
  <c r="D244" i="3"/>
  <c r="I244" i="3"/>
  <c r="J244" i="3"/>
  <c r="N244" i="3"/>
  <c r="S244" i="3"/>
  <c r="X244" i="3"/>
  <c r="AC244" i="3"/>
  <c r="AH244" i="3"/>
  <c r="C245" i="3"/>
  <c r="D245" i="3"/>
  <c r="I245" i="3"/>
  <c r="J245" i="3"/>
  <c r="N245" i="3"/>
  <c r="S245" i="3"/>
  <c r="X245" i="3"/>
  <c r="AC245" i="3"/>
  <c r="AH245" i="3"/>
  <c r="AJ245" i="3" s="1"/>
  <c r="C246" i="3"/>
  <c r="D246" i="3"/>
  <c r="I246" i="3"/>
  <c r="J246" i="3"/>
  <c r="N246" i="3"/>
  <c r="S246" i="3"/>
  <c r="X246" i="3"/>
  <c r="AC246" i="3"/>
  <c r="AH246" i="3"/>
  <c r="C247" i="3"/>
  <c r="D247" i="3"/>
  <c r="I247" i="3"/>
  <c r="J247" i="3"/>
  <c r="N247" i="3"/>
  <c r="S247" i="3"/>
  <c r="X247" i="3"/>
  <c r="AC247" i="3"/>
  <c r="AH247" i="3"/>
  <c r="C248" i="3"/>
  <c r="D248" i="3"/>
  <c r="I248" i="3"/>
  <c r="J248" i="3"/>
  <c r="N248" i="3"/>
  <c r="S248" i="3"/>
  <c r="X248" i="3"/>
  <c r="AC248" i="3"/>
  <c r="AH248" i="3"/>
  <c r="C249" i="3"/>
  <c r="D249" i="3"/>
  <c r="I249" i="3"/>
  <c r="J249" i="3"/>
  <c r="N249" i="3"/>
  <c r="S249" i="3"/>
  <c r="X249" i="3"/>
  <c r="AC249" i="3"/>
  <c r="AH249" i="3"/>
  <c r="C250" i="3"/>
  <c r="D250" i="3"/>
  <c r="I250" i="3"/>
  <c r="J250" i="3"/>
  <c r="N250" i="3"/>
  <c r="S250" i="3"/>
  <c r="X250" i="3"/>
  <c r="AC250" i="3"/>
  <c r="AH250" i="3"/>
  <c r="C251" i="3"/>
  <c r="D251" i="3"/>
  <c r="I251" i="3"/>
  <c r="J251" i="3"/>
  <c r="N251" i="3"/>
  <c r="S251" i="3"/>
  <c r="X251" i="3"/>
  <c r="AC251" i="3"/>
  <c r="AH251" i="3"/>
  <c r="C252" i="3"/>
  <c r="D252" i="3"/>
  <c r="I252" i="3"/>
  <c r="J252" i="3"/>
  <c r="N252" i="3"/>
  <c r="S252" i="3"/>
  <c r="X252" i="3"/>
  <c r="AC252" i="3"/>
  <c r="AH252" i="3"/>
  <c r="C253" i="3"/>
  <c r="D253" i="3"/>
  <c r="I253" i="3"/>
  <c r="J253" i="3"/>
  <c r="N253" i="3"/>
  <c r="S253" i="3"/>
  <c r="X253" i="3"/>
  <c r="AC253" i="3"/>
  <c r="AH253" i="3"/>
  <c r="C254" i="3"/>
  <c r="D254" i="3"/>
  <c r="I254" i="3"/>
  <c r="J254" i="3"/>
  <c r="N254" i="3"/>
  <c r="S254" i="3"/>
  <c r="X254" i="3"/>
  <c r="AC254" i="3"/>
  <c r="AH254" i="3"/>
  <c r="C255" i="3"/>
  <c r="D255" i="3"/>
  <c r="I255" i="3"/>
  <c r="J255" i="3"/>
  <c r="N255" i="3"/>
  <c r="S255" i="3"/>
  <c r="X255" i="3"/>
  <c r="AC255" i="3"/>
  <c r="AH255" i="3"/>
  <c r="AJ255" i="3" s="1"/>
  <c r="C256" i="3"/>
  <c r="D256" i="3"/>
  <c r="I256" i="3"/>
  <c r="J256" i="3"/>
  <c r="N256" i="3"/>
  <c r="S256" i="3"/>
  <c r="X256" i="3"/>
  <c r="AC256" i="3"/>
  <c r="AH256" i="3"/>
  <c r="C257" i="3"/>
  <c r="D257" i="3"/>
  <c r="I257" i="3"/>
  <c r="J257" i="3"/>
  <c r="N257" i="3"/>
  <c r="S257" i="3"/>
  <c r="X257" i="3"/>
  <c r="AC257" i="3"/>
  <c r="AH257" i="3"/>
  <c r="C258" i="3"/>
  <c r="D258" i="3"/>
  <c r="I258" i="3"/>
  <c r="J258" i="3"/>
  <c r="N258" i="3"/>
  <c r="S258" i="3"/>
  <c r="X258" i="3"/>
  <c r="AC258" i="3"/>
  <c r="AH258" i="3"/>
  <c r="C259" i="3"/>
  <c r="D259" i="3"/>
  <c r="I259" i="3"/>
  <c r="J259" i="3"/>
  <c r="N259" i="3"/>
  <c r="S259" i="3"/>
  <c r="X259" i="3"/>
  <c r="AC259" i="3"/>
  <c r="AH259" i="3"/>
  <c r="C260" i="3"/>
  <c r="D260" i="3"/>
  <c r="I260" i="3"/>
  <c r="J260" i="3"/>
  <c r="N260" i="3"/>
  <c r="S260" i="3"/>
  <c r="X260" i="3"/>
  <c r="AC260" i="3"/>
  <c r="AH260" i="3"/>
  <c r="C261" i="3"/>
  <c r="D261" i="3"/>
  <c r="I261" i="3"/>
  <c r="J261" i="3"/>
  <c r="N261" i="3"/>
  <c r="S261" i="3"/>
  <c r="X261" i="3"/>
  <c r="AC261" i="3"/>
  <c r="AH261" i="3"/>
  <c r="AJ261" i="3" s="1"/>
  <c r="C262" i="3"/>
  <c r="D262" i="3"/>
  <c r="I262" i="3"/>
  <c r="J262" i="3"/>
  <c r="N262" i="3"/>
  <c r="S262" i="3"/>
  <c r="X262" i="3"/>
  <c r="AC262" i="3"/>
  <c r="AH262" i="3"/>
  <c r="C263" i="3"/>
  <c r="D263" i="3"/>
  <c r="I263" i="3"/>
  <c r="J263" i="3"/>
  <c r="N263" i="3"/>
  <c r="S263" i="3"/>
  <c r="X263" i="3"/>
  <c r="AC263" i="3"/>
  <c r="AH263" i="3"/>
  <c r="C264" i="3"/>
  <c r="D264" i="3"/>
  <c r="I264" i="3"/>
  <c r="J264" i="3"/>
  <c r="N264" i="3"/>
  <c r="S264" i="3"/>
  <c r="X264" i="3"/>
  <c r="AC264" i="3"/>
  <c r="AH264" i="3"/>
  <c r="C265" i="3"/>
  <c r="D265" i="3"/>
  <c r="I265" i="3"/>
  <c r="J265" i="3"/>
  <c r="N265" i="3"/>
  <c r="S265" i="3"/>
  <c r="X265" i="3"/>
  <c r="AC265" i="3"/>
  <c r="AH265" i="3"/>
  <c r="C266" i="3"/>
  <c r="D266" i="3"/>
  <c r="I266" i="3"/>
  <c r="J266" i="3"/>
  <c r="N266" i="3"/>
  <c r="S266" i="3"/>
  <c r="X266" i="3"/>
  <c r="AC266" i="3"/>
  <c r="AH266" i="3"/>
  <c r="C267" i="3"/>
  <c r="D267" i="3"/>
  <c r="I267" i="3"/>
  <c r="J267" i="3"/>
  <c r="N267" i="3"/>
  <c r="S267" i="3"/>
  <c r="X267" i="3"/>
  <c r="AC267" i="3"/>
  <c r="AH267" i="3"/>
  <c r="C268" i="3"/>
  <c r="D268" i="3"/>
  <c r="I268" i="3"/>
  <c r="J268" i="3"/>
  <c r="N268" i="3"/>
  <c r="S268" i="3"/>
  <c r="X268" i="3"/>
  <c r="AC268" i="3"/>
  <c r="AH268" i="3"/>
  <c r="C269" i="3"/>
  <c r="D269" i="3"/>
  <c r="I269" i="3"/>
  <c r="J269" i="3"/>
  <c r="N269" i="3"/>
  <c r="S269" i="3"/>
  <c r="X269" i="3"/>
  <c r="AC269" i="3"/>
  <c r="AH269" i="3"/>
  <c r="C270" i="3"/>
  <c r="D270" i="3"/>
  <c r="I270" i="3"/>
  <c r="J270" i="3"/>
  <c r="N270" i="3"/>
  <c r="S270" i="3"/>
  <c r="X270" i="3"/>
  <c r="AC270" i="3"/>
  <c r="AH270" i="3"/>
  <c r="C271" i="3"/>
  <c r="D271" i="3"/>
  <c r="I271" i="3"/>
  <c r="J271" i="3"/>
  <c r="N271" i="3"/>
  <c r="S271" i="3"/>
  <c r="X271" i="3"/>
  <c r="AC271" i="3"/>
  <c r="AH271" i="3"/>
  <c r="C272" i="3"/>
  <c r="D272" i="3"/>
  <c r="I272" i="3"/>
  <c r="J272" i="3"/>
  <c r="N272" i="3"/>
  <c r="S272" i="3"/>
  <c r="X272" i="3"/>
  <c r="AC272" i="3"/>
  <c r="AH272" i="3"/>
  <c r="C273" i="3"/>
  <c r="D273" i="3"/>
  <c r="I273" i="3"/>
  <c r="J273" i="3"/>
  <c r="N273" i="3"/>
  <c r="S273" i="3"/>
  <c r="X273" i="3"/>
  <c r="AC273" i="3"/>
  <c r="AH273" i="3"/>
  <c r="C274" i="3"/>
  <c r="D274" i="3"/>
  <c r="I274" i="3"/>
  <c r="J274" i="3"/>
  <c r="N274" i="3"/>
  <c r="S274" i="3"/>
  <c r="X274" i="3"/>
  <c r="AC274" i="3"/>
  <c r="AH274" i="3"/>
  <c r="C275" i="3"/>
  <c r="D275" i="3"/>
  <c r="I275" i="3"/>
  <c r="J275" i="3"/>
  <c r="N275" i="3"/>
  <c r="S275" i="3"/>
  <c r="X275" i="3"/>
  <c r="AC275" i="3"/>
  <c r="AH275" i="3"/>
  <c r="C276" i="3"/>
  <c r="D276" i="3"/>
  <c r="I276" i="3"/>
  <c r="J276" i="3"/>
  <c r="N276" i="3"/>
  <c r="S276" i="3"/>
  <c r="X276" i="3"/>
  <c r="AC276" i="3"/>
  <c r="AH276" i="3"/>
  <c r="C277" i="3"/>
  <c r="D277" i="3"/>
  <c r="I277" i="3"/>
  <c r="J277" i="3"/>
  <c r="N277" i="3"/>
  <c r="S277" i="3"/>
  <c r="X277" i="3"/>
  <c r="AC277" i="3"/>
  <c r="AH277" i="3"/>
  <c r="AJ277" i="3"/>
  <c r="C278" i="3"/>
  <c r="D278" i="3"/>
  <c r="I278" i="3"/>
  <c r="J278" i="3"/>
  <c r="N278" i="3"/>
  <c r="S278" i="3"/>
  <c r="X278" i="3"/>
  <c r="AC278" i="3"/>
  <c r="AJ278" i="3" s="1"/>
  <c r="AH278" i="3"/>
  <c r="C279" i="3"/>
  <c r="D279" i="3"/>
  <c r="I279" i="3"/>
  <c r="J279" i="3"/>
  <c r="N279" i="3"/>
  <c r="S279" i="3"/>
  <c r="X279" i="3"/>
  <c r="AC279" i="3"/>
  <c r="AH279" i="3"/>
  <c r="C280" i="3"/>
  <c r="D280" i="3"/>
  <c r="I280" i="3"/>
  <c r="J280" i="3"/>
  <c r="N280" i="3"/>
  <c r="S280" i="3"/>
  <c r="X280" i="3"/>
  <c r="AC280" i="3"/>
  <c r="AH280" i="3"/>
  <c r="C281" i="3"/>
  <c r="D281" i="3"/>
  <c r="I281" i="3"/>
  <c r="J281" i="3"/>
  <c r="N281" i="3"/>
  <c r="S281" i="3"/>
  <c r="X281" i="3"/>
  <c r="AC281" i="3"/>
  <c r="AH281" i="3"/>
  <c r="AJ281" i="3" s="1"/>
  <c r="C282" i="3"/>
  <c r="D282" i="3"/>
  <c r="I282" i="3"/>
  <c r="J282" i="3"/>
  <c r="N282" i="3"/>
  <c r="S282" i="3"/>
  <c r="X282" i="3"/>
  <c r="AC282" i="3"/>
  <c r="AH282" i="3"/>
  <c r="C283" i="3"/>
  <c r="D283" i="3"/>
  <c r="I283" i="3"/>
  <c r="J283" i="3"/>
  <c r="N283" i="3"/>
  <c r="S283" i="3"/>
  <c r="X283" i="3"/>
  <c r="AC283" i="3"/>
  <c r="AH283" i="3"/>
  <c r="C284" i="3"/>
  <c r="D284" i="3"/>
  <c r="I284" i="3"/>
  <c r="J284" i="3"/>
  <c r="N284" i="3"/>
  <c r="S284" i="3"/>
  <c r="X284" i="3"/>
  <c r="AC284" i="3"/>
  <c r="AH284" i="3"/>
  <c r="C285" i="3"/>
  <c r="D285" i="3"/>
  <c r="I285" i="3"/>
  <c r="J285" i="3"/>
  <c r="N285" i="3"/>
  <c r="S285" i="3"/>
  <c r="X285" i="3"/>
  <c r="AC285" i="3"/>
  <c r="AH285" i="3"/>
  <c r="AJ285" i="3" s="1"/>
  <c r="C286" i="3"/>
  <c r="D286" i="3"/>
  <c r="I286" i="3"/>
  <c r="J286" i="3"/>
  <c r="N286" i="3"/>
  <c r="S286" i="3"/>
  <c r="X286" i="3"/>
  <c r="AC286" i="3"/>
  <c r="AH286" i="3"/>
  <c r="C287" i="3"/>
  <c r="D287" i="3"/>
  <c r="I287" i="3"/>
  <c r="J287" i="3"/>
  <c r="N287" i="3"/>
  <c r="S287" i="3"/>
  <c r="X287" i="3"/>
  <c r="AC287" i="3"/>
  <c r="AH287" i="3"/>
  <c r="C288" i="3"/>
  <c r="D288" i="3"/>
  <c r="I288" i="3"/>
  <c r="J288" i="3"/>
  <c r="N288" i="3"/>
  <c r="S288" i="3"/>
  <c r="X288" i="3"/>
  <c r="AC288" i="3"/>
  <c r="AH288" i="3"/>
  <c r="C289" i="3"/>
  <c r="D289" i="3"/>
  <c r="I289" i="3"/>
  <c r="J289" i="3"/>
  <c r="N289" i="3"/>
  <c r="S289" i="3"/>
  <c r="X289" i="3"/>
  <c r="AC289" i="3"/>
  <c r="AH289" i="3"/>
  <c r="AJ289" i="3" s="1"/>
  <c r="C290" i="3"/>
  <c r="D290" i="3"/>
  <c r="I290" i="3"/>
  <c r="J290" i="3"/>
  <c r="N290" i="3"/>
  <c r="S290" i="3"/>
  <c r="X290" i="3"/>
  <c r="AC290" i="3"/>
  <c r="AH290" i="3"/>
  <c r="C291" i="3"/>
  <c r="D291" i="3"/>
  <c r="I291" i="3"/>
  <c r="J291" i="3"/>
  <c r="N291" i="3"/>
  <c r="S291" i="3"/>
  <c r="X291" i="3"/>
  <c r="AC291" i="3"/>
  <c r="AH291" i="3"/>
  <c r="C292" i="3"/>
  <c r="D292" i="3"/>
  <c r="I292" i="3"/>
  <c r="J292" i="3"/>
  <c r="N292" i="3"/>
  <c r="S292" i="3"/>
  <c r="X292" i="3"/>
  <c r="AC292" i="3"/>
  <c r="AH292" i="3"/>
  <c r="C293" i="3"/>
  <c r="D293" i="3"/>
  <c r="I293" i="3"/>
  <c r="J293" i="3"/>
  <c r="N293" i="3"/>
  <c r="S293" i="3"/>
  <c r="X293" i="3"/>
  <c r="AC293" i="3"/>
  <c r="AH293" i="3"/>
  <c r="AJ293" i="3" s="1"/>
  <c r="C294" i="3"/>
  <c r="D294" i="3"/>
  <c r="I294" i="3"/>
  <c r="J294" i="3"/>
  <c r="N294" i="3"/>
  <c r="S294" i="3"/>
  <c r="X294" i="3"/>
  <c r="AC294" i="3"/>
  <c r="AH294" i="3"/>
  <c r="C295" i="3"/>
  <c r="D295" i="3"/>
  <c r="I295" i="3"/>
  <c r="J295" i="3"/>
  <c r="N295" i="3"/>
  <c r="S295" i="3"/>
  <c r="X295" i="3"/>
  <c r="AC295" i="3"/>
  <c r="AH295" i="3"/>
  <c r="C296" i="3"/>
  <c r="D296" i="3"/>
  <c r="I296" i="3"/>
  <c r="J296" i="3"/>
  <c r="N296" i="3"/>
  <c r="S296" i="3"/>
  <c r="X296" i="3"/>
  <c r="AC296" i="3"/>
  <c r="AH296" i="3"/>
  <c r="C297" i="3"/>
  <c r="D297" i="3"/>
  <c r="I297" i="3"/>
  <c r="J297" i="3"/>
  <c r="N297" i="3"/>
  <c r="S297" i="3"/>
  <c r="X297" i="3"/>
  <c r="AC297" i="3"/>
  <c r="AH297" i="3"/>
  <c r="C298" i="3"/>
  <c r="D298" i="3"/>
  <c r="I298" i="3"/>
  <c r="J298" i="3"/>
  <c r="N298" i="3"/>
  <c r="S298" i="3"/>
  <c r="X298" i="3"/>
  <c r="AC298" i="3"/>
  <c r="AH298" i="3"/>
  <c r="C299" i="3"/>
  <c r="D299" i="3"/>
  <c r="I299" i="3"/>
  <c r="J299" i="3"/>
  <c r="N299" i="3"/>
  <c r="S299" i="3"/>
  <c r="X299" i="3"/>
  <c r="AC299" i="3"/>
  <c r="AH299" i="3"/>
  <c r="C300" i="3"/>
  <c r="D300" i="3"/>
  <c r="I300" i="3"/>
  <c r="J300" i="3"/>
  <c r="N300" i="3"/>
  <c r="S300" i="3"/>
  <c r="X300" i="3"/>
  <c r="AC300" i="3"/>
  <c r="AH300" i="3"/>
  <c r="C301" i="3"/>
  <c r="D301" i="3"/>
  <c r="I301" i="3"/>
  <c r="J301" i="3"/>
  <c r="N301" i="3"/>
  <c r="S301" i="3"/>
  <c r="X301" i="3"/>
  <c r="AC301" i="3"/>
  <c r="AH301" i="3"/>
  <c r="C302" i="3"/>
  <c r="D302" i="3"/>
  <c r="I302" i="3"/>
  <c r="J302" i="3"/>
  <c r="N302" i="3"/>
  <c r="S302" i="3"/>
  <c r="X302" i="3"/>
  <c r="AC302" i="3"/>
  <c r="AH302" i="3"/>
  <c r="C303" i="3"/>
  <c r="D303" i="3"/>
  <c r="I303" i="3"/>
  <c r="J303" i="3"/>
  <c r="N303" i="3"/>
  <c r="S303" i="3"/>
  <c r="X303" i="3"/>
  <c r="AC303" i="3"/>
  <c r="AH303" i="3"/>
  <c r="C304" i="3"/>
  <c r="D304" i="3"/>
  <c r="I304" i="3"/>
  <c r="J304" i="3"/>
  <c r="N304" i="3"/>
  <c r="S304" i="3"/>
  <c r="X304" i="3"/>
  <c r="AC304" i="3"/>
  <c r="AH304" i="3"/>
  <c r="C305" i="3"/>
  <c r="D305" i="3"/>
  <c r="I305" i="3"/>
  <c r="J305" i="3"/>
  <c r="N305" i="3"/>
  <c r="S305" i="3"/>
  <c r="X305" i="3"/>
  <c r="AC305" i="3"/>
  <c r="AH305" i="3"/>
  <c r="C306" i="3"/>
  <c r="D306" i="3"/>
  <c r="I306" i="3"/>
  <c r="J306" i="3"/>
  <c r="N306" i="3"/>
  <c r="S306" i="3"/>
  <c r="X306" i="3"/>
  <c r="AC306" i="3"/>
  <c r="AH306" i="3"/>
  <c r="C307" i="3"/>
  <c r="D307" i="3"/>
  <c r="I307" i="3"/>
  <c r="J307" i="3"/>
  <c r="N307" i="3"/>
  <c r="S307" i="3"/>
  <c r="X307" i="3"/>
  <c r="AC307" i="3"/>
  <c r="AH307" i="3"/>
  <c r="C308" i="3"/>
  <c r="D308" i="3"/>
  <c r="I308" i="3"/>
  <c r="J308" i="3"/>
  <c r="N308" i="3"/>
  <c r="S308" i="3"/>
  <c r="X308" i="3"/>
  <c r="AC308" i="3"/>
  <c r="AH308" i="3"/>
  <c r="C309" i="3"/>
  <c r="D309" i="3"/>
  <c r="I309" i="3"/>
  <c r="J309" i="3"/>
  <c r="N309" i="3"/>
  <c r="S309" i="3"/>
  <c r="X309" i="3"/>
  <c r="AC309" i="3"/>
  <c r="AH309" i="3"/>
  <c r="AJ309" i="3" s="1"/>
  <c r="C310" i="3"/>
  <c r="D310" i="3"/>
  <c r="I310" i="3"/>
  <c r="J310" i="3"/>
  <c r="N310" i="3"/>
  <c r="S310" i="3"/>
  <c r="X310" i="3"/>
  <c r="AC310" i="3"/>
  <c r="AH310" i="3"/>
  <c r="C311" i="3"/>
  <c r="D311" i="3"/>
  <c r="I311" i="3"/>
  <c r="J311" i="3"/>
  <c r="N311" i="3"/>
  <c r="S311" i="3"/>
  <c r="X311" i="3"/>
  <c r="AC311" i="3"/>
  <c r="AH311"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N12" i="2"/>
  <c r="T12" i="2"/>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111" i="2" s="1"/>
  <c r="T112" i="2" s="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236" i="2" s="1"/>
  <c r="T237" i="2" s="1"/>
  <c r="T238" i="2" s="1"/>
  <c r="T239" i="2" s="1"/>
  <c r="T240" i="2" s="1"/>
  <c r="T241" i="2" s="1"/>
  <c r="T242" i="2" s="1"/>
  <c r="T243" i="2" s="1"/>
  <c r="T244" i="2" s="1"/>
  <c r="T245" i="2" s="1"/>
  <c r="T246" i="2" s="1"/>
  <c r="T247" i="2" s="1"/>
  <c r="T248" i="2" s="1"/>
  <c r="T249" i="2" s="1"/>
  <c r="T250" i="2" s="1"/>
  <c r="T251" i="2" s="1"/>
  <c r="T252" i="2" s="1"/>
  <c r="T253" i="2" s="1"/>
  <c r="T254" i="2" s="1"/>
  <c r="T255" i="2" s="1"/>
  <c r="T256" i="2" s="1"/>
  <c r="T257" i="2" s="1"/>
  <c r="T258" i="2" s="1"/>
  <c r="T259" i="2" s="1"/>
  <c r="T260" i="2" s="1"/>
  <c r="T261" i="2" s="1"/>
  <c r="T262" i="2" s="1"/>
  <c r="T263" i="2" s="1"/>
  <c r="T264" i="2" s="1"/>
  <c r="T265" i="2" s="1"/>
  <c r="T266" i="2" s="1"/>
  <c r="T267" i="2" s="1"/>
  <c r="T268" i="2" s="1"/>
  <c r="T269" i="2" s="1"/>
  <c r="T270" i="2" s="1"/>
  <c r="T271" i="2" s="1"/>
  <c r="T272" i="2" s="1"/>
  <c r="T273" i="2" s="1"/>
  <c r="T274" i="2" s="1"/>
  <c r="T275" i="2" s="1"/>
  <c r="T276" i="2" s="1"/>
  <c r="T277" i="2" s="1"/>
  <c r="T278" i="2" s="1"/>
  <c r="T279" i="2" s="1"/>
  <c r="T280" i="2" s="1"/>
  <c r="T281" i="2" s="1"/>
  <c r="T282" i="2" s="1"/>
  <c r="T283" i="2" s="1"/>
  <c r="T284" i="2" s="1"/>
  <c r="T285" i="2" s="1"/>
  <c r="T286" i="2" s="1"/>
  <c r="T287" i="2" s="1"/>
  <c r="T288" i="2" s="1"/>
  <c r="T289" i="2" s="1"/>
  <c r="T290" i="2" s="1"/>
  <c r="T291" i="2" s="1"/>
  <c r="T292" i="2" s="1"/>
  <c r="T293" i="2" s="1"/>
  <c r="T294" i="2" s="1"/>
  <c r="T295" i="2" s="1"/>
  <c r="T296" i="2" s="1"/>
  <c r="T297" i="2" s="1"/>
  <c r="T298" i="2" s="1"/>
  <c r="T299" i="2" s="1"/>
  <c r="T300" i="2" s="1"/>
  <c r="T301" i="2" s="1"/>
  <c r="T302" i="2" s="1"/>
  <c r="T303" i="2" s="1"/>
  <c r="T304" i="2" s="1"/>
  <c r="T305" i="2" s="1"/>
  <c r="T306" i="2" s="1"/>
  <c r="T307" i="2" s="1"/>
  <c r="T308" i="2" s="1"/>
  <c r="T309" i="2" s="1"/>
  <c r="T310" i="2" s="1"/>
  <c r="U12" i="2"/>
  <c r="X12" i="2"/>
  <c r="Y12" i="2"/>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s="1"/>
  <c r="Y115" i="2" s="1"/>
  <c r="Y116" i="2" s="1"/>
  <c r="Y117" i="2" s="1"/>
  <c r="Y118" i="2" s="1"/>
  <c r="Y119" i="2" s="1"/>
  <c r="Y120" i="2" s="1"/>
  <c r="Y121" i="2" s="1"/>
  <c r="Y122" i="2" s="1"/>
  <c r="Y123" i="2" s="1"/>
  <c r="Y124" i="2" s="1"/>
  <c r="Y125" i="2" s="1"/>
  <c r="Y126" i="2" s="1"/>
  <c r="Y127" i="2" s="1"/>
  <c r="Y128" i="2" s="1"/>
  <c r="Y129" i="2" s="1"/>
  <c r="Y130" i="2" s="1"/>
  <c r="Y131" i="2" s="1"/>
  <c r="Y132" i="2" s="1"/>
  <c r="Y133" i="2" s="1"/>
  <c r="Y134" i="2" s="1"/>
  <c r="Y135" i="2" s="1"/>
  <c r="Y136" i="2" s="1"/>
  <c r="Y137" i="2" s="1"/>
  <c r="Y138" i="2" s="1"/>
  <c r="Y139" i="2" s="1"/>
  <c r="Y140" i="2" s="1"/>
  <c r="Y141" i="2" s="1"/>
  <c r="Y142" i="2" s="1"/>
  <c r="Y143" i="2" s="1"/>
  <c r="Y144" i="2" s="1"/>
  <c r="Y145" i="2" s="1"/>
  <c r="Y146" i="2" s="1"/>
  <c r="Y147" i="2" s="1"/>
  <c r="Y148" i="2" s="1"/>
  <c r="Y149" i="2" s="1"/>
  <c r="Y150" i="2" s="1"/>
  <c r="Y151" i="2" s="1"/>
  <c r="Y152" i="2" s="1"/>
  <c r="Y153" i="2" s="1"/>
  <c r="Y154" i="2" s="1"/>
  <c r="Y155" i="2" s="1"/>
  <c r="Y156" i="2" s="1"/>
  <c r="Y157" i="2" s="1"/>
  <c r="Y158" i="2" s="1"/>
  <c r="Y159" i="2" s="1"/>
  <c r="Y160" i="2" s="1"/>
  <c r="Y161" i="2" s="1"/>
  <c r="Y162" i="2" s="1"/>
  <c r="Y163" i="2" s="1"/>
  <c r="Y164" i="2" s="1"/>
  <c r="Y165" i="2" s="1"/>
  <c r="Y166" i="2" s="1"/>
  <c r="Y167" i="2" s="1"/>
  <c r="Y168" i="2" s="1"/>
  <c r="Y169" i="2" s="1"/>
  <c r="Y170" i="2" s="1"/>
  <c r="Y171" i="2" s="1"/>
  <c r="Y172" i="2" s="1"/>
  <c r="Y173" i="2" s="1"/>
  <c r="Y174" i="2" s="1"/>
  <c r="Y175" i="2" s="1"/>
  <c r="Y176" i="2" s="1"/>
  <c r="Y177" i="2" s="1"/>
  <c r="Y178" i="2" s="1"/>
  <c r="Y179" i="2" s="1"/>
  <c r="Y180" i="2" s="1"/>
  <c r="Y181" i="2" s="1"/>
  <c r="Y182" i="2" s="1"/>
  <c r="Y183" i="2" s="1"/>
  <c r="Y184" i="2" s="1"/>
  <c r="Y185" i="2" s="1"/>
  <c r="Y186" i="2" s="1"/>
  <c r="Y187" i="2" s="1"/>
  <c r="Y188" i="2" s="1"/>
  <c r="Y189" i="2" s="1"/>
  <c r="Y190" i="2" s="1"/>
  <c r="Y191" i="2" s="1"/>
  <c r="Y192" i="2" s="1"/>
  <c r="Y193" i="2" s="1"/>
  <c r="Y194" i="2" s="1"/>
  <c r="Y195" i="2" s="1"/>
  <c r="Y196" i="2" s="1"/>
  <c r="Y197" i="2" s="1"/>
  <c r="Y198" i="2" s="1"/>
  <c r="Y199" i="2" s="1"/>
  <c r="Y200" i="2" s="1"/>
  <c r="Y201" i="2" s="1"/>
  <c r="Y202" i="2" s="1"/>
  <c r="Y203" i="2" s="1"/>
  <c r="Y204" i="2" s="1"/>
  <c r="Y205" i="2" s="1"/>
  <c r="Y206" i="2" s="1"/>
  <c r="Y207" i="2" s="1"/>
  <c r="Y208" i="2" s="1"/>
  <c r="Y209" i="2" s="1"/>
  <c r="Y210" i="2" s="1"/>
  <c r="Y211" i="2" s="1"/>
  <c r="Y212" i="2" s="1"/>
  <c r="Y213" i="2" s="1"/>
  <c r="Y214" i="2" s="1"/>
  <c r="Y215" i="2" s="1"/>
  <c r="Y216" i="2" s="1"/>
  <c r="Y217" i="2" s="1"/>
  <c r="Y218" i="2" s="1"/>
  <c r="Y219" i="2" s="1"/>
  <c r="Y220" i="2" s="1"/>
  <c r="Y221" i="2" s="1"/>
  <c r="Y222" i="2" s="1"/>
  <c r="Y223" i="2" s="1"/>
  <c r="Y224" i="2" s="1"/>
  <c r="Y225" i="2" s="1"/>
  <c r="Y226" i="2" s="1"/>
  <c r="Y227" i="2" s="1"/>
  <c r="Y228" i="2" s="1"/>
  <c r="Y229" i="2" s="1"/>
  <c r="Y230" i="2" s="1"/>
  <c r="Y231" i="2" s="1"/>
  <c r="Y232" i="2" s="1"/>
  <c r="Y233" i="2" s="1"/>
  <c r="Y234" i="2" s="1"/>
  <c r="Y235" i="2" s="1"/>
  <c r="Y236" i="2" s="1"/>
  <c r="Y237" i="2" s="1"/>
  <c r="Y238" i="2" s="1"/>
  <c r="Y239" i="2" s="1"/>
  <c r="Y240" i="2" s="1"/>
  <c r="Y241" i="2" s="1"/>
  <c r="Y242" i="2" s="1"/>
  <c r="Y243" i="2" s="1"/>
  <c r="Y244" i="2" s="1"/>
  <c r="Y245" i="2" s="1"/>
  <c r="Y246" i="2" s="1"/>
  <c r="Y247" i="2" s="1"/>
  <c r="Y248" i="2" s="1"/>
  <c r="Y249" i="2" s="1"/>
  <c r="Y250" i="2" s="1"/>
  <c r="Y251" i="2" s="1"/>
  <c r="Y252" i="2" s="1"/>
  <c r="Y253" i="2" s="1"/>
  <c r="Y254" i="2" s="1"/>
  <c r="Y255" i="2" s="1"/>
  <c r="Y256" i="2" s="1"/>
  <c r="Y257" i="2" s="1"/>
  <c r="Y258" i="2" s="1"/>
  <c r="Y259" i="2" s="1"/>
  <c r="Y260" i="2" s="1"/>
  <c r="Y261" i="2" s="1"/>
  <c r="Y262" i="2" s="1"/>
  <c r="Y263" i="2" s="1"/>
  <c r="Y264" i="2" s="1"/>
  <c r="Y265" i="2" s="1"/>
  <c r="Y266" i="2" s="1"/>
  <c r="Y267" i="2" s="1"/>
  <c r="Y268" i="2" s="1"/>
  <c r="Y269" i="2" s="1"/>
  <c r="Y270" i="2" s="1"/>
  <c r="Y271" i="2" s="1"/>
  <c r="Y272" i="2" s="1"/>
  <c r="Y273" i="2" s="1"/>
  <c r="Y274" i="2" s="1"/>
  <c r="Y275" i="2" s="1"/>
  <c r="Y276" i="2" s="1"/>
  <c r="Y277" i="2" s="1"/>
  <c r="Y278" i="2" s="1"/>
  <c r="Y279" i="2" s="1"/>
  <c r="Y280" i="2" s="1"/>
  <c r="Y281" i="2" s="1"/>
  <c r="Y282" i="2" s="1"/>
  <c r="Y283" i="2" s="1"/>
  <c r="Y284" i="2" s="1"/>
  <c r="Y285" i="2" s="1"/>
  <c r="Y286" i="2" s="1"/>
  <c r="Y287" i="2" s="1"/>
  <c r="Y288" i="2" s="1"/>
  <c r="Y289" i="2" s="1"/>
  <c r="Y290" i="2" s="1"/>
  <c r="Y291" i="2" s="1"/>
  <c r="Y292" i="2" s="1"/>
  <c r="Y293" i="2" s="1"/>
  <c r="Y294" i="2" s="1"/>
  <c r="Y295" i="2" s="1"/>
  <c r="Y296" i="2" s="1"/>
  <c r="Y297" i="2" s="1"/>
  <c r="Y298" i="2" s="1"/>
  <c r="Y299" i="2" s="1"/>
  <c r="Y300" i="2" s="1"/>
  <c r="Y301" i="2" s="1"/>
  <c r="Y302" i="2" s="1"/>
  <c r="Y303" i="2" s="1"/>
  <c r="Y304" i="2" s="1"/>
  <c r="Y305" i="2" s="1"/>
  <c r="Y306" i="2" s="1"/>
  <c r="Y307" i="2" s="1"/>
  <c r="Y308" i="2" s="1"/>
  <c r="Y309" i="2" s="1"/>
  <c r="Y310" i="2" s="1"/>
  <c r="N13" i="2"/>
  <c r="U13" i="2"/>
  <c r="U14" i="2" s="1"/>
  <c r="U15" i="2" s="1"/>
  <c r="U16" i="2" s="1"/>
  <c r="U17" i="2" s="1"/>
  <c r="U18" i="2" s="1"/>
  <c r="U19" i="2" s="1"/>
  <c r="U20" i="2" s="1"/>
  <c r="U21" i="2" s="1"/>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U66" i="2" s="1"/>
  <c r="U67" i="2" s="1"/>
  <c r="U68" i="2" s="1"/>
  <c r="U69" i="2" s="1"/>
  <c r="U70" i="2" s="1"/>
  <c r="U71" i="2" s="1"/>
  <c r="U72" i="2" s="1"/>
  <c r="U73" i="2" s="1"/>
  <c r="U74" i="2" s="1"/>
  <c r="U75" i="2" s="1"/>
  <c r="U76" i="2" s="1"/>
  <c r="U77" i="2" s="1"/>
  <c r="U78" i="2" s="1"/>
  <c r="U79" i="2" s="1"/>
  <c r="U80" i="2" s="1"/>
  <c r="U81" i="2" s="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U128" i="2" s="1"/>
  <c r="U129" i="2" s="1"/>
  <c r="U130" i="2" s="1"/>
  <c r="U131" i="2" s="1"/>
  <c r="U132" i="2" s="1"/>
  <c r="U133" i="2" s="1"/>
  <c r="U134" i="2" s="1"/>
  <c r="U135" i="2" s="1"/>
  <c r="U136" i="2" s="1"/>
  <c r="U137" i="2" s="1"/>
  <c r="U138" i="2" s="1"/>
  <c r="U139" i="2" s="1"/>
  <c r="U140" i="2" s="1"/>
  <c r="U141" i="2" s="1"/>
  <c r="U142" i="2" s="1"/>
  <c r="U143" i="2" s="1"/>
  <c r="U144" i="2" s="1"/>
  <c r="U145" i="2" s="1"/>
  <c r="U146" i="2" s="1"/>
  <c r="U147" i="2" s="1"/>
  <c r="U148" i="2" s="1"/>
  <c r="U149" i="2" s="1"/>
  <c r="U150" i="2" s="1"/>
  <c r="U151" i="2" s="1"/>
  <c r="U152" i="2" s="1"/>
  <c r="U153" i="2" s="1"/>
  <c r="U154" i="2" s="1"/>
  <c r="U155" i="2" s="1"/>
  <c r="U156" i="2" s="1"/>
  <c r="U157" i="2" s="1"/>
  <c r="U158" i="2" s="1"/>
  <c r="U159" i="2" s="1"/>
  <c r="U160" i="2" s="1"/>
  <c r="U161" i="2" s="1"/>
  <c r="U162" i="2" s="1"/>
  <c r="U163" i="2" s="1"/>
  <c r="U164" i="2" s="1"/>
  <c r="U165" i="2" s="1"/>
  <c r="U166" i="2" s="1"/>
  <c r="U167" i="2" s="1"/>
  <c r="U168" i="2" s="1"/>
  <c r="U169" i="2" s="1"/>
  <c r="U170" i="2" s="1"/>
  <c r="U171" i="2" s="1"/>
  <c r="U172" i="2" s="1"/>
  <c r="U173" i="2" s="1"/>
  <c r="U174" i="2" s="1"/>
  <c r="U175" i="2" s="1"/>
  <c r="U176" i="2" s="1"/>
  <c r="U177" i="2" s="1"/>
  <c r="U178" i="2" s="1"/>
  <c r="U179" i="2" s="1"/>
  <c r="U180" i="2" s="1"/>
  <c r="U181" i="2" s="1"/>
  <c r="U182" i="2" s="1"/>
  <c r="U183" i="2" s="1"/>
  <c r="U184" i="2" s="1"/>
  <c r="U185" i="2" s="1"/>
  <c r="U186" i="2" s="1"/>
  <c r="U187" i="2" s="1"/>
  <c r="U188" i="2" s="1"/>
  <c r="U189" i="2" s="1"/>
  <c r="U190" i="2" s="1"/>
  <c r="U191" i="2" s="1"/>
  <c r="U192" i="2" s="1"/>
  <c r="U193" i="2" s="1"/>
  <c r="U194" i="2" s="1"/>
  <c r="U195" i="2" s="1"/>
  <c r="U196" i="2" s="1"/>
  <c r="U197" i="2" s="1"/>
  <c r="U198" i="2" s="1"/>
  <c r="U199" i="2" s="1"/>
  <c r="U200" i="2" s="1"/>
  <c r="U201" i="2" s="1"/>
  <c r="U202" i="2" s="1"/>
  <c r="U203" i="2" s="1"/>
  <c r="U204" i="2" s="1"/>
  <c r="U205" i="2" s="1"/>
  <c r="U206" i="2" s="1"/>
  <c r="U207" i="2" s="1"/>
  <c r="U208" i="2" s="1"/>
  <c r="U209" i="2" s="1"/>
  <c r="U210" i="2" s="1"/>
  <c r="U211" i="2" s="1"/>
  <c r="U212" i="2" s="1"/>
  <c r="U213" i="2" s="1"/>
  <c r="U214" i="2" s="1"/>
  <c r="U215" i="2" s="1"/>
  <c r="U216" i="2" s="1"/>
  <c r="U217" i="2" s="1"/>
  <c r="U218" i="2" s="1"/>
  <c r="U219" i="2" s="1"/>
  <c r="U220" i="2" s="1"/>
  <c r="U221" i="2" s="1"/>
  <c r="U222" i="2" s="1"/>
  <c r="U223" i="2" s="1"/>
  <c r="U224" i="2" s="1"/>
  <c r="U225" i="2" s="1"/>
  <c r="U226" i="2" s="1"/>
  <c r="U227" i="2" s="1"/>
  <c r="U228" i="2" s="1"/>
  <c r="U229" i="2" s="1"/>
  <c r="U230" i="2" s="1"/>
  <c r="U231" i="2" s="1"/>
  <c r="U232" i="2" s="1"/>
  <c r="U233" i="2" s="1"/>
  <c r="U234" i="2" s="1"/>
  <c r="U235" i="2" s="1"/>
  <c r="U236" i="2" s="1"/>
  <c r="U237" i="2" s="1"/>
  <c r="U238" i="2" s="1"/>
  <c r="U239" i="2" s="1"/>
  <c r="U240" i="2" s="1"/>
  <c r="U241" i="2" s="1"/>
  <c r="U242" i="2" s="1"/>
  <c r="U243" i="2" s="1"/>
  <c r="U244" i="2" s="1"/>
  <c r="U245" i="2" s="1"/>
  <c r="U246" i="2" s="1"/>
  <c r="U247" i="2" s="1"/>
  <c r="U248" i="2" s="1"/>
  <c r="U249" i="2" s="1"/>
  <c r="U250" i="2" s="1"/>
  <c r="U251" i="2" s="1"/>
  <c r="U252" i="2" s="1"/>
  <c r="U253" i="2" s="1"/>
  <c r="U254" i="2" s="1"/>
  <c r="U255" i="2" s="1"/>
  <c r="U256" i="2" s="1"/>
  <c r="U257" i="2" s="1"/>
  <c r="U258" i="2" s="1"/>
  <c r="U259" i="2" s="1"/>
  <c r="U260" i="2" s="1"/>
  <c r="U261" i="2" s="1"/>
  <c r="U262" i="2" s="1"/>
  <c r="U263" i="2" s="1"/>
  <c r="U264" i="2" s="1"/>
  <c r="U265" i="2" s="1"/>
  <c r="U266" i="2" s="1"/>
  <c r="U267" i="2" s="1"/>
  <c r="U268" i="2" s="1"/>
  <c r="U269" i="2" s="1"/>
  <c r="U270" i="2" s="1"/>
  <c r="U271" i="2" s="1"/>
  <c r="U272" i="2" s="1"/>
  <c r="U273" i="2" s="1"/>
  <c r="U274" i="2" s="1"/>
  <c r="U275" i="2" s="1"/>
  <c r="U276" i="2" s="1"/>
  <c r="U277" i="2" s="1"/>
  <c r="U278" i="2" s="1"/>
  <c r="U279" i="2" s="1"/>
  <c r="U280" i="2" s="1"/>
  <c r="U281" i="2" s="1"/>
  <c r="U282" i="2" s="1"/>
  <c r="U283" i="2" s="1"/>
  <c r="U284" i="2" s="1"/>
  <c r="U285" i="2" s="1"/>
  <c r="U286" i="2" s="1"/>
  <c r="U287" i="2" s="1"/>
  <c r="U288" i="2" s="1"/>
  <c r="U289" i="2" s="1"/>
  <c r="U290" i="2" s="1"/>
  <c r="U291" i="2" s="1"/>
  <c r="U292" i="2" s="1"/>
  <c r="U293" i="2" s="1"/>
  <c r="U294" i="2" s="1"/>
  <c r="U295" i="2" s="1"/>
  <c r="U296" i="2" s="1"/>
  <c r="U297" i="2" s="1"/>
  <c r="U298" i="2" s="1"/>
  <c r="U299" i="2" s="1"/>
  <c r="U300" i="2" s="1"/>
  <c r="U301" i="2" s="1"/>
  <c r="U302" i="2" s="1"/>
  <c r="U303" i="2" s="1"/>
  <c r="U304" i="2" s="1"/>
  <c r="U305" i="2" s="1"/>
  <c r="U306" i="2" s="1"/>
  <c r="U307" i="2" s="1"/>
  <c r="U308" i="2" s="1"/>
  <c r="U309" i="2" s="1"/>
  <c r="U310" i="2" s="1"/>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J314" i="2"/>
  <c r="F316" i="2"/>
  <c r="B317" i="2"/>
  <c r="F317" i="2"/>
  <c r="B318" i="2"/>
  <c r="F318" i="2"/>
  <c r="B319" i="2"/>
  <c r="F319" i="2"/>
  <c r="G319" i="2"/>
  <c r="B320" i="2"/>
  <c r="F320" i="2"/>
  <c r="B321" i="2"/>
  <c r="F321" i="2"/>
  <c r="B322" i="2"/>
  <c r="F322" i="2"/>
  <c r="B323" i="2"/>
  <c r="F323" i="2"/>
  <c r="B324" i="2"/>
  <c r="F324" i="2"/>
  <c r="B325" i="2"/>
  <c r="F325" i="2"/>
  <c r="B326" i="2"/>
  <c r="F326" i="2"/>
  <c r="B327" i="2"/>
  <c r="F327" i="2"/>
  <c r="B328" i="2"/>
  <c r="F328" i="2"/>
  <c r="B329" i="2"/>
  <c r="F329" i="2"/>
  <c r="B330" i="2"/>
  <c r="F330" i="2"/>
  <c r="B331" i="2"/>
  <c r="F331" i="2"/>
  <c r="B332" i="2"/>
  <c r="F332" i="2"/>
  <c r="B333" i="2"/>
  <c r="F333" i="2"/>
  <c r="B334" i="2"/>
  <c r="F334" i="2"/>
  <c r="B335" i="2"/>
  <c r="F335" i="2"/>
  <c r="F336" i="2"/>
  <c r="F337" i="2"/>
  <c r="F338" i="2"/>
  <c r="G14" i="24"/>
  <c r="G15" i="24"/>
  <c r="G16" i="24"/>
  <c r="C21" i="24"/>
  <c r="G21" i="24"/>
  <c r="R21" i="24" s="1"/>
  <c r="C15" i="31" s="1"/>
  <c r="O21" i="24"/>
  <c r="P21" i="24"/>
  <c r="P22" i="24" s="1"/>
  <c r="P23" i="24" s="1"/>
  <c r="P24" i="24" s="1"/>
  <c r="P25" i="24" s="1"/>
  <c r="P26" i="24" s="1"/>
  <c r="P27" i="24" s="1"/>
  <c r="P28" i="24" s="1"/>
  <c r="P29" i="24" s="1"/>
  <c r="P30" i="24" s="1"/>
  <c r="P31" i="24" s="1"/>
  <c r="P32" i="24" s="1"/>
  <c r="P33" i="24" s="1"/>
  <c r="P34" i="24" s="1"/>
  <c r="P35" i="24" s="1"/>
  <c r="P36" i="24" s="1"/>
  <c r="P37" i="24" s="1"/>
  <c r="P38" i="24" s="1"/>
  <c r="P39" i="24" s="1"/>
  <c r="P40" i="24" s="1"/>
  <c r="F22" i="24"/>
  <c r="G22" i="24"/>
  <c r="O22" i="24"/>
  <c r="O23" i="24" s="1"/>
  <c r="O24" i="24" s="1"/>
  <c r="O25" i="24" s="1"/>
  <c r="O26" i="24" s="1"/>
  <c r="O27" i="24" s="1"/>
  <c r="O28" i="24" s="1"/>
  <c r="O29" i="24" s="1"/>
  <c r="O30" i="24" s="1"/>
  <c r="O31" i="24" s="1"/>
  <c r="O32" i="24" s="1"/>
  <c r="O33" i="24" s="1"/>
  <c r="O34" i="24" s="1"/>
  <c r="O35" i="24" s="1"/>
  <c r="O36" i="24" s="1"/>
  <c r="O37" i="24" s="1"/>
  <c r="O38" i="24" s="1"/>
  <c r="O39" i="24" s="1"/>
  <c r="O40" i="24" s="1"/>
  <c r="F23" i="24"/>
  <c r="G23" i="24"/>
  <c r="F24" i="24"/>
  <c r="G24" i="24"/>
  <c r="F25" i="24"/>
  <c r="G25" i="24"/>
  <c r="F26" i="24"/>
  <c r="G26" i="24"/>
  <c r="F27" i="24"/>
  <c r="G27" i="24"/>
  <c r="F28" i="24"/>
  <c r="G28" i="24"/>
  <c r="F29" i="24"/>
  <c r="G29" i="24"/>
  <c r="F30" i="24"/>
  <c r="G30" i="24"/>
  <c r="F31" i="24"/>
  <c r="G31" i="24"/>
  <c r="F32" i="24"/>
  <c r="G32" i="24"/>
  <c r="F33" i="24"/>
  <c r="G33" i="24"/>
  <c r="F34" i="24"/>
  <c r="G34" i="24"/>
  <c r="F35" i="24"/>
  <c r="G35" i="24"/>
  <c r="F36" i="24"/>
  <c r="G36" i="24"/>
  <c r="F37" i="24"/>
  <c r="G37" i="24"/>
  <c r="F38" i="24"/>
  <c r="G38" i="24"/>
  <c r="F39" i="24"/>
  <c r="G39" i="24"/>
  <c r="F40" i="24"/>
  <c r="G40" i="24"/>
  <c r="A30" i="25"/>
  <c r="D5" i="18"/>
  <c r="D7" i="18"/>
  <c r="B16" i="18"/>
  <c r="B17" i="18" s="1"/>
  <c r="B18" i="18"/>
  <c r="B19" i="18" s="1"/>
  <c r="B40" i="18"/>
  <c r="B41" i="18" s="1"/>
  <c r="B42" i="18"/>
  <c r="B43" i="18"/>
  <c r="B44" i="18" s="1"/>
  <c r="B45" i="18" s="1"/>
  <c r="B46" i="18" s="1"/>
  <c r="B47" i="18" s="1"/>
  <c r="B48" i="18" s="1"/>
  <c r="B49" i="18" s="1"/>
  <c r="B50" i="18" s="1"/>
  <c r="B51" i="18" s="1"/>
  <c r="B52" i="18" s="1"/>
  <c r="B53" i="18" s="1"/>
  <c r="B54" i="18" s="1"/>
  <c r="B55" i="18" s="1"/>
  <c r="B56" i="18" s="1"/>
  <c r="B57" i="18" s="1"/>
  <c r="B58" i="18" s="1"/>
  <c r="B64" i="18"/>
  <c r="B65" i="18" s="1"/>
  <c r="B66" i="18" s="1"/>
  <c r="B67" i="18" s="1"/>
  <c r="B68" i="18" s="1"/>
  <c r="B80" i="18"/>
  <c r="B81" i="18" s="1"/>
  <c r="B82" i="18" s="1"/>
  <c r="B83" i="18" s="1"/>
  <c r="B84" i="18" s="1"/>
  <c r="B85" i="18" s="1"/>
  <c r="B86" i="18" s="1"/>
  <c r="B87" i="18" s="1"/>
  <c r="B88" i="18" s="1"/>
  <c r="B126" i="18"/>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C126" i="18"/>
  <c r="C127" i="18"/>
  <c r="C128" i="18"/>
  <c r="C129" i="18"/>
  <c r="C130" i="18"/>
  <c r="C131" i="18"/>
  <c r="C132" i="18"/>
  <c r="C133" i="18"/>
  <c r="C134" i="18"/>
  <c r="C135" i="18"/>
  <c r="C136" i="18"/>
  <c r="C137" i="18"/>
  <c r="C138" i="18"/>
  <c r="C139" i="18"/>
  <c r="C140" i="18"/>
  <c r="C141" i="18"/>
  <c r="C142" i="18"/>
  <c r="C143" i="18"/>
  <c r="C144" i="18"/>
  <c r="C145" i="18"/>
  <c r="D5" i="31"/>
  <c r="D7" i="31"/>
  <c r="B16" i="31"/>
  <c r="B40" i="31"/>
  <c r="B41" i="31"/>
  <c r="B42" i="31" s="1"/>
  <c r="B43" i="31" s="1"/>
  <c r="B44" i="31" s="1"/>
  <c r="B45" i="31" s="1"/>
  <c r="B46" i="31" s="1"/>
  <c r="B47" i="31" s="1"/>
  <c r="B48" i="31" s="1"/>
  <c r="B49" i="31" s="1"/>
  <c r="B50" i="31" s="1"/>
  <c r="B51" i="31" s="1"/>
  <c r="B52" i="31" s="1"/>
  <c r="B53" i="31" s="1"/>
  <c r="B54" i="31" s="1"/>
  <c r="B55" i="31" s="1"/>
  <c r="B56" i="31" s="1"/>
  <c r="B57" i="31" s="1"/>
  <c r="B58" i="31" s="1"/>
  <c r="B59" i="31"/>
  <c r="B65" i="31"/>
  <c r="B66" i="31" s="1"/>
  <c r="B67" i="31" s="1"/>
  <c r="B68" i="31" s="1"/>
  <c r="B69" i="31" s="1"/>
  <c r="B70" i="31" s="1"/>
  <c r="B71" i="31" s="1"/>
  <c r="B72" i="31" s="1"/>
  <c r="B73" i="31" s="1"/>
  <c r="B74" i="31" s="1"/>
  <c r="B75" i="31" s="1"/>
  <c r="B76" i="31" s="1"/>
  <c r="B77" i="31" s="1"/>
  <c r="B78" i="31" s="1"/>
  <c r="B79" i="31" s="1"/>
  <c r="B80" i="31" s="1"/>
  <c r="B81" i="31" s="1"/>
  <c r="B82" i="31" s="1"/>
  <c r="B83" i="31" s="1"/>
  <c r="B84" i="31" s="1"/>
  <c r="C65" i="31"/>
  <c r="C66" i="31"/>
  <c r="C67" i="31"/>
  <c r="C68" i="31"/>
  <c r="C69" i="31"/>
  <c r="C70" i="31"/>
  <c r="C71" i="31"/>
  <c r="C72" i="31"/>
  <c r="C73" i="31"/>
  <c r="C74" i="31"/>
  <c r="C75" i="31"/>
  <c r="C76" i="31"/>
  <c r="C77" i="31"/>
  <c r="C78" i="31"/>
  <c r="C79" i="31"/>
  <c r="C80" i="31"/>
  <c r="C81" i="31"/>
  <c r="C82" i="31"/>
  <c r="C83" i="31"/>
  <c r="C84" i="31"/>
  <c r="D7" i="23"/>
  <c r="B16" i="23"/>
  <c r="B17" i="23" s="1"/>
  <c r="B18" i="23" s="1"/>
  <c r="B19" i="23" s="1"/>
  <c r="B20" i="23" s="1"/>
  <c r="B40" i="23"/>
  <c r="B41" i="23" s="1"/>
  <c r="B42" i="23" s="1"/>
  <c r="B43" i="23" s="1"/>
  <c r="B44" i="23" s="1"/>
  <c r="B45" i="23" s="1"/>
  <c r="B46" i="23" s="1"/>
  <c r="B47" i="23" s="1"/>
  <c r="B48" i="23" s="1"/>
  <c r="B49" i="23" s="1"/>
  <c r="B50" i="23" s="1"/>
  <c r="B51" i="23" s="1"/>
  <c r="B52" i="23" s="1"/>
  <c r="B53" i="23" s="1"/>
  <c r="B54" i="23" s="1"/>
  <c r="B55" i="23" s="1"/>
  <c r="B56" i="23" s="1"/>
  <c r="B57" i="23" s="1"/>
  <c r="B58" i="23" s="1"/>
  <c r="B59" i="23"/>
  <c r="B65" i="23"/>
  <c r="B66" i="23" s="1"/>
  <c r="B67" i="23" s="1"/>
  <c r="B68" i="23" s="1"/>
  <c r="B69" i="23" s="1"/>
  <c r="B70" i="23" s="1"/>
  <c r="B71" i="23" s="1"/>
  <c r="B72" i="23" s="1"/>
  <c r="B73" i="23" s="1"/>
  <c r="B74" i="23" s="1"/>
  <c r="B75" i="23" s="1"/>
  <c r="B76" i="23" s="1"/>
  <c r="B77" i="23" s="1"/>
  <c r="B78" i="23" s="1"/>
  <c r="B79" i="23" s="1"/>
  <c r="B80" i="23" s="1"/>
  <c r="B81" i="23" s="1"/>
  <c r="B82" i="23" s="1"/>
  <c r="B83" i="23" s="1"/>
  <c r="B84" i="23" s="1"/>
  <c r="C65" i="23"/>
  <c r="C66" i="23"/>
  <c r="C67" i="23"/>
  <c r="C68" i="23"/>
  <c r="C69" i="23"/>
  <c r="C70" i="23"/>
  <c r="C71" i="23"/>
  <c r="C72" i="23"/>
  <c r="C73" i="23"/>
  <c r="C74" i="23"/>
  <c r="C75" i="23"/>
  <c r="C76" i="23"/>
  <c r="C77" i="23"/>
  <c r="C78" i="23"/>
  <c r="C79" i="23"/>
  <c r="C80" i="23"/>
  <c r="C81" i="23"/>
  <c r="C82" i="23"/>
  <c r="C83" i="23"/>
  <c r="C84" i="23"/>
  <c r="D7" i="17"/>
  <c r="B230" i="17"/>
  <c r="B231" i="17" s="1"/>
  <c r="B232" i="17" s="1"/>
  <c r="B233" i="17" s="1"/>
  <c r="B234" i="17" s="1"/>
  <c r="B235" i="17" s="1"/>
  <c r="B236" i="17" s="1"/>
  <c r="B237" i="17" s="1"/>
  <c r="B238" i="17" s="1"/>
  <c r="B239" i="17" s="1"/>
  <c r="B240" i="17" s="1"/>
  <c r="B241" i="17" s="1"/>
  <c r="B242" i="17" s="1"/>
  <c r="B243" i="17" s="1"/>
  <c r="B244" i="17" s="1"/>
  <c r="B245" i="17" s="1"/>
  <c r="B246" i="17" s="1"/>
  <c r="B247" i="17" s="1"/>
  <c r="B248" i="17" s="1"/>
  <c r="B249" i="17" s="1"/>
  <c r="C230" i="17"/>
  <c r="C231" i="17"/>
  <c r="C232" i="17"/>
  <c r="C233" i="17"/>
  <c r="C234" i="17"/>
  <c r="C235" i="17"/>
  <c r="C236" i="17"/>
  <c r="C237" i="17"/>
  <c r="C238" i="17"/>
  <c r="C239" i="17"/>
  <c r="C240" i="17"/>
  <c r="C241" i="17"/>
  <c r="C242" i="17"/>
  <c r="C243" i="17"/>
  <c r="C244" i="17"/>
  <c r="C245" i="17"/>
  <c r="C246" i="17"/>
  <c r="C247" i="17"/>
  <c r="C248" i="17"/>
  <c r="C249" i="17"/>
  <c r="D5" i="29"/>
  <c r="D7" i="29"/>
  <c r="C55" i="29"/>
  <c r="C56" i="29"/>
  <c r="C57" i="29"/>
  <c r="C58" i="29"/>
  <c r="C59" i="29"/>
  <c r="C60" i="29"/>
  <c r="C61" i="29"/>
  <c r="C62" i="29"/>
  <c r="C63" i="29"/>
  <c r="C64" i="29"/>
  <c r="C65" i="29"/>
  <c r="C66" i="29"/>
  <c r="C67" i="29"/>
  <c r="C68" i="29"/>
  <c r="C69" i="29"/>
  <c r="C70" i="29"/>
  <c r="C71" i="29"/>
  <c r="C72" i="29"/>
  <c r="C73" i="29"/>
  <c r="C74" i="29"/>
  <c r="B189" i="29"/>
  <c r="B190" i="29" s="1"/>
  <c r="B191" i="29" s="1"/>
  <c r="B192" i="29"/>
  <c r="B193" i="29" s="1"/>
  <c r="B194" i="29" s="1"/>
  <c r="B195" i="29" s="1"/>
  <c r="B196" i="29" s="1"/>
  <c r="B197" i="29" s="1"/>
  <c r="B198" i="29" s="1"/>
  <c r="B199" i="29" s="1"/>
  <c r="B200" i="29" s="1"/>
  <c r="B201" i="29" s="1"/>
  <c r="B202" i="29" s="1"/>
  <c r="B203" i="29" s="1"/>
  <c r="B204" i="29" s="1"/>
  <c r="B205" i="29" s="1"/>
  <c r="B206" i="29" s="1"/>
  <c r="B207" i="29" s="1"/>
  <c r="B208" i="29" s="1"/>
  <c r="D5" i="26"/>
  <c r="D7" i="26"/>
  <c r="B72" i="26"/>
  <c r="B73" i="26" s="1"/>
  <c r="B74" i="26" s="1"/>
  <c r="B75" i="26" s="1"/>
  <c r="B76" i="26" s="1"/>
  <c r="B77" i="26" s="1"/>
  <c r="B78" i="26" s="1"/>
  <c r="B79" i="26" s="1"/>
  <c r="B80" i="26" s="1"/>
  <c r="B81" i="26" s="1"/>
  <c r="B82" i="26" s="1"/>
  <c r="B83" i="26" s="1"/>
  <c r="B84" i="26" s="1"/>
  <c r="B85" i="26" s="1"/>
  <c r="B86" i="26" s="1"/>
  <c r="B87" i="26" s="1"/>
  <c r="B88" i="26" s="1"/>
  <c r="B89" i="26" s="1"/>
  <c r="B90" i="26" s="1"/>
  <c r="B91" i="26" s="1"/>
  <c r="C74" i="26"/>
  <c r="C75" i="26"/>
  <c r="C76" i="26"/>
  <c r="C77" i="26"/>
  <c r="C78" i="26"/>
  <c r="C79" i="26"/>
  <c r="C80" i="26"/>
  <c r="C81" i="26"/>
  <c r="C82" i="26"/>
  <c r="C83" i="26"/>
  <c r="C84" i="26"/>
  <c r="C85" i="26"/>
  <c r="C86" i="26"/>
  <c r="C87" i="26"/>
  <c r="C88" i="26"/>
  <c r="C89" i="26"/>
  <c r="C90" i="26"/>
  <c r="C91" i="26"/>
  <c r="C92" i="26"/>
  <c r="C93" i="26"/>
  <c r="D5" i="1"/>
  <c r="B34" i="1"/>
  <c r="B35" i="1" s="1"/>
  <c r="B36" i="1" s="1"/>
  <c r="B37" i="1" s="1"/>
  <c r="B38" i="1" s="1"/>
  <c r="B39" i="1" s="1"/>
  <c r="B40" i="1" s="1"/>
  <c r="B41" i="1" s="1"/>
  <c r="B42" i="1" s="1"/>
  <c r="B43" i="1" s="1"/>
  <c r="B44" i="1" s="1"/>
  <c r="B45" i="1" s="1"/>
  <c r="B46" i="1" s="1"/>
  <c r="B47" i="1" s="1"/>
  <c r="B48" i="1" s="1"/>
  <c r="B49" i="1" s="1"/>
  <c r="B50" i="1" s="1"/>
  <c r="B51" i="1" s="1"/>
  <c r="B52" i="1" s="1"/>
  <c r="B53" i="1" s="1"/>
  <c r="C35" i="1"/>
  <c r="C36" i="1"/>
  <c r="C37" i="1"/>
  <c r="C38" i="1"/>
  <c r="C39" i="1"/>
  <c r="C40" i="1"/>
  <c r="C41" i="1"/>
  <c r="C42" i="1"/>
  <c r="C43" i="1"/>
  <c r="C44" i="1"/>
  <c r="C45" i="1"/>
  <c r="C46" i="1"/>
  <c r="C47" i="1"/>
  <c r="C48" i="1"/>
  <c r="C49" i="1"/>
  <c r="C50" i="1"/>
  <c r="C51" i="1"/>
  <c r="C52" i="1"/>
  <c r="C53" i="1"/>
  <c r="C54" i="1"/>
  <c r="C1" i="34"/>
  <c r="D1" i="34" s="1"/>
  <c r="E1" i="34" s="1"/>
  <c r="F1" i="34" s="1"/>
  <c r="AJ303" i="3" l="1"/>
  <c r="AJ273" i="3"/>
  <c r="AJ269" i="3"/>
  <c r="AJ265" i="3"/>
  <c r="AJ262" i="3"/>
  <c r="AJ239" i="3"/>
  <c r="AJ209" i="3"/>
  <c r="AJ205" i="3"/>
  <c r="AJ202" i="3"/>
  <c r="AJ201" i="3"/>
  <c r="AJ198" i="3"/>
  <c r="AJ157" i="3"/>
  <c r="AJ153" i="3"/>
  <c r="AJ150" i="3"/>
  <c r="AJ127" i="3"/>
  <c r="AJ113" i="3"/>
  <c r="AJ93" i="3"/>
  <c r="AJ89" i="3"/>
  <c r="AJ82" i="3"/>
  <c r="AJ68" i="3"/>
  <c r="AJ53" i="3"/>
  <c r="AJ310" i="3"/>
  <c r="AJ287" i="3"/>
  <c r="AJ257" i="3"/>
  <c r="AJ253" i="3"/>
  <c r="AJ249" i="3"/>
  <c r="AJ246" i="3"/>
  <c r="AJ223" i="3"/>
  <c r="AJ193" i="3"/>
  <c r="AJ190" i="3"/>
  <c r="AJ179" i="3"/>
  <c r="AJ177" i="3"/>
  <c r="AJ161" i="3"/>
  <c r="AJ145" i="3"/>
  <c r="AJ141" i="3"/>
  <c r="AJ137" i="3"/>
  <c r="AJ134" i="3"/>
  <c r="AJ117" i="3"/>
  <c r="AJ115" i="3"/>
  <c r="AJ111" i="3"/>
  <c r="AJ81" i="3"/>
  <c r="AJ77" i="3"/>
  <c r="AJ73" i="3"/>
  <c r="AJ66" i="3"/>
  <c r="AJ305" i="3"/>
  <c r="AJ301" i="3"/>
  <c r="AJ297" i="3"/>
  <c r="AJ294" i="3"/>
  <c r="AJ271" i="3"/>
  <c r="AJ241" i="3"/>
  <c r="AJ237" i="3"/>
  <c r="AJ233" i="3"/>
  <c r="AJ230" i="3"/>
  <c r="AJ207" i="3"/>
  <c r="AJ185" i="3"/>
  <c r="AJ182" i="3"/>
  <c r="AJ159" i="3"/>
  <c r="AJ125" i="3"/>
  <c r="AJ122" i="3"/>
  <c r="AJ97" i="3"/>
  <c r="AJ96" i="3"/>
  <c r="AJ95" i="3"/>
  <c r="AJ65" i="3"/>
  <c r="AJ61" i="3"/>
  <c r="AJ54" i="3"/>
  <c r="AJ51" i="3"/>
  <c r="AJ52" i="3"/>
  <c r="U43" i="10"/>
  <c r="U59" i="10"/>
  <c r="U54" i="10"/>
  <c r="U50" i="10"/>
  <c r="AJ47" i="3"/>
  <c r="AJ45" i="3"/>
  <c r="AJ49" i="3"/>
  <c r="AJ41" i="3"/>
  <c r="AJ38" i="3"/>
  <c r="AJ37" i="3"/>
  <c r="AJ34" i="3"/>
  <c r="AJ33" i="3"/>
  <c r="AJ32" i="3"/>
  <c r="AJ29" i="3"/>
  <c r="AJ26" i="3"/>
  <c r="AJ25" i="3"/>
  <c r="AJ24" i="3"/>
  <c r="AJ21" i="3"/>
  <c r="AJ302" i="3"/>
  <c r="AJ295" i="3"/>
  <c r="AJ286" i="3"/>
  <c r="AJ279" i="3"/>
  <c r="AJ270" i="3"/>
  <c r="AJ263" i="3"/>
  <c r="AJ254" i="3"/>
  <c r="AJ247" i="3"/>
  <c r="AJ238" i="3"/>
  <c r="AJ231" i="3"/>
  <c r="AJ222" i="3"/>
  <c r="AJ215" i="3"/>
  <c r="AJ206" i="3"/>
  <c r="AJ199" i="3"/>
  <c r="AJ183" i="3"/>
  <c r="AJ174" i="3"/>
  <c r="AJ167" i="3"/>
  <c r="AJ158" i="3"/>
  <c r="AJ151" i="3"/>
  <c r="AJ142" i="3"/>
  <c r="AJ135" i="3"/>
  <c r="AJ126" i="3"/>
  <c r="AJ119" i="3"/>
  <c r="AJ110" i="3"/>
  <c r="AJ103" i="3"/>
  <c r="AJ90" i="3"/>
  <c r="AJ88" i="3"/>
  <c r="AJ87" i="3"/>
  <c r="AJ74" i="3"/>
  <c r="AJ72" i="3"/>
  <c r="AJ71" i="3"/>
  <c r="AJ58" i="3"/>
  <c r="AJ56" i="3"/>
  <c r="AJ55" i="3"/>
  <c r="AJ42" i="3"/>
  <c r="AJ40" i="3"/>
  <c r="AJ39" i="3"/>
  <c r="AJ23" i="3"/>
  <c r="AJ307" i="3"/>
  <c r="AJ298" i="3"/>
  <c r="AJ291" i="3"/>
  <c r="AJ282" i="3"/>
  <c r="AJ275" i="3"/>
  <c r="AJ266" i="3"/>
  <c r="AJ259" i="3"/>
  <c r="AJ250" i="3"/>
  <c r="AJ243" i="3"/>
  <c r="AJ234" i="3"/>
  <c r="AJ227" i="3"/>
  <c r="AJ218" i="3"/>
  <c r="AJ211" i="3"/>
  <c r="AJ195" i="3"/>
  <c r="AJ186" i="3"/>
  <c r="AJ170" i="3"/>
  <c r="AJ163" i="3"/>
  <c r="AJ154" i="3"/>
  <c r="AJ147" i="3"/>
  <c r="AJ138" i="3"/>
  <c r="AJ131" i="3"/>
  <c r="AJ106" i="3"/>
  <c r="AJ99" i="3"/>
  <c r="AJ86" i="3"/>
  <c r="AJ84" i="3"/>
  <c r="AJ83" i="3"/>
  <c r="AJ70" i="3"/>
  <c r="AJ67" i="3"/>
  <c r="AJ36" i="3"/>
  <c r="AJ35" i="3"/>
  <c r="AJ22" i="3"/>
  <c r="AJ20" i="3"/>
  <c r="AJ191" i="3"/>
  <c r="AJ175" i="3"/>
  <c r="AJ118" i="3"/>
  <c r="AJ64" i="3"/>
  <c r="AJ63" i="3"/>
  <c r="AJ50" i="3"/>
  <c r="AJ48" i="3"/>
  <c r="AJ31" i="3"/>
  <c r="U45" i="10"/>
  <c r="G63" i="33"/>
  <c r="G64" i="33"/>
  <c r="G68" i="33"/>
  <c r="G72" i="33"/>
  <c r="G76" i="33"/>
  <c r="G80" i="33"/>
  <c r="G73" i="33"/>
  <c r="G77" i="33"/>
  <c r="G65" i="33"/>
  <c r="G69" i="33"/>
  <c r="G66" i="33"/>
  <c r="G70" i="33"/>
  <c r="G74" i="33"/>
  <c r="G78" i="33"/>
  <c r="G67" i="33"/>
  <c r="G71" i="33"/>
  <c r="G75" i="33"/>
  <c r="G79" i="33"/>
  <c r="S312" i="3"/>
  <c r="AJ306" i="3"/>
  <c r="AJ299" i="3"/>
  <c r="AJ290" i="3"/>
  <c r="AJ283" i="3"/>
  <c r="AJ274" i="3"/>
  <c r="AJ267" i="3"/>
  <c r="AJ258" i="3"/>
  <c r="AJ251" i="3"/>
  <c r="AJ242" i="3"/>
  <c r="AJ235" i="3"/>
  <c r="AJ226" i="3"/>
  <c r="AJ219" i="3"/>
  <c r="AJ210" i="3"/>
  <c r="AJ203" i="3"/>
  <c r="AJ194" i="3"/>
  <c r="AJ187" i="3"/>
  <c r="AJ178" i="3"/>
  <c r="AJ171" i="3"/>
  <c r="AJ162" i="3"/>
  <c r="AJ155" i="3"/>
  <c r="AJ146" i="3"/>
  <c r="AJ139" i="3"/>
  <c r="AJ130" i="3"/>
  <c r="AJ123" i="3"/>
  <c r="AJ114" i="3"/>
  <c r="AJ107" i="3"/>
  <c r="AJ98" i="3"/>
  <c r="AJ94" i="3"/>
  <c r="AJ92" i="3"/>
  <c r="AJ91" i="3"/>
  <c r="AJ78" i="3"/>
  <c r="AJ76" i="3"/>
  <c r="AJ75" i="3"/>
  <c r="AJ62" i="3"/>
  <c r="AJ60" i="3"/>
  <c r="AJ59" i="3"/>
  <c r="AJ46" i="3"/>
  <c r="AJ44" i="3"/>
  <c r="AJ43" i="3"/>
  <c r="AJ30" i="3"/>
  <c r="AJ28" i="3"/>
  <c r="AJ27" i="3"/>
  <c r="U49" i="10"/>
  <c r="U47" i="10"/>
  <c r="H85" i="2"/>
  <c r="H86" i="3" s="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36" i="11"/>
  <c r="I36" i="11" s="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G38" i="11"/>
  <c r="G39" i="11"/>
  <c r="G40" i="11"/>
  <c r="G41" i="11"/>
  <c r="G42" i="11"/>
  <c r="G43" i="11"/>
  <c r="G44" i="11"/>
  <c r="G45" i="11"/>
  <c r="G46" i="11"/>
  <c r="G47" i="11"/>
  <c r="G51" i="11"/>
  <c r="G55" i="11"/>
  <c r="G59" i="11"/>
  <c r="G48" i="11"/>
  <c r="G52" i="11"/>
  <c r="G56" i="11"/>
  <c r="G60" i="11"/>
  <c r="G49" i="11"/>
  <c r="G53" i="11"/>
  <c r="G57" i="11"/>
  <c r="G61" i="11"/>
  <c r="G50" i="11"/>
  <c r="G54" i="11"/>
  <c r="G58" i="11"/>
  <c r="G62" i="11"/>
  <c r="H64" i="33"/>
  <c r="H68" i="33"/>
  <c r="H72" i="33"/>
  <c r="H76" i="33"/>
  <c r="H80" i="33"/>
  <c r="F66" i="33"/>
  <c r="F70" i="33"/>
  <c r="F74" i="33"/>
  <c r="F78" i="33"/>
  <c r="H65" i="33"/>
  <c r="H69" i="33"/>
  <c r="H73" i="33"/>
  <c r="H77" i="33"/>
  <c r="F63" i="33"/>
  <c r="F67" i="33"/>
  <c r="F71" i="33"/>
  <c r="F75" i="33"/>
  <c r="F79" i="33"/>
  <c r="H66" i="33"/>
  <c r="H70" i="33"/>
  <c r="H74" i="33"/>
  <c r="H78" i="33"/>
  <c r="F64" i="33"/>
  <c r="F68" i="33"/>
  <c r="F72" i="33"/>
  <c r="F76" i="33"/>
  <c r="F80" i="33"/>
  <c r="H63" i="33"/>
  <c r="H67" i="33"/>
  <c r="H71" i="33"/>
  <c r="H75" i="33"/>
  <c r="H79" i="33"/>
  <c r="F65" i="33"/>
  <c r="F69" i="33"/>
  <c r="F73" i="33"/>
  <c r="F77" i="33"/>
  <c r="I22" i="24"/>
  <c r="J22" i="24"/>
  <c r="K22" i="24"/>
  <c r="H22" i="24"/>
  <c r="T62" i="30"/>
  <c r="AH312" i="3"/>
  <c r="AC312" i="3"/>
  <c r="X312" i="3"/>
  <c r="N312" i="3"/>
  <c r="T62" i="8"/>
  <c r="AF63" i="11"/>
  <c r="U61" i="10"/>
  <c r="T62" i="10"/>
  <c r="N81" i="33"/>
  <c r="T62" i="13"/>
  <c r="T62" i="9"/>
  <c r="U83" i="12"/>
  <c r="U71" i="4"/>
  <c r="AJ311" i="3"/>
  <c r="AJ17" i="3"/>
  <c r="AJ14" i="3"/>
  <c r="AJ18" i="3"/>
  <c r="AJ19" i="3"/>
  <c r="F35" i="29"/>
  <c r="V314" i="3"/>
  <c r="V313" i="3" s="1"/>
  <c r="D34" i="29"/>
  <c r="H36" i="29"/>
  <c r="U42" i="10"/>
  <c r="U38" i="10"/>
  <c r="U58" i="10"/>
  <c r="K38" i="24"/>
  <c r="J38" i="24"/>
  <c r="I38" i="24"/>
  <c r="H38" i="24"/>
  <c r="K34" i="24"/>
  <c r="J34" i="24"/>
  <c r="I34" i="24"/>
  <c r="H34" i="24"/>
  <c r="K30" i="24"/>
  <c r="J30" i="24"/>
  <c r="I30" i="24"/>
  <c r="H30" i="24"/>
  <c r="K28" i="24"/>
  <c r="I28" i="24"/>
  <c r="J28" i="24"/>
  <c r="H28" i="24"/>
  <c r="K40" i="24"/>
  <c r="J40" i="24"/>
  <c r="I40" i="24"/>
  <c r="H40" i="24"/>
  <c r="K36" i="24"/>
  <c r="J36" i="24"/>
  <c r="I36" i="24"/>
  <c r="H36" i="24"/>
  <c r="K32" i="24"/>
  <c r="J32" i="24"/>
  <c r="I32" i="24"/>
  <c r="H32" i="24"/>
  <c r="K39" i="24"/>
  <c r="H39" i="24"/>
  <c r="J39" i="24"/>
  <c r="I39" i="24"/>
  <c r="K37" i="24"/>
  <c r="H37" i="24"/>
  <c r="J37" i="24"/>
  <c r="I37" i="24"/>
  <c r="K35" i="24"/>
  <c r="H35" i="24"/>
  <c r="J35" i="24"/>
  <c r="I35" i="24"/>
  <c r="K33" i="24"/>
  <c r="H33" i="24"/>
  <c r="J33" i="24"/>
  <c r="I33" i="24"/>
  <c r="K31" i="24"/>
  <c r="H31" i="24"/>
  <c r="J31" i="24"/>
  <c r="I31" i="24"/>
  <c r="K29" i="24"/>
  <c r="H29" i="24"/>
  <c r="J29" i="24"/>
  <c r="I29" i="24"/>
  <c r="F39" i="29"/>
  <c r="D38" i="29"/>
  <c r="AA55" i="11"/>
  <c r="AB55" i="11" s="1"/>
  <c r="H87" i="2"/>
  <c r="H88" i="3" s="1"/>
  <c r="H306" i="2"/>
  <c r="H307" i="3" s="1"/>
  <c r="H298" i="2"/>
  <c r="H299" i="3" s="1"/>
  <c r="H101" i="2"/>
  <c r="H102" i="3" s="1"/>
  <c r="G154" i="2"/>
  <c r="G155" i="3" s="1"/>
  <c r="N21" i="24"/>
  <c r="C15" i="18" s="1"/>
  <c r="H310" i="2"/>
  <c r="H311" i="3" s="1"/>
  <c r="H302" i="2"/>
  <c r="H303" i="3" s="1"/>
  <c r="H294" i="2"/>
  <c r="H295" i="3" s="1"/>
  <c r="H105" i="2"/>
  <c r="H106" i="3" s="1"/>
  <c r="G304" i="2"/>
  <c r="G305" i="3" s="1"/>
  <c r="G296" i="2"/>
  <c r="G297" i="3" s="1"/>
  <c r="E28" i="13"/>
  <c r="I28" i="13" s="1"/>
  <c r="M28" i="13" s="1"/>
  <c r="G69" i="4"/>
  <c r="G13" i="2"/>
  <c r="G14" i="3" s="1"/>
  <c r="F14" i="2"/>
  <c r="F15" i="3" s="1"/>
  <c r="G42" i="2"/>
  <c r="G43" i="3" s="1"/>
  <c r="F43" i="2"/>
  <c r="F44" i="3" s="1"/>
  <c r="G76" i="2"/>
  <c r="G77" i="3" s="1"/>
  <c r="H125" i="2"/>
  <c r="H126" i="3" s="1"/>
  <c r="G148" i="2"/>
  <c r="G149" i="3" s="1"/>
  <c r="G158" i="2"/>
  <c r="G159" i="3" s="1"/>
  <c r="F160" i="2"/>
  <c r="F161" i="3" s="1"/>
  <c r="G162" i="2"/>
  <c r="G163" i="3" s="1"/>
  <c r="F164" i="2"/>
  <c r="F165" i="3" s="1"/>
  <c r="H177" i="2"/>
  <c r="H178" i="3" s="1"/>
  <c r="G184" i="2"/>
  <c r="G185" i="3" s="1"/>
  <c r="H193" i="2"/>
  <c r="H194" i="3" s="1"/>
  <c r="G200" i="2"/>
  <c r="G201" i="3" s="1"/>
  <c r="H209" i="2"/>
  <c r="H210" i="3" s="1"/>
  <c r="G216" i="2"/>
  <c r="G217" i="3" s="1"/>
  <c r="H225" i="2"/>
  <c r="H226" i="3" s="1"/>
  <c r="G232" i="2"/>
  <c r="G233" i="3" s="1"/>
  <c r="H241" i="2"/>
  <c r="H242" i="3" s="1"/>
  <c r="G248" i="2"/>
  <c r="G249" i="3" s="1"/>
  <c r="H257" i="2"/>
  <c r="H258" i="3" s="1"/>
  <c r="G264" i="2"/>
  <c r="G265" i="3" s="1"/>
  <c r="H273" i="2"/>
  <c r="H274" i="3" s="1"/>
  <c r="G275" i="2"/>
  <c r="G276" i="3" s="1"/>
  <c r="H277" i="2"/>
  <c r="H278" i="3" s="1"/>
  <c r="G279" i="2"/>
  <c r="G280" i="3" s="1"/>
  <c r="H281" i="2"/>
  <c r="H282" i="3" s="1"/>
  <c r="G283" i="2"/>
  <c r="G284" i="3" s="1"/>
  <c r="H285" i="2"/>
  <c r="H286" i="3" s="1"/>
  <c r="G287" i="2"/>
  <c r="G288" i="3" s="1"/>
  <c r="H289" i="2"/>
  <c r="H290" i="3" s="1"/>
  <c r="G291" i="2"/>
  <c r="G292" i="3" s="1"/>
  <c r="H293" i="2"/>
  <c r="H294" i="3" s="1"/>
  <c r="G295" i="2"/>
  <c r="G296" i="3" s="1"/>
  <c r="H297" i="2"/>
  <c r="H298" i="3" s="1"/>
  <c r="G299" i="2"/>
  <c r="G300" i="3" s="1"/>
  <c r="H301" i="2"/>
  <c r="H302" i="3" s="1"/>
  <c r="G303" i="2"/>
  <c r="G304" i="3" s="1"/>
  <c r="H305" i="2"/>
  <c r="H306" i="3" s="1"/>
  <c r="G307" i="2"/>
  <c r="G308" i="3" s="1"/>
  <c r="H309" i="2"/>
  <c r="H310" i="3" s="1"/>
  <c r="F69" i="12"/>
  <c r="G84" i="2"/>
  <c r="G85" i="3" s="1"/>
  <c r="F86" i="2"/>
  <c r="F87" i="3" s="1"/>
  <c r="G88" i="2"/>
  <c r="G89" i="3" s="1"/>
  <c r="F90" i="2"/>
  <c r="F91" i="3" s="1"/>
  <c r="H93" i="2"/>
  <c r="H94" i="3" s="1"/>
  <c r="G100" i="2"/>
  <c r="G101" i="3" s="1"/>
  <c r="F102" i="2"/>
  <c r="F103" i="3" s="1"/>
  <c r="G104" i="2"/>
  <c r="G105" i="3" s="1"/>
  <c r="F106" i="2"/>
  <c r="F107" i="3" s="1"/>
  <c r="E51" i="9"/>
  <c r="I51" i="9" s="1"/>
  <c r="O51" i="9" s="1"/>
  <c r="G26" i="2"/>
  <c r="G27" i="3" s="1"/>
  <c r="F27" i="2"/>
  <c r="F28" i="3" s="1"/>
  <c r="F110" i="2"/>
  <c r="F111" i="3" s="1"/>
  <c r="H121" i="2"/>
  <c r="H122" i="3" s="1"/>
  <c r="F124" i="2"/>
  <c r="F125" i="3" s="1"/>
  <c r="H159" i="2"/>
  <c r="H160" i="3" s="1"/>
  <c r="H161" i="2"/>
  <c r="H162" i="3" s="1"/>
  <c r="H163" i="2"/>
  <c r="H164" i="3" s="1"/>
  <c r="H169" i="2"/>
  <c r="H170" i="3" s="1"/>
  <c r="G176" i="2"/>
  <c r="G177" i="3" s="1"/>
  <c r="H185" i="2"/>
  <c r="H186" i="3" s="1"/>
  <c r="G192" i="2"/>
  <c r="G193" i="3" s="1"/>
  <c r="H201" i="2"/>
  <c r="H202" i="3" s="1"/>
  <c r="G208" i="2"/>
  <c r="G209" i="3" s="1"/>
  <c r="H217" i="2"/>
  <c r="H218" i="3" s="1"/>
  <c r="G224" i="2"/>
  <c r="G225" i="3" s="1"/>
  <c r="H233" i="2"/>
  <c r="H234" i="3" s="1"/>
  <c r="G240" i="2"/>
  <c r="G241" i="3" s="1"/>
  <c r="H249" i="2"/>
  <c r="H250" i="3" s="1"/>
  <c r="G256" i="2"/>
  <c r="G257" i="3" s="1"/>
  <c r="H265" i="2"/>
  <c r="H266" i="3" s="1"/>
  <c r="G272" i="2"/>
  <c r="G273" i="3" s="1"/>
  <c r="H274" i="2"/>
  <c r="H275" i="3" s="1"/>
  <c r="G276" i="2"/>
  <c r="G277" i="3" s="1"/>
  <c r="H278" i="2"/>
  <c r="H279" i="3" s="1"/>
  <c r="G280" i="2"/>
  <c r="G281" i="3" s="1"/>
  <c r="H282" i="2"/>
  <c r="H283" i="3" s="1"/>
  <c r="G284" i="2"/>
  <c r="G285" i="3" s="1"/>
  <c r="H286" i="2"/>
  <c r="H287" i="3" s="1"/>
  <c r="G288" i="2"/>
  <c r="G289" i="3" s="1"/>
  <c r="H290" i="2"/>
  <c r="H291" i="3" s="1"/>
  <c r="G308" i="2"/>
  <c r="G309" i="3" s="1"/>
  <c r="G300" i="2"/>
  <c r="G301" i="3" s="1"/>
  <c r="G292" i="2"/>
  <c r="G293" i="3" s="1"/>
  <c r="H103" i="2"/>
  <c r="H104" i="3" s="1"/>
  <c r="H89" i="2"/>
  <c r="H90" i="3" s="1"/>
  <c r="G72" i="2"/>
  <c r="G73" i="3" s="1"/>
  <c r="C63" i="18"/>
  <c r="C79" i="18" s="1"/>
  <c r="C68" i="18"/>
  <c r="C84" i="18" s="1"/>
  <c r="H135" i="2"/>
  <c r="H136" i="3" s="1"/>
  <c r="F116" i="2"/>
  <c r="F117" i="3" s="1"/>
  <c r="H63" i="2"/>
  <c r="H64" i="3" s="1"/>
  <c r="G61" i="4"/>
  <c r="E48" i="13"/>
  <c r="I48" i="13" s="1"/>
  <c r="S48" i="13" s="1"/>
  <c r="G156" i="2"/>
  <c r="G157" i="3" s="1"/>
  <c r="G150" i="2"/>
  <c r="G151" i="3" s="1"/>
  <c r="G140" i="2"/>
  <c r="G141" i="3" s="1"/>
  <c r="H117" i="2"/>
  <c r="H118" i="3" s="1"/>
  <c r="F108" i="2"/>
  <c r="F109" i="3" s="1"/>
  <c r="G80" i="2"/>
  <c r="G81" i="3" s="1"/>
  <c r="G74" i="2"/>
  <c r="G75" i="3" s="1"/>
  <c r="G68" i="2"/>
  <c r="G69" i="3" s="1"/>
  <c r="F58" i="2"/>
  <c r="F59" i="3" s="1"/>
  <c r="G44" i="4"/>
  <c r="G37" i="4"/>
  <c r="E39" i="8"/>
  <c r="I39" i="8" s="1"/>
  <c r="C64" i="18"/>
  <c r="C80" i="18" s="1"/>
  <c r="H308" i="2"/>
  <c r="H309" i="3" s="1"/>
  <c r="G305" i="2"/>
  <c r="G306" i="3" s="1"/>
  <c r="H300" i="2"/>
  <c r="H301" i="3" s="1"/>
  <c r="G297" i="2"/>
  <c r="G298" i="3" s="1"/>
  <c r="H292" i="2"/>
  <c r="H293" i="3" s="1"/>
  <c r="G289" i="2"/>
  <c r="G290" i="3" s="1"/>
  <c r="H284" i="2"/>
  <c r="H285" i="3" s="1"/>
  <c r="G281" i="2"/>
  <c r="G282" i="3" s="1"/>
  <c r="H276" i="2"/>
  <c r="H277" i="3" s="1"/>
  <c r="G273" i="2"/>
  <c r="G274" i="3" s="1"/>
  <c r="G269" i="2"/>
  <c r="G270" i="3" s="1"/>
  <c r="G267" i="2"/>
  <c r="G268" i="3" s="1"/>
  <c r="G265" i="2"/>
  <c r="G266" i="3" s="1"/>
  <c r="G261" i="2"/>
  <c r="G262" i="3" s="1"/>
  <c r="G259" i="2"/>
  <c r="G260" i="3" s="1"/>
  <c r="G257" i="2"/>
  <c r="G258" i="3" s="1"/>
  <c r="G253" i="2"/>
  <c r="G254" i="3" s="1"/>
  <c r="G251" i="2"/>
  <c r="G252" i="3" s="1"/>
  <c r="G249" i="2"/>
  <c r="G250" i="3" s="1"/>
  <c r="G245" i="2"/>
  <c r="G246" i="3" s="1"/>
  <c r="G243" i="2"/>
  <c r="G244" i="3" s="1"/>
  <c r="G241" i="2"/>
  <c r="G242" i="3" s="1"/>
  <c r="G237" i="2"/>
  <c r="G238" i="3" s="1"/>
  <c r="G235" i="2"/>
  <c r="G236" i="3" s="1"/>
  <c r="G233" i="2"/>
  <c r="G234" i="3" s="1"/>
  <c r="G229" i="2"/>
  <c r="G230" i="3" s="1"/>
  <c r="G227" i="2"/>
  <c r="G228" i="3" s="1"/>
  <c r="G225" i="2"/>
  <c r="G226" i="3" s="1"/>
  <c r="G221" i="2"/>
  <c r="G222" i="3" s="1"/>
  <c r="G219" i="2"/>
  <c r="G220" i="3" s="1"/>
  <c r="G217" i="2"/>
  <c r="G218" i="3" s="1"/>
  <c r="G213" i="2"/>
  <c r="G214" i="3" s="1"/>
  <c r="G211" i="2"/>
  <c r="G212" i="3" s="1"/>
  <c r="G209" i="2"/>
  <c r="G210" i="3" s="1"/>
  <c r="G205" i="2"/>
  <c r="G206" i="3" s="1"/>
  <c r="G203" i="2"/>
  <c r="G204" i="3" s="1"/>
  <c r="G201" i="2"/>
  <c r="G202" i="3" s="1"/>
  <c r="G197" i="2"/>
  <c r="G198" i="3" s="1"/>
  <c r="G195" i="2"/>
  <c r="G196" i="3" s="1"/>
  <c r="G193" i="2"/>
  <c r="G194" i="3" s="1"/>
  <c r="G189" i="2"/>
  <c r="G190" i="3" s="1"/>
  <c r="G187" i="2"/>
  <c r="G188" i="3" s="1"/>
  <c r="G185" i="2"/>
  <c r="G186" i="3" s="1"/>
  <c r="G181" i="2"/>
  <c r="G182" i="3" s="1"/>
  <c r="G179" i="2"/>
  <c r="G180" i="3" s="1"/>
  <c r="G177" i="2"/>
  <c r="G178" i="3" s="1"/>
  <c r="G173" i="2"/>
  <c r="G174" i="3" s="1"/>
  <c r="G171" i="2"/>
  <c r="G172" i="3" s="1"/>
  <c r="F166" i="2"/>
  <c r="F167" i="3" s="1"/>
  <c r="F158" i="2"/>
  <c r="F159" i="3" s="1"/>
  <c r="F156" i="2"/>
  <c r="F157" i="3" s="1"/>
  <c r="H147" i="2"/>
  <c r="H148" i="3" s="1"/>
  <c r="H145" i="2"/>
  <c r="H146" i="3" s="1"/>
  <c r="H143" i="2"/>
  <c r="H144" i="3" s="1"/>
  <c r="G138" i="2"/>
  <c r="G139" i="3" s="1"/>
  <c r="H133" i="2"/>
  <c r="H134" i="3" s="1"/>
  <c r="G130" i="2"/>
  <c r="G131" i="3" s="1"/>
  <c r="H119" i="2"/>
  <c r="H120" i="3" s="1"/>
  <c r="F114" i="2"/>
  <c r="F115" i="3" s="1"/>
  <c r="G108" i="2"/>
  <c r="G109" i="3" s="1"/>
  <c r="G106" i="2"/>
  <c r="G107" i="3" s="1"/>
  <c r="G98" i="2"/>
  <c r="G99" i="3" s="1"/>
  <c r="H95" i="2"/>
  <c r="H96" i="3" s="1"/>
  <c r="F78" i="2"/>
  <c r="F79" i="3" s="1"/>
  <c r="F76" i="2"/>
  <c r="F77" i="3" s="1"/>
  <c r="F74" i="2"/>
  <c r="F75" i="3" s="1"/>
  <c r="G66" i="2"/>
  <c r="G67" i="3" s="1"/>
  <c r="H61" i="2"/>
  <c r="H62" i="3" s="1"/>
  <c r="G56" i="2"/>
  <c r="G57" i="3" s="1"/>
  <c r="F59" i="4"/>
  <c r="J59" i="4" s="1"/>
  <c r="L59" i="4" s="1"/>
  <c r="G52" i="4"/>
  <c r="E81" i="12"/>
  <c r="J81" i="12" s="1"/>
  <c r="N81" i="12" s="1"/>
  <c r="E15" i="8"/>
  <c r="I15" i="8" s="1"/>
  <c r="Q15" i="8" s="1"/>
  <c r="E31" i="9"/>
  <c r="I31" i="9" s="1"/>
  <c r="K31" i="9" s="1"/>
  <c r="C66" i="18"/>
  <c r="C82" i="18" s="1"/>
  <c r="C65" i="18"/>
  <c r="C81" i="18" s="1"/>
  <c r="D13" i="11"/>
  <c r="I13" i="11" s="1"/>
  <c r="U13" i="11" s="1"/>
  <c r="H56" i="33"/>
  <c r="E20" i="13"/>
  <c r="I20" i="13" s="1"/>
  <c r="O20" i="13" s="1"/>
  <c r="E36" i="13"/>
  <c r="I36" i="13" s="1"/>
  <c r="M36" i="13" s="1"/>
  <c r="E52" i="13"/>
  <c r="I52" i="13" s="1"/>
  <c r="O52" i="13" s="1"/>
  <c r="E27" i="9"/>
  <c r="I27" i="9" s="1"/>
  <c r="Q27" i="9" s="1"/>
  <c r="E43" i="9"/>
  <c r="I43" i="9" s="1"/>
  <c r="K43" i="9" s="1"/>
  <c r="E59" i="9"/>
  <c r="I59" i="9" s="1"/>
  <c r="S59" i="9" s="1"/>
  <c r="E19" i="8"/>
  <c r="I19" i="8" s="1"/>
  <c r="Q19" i="8" s="1"/>
  <c r="E35" i="8"/>
  <c r="I35" i="8" s="1"/>
  <c r="S35" i="8" s="1"/>
  <c r="E51" i="8"/>
  <c r="I51" i="8" s="1"/>
  <c r="S51" i="8" s="1"/>
  <c r="F18" i="12"/>
  <c r="F26" i="12"/>
  <c r="F34" i="12"/>
  <c r="F42" i="12"/>
  <c r="F50" i="12"/>
  <c r="F58" i="12"/>
  <c r="F66" i="12"/>
  <c r="F74" i="12"/>
  <c r="F82" i="12"/>
  <c r="F24" i="4"/>
  <c r="J24" i="4" s="1"/>
  <c r="P24" i="4" s="1"/>
  <c r="F28" i="4"/>
  <c r="J28" i="4" s="1"/>
  <c r="R28" i="4" s="1"/>
  <c r="F32" i="4"/>
  <c r="J32" i="4" s="1"/>
  <c r="L32" i="4" s="1"/>
  <c r="F36" i="4"/>
  <c r="J36" i="4" s="1"/>
  <c r="P36" i="4" s="1"/>
  <c r="F40" i="4"/>
  <c r="J40" i="4" s="1"/>
  <c r="P40" i="4" s="1"/>
  <c r="F44" i="4"/>
  <c r="J44" i="4" s="1"/>
  <c r="R44" i="4" s="1"/>
  <c r="F48" i="4"/>
  <c r="J48" i="4" s="1"/>
  <c r="L48" i="4" s="1"/>
  <c r="F52" i="4"/>
  <c r="J52" i="4" s="1"/>
  <c r="L52" i="4" s="1"/>
  <c r="F56" i="4"/>
  <c r="J56" i="4" s="1"/>
  <c r="R56" i="4" s="1"/>
  <c r="F60" i="4"/>
  <c r="J60" i="4" s="1"/>
  <c r="P60" i="4" s="1"/>
  <c r="F64" i="4"/>
  <c r="J64" i="4" s="1"/>
  <c r="R64" i="4" s="1"/>
  <c r="F68" i="4"/>
  <c r="J68" i="4" s="1"/>
  <c r="R68" i="4" s="1"/>
  <c r="G14" i="2"/>
  <c r="G15" i="3" s="1"/>
  <c r="G17" i="2"/>
  <c r="G18" i="3" s="1"/>
  <c r="F18" i="2"/>
  <c r="F19" i="3" s="1"/>
  <c r="G21" i="2"/>
  <c r="G22" i="3" s="1"/>
  <c r="F22" i="2"/>
  <c r="F23" i="3" s="1"/>
  <c r="G25" i="2"/>
  <c r="G26" i="3" s="1"/>
  <c r="F26" i="2"/>
  <c r="F27" i="3" s="1"/>
  <c r="G29" i="2"/>
  <c r="G30" i="3" s="1"/>
  <c r="F30" i="2"/>
  <c r="F31" i="3" s="1"/>
  <c r="G33" i="2"/>
  <c r="G34" i="3" s="1"/>
  <c r="F34" i="2"/>
  <c r="F35" i="3" s="1"/>
  <c r="G37" i="2"/>
  <c r="G38" i="3" s="1"/>
  <c r="F38" i="2"/>
  <c r="F39" i="3" s="1"/>
  <c r="G41" i="2"/>
  <c r="G42" i="3" s="1"/>
  <c r="F42" i="2"/>
  <c r="F43" i="3" s="1"/>
  <c r="G45" i="2"/>
  <c r="G46" i="3" s="1"/>
  <c r="F46" i="2"/>
  <c r="F47" i="3" s="1"/>
  <c r="G49" i="2"/>
  <c r="G50" i="3" s="1"/>
  <c r="F50" i="2"/>
  <c r="F51" i="3" s="1"/>
  <c r="G53" i="2"/>
  <c r="G54" i="3" s="1"/>
  <c r="F54" i="2"/>
  <c r="F55" i="3" s="1"/>
  <c r="F56" i="2"/>
  <c r="F57" i="3" s="1"/>
  <c r="H59" i="2"/>
  <c r="H60" i="3" s="1"/>
  <c r="G62" i="2"/>
  <c r="G63" i="3" s="1"/>
  <c r="F64" i="2"/>
  <c r="F65" i="3" s="1"/>
  <c r="H67" i="2"/>
  <c r="H68" i="3" s="1"/>
  <c r="G70" i="2"/>
  <c r="G71" i="3" s="1"/>
  <c r="F72" i="2"/>
  <c r="F73" i="3" s="1"/>
  <c r="H75" i="2"/>
  <c r="H76" i="3" s="1"/>
  <c r="G78" i="2"/>
  <c r="G79" i="3" s="1"/>
  <c r="F80" i="2"/>
  <c r="F81" i="3" s="1"/>
  <c r="H83" i="2"/>
  <c r="H84" i="3" s="1"/>
  <c r="G86" i="2"/>
  <c r="G87" i="3" s="1"/>
  <c r="F88" i="2"/>
  <c r="F89" i="3" s="1"/>
  <c r="H91" i="2"/>
  <c r="H92" i="3" s="1"/>
  <c r="G94" i="2"/>
  <c r="G95" i="3" s="1"/>
  <c r="F96" i="2"/>
  <c r="F97" i="3" s="1"/>
  <c r="H99" i="2"/>
  <c r="H100" i="3" s="1"/>
  <c r="G102" i="2"/>
  <c r="G103" i="3" s="1"/>
  <c r="F104" i="2"/>
  <c r="F105" i="3" s="1"/>
  <c r="H107" i="2"/>
  <c r="H108" i="3" s="1"/>
  <c r="G110" i="2"/>
  <c r="G111" i="3" s="1"/>
  <c r="F112" i="2"/>
  <c r="F113" i="3" s="1"/>
  <c r="H115" i="2"/>
  <c r="H116" i="3" s="1"/>
  <c r="G118" i="2"/>
  <c r="G119" i="3" s="1"/>
  <c r="F120" i="2"/>
  <c r="F121" i="3" s="1"/>
  <c r="H123" i="2"/>
  <c r="H124" i="3" s="1"/>
  <c r="G126" i="2"/>
  <c r="G127" i="3" s="1"/>
  <c r="F128" i="2"/>
  <c r="F129" i="3" s="1"/>
  <c r="H131" i="2"/>
  <c r="H132" i="3" s="1"/>
  <c r="G134" i="2"/>
  <c r="G135" i="3" s="1"/>
  <c r="F136" i="2"/>
  <c r="F137" i="3" s="1"/>
  <c r="H139" i="2"/>
  <c r="H140" i="3" s="1"/>
  <c r="E24" i="13"/>
  <c r="I24" i="13" s="1"/>
  <c r="O24" i="13" s="1"/>
  <c r="E44" i="13"/>
  <c r="I44" i="13" s="1"/>
  <c r="M44" i="13" s="1"/>
  <c r="E23" i="9"/>
  <c r="I23" i="9" s="1"/>
  <c r="S23" i="9" s="1"/>
  <c r="E47" i="9"/>
  <c r="I47" i="9" s="1"/>
  <c r="O47" i="9" s="1"/>
  <c r="E31" i="8"/>
  <c r="I31" i="8" s="1"/>
  <c r="S31" i="8" s="1"/>
  <c r="E55" i="8"/>
  <c r="I55" i="8" s="1"/>
  <c r="S55" i="8" s="1"/>
  <c r="F13" i="12"/>
  <c r="E25" i="12"/>
  <c r="J25" i="12" s="1"/>
  <c r="P25" i="12" s="1"/>
  <c r="E28" i="12"/>
  <c r="J28" i="12" s="1"/>
  <c r="L28" i="12" s="1"/>
  <c r="F45" i="12"/>
  <c r="E57" i="12"/>
  <c r="J57" i="12" s="1"/>
  <c r="R57" i="12" s="1"/>
  <c r="E60" i="12"/>
  <c r="J60" i="12" s="1"/>
  <c r="L60" i="12" s="1"/>
  <c r="F77" i="12"/>
  <c r="F23" i="4"/>
  <c r="J23" i="4" s="1"/>
  <c r="T23" i="4" s="1"/>
  <c r="G25" i="4"/>
  <c r="G32" i="4"/>
  <c r="F39" i="4"/>
  <c r="J39" i="4" s="1"/>
  <c r="P39" i="4" s="1"/>
  <c r="G41" i="4"/>
  <c r="G48" i="4"/>
  <c r="F55" i="4"/>
  <c r="J55" i="4" s="1"/>
  <c r="T55" i="4" s="1"/>
  <c r="G57" i="4"/>
  <c r="G64" i="4"/>
  <c r="E13" i="11"/>
  <c r="H42" i="33"/>
  <c r="D71" i="30"/>
  <c r="E12" i="13"/>
  <c r="I12" i="13" s="1"/>
  <c r="M12" i="13" s="1"/>
  <c r="E32" i="13"/>
  <c r="I32" i="13" s="1"/>
  <c r="M32" i="13" s="1"/>
  <c r="E56" i="13"/>
  <c r="I56" i="13" s="1"/>
  <c r="S56" i="13" s="1"/>
  <c r="E15" i="9"/>
  <c r="I15" i="9" s="1"/>
  <c r="K15" i="9" s="1"/>
  <c r="E35" i="9"/>
  <c r="I35" i="9" s="1"/>
  <c r="S35" i="9" s="1"/>
  <c r="E55" i="9"/>
  <c r="I55" i="9" s="1"/>
  <c r="O55" i="9" s="1"/>
  <c r="E23" i="8"/>
  <c r="I23" i="8" s="1"/>
  <c r="Q23" i="8" s="1"/>
  <c r="E43" i="8"/>
  <c r="I43" i="8" s="1"/>
  <c r="S43" i="8" s="1"/>
  <c r="D71" i="8"/>
  <c r="E12" i="12"/>
  <c r="L12" i="12" s="1"/>
  <c r="F29" i="12"/>
  <c r="E41" i="12"/>
  <c r="J41" i="12" s="1"/>
  <c r="L41" i="12" s="1"/>
  <c r="E44" i="12"/>
  <c r="J44" i="12" s="1"/>
  <c r="L44" i="12" s="1"/>
  <c r="F61" i="12"/>
  <c r="E73" i="12"/>
  <c r="J73" i="12" s="1"/>
  <c r="R73" i="12" s="1"/>
  <c r="E76" i="12"/>
  <c r="J76" i="12" s="1"/>
  <c r="L76" i="12" s="1"/>
  <c r="G24" i="4"/>
  <c r="F31" i="4"/>
  <c r="G33" i="4"/>
  <c r="G40" i="4"/>
  <c r="F47" i="4"/>
  <c r="J47" i="4" s="1"/>
  <c r="P47" i="4" s="1"/>
  <c r="G49" i="4"/>
  <c r="G56" i="4"/>
  <c r="F63" i="4"/>
  <c r="J63" i="4" s="1"/>
  <c r="R63" i="4" s="1"/>
  <c r="G65" i="4"/>
  <c r="F15" i="2"/>
  <c r="F16" i="3" s="1"/>
  <c r="G22" i="2"/>
  <c r="G23" i="3" s="1"/>
  <c r="F23" i="2"/>
  <c r="F24" i="3" s="1"/>
  <c r="G30" i="2"/>
  <c r="G31" i="3" s="1"/>
  <c r="F31" i="2"/>
  <c r="F32" i="3" s="1"/>
  <c r="G38" i="2"/>
  <c r="G39" i="3" s="1"/>
  <c r="F39" i="2"/>
  <c r="F40" i="3" s="1"/>
  <c r="G46" i="2"/>
  <c r="G47" i="3" s="1"/>
  <c r="F47" i="2"/>
  <c r="F48" i="3" s="1"/>
  <c r="G54" i="2"/>
  <c r="G55" i="3" s="1"/>
  <c r="H55" i="2"/>
  <c r="H56" i="3" s="1"/>
  <c r="G58" i="2"/>
  <c r="G59" i="3" s="1"/>
  <c r="G60" i="2"/>
  <c r="G61" i="3" s="1"/>
  <c r="F62" i="2"/>
  <c r="F63" i="3" s="1"/>
  <c r="G64" i="2"/>
  <c r="G65" i="3" s="1"/>
  <c r="F66" i="2"/>
  <c r="F67" i="3" s="1"/>
  <c r="F68" i="2"/>
  <c r="F69" i="3" s="1"/>
  <c r="H77" i="2"/>
  <c r="H78" i="3" s="1"/>
  <c r="H79" i="2"/>
  <c r="H80" i="3" s="1"/>
  <c r="H81" i="2"/>
  <c r="H82" i="3" s="1"/>
  <c r="G90" i="2"/>
  <c r="G91" i="3" s="1"/>
  <c r="G92" i="2"/>
  <c r="G93" i="3" s="1"/>
  <c r="F94" i="2"/>
  <c r="F95" i="3" s="1"/>
  <c r="G96" i="2"/>
  <c r="G97" i="3" s="1"/>
  <c r="F98" i="2"/>
  <c r="F99" i="3" s="1"/>
  <c r="F100" i="2"/>
  <c r="F101" i="3" s="1"/>
  <c r="H109" i="2"/>
  <c r="H110" i="3" s="1"/>
  <c r="H111" i="2"/>
  <c r="H112" i="3" s="1"/>
  <c r="H113" i="2"/>
  <c r="H114" i="3" s="1"/>
  <c r="G122" i="2"/>
  <c r="G123" i="3" s="1"/>
  <c r="G124" i="2"/>
  <c r="G125" i="3" s="1"/>
  <c r="F126" i="2"/>
  <c r="F127" i="3" s="1"/>
  <c r="G128" i="2"/>
  <c r="G129" i="3" s="1"/>
  <c r="F130" i="2"/>
  <c r="F131" i="3" s="1"/>
  <c r="F132" i="2"/>
  <c r="F133" i="3" s="1"/>
  <c r="H141" i="2"/>
  <c r="H142" i="3" s="1"/>
  <c r="G144" i="2"/>
  <c r="G145" i="3" s="1"/>
  <c r="F146" i="2"/>
  <c r="F147" i="3" s="1"/>
  <c r="H149" i="2"/>
  <c r="H150" i="3" s="1"/>
  <c r="G152" i="2"/>
  <c r="G153" i="3" s="1"/>
  <c r="F154" i="2"/>
  <c r="F155" i="3" s="1"/>
  <c r="H157" i="2"/>
  <c r="H158" i="3" s="1"/>
  <c r="G160" i="2"/>
  <c r="G161" i="3" s="1"/>
  <c r="F162" i="2"/>
  <c r="F163" i="3" s="1"/>
  <c r="H165" i="2"/>
  <c r="H166" i="3" s="1"/>
  <c r="G168" i="2"/>
  <c r="G169" i="3" s="1"/>
  <c r="F170" i="2"/>
  <c r="F171" i="3" s="1"/>
  <c r="H171" i="2"/>
  <c r="H172" i="3" s="1"/>
  <c r="G174" i="2"/>
  <c r="G175" i="3" s="1"/>
  <c r="H175" i="2"/>
  <c r="H176" i="3" s="1"/>
  <c r="G178" i="2"/>
  <c r="G179" i="3" s="1"/>
  <c r="H179" i="2"/>
  <c r="H180" i="3" s="1"/>
  <c r="G182" i="2"/>
  <c r="G183" i="3" s="1"/>
  <c r="H183" i="2"/>
  <c r="H184" i="3" s="1"/>
  <c r="G186" i="2"/>
  <c r="G187" i="3" s="1"/>
  <c r="H187" i="2"/>
  <c r="H188" i="3" s="1"/>
  <c r="G190" i="2"/>
  <c r="G191" i="3" s="1"/>
  <c r="H191" i="2"/>
  <c r="H192" i="3" s="1"/>
  <c r="G194" i="2"/>
  <c r="G195" i="3" s="1"/>
  <c r="H195" i="2"/>
  <c r="H196" i="3" s="1"/>
  <c r="G198" i="2"/>
  <c r="G199" i="3" s="1"/>
  <c r="H199" i="2"/>
  <c r="H200" i="3" s="1"/>
  <c r="G202" i="2"/>
  <c r="G203" i="3" s="1"/>
  <c r="H203" i="2"/>
  <c r="H204" i="3" s="1"/>
  <c r="G206" i="2"/>
  <c r="G207" i="3" s="1"/>
  <c r="H207" i="2"/>
  <c r="H208" i="3" s="1"/>
  <c r="G210" i="2"/>
  <c r="G211" i="3" s="1"/>
  <c r="H211" i="2"/>
  <c r="H212" i="3" s="1"/>
  <c r="G214" i="2"/>
  <c r="G215" i="3" s="1"/>
  <c r="H215" i="2"/>
  <c r="H216" i="3" s="1"/>
  <c r="G218" i="2"/>
  <c r="G219" i="3" s="1"/>
  <c r="H219" i="2"/>
  <c r="H220" i="3" s="1"/>
  <c r="G222" i="2"/>
  <c r="G223" i="3" s="1"/>
  <c r="H223" i="2"/>
  <c r="H224" i="3" s="1"/>
  <c r="G226" i="2"/>
  <c r="G227" i="3" s="1"/>
  <c r="H227" i="2"/>
  <c r="H228" i="3" s="1"/>
  <c r="G230" i="2"/>
  <c r="G231" i="3" s="1"/>
  <c r="H231" i="2"/>
  <c r="H232" i="3" s="1"/>
  <c r="G234" i="2"/>
  <c r="G235" i="3" s="1"/>
  <c r="H235" i="2"/>
  <c r="H236" i="3" s="1"/>
  <c r="G238" i="2"/>
  <c r="G239" i="3" s="1"/>
  <c r="H239" i="2"/>
  <c r="H240" i="3" s="1"/>
  <c r="G242" i="2"/>
  <c r="G243" i="3" s="1"/>
  <c r="H243" i="2"/>
  <c r="H244" i="3" s="1"/>
  <c r="G246" i="2"/>
  <c r="G247" i="3" s="1"/>
  <c r="H247" i="2"/>
  <c r="H248" i="3" s="1"/>
  <c r="G250" i="2"/>
  <c r="G251" i="3" s="1"/>
  <c r="H251" i="2"/>
  <c r="H252" i="3" s="1"/>
  <c r="G254" i="2"/>
  <c r="G255" i="3" s="1"/>
  <c r="H255" i="2"/>
  <c r="H256" i="3" s="1"/>
  <c r="G258" i="2"/>
  <c r="G259" i="3" s="1"/>
  <c r="H259" i="2"/>
  <c r="H260" i="3" s="1"/>
  <c r="G262" i="2"/>
  <c r="G263" i="3" s="1"/>
  <c r="H263" i="2"/>
  <c r="H264" i="3" s="1"/>
  <c r="G266" i="2"/>
  <c r="G267" i="3" s="1"/>
  <c r="H267" i="2"/>
  <c r="H268" i="3" s="1"/>
  <c r="G270" i="2"/>
  <c r="G271" i="3" s="1"/>
  <c r="H271" i="2"/>
  <c r="H272" i="3" s="1"/>
  <c r="G274" i="2"/>
  <c r="G275" i="3" s="1"/>
  <c r="H275" i="2"/>
  <c r="H276" i="3" s="1"/>
  <c r="G278" i="2"/>
  <c r="G279" i="3" s="1"/>
  <c r="H279" i="2"/>
  <c r="H280" i="3" s="1"/>
  <c r="G282" i="2"/>
  <c r="G283" i="3" s="1"/>
  <c r="H283" i="2"/>
  <c r="H284" i="3" s="1"/>
  <c r="G286" i="2"/>
  <c r="G287" i="3" s="1"/>
  <c r="H287" i="2"/>
  <c r="H288" i="3" s="1"/>
  <c r="G290" i="2"/>
  <c r="G291" i="3" s="1"/>
  <c r="H291" i="2"/>
  <c r="H292" i="3" s="1"/>
  <c r="G294" i="2"/>
  <c r="G295" i="3" s="1"/>
  <c r="H295" i="2"/>
  <c r="H296" i="3" s="1"/>
  <c r="G298" i="2"/>
  <c r="G299" i="3" s="1"/>
  <c r="H299" i="2"/>
  <c r="H300" i="3" s="1"/>
  <c r="G302" i="2"/>
  <c r="G303" i="3" s="1"/>
  <c r="H303" i="2"/>
  <c r="H304" i="3" s="1"/>
  <c r="G306" i="2"/>
  <c r="G307" i="3" s="1"/>
  <c r="H307" i="2"/>
  <c r="H308" i="3" s="1"/>
  <c r="G310" i="2"/>
  <c r="G311" i="3" s="1"/>
  <c r="H34" i="10"/>
  <c r="E16" i="13"/>
  <c r="I16" i="13" s="1"/>
  <c r="O16" i="13" s="1"/>
  <c r="E40" i="13"/>
  <c r="I40" i="13" s="1"/>
  <c r="K40" i="13" s="1"/>
  <c r="E60" i="13"/>
  <c r="I60" i="13" s="1"/>
  <c r="K60" i="13" s="1"/>
  <c r="E19" i="9"/>
  <c r="I19" i="9" s="1"/>
  <c r="Q19" i="9" s="1"/>
  <c r="E39" i="9"/>
  <c r="I39" i="9" s="1"/>
  <c r="Q39" i="9" s="1"/>
  <c r="E27" i="8"/>
  <c r="I27" i="8" s="1"/>
  <c r="S27" i="8" s="1"/>
  <c r="E47" i="8"/>
  <c r="I47" i="8" s="1"/>
  <c r="S47" i="8" s="1"/>
  <c r="F21" i="12"/>
  <c r="E33" i="12"/>
  <c r="E36" i="12"/>
  <c r="J36" i="12" s="1"/>
  <c r="F53" i="12"/>
  <c r="E65" i="12"/>
  <c r="J65" i="12" s="1"/>
  <c r="R65" i="12" s="1"/>
  <c r="E68" i="12"/>
  <c r="J68" i="12" s="1"/>
  <c r="P68" i="12" s="1"/>
  <c r="G12" i="4"/>
  <c r="H15" i="4"/>
  <c r="G20" i="4"/>
  <c r="F27" i="4"/>
  <c r="J27" i="4" s="1"/>
  <c r="L27" i="4" s="1"/>
  <c r="G29" i="4"/>
  <c r="G36" i="4"/>
  <c r="F43" i="4"/>
  <c r="J43" i="4" s="1"/>
  <c r="L43" i="4" s="1"/>
  <c r="E59" i="8"/>
  <c r="I59" i="8" s="1"/>
  <c r="S59" i="8" s="1"/>
  <c r="E49" i="12"/>
  <c r="J49" i="12" s="1"/>
  <c r="L49" i="12" s="1"/>
  <c r="E52" i="12"/>
  <c r="J52" i="12" s="1"/>
  <c r="R52" i="12" s="1"/>
  <c r="G21" i="4"/>
  <c r="G28" i="4"/>
  <c r="F35" i="4"/>
  <c r="J35" i="4" s="1"/>
  <c r="L35" i="4" s="1"/>
  <c r="F51" i="4"/>
  <c r="J51" i="4" s="1"/>
  <c r="L51" i="4" s="1"/>
  <c r="G53" i="4"/>
  <c r="G68" i="4"/>
  <c r="G18" i="2"/>
  <c r="G19" i="3" s="1"/>
  <c r="F19" i="2"/>
  <c r="F20" i="3" s="1"/>
  <c r="G34" i="2"/>
  <c r="G35" i="3" s="1"/>
  <c r="F35" i="2"/>
  <c r="F36" i="3" s="1"/>
  <c r="G50" i="2"/>
  <c r="G51" i="3" s="1"/>
  <c r="F51" i="2"/>
  <c r="F52" i="3" s="1"/>
  <c r="E17" i="12"/>
  <c r="J17" i="12" s="1"/>
  <c r="R17" i="12" s="1"/>
  <c r="E20" i="12"/>
  <c r="J20" i="12" s="1"/>
  <c r="P20" i="12" s="1"/>
  <c r="G16" i="4"/>
  <c r="H19" i="4"/>
  <c r="G45" i="4"/>
  <c r="G60" i="4"/>
  <c r="H57" i="2"/>
  <c r="H58" i="3" s="1"/>
  <c r="H69" i="2"/>
  <c r="H70" i="3" s="1"/>
  <c r="H71" i="2"/>
  <c r="H72" i="3" s="1"/>
  <c r="H73" i="2"/>
  <c r="H74" i="3" s="1"/>
  <c r="F82" i="2"/>
  <c r="F83" i="3" s="1"/>
  <c r="F84" i="2"/>
  <c r="F85" i="3" s="1"/>
  <c r="F92" i="2"/>
  <c r="F93" i="3" s="1"/>
  <c r="H97" i="2"/>
  <c r="H98" i="3" s="1"/>
  <c r="G112" i="2"/>
  <c r="G113" i="3" s="1"/>
  <c r="G114" i="2"/>
  <c r="G115" i="3" s="1"/>
  <c r="G116" i="2"/>
  <c r="G117" i="3" s="1"/>
  <c r="F118" i="2"/>
  <c r="F119" i="3" s="1"/>
  <c r="G120" i="2"/>
  <c r="G121" i="3" s="1"/>
  <c r="F122" i="2"/>
  <c r="F123" i="3" s="1"/>
  <c r="H127" i="2"/>
  <c r="H128" i="3" s="1"/>
  <c r="G132" i="2"/>
  <c r="G133" i="3" s="1"/>
  <c r="F134" i="2"/>
  <c r="F135" i="3" s="1"/>
  <c r="G136" i="2"/>
  <c r="G137" i="3" s="1"/>
  <c r="F138" i="2"/>
  <c r="F139" i="3" s="1"/>
  <c r="F140" i="2"/>
  <c r="F141" i="3" s="1"/>
  <c r="F142" i="2"/>
  <c r="F143" i="3" s="1"/>
  <c r="H151" i="2"/>
  <c r="H152" i="3" s="1"/>
  <c r="H153" i="2"/>
  <c r="H154" i="3" s="1"/>
  <c r="H155" i="2"/>
  <c r="H156" i="3" s="1"/>
  <c r="G164" i="2"/>
  <c r="G165" i="3" s="1"/>
  <c r="G166" i="2"/>
  <c r="G167" i="3" s="1"/>
  <c r="F168" i="2"/>
  <c r="F169" i="3" s="1"/>
  <c r="G170" i="2"/>
  <c r="G171" i="3" s="1"/>
  <c r="G172" i="2"/>
  <c r="G173" i="3" s="1"/>
  <c r="H173" i="2"/>
  <c r="H174" i="3" s="1"/>
  <c r="G175" i="2"/>
  <c r="G176" i="3" s="1"/>
  <c r="H178" i="2"/>
  <c r="H179" i="3" s="1"/>
  <c r="G180" i="2"/>
  <c r="G181" i="3" s="1"/>
  <c r="H181" i="2"/>
  <c r="H182" i="3" s="1"/>
  <c r="G183" i="2"/>
  <c r="G184" i="3" s="1"/>
  <c r="H186" i="2"/>
  <c r="H187" i="3" s="1"/>
  <c r="G188" i="2"/>
  <c r="G189" i="3" s="1"/>
  <c r="H189" i="2"/>
  <c r="H190" i="3" s="1"/>
  <c r="G191" i="2"/>
  <c r="G192" i="3" s="1"/>
  <c r="H194" i="2"/>
  <c r="H195" i="3" s="1"/>
  <c r="G196" i="2"/>
  <c r="G197" i="3" s="1"/>
  <c r="H197" i="2"/>
  <c r="H198" i="3" s="1"/>
  <c r="G199" i="2"/>
  <c r="G200" i="3" s="1"/>
  <c r="H202" i="2"/>
  <c r="H203" i="3" s="1"/>
  <c r="G204" i="2"/>
  <c r="G205" i="3" s="1"/>
  <c r="H205" i="2"/>
  <c r="H206" i="3" s="1"/>
  <c r="G207" i="2"/>
  <c r="G208" i="3" s="1"/>
  <c r="H210" i="2"/>
  <c r="H211" i="3" s="1"/>
  <c r="G212" i="2"/>
  <c r="G213" i="3" s="1"/>
  <c r="H213" i="2"/>
  <c r="H214" i="3" s="1"/>
  <c r="G215" i="2"/>
  <c r="G216" i="3" s="1"/>
  <c r="H218" i="2"/>
  <c r="H219" i="3" s="1"/>
  <c r="G220" i="2"/>
  <c r="G221" i="3" s="1"/>
  <c r="H221" i="2"/>
  <c r="H222" i="3" s="1"/>
  <c r="G223" i="2"/>
  <c r="G224" i="3" s="1"/>
  <c r="H226" i="2"/>
  <c r="H227" i="3" s="1"/>
  <c r="G228" i="2"/>
  <c r="G229" i="3" s="1"/>
  <c r="H229" i="2"/>
  <c r="H230" i="3" s="1"/>
  <c r="G231" i="2"/>
  <c r="G232" i="3" s="1"/>
  <c r="H234" i="2"/>
  <c r="H235" i="3" s="1"/>
  <c r="G236" i="2"/>
  <c r="G237" i="3" s="1"/>
  <c r="H237" i="2"/>
  <c r="H238" i="3" s="1"/>
  <c r="G239" i="2"/>
  <c r="G240" i="3" s="1"/>
  <c r="H242" i="2"/>
  <c r="H243" i="3" s="1"/>
  <c r="G244" i="2"/>
  <c r="G245" i="3" s="1"/>
  <c r="H245" i="2"/>
  <c r="H246" i="3" s="1"/>
  <c r="G247" i="2"/>
  <c r="G248" i="3" s="1"/>
  <c r="H250" i="2"/>
  <c r="H251" i="3" s="1"/>
  <c r="G252" i="2"/>
  <c r="G253" i="3" s="1"/>
  <c r="H253" i="2"/>
  <c r="H254" i="3" s="1"/>
  <c r="G255" i="2"/>
  <c r="G256" i="3" s="1"/>
  <c r="H258" i="2"/>
  <c r="H259" i="3" s="1"/>
  <c r="G260" i="2"/>
  <c r="G261" i="3" s="1"/>
  <c r="H261" i="2"/>
  <c r="H262" i="3" s="1"/>
  <c r="G263" i="2"/>
  <c r="G264" i="3" s="1"/>
  <c r="H266" i="2"/>
  <c r="H267" i="3" s="1"/>
  <c r="G268" i="2"/>
  <c r="G269" i="3" s="1"/>
  <c r="H269" i="2"/>
  <c r="H270" i="3" s="1"/>
  <c r="G271" i="2"/>
  <c r="G272" i="3" s="1"/>
  <c r="G309" i="2"/>
  <c r="G310" i="3" s="1"/>
  <c r="H304" i="2"/>
  <c r="H305" i="3" s="1"/>
  <c r="G301" i="2"/>
  <c r="G302" i="3" s="1"/>
  <c r="H296" i="2"/>
  <c r="H297" i="3" s="1"/>
  <c r="G293" i="2"/>
  <c r="G294" i="3" s="1"/>
  <c r="H288" i="2"/>
  <c r="H289" i="3" s="1"/>
  <c r="G285" i="2"/>
  <c r="G286" i="3" s="1"/>
  <c r="H280" i="2"/>
  <c r="H281" i="3" s="1"/>
  <c r="G277" i="2"/>
  <c r="G278" i="3" s="1"/>
  <c r="H272" i="2"/>
  <c r="H273" i="3" s="1"/>
  <c r="H270" i="2"/>
  <c r="H271" i="3" s="1"/>
  <c r="H268" i="2"/>
  <c r="H269" i="3" s="1"/>
  <c r="H264" i="2"/>
  <c r="H265" i="3" s="1"/>
  <c r="H262" i="2"/>
  <c r="H263" i="3" s="1"/>
  <c r="H260" i="2"/>
  <c r="H261" i="3" s="1"/>
  <c r="H256" i="2"/>
  <c r="H257" i="3" s="1"/>
  <c r="H254" i="2"/>
  <c r="H255" i="3" s="1"/>
  <c r="H252" i="2"/>
  <c r="H253" i="3" s="1"/>
  <c r="H248" i="2"/>
  <c r="H249" i="3" s="1"/>
  <c r="H246" i="2"/>
  <c r="H247" i="3" s="1"/>
  <c r="H244" i="2"/>
  <c r="H245" i="3" s="1"/>
  <c r="H240" i="2"/>
  <c r="H241" i="3" s="1"/>
  <c r="H238" i="2"/>
  <c r="H239" i="3" s="1"/>
  <c r="H236" i="2"/>
  <c r="H237" i="3" s="1"/>
  <c r="H232" i="2"/>
  <c r="H233" i="3" s="1"/>
  <c r="H230" i="2"/>
  <c r="H231" i="3" s="1"/>
  <c r="H228" i="2"/>
  <c r="H229" i="3" s="1"/>
  <c r="H224" i="2"/>
  <c r="H225" i="3" s="1"/>
  <c r="H222" i="2"/>
  <c r="H223" i="3" s="1"/>
  <c r="H220" i="2"/>
  <c r="H221" i="3" s="1"/>
  <c r="H216" i="2"/>
  <c r="H217" i="3" s="1"/>
  <c r="H214" i="2"/>
  <c r="H215" i="3" s="1"/>
  <c r="H212" i="2"/>
  <c r="H213" i="3" s="1"/>
  <c r="H208" i="2"/>
  <c r="H209" i="3" s="1"/>
  <c r="H206" i="2"/>
  <c r="H207" i="3" s="1"/>
  <c r="H204" i="2"/>
  <c r="H205" i="3" s="1"/>
  <c r="H200" i="2"/>
  <c r="H201" i="3" s="1"/>
  <c r="H198" i="2"/>
  <c r="H199" i="3" s="1"/>
  <c r="H196" i="2"/>
  <c r="H197" i="3" s="1"/>
  <c r="H192" i="2"/>
  <c r="H193" i="3" s="1"/>
  <c r="H190" i="2"/>
  <c r="H191" i="3" s="1"/>
  <c r="H188" i="2"/>
  <c r="H189" i="3" s="1"/>
  <c r="H184" i="2"/>
  <c r="H185" i="3" s="1"/>
  <c r="H182" i="2"/>
  <c r="H183" i="3" s="1"/>
  <c r="H180" i="2"/>
  <c r="H181" i="3" s="1"/>
  <c r="H176" i="2"/>
  <c r="H177" i="3" s="1"/>
  <c r="H174" i="2"/>
  <c r="H175" i="3" s="1"/>
  <c r="H172" i="2"/>
  <c r="H173" i="3" s="1"/>
  <c r="H167" i="2"/>
  <c r="H168" i="3" s="1"/>
  <c r="F152" i="2"/>
  <c r="F153" i="3" s="1"/>
  <c r="F150" i="2"/>
  <c r="F151" i="3" s="1"/>
  <c r="F148" i="2"/>
  <c r="F149" i="3" s="1"/>
  <c r="G146" i="2"/>
  <c r="G147" i="3" s="1"/>
  <c r="F144" i="2"/>
  <c r="F145" i="3" s="1"/>
  <c r="G142" i="2"/>
  <c r="G143" i="3" s="1"/>
  <c r="H137" i="2"/>
  <c r="H138" i="3" s="1"/>
  <c r="H129" i="2"/>
  <c r="H130" i="3" s="1"/>
  <c r="G82" i="2"/>
  <c r="G83" i="3" s="1"/>
  <c r="F70" i="2"/>
  <c r="F71" i="3" s="1"/>
  <c r="H65" i="2"/>
  <c r="H66" i="3" s="1"/>
  <c r="F60" i="2"/>
  <c r="F61" i="3" s="1"/>
  <c r="F67" i="4"/>
  <c r="F37" i="12"/>
  <c r="E18" i="33"/>
  <c r="C15" i="23"/>
  <c r="S21" i="24"/>
  <c r="S22" i="24" s="1"/>
  <c r="Q21" i="24"/>
  <c r="Q22" i="24" s="1"/>
  <c r="Q23" i="24" s="1"/>
  <c r="Q24" i="24" s="1"/>
  <c r="Q25" i="24" s="1"/>
  <c r="Q26" i="24" s="1"/>
  <c r="Q27" i="24" s="1"/>
  <c r="Q28" i="24" s="1"/>
  <c r="Q29" i="24" s="1"/>
  <c r="Q30" i="24" s="1"/>
  <c r="Q31" i="24" s="1"/>
  <c r="Q32" i="24" s="1"/>
  <c r="Q33" i="24" s="1"/>
  <c r="Q34" i="24" s="1"/>
  <c r="Q35" i="24" s="1"/>
  <c r="Q36" i="24" s="1"/>
  <c r="Q37" i="24" s="1"/>
  <c r="Q38" i="24" s="1"/>
  <c r="Q39" i="24" s="1"/>
  <c r="Q40" i="24" s="1"/>
  <c r="C16" i="23"/>
  <c r="C17" i="23"/>
  <c r="C18" i="23"/>
  <c r="C20" i="23"/>
  <c r="G24" i="33"/>
  <c r="R22" i="24"/>
  <c r="R23" i="24" s="1"/>
  <c r="R24" i="24" s="1"/>
  <c r="R25" i="24" s="1"/>
  <c r="R26" i="24" s="1"/>
  <c r="R27" i="24" s="1"/>
  <c r="R28" i="24" s="1"/>
  <c r="R29" i="24" s="1"/>
  <c r="R30" i="24" s="1"/>
  <c r="R31" i="24" s="1"/>
  <c r="R32" i="24" s="1"/>
  <c r="R33" i="24" s="1"/>
  <c r="R34" i="24" s="1"/>
  <c r="R35" i="24" s="1"/>
  <c r="R36" i="24" s="1"/>
  <c r="R37" i="24" s="1"/>
  <c r="R38" i="24" s="1"/>
  <c r="R39" i="24" s="1"/>
  <c r="R40" i="24" s="1"/>
  <c r="C39" i="31"/>
  <c r="L15" i="33"/>
  <c r="M15" i="33"/>
  <c r="J20" i="33"/>
  <c r="K15" i="33"/>
  <c r="K17" i="33"/>
  <c r="K20" i="33"/>
  <c r="M17" i="33"/>
  <c r="I15" i="33"/>
  <c r="I17" i="33"/>
  <c r="M20" i="33"/>
  <c r="J15" i="33"/>
  <c r="L20" i="33"/>
  <c r="AN13" i="3"/>
  <c r="AN14" i="3" s="1"/>
  <c r="AN15" i="3" s="1"/>
  <c r="N314" i="3"/>
  <c r="S314" i="3"/>
  <c r="X314" i="3"/>
  <c r="X313" i="3" s="1"/>
  <c r="AC314" i="3"/>
  <c r="AH314" i="3"/>
  <c r="M314" i="3"/>
  <c r="M313" i="3" s="1"/>
  <c r="W314" i="3"/>
  <c r="W313" i="3" s="1"/>
  <c r="AG314" i="3"/>
  <c r="AG313" i="3" s="1"/>
  <c r="E34" i="29"/>
  <c r="G35" i="29"/>
  <c r="E36" i="29"/>
  <c r="G37" i="29"/>
  <c r="E38" i="29"/>
  <c r="G39" i="29"/>
  <c r="Q314" i="3"/>
  <c r="Q313" i="3" s="1"/>
  <c r="AA314" i="3"/>
  <c r="AA313" i="3" s="1"/>
  <c r="F34" i="29"/>
  <c r="D35" i="29"/>
  <c r="H35" i="29"/>
  <c r="F36" i="29"/>
  <c r="D37" i="29"/>
  <c r="H37" i="29"/>
  <c r="F38" i="29"/>
  <c r="D39" i="29"/>
  <c r="H39" i="29"/>
  <c r="E39" i="29"/>
  <c r="G36" i="29"/>
  <c r="B69" i="18"/>
  <c r="H38" i="29"/>
  <c r="F37" i="29"/>
  <c r="D36" i="29"/>
  <c r="H34" i="29"/>
  <c r="B21" i="23"/>
  <c r="B20" i="18"/>
  <c r="H20" i="33"/>
  <c r="X13" i="2"/>
  <c r="AF314" i="3"/>
  <c r="AF313" i="3" s="1"/>
  <c r="L314" i="3"/>
  <c r="L313" i="3" s="1"/>
  <c r="B17" i="31"/>
  <c r="E35" i="29"/>
  <c r="R314" i="3"/>
  <c r="R313" i="3" s="1"/>
  <c r="G38" i="29"/>
  <c r="E37" i="29"/>
  <c r="G34" i="29"/>
  <c r="C19" i="23"/>
  <c r="C67" i="18"/>
  <c r="A47" i="25"/>
  <c r="AB314" i="3"/>
  <c r="AB313" i="3" s="1"/>
  <c r="AJ308" i="3"/>
  <c r="AJ304" i="3"/>
  <c r="AJ300" i="3"/>
  <c r="AJ296" i="3"/>
  <c r="AJ292" i="3"/>
  <c r="AJ288" i="3"/>
  <c r="AJ284" i="3"/>
  <c r="AJ280" i="3"/>
  <c r="AJ276" i="3"/>
  <c r="AJ272" i="3"/>
  <c r="AJ268" i="3"/>
  <c r="AJ264" i="3"/>
  <c r="AJ260" i="3"/>
  <c r="AJ256" i="3"/>
  <c r="AJ252" i="3"/>
  <c r="AJ248" i="3"/>
  <c r="AJ244" i="3"/>
  <c r="AJ240" i="3"/>
  <c r="AJ236" i="3"/>
  <c r="AJ232" i="3"/>
  <c r="AJ228" i="3"/>
  <c r="AJ224" i="3"/>
  <c r="AJ220" i="3"/>
  <c r="AJ216" i="3"/>
  <c r="AJ212" i="3"/>
  <c r="AJ208" i="3"/>
  <c r="AJ204" i="3"/>
  <c r="AJ200" i="3"/>
  <c r="AJ196" i="3"/>
  <c r="AJ192" i="3"/>
  <c r="AJ188" i="3"/>
  <c r="AJ184" i="3"/>
  <c r="AJ180" i="3"/>
  <c r="AJ176" i="3"/>
  <c r="AJ172" i="3"/>
  <c r="AJ168" i="3"/>
  <c r="AJ164" i="3"/>
  <c r="AJ160" i="3"/>
  <c r="AJ156" i="3"/>
  <c r="AJ152" i="3"/>
  <c r="AJ148" i="3"/>
  <c r="AJ144" i="3"/>
  <c r="AJ140" i="3"/>
  <c r="AJ136" i="3"/>
  <c r="AJ132" i="3"/>
  <c r="AJ128" i="3"/>
  <c r="AJ124" i="3"/>
  <c r="AJ120" i="3"/>
  <c r="AJ116" i="3"/>
  <c r="AJ112" i="3"/>
  <c r="AJ108" i="3"/>
  <c r="AJ104" i="3"/>
  <c r="AJ100" i="3"/>
  <c r="AJ16" i="3"/>
  <c r="E16" i="33"/>
  <c r="I16" i="33"/>
  <c r="M16" i="33"/>
  <c r="G16" i="33"/>
  <c r="L16" i="33"/>
  <c r="H16" i="33"/>
  <c r="J16" i="33"/>
  <c r="K16" i="33"/>
  <c r="F16" i="33"/>
  <c r="B316" i="2"/>
  <c r="F310" i="2"/>
  <c r="F311" i="3" s="1"/>
  <c r="F309" i="2"/>
  <c r="F310" i="3" s="1"/>
  <c r="F308" i="2"/>
  <c r="F309" i="3" s="1"/>
  <c r="F307" i="2"/>
  <c r="F308" i="3" s="1"/>
  <c r="F306" i="2"/>
  <c r="F307" i="3" s="1"/>
  <c r="F305" i="2"/>
  <c r="F306" i="3" s="1"/>
  <c r="F304" i="2"/>
  <c r="F305" i="3" s="1"/>
  <c r="F303" i="2"/>
  <c r="F304" i="3" s="1"/>
  <c r="F302" i="2"/>
  <c r="F303" i="3" s="1"/>
  <c r="F301" i="2"/>
  <c r="F302" i="3" s="1"/>
  <c r="F300" i="2"/>
  <c r="F301" i="3" s="1"/>
  <c r="F299" i="2"/>
  <c r="F300" i="3" s="1"/>
  <c r="F298" i="2"/>
  <c r="F299" i="3" s="1"/>
  <c r="F297" i="2"/>
  <c r="F298" i="3" s="1"/>
  <c r="F296" i="2"/>
  <c r="F297" i="3" s="1"/>
  <c r="F295" i="2"/>
  <c r="F296" i="3" s="1"/>
  <c r="F294" i="2"/>
  <c r="F295" i="3" s="1"/>
  <c r="F293" i="2"/>
  <c r="F294" i="3" s="1"/>
  <c r="F292" i="2"/>
  <c r="F293" i="3" s="1"/>
  <c r="F291" i="2"/>
  <c r="F292" i="3" s="1"/>
  <c r="F290" i="2"/>
  <c r="F291" i="3" s="1"/>
  <c r="F289" i="2"/>
  <c r="F290" i="3" s="1"/>
  <c r="F288" i="2"/>
  <c r="F289" i="3" s="1"/>
  <c r="F287" i="2"/>
  <c r="F288" i="3" s="1"/>
  <c r="F286" i="2"/>
  <c r="F287" i="3" s="1"/>
  <c r="F285" i="2"/>
  <c r="F286" i="3" s="1"/>
  <c r="F284" i="2"/>
  <c r="F285" i="3" s="1"/>
  <c r="F283" i="2"/>
  <c r="F284" i="3" s="1"/>
  <c r="F282" i="2"/>
  <c r="F283" i="3" s="1"/>
  <c r="F281" i="2"/>
  <c r="F282" i="3" s="1"/>
  <c r="F280" i="2"/>
  <c r="F281" i="3" s="1"/>
  <c r="F279" i="2"/>
  <c r="F280" i="3" s="1"/>
  <c r="F278" i="2"/>
  <c r="F279" i="3" s="1"/>
  <c r="F277" i="2"/>
  <c r="F278" i="3" s="1"/>
  <c r="F276" i="2"/>
  <c r="F277" i="3" s="1"/>
  <c r="F275" i="2"/>
  <c r="F276" i="3" s="1"/>
  <c r="F274" i="2"/>
  <c r="F275" i="3" s="1"/>
  <c r="F273" i="2"/>
  <c r="F274" i="3" s="1"/>
  <c r="F272" i="2"/>
  <c r="F273" i="3" s="1"/>
  <c r="F271" i="2"/>
  <c r="F272" i="3" s="1"/>
  <c r="F270" i="2"/>
  <c r="F271" i="3" s="1"/>
  <c r="F269" i="2"/>
  <c r="F270" i="3" s="1"/>
  <c r="F268" i="2"/>
  <c r="F269" i="3" s="1"/>
  <c r="F267" i="2"/>
  <c r="F268" i="3" s="1"/>
  <c r="F266" i="2"/>
  <c r="F267" i="3" s="1"/>
  <c r="F265" i="2"/>
  <c r="F266" i="3" s="1"/>
  <c r="F264" i="2"/>
  <c r="F265" i="3" s="1"/>
  <c r="F263" i="2"/>
  <c r="F264" i="3" s="1"/>
  <c r="F262" i="2"/>
  <c r="F263" i="3" s="1"/>
  <c r="F261" i="2"/>
  <c r="F262" i="3" s="1"/>
  <c r="F260" i="2"/>
  <c r="F261" i="3" s="1"/>
  <c r="F259" i="2"/>
  <c r="F260" i="3" s="1"/>
  <c r="F258" i="2"/>
  <c r="F259" i="3" s="1"/>
  <c r="F257" i="2"/>
  <c r="F258" i="3" s="1"/>
  <c r="F256" i="2"/>
  <c r="F257" i="3" s="1"/>
  <c r="F255" i="2"/>
  <c r="F256" i="3" s="1"/>
  <c r="F254" i="2"/>
  <c r="F255" i="3" s="1"/>
  <c r="F253" i="2"/>
  <c r="F254" i="3" s="1"/>
  <c r="F252" i="2"/>
  <c r="F253" i="3" s="1"/>
  <c r="F251" i="2"/>
  <c r="F252" i="3" s="1"/>
  <c r="F250" i="2"/>
  <c r="F251" i="3" s="1"/>
  <c r="F249" i="2"/>
  <c r="F250" i="3" s="1"/>
  <c r="F248" i="2"/>
  <c r="F249" i="3" s="1"/>
  <c r="F247" i="2"/>
  <c r="F248" i="3" s="1"/>
  <c r="F246" i="2"/>
  <c r="F247" i="3" s="1"/>
  <c r="F245" i="2"/>
  <c r="F246" i="3" s="1"/>
  <c r="F244" i="2"/>
  <c r="F245" i="3" s="1"/>
  <c r="F243" i="2"/>
  <c r="F244" i="3" s="1"/>
  <c r="F242" i="2"/>
  <c r="F243" i="3" s="1"/>
  <c r="F241" i="2"/>
  <c r="F242" i="3" s="1"/>
  <c r="F240" i="2"/>
  <c r="F241" i="3" s="1"/>
  <c r="F239" i="2"/>
  <c r="F240" i="3" s="1"/>
  <c r="F238" i="2"/>
  <c r="F239" i="3" s="1"/>
  <c r="F237" i="2"/>
  <c r="F238" i="3" s="1"/>
  <c r="F236" i="2"/>
  <c r="F237" i="3" s="1"/>
  <c r="F235" i="2"/>
  <c r="F236" i="3" s="1"/>
  <c r="F234" i="2"/>
  <c r="F235" i="3" s="1"/>
  <c r="F233" i="2"/>
  <c r="F234" i="3" s="1"/>
  <c r="F232" i="2"/>
  <c r="F233" i="3" s="1"/>
  <c r="F231" i="2"/>
  <c r="F232" i="3" s="1"/>
  <c r="F230" i="2"/>
  <c r="F231" i="3" s="1"/>
  <c r="F229" i="2"/>
  <c r="F230" i="3" s="1"/>
  <c r="F228" i="2"/>
  <c r="F229" i="3" s="1"/>
  <c r="F227" i="2"/>
  <c r="F228" i="3" s="1"/>
  <c r="F226" i="2"/>
  <c r="F227" i="3" s="1"/>
  <c r="F225" i="2"/>
  <c r="F226" i="3" s="1"/>
  <c r="F224" i="2"/>
  <c r="F225" i="3" s="1"/>
  <c r="F223" i="2"/>
  <c r="F224" i="3" s="1"/>
  <c r="F222" i="2"/>
  <c r="F223" i="3" s="1"/>
  <c r="F221" i="2"/>
  <c r="F222" i="3" s="1"/>
  <c r="F220" i="2"/>
  <c r="F221" i="3" s="1"/>
  <c r="F219" i="2"/>
  <c r="F220" i="3" s="1"/>
  <c r="F218" i="2"/>
  <c r="F219" i="3" s="1"/>
  <c r="F217" i="2"/>
  <c r="F218" i="3" s="1"/>
  <c r="F216" i="2"/>
  <c r="F217" i="3" s="1"/>
  <c r="F215" i="2"/>
  <c r="F216" i="3" s="1"/>
  <c r="F214" i="2"/>
  <c r="F215" i="3" s="1"/>
  <c r="F213" i="2"/>
  <c r="F214" i="3" s="1"/>
  <c r="F212" i="2"/>
  <c r="F213" i="3" s="1"/>
  <c r="F211" i="2"/>
  <c r="F212" i="3" s="1"/>
  <c r="F210" i="2"/>
  <c r="F211" i="3" s="1"/>
  <c r="F209" i="2"/>
  <c r="F210" i="3" s="1"/>
  <c r="F208" i="2"/>
  <c r="F209" i="3" s="1"/>
  <c r="F207" i="2"/>
  <c r="F208" i="3" s="1"/>
  <c r="F206" i="2"/>
  <c r="F207" i="3" s="1"/>
  <c r="F205" i="2"/>
  <c r="F206" i="3" s="1"/>
  <c r="F204" i="2"/>
  <c r="F205" i="3" s="1"/>
  <c r="F203" i="2"/>
  <c r="F204" i="3" s="1"/>
  <c r="F202" i="2"/>
  <c r="F203" i="3" s="1"/>
  <c r="F201" i="2"/>
  <c r="F202" i="3" s="1"/>
  <c r="F200" i="2"/>
  <c r="F201" i="3" s="1"/>
  <c r="F199" i="2"/>
  <c r="F200" i="3" s="1"/>
  <c r="F198" i="2"/>
  <c r="F199" i="3" s="1"/>
  <c r="F197" i="2"/>
  <c r="F198" i="3" s="1"/>
  <c r="F196" i="2"/>
  <c r="F197" i="3" s="1"/>
  <c r="F195" i="2"/>
  <c r="F196" i="3" s="1"/>
  <c r="F194" i="2"/>
  <c r="F195" i="3" s="1"/>
  <c r="F193" i="2"/>
  <c r="F194" i="3" s="1"/>
  <c r="F192" i="2"/>
  <c r="F193" i="3" s="1"/>
  <c r="F191" i="2"/>
  <c r="F192" i="3" s="1"/>
  <c r="F190" i="2"/>
  <c r="F191" i="3" s="1"/>
  <c r="F189" i="2"/>
  <c r="F190" i="3" s="1"/>
  <c r="F188" i="2"/>
  <c r="F189" i="3" s="1"/>
  <c r="F187" i="2"/>
  <c r="F188" i="3" s="1"/>
  <c r="F186" i="2"/>
  <c r="F187" i="3" s="1"/>
  <c r="F185" i="2"/>
  <c r="F186" i="3" s="1"/>
  <c r="F184" i="2"/>
  <c r="F185" i="3" s="1"/>
  <c r="F183" i="2"/>
  <c r="F184" i="3" s="1"/>
  <c r="F182" i="2"/>
  <c r="F183" i="3" s="1"/>
  <c r="F181" i="2"/>
  <c r="F182" i="3" s="1"/>
  <c r="F180" i="2"/>
  <c r="F181" i="3" s="1"/>
  <c r="F179" i="2"/>
  <c r="F180" i="3" s="1"/>
  <c r="F178" i="2"/>
  <c r="F179" i="3" s="1"/>
  <c r="F177" i="2"/>
  <c r="F178" i="3" s="1"/>
  <c r="F176" i="2"/>
  <c r="F177" i="3" s="1"/>
  <c r="F175" i="2"/>
  <c r="F176" i="3" s="1"/>
  <c r="F174" i="2"/>
  <c r="F175" i="3" s="1"/>
  <c r="F173" i="2"/>
  <c r="F174" i="3" s="1"/>
  <c r="F172" i="2"/>
  <c r="F173" i="3" s="1"/>
  <c r="F171" i="2"/>
  <c r="F172" i="3" s="1"/>
  <c r="G169" i="2"/>
  <c r="G170" i="3" s="1"/>
  <c r="G167" i="2"/>
  <c r="G168" i="3" s="1"/>
  <c r="G165" i="2"/>
  <c r="G166" i="3" s="1"/>
  <c r="G163" i="2"/>
  <c r="G164" i="3" s="1"/>
  <c r="G161" i="2"/>
  <c r="G162" i="3" s="1"/>
  <c r="G159" i="2"/>
  <c r="G160" i="3" s="1"/>
  <c r="G157" i="2"/>
  <c r="G158" i="3" s="1"/>
  <c r="G155" i="2"/>
  <c r="G156" i="3" s="1"/>
  <c r="G153" i="2"/>
  <c r="G154" i="3" s="1"/>
  <c r="G151" i="2"/>
  <c r="G152" i="3" s="1"/>
  <c r="G149" i="2"/>
  <c r="G150" i="3" s="1"/>
  <c r="G147" i="2"/>
  <c r="G148" i="3" s="1"/>
  <c r="G145" i="2"/>
  <c r="G146" i="3" s="1"/>
  <c r="G143" i="2"/>
  <c r="G144" i="3" s="1"/>
  <c r="G141" i="2"/>
  <c r="G142" i="3" s="1"/>
  <c r="G139" i="2"/>
  <c r="G140" i="3" s="1"/>
  <c r="G137" i="2"/>
  <c r="G138" i="3" s="1"/>
  <c r="G135" i="2"/>
  <c r="G136" i="3" s="1"/>
  <c r="G133" i="2"/>
  <c r="G134" i="3" s="1"/>
  <c r="G131" i="2"/>
  <c r="G132" i="3" s="1"/>
  <c r="G129" i="2"/>
  <c r="G130" i="3" s="1"/>
  <c r="G127" i="2"/>
  <c r="G128" i="3" s="1"/>
  <c r="G125" i="2"/>
  <c r="G126" i="3" s="1"/>
  <c r="G123" i="2"/>
  <c r="G124" i="3" s="1"/>
  <c r="G121" i="2"/>
  <c r="G122" i="3" s="1"/>
  <c r="G119" i="2"/>
  <c r="G120" i="3" s="1"/>
  <c r="G117" i="2"/>
  <c r="G118" i="3" s="1"/>
  <c r="G115" i="2"/>
  <c r="G116" i="3" s="1"/>
  <c r="G113" i="2"/>
  <c r="G114" i="3" s="1"/>
  <c r="G111" i="2"/>
  <c r="G112" i="3" s="1"/>
  <c r="G109" i="2"/>
  <c r="G110" i="3" s="1"/>
  <c r="G107" i="2"/>
  <c r="G108" i="3" s="1"/>
  <c r="G105" i="2"/>
  <c r="G106" i="3" s="1"/>
  <c r="G103" i="2"/>
  <c r="G104" i="3" s="1"/>
  <c r="G101" i="2"/>
  <c r="G102" i="3" s="1"/>
  <c r="G99" i="2"/>
  <c r="G100" i="3" s="1"/>
  <c r="G97" i="2"/>
  <c r="G98" i="3" s="1"/>
  <c r="G95" i="2"/>
  <c r="G96" i="3" s="1"/>
  <c r="G93" i="2"/>
  <c r="G94" i="3" s="1"/>
  <c r="G91" i="2"/>
  <c r="G92" i="3" s="1"/>
  <c r="G89" i="2"/>
  <c r="G90" i="3" s="1"/>
  <c r="G87" i="2"/>
  <c r="G88" i="3" s="1"/>
  <c r="G85" i="2"/>
  <c r="G86" i="3" s="1"/>
  <c r="G83" i="2"/>
  <c r="G84" i="3" s="1"/>
  <c r="G81" i="2"/>
  <c r="G82" i="3" s="1"/>
  <c r="G79" i="2"/>
  <c r="G80" i="3" s="1"/>
  <c r="G77" i="2"/>
  <c r="G78" i="3" s="1"/>
  <c r="G75" i="2"/>
  <c r="G76" i="3" s="1"/>
  <c r="G73" i="2"/>
  <c r="G74" i="3" s="1"/>
  <c r="G71" i="2"/>
  <c r="G72" i="3" s="1"/>
  <c r="G69" i="2"/>
  <c r="G70" i="3" s="1"/>
  <c r="G67" i="2"/>
  <c r="G68" i="3" s="1"/>
  <c r="G65" i="2"/>
  <c r="G66" i="3" s="1"/>
  <c r="G63" i="2"/>
  <c r="G64" i="3" s="1"/>
  <c r="G61" i="2"/>
  <c r="G62" i="3" s="1"/>
  <c r="G59" i="2"/>
  <c r="G60" i="3" s="1"/>
  <c r="G57" i="2"/>
  <c r="G58" i="3" s="1"/>
  <c r="G55" i="2"/>
  <c r="G56" i="3" s="1"/>
  <c r="F53" i="2"/>
  <c r="F54" i="3" s="1"/>
  <c r="G52" i="2"/>
  <c r="G53" i="3" s="1"/>
  <c r="F49" i="2"/>
  <c r="F50" i="3" s="1"/>
  <c r="G48" i="2"/>
  <c r="G49" i="3" s="1"/>
  <c r="F45" i="2"/>
  <c r="F46" i="3" s="1"/>
  <c r="G44" i="2"/>
  <c r="G45" i="3" s="1"/>
  <c r="F41" i="2"/>
  <c r="F42" i="3" s="1"/>
  <c r="G40" i="2"/>
  <c r="G41" i="3" s="1"/>
  <c r="F37" i="2"/>
  <c r="F38" i="3" s="1"/>
  <c r="G36" i="2"/>
  <c r="G37" i="3" s="1"/>
  <c r="F33" i="2"/>
  <c r="F34" i="3" s="1"/>
  <c r="G32" i="2"/>
  <c r="G33" i="3" s="1"/>
  <c r="F29" i="2"/>
  <c r="F30" i="3" s="1"/>
  <c r="G28" i="2"/>
  <c r="G29" i="3" s="1"/>
  <c r="F25" i="2"/>
  <c r="F26" i="3" s="1"/>
  <c r="G24" i="2"/>
  <c r="G25" i="3" s="1"/>
  <c r="F21" i="2"/>
  <c r="F22" i="3" s="1"/>
  <c r="G20" i="2"/>
  <c r="G21" i="3" s="1"/>
  <c r="F17" i="2"/>
  <c r="F18" i="3" s="1"/>
  <c r="G16" i="2"/>
  <c r="G17" i="3" s="1"/>
  <c r="F13" i="2"/>
  <c r="F14" i="3" s="1"/>
  <c r="G12" i="2"/>
  <c r="G13" i="3" s="1"/>
  <c r="W13" i="11"/>
  <c r="W14" i="11"/>
  <c r="W15" i="11"/>
  <c r="W16" i="11"/>
  <c r="W17" i="11"/>
  <c r="W18" i="11"/>
  <c r="W19" i="11"/>
  <c r="W20" i="11"/>
  <c r="W21" i="11"/>
  <c r="W22" i="11"/>
  <c r="W23" i="11"/>
  <c r="W24" i="11"/>
  <c r="W25" i="11"/>
  <c r="W26" i="11"/>
  <c r="W27" i="11"/>
  <c r="W28" i="11"/>
  <c r="W29" i="11"/>
  <c r="O13" i="11"/>
  <c r="K15" i="11"/>
  <c r="S15" i="11"/>
  <c r="AA16" i="11"/>
  <c r="O17" i="11"/>
  <c r="K19" i="11"/>
  <c r="S19" i="11"/>
  <c r="AA20" i="11"/>
  <c r="O21" i="11"/>
  <c r="K23" i="11"/>
  <c r="S23" i="11"/>
  <c r="AA24" i="11"/>
  <c r="O25" i="11"/>
  <c r="K27" i="11"/>
  <c r="S27" i="11"/>
  <c r="AA28" i="11"/>
  <c r="O29" i="11"/>
  <c r="S30" i="11"/>
  <c r="S31" i="11"/>
  <c r="S32" i="11"/>
  <c r="S33" i="11"/>
  <c r="S34" i="11"/>
  <c r="S35" i="11"/>
  <c r="S36" i="11"/>
  <c r="S37" i="11"/>
  <c r="W38" i="11"/>
  <c r="X38" i="11" s="1"/>
  <c r="K39" i="11"/>
  <c r="AA39" i="11"/>
  <c r="AB39" i="11" s="1"/>
  <c r="O40" i="11"/>
  <c r="P40" i="11" s="1"/>
  <c r="S41" i="11"/>
  <c r="T41" i="11" s="1"/>
  <c r="W42" i="11"/>
  <c r="X42" i="11" s="1"/>
  <c r="K43" i="11"/>
  <c r="AA43" i="11"/>
  <c r="AB43" i="11" s="1"/>
  <c r="O44" i="11"/>
  <c r="P44" i="11" s="1"/>
  <c r="S45" i="11"/>
  <c r="T45" i="11" s="1"/>
  <c r="W46" i="11"/>
  <c r="X46" i="11" s="1"/>
  <c r="K47" i="11"/>
  <c r="S13" i="11"/>
  <c r="AA13" i="11"/>
  <c r="AA15" i="11"/>
  <c r="K16" i="11"/>
  <c r="S18" i="11"/>
  <c r="AA18" i="11"/>
  <c r="S21" i="11"/>
  <c r="AA21" i="11"/>
  <c r="AA23" i="11"/>
  <c r="K24" i="11"/>
  <c r="S26" i="11"/>
  <c r="AA26" i="11"/>
  <c r="S29" i="11"/>
  <c r="AA29" i="11"/>
  <c r="K30" i="11"/>
  <c r="O31" i="11"/>
  <c r="K32" i="11"/>
  <c r="O33" i="11"/>
  <c r="K34" i="11"/>
  <c r="O35" i="11"/>
  <c r="K36" i="11"/>
  <c r="O37" i="11"/>
  <c r="O38" i="11"/>
  <c r="P38" i="11" s="1"/>
  <c r="O41" i="11"/>
  <c r="P41" i="11" s="1"/>
  <c r="O42" i="11"/>
  <c r="P42" i="11" s="1"/>
  <c r="O45" i="11"/>
  <c r="P45" i="11" s="1"/>
  <c r="O46" i="11"/>
  <c r="P46" i="11" s="1"/>
  <c r="S47" i="11"/>
  <c r="T47" i="11" s="1"/>
  <c r="W48" i="11"/>
  <c r="X48" i="11" s="1"/>
  <c r="K49" i="11"/>
  <c r="AA49" i="11"/>
  <c r="AB49" i="11" s="1"/>
  <c r="O50" i="11"/>
  <c r="P50" i="11" s="1"/>
  <c r="S51" i="11"/>
  <c r="T51" i="11" s="1"/>
  <c r="W52" i="11"/>
  <c r="X52" i="11" s="1"/>
  <c r="K53" i="11"/>
  <c r="AA53" i="11"/>
  <c r="AB53" i="11" s="1"/>
  <c r="O54" i="11"/>
  <c r="P54" i="11" s="1"/>
  <c r="S55" i="11"/>
  <c r="T55" i="11" s="1"/>
  <c r="W56" i="11"/>
  <c r="X56" i="11" s="1"/>
  <c r="K57" i="11"/>
  <c r="AA57" i="11"/>
  <c r="AB57" i="11" s="1"/>
  <c r="O58" i="11"/>
  <c r="P58" i="11" s="1"/>
  <c r="S59" i="11"/>
  <c r="T59" i="11" s="1"/>
  <c r="W60" i="11"/>
  <c r="X60" i="11" s="1"/>
  <c r="K61" i="11"/>
  <c r="AA61" i="11"/>
  <c r="AB61" i="11" s="1"/>
  <c r="O62" i="11"/>
  <c r="P62" i="11" s="1"/>
  <c r="K13" i="11"/>
  <c r="O14" i="11"/>
  <c r="AA14" i="11"/>
  <c r="K17" i="11"/>
  <c r="O18" i="11"/>
  <c r="K20" i="11"/>
  <c r="K21" i="11"/>
  <c r="O22" i="11"/>
  <c r="AA22" i="11"/>
  <c r="K25" i="11"/>
  <c r="O26" i="11"/>
  <c r="K28" i="11"/>
  <c r="K29" i="11"/>
  <c r="AA31" i="11"/>
  <c r="O32" i="11"/>
  <c r="W32" i="11"/>
  <c r="K33" i="11"/>
  <c r="AA34" i="11"/>
  <c r="W35" i="11"/>
  <c r="O39" i="11"/>
  <c r="P39" i="11" s="1"/>
  <c r="O43" i="11"/>
  <c r="P43" i="11" s="1"/>
  <c r="O47" i="11"/>
  <c r="P47" i="11" s="1"/>
  <c r="O48" i="11"/>
  <c r="P48" i="11" s="1"/>
  <c r="O51" i="11"/>
  <c r="P51" i="11" s="1"/>
  <c r="O52" i="11"/>
  <c r="P52" i="11" s="1"/>
  <c r="O55" i="11"/>
  <c r="P55" i="11" s="1"/>
  <c r="O56" i="11"/>
  <c r="P56" i="11" s="1"/>
  <c r="O59" i="11"/>
  <c r="P59" i="11" s="1"/>
  <c r="O60" i="11"/>
  <c r="P60" i="11" s="1"/>
  <c r="S14" i="11"/>
  <c r="O16" i="11"/>
  <c r="AA17" i="11"/>
  <c r="O20" i="11"/>
  <c r="S22" i="11"/>
  <c r="O24" i="11"/>
  <c r="AA25" i="11"/>
  <c r="O28" i="11"/>
  <c r="O30" i="11"/>
  <c r="W30" i="11"/>
  <c r="K31" i="11"/>
  <c r="AA32" i="11"/>
  <c r="W33" i="11"/>
  <c r="AA37" i="11"/>
  <c r="S38" i="11"/>
  <c r="T38" i="11" s="1"/>
  <c r="AA38" i="11"/>
  <c r="AB38" i="11" s="1"/>
  <c r="AA40" i="11"/>
  <c r="AB40" i="11" s="1"/>
  <c r="AA41" i="11"/>
  <c r="AB41" i="11" s="1"/>
  <c r="S42" i="11"/>
  <c r="T42" i="11" s="1"/>
  <c r="AA42" i="11"/>
  <c r="AB42" i="11" s="1"/>
  <c r="O15" i="11"/>
  <c r="S24" i="11"/>
  <c r="O27" i="11"/>
  <c r="W34" i="11"/>
  <c r="K35" i="11"/>
  <c r="O36" i="11"/>
  <c r="W43" i="11"/>
  <c r="X43" i="11" s="1"/>
  <c r="K45" i="11"/>
  <c r="W45" i="11"/>
  <c r="X45" i="11" s="1"/>
  <c r="S46" i="11"/>
  <c r="T46" i="11" s="1"/>
  <c r="K48" i="11"/>
  <c r="S49" i="11"/>
  <c r="T49" i="11" s="1"/>
  <c r="K50" i="11"/>
  <c r="S50" i="11"/>
  <c r="T50" i="11" s="1"/>
  <c r="K51" i="11"/>
  <c r="K52" i="11"/>
  <c r="S53" i="11"/>
  <c r="T53" i="11" s="1"/>
  <c r="K54" i="11"/>
  <c r="S54" i="11"/>
  <c r="T54" i="11" s="1"/>
  <c r="K55" i="11"/>
  <c r="K56" i="11"/>
  <c r="S57" i="11"/>
  <c r="T57" i="11" s="1"/>
  <c r="K58" i="11"/>
  <c r="S58" i="11"/>
  <c r="T58" i="11" s="1"/>
  <c r="K59" i="11"/>
  <c r="K60" i="11"/>
  <c r="S61" i="11"/>
  <c r="T61" i="11" s="1"/>
  <c r="K62" i="11"/>
  <c r="S62" i="11"/>
  <c r="T62" i="11" s="1"/>
  <c r="S17" i="11"/>
  <c r="K18" i="11"/>
  <c r="AA19" i="11"/>
  <c r="O23" i="11"/>
  <c r="W37" i="11"/>
  <c r="K38" i="11"/>
  <c r="S40" i="11"/>
  <c r="T40" i="11" s="1"/>
  <c r="W41" i="11"/>
  <c r="X41" i="11" s="1"/>
  <c r="K42" i="11"/>
  <c r="S44" i="11"/>
  <c r="T44" i="11" s="1"/>
  <c r="AA45" i="11"/>
  <c r="AB45" i="11" s="1"/>
  <c r="W47" i="11"/>
  <c r="X47" i="11" s="1"/>
  <c r="W49" i="11"/>
  <c r="X49" i="11" s="1"/>
  <c r="W50" i="11"/>
  <c r="X50" i="11" s="1"/>
  <c r="W51" i="11"/>
  <c r="X51" i="11" s="1"/>
  <c r="W53" i="11"/>
  <c r="X53" i="11" s="1"/>
  <c r="W54" i="11"/>
  <c r="X54" i="11" s="1"/>
  <c r="W55" i="11"/>
  <c r="X55" i="11" s="1"/>
  <c r="W57" i="11"/>
  <c r="X57" i="11" s="1"/>
  <c r="W58" i="11"/>
  <c r="X58" i="11" s="1"/>
  <c r="W59" i="11"/>
  <c r="X59" i="11" s="1"/>
  <c r="W61" i="11"/>
  <c r="X61" i="11" s="1"/>
  <c r="W62" i="11"/>
  <c r="X62" i="11" s="1"/>
  <c r="S20" i="11"/>
  <c r="K22" i="11"/>
  <c r="O49" i="11"/>
  <c r="P49" i="11" s="1"/>
  <c r="O53" i="11"/>
  <c r="P53" i="11" s="1"/>
  <c r="O57" i="11"/>
  <c r="P57" i="11" s="1"/>
  <c r="O61" i="11"/>
  <c r="P61" i="11" s="1"/>
  <c r="O19" i="11"/>
  <c r="K26" i="11"/>
  <c r="AA27" i="11"/>
  <c r="S28" i="11"/>
  <c r="AA30" i="11"/>
  <c r="W31" i="11"/>
  <c r="O34" i="11"/>
  <c r="K37" i="11"/>
  <c r="K40" i="11"/>
  <c r="K41" i="11"/>
  <c r="W44" i="11"/>
  <c r="X44" i="11" s="1"/>
  <c r="AA46" i="11"/>
  <c r="AB46" i="11" s="1"/>
  <c r="AA48" i="11"/>
  <c r="AB48" i="11" s="1"/>
  <c r="AA50" i="11"/>
  <c r="AB50" i="11" s="1"/>
  <c r="AA52" i="11"/>
  <c r="AB52" i="11" s="1"/>
  <c r="AA54" i="11"/>
  <c r="AB54" i="11" s="1"/>
  <c r="AA56" i="11"/>
  <c r="AB56" i="11" s="1"/>
  <c r="AA58" i="11"/>
  <c r="AB58" i="11" s="1"/>
  <c r="AA60" i="11"/>
  <c r="AB60" i="11" s="1"/>
  <c r="AA62" i="11"/>
  <c r="AB62" i="11" s="1"/>
  <c r="W36" i="11"/>
  <c r="W40" i="11"/>
  <c r="X40" i="11" s="1"/>
  <c r="K44" i="11"/>
  <c r="S52" i="11"/>
  <c r="T52" i="11" s="1"/>
  <c r="S60" i="11"/>
  <c r="T60" i="11" s="1"/>
  <c r="K14" i="11"/>
  <c r="AA36" i="11"/>
  <c r="S39" i="11"/>
  <c r="T39" i="11" s="1"/>
  <c r="AA44" i="11"/>
  <c r="AB44" i="11" s="1"/>
  <c r="AA51" i="11"/>
  <c r="AB51" i="11" s="1"/>
  <c r="AA59" i="11"/>
  <c r="AB59" i="11" s="1"/>
  <c r="AA35" i="11"/>
  <c r="W39" i="11"/>
  <c r="X39" i="11" s="1"/>
  <c r="S43" i="11"/>
  <c r="T43" i="11" s="1"/>
  <c r="S16" i="11"/>
  <c r="AA33" i="11"/>
  <c r="K46" i="11"/>
  <c r="AA47" i="11"/>
  <c r="AB47" i="11" s="1"/>
  <c r="S56" i="11"/>
  <c r="T56" i="11" s="1"/>
  <c r="S25" i="11"/>
  <c r="S48" i="11"/>
  <c r="T48" i="11" s="1"/>
  <c r="D80" i="4"/>
  <c r="E77" i="12"/>
  <c r="J77" i="12" s="1"/>
  <c r="E69" i="12"/>
  <c r="J69" i="12" s="1"/>
  <c r="E61" i="12"/>
  <c r="J61" i="12" s="1"/>
  <c r="E53" i="12"/>
  <c r="J53" i="12" s="1"/>
  <c r="E45" i="12"/>
  <c r="J45" i="12" s="1"/>
  <c r="E37" i="12"/>
  <c r="J37" i="12" s="1"/>
  <c r="L37" i="12" s="1"/>
  <c r="E29" i="12"/>
  <c r="J29" i="12" s="1"/>
  <c r="E21" i="12"/>
  <c r="J21" i="12" s="1"/>
  <c r="E13" i="12"/>
  <c r="J13" i="12" s="1"/>
  <c r="E59" i="13"/>
  <c r="I59" i="13" s="1"/>
  <c r="E55" i="13"/>
  <c r="I55" i="13" s="1"/>
  <c r="E51" i="13"/>
  <c r="I51" i="13" s="1"/>
  <c r="E47" i="13"/>
  <c r="I47" i="13" s="1"/>
  <c r="E43" i="13"/>
  <c r="I43" i="13" s="1"/>
  <c r="E39" i="13"/>
  <c r="I39" i="13" s="1"/>
  <c r="E35" i="13"/>
  <c r="I35" i="13" s="1"/>
  <c r="E31" i="13"/>
  <c r="I31" i="13" s="1"/>
  <c r="E27" i="13"/>
  <c r="I27" i="13" s="1"/>
  <c r="E23" i="13"/>
  <c r="I23" i="13" s="1"/>
  <c r="E19" i="13"/>
  <c r="I19" i="13" s="1"/>
  <c r="E15" i="13"/>
  <c r="I15" i="13" s="1"/>
  <c r="H58" i="33"/>
  <c r="F13" i="11"/>
  <c r="F14" i="11"/>
  <c r="F15" i="11"/>
  <c r="F16" i="11"/>
  <c r="F17" i="11"/>
  <c r="F18" i="11"/>
  <c r="F19" i="11"/>
  <c r="F20" i="11"/>
  <c r="F21" i="11"/>
  <c r="F22" i="11"/>
  <c r="F23" i="11"/>
  <c r="F24" i="11"/>
  <c r="F25" i="11"/>
  <c r="F26" i="11"/>
  <c r="F27" i="11"/>
  <c r="F28" i="11"/>
  <c r="F29" i="11"/>
  <c r="G13" i="11"/>
  <c r="D15" i="11"/>
  <c r="I15" i="11" s="1"/>
  <c r="E16" i="11"/>
  <c r="G17" i="11"/>
  <c r="D19" i="11"/>
  <c r="I19" i="11" s="1"/>
  <c r="E20" i="11"/>
  <c r="G21" i="11"/>
  <c r="D23" i="11"/>
  <c r="I23" i="11" s="1"/>
  <c r="E24" i="11"/>
  <c r="G25" i="11"/>
  <c r="D27" i="11"/>
  <c r="I27" i="11" s="1"/>
  <c r="E28" i="11"/>
  <c r="G29" i="11"/>
  <c r="G30" i="11"/>
  <c r="G31" i="11"/>
  <c r="G32" i="11"/>
  <c r="G33" i="11"/>
  <c r="G34" i="11"/>
  <c r="G35" i="11"/>
  <c r="G36" i="11"/>
  <c r="G37" i="11"/>
  <c r="D14" i="11"/>
  <c r="I14" i="11" s="1"/>
  <c r="G15" i="11"/>
  <c r="D17" i="11"/>
  <c r="I17" i="11" s="1"/>
  <c r="G18" i="11"/>
  <c r="G20" i="11"/>
  <c r="D22" i="11"/>
  <c r="I22" i="11" s="1"/>
  <c r="G23" i="11"/>
  <c r="D25" i="11"/>
  <c r="I25" i="11" s="1"/>
  <c r="G26" i="11"/>
  <c r="G28" i="11"/>
  <c r="D30" i="11"/>
  <c r="I30" i="11" s="1"/>
  <c r="F31" i="11"/>
  <c r="D32" i="11"/>
  <c r="I32" i="11" s="1"/>
  <c r="F33" i="11"/>
  <c r="D34" i="11"/>
  <c r="I34" i="11" s="1"/>
  <c r="F35" i="11"/>
  <c r="F37" i="11"/>
  <c r="C75" i="11"/>
  <c r="E12" i="10"/>
  <c r="I12" i="10" s="1"/>
  <c r="E13" i="10"/>
  <c r="I13" i="10" s="1"/>
  <c r="E14" i="10"/>
  <c r="I14" i="10" s="1"/>
  <c r="E15" i="10"/>
  <c r="I15" i="10" s="1"/>
  <c r="E16" i="10"/>
  <c r="I16" i="10" s="1"/>
  <c r="E17" i="10"/>
  <c r="I17" i="10" s="1"/>
  <c r="E18" i="10"/>
  <c r="I18" i="10" s="1"/>
  <c r="E19" i="10"/>
  <c r="I19" i="10" s="1"/>
  <c r="E20" i="10"/>
  <c r="I20" i="10" s="1"/>
  <c r="E21" i="10"/>
  <c r="I21" i="10" s="1"/>
  <c r="E22" i="10"/>
  <c r="I22" i="10" s="1"/>
  <c r="E23" i="10"/>
  <c r="I23" i="10" s="1"/>
  <c r="E24" i="10"/>
  <c r="I24" i="10" s="1"/>
  <c r="E25" i="10"/>
  <c r="I25" i="10" s="1"/>
  <c r="E26" i="10"/>
  <c r="I26" i="10" s="1"/>
  <c r="E27" i="10"/>
  <c r="I27" i="10" s="1"/>
  <c r="E28" i="10"/>
  <c r="I28" i="10" s="1"/>
  <c r="E29" i="10"/>
  <c r="I29" i="10" s="1"/>
  <c r="E30" i="10"/>
  <c r="I30" i="10" s="1"/>
  <c r="E31" i="10"/>
  <c r="I31" i="10" s="1"/>
  <c r="E32" i="10"/>
  <c r="I32" i="10" s="1"/>
  <c r="E33" i="10"/>
  <c r="I33" i="10" s="1"/>
  <c r="E34" i="10"/>
  <c r="I34" i="10" s="1"/>
  <c r="E35" i="10"/>
  <c r="I35" i="10" s="1"/>
  <c r="E36" i="10"/>
  <c r="I36" i="10" s="1"/>
  <c r="E37" i="10"/>
  <c r="I37" i="10" s="1"/>
  <c r="E38" i="10"/>
  <c r="F39" i="10"/>
  <c r="G40" i="10"/>
  <c r="H41" i="10"/>
  <c r="E42" i="10"/>
  <c r="F43" i="10"/>
  <c r="G44" i="10"/>
  <c r="H45" i="10"/>
  <c r="E46" i="10"/>
  <c r="F47" i="10"/>
  <c r="G48" i="10"/>
  <c r="H49" i="10"/>
  <c r="E50" i="10"/>
  <c r="F51" i="10"/>
  <c r="G52" i="10"/>
  <c r="H53" i="10"/>
  <c r="E54" i="10"/>
  <c r="F55" i="10"/>
  <c r="G56" i="10"/>
  <c r="H57" i="10"/>
  <c r="E58" i="10"/>
  <c r="F59" i="10"/>
  <c r="G60" i="10"/>
  <c r="H61" i="10"/>
  <c r="H15" i="33"/>
  <c r="H19" i="33"/>
  <c r="E15" i="11"/>
  <c r="D18" i="11"/>
  <c r="I18" i="11" s="1"/>
  <c r="G19" i="11"/>
  <c r="E23" i="11"/>
  <c r="D26" i="11"/>
  <c r="I26" i="11" s="1"/>
  <c r="G27" i="11"/>
  <c r="E32" i="11"/>
  <c r="F34" i="11"/>
  <c r="D35" i="11"/>
  <c r="I35" i="11" s="1"/>
  <c r="E37" i="11"/>
  <c r="G12" i="10"/>
  <c r="F13" i="10"/>
  <c r="H15" i="10"/>
  <c r="G16" i="10"/>
  <c r="F17" i="10"/>
  <c r="H19" i="10"/>
  <c r="G20" i="10"/>
  <c r="F21" i="10"/>
  <c r="H23" i="10"/>
  <c r="G24" i="10"/>
  <c r="F25" i="10"/>
  <c r="H27" i="10"/>
  <c r="G28" i="10"/>
  <c r="F29" i="10"/>
  <c r="H31" i="10"/>
  <c r="G32" i="10"/>
  <c r="F33" i="10"/>
  <c r="H35" i="10"/>
  <c r="G36" i="10"/>
  <c r="F37" i="10"/>
  <c r="G39" i="10"/>
  <c r="G41" i="10"/>
  <c r="F42" i="10"/>
  <c r="H43" i="10"/>
  <c r="E44" i="10"/>
  <c r="G46" i="10"/>
  <c r="F48" i="10"/>
  <c r="E49" i="10"/>
  <c r="H50" i="10"/>
  <c r="E51" i="10"/>
  <c r="H52" i="10"/>
  <c r="F53" i="10"/>
  <c r="G55" i="10"/>
  <c r="G57" i="10"/>
  <c r="F58" i="10"/>
  <c r="H59" i="10"/>
  <c r="E60" i="10"/>
  <c r="D71" i="10"/>
  <c r="D14" i="33"/>
  <c r="G15" i="33"/>
  <c r="E19" i="33"/>
  <c r="H22" i="33"/>
  <c r="H26" i="33"/>
  <c r="H30" i="33"/>
  <c r="E38" i="33"/>
  <c r="H39" i="33"/>
  <c r="G40" i="33"/>
  <c r="F41" i="33"/>
  <c r="E42" i="33"/>
  <c r="H43" i="33"/>
  <c r="G44" i="33"/>
  <c r="F45" i="33"/>
  <c r="E46" i="33"/>
  <c r="H47" i="33"/>
  <c r="G48" i="33"/>
  <c r="F49" i="33"/>
  <c r="E50" i="33"/>
  <c r="H51" i="33"/>
  <c r="G52" i="33"/>
  <c r="F53" i="33"/>
  <c r="E54" i="33"/>
  <c r="H55" i="33"/>
  <c r="G56" i="33"/>
  <c r="F57" i="33"/>
  <c r="E58" i="33"/>
  <c r="H59" i="33"/>
  <c r="G60" i="33"/>
  <c r="F61" i="33"/>
  <c r="E62" i="33"/>
  <c r="E14" i="11"/>
  <c r="E18" i="11"/>
  <c r="E22" i="11"/>
  <c r="E26" i="11"/>
  <c r="E30" i="11"/>
  <c r="F32" i="11"/>
  <c r="D33" i="11"/>
  <c r="I33" i="11" s="1"/>
  <c r="E35" i="11"/>
  <c r="D16" i="11"/>
  <c r="I16" i="11" s="1"/>
  <c r="D20" i="11"/>
  <c r="I20" i="11" s="1"/>
  <c r="E21" i="11"/>
  <c r="E25" i="11"/>
  <c r="D29" i="11"/>
  <c r="I29" i="11" s="1"/>
  <c r="E34" i="11"/>
  <c r="F12" i="10"/>
  <c r="H13" i="10"/>
  <c r="F16" i="10"/>
  <c r="H17" i="10"/>
  <c r="F20" i="10"/>
  <c r="H21" i="10"/>
  <c r="F24" i="10"/>
  <c r="H25" i="10"/>
  <c r="F28" i="10"/>
  <c r="H29" i="10"/>
  <c r="F32" i="10"/>
  <c r="H33" i="10"/>
  <c r="F36" i="10"/>
  <c r="H37" i="10"/>
  <c r="H39" i="10"/>
  <c r="F40" i="10"/>
  <c r="E41" i="10"/>
  <c r="H44" i="10"/>
  <c r="F45" i="10"/>
  <c r="H48" i="10"/>
  <c r="G49" i="10"/>
  <c r="F50" i="10"/>
  <c r="H54" i="10"/>
  <c r="E55" i="10"/>
  <c r="E56" i="10"/>
  <c r="G59" i="10"/>
  <c r="F60" i="10"/>
  <c r="E61" i="10"/>
  <c r="E15" i="33"/>
  <c r="F26" i="33"/>
  <c r="G14" i="11"/>
  <c r="G16" i="11"/>
  <c r="D24" i="11"/>
  <c r="I24" i="11" s="1"/>
  <c r="D28" i="11"/>
  <c r="I28" i="11" s="1"/>
  <c r="E29" i="11"/>
  <c r="E33" i="11"/>
  <c r="D37" i="11"/>
  <c r="I37" i="11" s="1"/>
  <c r="H12" i="10"/>
  <c r="F14" i="10"/>
  <c r="F15" i="10"/>
  <c r="H16" i="10"/>
  <c r="F18" i="10"/>
  <c r="F19" i="10"/>
  <c r="H20" i="10"/>
  <c r="F22" i="10"/>
  <c r="F23" i="10"/>
  <c r="H24" i="10"/>
  <c r="F26" i="10"/>
  <c r="F27" i="10"/>
  <c r="H28" i="10"/>
  <c r="F30" i="10"/>
  <c r="F31" i="10"/>
  <c r="H32" i="10"/>
  <c r="F34" i="10"/>
  <c r="F35" i="10"/>
  <c r="H36" i="10"/>
  <c r="F38" i="10"/>
  <c r="H40" i="10"/>
  <c r="F41" i="10"/>
  <c r="G42" i="10"/>
  <c r="G45" i="10"/>
  <c r="F46" i="10"/>
  <c r="E47" i="10"/>
  <c r="G50" i="10"/>
  <c r="G51" i="10"/>
  <c r="H55" i="10"/>
  <c r="F56" i="10"/>
  <c r="E57" i="10"/>
  <c r="H60" i="10"/>
  <c r="F61" i="10"/>
  <c r="F15" i="33"/>
  <c r="E17" i="33"/>
  <c r="E19" i="11"/>
  <c r="E27" i="11"/>
  <c r="E31" i="11"/>
  <c r="E36" i="11"/>
  <c r="H46" i="10"/>
  <c r="H47" i="10"/>
  <c r="E48" i="10"/>
  <c r="E52" i="10"/>
  <c r="E53" i="10"/>
  <c r="F54" i="10"/>
  <c r="G61" i="10"/>
  <c r="F20" i="33"/>
  <c r="G26" i="33"/>
  <c r="F30" i="33"/>
  <c r="F38" i="33"/>
  <c r="E39" i="33"/>
  <c r="E40" i="33"/>
  <c r="E41" i="33"/>
  <c r="F42" i="33"/>
  <c r="E43" i="33"/>
  <c r="E44" i="33"/>
  <c r="E45" i="33"/>
  <c r="F46" i="33"/>
  <c r="E47" i="33"/>
  <c r="E48" i="33"/>
  <c r="E49" i="33"/>
  <c r="F50" i="33"/>
  <c r="E51" i="33"/>
  <c r="E52" i="33"/>
  <c r="E53" i="33"/>
  <c r="F54" i="33"/>
  <c r="E55" i="33"/>
  <c r="E56" i="33"/>
  <c r="E57" i="33"/>
  <c r="F58" i="33"/>
  <c r="E59" i="33"/>
  <c r="E60" i="33"/>
  <c r="E61" i="33"/>
  <c r="F62" i="33"/>
  <c r="E63" i="33"/>
  <c r="E65" i="33"/>
  <c r="E67" i="33"/>
  <c r="E69" i="33"/>
  <c r="E71" i="33"/>
  <c r="E73" i="33"/>
  <c r="E75" i="33"/>
  <c r="E77" i="33"/>
  <c r="E79" i="33"/>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12" i="8"/>
  <c r="F13" i="8"/>
  <c r="F14" i="8"/>
  <c r="F15" i="8"/>
  <c r="F16" i="8"/>
  <c r="F17" i="8"/>
  <c r="F18" i="8"/>
  <c r="F19" i="8"/>
  <c r="F20" i="8"/>
  <c r="F21" i="8"/>
  <c r="F22" i="8"/>
  <c r="F23" i="8"/>
  <c r="F24" i="8"/>
  <c r="F25" i="8"/>
  <c r="F26" i="8"/>
  <c r="F27" i="8"/>
  <c r="F28" i="8"/>
  <c r="F29" i="8"/>
  <c r="F30" i="8"/>
  <c r="F31" i="8"/>
  <c r="F32" i="8"/>
  <c r="F33" i="8"/>
  <c r="F34" i="8"/>
  <c r="E17" i="11"/>
  <c r="F36" i="11"/>
  <c r="G13" i="10"/>
  <c r="G14" i="10"/>
  <c r="G15" i="10"/>
  <c r="G17" i="10"/>
  <c r="G18" i="10"/>
  <c r="G19" i="10"/>
  <c r="G21" i="10"/>
  <c r="G22" i="10"/>
  <c r="G23" i="10"/>
  <c r="G25" i="10"/>
  <c r="G26" i="10"/>
  <c r="G27" i="10"/>
  <c r="G29" i="10"/>
  <c r="G30" i="10"/>
  <c r="G31" i="10"/>
  <c r="G33" i="10"/>
  <c r="G34" i="10"/>
  <c r="G35" i="10"/>
  <c r="G37" i="10"/>
  <c r="G38" i="10"/>
  <c r="E40" i="10"/>
  <c r="E43" i="10"/>
  <c r="E45" i="10"/>
  <c r="H51" i="10"/>
  <c r="F52" i="10"/>
  <c r="G53" i="10"/>
  <c r="G54" i="10"/>
  <c r="G58" i="10"/>
  <c r="G20" i="33"/>
  <c r="E22" i="33"/>
  <c r="G30" i="33"/>
  <c r="G38" i="33"/>
  <c r="F39" i="33"/>
  <c r="F40" i="33"/>
  <c r="G41" i="33"/>
  <c r="G42" i="33"/>
  <c r="F43" i="33"/>
  <c r="F44" i="33"/>
  <c r="G45" i="33"/>
  <c r="G46" i="33"/>
  <c r="F47" i="33"/>
  <c r="F48" i="33"/>
  <c r="G49" i="33"/>
  <c r="G50" i="33"/>
  <c r="F51" i="33"/>
  <c r="F52" i="33"/>
  <c r="G53" i="33"/>
  <c r="G54" i="33"/>
  <c r="F55" i="33"/>
  <c r="F56" i="33"/>
  <c r="G57" i="33"/>
  <c r="G58" i="33"/>
  <c r="F59" i="33"/>
  <c r="F60" i="33"/>
  <c r="G61" i="33"/>
  <c r="G62" i="33"/>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12" i="9"/>
  <c r="G24" i="11"/>
  <c r="H14" i="10"/>
  <c r="H22" i="10"/>
  <c r="H30" i="10"/>
  <c r="H38" i="10"/>
  <c r="G47" i="10"/>
  <c r="H58" i="10"/>
  <c r="E26" i="33"/>
  <c r="F27" i="33"/>
  <c r="G39" i="33"/>
  <c r="H41" i="33"/>
  <c r="G43" i="33"/>
  <c r="H45" i="33"/>
  <c r="G47" i="33"/>
  <c r="H49" i="33"/>
  <c r="G51" i="33"/>
  <c r="H53" i="33"/>
  <c r="G55" i="33"/>
  <c r="H57" i="33"/>
  <c r="G59" i="33"/>
  <c r="H61" i="33"/>
  <c r="E66" i="33"/>
  <c r="E74" i="33"/>
  <c r="H12" i="30"/>
  <c r="E15" i="30"/>
  <c r="I15" i="30" s="1"/>
  <c r="H16" i="30"/>
  <c r="E19" i="30"/>
  <c r="I19" i="30" s="1"/>
  <c r="H20" i="30"/>
  <c r="E23" i="30"/>
  <c r="I23" i="30" s="1"/>
  <c r="H24" i="30"/>
  <c r="E27" i="30"/>
  <c r="I27" i="30" s="1"/>
  <c r="H28" i="30"/>
  <c r="E31" i="30"/>
  <c r="I31" i="30" s="1"/>
  <c r="H32" i="30"/>
  <c r="E35" i="30"/>
  <c r="I35" i="30" s="1"/>
  <c r="H36" i="30"/>
  <c r="E39" i="30"/>
  <c r="I39" i="30" s="1"/>
  <c r="K39" i="30" s="1"/>
  <c r="H40" i="30"/>
  <c r="E43" i="30"/>
  <c r="I43" i="30" s="1"/>
  <c r="H44" i="30"/>
  <c r="E47" i="30"/>
  <c r="I47" i="30" s="1"/>
  <c r="H48" i="30"/>
  <c r="E51" i="30"/>
  <c r="I51" i="30" s="1"/>
  <c r="H52" i="30"/>
  <c r="E55" i="30"/>
  <c r="I55" i="30" s="1"/>
  <c r="H56" i="30"/>
  <c r="E59" i="30"/>
  <c r="I59" i="30" s="1"/>
  <c r="H60" i="30"/>
  <c r="E14" i="13"/>
  <c r="I14" i="13" s="1"/>
  <c r="H15" i="13"/>
  <c r="E18" i="13"/>
  <c r="I18" i="13" s="1"/>
  <c r="H19" i="13"/>
  <c r="E22" i="13"/>
  <c r="I22" i="13" s="1"/>
  <c r="H23" i="13"/>
  <c r="E26" i="13"/>
  <c r="I26" i="13" s="1"/>
  <c r="H27" i="13"/>
  <c r="E30" i="13"/>
  <c r="I30" i="13" s="1"/>
  <c r="H31" i="13"/>
  <c r="E34" i="13"/>
  <c r="I34" i="13" s="1"/>
  <c r="H35" i="13"/>
  <c r="E38" i="13"/>
  <c r="I38" i="13" s="1"/>
  <c r="H39" i="13"/>
  <c r="E42" i="13"/>
  <c r="I42" i="13" s="1"/>
  <c r="H43" i="13"/>
  <c r="E46" i="13"/>
  <c r="I46" i="13" s="1"/>
  <c r="H47" i="13"/>
  <c r="E50" i="13"/>
  <c r="I50" i="13" s="1"/>
  <c r="H51" i="13"/>
  <c r="E54" i="13"/>
  <c r="I54" i="13" s="1"/>
  <c r="H55" i="13"/>
  <c r="E58" i="13"/>
  <c r="I58" i="13" s="1"/>
  <c r="H59" i="13"/>
  <c r="H14" i="9"/>
  <c r="G15" i="9"/>
  <c r="E16" i="9"/>
  <c r="I16" i="9" s="1"/>
  <c r="H18" i="9"/>
  <c r="G19" i="9"/>
  <c r="E20" i="9"/>
  <c r="I20" i="9" s="1"/>
  <c r="H22" i="9"/>
  <c r="G23" i="9"/>
  <c r="E24" i="9"/>
  <c r="I24" i="9" s="1"/>
  <c r="H26" i="9"/>
  <c r="G27" i="9"/>
  <c r="E28" i="9"/>
  <c r="I28" i="9" s="1"/>
  <c r="H30" i="9"/>
  <c r="G31" i="9"/>
  <c r="E32" i="9"/>
  <c r="I32" i="9" s="1"/>
  <c r="H34" i="9"/>
  <c r="G35" i="9"/>
  <c r="E36" i="9"/>
  <c r="I36" i="9" s="1"/>
  <c r="H38" i="9"/>
  <c r="G39" i="9"/>
  <c r="E40" i="9"/>
  <c r="I40" i="9" s="1"/>
  <c r="H42" i="9"/>
  <c r="G43" i="9"/>
  <c r="E44" i="9"/>
  <c r="I44" i="9" s="1"/>
  <c r="H46" i="9"/>
  <c r="G47" i="9"/>
  <c r="E48" i="9"/>
  <c r="I48" i="9" s="1"/>
  <c r="H50" i="9"/>
  <c r="G51" i="9"/>
  <c r="E52" i="9"/>
  <c r="I52" i="9" s="1"/>
  <c r="H54" i="9"/>
  <c r="G55" i="9"/>
  <c r="E56" i="9"/>
  <c r="I56" i="9" s="1"/>
  <c r="H58" i="9"/>
  <c r="G59" i="9"/>
  <c r="E60" i="9"/>
  <c r="I60" i="9" s="1"/>
  <c r="G12" i="8"/>
  <c r="E13" i="8"/>
  <c r="I13" i="8" s="1"/>
  <c r="H15" i="8"/>
  <c r="G16" i="8"/>
  <c r="E17" i="8"/>
  <c r="I17" i="8" s="1"/>
  <c r="H19" i="8"/>
  <c r="G20" i="8"/>
  <c r="E21" i="8"/>
  <c r="I21" i="8" s="1"/>
  <c r="H23" i="8"/>
  <c r="G24" i="8"/>
  <c r="E25" i="8"/>
  <c r="I25" i="8" s="1"/>
  <c r="H27" i="8"/>
  <c r="G28" i="8"/>
  <c r="E29" i="8"/>
  <c r="I29" i="8" s="1"/>
  <c r="H31" i="8"/>
  <c r="G32" i="8"/>
  <c r="E33" i="8"/>
  <c r="I33" i="8" s="1"/>
  <c r="G35" i="8"/>
  <c r="G36" i="8"/>
  <c r="G37" i="8"/>
  <c r="G38" i="8"/>
  <c r="G39" i="8"/>
  <c r="G40" i="8"/>
  <c r="G41" i="8"/>
  <c r="G42" i="8"/>
  <c r="G43" i="8"/>
  <c r="G44" i="8"/>
  <c r="G45" i="8"/>
  <c r="G46" i="8"/>
  <c r="G47" i="8"/>
  <c r="G48" i="8"/>
  <c r="G49" i="8"/>
  <c r="G50" i="8"/>
  <c r="G51" i="8"/>
  <c r="G52" i="8"/>
  <c r="G53" i="8"/>
  <c r="G54" i="8"/>
  <c r="G55" i="8"/>
  <c r="G56" i="8"/>
  <c r="G57" i="8"/>
  <c r="G58" i="8"/>
  <c r="G59" i="8"/>
  <c r="G60" i="8"/>
  <c r="G61" i="8"/>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100" i="12"/>
  <c r="D21" i="11"/>
  <c r="I21" i="11" s="1"/>
  <c r="F30" i="11"/>
  <c r="G43" i="10"/>
  <c r="F44" i="10"/>
  <c r="F57" i="10"/>
  <c r="H17" i="33"/>
  <c r="F21" i="33"/>
  <c r="E24" i="33"/>
  <c r="G27" i="33"/>
  <c r="E28" i="33"/>
  <c r="E64" i="33"/>
  <c r="E72" i="33"/>
  <c r="E80" i="33"/>
  <c r="E14" i="30"/>
  <c r="I14" i="30" s="1"/>
  <c r="H15" i="30"/>
  <c r="E18" i="30"/>
  <c r="I18" i="30" s="1"/>
  <c r="H19" i="30"/>
  <c r="E22" i="30"/>
  <c r="I22" i="30" s="1"/>
  <c r="H23" i="30"/>
  <c r="E26" i="30"/>
  <c r="I26" i="30" s="1"/>
  <c r="H27" i="30"/>
  <c r="E30" i="30"/>
  <c r="I30" i="30" s="1"/>
  <c r="H31" i="30"/>
  <c r="E34" i="30"/>
  <c r="I34" i="30" s="1"/>
  <c r="H35" i="30"/>
  <c r="E38" i="30"/>
  <c r="I38" i="30" s="1"/>
  <c r="K38" i="30" s="1"/>
  <c r="H39" i="30"/>
  <c r="E42" i="30"/>
  <c r="I42" i="30" s="1"/>
  <c r="H43" i="30"/>
  <c r="E46" i="30"/>
  <c r="I46" i="30" s="1"/>
  <c r="H47" i="30"/>
  <c r="E50" i="30"/>
  <c r="I50" i="30" s="1"/>
  <c r="H51" i="30"/>
  <c r="E54" i="30"/>
  <c r="I54" i="30" s="1"/>
  <c r="H55" i="30"/>
  <c r="E58" i="30"/>
  <c r="I58" i="30" s="1"/>
  <c r="H59" i="30"/>
  <c r="E13" i="13"/>
  <c r="I13" i="13" s="1"/>
  <c r="H14" i="13"/>
  <c r="E17" i="13"/>
  <c r="I17" i="13" s="1"/>
  <c r="H18" i="13"/>
  <c r="E21" i="13"/>
  <c r="I21" i="13" s="1"/>
  <c r="H22" i="13"/>
  <c r="E25" i="13"/>
  <c r="I25" i="13" s="1"/>
  <c r="H26" i="13"/>
  <c r="E29" i="13"/>
  <c r="I29" i="13" s="1"/>
  <c r="H30" i="13"/>
  <c r="E33" i="13"/>
  <c r="I33" i="13" s="1"/>
  <c r="H34" i="13"/>
  <c r="E37" i="13"/>
  <c r="I37" i="13" s="1"/>
  <c r="H38" i="13"/>
  <c r="E41" i="13"/>
  <c r="I41" i="13" s="1"/>
  <c r="H42" i="13"/>
  <c r="E45" i="13"/>
  <c r="I45" i="13" s="1"/>
  <c r="H46" i="13"/>
  <c r="E49" i="13"/>
  <c r="I49" i="13" s="1"/>
  <c r="H50" i="13"/>
  <c r="E53" i="13"/>
  <c r="I53" i="13" s="1"/>
  <c r="H54" i="13"/>
  <c r="E57" i="13"/>
  <c r="I57" i="13" s="1"/>
  <c r="H58" i="13"/>
  <c r="E61" i="13"/>
  <c r="I61" i="13" s="1"/>
  <c r="D71" i="13"/>
  <c r="E12" i="9"/>
  <c r="I12" i="9" s="1"/>
  <c r="E13" i="9"/>
  <c r="I13" i="9" s="1"/>
  <c r="H15" i="9"/>
  <c r="G16" i="9"/>
  <c r="E17" i="9"/>
  <c r="I17" i="9" s="1"/>
  <c r="H19" i="9"/>
  <c r="G20" i="9"/>
  <c r="E21" i="9"/>
  <c r="I21" i="9" s="1"/>
  <c r="H23" i="9"/>
  <c r="G24" i="9"/>
  <c r="E25" i="9"/>
  <c r="I25" i="9" s="1"/>
  <c r="H27" i="9"/>
  <c r="G28" i="9"/>
  <c r="E29" i="9"/>
  <c r="I29" i="9" s="1"/>
  <c r="H31" i="9"/>
  <c r="G32" i="9"/>
  <c r="E33" i="9"/>
  <c r="I33" i="9" s="1"/>
  <c r="H35" i="9"/>
  <c r="G36" i="9"/>
  <c r="E37" i="9"/>
  <c r="I37" i="9" s="1"/>
  <c r="K37" i="9" s="1"/>
  <c r="H39" i="9"/>
  <c r="G40" i="9"/>
  <c r="E41" i="9"/>
  <c r="I41" i="9" s="1"/>
  <c r="H43" i="9"/>
  <c r="G44" i="9"/>
  <c r="E45" i="9"/>
  <c r="I45" i="9" s="1"/>
  <c r="H47" i="9"/>
  <c r="G48" i="9"/>
  <c r="E49" i="9"/>
  <c r="I49" i="9" s="1"/>
  <c r="H51" i="9"/>
  <c r="G52" i="9"/>
  <c r="E53" i="9"/>
  <c r="I53" i="9" s="1"/>
  <c r="H55" i="9"/>
  <c r="G56" i="9"/>
  <c r="E57" i="9"/>
  <c r="I57" i="9" s="1"/>
  <c r="H59" i="9"/>
  <c r="G60" i="9"/>
  <c r="E61" i="9"/>
  <c r="I61" i="9" s="1"/>
  <c r="H12" i="8"/>
  <c r="G13" i="8"/>
  <c r="E14" i="8"/>
  <c r="I14" i="8" s="1"/>
  <c r="H16" i="8"/>
  <c r="G17" i="8"/>
  <c r="E18" i="8"/>
  <c r="I18" i="8" s="1"/>
  <c r="H20" i="8"/>
  <c r="G21" i="8"/>
  <c r="E22" i="8"/>
  <c r="I22" i="8" s="1"/>
  <c r="H24" i="8"/>
  <c r="G25" i="8"/>
  <c r="E26" i="8"/>
  <c r="I26" i="8" s="1"/>
  <c r="H28" i="8"/>
  <c r="G29" i="8"/>
  <c r="E30" i="8"/>
  <c r="I30" i="8" s="1"/>
  <c r="H32" i="8"/>
  <c r="G33" i="8"/>
  <c r="E34" i="8"/>
  <c r="I34" i="8" s="1"/>
  <c r="H35" i="8"/>
  <c r="H36" i="8"/>
  <c r="H37" i="8"/>
  <c r="H38" i="8"/>
  <c r="H39" i="8"/>
  <c r="H40" i="8"/>
  <c r="H41" i="8"/>
  <c r="H42" i="8"/>
  <c r="H43" i="8"/>
  <c r="H44" i="8"/>
  <c r="H45" i="8"/>
  <c r="H46" i="8"/>
  <c r="H47" i="8"/>
  <c r="H48" i="8"/>
  <c r="H49" i="8"/>
  <c r="H50" i="8"/>
  <c r="H51" i="8"/>
  <c r="H52" i="8"/>
  <c r="H53" i="8"/>
  <c r="H54" i="8"/>
  <c r="H55" i="8"/>
  <c r="H56" i="8"/>
  <c r="H57" i="8"/>
  <c r="H58" i="8"/>
  <c r="H59" i="8"/>
  <c r="H60" i="8"/>
  <c r="H61" i="8"/>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F12" i="4"/>
  <c r="J12" i="4" s="1"/>
  <c r="F13" i="4"/>
  <c r="J13" i="4" s="1"/>
  <c r="F14" i="4"/>
  <c r="J14" i="4" s="1"/>
  <c r="F15" i="4"/>
  <c r="J15" i="4" s="1"/>
  <c r="F16" i="4"/>
  <c r="J16" i="4" s="1"/>
  <c r="F17" i="4"/>
  <c r="J17" i="4" s="1"/>
  <c r="F18" i="4"/>
  <c r="J18" i="4" s="1"/>
  <c r="F19" i="4"/>
  <c r="J19" i="4" s="1"/>
  <c r="F20" i="4"/>
  <c r="J20" i="4" s="1"/>
  <c r="D31" i="11"/>
  <c r="I31" i="11" s="1"/>
  <c r="H42" i="10"/>
  <c r="E59" i="10"/>
  <c r="F19" i="33"/>
  <c r="E29" i="33"/>
  <c r="H38" i="33"/>
  <c r="H46" i="33"/>
  <c r="H54" i="33"/>
  <c r="H62" i="33"/>
  <c r="E78" i="33"/>
  <c r="H12" i="9"/>
  <c r="G13" i="9"/>
  <c r="H16" i="9"/>
  <c r="G17" i="9"/>
  <c r="H20" i="9"/>
  <c r="G21" i="9"/>
  <c r="H24" i="9"/>
  <c r="G25" i="9"/>
  <c r="H28" i="9"/>
  <c r="G29" i="9"/>
  <c r="H32" i="9"/>
  <c r="G33" i="9"/>
  <c r="H36" i="9"/>
  <c r="G37" i="9"/>
  <c r="H40" i="9"/>
  <c r="G41" i="9"/>
  <c r="H44" i="9"/>
  <c r="G45" i="9"/>
  <c r="H48" i="9"/>
  <c r="G49" i="9"/>
  <c r="H52" i="9"/>
  <c r="G53" i="9"/>
  <c r="H56" i="9"/>
  <c r="G57" i="9"/>
  <c r="H60" i="9"/>
  <c r="G61" i="9"/>
  <c r="D71" i="9"/>
  <c r="E12" i="8"/>
  <c r="I12" i="8" s="1"/>
  <c r="E16" i="8"/>
  <c r="I16" i="8" s="1"/>
  <c r="E20" i="8"/>
  <c r="I20" i="8" s="1"/>
  <c r="E24" i="8"/>
  <c r="I24" i="8" s="1"/>
  <c r="E28" i="8"/>
  <c r="I28" i="8" s="1"/>
  <c r="E32" i="8"/>
  <c r="I32" i="8" s="1"/>
  <c r="E37" i="8"/>
  <c r="I37" i="8" s="1"/>
  <c r="F38" i="8"/>
  <c r="E41" i="8"/>
  <c r="I41" i="8" s="1"/>
  <c r="F42" i="8"/>
  <c r="E45" i="8"/>
  <c r="I45" i="8" s="1"/>
  <c r="F46" i="8"/>
  <c r="E49" i="8"/>
  <c r="I49" i="8" s="1"/>
  <c r="F50" i="8"/>
  <c r="E53" i="8"/>
  <c r="I53" i="8" s="1"/>
  <c r="F54" i="8"/>
  <c r="E57" i="8"/>
  <c r="I57" i="8" s="1"/>
  <c r="F58" i="8"/>
  <c r="E61" i="8"/>
  <c r="I61" i="8" s="1"/>
  <c r="F12" i="12"/>
  <c r="E15" i="12"/>
  <c r="J15" i="12" s="1"/>
  <c r="F16" i="12"/>
  <c r="E19" i="12"/>
  <c r="J19" i="12" s="1"/>
  <c r="F20" i="12"/>
  <c r="E23" i="12"/>
  <c r="J23" i="12" s="1"/>
  <c r="F24" i="12"/>
  <c r="E27" i="12"/>
  <c r="J27" i="12" s="1"/>
  <c r="F28" i="12"/>
  <c r="E31" i="12"/>
  <c r="J31" i="12" s="1"/>
  <c r="F32" i="12"/>
  <c r="E35" i="12"/>
  <c r="J35" i="12" s="1"/>
  <c r="L35" i="12" s="1"/>
  <c r="F36" i="12"/>
  <c r="E39" i="12"/>
  <c r="J39" i="12" s="1"/>
  <c r="L39" i="12" s="1"/>
  <c r="F40" i="12"/>
  <c r="E43" i="12"/>
  <c r="J43" i="12" s="1"/>
  <c r="F44" i="12"/>
  <c r="E47" i="12"/>
  <c r="J47" i="12" s="1"/>
  <c r="F48" i="12"/>
  <c r="E51" i="12"/>
  <c r="J51" i="12" s="1"/>
  <c r="F52" i="12"/>
  <c r="E55" i="12"/>
  <c r="J55" i="12" s="1"/>
  <c r="F56" i="12"/>
  <c r="E59" i="12"/>
  <c r="J59" i="12" s="1"/>
  <c r="F60" i="12"/>
  <c r="E63" i="12"/>
  <c r="J63" i="12" s="1"/>
  <c r="F64" i="12"/>
  <c r="E67" i="12"/>
  <c r="J67" i="12" s="1"/>
  <c r="F68" i="12"/>
  <c r="E71" i="12"/>
  <c r="J71" i="12" s="1"/>
  <c r="F72" i="12"/>
  <c r="E75" i="12"/>
  <c r="J75" i="12" s="1"/>
  <c r="F76" i="12"/>
  <c r="E79" i="12"/>
  <c r="J79" i="12" s="1"/>
  <c r="F80" i="12"/>
  <c r="H12" i="4"/>
  <c r="G13" i="4"/>
  <c r="I15" i="4"/>
  <c r="H16" i="4"/>
  <c r="G17" i="4"/>
  <c r="I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26" i="10"/>
  <c r="E39" i="10"/>
  <c r="F49" i="10"/>
  <c r="H56" i="10"/>
  <c r="G19" i="33"/>
  <c r="F22" i="33"/>
  <c r="G28" i="33"/>
  <c r="F29" i="33"/>
  <c r="H44" i="33"/>
  <c r="H52" i="33"/>
  <c r="H60" i="33"/>
  <c r="E76" i="33"/>
  <c r="H13" i="9"/>
  <c r="E14" i="9"/>
  <c r="I14" i="9" s="1"/>
  <c r="H17" i="9"/>
  <c r="E18" i="9"/>
  <c r="I18" i="9" s="1"/>
  <c r="H21" i="9"/>
  <c r="E22" i="9"/>
  <c r="I22" i="9" s="1"/>
  <c r="H25" i="9"/>
  <c r="E26" i="9"/>
  <c r="I26" i="9" s="1"/>
  <c r="H29" i="9"/>
  <c r="E30" i="9"/>
  <c r="I30" i="9" s="1"/>
  <c r="H33" i="9"/>
  <c r="E34" i="9"/>
  <c r="I34" i="9" s="1"/>
  <c r="H37" i="9"/>
  <c r="E38" i="9"/>
  <c r="I38" i="9" s="1"/>
  <c r="H41" i="9"/>
  <c r="E42" i="9"/>
  <c r="I42" i="9" s="1"/>
  <c r="H45" i="9"/>
  <c r="E46" i="9"/>
  <c r="I46" i="9" s="1"/>
  <c r="H49" i="9"/>
  <c r="E50" i="9"/>
  <c r="I50" i="9" s="1"/>
  <c r="H53" i="9"/>
  <c r="E54" i="9"/>
  <c r="I54" i="9" s="1"/>
  <c r="H57" i="9"/>
  <c r="E58" i="9"/>
  <c r="I58" i="9" s="1"/>
  <c r="H61" i="9"/>
  <c r="H13" i="8"/>
  <c r="G14" i="8"/>
  <c r="H17" i="8"/>
  <c r="G18" i="8"/>
  <c r="H21" i="8"/>
  <c r="G22" i="8"/>
  <c r="H25" i="8"/>
  <c r="G26" i="8"/>
  <c r="H29" i="8"/>
  <c r="G30" i="8"/>
  <c r="H33" i="8"/>
  <c r="G34" i="8"/>
  <c r="E36" i="8"/>
  <c r="I36" i="8" s="1"/>
  <c r="F37" i="8"/>
  <c r="E40" i="8"/>
  <c r="I40" i="8" s="1"/>
  <c r="F41" i="8"/>
  <c r="E44" i="8"/>
  <c r="I44" i="8" s="1"/>
  <c r="F45" i="8"/>
  <c r="E48" i="8"/>
  <c r="I48" i="8" s="1"/>
  <c r="F49" i="8"/>
  <c r="E52" i="8"/>
  <c r="I52" i="8" s="1"/>
  <c r="F53" i="8"/>
  <c r="E56" i="8"/>
  <c r="I56" i="8" s="1"/>
  <c r="F57" i="8"/>
  <c r="E60" i="8"/>
  <c r="I60" i="8" s="1"/>
  <c r="F61" i="8"/>
  <c r="E14" i="12"/>
  <c r="J14" i="12" s="1"/>
  <c r="F15" i="12"/>
  <c r="E18" i="12"/>
  <c r="J18" i="12" s="1"/>
  <c r="F19" i="12"/>
  <c r="E22" i="12"/>
  <c r="J22" i="12" s="1"/>
  <c r="F23" i="12"/>
  <c r="E26" i="12"/>
  <c r="J26" i="12" s="1"/>
  <c r="F27" i="12"/>
  <c r="E30" i="12"/>
  <c r="J30" i="12" s="1"/>
  <c r="F31" i="12"/>
  <c r="E34" i="12"/>
  <c r="J34" i="12" s="1"/>
  <c r="F35" i="12"/>
  <c r="E38" i="12"/>
  <c r="J38" i="12" s="1"/>
  <c r="L38" i="12" s="1"/>
  <c r="F39" i="12"/>
  <c r="E42" i="12"/>
  <c r="J42" i="12" s="1"/>
  <c r="F43" i="12"/>
  <c r="E46" i="12"/>
  <c r="J46" i="12" s="1"/>
  <c r="F47" i="12"/>
  <c r="E50" i="12"/>
  <c r="J50" i="12" s="1"/>
  <c r="F51" i="12"/>
  <c r="E54" i="12"/>
  <c r="J54" i="12" s="1"/>
  <c r="F55" i="12"/>
  <c r="E58" i="12"/>
  <c r="J58" i="12" s="1"/>
  <c r="F59" i="12"/>
  <c r="E62" i="12"/>
  <c r="J62" i="12" s="1"/>
  <c r="F63" i="12"/>
  <c r="E66" i="12"/>
  <c r="J66" i="12" s="1"/>
  <c r="F67" i="12"/>
  <c r="E70" i="12"/>
  <c r="J70" i="12" s="1"/>
  <c r="F71" i="12"/>
  <c r="E74" i="12"/>
  <c r="J74" i="12" s="1"/>
  <c r="F75" i="12"/>
  <c r="E78" i="12"/>
  <c r="J78" i="12" s="1"/>
  <c r="F79" i="12"/>
  <c r="E82" i="12"/>
  <c r="J82" i="12" s="1"/>
  <c r="L82" i="12" s="1"/>
  <c r="E100" i="12"/>
  <c r="I12" i="4"/>
  <c r="H13" i="4"/>
  <c r="G14" i="4"/>
  <c r="I16" i="4"/>
  <c r="H17" i="4"/>
  <c r="G18"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G22" i="11"/>
  <c r="H21" i="33"/>
  <c r="H50" i="33"/>
  <c r="E70" i="33"/>
  <c r="E13" i="30"/>
  <c r="I13" i="30" s="1"/>
  <c r="E17" i="30"/>
  <c r="I17" i="30" s="1"/>
  <c r="E21" i="30"/>
  <c r="I21" i="30" s="1"/>
  <c r="E25" i="30"/>
  <c r="I25" i="30" s="1"/>
  <c r="E29" i="30"/>
  <c r="I29" i="30" s="1"/>
  <c r="E33" i="30"/>
  <c r="I33" i="30" s="1"/>
  <c r="E37" i="30"/>
  <c r="I37" i="30" s="1"/>
  <c r="K37" i="30" s="1"/>
  <c r="E41" i="30"/>
  <c r="I41" i="30" s="1"/>
  <c r="K41" i="30" s="1"/>
  <c r="E45" i="30"/>
  <c r="I45" i="30" s="1"/>
  <c r="E49" i="30"/>
  <c r="I49" i="30" s="1"/>
  <c r="E53" i="30"/>
  <c r="I53" i="30" s="1"/>
  <c r="E57" i="30"/>
  <c r="I57" i="30" s="1"/>
  <c r="E61" i="30"/>
  <c r="I61" i="30" s="1"/>
  <c r="H14" i="8"/>
  <c r="G15" i="8"/>
  <c r="H18" i="8"/>
  <c r="G19" i="8"/>
  <c r="H22" i="8"/>
  <c r="G23" i="8"/>
  <c r="H26" i="8"/>
  <c r="G27" i="8"/>
  <c r="H30" i="8"/>
  <c r="G31" i="8"/>
  <c r="H34" i="8"/>
  <c r="F35" i="8"/>
  <c r="F36" i="8"/>
  <c r="F39" i="8"/>
  <c r="F40" i="8"/>
  <c r="F43" i="8"/>
  <c r="F44" i="8"/>
  <c r="F47" i="8"/>
  <c r="F48" i="8"/>
  <c r="F51" i="8"/>
  <c r="F52" i="8"/>
  <c r="F55" i="8"/>
  <c r="F56" i="8"/>
  <c r="F59" i="8"/>
  <c r="F60" i="8"/>
  <c r="I13" i="4"/>
  <c r="H14" i="4"/>
  <c r="I17" i="4"/>
  <c r="H18" i="4"/>
  <c r="F22" i="4"/>
  <c r="J22" i="4" s="1"/>
  <c r="G23" i="4"/>
  <c r="F26" i="4"/>
  <c r="J26" i="4" s="1"/>
  <c r="G27" i="4"/>
  <c r="F30" i="4"/>
  <c r="J30" i="4" s="1"/>
  <c r="G31" i="4"/>
  <c r="F34" i="4"/>
  <c r="J34" i="4" s="1"/>
  <c r="G35" i="4"/>
  <c r="F38" i="4"/>
  <c r="J38" i="4" s="1"/>
  <c r="G39" i="4"/>
  <c r="F42" i="4"/>
  <c r="J42" i="4" s="1"/>
  <c r="G43" i="4"/>
  <c r="F46" i="4"/>
  <c r="J46" i="4" s="1"/>
  <c r="G47" i="4"/>
  <c r="F50" i="4"/>
  <c r="J50" i="4" s="1"/>
  <c r="G51" i="4"/>
  <c r="F54" i="4"/>
  <c r="J54" i="4" s="1"/>
  <c r="G55" i="4"/>
  <c r="F58" i="4"/>
  <c r="J58" i="4" s="1"/>
  <c r="G59" i="4"/>
  <c r="F62" i="4"/>
  <c r="J62" i="4" s="1"/>
  <c r="G63" i="4"/>
  <c r="F66" i="4"/>
  <c r="J66" i="4" s="1"/>
  <c r="G67" i="4"/>
  <c r="F70" i="4"/>
  <c r="J70" i="4" s="1"/>
  <c r="L70" i="4" s="1"/>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18" i="10"/>
  <c r="E30" i="33"/>
  <c r="H48" i="33"/>
  <c r="E68" i="33"/>
  <c r="I91" i="33"/>
  <c r="E12" i="30"/>
  <c r="I12" i="30" s="1"/>
  <c r="H13" i="30"/>
  <c r="E16" i="30"/>
  <c r="I16" i="30" s="1"/>
  <c r="H17" i="30"/>
  <c r="E20" i="30"/>
  <c r="I20" i="30" s="1"/>
  <c r="H21" i="30"/>
  <c r="E24" i="30"/>
  <c r="I24" i="30" s="1"/>
  <c r="H25" i="30"/>
  <c r="E28" i="30"/>
  <c r="I28" i="30" s="1"/>
  <c r="H29" i="30"/>
  <c r="E32" i="30"/>
  <c r="I32" i="30" s="1"/>
  <c r="H33" i="30"/>
  <c r="E36" i="30"/>
  <c r="I36" i="30" s="1"/>
  <c r="H37" i="30"/>
  <c r="E40" i="30"/>
  <c r="I40" i="30" s="1"/>
  <c r="K40" i="30" s="1"/>
  <c r="H41" i="30"/>
  <c r="E44" i="30"/>
  <c r="I44" i="30" s="1"/>
  <c r="H45" i="30"/>
  <c r="E48" i="30"/>
  <c r="I48" i="30" s="1"/>
  <c r="H49" i="30"/>
  <c r="E52" i="30"/>
  <c r="I52" i="30" s="1"/>
  <c r="H53" i="30"/>
  <c r="E56" i="30"/>
  <c r="I56" i="30" s="1"/>
  <c r="H57" i="30"/>
  <c r="E60" i="30"/>
  <c r="I60" i="30" s="1"/>
  <c r="H61" i="30"/>
  <c r="H13" i="13"/>
  <c r="H17" i="13"/>
  <c r="H21" i="13"/>
  <c r="H25" i="13"/>
  <c r="H29" i="13"/>
  <c r="H33" i="13"/>
  <c r="H37" i="13"/>
  <c r="H41" i="13"/>
  <c r="H45" i="13"/>
  <c r="H49" i="13"/>
  <c r="H53" i="13"/>
  <c r="H57" i="13"/>
  <c r="H61" i="13"/>
  <c r="I14" i="4"/>
  <c r="G15" i="4"/>
  <c r="I18" i="4"/>
  <c r="G19" i="4"/>
  <c r="F21" i="4"/>
  <c r="J21" i="4" s="1"/>
  <c r="G22" i="4"/>
  <c r="F25" i="4"/>
  <c r="J25" i="4" s="1"/>
  <c r="G26" i="4"/>
  <c r="F29" i="4"/>
  <c r="J29" i="4" s="1"/>
  <c r="G30" i="4"/>
  <c r="F33" i="4"/>
  <c r="J33" i="4" s="1"/>
  <c r="G34" i="4"/>
  <c r="F37" i="4"/>
  <c r="J37" i="4" s="1"/>
  <c r="G38" i="4"/>
  <c r="F41" i="4"/>
  <c r="J41" i="4" s="1"/>
  <c r="G42" i="4"/>
  <c r="F45" i="4"/>
  <c r="J45" i="4" s="1"/>
  <c r="G46" i="4"/>
  <c r="F49" i="4"/>
  <c r="J49" i="4" s="1"/>
  <c r="G50" i="4"/>
  <c r="F53" i="4"/>
  <c r="J53" i="4" s="1"/>
  <c r="G54" i="4"/>
  <c r="F57" i="4"/>
  <c r="J57" i="4" s="1"/>
  <c r="G58" i="4"/>
  <c r="F61" i="4"/>
  <c r="J61" i="4" s="1"/>
  <c r="G62" i="4"/>
  <c r="F65" i="4"/>
  <c r="J65" i="4" s="1"/>
  <c r="G66" i="4"/>
  <c r="F69" i="4"/>
  <c r="J69" i="4" s="1"/>
  <c r="G70" i="4"/>
  <c r="E12" i="2"/>
  <c r="E13" i="2"/>
  <c r="E14" i="2"/>
  <c r="E15" i="2"/>
  <c r="E16" i="2"/>
  <c r="E17" i="2"/>
  <c r="E18" i="2"/>
  <c r="E19" i="2"/>
  <c r="E20" i="2"/>
  <c r="E21" i="2"/>
  <c r="O21" i="2" s="1"/>
  <c r="E22" i="2"/>
  <c r="E23" i="2"/>
  <c r="E24" i="2"/>
  <c r="E25" i="2"/>
  <c r="E26" i="2"/>
  <c r="E27" i="2"/>
  <c r="E28" i="2"/>
  <c r="E29" i="2"/>
  <c r="E30" i="2"/>
  <c r="E31" i="2"/>
  <c r="O31" i="2" s="1"/>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310" i="2"/>
  <c r="E309" i="2"/>
  <c r="E308" i="2"/>
  <c r="E307" i="2"/>
  <c r="E306" i="2"/>
  <c r="E305" i="2"/>
  <c r="E304" i="2"/>
  <c r="E303" i="2"/>
  <c r="E302" i="2"/>
  <c r="E301" i="2"/>
  <c r="E300" i="2"/>
  <c r="E299" i="2"/>
  <c r="E298" i="2"/>
  <c r="E297" i="2"/>
  <c r="E296" i="2"/>
  <c r="E295" i="2"/>
  <c r="E294" i="2"/>
  <c r="E293" i="2"/>
  <c r="E292" i="2"/>
  <c r="E291" i="2"/>
  <c r="O291" i="2" s="1"/>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H170" i="2"/>
  <c r="F169" i="2"/>
  <c r="F170" i="3" s="1"/>
  <c r="H168" i="2"/>
  <c r="F167" i="2"/>
  <c r="F168" i="3" s="1"/>
  <c r="H166" i="2"/>
  <c r="F165" i="2"/>
  <c r="F166" i="3" s="1"/>
  <c r="H164" i="2"/>
  <c r="F163" i="2"/>
  <c r="F164" i="3" s="1"/>
  <c r="H162" i="2"/>
  <c r="F161" i="2"/>
  <c r="F162" i="3" s="1"/>
  <c r="H160" i="2"/>
  <c r="F159" i="2"/>
  <c r="F160" i="3" s="1"/>
  <c r="H158" i="2"/>
  <c r="F157" i="2"/>
  <c r="F158" i="3" s="1"/>
  <c r="H156" i="2"/>
  <c r="F155" i="2"/>
  <c r="F156" i="3" s="1"/>
  <c r="H154" i="2"/>
  <c r="F153" i="2"/>
  <c r="F154" i="3" s="1"/>
  <c r="H152" i="2"/>
  <c r="F151" i="2"/>
  <c r="F152" i="3" s="1"/>
  <c r="H150" i="2"/>
  <c r="F149" i="2"/>
  <c r="F150" i="3" s="1"/>
  <c r="H148" i="2"/>
  <c r="F147" i="2"/>
  <c r="F148" i="3" s="1"/>
  <c r="H146" i="2"/>
  <c r="F145" i="2"/>
  <c r="F146" i="3" s="1"/>
  <c r="H144" i="2"/>
  <c r="F143" i="2"/>
  <c r="F144" i="3" s="1"/>
  <c r="H142" i="2"/>
  <c r="F141" i="2"/>
  <c r="F142" i="3" s="1"/>
  <c r="H140" i="2"/>
  <c r="F139" i="2"/>
  <c r="F140" i="3" s="1"/>
  <c r="H138" i="2"/>
  <c r="F137" i="2"/>
  <c r="F138" i="3" s="1"/>
  <c r="H136" i="2"/>
  <c r="F135" i="2"/>
  <c r="F136" i="3" s="1"/>
  <c r="H134" i="2"/>
  <c r="F133" i="2"/>
  <c r="F134" i="3" s="1"/>
  <c r="H132" i="2"/>
  <c r="F131" i="2"/>
  <c r="F132" i="3" s="1"/>
  <c r="H130" i="2"/>
  <c r="F129" i="2"/>
  <c r="F130" i="3" s="1"/>
  <c r="H128" i="2"/>
  <c r="F127" i="2"/>
  <c r="F128" i="3" s="1"/>
  <c r="H126" i="2"/>
  <c r="F125" i="2"/>
  <c r="F126" i="3" s="1"/>
  <c r="H124" i="2"/>
  <c r="F123" i="2"/>
  <c r="F124" i="3" s="1"/>
  <c r="H122" i="2"/>
  <c r="F121" i="2"/>
  <c r="F122" i="3" s="1"/>
  <c r="H120" i="2"/>
  <c r="F119" i="2"/>
  <c r="F120" i="3" s="1"/>
  <c r="H118" i="2"/>
  <c r="F117" i="2"/>
  <c r="F118" i="3" s="1"/>
  <c r="H116" i="2"/>
  <c r="F115" i="2"/>
  <c r="F116" i="3" s="1"/>
  <c r="H114" i="2"/>
  <c r="F113" i="2"/>
  <c r="F114" i="3" s="1"/>
  <c r="H112" i="2"/>
  <c r="F111" i="2"/>
  <c r="F112" i="3" s="1"/>
  <c r="H110" i="2"/>
  <c r="F109" i="2"/>
  <c r="F110" i="3" s="1"/>
  <c r="H108" i="2"/>
  <c r="F107" i="2"/>
  <c r="F108" i="3" s="1"/>
  <c r="H106" i="2"/>
  <c r="F105" i="2"/>
  <c r="F106" i="3" s="1"/>
  <c r="H104" i="2"/>
  <c r="F103" i="2"/>
  <c r="F104" i="3" s="1"/>
  <c r="H102" i="2"/>
  <c r="F101" i="2"/>
  <c r="F102" i="3" s="1"/>
  <c r="H100" i="2"/>
  <c r="F99" i="2"/>
  <c r="F100" i="3" s="1"/>
  <c r="H98" i="2"/>
  <c r="F97" i="2"/>
  <c r="F98" i="3" s="1"/>
  <c r="H96" i="2"/>
  <c r="F95" i="2"/>
  <c r="F96" i="3" s="1"/>
  <c r="H94" i="2"/>
  <c r="F93" i="2"/>
  <c r="F94" i="3" s="1"/>
  <c r="H92" i="2"/>
  <c r="F91" i="2"/>
  <c r="F92" i="3" s="1"/>
  <c r="H90" i="2"/>
  <c r="F89" i="2"/>
  <c r="F90" i="3" s="1"/>
  <c r="H88" i="2"/>
  <c r="F87" i="2"/>
  <c r="F88" i="3" s="1"/>
  <c r="H86" i="2"/>
  <c r="F85" i="2"/>
  <c r="F86" i="3" s="1"/>
  <c r="H84" i="2"/>
  <c r="F83" i="2"/>
  <c r="F84" i="3" s="1"/>
  <c r="H82" i="2"/>
  <c r="F81" i="2"/>
  <c r="F82" i="3" s="1"/>
  <c r="H80" i="2"/>
  <c r="F79" i="2"/>
  <c r="F80" i="3" s="1"/>
  <c r="H78" i="2"/>
  <c r="F77" i="2"/>
  <c r="F78" i="3" s="1"/>
  <c r="H76" i="2"/>
  <c r="F75" i="2"/>
  <c r="F76" i="3" s="1"/>
  <c r="H74" i="2"/>
  <c r="F73" i="2"/>
  <c r="F74" i="3" s="1"/>
  <c r="H72" i="2"/>
  <c r="F71" i="2"/>
  <c r="F72" i="3" s="1"/>
  <c r="H70" i="2"/>
  <c r="F69" i="2"/>
  <c r="F70" i="3" s="1"/>
  <c r="H68" i="2"/>
  <c r="F67" i="2"/>
  <c r="F68" i="3" s="1"/>
  <c r="H66" i="2"/>
  <c r="F65" i="2"/>
  <c r="F66" i="3" s="1"/>
  <c r="H64" i="2"/>
  <c r="F63" i="2"/>
  <c r="F64" i="3" s="1"/>
  <c r="H62" i="2"/>
  <c r="F61" i="2"/>
  <c r="F62" i="3" s="1"/>
  <c r="H60" i="2"/>
  <c r="F59" i="2"/>
  <c r="F60" i="3" s="1"/>
  <c r="H58" i="2"/>
  <c r="F57" i="2"/>
  <c r="F58" i="3" s="1"/>
  <c r="H56" i="2"/>
  <c r="F55" i="2"/>
  <c r="F56" i="3" s="1"/>
  <c r="H54" i="2"/>
  <c r="F52" i="2"/>
  <c r="F53" i="3" s="1"/>
  <c r="G51" i="2"/>
  <c r="G52" i="3" s="1"/>
  <c r="F48" i="2"/>
  <c r="F49" i="3" s="1"/>
  <c r="G47" i="2"/>
  <c r="G48" i="3" s="1"/>
  <c r="F44" i="2"/>
  <c r="F45" i="3" s="1"/>
  <c r="G43" i="2"/>
  <c r="G44" i="3" s="1"/>
  <c r="F40" i="2"/>
  <c r="F41" i="3" s="1"/>
  <c r="G39" i="2"/>
  <c r="G40" i="3" s="1"/>
  <c r="F36" i="2"/>
  <c r="F37" i="3" s="1"/>
  <c r="G35" i="2"/>
  <c r="G36" i="3" s="1"/>
  <c r="F32" i="2"/>
  <c r="F33" i="3" s="1"/>
  <c r="G31" i="2"/>
  <c r="G32" i="3" s="1"/>
  <c r="F28" i="2"/>
  <c r="F29" i="3" s="1"/>
  <c r="G27" i="2"/>
  <c r="G28" i="3" s="1"/>
  <c r="F24" i="2"/>
  <c r="F25" i="3" s="1"/>
  <c r="G23" i="2"/>
  <c r="G24" i="3" s="1"/>
  <c r="F20" i="2"/>
  <c r="F21" i="3" s="1"/>
  <c r="G19" i="2"/>
  <c r="G20" i="3" s="1"/>
  <c r="F16" i="2"/>
  <c r="F17" i="3" s="1"/>
  <c r="G15" i="2"/>
  <c r="G16" i="3" s="1"/>
  <c r="F12" i="2"/>
  <c r="F13" i="3" s="1"/>
  <c r="AJ13" i="3"/>
  <c r="F81" i="12"/>
  <c r="E80" i="12"/>
  <c r="J80" i="12" s="1"/>
  <c r="F78" i="12"/>
  <c r="F73" i="12"/>
  <c r="E72" i="12"/>
  <c r="J72" i="12" s="1"/>
  <c r="F70" i="12"/>
  <c r="F65" i="12"/>
  <c r="E64" i="12"/>
  <c r="J64" i="12" s="1"/>
  <c r="F62" i="12"/>
  <c r="F57" i="12"/>
  <c r="E56" i="12"/>
  <c r="J56" i="12" s="1"/>
  <c r="F54" i="12"/>
  <c r="F49" i="12"/>
  <c r="E48" i="12"/>
  <c r="J48" i="12" s="1"/>
  <c r="F46" i="12"/>
  <c r="F41" i="12"/>
  <c r="E40" i="12"/>
  <c r="J40" i="12" s="1"/>
  <c r="F38" i="12"/>
  <c r="F33" i="12"/>
  <c r="E32" i="12"/>
  <c r="J32" i="12" s="1"/>
  <c r="F30" i="12"/>
  <c r="F25" i="12"/>
  <c r="E24" i="12"/>
  <c r="J24" i="12" s="1"/>
  <c r="F22" i="12"/>
  <c r="F17" i="12"/>
  <c r="E16" i="12"/>
  <c r="J16" i="12" s="1"/>
  <c r="F14" i="12"/>
  <c r="E58" i="8"/>
  <c r="I58" i="8" s="1"/>
  <c r="E54" i="8"/>
  <c r="I54" i="8" s="1"/>
  <c r="E50" i="8"/>
  <c r="I50" i="8" s="1"/>
  <c r="E46" i="8"/>
  <c r="I46" i="8" s="1"/>
  <c r="E42" i="8"/>
  <c r="I42" i="8" s="1"/>
  <c r="E38" i="8"/>
  <c r="I38" i="8" s="1"/>
  <c r="G58" i="9"/>
  <c r="G54" i="9"/>
  <c r="G50" i="9"/>
  <c r="G46" i="9"/>
  <c r="G42" i="9"/>
  <c r="G38" i="9"/>
  <c r="G34" i="9"/>
  <c r="G30" i="9"/>
  <c r="G26" i="9"/>
  <c r="G22" i="9"/>
  <c r="G18" i="9"/>
  <c r="G14" i="9"/>
  <c r="H60" i="13"/>
  <c r="H56" i="13"/>
  <c r="H52" i="13"/>
  <c r="H48" i="13"/>
  <c r="H44" i="13"/>
  <c r="H40" i="13"/>
  <c r="H36" i="13"/>
  <c r="H32" i="13"/>
  <c r="H28" i="13"/>
  <c r="H24" i="13"/>
  <c r="H20" i="13"/>
  <c r="H16" i="13"/>
  <c r="H12" i="13"/>
  <c r="H58" i="30"/>
  <c r="H54" i="30"/>
  <c r="H50" i="30"/>
  <c r="H46" i="30"/>
  <c r="H42" i="30"/>
  <c r="H38" i="30"/>
  <c r="H34" i="30"/>
  <c r="H30" i="30"/>
  <c r="H26" i="30"/>
  <c r="H22" i="30"/>
  <c r="H18" i="30"/>
  <c r="H14" i="30"/>
  <c r="H40" i="33"/>
  <c r="G22" i="33"/>
  <c r="AJ15" i="3"/>
  <c r="E31" i="33"/>
  <c r="F31" i="33"/>
  <c r="G31" i="33"/>
  <c r="H31" i="33"/>
  <c r="U60" i="10"/>
  <c r="U57" i="10"/>
  <c r="E23" i="33"/>
  <c r="H23" i="33"/>
  <c r="F23" i="33"/>
  <c r="G23" i="33"/>
  <c r="G25" i="33"/>
  <c r="H25" i="33"/>
  <c r="E25" i="33"/>
  <c r="F25" i="33"/>
  <c r="U51" i="10"/>
  <c r="G29" i="33"/>
  <c r="F28" i="33"/>
  <c r="E27" i="33"/>
  <c r="F24" i="33"/>
  <c r="H24" i="33"/>
  <c r="G21" i="33"/>
  <c r="E21" i="33"/>
  <c r="G18" i="33"/>
  <c r="F18" i="33"/>
  <c r="H18" i="33"/>
  <c r="U55" i="10"/>
  <c r="H29" i="33"/>
  <c r="H28" i="33"/>
  <c r="H27" i="33"/>
  <c r="U41" i="10"/>
  <c r="U48" i="10"/>
  <c r="U44" i="10"/>
  <c r="U39" i="10"/>
  <c r="F17" i="33"/>
  <c r="J17" i="33"/>
  <c r="G17" i="33"/>
  <c r="L17" i="33"/>
  <c r="U53" i="10"/>
  <c r="U52" i="10"/>
  <c r="U46" i="10"/>
  <c r="E20" i="33"/>
  <c r="I20" i="33"/>
  <c r="U56" i="10"/>
  <c r="U40" i="10"/>
  <c r="C35" i="34"/>
  <c r="D35" i="34"/>
  <c r="E35" i="34"/>
  <c r="B35" i="34"/>
  <c r="F35" i="34"/>
  <c r="J67" i="4" l="1"/>
  <c r="L67" i="4" s="1"/>
  <c r="P36" i="12"/>
  <c r="L36" i="12"/>
  <c r="S39" i="8"/>
  <c r="K39" i="8"/>
  <c r="J33" i="12"/>
  <c r="P33" i="12" s="1"/>
  <c r="J31" i="4"/>
  <c r="T31" i="4" s="1"/>
  <c r="AJ312" i="3"/>
  <c r="H62" i="10"/>
  <c r="AA63" i="11"/>
  <c r="W63" i="11"/>
  <c r="S63" i="11"/>
  <c r="O63" i="11"/>
  <c r="K63" i="11"/>
  <c r="AJ314" i="3"/>
  <c r="F40" i="29"/>
  <c r="F46" i="29" s="1"/>
  <c r="G40" i="29"/>
  <c r="G49" i="29" s="1"/>
  <c r="E40" i="29"/>
  <c r="D40" i="29"/>
  <c r="D45" i="29" s="1"/>
  <c r="H40" i="29"/>
  <c r="I38" i="29"/>
  <c r="C39" i="18"/>
  <c r="C41" i="23"/>
  <c r="C40" i="23"/>
  <c r="C44" i="23"/>
  <c r="C43" i="23"/>
  <c r="C42" i="23"/>
  <c r="C39" i="23"/>
  <c r="N68" i="4"/>
  <c r="N57" i="12"/>
  <c r="O36" i="13"/>
  <c r="T52" i="12"/>
  <c r="M23" i="9"/>
  <c r="O60" i="13"/>
  <c r="R52" i="4"/>
  <c r="S55" i="9"/>
  <c r="O32" i="13"/>
  <c r="L36" i="4"/>
  <c r="T57" i="12"/>
  <c r="T68" i="4"/>
  <c r="O59" i="9"/>
  <c r="M15" i="8"/>
  <c r="Q47" i="8"/>
  <c r="K23" i="9"/>
  <c r="P12" i="12"/>
  <c r="S60" i="13"/>
  <c r="M47" i="8"/>
  <c r="T36" i="4"/>
  <c r="P52" i="4"/>
  <c r="Q55" i="9"/>
  <c r="R51" i="4"/>
  <c r="M59" i="9"/>
  <c r="S36" i="13"/>
  <c r="S15" i="8"/>
  <c r="L57" i="12"/>
  <c r="N36" i="4"/>
  <c r="L68" i="4"/>
  <c r="O23" i="9"/>
  <c r="R12" i="12"/>
  <c r="S32" i="13"/>
  <c r="K59" i="9"/>
  <c r="N22" i="24"/>
  <c r="N23" i="24" s="1"/>
  <c r="N24" i="24" s="1"/>
  <c r="N25" i="24" s="1"/>
  <c r="N26" i="24" s="1"/>
  <c r="N27" i="24" s="1"/>
  <c r="N28" i="24" s="1"/>
  <c r="N29" i="24" s="1"/>
  <c r="N30" i="24" s="1"/>
  <c r="N31" i="24" s="1"/>
  <c r="N32" i="24" s="1"/>
  <c r="N33" i="24" s="1"/>
  <c r="N34" i="24" s="1"/>
  <c r="N35" i="24" s="1"/>
  <c r="N36" i="24" s="1"/>
  <c r="N37" i="24" s="1"/>
  <c r="N38" i="24" s="1"/>
  <c r="N39" i="24" s="1"/>
  <c r="N40" i="24" s="1"/>
  <c r="Q36" i="13"/>
  <c r="K36" i="13"/>
  <c r="O15" i="8"/>
  <c r="K15" i="8"/>
  <c r="L52" i="12"/>
  <c r="P57" i="12"/>
  <c r="R36" i="4"/>
  <c r="T52" i="4"/>
  <c r="N52" i="4"/>
  <c r="P68" i="4"/>
  <c r="Q23" i="9"/>
  <c r="M55" i="9"/>
  <c r="K55" i="9"/>
  <c r="N12" i="12"/>
  <c r="Q32" i="13"/>
  <c r="K32" i="13"/>
  <c r="Q59" i="9"/>
  <c r="M60" i="13"/>
  <c r="O47" i="8"/>
  <c r="N52" i="12"/>
  <c r="T12" i="12"/>
  <c r="P51" i="4"/>
  <c r="S51" i="9"/>
  <c r="M19" i="9"/>
  <c r="L17" i="12"/>
  <c r="Q48" i="13"/>
  <c r="Q39" i="8"/>
  <c r="Q13" i="11"/>
  <c r="T43" i="4"/>
  <c r="K48" i="13"/>
  <c r="Q31" i="9"/>
  <c r="S28" i="13"/>
  <c r="O39" i="8"/>
  <c r="N25" i="12"/>
  <c r="T56" i="4"/>
  <c r="T40" i="4"/>
  <c r="M52" i="13"/>
  <c r="K56" i="13"/>
  <c r="Q51" i="9"/>
  <c r="P55" i="4"/>
  <c r="M48" i="13"/>
  <c r="S19" i="8"/>
  <c r="N56" i="4"/>
  <c r="M51" i="9"/>
  <c r="K51" i="9"/>
  <c r="T60" i="12"/>
  <c r="T59" i="4"/>
  <c r="Y13" i="11"/>
  <c r="O48" i="13"/>
  <c r="L65" i="12"/>
  <c r="M23" i="8"/>
  <c r="M39" i="8"/>
  <c r="T25" i="12"/>
  <c r="L73" i="12"/>
  <c r="Q56" i="13"/>
  <c r="L24" i="4"/>
  <c r="S47" i="9"/>
  <c r="N40" i="4"/>
  <c r="K19" i="9"/>
  <c r="R60" i="4"/>
  <c r="Q28" i="13"/>
  <c r="K28" i="13"/>
  <c r="O28" i="13"/>
  <c r="T39" i="4"/>
  <c r="Q60" i="13"/>
  <c r="K47" i="8"/>
  <c r="P52" i="12"/>
  <c r="O15" i="9"/>
  <c r="M39" i="9"/>
  <c r="R28" i="12"/>
  <c r="T51" i="4"/>
  <c r="R20" i="12"/>
  <c r="S15" i="9"/>
  <c r="S39" i="9"/>
  <c r="N51" i="4"/>
  <c r="R68" i="12"/>
  <c r="K24" i="13"/>
  <c r="O35" i="8"/>
  <c r="Q16" i="13"/>
  <c r="T41" i="12"/>
  <c r="P28" i="4"/>
  <c r="L39" i="4"/>
  <c r="M35" i="8"/>
  <c r="M27" i="9"/>
  <c r="P63" i="4"/>
  <c r="P76" i="12"/>
  <c r="Q31" i="8"/>
  <c r="N28" i="4"/>
  <c r="T44" i="4"/>
  <c r="N27" i="4"/>
  <c r="M43" i="8"/>
  <c r="P48" i="4"/>
  <c r="L20" i="12"/>
  <c r="R41" i="12"/>
  <c r="P44" i="4"/>
  <c r="L60" i="4"/>
  <c r="Q24" i="13"/>
  <c r="O59" i="8"/>
  <c r="S27" i="9"/>
  <c r="T20" i="12"/>
  <c r="N63" i="4"/>
  <c r="K39" i="9"/>
  <c r="T28" i="12"/>
  <c r="N76" i="12"/>
  <c r="S16" i="13"/>
  <c r="O27" i="8"/>
  <c r="T68" i="12"/>
  <c r="M55" i="8"/>
  <c r="T47" i="4"/>
  <c r="M31" i="8"/>
  <c r="N41" i="12"/>
  <c r="T28" i="4"/>
  <c r="N44" i="4"/>
  <c r="L63" i="4"/>
  <c r="S24" i="13"/>
  <c r="M59" i="8"/>
  <c r="K27" i="9"/>
  <c r="P23" i="4"/>
  <c r="T44" i="12"/>
  <c r="P27" i="4"/>
  <c r="K16" i="13"/>
  <c r="O43" i="8"/>
  <c r="R39" i="4"/>
  <c r="O12" i="13"/>
  <c r="R32" i="4"/>
  <c r="S43" i="9"/>
  <c r="K20" i="13"/>
  <c r="O31" i="8"/>
  <c r="K31" i="8"/>
  <c r="P41" i="12"/>
  <c r="L68" i="12"/>
  <c r="L28" i="4"/>
  <c r="L44" i="4"/>
  <c r="T60" i="4"/>
  <c r="N60" i="4"/>
  <c r="M24" i="13"/>
  <c r="K35" i="8"/>
  <c r="K59" i="8"/>
  <c r="O27" i="9"/>
  <c r="N20" i="12"/>
  <c r="T63" i="4"/>
  <c r="Q15" i="9"/>
  <c r="O39" i="9"/>
  <c r="N28" i="12"/>
  <c r="T76" i="12"/>
  <c r="T27" i="4"/>
  <c r="M16" i="13"/>
  <c r="K43" i="8"/>
  <c r="P49" i="12"/>
  <c r="T36" i="12"/>
  <c r="N68" i="12"/>
  <c r="N39" i="4"/>
  <c r="K27" i="8"/>
  <c r="R81" i="12"/>
  <c r="L64" i="4"/>
  <c r="Q20" i="13"/>
  <c r="S44" i="13"/>
  <c r="O40" i="13"/>
  <c r="Q35" i="8"/>
  <c r="Q59" i="8"/>
  <c r="O35" i="9"/>
  <c r="M15" i="9"/>
  <c r="P28" i="12"/>
  <c r="R76" i="12"/>
  <c r="R27" i="4"/>
  <c r="T35" i="4"/>
  <c r="Q43" i="8"/>
  <c r="M51" i="8"/>
  <c r="S12" i="13"/>
  <c r="Q52" i="13"/>
  <c r="K55" i="8"/>
  <c r="L25" i="12"/>
  <c r="N73" i="12"/>
  <c r="S40" i="13"/>
  <c r="M19" i="8"/>
  <c r="N17" i="12"/>
  <c r="N24" i="4"/>
  <c r="L56" i="4"/>
  <c r="M35" i="9"/>
  <c r="R23" i="4"/>
  <c r="S31" i="9"/>
  <c r="N60" i="12"/>
  <c r="N43" i="4"/>
  <c r="N67" i="4"/>
  <c r="AC13" i="11"/>
  <c r="K51" i="8"/>
  <c r="T65" i="12"/>
  <c r="P81" i="12"/>
  <c r="R48" i="4"/>
  <c r="N64" i="4"/>
  <c r="Q43" i="9"/>
  <c r="N36" i="12"/>
  <c r="M20" i="13"/>
  <c r="O44" i="13"/>
  <c r="K52" i="13"/>
  <c r="S23" i="8"/>
  <c r="T73" i="12"/>
  <c r="M56" i="13"/>
  <c r="T17" i="12"/>
  <c r="T24" i="4"/>
  <c r="P32" i="4"/>
  <c r="K35" i="9"/>
  <c r="R55" i="4"/>
  <c r="Q47" i="9"/>
  <c r="N44" i="12"/>
  <c r="N35" i="4"/>
  <c r="N59" i="4"/>
  <c r="Q27" i="8"/>
  <c r="R49" i="12"/>
  <c r="N65" i="12"/>
  <c r="L40" i="4"/>
  <c r="T64" i="4"/>
  <c r="O19" i="9"/>
  <c r="N47" i="4"/>
  <c r="Q12" i="13"/>
  <c r="K12" i="13"/>
  <c r="S20" i="13"/>
  <c r="Q44" i="13"/>
  <c r="K44" i="13"/>
  <c r="S52" i="13"/>
  <c r="O23" i="8"/>
  <c r="K23" i="8"/>
  <c r="O55" i="8"/>
  <c r="R25" i="12"/>
  <c r="P73" i="12"/>
  <c r="L47" i="4"/>
  <c r="M40" i="13"/>
  <c r="O56" i="13"/>
  <c r="O19" i="8"/>
  <c r="K19" i="8"/>
  <c r="P17" i="12"/>
  <c r="R24" i="4"/>
  <c r="T32" i="4"/>
  <c r="N32" i="4"/>
  <c r="P56" i="4"/>
  <c r="Q35" i="9"/>
  <c r="N23" i="4"/>
  <c r="N55" i="4"/>
  <c r="O31" i="9"/>
  <c r="M47" i="9"/>
  <c r="K47" i="9"/>
  <c r="P44" i="12"/>
  <c r="P60" i="12"/>
  <c r="P35" i="4"/>
  <c r="P43" i="4"/>
  <c r="P59" i="4"/>
  <c r="M13" i="11"/>
  <c r="M27" i="8"/>
  <c r="Q51" i="8"/>
  <c r="T49" i="12"/>
  <c r="N49" i="12"/>
  <c r="P65" i="12"/>
  <c r="L81" i="12"/>
  <c r="R40" i="4"/>
  <c r="T48" i="4"/>
  <c r="N48" i="4"/>
  <c r="P64" i="4"/>
  <c r="S19" i="9"/>
  <c r="O43" i="9"/>
  <c r="R36" i="12"/>
  <c r="R47" i="4"/>
  <c r="Q55" i="8"/>
  <c r="L23" i="4"/>
  <c r="L55" i="4"/>
  <c r="Q40" i="13"/>
  <c r="M31" i="9"/>
  <c r="R44" i="12"/>
  <c r="R60" i="12"/>
  <c r="R35" i="4"/>
  <c r="R43" i="4"/>
  <c r="R59" i="4"/>
  <c r="R67" i="4"/>
  <c r="O51" i="8"/>
  <c r="T81" i="12"/>
  <c r="M43" i="9"/>
  <c r="T25" i="11"/>
  <c r="AB35" i="11"/>
  <c r="T17" i="11"/>
  <c r="X30" i="11"/>
  <c r="P16" i="11"/>
  <c r="X35" i="11"/>
  <c r="P26" i="11"/>
  <c r="AB29" i="11"/>
  <c r="T35" i="11"/>
  <c r="T31" i="11"/>
  <c r="T23" i="11"/>
  <c r="T19" i="11"/>
  <c r="X20" i="11"/>
  <c r="X16" i="11"/>
  <c r="X36" i="11"/>
  <c r="AB30" i="11"/>
  <c r="P19" i="11"/>
  <c r="AB25" i="11"/>
  <c r="AB17" i="11"/>
  <c r="X32" i="11"/>
  <c r="T26" i="11"/>
  <c r="T21" i="11"/>
  <c r="AB15" i="11"/>
  <c r="T36" i="11"/>
  <c r="T32" i="11"/>
  <c r="AB24" i="11"/>
  <c r="AB20" i="11"/>
  <c r="AB16" i="11"/>
  <c r="X29" i="11"/>
  <c r="X25" i="11"/>
  <c r="X21" i="11"/>
  <c r="X17" i="11"/>
  <c r="S23" i="24"/>
  <c r="N20" i="33"/>
  <c r="N313" i="3"/>
  <c r="E173" i="3"/>
  <c r="O172" i="2"/>
  <c r="K173" i="3" s="1"/>
  <c r="E181" i="3"/>
  <c r="O180" i="2"/>
  <c r="K181" i="3" s="1"/>
  <c r="E189" i="3"/>
  <c r="O188" i="2"/>
  <c r="K189" i="3" s="1"/>
  <c r="E197" i="3"/>
  <c r="O196" i="2"/>
  <c r="K197" i="3" s="1"/>
  <c r="E205" i="3"/>
  <c r="O204" i="2"/>
  <c r="K205" i="3" s="1"/>
  <c r="E213" i="3"/>
  <c r="O212" i="2"/>
  <c r="K213" i="3" s="1"/>
  <c r="E220" i="3"/>
  <c r="O219" i="2"/>
  <c r="K220" i="3" s="1"/>
  <c r="O221" i="2"/>
  <c r="K222" i="3" s="1"/>
  <c r="E222" i="3"/>
  <c r="E229" i="3"/>
  <c r="O228" i="2"/>
  <c r="K229" i="3" s="1"/>
  <c r="E236" i="3"/>
  <c r="O235" i="2"/>
  <c r="K236" i="3" s="1"/>
  <c r="O237" i="2"/>
  <c r="K238" i="3" s="1"/>
  <c r="E238" i="3"/>
  <c r="E244" i="3"/>
  <c r="O243" i="2"/>
  <c r="K244" i="3" s="1"/>
  <c r="O245" i="2"/>
  <c r="K246" i="3" s="1"/>
  <c r="E246" i="3"/>
  <c r="E252" i="3"/>
  <c r="O251" i="2"/>
  <c r="K252" i="3" s="1"/>
  <c r="O253" i="2"/>
  <c r="K254" i="3" s="1"/>
  <c r="E254" i="3"/>
  <c r="E260" i="3"/>
  <c r="O259" i="2"/>
  <c r="K260" i="3" s="1"/>
  <c r="O261" i="2"/>
  <c r="K262" i="3" s="1"/>
  <c r="E262" i="3"/>
  <c r="E268" i="3"/>
  <c r="O267" i="2"/>
  <c r="K268" i="3" s="1"/>
  <c r="O269" i="2"/>
  <c r="K270" i="3" s="1"/>
  <c r="E270" i="3"/>
  <c r="E276" i="3"/>
  <c r="O275" i="2"/>
  <c r="K276" i="3" s="1"/>
  <c r="O277" i="2"/>
  <c r="K278" i="3" s="1"/>
  <c r="E278" i="3"/>
  <c r="E284" i="3"/>
  <c r="O283" i="2"/>
  <c r="K284" i="3" s="1"/>
  <c r="O285" i="2"/>
  <c r="K286" i="3" s="1"/>
  <c r="E286" i="3"/>
  <c r="E292" i="3"/>
  <c r="K292" i="3"/>
  <c r="O293" i="2"/>
  <c r="K294" i="3" s="1"/>
  <c r="E294" i="3"/>
  <c r="E300" i="3"/>
  <c r="O299" i="2"/>
  <c r="K300" i="3" s="1"/>
  <c r="O301" i="2"/>
  <c r="K302" i="3" s="1"/>
  <c r="E302" i="3"/>
  <c r="E309" i="3"/>
  <c r="O308" i="2"/>
  <c r="K309" i="3" s="1"/>
  <c r="E165" i="3"/>
  <c r="O164" i="2"/>
  <c r="K165" i="3" s="1"/>
  <c r="E157" i="3"/>
  <c r="O156" i="2"/>
  <c r="K157" i="3" s="1"/>
  <c r="E149" i="3"/>
  <c r="O148" i="2"/>
  <c r="K149" i="3" s="1"/>
  <c r="E141" i="3"/>
  <c r="O140" i="2"/>
  <c r="K141" i="3" s="1"/>
  <c r="E133" i="3"/>
  <c r="O132" i="2"/>
  <c r="K133" i="3" s="1"/>
  <c r="E125" i="3"/>
  <c r="O124" i="2"/>
  <c r="K125" i="3" s="1"/>
  <c r="E117" i="3"/>
  <c r="O116" i="2"/>
  <c r="K117" i="3" s="1"/>
  <c r="E109" i="3"/>
  <c r="O108" i="2"/>
  <c r="K109" i="3" s="1"/>
  <c r="E101" i="3"/>
  <c r="O100" i="2"/>
  <c r="K101" i="3" s="1"/>
  <c r="E93" i="3"/>
  <c r="O92" i="2"/>
  <c r="K93" i="3" s="1"/>
  <c r="E85" i="3"/>
  <c r="O84" i="2"/>
  <c r="K85" i="3" s="1"/>
  <c r="E77" i="3"/>
  <c r="O76" i="2"/>
  <c r="K77" i="3" s="1"/>
  <c r="E69" i="3"/>
  <c r="O68" i="2"/>
  <c r="K69" i="3" s="1"/>
  <c r="E61" i="3"/>
  <c r="O60" i="2"/>
  <c r="K61" i="3" s="1"/>
  <c r="E53" i="3"/>
  <c r="O52" i="2"/>
  <c r="K53" i="3" s="1"/>
  <c r="E45" i="3"/>
  <c r="O44" i="2"/>
  <c r="K45" i="3" s="1"/>
  <c r="E37" i="3"/>
  <c r="O36" i="2"/>
  <c r="K37" i="3" s="1"/>
  <c r="E29" i="3"/>
  <c r="O28" i="2"/>
  <c r="K29" i="3" s="1"/>
  <c r="E21" i="3"/>
  <c r="O20" i="2"/>
  <c r="K21" i="3" s="1"/>
  <c r="I41" i="11"/>
  <c r="I45" i="11"/>
  <c r="I38" i="11"/>
  <c r="I42" i="11"/>
  <c r="I46" i="11"/>
  <c r="I51" i="11"/>
  <c r="I55" i="11"/>
  <c r="I59" i="11"/>
  <c r="I48" i="11"/>
  <c r="I52" i="11"/>
  <c r="I56" i="11"/>
  <c r="I60" i="11"/>
  <c r="I39" i="11"/>
  <c r="I40" i="11"/>
  <c r="I43" i="11"/>
  <c r="I44" i="11"/>
  <c r="I50" i="11"/>
  <c r="I54" i="11"/>
  <c r="I58" i="11"/>
  <c r="I62" i="11"/>
  <c r="I49" i="11"/>
  <c r="I57" i="11"/>
  <c r="I47" i="11"/>
  <c r="I53" i="11"/>
  <c r="I61" i="11"/>
  <c r="E13" i="3"/>
  <c r="O12" i="2"/>
  <c r="K13" i="3" s="1"/>
  <c r="N57" i="4"/>
  <c r="P57" i="4"/>
  <c r="L57" i="4"/>
  <c r="R57" i="4"/>
  <c r="T57" i="4"/>
  <c r="N41" i="4"/>
  <c r="P41" i="4"/>
  <c r="L41" i="4"/>
  <c r="R41" i="4"/>
  <c r="T41" i="4"/>
  <c r="N25" i="4"/>
  <c r="P25" i="4"/>
  <c r="L25" i="4"/>
  <c r="R25" i="4"/>
  <c r="T25" i="4"/>
  <c r="H53" i="3"/>
  <c r="H45" i="3"/>
  <c r="H37" i="3"/>
  <c r="H29" i="3"/>
  <c r="H21" i="3"/>
  <c r="H13" i="3"/>
  <c r="V12" i="2"/>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V45" i="2" s="1"/>
  <c r="V46" i="2" s="1"/>
  <c r="V47" i="2" s="1"/>
  <c r="V48" i="2" s="1"/>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V88" i="2" s="1"/>
  <c r="V89" i="2" s="1"/>
  <c r="V90" i="2" s="1"/>
  <c r="V91" i="2" s="1"/>
  <c r="V92" i="2" s="1"/>
  <c r="V93" i="2" s="1"/>
  <c r="V94" i="2" s="1"/>
  <c r="V95" i="2" s="1"/>
  <c r="V96" i="2" s="1"/>
  <c r="V97" i="2" s="1"/>
  <c r="V98" i="2" s="1"/>
  <c r="V99" i="2" s="1"/>
  <c r="V100" i="2" s="1"/>
  <c r="V101" i="2" s="1"/>
  <c r="V102" i="2" s="1"/>
  <c r="V103" i="2" s="1"/>
  <c r="V104" i="2" s="1"/>
  <c r="V105" i="2" s="1"/>
  <c r="V106" i="2" s="1"/>
  <c r="V107" i="2" s="1"/>
  <c r="V108" i="2" s="1"/>
  <c r="V109" i="2" s="1"/>
  <c r="V110" i="2" s="1"/>
  <c r="V111" i="2" s="1"/>
  <c r="V112" i="2" s="1"/>
  <c r="V113" i="2" s="1"/>
  <c r="V114" i="2" s="1"/>
  <c r="V115" i="2" s="1"/>
  <c r="V116" i="2" s="1"/>
  <c r="V117" i="2" s="1"/>
  <c r="V118" i="2" s="1"/>
  <c r="V119" i="2" s="1"/>
  <c r="V120" i="2" s="1"/>
  <c r="V121" i="2" s="1"/>
  <c r="V122" i="2" s="1"/>
  <c r="V123" i="2" s="1"/>
  <c r="V124" i="2" s="1"/>
  <c r="V125" i="2" s="1"/>
  <c r="V126" i="2" s="1"/>
  <c r="V127" i="2" s="1"/>
  <c r="V128" i="2" s="1"/>
  <c r="V129" i="2" s="1"/>
  <c r="V130" i="2" s="1"/>
  <c r="V131" i="2" s="1"/>
  <c r="V132" i="2" s="1"/>
  <c r="V133" i="2" s="1"/>
  <c r="V134" i="2" s="1"/>
  <c r="V135" i="2" s="1"/>
  <c r="V136" i="2" s="1"/>
  <c r="V137" i="2" s="1"/>
  <c r="V138" i="2" s="1"/>
  <c r="V139" i="2" s="1"/>
  <c r="V140" i="2" s="1"/>
  <c r="V141" i="2" s="1"/>
  <c r="V142" i="2" s="1"/>
  <c r="V143" i="2" s="1"/>
  <c r="V144" i="2" s="1"/>
  <c r="V145" i="2" s="1"/>
  <c r="V146" i="2" s="1"/>
  <c r="V147" i="2" s="1"/>
  <c r="V148" i="2" s="1"/>
  <c r="V149" i="2" s="1"/>
  <c r="V150" i="2" s="1"/>
  <c r="V151" i="2" s="1"/>
  <c r="V152" i="2" s="1"/>
  <c r="V153" i="2" s="1"/>
  <c r="V154" i="2" s="1"/>
  <c r="V155" i="2" s="1"/>
  <c r="V156" i="2" s="1"/>
  <c r="V157" i="2" s="1"/>
  <c r="V158" i="2" s="1"/>
  <c r="V159" i="2" s="1"/>
  <c r="V160" i="2" s="1"/>
  <c r="V161" i="2" s="1"/>
  <c r="V162" i="2" s="1"/>
  <c r="V163" i="2" s="1"/>
  <c r="V164" i="2" s="1"/>
  <c r="V165" i="2" s="1"/>
  <c r="V166" i="2" s="1"/>
  <c r="V167" i="2" s="1"/>
  <c r="V168" i="2" s="1"/>
  <c r="V169" i="2" s="1"/>
  <c r="V170" i="2" s="1"/>
  <c r="V171" i="2" s="1"/>
  <c r="V172" i="2" s="1"/>
  <c r="V173" i="2" s="1"/>
  <c r="V174" i="2" s="1"/>
  <c r="V175" i="2" s="1"/>
  <c r="V176" i="2" s="1"/>
  <c r="V177" i="2" s="1"/>
  <c r="V178" i="2" s="1"/>
  <c r="V179" i="2" s="1"/>
  <c r="V180" i="2" s="1"/>
  <c r="V181" i="2" s="1"/>
  <c r="V182" i="2" s="1"/>
  <c r="V183" i="2" s="1"/>
  <c r="V184" i="2" s="1"/>
  <c r="V185" i="2" s="1"/>
  <c r="V186" i="2" s="1"/>
  <c r="V187" i="2" s="1"/>
  <c r="V188" i="2" s="1"/>
  <c r="V189" i="2" s="1"/>
  <c r="V190" i="2" s="1"/>
  <c r="V191" i="2" s="1"/>
  <c r="V192" i="2" s="1"/>
  <c r="V193" i="2" s="1"/>
  <c r="V194" i="2" s="1"/>
  <c r="V195" i="2" s="1"/>
  <c r="V196" i="2" s="1"/>
  <c r="V197" i="2" s="1"/>
  <c r="V198" i="2" s="1"/>
  <c r="V199" i="2" s="1"/>
  <c r="V200" i="2" s="1"/>
  <c r="V201" i="2" s="1"/>
  <c r="V202" i="2" s="1"/>
  <c r="V203" i="2" s="1"/>
  <c r="V204" i="2" s="1"/>
  <c r="V205" i="2" s="1"/>
  <c r="V206" i="2" s="1"/>
  <c r="V207" i="2" s="1"/>
  <c r="V208" i="2" s="1"/>
  <c r="V209" i="2" s="1"/>
  <c r="V210" i="2" s="1"/>
  <c r="V211" i="2" s="1"/>
  <c r="V212" i="2" s="1"/>
  <c r="V213" i="2" s="1"/>
  <c r="V214" i="2" s="1"/>
  <c r="V215" i="2" s="1"/>
  <c r="V216" i="2" s="1"/>
  <c r="V217" i="2" s="1"/>
  <c r="V218" i="2" s="1"/>
  <c r="V219" i="2" s="1"/>
  <c r="V220" i="2" s="1"/>
  <c r="V221" i="2" s="1"/>
  <c r="V222" i="2" s="1"/>
  <c r="V223" i="2" s="1"/>
  <c r="V224" i="2" s="1"/>
  <c r="V225" i="2" s="1"/>
  <c r="V226" i="2" s="1"/>
  <c r="V227" i="2" s="1"/>
  <c r="V228" i="2" s="1"/>
  <c r="V229" i="2" s="1"/>
  <c r="V230" i="2" s="1"/>
  <c r="V231" i="2" s="1"/>
  <c r="V232" i="2" s="1"/>
  <c r="V233" i="2" s="1"/>
  <c r="V234" i="2" s="1"/>
  <c r="V235" i="2" s="1"/>
  <c r="V236" i="2" s="1"/>
  <c r="V237" i="2" s="1"/>
  <c r="V238" i="2" s="1"/>
  <c r="V239" i="2" s="1"/>
  <c r="V240" i="2" s="1"/>
  <c r="V241" i="2" s="1"/>
  <c r="V242" i="2" s="1"/>
  <c r="V243" i="2" s="1"/>
  <c r="V244" i="2" s="1"/>
  <c r="V245" i="2" s="1"/>
  <c r="V246" i="2" s="1"/>
  <c r="V247" i="2" s="1"/>
  <c r="V248" i="2" s="1"/>
  <c r="V249" i="2" s="1"/>
  <c r="V250" i="2" s="1"/>
  <c r="V251" i="2" s="1"/>
  <c r="V252" i="2" s="1"/>
  <c r="V253" i="2" s="1"/>
  <c r="V254" i="2" s="1"/>
  <c r="V255" i="2" s="1"/>
  <c r="V256" i="2" s="1"/>
  <c r="V257" i="2" s="1"/>
  <c r="V258" i="2" s="1"/>
  <c r="V259" i="2" s="1"/>
  <c r="V260" i="2" s="1"/>
  <c r="V261" i="2" s="1"/>
  <c r="V262" i="2" s="1"/>
  <c r="V263" i="2" s="1"/>
  <c r="V264" i="2" s="1"/>
  <c r="V265" i="2" s="1"/>
  <c r="V266" i="2" s="1"/>
  <c r="V267" i="2" s="1"/>
  <c r="V268" i="2" s="1"/>
  <c r="V269" i="2" s="1"/>
  <c r="V270" i="2" s="1"/>
  <c r="V271" i="2" s="1"/>
  <c r="V272" i="2" s="1"/>
  <c r="V273" i="2" s="1"/>
  <c r="V274" i="2" s="1"/>
  <c r="V275" i="2" s="1"/>
  <c r="V276" i="2" s="1"/>
  <c r="V277" i="2" s="1"/>
  <c r="V278" i="2" s="1"/>
  <c r="V279" i="2" s="1"/>
  <c r="V280" i="2" s="1"/>
  <c r="V281" i="2" s="1"/>
  <c r="V282" i="2" s="1"/>
  <c r="V283" i="2" s="1"/>
  <c r="V284" i="2" s="1"/>
  <c r="V285" i="2" s="1"/>
  <c r="V286" i="2" s="1"/>
  <c r="V287" i="2" s="1"/>
  <c r="V288" i="2" s="1"/>
  <c r="V289" i="2" s="1"/>
  <c r="V290" i="2" s="1"/>
  <c r="V291" i="2" s="1"/>
  <c r="V292" i="2" s="1"/>
  <c r="V293" i="2" s="1"/>
  <c r="V294" i="2" s="1"/>
  <c r="V295" i="2" s="1"/>
  <c r="V296" i="2" s="1"/>
  <c r="V297" i="2" s="1"/>
  <c r="V298" i="2" s="1"/>
  <c r="V299" i="2" s="1"/>
  <c r="V300" i="2" s="1"/>
  <c r="V301" i="2" s="1"/>
  <c r="V302" i="2" s="1"/>
  <c r="V303" i="2" s="1"/>
  <c r="V304" i="2" s="1"/>
  <c r="V305" i="2" s="1"/>
  <c r="V306" i="2" s="1"/>
  <c r="V307" i="2" s="1"/>
  <c r="V308" i="2" s="1"/>
  <c r="V309" i="2" s="1"/>
  <c r="V310" i="2" s="1"/>
  <c r="W12" i="2"/>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W143" i="2" s="1"/>
  <c r="W144" i="2" s="1"/>
  <c r="W145" i="2" s="1"/>
  <c r="W146" i="2" s="1"/>
  <c r="W147" i="2" s="1"/>
  <c r="W148" i="2" s="1"/>
  <c r="W149" i="2" s="1"/>
  <c r="W150" i="2" s="1"/>
  <c r="W151" i="2" s="1"/>
  <c r="W152" i="2" s="1"/>
  <c r="W153" i="2" s="1"/>
  <c r="W154" i="2" s="1"/>
  <c r="W155" i="2" s="1"/>
  <c r="W156" i="2" s="1"/>
  <c r="W157" i="2" s="1"/>
  <c r="W158" i="2" s="1"/>
  <c r="W159" i="2" s="1"/>
  <c r="W160" i="2" s="1"/>
  <c r="W161" i="2" s="1"/>
  <c r="W162" i="2" s="1"/>
  <c r="W163" i="2" s="1"/>
  <c r="W164" i="2" s="1"/>
  <c r="W165" i="2" s="1"/>
  <c r="W166" i="2" s="1"/>
  <c r="W167" i="2" s="1"/>
  <c r="W168" i="2" s="1"/>
  <c r="W169" i="2" s="1"/>
  <c r="W170" i="2" s="1"/>
  <c r="W171" i="2" s="1"/>
  <c r="W172" i="2" s="1"/>
  <c r="W173" i="2" s="1"/>
  <c r="W174" i="2" s="1"/>
  <c r="W175" i="2" s="1"/>
  <c r="W176" i="2" s="1"/>
  <c r="W177" i="2" s="1"/>
  <c r="W178" i="2" s="1"/>
  <c r="W179" i="2" s="1"/>
  <c r="W180" i="2" s="1"/>
  <c r="W181" i="2" s="1"/>
  <c r="W182" i="2" s="1"/>
  <c r="W183" i="2" s="1"/>
  <c r="W184" i="2" s="1"/>
  <c r="W185" i="2" s="1"/>
  <c r="W186" i="2" s="1"/>
  <c r="W187" i="2" s="1"/>
  <c r="W188" i="2" s="1"/>
  <c r="W189" i="2" s="1"/>
  <c r="W190" i="2" s="1"/>
  <c r="W191" i="2" s="1"/>
  <c r="W192" i="2" s="1"/>
  <c r="W193" i="2" s="1"/>
  <c r="W194" i="2" s="1"/>
  <c r="W195" i="2" s="1"/>
  <c r="W196" i="2" s="1"/>
  <c r="W197" i="2" s="1"/>
  <c r="W198" i="2" s="1"/>
  <c r="W199" i="2" s="1"/>
  <c r="W200" i="2" s="1"/>
  <c r="W201" i="2" s="1"/>
  <c r="W202" i="2" s="1"/>
  <c r="W203" i="2" s="1"/>
  <c r="W204" i="2" s="1"/>
  <c r="W205" i="2" s="1"/>
  <c r="W206" i="2" s="1"/>
  <c r="W207" i="2" s="1"/>
  <c r="W208" i="2" s="1"/>
  <c r="W209" i="2" s="1"/>
  <c r="W210" i="2" s="1"/>
  <c r="W211" i="2" s="1"/>
  <c r="W212" i="2" s="1"/>
  <c r="W213" i="2" s="1"/>
  <c r="W214" i="2" s="1"/>
  <c r="W215" i="2" s="1"/>
  <c r="W216" i="2" s="1"/>
  <c r="W217" i="2" s="1"/>
  <c r="W218" i="2" s="1"/>
  <c r="W219" i="2" s="1"/>
  <c r="W220" i="2" s="1"/>
  <c r="W221" i="2" s="1"/>
  <c r="W222" i="2" s="1"/>
  <c r="W223" i="2" s="1"/>
  <c r="W224" i="2" s="1"/>
  <c r="W225" i="2" s="1"/>
  <c r="W226" i="2" s="1"/>
  <c r="W227" i="2" s="1"/>
  <c r="W228" i="2" s="1"/>
  <c r="W229" i="2" s="1"/>
  <c r="W230" i="2" s="1"/>
  <c r="W231" i="2" s="1"/>
  <c r="W232" i="2" s="1"/>
  <c r="W233" i="2" s="1"/>
  <c r="W234" i="2" s="1"/>
  <c r="W235" i="2" s="1"/>
  <c r="W236" i="2" s="1"/>
  <c r="W237" i="2" s="1"/>
  <c r="W238" i="2" s="1"/>
  <c r="W239" i="2" s="1"/>
  <c r="W240" i="2" s="1"/>
  <c r="W241" i="2" s="1"/>
  <c r="W242" i="2" s="1"/>
  <c r="W243" i="2" s="1"/>
  <c r="W244" i="2" s="1"/>
  <c r="W245" i="2" s="1"/>
  <c r="W246" i="2" s="1"/>
  <c r="W247" i="2" s="1"/>
  <c r="W248" i="2" s="1"/>
  <c r="W249" i="2" s="1"/>
  <c r="W250" i="2" s="1"/>
  <c r="W251" i="2" s="1"/>
  <c r="W252" i="2" s="1"/>
  <c r="W253" i="2" s="1"/>
  <c r="W254" i="2" s="1"/>
  <c r="W255" i="2" s="1"/>
  <c r="W256" i="2" s="1"/>
  <c r="W257" i="2" s="1"/>
  <c r="W258" i="2" s="1"/>
  <c r="W259" i="2" s="1"/>
  <c r="W260" i="2" s="1"/>
  <c r="W261" i="2" s="1"/>
  <c r="W262" i="2" s="1"/>
  <c r="W263" i="2" s="1"/>
  <c r="W264" i="2" s="1"/>
  <c r="W265" i="2" s="1"/>
  <c r="W266" i="2" s="1"/>
  <c r="W267" i="2" s="1"/>
  <c r="W268" i="2" s="1"/>
  <c r="W269" i="2" s="1"/>
  <c r="W270" i="2" s="1"/>
  <c r="W271" i="2" s="1"/>
  <c r="W272" i="2" s="1"/>
  <c r="W273" i="2" s="1"/>
  <c r="W274" i="2" s="1"/>
  <c r="W275" i="2" s="1"/>
  <c r="W276" i="2" s="1"/>
  <c r="W277" i="2" s="1"/>
  <c r="W278" i="2" s="1"/>
  <c r="W279" i="2" s="1"/>
  <c r="W280" i="2" s="1"/>
  <c r="W281" i="2" s="1"/>
  <c r="W282" i="2" s="1"/>
  <c r="W283" i="2" s="1"/>
  <c r="W284" i="2" s="1"/>
  <c r="W285" i="2" s="1"/>
  <c r="W286" i="2" s="1"/>
  <c r="W287" i="2" s="1"/>
  <c r="W288" i="2" s="1"/>
  <c r="W289" i="2" s="1"/>
  <c r="W290" i="2" s="1"/>
  <c r="W291" i="2" s="1"/>
  <c r="W292" i="2" s="1"/>
  <c r="W293" i="2" s="1"/>
  <c r="W294" i="2" s="1"/>
  <c r="W295" i="2" s="1"/>
  <c r="W296" i="2" s="1"/>
  <c r="W297" i="2" s="1"/>
  <c r="W298" i="2" s="1"/>
  <c r="W299" i="2" s="1"/>
  <c r="W300" i="2" s="1"/>
  <c r="W301" i="2" s="1"/>
  <c r="W302" i="2" s="1"/>
  <c r="W303" i="2" s="1"/>
  <c r="W304" i="2" s="1"/>
  <c r="W305" i="2" s="1"/>
  <c r="W306" i="2" s="1"/>
  <c r="W307" i="2" s="1"/>
  <c r="W308" i="2" s="1"/>
  <c r="W309" i="2" s="1"/>
  <c r="W310" i="2" s="1"/>
  <c r="S41" i="30"/>
  <c r="M41" i="30"/>
  <c r="O41" i="30"/>
  <c r="Q41" i="30"/>
  <c r="N78" i="12"/>
  <c r="P78" i="12"/>
  <c r="L78" i="12"/>
  <c r="R78" i="12"/>
  <c r="T78" i="12"/>
  <c r="N62" i="12"/>
  <c r="P62" i="12"/>
  <c r="L62" i="12"/>
  <c r="R62" i="12"/>
  <c r="T62" i="12"/>
  <c r="N38" i="12"/>
  <c r="P38" i="12"/>
  <c r="R38" i="12"/>
  <c r="T38" i="12"/>
  <c r="N22" i="12"/>
  <c r="P22" i="12"/>
  <c r="L22" i="12"/>
  <c r="R22" i="12"/>
  <c r="T22" i="12"/>
  <c r="M56" i="8"/>
  <c r="O56" i="8"/>
  <c r="K56" i="8"/>
  <c r="Q56" i="8"/>
  <c r="S56" i="8"/>
  <c r="M40" i="8"/>
  <c r="O40" i="8"/>
  <c r="K40" i="8"/>
  <c r="Q40" i="8"/>
  <c r="S40" i="8"/>
  <c r="K50" i="9"/>
  <c r="S50" i="9"/>
  <c r="Q50" i="9"/>
  <c r="O50" i="9"/>
  <c r="M50" i="9"/>
  <c r="K34" i="9"/>
  <c r="S34" i="9"/>
  <c r="Q34" i="9"/>
  <c r="O34" i="9"/>
  <c r="M34" i="9"/>
  <c r="K18" i="9"/>
  <c r="S18" i="9"/>
  <c r="Q18" i="9"/>
  <c r="O18" i="9"/>
  <c r="M18" i="9"/>
  <c r="N67" i="12"/>
  <c r="P67" i="12"/>
  <c r="R67" i="12"/>
  <c r="T67" i="12"/>
  <c r="L67" i="12"/>
  <c r="N51" i="12"/>
  <c r="P51" i="12"/>
  <c r="R51" i="12"/>
  <c r="T51" i="12"/>
  <c r="L51" i="12"/>
  <c r="N35" i="12"/>
  <c r="P35" i="12"/>
  <c r="R35" i="12"/>
  <c r="T35" i="12"/>
  <c r="M53" i="8"/>
  <c r="O53" i="8"/>
  <c r="Q53" i="8"/>
  <c r="S53" i="8"/>
  <c r="K53" i="8"/>
  <c r="M37" i="8"/>
  <c r="O37" i="8"/>
  <c r="Q37" i="8"/>
  <c r="S37" i="8"/>
  <c r="K37" i="8"/>
  <c r="N20" i="4"/>
  <c r="P20" i="4"/>
  <c r="L20" i="4"/>
  <c r="R20" i="4"/>
  <c r="T20" i="4"/>
  <c r="R12" i="4"/>
  <c r="P12" i="4"/>
  <c r="T12" i="4"/>
  <c r="L12" i="4"/>
  <c r="N12" i="4"/>
  <c r="K22" i="8"/>
  <c r="S22" i="8"/>
  <c r="M22" i="8"/>
  <c r="Q22" i="8"/>
  <c r="O22" i="8"/>
  <c r="K41" i="9"/>
  <c r="S41" i="9"/>
  <c r="M41" i="9"/>
  <c r="Q41" i="9"/>
  <c r="O41" i="9"/>
  <c r="K61" i="13"/>
  <c r="S61" i="13"/>
  <c r="M61" i="13"/>
  <c r="O61" i="13"/>
  <c r="Q61" i="13"/>
  <c r="K45" i="13"/>
  <c r="S45" i="13"/>
  <c r="M45" i="13"/>
  <c r="O45" i="13"/>
  <c r="Q45" i="13"/>
  <c r="K29" i="13"/>
  <c r="S29" i="13"/>
  <c r="M29" i="13"/>
  <c r="O29" i="13"/>
  <c r="Q29" i="13"/>
  <c r="K13" i="13"/>
  <c r="S13" i="13"/>
  <c r="M13" i="13"/>
  <c r="O13" i="13"/>
  <c r="Q13" i="13"/>
  <c r="K46" i="30"/>
  <c r="S46" i="30"/>
  <c r="M46" i="30"/>
  <c r="O46" i="30"/>
  <c r="Q46" i="30"/>
  <c r="K30" i="30"/>
  <c r="S30" i="30"/>
  <c r="M30" i="30"/>
  <c r="O30" i="30"/>
  <c r="Q30" i="30"/>
  <c r="K14" i="30"/>
  <c r="S14" i="30"/>
  <c r="M14" i="30"/>
  <c r="O14" i="30"/>
  <c r="Q14" i="30"/>
  <c r="K29" i="8"/>
  <c r="S29" i="8"/>
  <c r="M29" i="8"/>
  <c r="O29" i="8"/>
  <c r="Q29" i="8"/>
  <c r="K36" i="9"/>
  <c r="S36" i="9"/>
  <c r="M36" i="9"/>
  <c r="O36" i="9"/>
  <c r="Q36" i="9"/>
  <c r="Q28" i="11"/>
  <c r="M28" i="11"/>
  <c r="Y28" i="11"/>
  <c r="AC28" i="11"/>
  <c r="U28" i="11"/>
  <c r="Q30" i="10"/>
  <c r="K30" i="10"/>
  <c r="M30" i="10"/>
  <c r="O30" i="10"/>
  <c r="S30" i="10"/>
  <c r="Q22" i="10"/>
  <c r="K22" i="10"/>
  <c r="M22" i="10"/>
  <c r="O22" i="10"/>
  <c r="S22" i="10"/>
  <c r="Q18" i="10"/>
  <c r="K18" i="10"/>
  <c r="M18" i="10"/>
  <c r="O18" i="10"/>
  <c r="S18" i="10"/>
  <c r="Q27" i="11"/>
  <c r="Y27" i="11"/>
  <c r="M27" i="11"/>
  <c r="U27" i="11"/>
  <c r="AC27" i="11"/>
  <c r="K43" i="13"/>
  <c r="S43" i="13"/>
  <c r="M43" i="13"/>
  <c r="Q43" i="13"/>
  <c r="O43" i="13"/>
  <c r="AD40" i="11"/>
  <c r="L40" i="11"/>
  <c r="AE40" i="11" s="1"/>
  <c r="L38" i="11"/>
  <c r="AE38" i="11" s="1"/>
  <c r="AD38" i="11"/>
  <c r="L48" i="11"/>
  <c r="AE48" i="11" s="1"/>
  <c r="AD48" i="11"/>
  <c r="P27" i="11"/>
  <c r="L28" i="11"/>
  <c r="AD28" i="11"/>
  <c r="L17" i="11"/>
  <c r="AD17" i="11"/>
  <c r="L53" i="11"/>
  <c r="AE53" i="11" s="1"/>
  <c r="AD53" i="11"/>
  <c r="L34" i="11"/>
  <c r="AD34" i="11"/>
  <c r="L43" i="11"/>
  <c r="AE43" i="11" s="1"/>
  <c r="AD43" i="11"/>
  <c r="AB28" i="11"/>
  <c r="X13" i="11"/>
  <c r="C69" i="18"/>
  <c r="B70" i="18"/>
  <c r="M42" i="8"/>
  <c r="O42" i="8"/>
  <c r="S42" i="8"/>
  <c r="K42" i="8"/>
  <c r="Q42" i="8"/>
  <c r="M58" i="8"/>
  <c r="O58" i="8"/>
  <c r="S58" i="8"/>
  <c r="K58" i="8"/>
  <c r="Q58" i="8"/>
  <c r="N32" i="12"/>
  <c r="P32" i="12"/>
  <c r="T32" i="12"/>
  <c r="R32" i="12"/>
  <c r="L32" i="12"/>
  <c r="N64" i="12"/>
  <c r="P64" i="12"/>
  <c r="T64" i="12"/>
  <c r="R64" i="12"/>
  <c r="L64" i="12"/>
  <c r="H57" i="3"/>
  <c r="H65" i="3"/>
  <c r="H73" i="3"/>
  <c r="H81" i="3"/>
  <c r="H89" i="3"/>
  <c r="H97" i="3"/>
  <c r="H105" i="3"/>
  <c r="H113" i="3"/>
  <c r="H121" i="3"/>
  <c r="H129" i="3"/>
  <c r="H137" i="3"/>
  <c r="H145" i="3"/>
  <c r="H153" i="3"/>
  <c r="H161" i="3"/>
  <c r="H169" i="3"/>
  <c r="E179" i="3"/>
  <c r="O178" i="2"/>
  <c r="K179" i="3" s="1"/>
  <c r="E203" i="3"/>
  <c r="O202" i="2"/>
  <c r="K203" i="3" s="1"/>
  <c r="E219" i="3"/>
  <c r="O218" i="2"/>
  <c r="K219" i="3" s="1"/>
  <c r="E227" i="3"/>
  <c r="O226" i="2"/>
  <c r="K227" i="3" s="1"/>
  <c r="E275" i="3"/>
  <c r="O274" i="2"/>
  <c r="K275" i="3" s="1"/>
  <c r="E283" i="3"/>
  <c r="O282" i="2"/>
  <c r="K283" i="3" s="1"/>
  <c r="E291" i="3"/>
  <c r="O290" i="2"/>
  <c r="K291" i="3" s="1"/>
  <c r="E299" i="3"/>
  <c r="O298" i="2"/>
  <c r="K299" i="3" s="1"/>
  <c r="E307" i="3"/>
  <c r="O306" i="2"/>
  <c r="K307" i="3" s="1"/>
  <c r="E164" i="3"/>
  <c r="O163" i="2"/>
  <c r="K164" i="3" s="1"/>
  <c r="E156" i="3"/>
  <c r="O155" i="2"/>
  <c r="K156" i="3" s="1"/>
  <c r="E148" i="3"/>
  <c r="O147" i="2"/>
  <c r="K148" i="3" s="1"/>
  <c r="E140" i="3"/>
  <c r="O139" i="2"/>
  <c r="K140" i="3" s="1"/>
  <c r="E132" i="3"/>
  <c r="O131" i="2"/>
  <c r="K132" i="3" s="1"/>
  <c r="E124" i="3"/>
  <c r="O123" i="2"/>
  <c r="K124" i="3" s="1"/>
  <c r="E116" i="3"/>
  <c r="O115" i="2"/>
  <c r="K116" i="3" s="1"/>
  <c r="E108" i="3"/>
  <c r="O107" i="2"/>
  <c r="K108" i="3" s="1"/>
  <c r="E100" i="3"/>
  <c r="O99" i="2"/>
  <c r="K100" i="3" s="1"/>
  <c r="E92" i="3"/>
  <c r="O91" i="2"/>
  <c r="K92" i="3" s="1"/>
  <c r="E84" i="3"/>
  <c r="O83" i="2"/>
  <c r="K84" i="3" s="1"/>
  <c r="E76" i="3"/>
  <c r="O75" i="2"/>
  <c r="K76" i="3" s="1"/>
  <c r="E68" i="3"/>
  <c r="O67" i="2"/>
  <c r="K68" i="3" s="1"/>
  <c r="E60" i="3"/>
  <c r="O59" i="2"/>
  <c r="K60" i="3" s="1"/>
  <c r="E52" i="3"/>
  <c r="O51" i="2"/>
  <c r="K52" i="3" s="1"/>
  <c r="E44" i="3"/>
  <c r="O43" i="2"/>
  <c r="K44" i="3" s="1"/>
  <c r="E40" i="3"/>
  <c r="O39" i="2"/>
  <c r="K40" i="3" s="1"/>
  <c r="E32" i="3"/>
  <c r="K32" i="3"/>
  <c r="E24" i="3"/>
  <c r="O23" i="2"/>
  <c r="K24" i="3" s="1"/>
  <c r="E16" i="3"/>
  <c r="O15" i="2"/>
  <c r="K16" i="3" s="1"/>
  <c r="AI16" i="3" s="1"/>
  <c r="K52" i="30"/>
  <c r="S52" i="30"/>
  <c r="M52" i="30"/>
  <c r="Q52" i="30"/>
  <c r="O52" i="30"/>
  <c r="K36" i="30"/>
  <c r="S36" i="30"/>
  <c r="M36" i="30"/>
  <c r="Q36" i="30"/>
  <c r="O36" i="30"/>
  <c r="K20" i="30"/>
  <c r="S20" i="30"/>
  <c r="M20" i="30"/>
  <c r="Q20" i="30"/>
  <c r="O20" i="30"/>
  <c r="H52" i="3"/>
  <c r="H44" i="3"/>
  <c r="H36" i="3"/>
  <c r="H28" i="3"/>
  <c r="H24" i="3"/>
  <c r="H16" i="3"/>
  <c r="N62" i="4"/>
  <c r="P62" i="4"/>
  <c r="R62" i="4"/>
  <c r="T62" i="4"/>
  <c r="L62" i="4"/>
  <c r="N46" i="4"/>
  <c r="P46" i="4"/>
  <c r="R46" i="4"/>
  <c r="T46" i="4"/>
  <c r="L46" i="4"/>
  <c r="N30" i="4"/>
  <c r="P30" i="4"/>
  <c r="R30" i="4"/>
  <c r="T30" i="4"/>
  <c r="L30" i="4"/>
  <c r="K53" i="30"/>
  <c r="S53" i="30"/>
  <c r="M53" i="30"/>
  <c r="O53" i="30"/>
  <c r="Q53" i="30"/>
  <c r="K21" i="30"/>
  <c r="S21" i="30"/>
  <c r="M21" i="30"/>
  <c r="O21" i="30"/>
  <c r="Q21" i="30"/>
  <c r="K16" i="8"/>
  <c r="S16" i="8"/>
  <c r="O16" i="8"/>
  <c r="Q16" i="8"/>
  <c r="M16" i="8"/>
  <c r="R19" i="4"/>
  <c r="T19" i="4"/>
  <c r="L19" i="4"/>
  <c r="P19" i="4"/>
  <c r="N19" i="4"/>
  <c r="K61" i="9"/>
  <c r="S61" i="9"/>
  <c r="M61" i="9"/>
  <c r="Q61" i="9"/>
  <c r="O61" i="9"/>
  <c r="K29" i="9"/>
  <c r="S29" i="9"/>
  <c r="M29" i="9"/>
  <c r="Q29" i="9"/>
  <c r="O29" i="9"/>
  <c r="Q21" i="11"/>
  <c r="U21" i="11"/>
  <c r="AC21" i="11"/>
  <c r="M21" i="11"/>
  <c r="Y21" i="11"/>
  <c r="K17" i="8"/>
  <c r="S17" i="8"/>
  <c r="M17" i="8"/>
  <c r="O17" i="8"/>
  <c r="Q17" i="8"/>
  <c r="K56" i="9"/>
  <c r="S56" i="9"/>
  <c r="M56" i="9"/>
  <c r="O56" i="9"/>
  <c r="Q56" i="9"/>
  <c r="K24" i="9"/>
  <c r="S24" i="9"/>
  <c r="M24" i="9"/>
  <c r="O24" i="9"/>
  <c r="Q24" i="9"/>
  <c r="K54" i="13"/>
  <c r="S54" i="13"/>
  <c r="M54" i="13"/>
  <c r="Q54" i="13"/>
  <c r="O54" i="13"/>
  <c r="K38" i="13"/>
  <c r="S38" i="13"/>
  <c r="M38" i="13"/>
  <c r="Q38" i="13"/>
  <c r="O38" i="13"/>
  <c r="K22" i="13"/>
  <c r="S22" i="13"/>
  <c r="M22" i="13"/>
  <c r="Q22" i="13"/>
  <c r="O22" i="13"/>
  <c r="K14" i="13"/>
  <c r="S14" i="13"/>
  <c r="M14" i="13"/>
  <c r="Q14" i="13"/>
  <c r="O14" i="13"/>
  <c r="K47" i="30"/>
  <c r="S47" i="30"/>
  <c r="M47" i="30"/>
  <c r="Q47" i="30"/>
  <c r="O47" i="30"/>
  <c r="K23" i="30"/>
  <c r="S23" i="30"/>
  <c r="M23" i="30"/>
  <c r="Q23" i="30"/>
  <c r="O23" i="30"/>
  <c r="Q24" i="11"/>
  <c r="M24" i="11"/>
  <c r="U24" i="11"/>
  <c r="Y24" i="11"/>
  <c r="AC24" i="11"/>
  <c r="M33" i="11"/>
  <c r="AC33" i="11"/>
  <c r="U33" i="11"/>
  <c r="Q33" i="11"/>
  <c r="Y33" i="11"/>
  <c r="Q18" i="11"/>
  <c r="AC18" i="11"/>
  <c r="Y18" i="11"/>
  <c r="M18" i="11"/>
  <c r="U18" i="11"/>
  <c r="Q33" i="10"/>
  <c r="M33" i="10"/>
  <c r="K33" i="10"/>
  <c r="S33" i="10"/>
  <c r="O33" i="10"/>
  <c r="Q25" i="10"/>
  <c r="M25" i="10"/>
  <c r="K25" i="10"/>
  <c r="S25" i="10"/>
  <c r="O25" i="10"/>
  <c r="Q17" i="10"/>
  <c r="M17" i="10"/>
  <c r="K17" i="10"/>
  <c r="S17" i="10"/>
  <c r="O17" i="10"/>
  <c r="M36" i="11"/>
  <c r="AC36" i="11"/>
  <c r="Q36" i="11"/>
  <c r="Y36" i="11"/>
  <c r="U36" i="11"/>
  <c r="K15" i="13"/>
  <c r="S15" i="13"/>
  <c r="M15" i="13"/>
  <c r="Q15" i="13"/>
  <c r="O15" i="13"/>
  <c r="K31" i="13"/>
  <c r="S31" i="13"/>
  <c r="M31" i="13"/>
  <c r="Q31" i="13"/>
  <c r="O31" i="13"/>
  <c r="K47" i="13"/>
  <c r="S47" i="13"/>
  <c r="M47" i="13"/>
  <c r="Q47" i="13"/>
  <c r="O47" i="13"/>
  <c r="N37" i="12"/>
  <c r="P37" i="12"/>
  <c r="R37" i="12"/>
  <c r="T37" i="12"/>
  <c r="N69" i="12"/>
  <c r="P69" i="12"/>
  <c r="L69" i="12"/>
  <c r="R69" i="12"/>
  <c r="T69" i="12"/>
  <c r="AB33" i="11"/>
  <c r="T28" i="11"/>
  <c r="L22" i="11"/>
  <c r="AD22" i="11"/>
  <c r="L42" i="11"/>
  <c r="AE42" i="11" s="1"/>
  <c r="AD42" i="11"/>
  <c r="X37" i="11"/>
  <c r="L60" i="11"/>
  <c r="AE60" i="11" s="1"/>
  <c r="AD60" i="11"/>
  <c r="AD54" i="11"/>
  <c r="L54" i="11"/>
  <c r="AE54" i="11" s="1"/>
  <c r="P32" i="11"/>
  <c r="L21" i="11"/>
  <c r="AD21" i="11"/>
  <c r="L49" i="11"/>
  <c r="AE49" i="11" s="1"/>
  <c r="AD49" i="11"/>
  <c r="P37" i="11"/>
  <c r="AB18" i="11"/>
  <c r="L39" i="11"/>
  <c r="AE39" i="11" s="1"/>
  <c r="AD39" i="11"/>
  <c r="T15" i="11"/>
  <c r="X24" i="11"/>
  <c r="N16" i="33"/>
  <c r="A64" i="25"/>
  <c r="N17" i="33"/>
  <c r="M46" i="8"/>
  <c r="O46" i="8"/>
  <c r="S46" i="8"/>
  <c r="K46" i="8"/>
  <c r="Q46" i="8"/>
  <c r="N24" i="12"/>
  <c r="P24" i="12"/>
  <c r="T24" i="12"/>
  <c r="R24" i="12"/>
  <c r="L24" i="12"/>
  <c r="N56" i="12"/>
  <c r="P56" i="12"/>
  <c r="T56" i="12"/>
  <c r="R56" i="12"/>
  <c r="L56" i="12"/>
  <c r="AH313" i="3"/>
  <c r="E176" i="3"/>
  <c r="O175" i="2"/>
  <c r="K176" i="3" s="1"/>
  <c r="E177" i="3"/>
  <c r="O176" i="2"/>
  <c r="K177" i="3" s="1"/>
  <c r="O177" i="2"/>
  <c r="K178" i="3" s="1"/>
  <c r="E178" i="3"/>
  <c r="E184" i="3"/>
  <c r="O183" i="2"/>
  <c r="K184" i="3" s="1"/>
  <c r="E185" i="3"/>
  <c r="O184" i="2"/>
  <c r="K185" i="3" s="1"/>
  <c r="O185" i="2"/>
  <c r="K186" i="3" s="1"/>
  <c r="E186" i="3"/>
  <c r="E192" i="3"/>
  <c r="O191" i="2"/>
  <c r="K192" i="3" s="1"/>
  <c r="E193" i="3"/>
  <c r="O192" i="2"/>
  <c r="K193" i="3" s="1"/>
  <c r="O193" i="2"/>
  <c r="K194" i="3" s="1"/>
  <c r="E194" i="3"/>
  <c r="E200" i="3"/>
  <c r="O199" i="2"/>
  <c r="K200" i="3" s="1"/>
  <c r="E201" i="3"/>
  <c r="O200" i="2"/>
  <c r="K201" i="3" s="1"/>
  <c r="O201" i="2"/>
  <c r="K202" i="3" s="1"/>
  <c r="E202" i="3"/>
  <c r="E208" i="3"/>
  <c r="O207" i="2"/>
  <c r="K208" i="3" s="1"/>
  <c r="E209" i="3"/>
  <c r="O208" i="2"/>
  <c r="K209" i="3" s="1"/>
  <c r="O209" i="2"/>
  <c r="K210" i="3" s="1"/>
  <c r="E210" i="3"/>
  <c r="E216" i="3"/>
  <c r="O215" i="2"/>
  <c r="K216" i="3" s="1"/>
  <c r="E217" i="3"/>
  <c r="O216" i="2"/>
  <c r="K217" i="3" s="1"/>
  <c r="O217" i="2"/>
  <c r="K218" i="3" s="1"/>
  <c r="E218" i="3"/>
  <c r="E224" i="3"/>
  <c r="O223" i="2"/>
  <c r="K224" i="3" s="1"/>
  <c r="E225" i="3"/>
  <c r="O224" i="2"/>
  <c r="K225" i="3" s="1"/>
  <c r="O225" i="2"/>
  <c r="K226" i="3" s="1"/>
  <c r="E226" i="3"/>
  <c r="E232" i="3"/>
  <c r="O231" i="2"/>
  <c r="K232" i="3" s="1"/>
  <c r="E233" i="3"/>
  <c r="O232" i="2"/>
  <c r="K233" i="3" s="1"/>
  <c r="O233" i="2"/>
  <c r="K234" i="3" s="1"/>
  <c r="E234" i="3"/>
  <c r="E240" i="3"/>
  <c r="O239" i="2"/>
  <c r="K240" i="3" s="1"/>
  <c r="E241" i="3"/>
  <c r="O240" i="2"/>
  <c r="K241" i="3" s="1"/>
  <c r="O241" i="2"/>
  <c r="K242" i="3" s="1"/>
  <c r="E242" i="3"/>
  <c r="E248" i="3"/>
  <c r="O247" i="2"/>
  <c r="K248" i="3" s="1"/>
  <c r="E249" i="3"/>
  <c r="O248" i="2"/>
  <c r="K249" i="3" s="1"/>
  <c r="O249" i="2"/>
  <c r="K250" i="3" s="1"/>
  <c r="E250" i="3"/>
  <c r="E256" i="3"/>
  <c r="O255" i="2"/>
  <c r="K256" i="3" s="1"/>
  <c r="E257" i="3"/>
  <c r="O256" i="2"/>
  <c r="K257" i="3" s="1"/>
  <c r="O257" i="2"/>
  <c r="K258" i="3" s="1"/>
  <c r="E258" i="3"/>
  <c r="E264" i="3"/>
  <c r="O263" i="2"/>
  <c r="K264" i="3" s="1"/>
  <c r="E265" i="3"/>
  <c r="O264" i="2"/>
  <c r="K265" i="3" s="1"/>
  <c r="O265" i="2"/>
  <c r="K266" i="3" s="1"/>
  <c r="E266" i="3"/>
  <c r="E272" i="3"/>
  <c r="O271" i="2"/>
  <c r="K272" i="3" s="1"/>
  <c r="E273" i="3"/>
  <c r="O272" i="2"/>
  <c r="K273" i="3" s="1"/>
  <c r="O273" i="2"/>
  <c r="K274" i="3" s="1"/>
  <c r="E274" i="3"/>
  <c r="E280" i="3"/>
  <c r="O279" i="2"/>
  <c r="K280" i="3" s="1"/>
  <c r="E281" i="3"/>
  <c r="O280" i="2"/>
  <c r="K281" i="3" s="1"/>
  <c r="O281" i="2"/>
  <c r="K282" i="3" s="1"/>
  <c r="E282" i="3"/>
  <c r="E288" i="3"/>
  <c r="O287" i="2"/>
  <c r="K288" i="3" s="1"/>
  <c r="E289" i="3"/>
  <c r="O288" i="2"/>
  <c r="K289" i="3" s="1"/>
  <c r="O289" i="2"/>
  <c r="K290" i="3" s="1"/>
  <c r="E290" i="3"/>
  <c r="E296" i="3"/>
  <c r="O295" i="2"/>
  <c r="K296" i="3" s="1"/>
  <c r="E297" i="3"/>
  <c r="O296" i="2"/>
  <c r="K297" i="3" s="1"/>
  <c r="O297" i="2"/>
  <c r="K298" i="3" s="1"/>
  <c r="E298" i="3"/>
  <c r="E304" i="3"/>
  <c r="O303" i="2"/>
  <c r="K304" i="3" s="1"/>
  <c r="E305" i="3"/>
  <c r="O304" i="2"/>
  <c r="K305" i="3" s="1"/>
  <c r="O305" i="2"/>
  <c r="K306" i="3" s="1"/>
  <c r="E306" i="3"/>
  <c r="E171" i="3"/>
  <c r="O170" i="2"/>
  <c r="K171" i="3" s="1"/>
  <c r="E167" i="3"/>
  <c r="O166" i="2"/>
  <c r="K167" i="3" s="1"/>
  <c r="E163" i="3"/>
  <c r="O162" i="2"/>
  <c r="K163" i="3" s="1"/>
  <c r="E159" i="3"/>
  <c r="O158" i="2"/>
  <c r="K159" i="3" s="1"/>
  <c r="E155" i="3"/>
  <c r="O154" i="2"/>
  <c r="K155" i="3" s="1"/>
  <c r="E151" i="3"/>
  <c r="O150" i="2"/>
  <c r="K151" i="3" s="1"/>
  <c r="E147" i="3"/>
  <c r="O146" i="2"/>
  <c r="K147" i="3" s="1"/>
  <c r="E143" i="3"/>
  <c r="O142" i="2"/>
  <c r="K143" i="3" s="1"/>
  <c r="E139" i="3"/>
  <c r="O138" i="2"/>
  <c r="K139" i="3" s="1"/>
  <c r="E135" i="3"/>
  <c r="O134" i="2"/>
  <c r="K135" i="3" s="1"/>
  <c r="E131" i="3"/>
  <c r="O130" i="2"/>
  <c r="K131" i="3" s="1"/>
  <c r="E127" i="3"/>
  <c r="O126" i="2"/>
  <c r="K127" i="3" s="1"/>
  <c r="E123" i="3"/>
  <c r="O122" i="2"/>
  <c r="K123" i="3" s="1"/>
  <c r="E119" i="3"/>
  <c r="O118" i="2"/>
  <c r="K119" i="3" s="1"/>
  <c r="E115" i="3"/>
  <c r="O114" i="2"/>
  <c r="K115" i="3" s="1"/>
  <c r="E111" i="3"/>
  <c r="O110" i="2"/>
  <c r="K111" i="3" s="1"/>
  <c r="E107" i="3"/>
  <c r="O106" i="2"/>
  <c r="K107" i="3" s="1"/>
  <c r="E103" i="3"/>
  <c r="O102" i="2"/>
  <c r="K103" i="3" s="1"/>
  <c r="E99" i="3"/>
  <c r="O98" i="2"/>
  <c r="K99" i="3" s="1"/>
  <c r="E95" i="3"/>
  <c r="O94" i="2"/>
  <c r="K95" i="3" s="1"/>
  <c r="E91" i="3"/>
  <c r="O90" i="2"/>
  <c r="K91" i="3" s="1"/>
  <c r="E87" i="3"/>
  <c r="O86" i="2"/>
  <c r="K87" i="3" s="1"/>
  <c r="E83" i="3"/>
  <c r="O82" i="2"/>
  <c r="K83" i="3" s="1"/>
  <c r="E79" i="3"/>
  <c r="O78" i="2"/>
  <c r="K79" i="3" s="1"/>
  <c r="E75" i="3"/>
  <c r="O74" i="2"/>
  <c r="K75" i="3" s="1"/>
  <c r="E71" i="3"/>
  <c r="O70" i="2"/>
  <c r="K71" i="3" s="1"/>
  <c r="E67" i="3"/>
  <c r="O66" i="2"/>
  <c r="K67" i="3" s="1"/>
  <c r="E63" i="3"/>
  <c r="O62" i="2"/>
  <c r="K63" i="3" s="1"/>
  <c r="E59" i="3"/>
  <c r="O58" i="2"/>
  <c r="K59" i="3" s="1"/>
  <c r="E55" i="3"/>
  <c r="O54" i="2"/>
  <c r="K55" i="3" s="1"/>
  <c r="E51" i="3"/>
  <c r="O50" i="2"/>
  <c r="K51" i="3" s="1"/>
  <c r="E47" i="3"/>
  <c r="O46" i="2"/>
  <c r="K47" i="3" s="1"/>
  <c r="E43" i="3"/>
  <c r="O42" i="2"/>
  <c r="K43" i="3" s="1"/>
  <c r="E39" i="3"/>
  <c r="O38" i="2"/>
  <c r="K39" i="3" s="1"/>
  <c r="E35" i="3"/>
  <c r="O34" i="2"/>
  <c r="K35" i="3" s="1"/>
  <c r="E31" i="3"/>
  <c r="O30" i="2"/>
  <c r="K31" i="3" s="1"/>
  <c r="E27" i="3"/>
  <c r="O26" i="2"/>
  <c r="K27" i="3" s="1"/>
  <c r="E23" i="3"/>
  <c r="O22" i="2"/>
  <c r="K23" i="3" s="1"/>
  <c r="E19" i="3"/>
  <c r="O18" i="2"/>
  <c r="K19" i="3" s="1"/>
  <c r="AI19" i="3" s="1"/>
  <c r="E15" i="3"/>
  <c r="O14" i="2"/>
  <c r="K15" i="3" s="1"/>
  <c r="AI15" i="3" s="1"/>
  <c r="N69" i="4"/>
  <c r="P69" i="4"/>
  <c r="L69" i="4"/>
  <c r="R69" i="4"/>
  <c r="T69" i="4"/>
  <c r="N61" i="4"/>
  <c r="P61" i="4"/>
  <c r="L61" i="4"/>
  <c r="R61" i="4"/>
  <c r="T61" i="4"/>
  <c r="N53" i="4"/>
  <c r="P53" i="4"/>
  <c r="L53" i="4"/>
  <c r="R53" i="4"/>
  <c r="T53" i="4"/>
  <c r="N45" i="4"/>
  <c r="P45" i="4"/>
  <c r="L45" i="4"/>
  <c r="R45" i="4"/>
  <c r="T45" i="4"/>
  <c r="N37" i="4"/>
  <c r="P37" i="4"/>
  <c r="L37" i="4"/>
  <c r="R37" i="4"/>
  <c r="T37" i="4"/>
  <c r="N29" i="4"/>
  <c r="P29" i="4"/>
  <c r="L29" i="4"/>
  <c r="R29" i="4"/>
  <c r="T29" i="4"/>
  <c r="N21" i="4"/>
  <c r="P21" i="4"/>
  <c r="L21" i="4"/>
  <c r="R21" i="4"/>
  <c r="T21" i="4"/>
  <c r="H51" i="3"/>
  <c r="H47" i="3"/>
  <c r="H43" i="3"/>
  <c r="H39" i="3"/>
  <c r="H35" i="3"/>
  <c r="H31" i="3"/>
  <c r="H27" i="3"/>
  <c r="H23" i="3"/>
  <c r="H19" i="3"/>
  <c r="H15" i="3"/>
  <c r="K49" i="30"/>
  <c r="S49" i="30"/>
  <c r="M49" i="30"/>
  <c r="O49" i="30"/>
  <c r="Q49" i="30"/>
  <c r="K33" i="30"/>
  <c r="S33" i="30"/>
  <c r="M33" i="30"/>
  <c r="O33" i="30"/>
  <c r="Q33" i="30"/>
  <c r="K17" i="30"/>
  <c r="S17" i="30"/>
  <c r="M17" i="30"/>
  <c r="O17" i="30"/>
  <c r="Q17" i="30"/>
  <c r="N82" i="12"/>
  <c r="P82" i="12"/>
  <c r="R82" i="12"/>
  <c r="T82" i="12"/>
  <c r="N74" i="12"/>
  <c r="P74" i="12"/>
  <c r="L74" i="12"/>
  <c r="R74" i="12"/>
  <c r="T74" i="12"/>
  <c r="N66" i="12"/>
  <c r="P66" i="12"/>
  <c r="L66" i="12"/>
  <c r="R66" i="12"/>
  <c r="T66" i="12"/>
  <c r="N58" i="12"/>
  <c r="P58" i="12"/>
  <c r="L58" i="12"/>
  <c r="R58" i="12"/>
  <c r="T58" i="12"/>
  <c r="N50" i="12"/>
  <c r="P50" i="12"/>
  <c r="L50" i="12"/>
  <c r="R50" i="12"/>
  <c r="T50" i="12"/>
  <c r="N42" i="12"/>
  <c r="P42" i="12"/>
  <c r="L42" i="12"/>
  <c r="R42" i="12"/>
  <c r="T42" i="12"/>
  <c r="N34" i="12"/>
  <c r="P34" i="12"/>
  <c r="L34" i="12"/>
  <c r="R34" i="12"/>
  <c r="T34" i="12"/>
  <c r="N26" i="12"/>
  <c r="P26" i="12"/>
  <c r="L26" i="12"/>
  <c r="R26" i="12"/>
  <c r="T26" i="12"/>
  <c r="N18" i="12"/>
  <c r="P18" i="12"/>
  <c r="L18" i="12"/>
  <c r="R18" i="12"/>
  <c r="T18" i="12"/>
  <c r="M60" i="8"/>
  <c r="O60" i="8"/>
  <c r="K60" i="8"/>
  <c r="Q60" i="8"/>
  <c r="S60" i="8"/>
  <c r="M52" i="8"/>
  <c r="O52" i="8"/>
  <c r="K52" i="8"/>
  <c r="Q52" i="8"/>
  <c r="S52" i="8"/>
  <c r="M44" i="8"/>
  <c r="O44" i="8"/>
  <c r="K44" i="8"/>
  <c r="Q44" i="8"/>
  <c r="S44" i="8"/>
  <c r="M36" i="8"/>
  <c r="O36" i="8"/>
  <c r="K36" i="8"/>
  <c r="Q36" i="8"/>
  <c r="S36" i="8"/>
  <c r="K54" i="9"/>
  <c r="S54" i="9"/>
  <c r="Q54" i="9"/>
  <c r="O54" i="9"/>
  <c r="M54" i="9"/>
  <c r="K46" i="9"/>
  <c r="S46" i="9"/>
  <c r="Q46" i="9"/>
  <c r="O46" i="9"/>
  <c r="M46" i="9"/>
  <c r="K38" i="9"/>
  <c r="S38" i="9"/>
  <c r="Q38" i="9"/>
  <c r="O38" i="9"/>
  <c r="M38" i="9"/>
  <c r="K30" i="9"/>
  <c r="S30" i="9"/>
  <c r="Q30" i="9"/>
  <c r="O30" i="9"/>
  <c r="M30" i="9"/>
  <c r="K22" i="9"/>
  <c r="S22" i="9"/>
  <c r="Q22" i="9"/>
  <c r="O22" i="9"/>
  <c r="M22" i="9"/>
  <c r="K14" i="9"/>
  <c r="S14" i="9"/>
  <c r="Q14" i="9"/>
  <c r="O14" i="9"/>
  <c r="M14" i="9"/>
  <c r="N79" i="12"/>
  <c r="P79" i="12"/>
  <c r="R79" i="12"/>
  <c r="T79" i="12"/>
  <c r="L79" i="12"/>
  <c r="N71" i="12"/>
  <c r="P71" i="12"/>
  <c r="R71" i="12"/>
  <c r="T71" i="12"/>
  <c r="L71" i="12"/>
  <c r="N63" i="12"/>
  <c r="P63" i="12"/>
  <c r="R63" i="12"/>
  <c r="T63" i="12"/>
  <c r="L63" i="12"/>
  <c r="N55" i="12"/>
  <c r="P55" i="12"/>
  <c r="R55" i="12"/>
  <c r="T55" i="12"/>
  <c r="L55" i="12"/>
  <c r="N47" i="12"/>
  <c r="P47" i="12"/>
  <c r="R47" i="12"/>
  <c r="T47" i="12"/>
  <c r="L47" i="12"/>
  <c r="N39" i="12"/>
  <c r="P39" i="12"/>
  <c r="R39" i="12"/>
  <c r="T39" i="12"/>
  <c r="N31" i="12"/>
  <c r="P31" i="12"/>
  <c r="R31" i="12"/>
  <c r="T31" i="12"/>
  <c r="L31" i="12"/>
  <c r="N23" i="12"/>
  <c r="P23" i="12"/>
  <c r="R23" i="12"/>
  <c r="T23" i="12"/>
  <c r="L23" i="12"/>
  <c r="N15" i="12"/>
  <c r="P15" i="12"/>
  <c r="R15" i="12"/>
  <c r="T15" i="12"/>
  <c r="L15" i="12"/>
  <c r="M57" i="8"/>
  <c r="O57" i="8"/>
  <c r="Q57" i="8"/>
  <c r="S57" i="8"/>
  <c r="K57" i="8"/>
  <c r="M49" i="8"/>
  <c r="O49" i="8"/>
  <c r="Q49" i="8"/>
  <c r="S49" i="8"/>
  <c r="K49" i="8"/>
  <c r="M41" i="8"/>
  <c r="O41" i="8"/>
  <c r="Q41" i="8"/>
  <c r="S41" i="8"/>
  <c r="K41" i="8"/>
  <c r="K28" i="8"/>
  <c r="S28" i="8"/>
  <c r="O28" i="8"/>
  <c r="Q28" i="8"/>
  <c r="M28" i="8"/>
  <c r="K12" i="8"/>
  <c r="S12" i="8"/>
  <c r="O12" i="8"/>
  <c r="Q12" i="8"/>
  <c r="M12" i="8"/>
  <c r="R18" i="4"/>
  <c r="L18" i="4"/>
  <c r="N18" i="4"/>
  <c r="P18" i="4"/>
  <c r="T18" i="4"/>
  <c r="R14" i="4"/>
  <c r="L14" i="4"/>
  <c r="N14" i="4"/>
  <c r="P14" i="4"/>
  <c r="T14" i="4"/>
  <c r="K30" i="8"/>
  <c r="S30" i="8"/>
  <c r="M30" i="8"/>
  <c r="Q30" i="8"/>
  <c r="O30" i="8"/>
  <c r="K14" i="8"/>
  <c r="S14" i="8"/>
  <c r="M14" i="8"/>
  <c r="Q14" i="8"/>
  <c r="O14" i="8"/>
  <c r="K49" i="9"/>
  <c r="S49" i="9"/>
  <c r="M49" i="9"/>
  <c r="Q49" i="9"/>
  <c r="O49" i="9"/>
  <c r="K33" i="9"/>
  <c r="S33" i="9"/>
  <c r="M33" i="9"/>
  <c r="Q33" i="9"/>
  <c r="O33" i="9"/>
  <c r="K17" i="9"/>
  <c r="S17" i="9"/>
  <c r="M17" i="9"/>
  <c r="Q17" i="9"/>
  <c r="O17" i="9"/>
  <c r="K12" i="9"/>
  <c r="S12" i="9"/>
  <c r="M12" i="9"/>
  <c r="O12" i="9"/>
  <c r="Q12" i="9"/>
  <c r="K57" i="13"/>
  <c r="S57" i="13"/>
  <c r="M57" i="13"/>
  <c r="O57" i="13"/>
  <c r="Q57" i="13"/>
  <c r="K49" i="13"/>
  <c r="S49" i="13"/>
  <c r="M49" i="13"/>
  <c r="O49" i="13"/>
  <c r="Q49" i="13"/>
  <c r="K41" i="13"/>
  <c r="S41" i="13"/>
  <c r="M41" i="13"/>
  <c r="O41" i="13"/>
  <c r="Q41" i="13"/>
  <c r="K33" i="13"/>
  <c r="S33" i="13"/>
  <c r="M33" i="13"/>
  <c r="O33" i="13"/>
  <c r="Q33" i="13"/>
  <c r="K25" i="13"/>
  <c r="S25" i="13"/>
  <c r="M25" i="13"/>
  <c r="O25" i="13"/>
  <c r="Q25" i="13"/>
  <c r="K17" i="13"/>
  <c r="S17" i="13"/>
  <c r="M17" i="13"/>
  <c r="O17" i="13"/>
  <c r="Q17" i="13"/>
  <c r="K58" i="30"/>
  <c r="S58" i="30"/>
  <c r="M58" i="30"/>
  <c r="O58" i="30"/>
  <c r="Q58" i="30"/>
  <c r="K50" i="30"/>
  <c r="S50" i="30"/>
  <c r="M50" i="30"/>
  <c r="O50" i="30"/>
  <c r="Q50" i="30"/>
  <c r="K42" i="30"/>
  <c r="S42" i="30"/>
  <c r="M42" i="30"/>
  <c r="O42" i="30"/>
  <c r="Q42" i="30"/>
  <c r="K34" i="30"/>
  <c r="S34" i="30"/>
  <c r="M34" i="30"/>
  <c r="O34" i="30"/>
  <c r="Q34" i="30"/>
  <c r="K26" i="30"/>
  <c r="S26" i="30"/>
  <c r="M26" i="30"/>
  <c r="O26" i="30"/>
  <c r="Q26" i="30"/>
  <c r="K18" i="30"/>
  <c r="S18" i="30"/>
  <c r="M18" i="30"/>
  <c r="O18" i="30"/>
  <c r="Q18" i="30"/>
  <c r="K21" i="8"/>
  <c r="S21" i="8"/>
  <c r="M21" i="8"/>
  <c r="O21" i="8"/>
  <c r="Q21" i="8"/>
  <c r="K60" i="9"/>
  <c r="S60" i="9"/>
  <c r="M60" i="9"/>
  <c r="O60" i="9"/>
  <c r="Q60" i="9"/>
  <c r="K44" i="9"/>
  <c r="S44" i="9"/>
  <c r="M44" i="9"/>
  <c r="O44" i="9"/>
  <c r="Q44" i="9"/>
  <c r="K28" i="9"/>
  <c r="S28" i="9"/>
  <c r="M28" i="9"/>
  <c r="O28" i="9"/>
  <c r="Q28" i="9"/>
  <c r="Q20" i="11"/>
  <c r="M20" i="11"/>
  <c r="Y20" i="11"/>
  <c r="AC20" i="11"/>
  <c r="U20" i="11"/>
  <c r="G14" i="33"/>
  <c r="K14" i="33"/>
  <c r="I14" i="33"/>
  <c r="J14" i="33"/>
  <c r="E14" i="33"/>
  <c r="L14" i="33"/>
  <c r="F14" i="33"/>
  <c r="H14" i="33"/>
  <c r="M14" i="33"/>
  <c r="L90" i="33"/>
  <c r="M35" i="11"/>
  <c r="AC35" i="11"/>
  <c r="U35" i="11"/>
  <c r="Y35" i="11"/>
  <c r="Q35" i="11"/>
  <c r="Q26" i="11"/>
  <c r="AC26" i="11"/>
  <c r="U26" i="11"/>
  <c r="Y26" i="11"/>
  <c r="M26" i="11"/>
  <c r="Q36" i="10"/>
  <c r="O36" i="10"/>
  <c r="S36" i="10"/>
  <c r="K36" i="10"/>
  <c r="M36" i="10"/>
  <c r="Q32" i="10"/>
  <c r="O32" i="10"/>
  <c r="S32" i="10"/>
  <c r="K32" i="10"/>
  <c r="M32" i="10"/>
  <c r="Q28" i="10"/>
  <c r="O28" i="10"/>
  <c r="S28" i="10"/>
  <c r="K28" i="10"/>
  <c r="M28" i="10"/>
  <c r="Q24" i="10"/>
  <c r="O24" i="10"/>
  <c r="S24" i="10"/>
  <c r="K24" i="10"/>
  <c r="M24" i="10"/>
  <c r="Q20" i="10"/>
  <c r="O20" i="10"/>
  <c r="S20" i="10"/>
  <c r="K20" i="10"/>
  <c r="M20" i="10"/>
  <c r="Q16" i="10"/>
  <c r="O16" i="10"/>
  <c r="S16" i="10"/>
  <c r="K16" i="10"/>
  <c r="M16" i="10"/>
  <c r="Q12" i="10"/>
  <c r="O12" i="10"/>
  <c r="S12" i="10"/>
  <c r="K12" i="10"/>
  <c r="M12" i="10"/>
  <c r="Q25" i="11"/>
  <c r="U25" i="11"/>
  <c r="AC25" i="11"/>
  <c r="M25" i="11"/>
  <c r="Y25" i="11"/>
  <c r="Q19" i="11"/>
  <c r="Y19" i="11"/>
  <c r="M19" i="11"/>
  <c r="U19" i="11"/>
  <c r="AC19" i="11"/>
  <c r="K19" i="13"/>
  <c r="S19" i="13"/>
  <c r="M19" i="13"/>
  <c r="Q19" i="13"/>
  <c r="O19" i="13"/>
  <c r="K35" i="13"/>
  <c r="S35" i="13"/>
  <c r="M35" i="13"/>
  <c r="Q35" i="13"/>
  <c r="O35" i="13"/>
  <c r="K51" i="13"/>
  <c r="S51" i="13"/>
  <c r="M51" i="13"/>
  <c r="Q51" i="13"/>
  <c r="O51" i="13"/>
  <c r="N13" i="12"/>
  <c r="P13" i="12"/>
  <c r="L13" i="12"/>
  <c r="R13" i="12"/>
  <c r="T13" i="12"/>
  <c r="N45" i="12"/>
  <c r="P45" i="12"/>
  <c r="L45" i="12"/>
  <c r="R45" i="12"/>
  <c r="T45" i="12"/>
  <c r="N77" i="12"/>
  <c r="P77" i="12"/>
  <c r="L77" i="12"/>
  <c r="R77" i="12"/>
  <c r="T77" i="12"/>
  <c r="T16" i="11"/>
  <c r="AB36" i="11"/>
  <c r="AD44" i="11"/>
  <c r="L44" i="11"/>
  <c r="AE44" i="11" s="1"/>
  <c r="P34" i="11"/>
  <c r="AB27" i="11"/>
  <c r="T20" i="11"/>
  <c r="P23" i="11"/>
  <c r="AD59" i="11"/>
  <c r="L59" i="11"/>
  <c r="AE59" i="11" s="1"/>
  <c r="L56" i="11"/>
  <c r="AE56" i="11" s="1"/>
  <c r="AD56" i="11"/>
  <c r="AD50" i="11"/>
  <c r="L50" i="11"/>
  <c r="AE50" i="11" s="1"/>
  <c r="L35" i="11"/>
  <c r="AD35" i="11"/>
  <c r="P15" i="11"/>
  <c r="X33" i="11"/>
  <c r="P30" i="11"/>
  <c r="T22" i="11"/>
  <c r="T14" i="11"/>
  <c r="AB34" i="11"/>
  <c r="AB31" i="11"/>
  <c r="L25" i="11"/>
  <c r="AD25" i="11"/>
  <c r="L20" i="11"/>
  <c r="AD20" i="11"/>
  <c r="P14" i="11"/>
  <c r="L61" i="11"/>
  <c r="AE61" i="11" s="1"/>
  <c r="AD61" i="11"/>
  <c r="L36" i="11"/>
  <c r="AD36" i="11"/>
  <c r="L32" i="11"/>
  <c r="AD32" i="11"/>
  <c r="T29" i="11"/>
  <c r="AB23" i="11"/>
  <c r="T18" i="11"/>
  <c r="T13" i="11"/>
  <c r="T34" i="11"/>
  <c r="T30" i="11"/>
  <c r="L27" i="11"/>
  <c r="AD27" i="11"/>
  <c r="L23" i="11"/>
  <c r="AD23" i="11"/>
  <c r="L19" i="11"/>
  <c r="AD19" i="11"/>
  <c r="L15" i="11"/>
  <c r="AD15" i="11"/>
  <c r="X27" i="11"/>
  <c r="X23" i="11"/>
  <c r="X19" i="11"/>
  <c r="X15" i="11"/>
  <c r="AC313" i="3"/>
  <c r="C83" i="18"/>
  <c r="X14" i="2"/>
  <c r="I36" i="29"/>
  <c r="I37" i="29"/>
  <c r="N15" i="33"/>
  <c r="I34" i="29"/>
  <c r="M38" i="8"/>
  <c r="O38" i="8"/>
  <c r="S38" i="8"/>
  <c r="K38" i="8"/>
  <c r="Q38" i="8"/>
  <c r="M54" i="8"/>
  <c r="O54" i="8"/>
  <c r="S54" i="8"/>
  <c r="K54" i="8"/>
  <c r="Q54" i="8"/>
  <c r="N40" i="12"/>
  <c r="P40" i="12"/>
  <c r="T40" i="12"/>
  <c r="R40" i="12"/>
  <c r="L40" i="12"/>
  <c r="N72" i="12"/>
  <c r="P72" i="12"/>
  <c r="T72" i="12"/>
  <c r="R72" i="12"/>
  <c r="L72" i="12"/>
  <c r="E172" i="3"/>
  <c r="O171" i="2"/>
  <c r="K172" i="3" s="1"/>
  <c r="O173" i="2"/>
  <c r="K174" i="3" s="1"/>
  <c r="E174" i="3"/>
  <c r="E180" i="3"/>
  <c r="O179" i="2"/>
  <c r="K180" i="3" s="1"/>
  <c r="O181" i="2"/>
  <c r="K182" i="3" s="1"/>
  <c r="E182" i="3"/>
  <c r="E188" i="3"/>
  <c r="O187" i="2"/>
  <c r="K188" i="3" s="1"/>
  <c r="O189" i="2"/>
  <c r="K190" i="3" s="1"/>
  <c r="E190" i="3"/>
  <c r="E196" i="3"/>
  <c r="O195" i="2"/>
  <c r="K196" i="3" s="1"/>
  <c r="O197" i="2"/>
  <c r="K198" i="3" s="1"/>
  <c r="E198" i="3"/>
  <c r="E204" i="3"/>
  <c r="O203" i="2"/>
  <c r="K204" i="3" s="1"/>
  <c r="O205" i="2"/>
  <c r="K206" i="3" s="1"/>
  <c r="E206" i="3"/>
  <c r="E212" i="3"/>
  <c r="O211" i="2"/>
  <c r="K212" i="3" s="1"/>
  <c r="O213" i="2"/>
  <c r="K214" i="3" s="1"/>
  <c r="E214" i="3"/>
  <c r="E221" i="3"/>
  <c r="O220" i="2"/>
  <c r="K221" i="3" s="1"/>
  <c r="E228" i="3"/>
  <c r="O227" i="2"/>
  <c r="K228" i="3" s="1"/>
  <c r="O229" i="2"/>
  <c r="K230" i="3" s="1"/>
  <c r="E230" i="3"/>
  <c r="E237" i="3"/>
  <c r="O236" i="2"/>
  <c r="K237" i="3" s="1"/>
  <c r="E245" i="3"/>
  <c r="O244" i="2"/>
  <c r="K245" i="3" s="1"/>
  <c r="E253" i="3"/>
  <c r="O252" i="2"/>
  <c r="K253" i="3" s="1"/>
  <c r="E261" i="3"/>
  <c r="O260" i="2"/>
  <c r="K261" i="3" s="1"/>
  <c r="E269" i="3"/>
  <c r="O268" i="2"/>
  <c r="K269" i="3" s="1"/>
  <c r="E277" i="3"/>
  <c r="O276" i="2"/>
  <c r="K277" i="3" s="1"/>
  <c r="E285" i="3"/>
  <c r="O284" i="2"/>
  <c r="K285" i="3" s="1"/>
  <c r="E293" i="3"/>
  <c r="O292" i="2"/>
  <c r="K293" i="3" s="1"/>
  <c r="E301" i="3"/>
  <c r="O300" i="2"/>
  <c r="K301" i="3" s="1"/>
  <c r="E308" i="3"/>
  <c r="O307" i="2"/>
  <c r="K308" i="3" s="1"/>
  <c r="O309" i="2"/>
  <c r="K310" i="3" s="1"/>
  <c r="E310" i="3"/>
  <c r="E169" i="3"/>
  <c r="O168" i="2"/>
  <c r="K169" i="3" s="1"/>
  <c r="E161" i="3"/>
  <c r="O160" i="2"/>
  <c r="K161" i="3" s="1"/>
  <c r="E153" i="3"/>
  <c r="O152" i="2"/>
  <c r="K153" i="3" s="1"/>
  <c r="E145" i="3"/>
  <c r="O144" i="2"/>
  <c r="K145" i="3" s="1"/>
  <c r="E137" i="3"/>
  <c r="O136" i="2"/>
  <c r="K137" i="3" s="1"/>
  <c r="E129" i="3"/>
  <c r="O128" i="2"/>
  <c r="K129" i="3" s="1"/>
  <c r="E121" i="3"/>
  <c r="O120" i="2"/>
  <c r="K121" i="3" s="1"/>
  <c r="E113" i="3"/>
  <c r="O112" i="2"/>
  <c r="K113" i="3" s="1"/>
  <c r="E105" i="3"/>
  <c r="O104" i="2"/>
  <c r="K105" i="3" s="1"/>
  <c r="E97" i="3"/>
  <c r="O96" i="2"/>
  <c r="K97" i="3" s="1"/>
  <c r="E89" i="3"/>
  <c r="O88" i="2"/>
  <c r="K89" i="3" s="1"/>
  <c r="E81" i="3"/>
  <c r="O80" i="2"/>
  <c r="K81" i="3" s="1"/>
  <c r="E73" i="3"/>
  <c r="O72" i="2"/>
  <c r="K73" i="3" s="1"/>
  <c r="E65" i="3"/>
  <c r="O64" i="2"/>
  <c r="K65" i="3" s="1"/>
  <c r="E57" i="3"/>
  <c r="O56" i="2"/>
  <c r="K57" i="3" s="1"/>
  <c r="E49" i="3"/>
  <c r="O48" i="2"/>
  <c r="K49" i="3" s="1"/>
  <c r="E41" i="3"/>
  <c r="O40" i="2"/>
  <c r="K41" i="3" s="1"/>
  <c r="E33" i="3"/>
  <c r="O32" i="2"/>
  <c r="K33" i="3" s="1"/>
  <c r="E25" i="3"/>
  <c r="O24" i="2"/>
  <c r="K25" i="3" s="1"/>
  <c r="E17" i="3"/>
  <c r="O16" i="2"/>
  <c r="K17" i="3" s="1"/>
  <c r="AI17" i="3" s="1"/>
  <c r="N65" i="4"/>
  <c r="P65" i="4"/>
  <c r="L65" i="4"/>
  <c r="R65" i="4"/>
  <c r="T65" i="4"/>
  <c r="N49" i="4"/>
  <c r="P49" i="4"/>
  <c r="L49" i="4"/>
  <c r="R49" i="4"/>
  <c r="T49" i="4"/>
  <c r="N33" i="4"/>
  <c r="P33" i="4"/>
  <c r="L33" i="4"/>
  <c r="R33" i="4"/>
  <c r="T33" i="4"/>
  <c r="H49" i="3"/>
  <c r="H41" i="3"/>
  <c r="H33" i="3"/>
  <c r="H25" i="3"/>
  <c r="H17" i="3"/>
  <c r="K57" i="30"/>
  <c r="S57" i="30"/>
  <c r="M57" i="30"/>
  <c r="O57" i="30"/>
  <c r="Q57" i="30"/>
  <c r="K25" i="30"/>
  <c r="S25" i="30"/>
  <c r="M25" i="30"/>
  <c r="O25" i="30"/>
  <c r="Q25" i="30"/>
  <c r="N70" i="12"/>
  <c r="P70" i="12"/>
  <c r="L70" i="12"/>
  <c r="R70" i="12"/>
  <c r="T70" i="12"/>
  <c r="N54" i="12"/>
  <c r="P54" i="12"/>
  <c r="L54" i="12"/>
  <c r="R54" i="12"/>
  <c r="T54" i="12"/>
  <c r="N46" i="12"/>
  <c r="P46" i="12"/>
  <c r="L46" i="12"/>
  <c r="R46" i="12"/>
  <c r="T46" i="12"/>
  <c r="N30" i="12"/>
  <c r="P30" i="12"/>
  <c r="L30" i="12"/>
  <c r="R30" i="12"/>
  <c r="T30" i="12"/>
  <c r="N14" i="12"/>
  <c r="P14" i="12"/>
  <c r="L14" i="12"/>
  <c r="R14" i="12"/>
  <c r="T14" i="12"/>
  <c r="M48" i="8"/>
  <c r="O48" i="8"/>
  <c r="K48" i="8"/>
  <c r="Q48" i="8"/>
  <c r="S48" i="8"/>
  <c r="K58" i="9"/>
  <c r="S58" i="9"/>
  <c r="Q58" i="9"/>
  <c r="O58" i="9"/>
  <c r="M58" i="9"/>
  <c r="K42" i="9"/>
  <c r="S42" i="9"/>
  <c r="Q42" i="9"/>
  <c r="O42" i="9"/>
  <c r="M42" i="9"/>
  <c r="K26" i="9"/>
  <c r="S26" i="9"/>
  <c r="Q26" i="9"/>
  <c r="O26" i="9"/>
  <c r="M26" i="9"/>
  <c r="N75" i="12"/>
  <c r="P75" i="12"/>
  <c r="R75" i="12"/>
  <c r="T75" i="12"/>
  <c r="L75" i="12"/>
  <c r="N59" i="12"/>
  <c r="P59" i="12"/>
  <c r="R59" i="12"/>
  <c r="T59" i="12"/>
  <c r="L59" i="12"/>
  <c r="N43" i="12"/>
  <c r="P43" i="12"/>
  <c r="R43" i="12"/>
  <c r="T43" i="12"/>
  <c r="L43" i="12"/>
  <c r="N27" i="12"/>
  <c r="P27" i="12"/>
  <c r="R27" i="12"/>
  <c r="T27" i="12"/>
  <c r="L27" i="12"/>
  <c r="N19" i="12"/>
  <c r="P19" i="12"/>
  <c r="R19" i="12"/>
  <c r="T19" i="12"/>
  <c r="L19" i="12"/>
  <c r="M61" i="8"/>
  <c r="O61" i="8"/>
  <c r="Q61" i="8"/>
  <c r="S61" i="8"/>
  <c r="K61" i="8"/>
  <c r="M45" i="8"/>
  <c r="O45" i="8"/>
  <c r="Q45" i="8"/>
  <c r="S45" i="8"/>
  <c r="K45" i="8"/>
  <c r="K20" i="8"/>
  <c r="S20" i="8"/>
  <c r="O20" i="8"/>
  <c r="Q20" i="8"/>
  <c r="M20" i="8"/>
  <c r="R16" i="4"/>
  <c r="P16" i="4"/>
  <c r="T16" i="4"/>
  <c r="L16" i="4"/>
  <c r="N16" i="4"/>
  <c r="K57" i="9"/>
  <c r="S57" i="9"/>
  <c r="M57" i="9"/>
  <c r="Q57" i="9"/>
  <c r="O57" i="9"/>
  <c r="K25" i="9"/>
  <c r="S25" i="9"/>
  <c r="M25" i="9"/>
  <c r="Q25" i="9"/>
  <c r="O25" i="9"/>
  <c r="K53" i="13"/>
  <c r="S53" i="13"/>
  <c r="M53" i="13"/>
  <c r="O53" i="13"/>
  <c r="Q53" i="13"/>
  <c r="K37" i="13"/>
  <c r="S37" i="13"/>
  <c r="M37" i="13"/>
  <c r="O37" i="13"/>
  <c r="Q37" i="13"/>
  <c r="K21" i="13"/>
  <c r="S21" i="13"/>
  <c r="M21" i="13"/>
  <c r="O21" i="13"/>
  <c r="Q21" i="13"/>
  <c r="K54" i="30"/>
  <c r="S54" i="30"/>
  <c r="M54" i="30"/>
  <c r="O54" i="30"/>
  <c r="Q54" i="30"/>
  <c r="S38" i="30"/>
  <c r="M38" i="30"/>
  <c r="O38" i="30"/>
  <c r="Q38" i="30"/>
  <c r="K22" i="30"/>
  <c r="S22" i="30"/>
  <c r="M22" i="30"/>
  <c r="O22" i="30"/>
  <c r="Q22" i="30"/>
  <c r="K13" i="8"/>
  <c r="S13" i="8"/>
  <c r="M13" i="8"/>
  <c r="O13" i="8"/>
  <c r="Q13" i="8"/>
  <c r="K52" i="9"/>
  <c r="S52" i="9"/>
  <c r="M52" i="9"/>
  <c r="O52" i="9"/>
  <c r="Q52" i="9"/>
  <c r="K20" i="9"/>
  <c r="S20" i="9"/>
  <c r="M20" i="9"/>
  <c r="O20" i="9"/>
  <c r="Q20" i="9"/>
  <c r="Q34" i="10"/>
  <c r="K34" i="10"/>
  <c r="M34" i="10"/>
  <c r="O34" i="10"/>
  <c r="S34" i="10"/>
  <c r="Q26" i="10"/>
  <c r="K26" i="10"/>
  <c r="M26" i="10"/>
  <c r="O26" i="10"/>
  <c r="S26" i="10"/>
  <c r="Q14" i="10"/>
  <c r="K14" i="10"/>
  <c r="M14" i="10"/>
  <c r="O14" i="10"/>
  <c r="S14" i="10"/>
  <c r="Q22" i="11"/>
  <c r="M22" i="11"/>
  <c r="U22" i="11"/>
  <c r="AC22" i="11"/>
  <c r="Y22" i="11"/>
  <c r="K27" i="13"/>
  <c r="S27" i="13"/>
  <c r="M27" i="13"/>
  <c r="Q27" i="13"/>
  <c r="O27" i="13"/>
  <c r="K59" i="13"/>
  <c r="S59" i="13"/>
  <c r="M59" i="13"/>
  <c r="Q59" i="13"/>
  <c r="O59" i="13"/>
  <c r="N29" i="12"/>
  <c r="P29" i="12"/>
  <c r="L29" i="12"/>
  <c r="R29" i="12"/>
  <c r="T29" i="12"/>
  <c r="N61" i="12"/>
  <c r="P61" i="12"/>
  <c r="L61" i="12"/>
  <c r="R61" i="12"/>
  <c r="T61" i="12"/>
  <c r="L46" i="11"/>
  <c r="AE46" i="11" s="1"/>
  <c r="AD46" i="11"/>
  <c r="L18" i="11"/>
  <c r="AD18" i="11"/>
  <c r="AD58" i="11"/>
  <c r="L58" i="11"/>
  <c r="AE58" i="11" s="1"/>
  <c r="AD51" i="11"/>
  <c r="L51" i="11"/>
  <c r="AE51" i="11" s="1"/>
  <c r="AD31" i="11"/>
  <c r="L31" i="11"/>
  <c r="P22" i="11"/>
  <c r="L30" i="11"/>
  <c r="AD30" i="11"/>
  <c r="C17" i="31"/>
  <c r="B18" i="31"/>
  <c r="S313" i="3"/>
  <c r="H61" i="3"/>
  <c r="H69" i="3"/>
  <c r="H77" i="3"/>
  <c r="H85" i="3"/>
  <c r="H93" i="3"/>
  <c r="H101" i="3"/>
  <c r="H109" i="3"/>
  <c r="H117" i="3"/>
  <c r="H125" i="3"/>
  <c r="H133" i="3"/>
  <c r="H141" i="3"/>
  <c r="H149" i="3"/>
  <c r="H157" i="3"/>
  <c r="H165" i="3"/>
  <c r="E187" i="3"/>
  <c r="O186" i="2"/>
  <c r="K187" i="3" s="1"/>
  <c r="E195" i="3"/>
  <c r="O194" i="2"/>
  <c r="K195" i="3" s="1"/>
  <c r="E211" i="3"/>
  <c r="O210" i="2"/>
  <c r="K211" i="3" s="1"/>
  <c r="E235" i="3"/>
  <c r="O234" i="2"/>
  <c r="K235" i="3" s="1"/>
  <c r="E243" i="3"/>
  <c r="O242" i="2"/>
  <c r="K243" i="3" s="1"/>
  <c r="E251" i="3"/>
  <c r="O250" i="2"/>
  <c r="K251" i="3" s="1"/>
  <c r="E259" i="3"/>
  <c r="O258" i="2"/>
  <c r="K259" i="3" s="1"/>
  <c r="E267" i="3"/>
  <c r="O266" i="2"/>
  <c r="K267" i="3" s="1"/>
  <c r="E168" i="3"/>
  <c r="O167" i="2"/>
  <c r="K168" i="3" s="1"/>
  <c r="E160" i="3"/>
  <c r="O159" i="2"/>
  <c r="K160" i="3" s="1"/>
  <c r="E152" i="3"/>
  <c r="O151" i="2"/>
  <c r="K152" i="3" s="1"/>
  <c r="E144" i="3"/>
  <c r="O143" i="2"/>
  <c r="K144" i="3" s="1"/>
  <c r="E136" i="3"/>
  <c r="O135" i="2"/>
  <c r="K136" i="3" s="1"/>
  <c r="E128" i="3"/>
  <c r="O127" i="2"/>
  <c r="K128" i="3" s="1"/>
  <c r="E120" i="3"/>
  <c r="O119" i="2"/>
  <c r="K120" i="3" s="1"/>
  <c r="E112" i="3"/>
  <c r="O111" i="2"/>
  <c r="K112" i="3" s="1"/>
  <c r="E104" i="3"/>
  <c r="O103" i="2"/>
  <c r="K104" i="3" s="1"/>
  <c r="E96" i="3"/>
  <c r="O95" i="2"/>
  <c r="K96" i="3" s="1"/>
  <c r="E88" i="3"/>
  <c r="O87" i="2"/>
  <c r="K88" i="3" s="1"/>
  <c r="E80" i="3"/>
  <c r="O79" i="2"/>
  <c r="K80" i="3" s="1"/>
  <c r="E72" i="3"/>
  <c r="O71" i="2"/>
  <c r="K72" i="3" s="1"/>
  <c r="E64" i="3"/>
  <c r="O63" i="2"/>
  <c r="K64" i="3" s="1"/>
  <c r="E56" i="3"/>
  <c r="O55" i="2"/>
  <c r="K56" i="3" s="1"/>
  <c r="E48" i="3"/>
  <c r="O47" i="2"/>
  <c r="K48" i="3" s="1"/>
  <c r="E36" i="3"/>
  <c r="O35" i="2"/>
  <c r="K36" i="3" s="1"/>
  <c r="E28" i="3"/>
  <c r="O27" i="2"/>
  <c r="K28" i="3" s="1"/>
  <c r="E20" i="3"/>
  <c r="O19" i="2"/>
  <c r="K20" i="3" s="1"/>
  <c r="K60" i="30"/>
  <c r="S60" i="30"/>
  <c r="M60" i="30"/>
  <c r="Q60" i="30"/>
  <c r="O60" i="30"/>
  <c r="K44" i="30"/>
  <c r="S44" i="30"/>
  <c r="M44" i="30"/>
  <c r="Q44" i="30"/>
  <c r="O44" i="30"/>
  <c r="K28" i="30"/>
  <c r="S28" i="30"/>
  <c r="M28" i="30"/>
  <c r="Q28" i="30"/>
  <c r="O28" i="30"/>
  <c r="K12" i="30"/>
  <c r="S12" i="30"/>
  <c r="M12" i="30"/>
  <c r="Q12" i="30"/>
  <c r="O12" i="30"/>
  <c r="H48" i="3"/>
  <c r="H40" i="3"/>
  <c r="H32" i="3"/>
  <c r="H20" i="3"/>
  <c r="N70" i="4"/>
  <c r="P70" i="4"/>
  <c r="R70" i="4"/>
  <c r="T70" i="4"/>
  <c r="N54" i="4"/>
  <c r="P54" i="4"/>
  <c r="R54" i="4"/>
  <c r="T54" i="4"/>
  <c r="L54" i="4"/>
  <c r="N38" i="4"/>
  <c r="P38" i="4"/>
  <c r="R38" i="4"/>
  <c r="T38" i="4"/>
  <c r="L38" i="4"/>
  <c r="N22" i="4"/>
  <c r="P22" i="4"/>
  <c r="R22" i="4"/>
  <c r="T22" i="4"/>
  <c r="L22" i="4"/>
  <c r="S37" i="30"/>
  <c r="M37" i="30"/>
  <c r="O37" i="30"/>
  <c r="Q37" i="30"/>
  <c r="K32" i="8"/>
  <c r="S32" i="8"/>
  <c r="O32" i="8"/>
  <c r="Q32" i="8"/>
  <c r="M32" i="8"/>
  <c r="R15" i="4"/>
  <c r="T15" i="4"/>
  <c r="L15" i="4"/>
  <c r="P15" i="4"/>
  <c r="N15" i="4"/>
  <c r="K26" i="8"/>
  <c r="S26" i="8"/>
  <c r="M26" i="8"/>
  <c r="Q26" i="8"/>
  <c r="O26" i="8"/>
  <c r="K45" i="9"/>
  <c r="S45" i="9"/>
  <c r="M45" i="9"/>
  <c r="Q45" i="9"/>
  <c r="O45" i="9"/>
  <c r="K13" i="9"/>
  <c r="S13" i="9"/>
  <c r="M13" i="9"/>
  <c r="Q13" i="9"/>
  <c r="O13" i="9"/>
  <c r="K33" i="8"/>
  <c r="S33" i="8"/>
  <c r="M33" i="8"/>
  <c r="O33" i="8"/>
  <c r="Q33" i="8"/>
  <c r="K40" i="9"/>
  <c r="S40" i="9"/>
  <c r="M40" i="9"/>
  <c r="O40" i="9"/>
  <c r="Q40" i="9"/>
  <c r="K46" i="13"/>
  <c r="S46" i="13"/>
  <c r="M46" i="13"/>
  <c r="Q46" i="13"/>
  <c r="O46" i="13"/>
  <c r="K30" i="13"/>
  <c r="S30" i="13"/>
  <c r="M30" i="13"/>
  <c r="Q30" i="13"/>
  <c r="O30" i="13"/>
  <c r="K55" i="30"/>
  <c r="S55" i="30"/>
  <c r="M55" i="30"/>
  <c r="Q55" i="30"/>
  <c r="O55" i="30"/>
  <c r="S39" i="30"/>
  <c r="M39" i="30"/>
  <c r="Q39" i="30"/>
  <c r="O39" i="30"/>
  <c r="K31" i="30"/>
  <c r="S31" i="30"/>
  <c r="M31" i="30"/>
  <c r="Q31" i="30"/>
  <c r="O31" i="30"/>
  <c r="K15" i="30"/>
  <c r="S15" i="30"/>
  <c r="M15" i="30"/>
  <c r="Q15" i="30"/>
  <c r="O15" i="30"/>
  <c r="M37" i="11"/>
  <c r="AC37" i="11"/>
  <c r="U37" i="11"/>
  <c r="Y37" i="11"/>
  <c r="Q37" i="11"/>
  <c r="Q37" i="10"/>
  <c r="M37" i="10"/>
  <c r="K37" i="10"/>
  <c r="O37" i="10"/>
  <c r="S37" i="10"/>
  <c r="Q29" i="10"/>
  <c r="M29" i="10"/>
  <c r="K29" i="10"/>
  <c r="O29" i="10"/>
  <c r="S29" i="10"/>
  <c r="Q21" i="10"/>
  <c r="M21" i="10"/>
  <c r="K21" i="10"/>
  <c r="O21" i="10"/>
  <c r="S21" i="10"/>
  <c r="Q13" i="10"/>
  <c r="M13" i="10"/>
  <c r="K13" i="10"/>
  <c r="O13" i="10"/>
  <c r="S13" i="10"/>
  <c r="M32" i="11"/>
  <c r="AC32" i="11"/>
  <c r="Q32" i="11"/>
  <c r="Y32" i="11"/>
  <c r="U32" i="11"/>
  <c r="Q14" i="11"/>
  <c r="M14" i="11"/>
  <c r="U14" i="11"/>
  <c r="AC14" i="11"/>
  <c r="Y14" i="11"/>
  <c r="Q15" i="11"/>
  <c r="Y15" i="11"/>
  <c r="U15" i="11"/>
  <c r="AC15" i="11"/>
  <c r="M15" i="11"/>
  <c r="AD37" i="11"/>
  <c r="L37" i="11"/>
  <c r="P36" i="11"/>
  <c r="T24" i="11"/>
  <c r="AB37" i="11"/>
  <c r="P24" i="11"/>
  <c r="AB14" i="11"/>
  <c r="P33" i="11"/>
  <c r="L24" i="11"/>
  <c r="AD24" i="11"/>
  <c r="AB13" i="11"/>
  <c r="T27" i="11"/>
  <c r="X28" i="11"/>
  <c r="C16" i="31"/>
  <c r="I35" i="29"/>
  <c r="M50" i="8"/>
  <c r="O50" i="8"/>
  <c r="S50" i="8"/>
  <c r="K50" i="8"/>
  <c r="Q50" i="8"/>
  <c r="N16" i="12"/>
  <c r="P16" i="12"/>
  <c r="T16" i="12"/>
  <c r="R16" i="12"/>
  <c r="L16" i="12"/>
  <c r="N48" i="12"/>
  <c r="P48" i="12"/>
  <c r="T48" i="12"/>
  <c r="R48" i="12"/>
  <c r="L48" i="12"/>
  <c r="N80" i="12"/>
  <c r="P80" i="12"/>
  <c r="T80" i="12"/>
  <c r="R80" i="12"/>
  <c r="L80" i="12"/>
  <c r="H55" i="3"/>
  <c r="H59" i="3"/>
  <c r="H63" i="3"/>
  <c r="H67" i="3"/>
  <c r="H71" i="3"/>
  <c r="H75" i="3"/>
  <c r="H79" i="3"/>
  <c r="H83" i="3"/>
  <c r="H87" i="3"/>
  <c r="H91" i="3"/>
  <c r="H95" i="3"/>
  <c r="H99" i="3"/>
  <c r="H103" i="3"/>
  <c r="H107" i="3"/>
  <c r="H111" i="3"/>
  <c r="H115" i="3"/>
  <c r="H119" i="3"/>
  <c r="H123" i="3"/>
  <c r="H127" i="3"/>
  <c r="H131" i="3"/>
  <c r="H135" i="3"/>
  <c r="H139" i="3"/>
  <c r="H143" i="3"/>
  <c r="H147" i="3"/>
  <c r="H151" i="3"/>
  <c r="H155" i="3"/>
  <c r="H159" i="3"/>
  <c r="H163" i="3"/>
  <c r="H167" i="3"/>
  <c r="H171" i="3"/>
  <c r="E175" i="3"/>
  <c r="O174" i="2"/>
  <c r="K175" i="3" s="1"/>
  <c r="E183" i="3"/>
  <c r="O182" i="2"/>
  <c r="K183" i="3" s="1"/>
  <c r="E191" i="3"/>
  <c r="O190" i="2"/>
  <c r="K191" i="3" s="1"/>
  <c r="E199" i="3"/>
  <c r="O198" i="2"/>
  <c r="K199" i="3" s="1"/>
  <c r="E207" i="3"/>
  <c r="O206" i="2"/>
  <c r="K207" i="3" s="1"/>
  <c r="E215" i="3"/>
  <c r="O214" i="2"/>
  <c r="K215" i="3" s="1"/>
  <c r="E223" i="3"/>
  <c r="O222" i="2"/>
  <c r="K223" i="3" s="1"/>
  <c r="E231" i="3"/>
  <c r="O230" i="2"/>
  <c r="K231" i="3" s="1"/>
  <c r="E239" i="3"/>
  <c r="O238" i="2"/>
  <c r="K239" i="3" s="1"/>
  <c r="E247" i="3"/>
  <c r="O246" i="2"/>
  <c r="K247" i="3" s="1"/>
  <c r="E255" i="3"/>
  <c r="O254" i="2"/>
  <c r="K255" i="3" s="1"/>
  <c r="E263" i="3"/>
  <c r="O262" i="2"/>
  <c r="K263" i="3" s="1"/>
  <c r="E271" i="3"/>
  <c r="O270" i="2"/>
  <c r="K271" i="3" s="1"/>
  <c r="E279" i="3"/>
  <c r="O278" i="2"/>
  <c r="K279" i="3" s="1"/>
  <c r="E287" i="3"/>
  <c r="O286" i="2"/>
  <c r="K287" i="3" s="1"/>
  <c r="E295" i="3"/>
  <c r="O294" i="2"/>
  <c r="K295" i="3" s="1"/>
  <c r="E303" i="3"/>
  <c r="O302" i="2"/>
  <c r="K303" i="3" s="1"/>
  <c r="E311" i="3"/>
  <c r="O310" i="2"/>
  <c r="K311" i="3" s="1"/>
  <c r="O169" i="2"/>
  <c r="K170" i="3" s="1"/>
  <c r="E170" i="3"/>
  <c r="O165" i="2"/>
  <c r="K166" i="3" s="1"/>
  <c r="E166" i="3"/>
  <c r="O161" i="2"/>
  <c r="K162" i="3" s="1"/>
  <c r="E162" i="3"/>
  <c r="O157" i="2"/>
  <c r="K158" i="3" s="1"/>
  <c r="E158" i="3"/>
  <c r="O153" i="2"/>
  <c r="K154" i="3" s="1"/>
  <c r="E154" i="3"/>
  <c r="O149" i="2"/>
  <c r="K150" i="3" s="1"/>
  <c r="E150" i="3"/>
  <c r="O145" i="2"/>
  <c r="K146" i="3" s="1"/>
  <c r="E146" i="3"/>
  <c r="O141" i="2"/>
  <c r="K142" i="3" s="1"/>
  <c r="E142" i="3"/>
  <c r="O137" i="2"/>
  <c r="K138" i="3" s="1"/>
  <c r="E138" i="3"/>
  <c r="O133" i="2"/>
  <c r="K134" i="3" s="1"/>
  <c r="E134" i="3"/>
  <c r="O129" i="2"/>
  <c r="K130" i="3" s="1"/>
  <c r="E130" i="3"/>
  <c r="O125" i="2"/>
  <c r="K126" i="3" s="1"/>
  <c r="E126" i="3"/>
  <c r="O121" i="2"/>
  <c r="K122" i="3" s="1"/>
  <c r="E122" i="3"/>
  <c r="O117" i="2"/>
  <c r="K118" i="3" s="1"/>
  <c r="E118" i="3"/>
  <c r="O113" i="2"/>
  <c r="K114" i="3" s="1"/>
  <c r="E114" i="3"/>
  <c r="O109" i="2"/>
  <c r="K110" i="3" s="1"/>
  <c r="E110" i="3"/>
  <c r="O105" i="2"/>
  <c r="K106" i="3" s="1"/>
  <c r="E106" i="3"/>
  <c r="O101" i="2"/>
  <c r="K102" i="3" s="1"/>
  <c r="E102" i="3"/>
  <c r="E98" i="3"/>
  <c r="O97" i="2"/>
  <c r="K98" i="3" s="1"/>
  <c r="E94" i="3"/>
  <c r="O93" i="2"/>
  <c r="K94" i="3" s="1"/>
  <c r="E90" i="3"/>
  <c r="O89" i="2"/>
  <c r="K90" i="3" s="1"/>
  <c r="E86" i="3"/>
  <c r="O85" i="2"/>
  <c r="K86" i="3" s="1"/>
  <c r="E82" i="3"/>
  <c r="O81" i="2"/>
  <c r="K82" i="3" s="1"/>
  <c r="E78" i="3"/>
  <c r="O77" i="2"/>
  <c r="K78" i="3" s="1"/>
  <c r="E74" i="3"/>
  <c r="O73" i="2"/>
  <c r="K74" i="3" s="1"/>
  <c r="E70" i="3"/>
  <c r="O69" i="2"/>
  <c r="K70" i="3" s="1"/>
  <c r="E66" i="3"/>
  <c r="O65" i="2"/>
  <c r="K66" i="3" s="1"/>
  <c r="E62" i="3"/>
  <c r="O61" i="2"/>
  <c r="K62" i="3" s="1"/>
  <c r="E58" i="3"/>
  <c r="O57" i="2"/>
  <c r="K58" i="3" s="1"/>
  <c r="E54" i="3"/>
  <c r="O53" i="2"/>
  <c r="K54" i="3" s="1"/>
  <c r="E50" i="3"/>
  <c r="O49" i="2"/>
  <c r="K50" i="3" s="1"/>
  <c r="E46" i="3"/>
  <c r="O45" i="2"/>
  <c r="K46" i="3" s="1"/>
  <c r="E42" i="3"/>
  <c r="O41" i="2"/>
  <c r="K42" i="3" s="1"/>
  <c r="E38" i="3"/>
  <c r="O37" i="2"/>
  <c r="K38" i="3" s="1"/>
  <c r="E34" i="3"/>
  <c r="O33" i="2"/>
  <c r="K34" i="3" s="1"/>
  <c r="E30" i="3"/>
  <c r="O29" i="2"/>
  <c r="K30" i="3" s="1"/>
  <c r="E26" i="3"/>
  <c r="O25" i="2"/>
  <c r="K26" i="3" s="1"/>
  <c r="E22" i="3"/>
  <c r="K22" i="3"/>
  <c r="E18" i="3"/>
  <c r="O17" i="2"/>
  <c r="K18" i="3" s="1"/>
  <c r="AI18" i="3" s="1"/>
  <c r="E14" i="3"/>
  <c r="O13" i="2"/>
  <c r="K14" i="3" s="1"/>
  <c r="AI14" i="3" s="1"/>
  <c r="K56" i="30"/>
  <c r="S56" i="30"/>
  <c r="M56" i="30"/>
  <c r="Q56" i="30"/>
  <c r="O56" i="30"/>
  <c r="K48" i="30"/>
  <c r="S48" i="30"/>
  <c r="M48" i="30"/>
  <c r="Q48" i="30"/>
  <c r="O48" i="30"/>
  <c r="S40" i="30"/>
  <c r="M40" i="30"/>
  <c r="Q40" i="30"/>
  <c r="O40" i="30"/>
  <c r="K32" i="30"/>
  <c r="S32" i="30"/>
  <c r="M32" i="30"/>
  <c r="Q32" i="30"/>
  <c r="O32" i="30"/>
  <c r="K24" i="30"/>
  <c r="S24" i="30"/>
  <c r="M24" i="30"/>
  <c r="Q24" i="30"/>
  <c r="O24" i="30"/>
  <c r="K16" i="30"/>
  <c r="S16" i="30"/>
  <c r="M16" i="30"/>
  <c r="Q16" i="30"/>
  <c r="O16" i="30"/>
  <c r="H54" i="3"/>
  <c r="H50" i="3"/>
  <c r="H46" i="3"/>
  <c r="H42" i="3"/>
  <c r="H38" i="3"/>
  <c r="H34" i="3"/>
  <c r="H30" i="3"/>
  <c r="H26" i="3"/>
  <c r="H22" i="3"/>
  <c r="H18" i="3"/>
  <c r="H14" i="3"/>
  <c r="N66" i="4"/>
  <c r="P66" i="4"/>
  <c r="R66" i="4"/>
  <c r="T66" i="4"/>
  <c r="L66" i="4"/>
  <c r="N58" i="4"/>
  <c r="P58" i="4"/>
  <c r="R58" i="4"/>
  <c r="T58" i="4"/>
  <c r="L58" i="4"/>
  <c r="N50" i="4"/>
  <c r="P50" i="4"/>
  <c r="R50" i="4"/>
  <c r="T50" i="4"/>
  <c r="L50" i="4"/>
  <c r="N42" i="4"/>
  <c r="P42" i="4"/>
  <c r="R42" i="4"/>
  <c r="T42" i="4"/>
  <c r="L42" i="4"/>
  <c r="N34" i="4"/>
  <c r="P34" i="4"/>
  <c r="R34" i="4"/>
  <c r="T34" i="4"/>
  <c r="L34" i="4"/>
  <c r="N26" i="4"/>
  <c r="P26" i="4"/>
  <c r="R26" i="4"/>
  <c r="T26" i="4"/>
  <c r="L26" i="4"/>
  <c r="K61" i="30"/>
  <c r="S61" i="30"/>
  <c r="M61" i="30"/>
  <c r="O61" i="30"/>
  <c r="Q61" i="30"/>
  <c r="K45" i="30"/>
  <c r="S45" i="30"/>
  <c r="M45" i="30"/>
  <c r="O45" i="30"/>
  <c r="Q45" i="30"/>
  <c r="K29" i="30"/>
  <c r="S29" i="30"/>
  <c r="M29" i="30"/>
  <c r="O29" i="30"/>
  <c r="Q29" i="30"/>
  <c r="K13" i="30"/>
  <c r="S13" i="30"/>
  <c r="M13" i="30"/>
  <c r="O13" i="30"/>
  <c r="Q13" i="30"/>
  <c r="K24" i="8"/>
  <c r="S24" i="8"/>
  <c r="O24" i="8"/>
  <c r="Q24" i="8"/>
  <c r="M24" i="8"/>
  <c r="M31" i="11"/>
  <c r="AC31" i="11"/>
  <c r="U31" i="11"/>
  <c r="Q31" i="11"/>
  <c r="Y31" i="11"/>
  <c r="R17" i="4"/>
  <c r="N17" i="4"/>
  <c r="P17" i="4"/>
  <c r="L17" i="4"/>
  <c r="T17" i="4"/>
  <c r="R13" i="4"/>
  <c r="N13" i="4"/>
  <c r="P13" i="4"/>
  <c r="L13" i="4"/>
  <c r="T13" i="4"/>
  <c r="K34" i="8"/>
  <c r="S34" i="8"/>
  <c r="M34" i="8"/>
  <c r="Q34" i="8"/>
  <c r="O34" i="8"/>
  <c r="K18" i="8"/>
  <c r="S18" i="8"/>
  <c r="M18" i="8"/>
  <c r="Q18" i="8"/>
  <c r="O18" i="8"/>
  <c r="K53" i="9"/>
  <c r="S53" i="9"/>
  <c r="M53" i="9"/>
  <c r="Q53" i="9"/>
  <c r="O53" i="9"/>
  <c r="S37" i="9"/>
  <c r="M37" i="9"/>
  <c r="Q37" i="9"/>
  <c r="O37" i="9"/>
  <c r="K21" i="9"/>
  <c r="S21" i="9"/>
  <c r="M21" i="9"/>
  <c r="Q21" i="9"/>
  <c r="O21" i="9"/>
  <c r="K25" i="8"/>
  <c r="S25" i="8"/>
  <c r="M25" i="8"/>
  <c r="O25" i="8"/>
  <c r="Q25" i="8"/>
  <c r="K48" i="9"/>
  <c r="S48" i="9"/>
  <c r="M48" i="9"/>
  <c r="O48" i="9"/>
  <c r="Q48" i="9"/>
  <c r="K32" i="9"/>
  <c r="S32" i="9"/>
  <c r="M32" i="9"/>
  <c r="O32" i="9"/>
  <c r="Q32" i="9"/>
  <c r="K16" i="9"/>
  <c r="S16" i="9"/>
  <c r="M16" i="9"/>
  <c r="O16" i="9"/>
  <c r="Q16" i="9"/>
  <c r="K58" i="13"/>
  <c r="S58" i="13"/>
  <c r="M58" i="13"/>
  <c r="Q58" i="13"/>
  <c r="O58" i="13"/>
  <c r="K50" i="13"/>
  <c r="S50" i="13"/>
  <c r="M50" i="13"/>
  <c r="Q50" i="13"/>
  <c r="O50" i="13"/>
  <c r="K42" i="13"/>
  <c r="S42" i="13"/>
  <c r="M42" i="13"/>
  <c r="Q42" i="13"/>
  <c r="O42" i="13"/>
  <c r="K34" i="13"/>
  <c r="S34" i="13"/>
  <c r="M34" i="13"/>
  <c r="Q34" i="13"/>
  <c r="O34" i="13"/>
  <c r="K26" i="13"/>
  <c r="S26" i="13"/>
  <c r="M26" i="13"/>
  <c r="Q26" i="13"/>
  <c r="O26" i="13"/>
  <c r="K18" i="13"/>
  <c r="S18" i="13"/>
  <c r="M18" i="13"/>
  <c r="Q18" i="13"/>
  <c r="O18" i="13"/>
  <c r="K59" i="30"/>
  <c r="S59" i="30"/>
  <c r="M59" i="30"/>
  <c r="Q59" i="30"/>
  <c r="O59" i="30"/>
  <c r="K51" i="30"/>
  <c r="S51" i="30"/>
  <c r="M51" i="30"/>
  <c r="Q51" i="30"/>
  <c r="O51" i="30"/>
  <c r="K43" i="30"/>
  <c r="S43" i="30"/>
  <c r="M43" i="30"/>
  <c r="Q43" i="30"/>
  <c r="O43" i="30"/>
  <c r="K35" i="30"/>
  <c r="S35" i="30"/>
  <c r="M35" i="30"/>
  <c r="Q35" i="30"/>
  <c r="O35" i="30"/>
  <c r="K27" i="30"/>
  <c r="S27" i="30"/>
  <c r="M27" i="30"/>
  <c r="Q27" i="30"/>
  <c r="O27" i="30"/>
  <c r="K19" i="30"/>
  <c r="S19" i="30"/>
  <c r="M19" i="30"/>
  <c r="Q19" i="30"/>
  <c r="O19" i="30"/>
  <c r="Q29" i="11"/>
  <c r="U29" i="11"/>
  <c r="AC29" i="11"/>
  <c r="M29" i="11"/>
  <c r="Y29" i="11"/>
  <c r="Q16" i="11"/>
  <c r="M16" i="11"/>
  <c r="U16" i="11"/>
  <c r="Y16" i="11"/>
  <c r="AC16" i="11"/>
  <c r="Q35" i="10"/>
  <c r="S35" i="10"/>
  <c r="M35" i="10"/>
  <c r="O35" i="10"/>
  <c r="K35" i="10"/>
  <c r="Q31" i="10"/>
  <c r="S31" i="10"/>
  <c r="M31" i="10"/>
  <c r="O31" i="10"/>
  <c r="K31" i="10"/>
  <c r="Q27" i="10"/>
  <c r="S27" i="10"/>
  <c r="M27" i="10"/>
  <c r="O27" i="10"/>
  <c r="K27" i="10"/>
  <c r="Q23" i="10"/>
  <c r="S23" i="10"/>
  <c r="M23" i="10"/>
  <c r="O23" i="10"/>
  <c r="K23" i="10"/>
  <c r="Q19" i="10"/>
  <c r="S19" i="10"/>
  <c r="M19" i="10"/>
  <c r="O19" i="10"/>
  <c r="K19" i="10"/>
  <c r="Q15" i="10"/>
  <c r="S15" i="10"/>
  <c r="M15" i="10"/>
  <c r="O15" i="10"/>
  <c r="K15" i="10"/>
  <c r="M34" i="11"/>
  <c r="AC34" i="11"/>
  <c r="Q34" i="11"/>
  <c r="Y34" i="11"/>
  <c r="U34" i="11"/>
  <c r="M30" i="11"/>
  <c r="AC30" i="11"/>
  <c r="Q30" i="11"/>
  <c r="Y30" i="11"/>
  <c r="U30" i="11"/>
  <c r="Q17" i="11"/>
  <c r="U17" i="11"/>
  <c r="AC17" i="11"/>
  <c r="M17" i="11"/>
  <c r="Y17" i="11"/>
  <c r="Q23" i="11"/>
  <c r="Y23" i="11"/>
  <c r="U23" i="11"/>
  <c r="M23" i="11"/>
  <c r="AC23" i="11"/>
  <c r="K23" i="13"/>
  <c r="S23" i="13"/>
  <c r="M23" i="13"/>
  <c r="Q23" i="13"/>
  <c r="O23" i="13"/>
  <c r="K39" i="13"/>
  <c r="S39" i="13"/>
  <c r="M39" i="13"/>
  <c r="Q39" i="13"/>
  <c r="O39" i="13"/>
  <c r="K55" i="13"/>
  <c r="S55" i="13"/>
  <c r="M55" i="13"/>
  <c r="Q55" i="13"/>
  <c r="O55" i="13"/>
  <c r="N21" i="12"/>
  <c r="P21" i="12"/>
  <c r="L21" i="12"/>
  <c r="R21" i="12"/>
  <c r="T21" i="12"/>
  <c r="N53" i="12"/>
  <c r="P53" i="12"/>
  <c r="L53" i="12"/>
  <c r="R53" i="12"/>
  <c r="T53" i="12"/>
  <c r="L14" i="11"/>
  <c r="AD14" i="11"/>
  <c r="AD41" i="11"/>
  <c r="L41" i="11"/>
  <c r="AE41" i="11" s="1"/>
  <c r="X31" i="11"/>
  <c r="L26" i="11"/>
  <c r="AD26" i="11"/>
  <c r="AB19" i="11"/>
  <c r="AD62" i="11"/>
  <c r="L62" i="11"/>
  <c r="AE62" i="11" s="1"/>
  <c r="AD55" i="11"/>
  <c r="L55" i="11"/>
  <c r="AE55" i="11" s="1"/>
  <c r="L52" i="11"/>
  <c r="AE52" i="11" s="1"/>
  <c r="AD52" i="11"/>
  <c r="L45" i="11"/>
  <c r="AE45" i="11" s="1"/>
  <c r="AD45" i="11"/>
  <c r="X34" i="11"/>
  <c r="AB32" i="11"/>
  <c r="P28" i="11"/>
  <c r="P20" i="11"/>
  <c r="AD33" i="11"/>
  <c r="L33" i="11"/>
  <c r="L29" i="11"/>
  <c r="AD29" i="11"/>
  <c r="AB22" i="11"/>
  <c r="P18" i="11"/>
  <c r="L13" i="11"/>
  <c r="AD13" i="11"/>
  <c r="L57" i="11"/>
  <c r="AE57" i="11" s="1"/>
  <c r="AD57" i="11"/>
  <c r="P35" i="11"/>
  <c r="P31" i="11"/>
  <c r="AB26" i="11"/>
  <c r="AB21" i="11"/>
  <c r="L16" i="11"/>
  <c r="AD16" i="11"/>
  <c r="AD47" i="11"/>
  <c r="L47" i="11"/>
  <c r="AE47" i="11" s="1"/>
  <c r="T37" i="11"/>
  <c r="T33" i="11"/>
  <c r="P29" i="11"/>
  <c r="P25" i="11"/>
  <c r="P21" i="11"/>
  <c r="P17" i="11"/>
  <c r="P13" i="11"/>
  <c r="X26" i="11"/>
  <c r="X22" i="11"/>
  <c r="X18" i="11"/>
  <c r="X14" i="11"/>
  <c r="B21" i="18"/>
  <c r="B22" i="23"/>
  <c r="C21" i="23"/>
  <c r="I39" i="29"/>
  <c r="E36" i="34"/>
  <c r="G35" i="34"/>
  <c r="F36" i="34"/>
  <c r="C36" i="34"/>
  <c r="D36" i="34"/>
  <c r="B36" i="34"/>
  <c r="N31" i="4" l="1"/>
  <c r="L31" i="4"/>
  <c r="N33" i="12"/>
  <c r="L33" i="12"/>
  <c r="L83" i="12" s="1"/>
  <c r="T33" i="12"/>
  <c r="P67" i="4"/>
  <c r="R33" i="12"/>
  <c r="R31" i="4"/>
  <c r="T67" i="4"/>
  <c r="P31" i="4"/>
  <c r="F44" i="29"/>
  <c r="C16" i="18"/>
  <c r="C40" i="18" s="1"/>
  <c r="M62" i="30"/>
  <c r="S62" i="30"/>
  <c r="O62" i="8"/>
  <c r="M30" i="33"/>
  <c r="M26" i="33"/>
  <c r="M31" i="33"/>
  <c r="M27" i="33"/>
  <c r="M25" i="33"/>
  <c r="M29" i="33"/>
  <c r="M22" i="33"/>
  <c r="M28" i="33"/>
  <c r="M21" i="33"/>
  <c r="M24" i="33"/>
  <c r="M23" i="33"/>
  <c r="O62" i="30"/>
  <c r="Q62" i="30"/>
  <c r="K62" i="30"/>
  <c r="D27" i="1"/>
  <c r="D27" i="26"/>
  <c r="H27" i="1"/>
  <c r="H27" i="26"/>
  <c r="F27" i="1"/>
  <c r="F27" i="26"/>
  <c r="G27" i="1"/>
  <c r="G27" i="26"/>
  <c r="E27" i="1"/>
  <c r="E27" i="26"/>
  <c r="AB63" i="11"/>
  <c r="M62" i="10"/>
  <c r="S62" i="10"/>
  <c r="O62" i="10"/>
  <c r="Q62" i="10"/>
  <c r="K62" i="10"/>
  <c r="M62" i="13"/>
  <c r="E21" i="26" s="1"/>
  <c r="S62" i="13"/>
  <c r="H21" i="26" s="1"/>
  <c r="O62" i="13"/>
  <c r="F21" i="26" s="1"/>
  <c r="Q62" i="13"/>
  <c r="K62" i="13"/>
  <c r="M62" i="9"/>
  <c r="K62" i="9"/>
  <c r="S62" i="9"/>
  <c r="Q62" i="9"/>
  <c r="O62" i="9"/>
  <c r="K62" i="8"/>
  <c r="S62" i="8"/>
  <c r="M62" i="8"/>
  <c r="Q62" i="8"/>
  <c r="T83" i="12"/>
  <c r="H18" i="26" s="1"/>
  <c r="N83" i="12"/>
  <c r="E18" i="26" s="1"/>
  <c r="P83" i="12"/>
  <c r="F18" i="1" s="1"/>
  <c r="R83" i="12"/>
  <c r="G18" i="1" s="1"/>
  <c r="R71" i="4"/>
  <c r="L71" i="4"/>
  <c r="N71" i="4"/>
  <c r="T71" i="4"/>
  <c r="X63" i="11"/>
  <c r="T63" i="11"/>
  <c r="AD63" i="11"/>
  <c r="P63" i="11"/>
  <c r="L63" i="11"/>
  <c r="D48" i="29"/>
  <c r="D44" i="29"/>
  <c r="D49" i="29"/>
  <c r="I40" i="29"/>
  <c r="I50" i="29" s="1"/>
  <c r="D46" i="29"/>
  <c r="D47" i="29"/>
  <c r="C20" i="18"/>
  <c r="C17" i="18"/>
  <c r="C19" i="18"/>
  <c r="C18" i="18"/>
  <c r="G48" i="29"/>
  <c r="F47" i="29"/>
  <c r="F48" i="29"/>
  <c r="U32" i="13"/>
  <c r="V36" i="4"/>
  <c r="U59" i="9"/>
  <c r="U60" i="13"/>
  <c r="U55" i="9"/>
  <c r="V52" i="4"/>
  <c r="U23" i="9"/>
  <c r="V52" i="12"/>
  <c r="V12" i="12"/>
  <c r="U36" i="13"/>
  <c r="V57" i="12"/>
  <c r="U47" i="8"/>
  <c r="V68" i="4"/>
  <c r="V51" i="4"/>
  <c r="U15" i="8"/>
  <c r="U39" i="8"/>
  <c r="U48" i="13"/>
  <c r="U51" i="9"/>
  <c r="V25" i="12"/>
  <c r="V76" i="12"/>
  <c r="U59" i="8"/>
  <c r="U56" i="13"/>
  <c r="V20" i="12"/>
  <c r="U28" i="13"/>
  <c r="U15" i="9"/>
  <c r="V44" i="4"/>
  <c r="V63" i="4"/>
  <c r="U16" i="13"/>
  <c r="V28" i="4"/>
  <c r="V35" i="4"/>
  <c r="U43" i="8"/>
  <c r="U31" i="9"/>
  <c r="AG13" i="11"/>
  <c r="V43" i="4"/>
  <c r="U39" i="9"/>
  <c r="U27" i="9"/>
  <c r="U35" i="8"/>
  <c r="V41" i="12"/>
  <c r="V39" i="4"/>
  <c r="V68" i="12"/>
  <c r="V28" i="12"/>
  <c r="V60" i="4"/>
  <c r="V40" i="4"/>
  <c r="V49" i="12"/>
  <c r="U47" i="9"/>
  <c r="U35" i="9"/>
  <c r="U23" i="8"/>
  <c r="U20" i="13"/>
  <c r="U24" i="13"/>
  <c r="U31" i="8"/>
  <c r="V55" i="4"/>
  <c r="V17" i="12"/>
  <c r="V64" i="4"/>
  <c r="U51" i="8"/>
  <c r="V60" i="12"/>
  <c r="V56" i="4"/>
  <c r="U52" i="13"/>
  <c r="U40" i="13"/>
  <c r="V81" i="12"/>
  <c r="V27" i="4"/>
  <c r="U19" i="9"/>
  <c r="V24" i="4"/>
  <c r="U43" i="9"/>
  <c r="V44" i="12"/>
  <c r="V23" i="4"/>
  <c r="V48" i="4"/>
  <c r="U27" i="8"/>
  <c r="V32" i="4"/>
  <c r="U19" i="8"/>
  <c r="U55" i="8"/>
  <c r="U12" i="13"/>
  <c r="V67" i="4"/>
  <c r="AE25" i="11"/>
  <c r="V36" i="12"/>
  <c r="V65" i="12"/>
  <c r="V59" i="4"/>
  <c r="V47" i="4"/>
  <c r="U44" i="13"/>
  <c r="V73" i="12"/>
  <c r="AE23" i="11"/>
  <c r="U56" i="30"/>
  <c r="V16" i="12"/>
  <c r="U50" i="8"/>
  <c r="V49" i="4"/>
  <c r="U38" i="8"/>
  <c r="U30" i="10"/>
  <c r="G21" i="26"/>
  <c r="U41" i="9"/>
  <c r="U37" i="8"/>
  <c r="V51" i="12"/>
  <c r="V62" i="12"/>
  <c r="AE31" i="11"/>
  <c r="U34" i="10"/>
  <c r="U52" i="9"/>
  <c r="U25" i="9"/>
  <c r="U45" i="8"/>
  <c r="V27" i="12"/>
  <c r="U48" i="8"/>
  <c r="V30" i="12"/>
  <c r="V18" i="4"/>
  <c r="U41" i="8"/>
  <c r="V15" i="12"/>
  <c r="V47" i="12"/>
  <c r="V79" i="12"/>
  <c r="U46" i="9"/>
  <c r="U36" i="8"/>
  <c r="V34" i="12"/>
  <c r="V66" i="12"/>
  <c r="V37" i="4"/>
  <c r="V69" i="4"/>
  <c r="V56" i="12"/>
  <c r="V69" i="12"/>
  <c r="AG36" i="11"/>
  <c r="U17" i="10"/>
  <c r="AG18" i="11"/>
  <c r="U38" i="13"/>
  <c r="U17" i="8"/>
  <c r="V30" i="4"/>
  <c r="AE28" i="11"/>
  <c r="V25" i="4"/>
  <c r="S24" i="24"/>
  <c r="AE33" i="11"/>
  <c r="AG30" i="11"/>
  <c r="U19" i="10"/>
  <c r="U35" i="10"/>
  <c r="AG29" i="11"/>
  <c r="V26" i="4"/>
  <c r="V58" i="4"/>
  <c r="U37" i="10"/>
  <c r="V54" i="4"/>
  <c r="U20" i="10"/>
  <c r="U36" i="10"/>
  <c r="AG35" i="11"/>
  <c r="C45" i="23"/>
  <c r="AE26" i="11"/>
  <c r="U55" i="13"/>
  <c r="U27" i="30"/>
  <c r="U59" i="30"/>
  <c r="U32" i="9"/>
  <c r="U13" i="30"/>
  <c r="AI106" i="3"/>
  <c r="O106" i="3"/>
  <c r="Y106" i="3"/>
  <c r="AD106" i="3"/>
  <c r="T106" i="3"/>
  <c r="AI122" i="3"/>
  <c r="Y122" i="3"/>
  <c r="O122" i="3"/>
  <c r="AD122" i="3"/>
  <c r="T122" i="3"/>
  <c r="AI138" i="3"/>
  <c r="O138" i="3"/>
  <c r="Y138" i="3"/>
  <c r="AD138" i="3"/>
  <c r="T138" i="3"/>
  <c r="AI154" i="3"/>
  <c r="Y154" i="3"/>
  <c r="O154" i="3"/>
  <c r="AD154" i="3"/>
  <c r="T154" i="3"/>
  <c r="AI170" i="3"/>
  <c r="Y170" i="3"/>
  <c r="O170" i="3"/>
  <c r="AD170" i="3"/>
  <c r="T170" i="3"/>
  <c r="H46" i="29"/>
  <c r="U15" i="30"/>
  <c r="U13" i="9"/>
  <c r="U32" i="8"/>
  <c r="U44" i="30"/>
  <c r="AI48" i="3"/>
  <c r="T48" i="3"/>
  <c r="Y48" i="3"/>
  <c r="AD48" i="3"/>
  <c r="O48" i="3"/>
  <c r="AI80" i="3"/>
  <c r="T80" i="3"/>
  <c r="O80" i="3"/>
  <c r="Y80" i="3"/>
  <c r="AD80" i="3"/>
  <c r="AD112" i="3"/>
  <c r="T112" i="3"/>
  <c r="O112" i="3"/>
  <c r="Y112" i="3"/>
  <c r="AI112" i="3"/>
  <c r="AD144" i="3"/>
  <c r="T144" i="3"/>
  <c r="O144" i="3"/>
  <c r="Y144" i="3"/>
  <c r="AI144" i="3"/>
  <c r="O267" i="3"/>
  <c r="T267" i="3"/>
  <c r="AI267" i="3"/>
  <c r="Y267" i="3"/>
  <c r="AD267" i="3"/>
  <c r="O235" i="3"/>
  <c r="T235" i="3"/>
  <c r="AI235" i="3"/>
  <c r="Y235" i="3"/>
  <c r="AD235" i="3"/>
  <c r="U42" i="9"/>
  <c r="U25" i="30"/>
  <c r="Y33" i="3"/>
  <c r="O33" i="3"/>
  <c r="T33" i="3"/>
  <c r="AD33" i="3"/>
  <c r="AI33" i="3"/>
  <c r="Y65" i="3"/>
  <c r="O65" i="3"/>
  <c r="T65" i="3"/>
  <c r="AI65" i="3"/>
  <c r="AD65" i="3"/>
  <c r="Y97" i="3"/>
  <c r="O97" i="3"/>
  <c r="T97" i="3"/>
  <c r="AD97" i="3"/>
  <c r="AI97" i="3"/>
  <c r="AD129" i="3"/>
  <c r="T129" i="3"/>
  <c r="Y129" i="3"/>
  <c r="O129" i="3"/>
  <c r="AI129" i="3"/>
  <c r="AD161" i="3"/>
  <c r="T161" i="3"/>
  <c r="Y161" i="3"/>
  <c r="O161" i="3"/>
  <c r="AI161" i="3"/>
  <c r="O301" i="3"/>
  <c r="AI301" i="3"/>
  <c r="T301" i="3"/>
  <c r="Y301" i="3"/>
  <c r="AD301" i="3"/>
  <c r="O269" i="3"/>
  <c r="AI269" i="3"/>
  <c r="Y269" i="3"/>
  <c r="AD269" i="3"/>
  <c r="T269" i="3"/>
  <c r="U34" i="30"/>
  <c r="U33" i="9"/>
  <c r="U33" i="30"/>
  <c r="Y306" i="3"/>
  <c r="O306" i="3"/>
  <c r="AD306" i="3"/>
  <c r="AI306" i="3"/>
  <c r="T306" i="3"/>
  <c r="Y290" i="3"/>
  <c r="O290" i="3"/>
  <c r="AD290" i="3"/>
  <c r="AI290" i="3"/>
  <c r="T290" i="3"/>
  <c r="Y274" i="3"/>
  <c r="O274" i="3"/>
  <c r="AD274" i="3"/>
  <c r="T274" i="3"/>
  <c r="AI274" i="3"/>
  <c r="Y258" i="3"/>
  <c r="O258" i="3"/>
  <c r="AD258" i="3"/>
  <c r="T258" i="3"/>
  <c r="AI258" i="3"/>
  <c r="Y242" i="3"/>
  <c r="O242" i="3"/>
  <c r="AD242" i="3"/>
  <c r="T242" i="3"/>
  <c r="AI242" i="3"/>
  <c r="O210" i="3"/>
  <c r="Y210" i="3"/>
  <c r="AD210" i="3"/>
  <c r="AI210" i="3"/>
  <c r="T210" i="3"/>
  <c r="Y194" i="3"/>
  <c r="O194" i="3"/>
  <c r="AD194" i="3"/>
  <c r="AI194" i="3"/>
  <c r="T194" i="3"/>
  <c r="U23" i="30"/>
  <c r="T16" i="3"/>
  <c r="O16" i="3"/>
  <c r="Y16" i="3"/>
  <c r="AD16" i="3"/>
  <c r="AI32" i="3"/>
  <c r="T32" i="3"/>
  <c r="O32" i="3"/>
  <c r="Y32" i="3"/>
  <c r="AD32" i="3"/>
  <c r="O44" i="3"/>
  <c r="T44" i="3"/>
  <c r="Y44" i="3"/>
  <c r="AD44" i="3"/>
  <c r="AI44" i="3"/>
  <c r="O60" i="3"/>
  <c r="T60" i="3"/>
  <c r="Y60" i="3"/>
  <c r="AD60" i="3"/>
  <c r="AI60" i="3"/>
  <c r="O76" i="3"/>
  <c r="T76" i="3"/>
  <c r="Y76" i="3"/>
  <c r="AD76" i="3"/>
  <c r="AI76" i="3"/>
  <c r="O92" i="3"/>
  <c r="T92" i="3"/>
  <c r="Y92" i="3"/>
  <c r="AD92" i="3"/>
  <c r="AI92" i="3"/>
  <c r="AD108" i="3"/>
  <c r="T108" i="3"/>
  <c r="O108" i="3"/>
  <c r="AI108" i="3"/>
  <c r="Y108" i="3"/>
  <c r="AD124" i="3"/>
  <c r="T124" i="3"/>
  <c r="O124" i="3"/>
  <c r="AI124" i="3"/>
  <c r="Y124" i="3"/>
  <c r="AD140" i="3"/>
  <c r="T140" i="3"/>
  <c r="O140" i="3"/>
  <c r="Y140" i="3"/>
  <c r="AI140" i="3"/>
  <c r="AD156" i="3"/>
  <c r="T156" i="3"/>
  <c r="AI156" i="3"/>
  <c r="O156" i="3"/>
  <c r="Y156" i="3"/>
  <c r="O307" i="3"/>
  <c r="T307" i="3"/>
  <c r="Y307" i="3"/>
  <c r="AD307" i="3"/>
  <c r="AI307" i="3"/>
  <c r="O291" i="3"/>
  <c r="T291" i="3"/>
  <c r="Y291" i="3"/>
  <c r="AD291" i="3"/>
  <c r="AI291" i="3"/>
  <c r="O275" i="3"/>
  <c r="T275" i="3"/>
  <c r="Y275" i="3"/>
  <c r="AD275" i="3"/>
  <c r="AI275" i="3"/>
  <c r="O219" i="3"/>
  <c r="T219" i="3"/>
  <c r="AI219" i="3"/>
  <c r="Y219" i="3"/>
  <c r="AD219" i="3"/>
  <c r="O179" i="3"/>
  <c r="T179" i="3"/>
  <c r="Y179" i="3"/>
  <c r="AD179" i="3"/>
  <c r="AI179" i="3"/>
  <c r="H45" i="29"/>
  <c r="U13" i="13"/>
  <c r="U53" i="11"/>
  <c r="M53" i="11"/>
  <c r="AC53" i="11"/>
  <c r="Q53" i="11"/>
  <c r="Y53" i="11"/>
  <c r="Y44" i="11"/>
  <c r="M44" i="11"/>
  <c r="U44" i="11"/>
  <c r="Q44" i="11"/>
  <c r="AC44" i="11"/>
  <c r="M59" i="11"/>
  <c r="AC59" i="11"/>
  <c r="U59" i="11"/>
  <c r="Q59" i="11"/>
  <c r="Y59" i="11"/>
  <c r="Y21" i="3"/>
  <c r="O21" i="3"/>
  <c r="AD21" i="3"/>
  <c r="AI21" i="3"/>
  <c r="T21" i="3"/>
  <c r="Y53" i="3"/>
  <c r="O53" i="3"/>
  <c r="AD53" i="3"/>
  <c r="AI53" i="3"/>
  <c r="T53" i="3"/>
  <c r="Y85" i="3"/>
  <c r="O85" i="3"/>
  <c r="AD85" i="3"/>
  <c r="AI85" i="3"/>
  <c r="T85" i="3"/>
  <c r="AD101" i="3"/>
  <c r="T101" i="3"/>
  <c r="AI101" i="3"/>
  <c r="O101" i="3"/>
  <c r="Y101" i="3"/>
  <c r="AD133" i="3"/>
  <c r="T133" i="3"/>
  <c r="AI133" i="3"/>
  <c r="O133" i="3"/>
  <c r="Y133" i="3"/>
  <c r="AD165" i="3"/>
  <c r="T165" i="3"/>
  <c r="AI165" i="3"/>
  <c r="O165" i="3"/>
  <c r="Y165" i="3"/>
  <c r="O229" i="3"/>
  <c r="T229" i="3"/>
  <c r="Y229" i="3"/>
  <c r="AD229" i="3"/>
  <c r="AI229" i="3"/>
  <c r="T220" i="3"/>
  <c r="AD220" i="3"/>
  <c r="O220" i="3"/>
  <c r="AI220" i="3"/>
  <c r="Y220" i="3"/>
  <c r="O205" i="3"/>
  <c r="T205" i="3"/>
  <c r="Y205" i="3"/>
  <c r="AD205" i="3"/>
  <c r="AI205" i="3"/>
  <c r="T173" i="3"/>
  <c r="O173" i="3"/>
  <c r="AI173" i="3"/>
  <c r="Y173" i="3"/>
  <c r="AD173" i="3"/>
  <c r="U39" i="13"/>
  <c r="AG34" i="11"/>
  <c r="U23" i="10"/>
  <c r="AG16" i="11"/>
  <c r="U18" i="13"/>
  <c r="U53" i="9"/>
  <c r="U29" i="30"/>
  <c r="V34" i="4"/>
  <c r="V66" i="4"/>
  <c r="U32" i="30"/>
  <c r="T14" i="3"/>
  <c r="Y14" i="3"/>
  <c r="O14" i="3"/>
  <c r="AD14" i="3"/>
  <c r="O30" i="3"/>
  <c r="T30" i="3"/>
  <c r="AI30" i="3"/>
  <c r="Y30" i="3"/>
  <c r="AD30" i="3"/>
  <c r="O46" i="3"/>
  <c r="T46" i="3"/>
  <c r="AI46" i="3"/>
  <c r="Y46" i="3"/>
  <c r="AD46" i="3"/>
  <c r="O62" i="3"/>
  <c r="T62" i="3"/>
  <c r="AI62" i="3"/>
  <c r="AD62" i="3"/>
  <c r="Y62" i="3"/>
  <c r="O78" i="3"/>
  <c r="T78" i="3"/>
  <c r="AI78" i="3"/>
  <c r="AD78" i="3"/>
  <c r="Y78" i="3"/>
  <c r="O94" i="3"/>
  <c r="T94" i="3"/>
  <c r="AI94" i="3"/>
  <c r="AD94" i="3"/>
  <c r="Y94" i="3"/>
  <c r="O295" i="3"/>
  <c r="AI295" i="3"/>
  <c r="AD295" i="3"/>
  <c r="Y295" i="3"/>
  <c r="T295" i="3"/>
  <c r="O263" i="3"/>
  <c r="AI263" i="3"/>
  <c r="T263" i="3"/>
  <c r="AD263" i="3"/>
  <c r="Y263" i="3"/>
  <c r="O231" i="3"/>
  <c r="AI231" i="3"/>
  <c r="Y231" i="3"/>
  <c r="T231" i="3"/>
  <c r="AD231" i="3"/>
  <c r="O199" i="3"/>
  <c r="AI199" i="3"/>
  <c r="Y199" i="3"/>
  <c r="T199" i="3"/>
  <c r="AD199" i="3"/>
  <c r="G45" i="29"/>
  <c r="H44" i="29"/>
  <c r="G44" i="29"/>
  <c r="AG15" i="11"/>
  <c r="U13" i="10"/>
  <c r="U46" i="13"/>
  <c r="U45" i="9"/>
  <c r="U21" i="13"/>
  <c r="U57" i="9"/>
  <c r="V43" i="12"/>
  <c r="U58" i="9"/>
  <c r="U57" i="30"/>
  <c r="V65" i="4"/>
  <c r="Y198" i="3"/>
  <c r="O198" i="3"/>
  <c r="AI198" i="3"/>
  <c r="AD198" i="3"/>
  <c r="T198" i="3"/>
  <c r="X15" i="2"/>
  <c r="AE15" i="11"/>
  <c r="V77" i="12"/>
  <c r="U35" i="13"/>
  <c r="U24" i="10"/>
  <c r="U42" i="30"/>
  <c r="U25" i="13"/>
  <c r="U57" i="13"/>
  <c r="V23" i="12"/>
  <c r="U22" i="9"/>
  <c r="V42" i="12"/>
  <c r="V45" i="4"/>
  <c r="T19" i="3"/>
  <c r="Y19" i="3"/>
  <c r="AD19" i="3"/>
  <c r="O19" i="3"/>
  <c r="T35" i="3"/>
  <c r="Y35" i="3"/>
  <c r="AI35" i="3"/>
  <c r="AD35" i="3"/>
  <c r="O35" i="3"/>
  <c r="T51" i="3"/>
  <c r="Y51" i="3"/>
  <c r="O51" i="3"/>
  <c r="AI51" i="3"/>
  <c r="AD51" i="3"/>
  <c r="T67" i="3"/>
  <c r="Y67" i="3"/>
  <c r="O67" i="3"/>
  <c r="AI67" i="3"/>
  <c r="AD67" i="3"/>
  <c r="T83" i="3"/>
  <c r="Y83" i="3"/>
  <c r="O83" i="3"/>
  <c r="AI83" i="3"/>
  <c r="AD83" i="3"/>
  <c r="AI99" i="3"/>
  <c r="Y99" i="3"/>
  <c r="O99" i="3"/>
  <c r="AD99" i="3"/>
  <c r="T99" i="3"/>
  <c r="AI115" i="3"/>
  <c r="Y115" i="3"/>
  <c r="O115" i="3"/>
  <c r="T115" i="3"/>
  <c r="AD115" i="3"/>
  <c r="AI139" i="3"/>
  <c r="Y139" i="3"/>
  <c r="O139" i="3"/>
  <c r="AD139" i="3"/>
  <c r="T139" i="3"/>
  <c r="AI155" i="3"/>
  <c r="Y155" i="3"/>
  <c r="O155" i="3"/>
  <c r="AD155" i="3"/>
  <c r="T155" i="3"/>
  <c r="AI171" i="3"/>
  <c r="Y171" i="3"/>
  <c r="O171" i="3"/>
  <c r="AD171" i="3"/>
  <c r="T171" i="3"/>
  <c r="AI289" i="3"/>
  <c r="O289" i="3"/>
  <c r="Y289" i="3"/>
  <c r="AD289" i="3"/>
  <c r="T289" i="3"/>
  <c r="T280" i="3"/>
  <c r="AI280" i="3"/>
  <c r="O280" i="3"/>
  <c r="AD280" i="3"/>
  <c r="Y280" i="3"/>
  <c r="AI257" i="3"/>
  <c r="Y257" i="3"/>
  <c r="AD257" i="3"/>
  <c r="O257" i="3"/>
  <c r="T257" i="3"/>
  <c r="T248" i="3"/>
  <c r="AI248" i="3"/>
  <c r="O248" i="3"/>
  <c r="AD248" i="3"/>
  <c r="Y248" i="3"/>
  <c r="AI209" i="3"/>
  <c r="AD209" i="3"/>
  <c r="T209" i="3"/>
  <c r="O209" i="3"/>
  <c r="Y209" i="3"/>
  <c r="T200" i="3"/>
  <c r="AI200" i="3"/>
  <c r="O200" i="3"/>
  <c r="Y200" i="3"/>
  <c r="AD200" i="3"/>
  <c r="T184" i="3"/>
  <c r="AI184" i="3"/>
  <c r="AD184" i="3"/>
  <c r="O184" i="3"/>
  <c r="Y184" i="3"/>
  <c r="H47" i="29"/>
  <c r="A81" i="25"/>
  <c r="AE22" i="11"/>
  <c r="U25" i="10"/>
  <c r="AG33" i="11"/>
  <c r="U54" i="13"/>
  <c r="U16" i="8"/>
  <c r="U20" i="30"/>
  <c r="H48" i="29"/>
  <c r="U43" i="13"/>
  <c r="U29" i="13"/>
  <c r="U22" i="8"/>
  <c r="M47" i="11"/>
  <c r="AC47" i="11"/>
  <c r="U47" i="11"/>
  <c r="Q47" i="11"/>
  <c r="Y47" i="11"/>
  <c r="U43" i="11"/>
  <c r="M43" i="11"/>
  <c r="Y43" i="11"/>
  <c r="AC43" i="11"/>
  <c r="Q43" i="11"/>
  <c r="M55" i="11"/>
  <c r="AC55" i="11"/>
  <c r="U55" i="11"/>
  <c r="Q55" i="11"/>
  <c r="Y55" i="11"/>
  <c r="Q38" i="11"/>
  <c r="U38" i="11"/>
  <c r="AC38" i="11"/>
  <c r="Y38" i="11"/>
  <c r="M38" i="11"/>
  <c r="Y302" i="3"/>
  <c r="O302" i="3"/>
  <c r="T302" i="3"/>
  <c r="AI302" i="3"/>
  <c r="AD302" i="3"/>
  <c r="Y294" i="3"/>
  <c r="O294" i="3"/>
  <c r="AD294" i="3"/>
  <c r="T294" i="3"/>
  <c r="AI294" i="3"/>
  <c r="Y286" i="3"/>
  <c r="O286" i="3"/>
  <c r="AI286" i="3"/>
  <c r="AD286" i="3"/>
  <c r="T286" i="3"/>
  <c r="Y278" i="3"/>
  <c r="O278" i="3"/>
  <c r="AI278" i="3"/>
  <c r="AD278" i="3"/>
  <c r="T278" i="3"/>
  <c r="Y270" i="3"/>
  <c r="O270" i="3"/>
  <c r="AI270" i="3"/>
  <c r="T270" i="3"/>
  <c r="AD270" i="3"/>
  <c r="Y262" i="3"/>
  <c r="O262" i="3"/>
  <c r="AI262" i="3"/>
  <c r="T262" i="3"/>
  <c r="AD262" i="3"/>
  <c r="Y254" i="3"/>
  <c r="O254" i="3"/>
  <c r="AI254" i="3"/>
  <c r="AD254" i="3"/>
  <c r="T254" i="3"/>
  <c r="Y246" i="3"/>
  <c r="O246" i="3"/>
  <c r="T246" i="3"/>
  <c r="AI246" i="3"/>
  <c r="AD246" i="3"/>
  <c r="Y238" i="3"/>
  <c r="O238" i="3"/>
  <c r="T238" i="3"/>
  <c r="AI238" i="3"/>
  <c r="AD238" i="3"/>
  <c r="G47" i="29"/>
  <c r="G46" i="29"/>
  <c r="AE16" i="11"/>
  <c r="V53" i="12"/>
  <c r="U23" i="13"/>
  <c r="AG17" i="11"/>
  <c r="U27" i="10"/>
  <c r="U43" i="30"/>
  <c r="U26" i="13"/>
  <c r="U58" i="13"/>
  <c r="U25" i="8"/>
  <c r="U18" i="8"/>
  <c r="V17" i="4"/>
  <c r="U45" i="30"/>
  <c r="V42" i="4"/>
  <c r="U40" i="30"/>
  <c r="AI102" i="3"/>
  <c r="Y102" i="3"/>
  <c r="O102" i="3"/>
  <c r="T102" i="3"/>
  <c r="AD102" i="3"/>
  <c r="AI110" i="3"/>
  <c r="O110" i="3"/>
  <c r="Y110" i="3"/>
  <c r="T110" i="3"/>
  <c r="AD110" i="3"/>
  <c r="AI118" i="3"/>
  <c r="Y118" i="3"/>
  <c r="O118" i="3"/>
  <c r="T118" i="3"/>
  <c r="AD118" i="3"/>
  <c r="AI126" i="3"/>
  <c r="Y126" i="3"/>
  <c r="O126" i="3"/>
  <c r="T126" i="3"/>
  <c r="AD126" i="3"/>
  <c r="AI134" i="3"/>
  <c r="O134" i="3"/>
  <c r="Y134" i="3"/>
  <c r="T134" i="3"/>
  <c r="AD134" i="3"/>
  <c r="AI142" i="3"/>
  <c r="Y142" i="3"/>
  <c r="O142" i="3"/>
  <c r="T142" i="3"/>
  <c r="AD142" i="3"/>
  <c r="AI150" i="3"/>
  <c r="O150" i="3"/>
  <c r="Y150" i="3"/>
  <c r="T150" i="3"/>
  <c r="AD150" i="3"/>
  <c r="AI158" i="3"/>
  <c r="Y158" i="3"/>
  <c r="O158" i="3"/>
  <c r="T158" i="3"/>
  <c r="AD158" i="3"/>
  <c r="AI166" i="3"/>
  <c r="Y166" i="3"/>
  <c r="O166" i="3"/>
  <c r="T166" i="3"/>
  <c r="AD166" i="3"/>
  <c r="V80" i="12"/>
  <c r="C40" i="31"/>
  <c r="AE37" i="11"/>
  <c r="AG14" i="11"/>
  <c r="U21" i="10"/>
  <c r="AG37" i="11"/>
  <c r="U39" i="30"/>
  <c r="U40" i="9"/>
  <c r="U26" i="8"/>
  <c r="V22" i="4"/>
  <c r="U12" i="30"/>
  <c r="O20" i="3"/>
  <c r="T20" i="3"/>
  <c r="Y20" i="3"/>
  <c r="AD20" i="3"/>
  <c r="AI20" i="3"/>
  <c r="O36" i="3"/>
  <c r="T36" i="3"/>
  <c r="Y36" i="3"/>
  <c r="AD36" i="3"/>
  <c r="AI36" i="3"/>
  <c r="AI56" i="3"/>
  <c r="T56" i="3"/>
  <c r="Y56" i="3"/>
  <c r="O56" i="3"/>
  <c r="AD56" i="3"/>
  <c r="AI72" i="3"/>
  <c r="T72" i="3"/>
  <c r="Y72" i="3"/>
  <c r="AD72" i="3"/>
  <c r="O72" i="3"/>
  <c r="AI88" i="3"/>
  <c r="T88" i="3"/>
  <c r="Y88" i="3"/>
  <c r="O88" i="3"/>
  <c r="AD88" i="3"/>
  <c r="AD104" i="3"/>
  <c r="T104" i="3"/>
  <c r="AI104" i="3"/>
  <c r="Y104" i="3"/>
  <c r="O104" i="3"/>
  <c r="AD120" i="3"/>
  <c r="T120" i="3"/>
  <c r="Y120" i="3"/>
  <c r="O120" i="3"/>
  <c r="AI120" i="3"/>
  <c r="AD136" i="3"/>
  <c r="T136" i="3"/>
  <c r="Y136" i="3"/>
  <c r="AI136" i="3"/>
  <c r="O136" i="3"/>
  <c r="AD152" i="3"/>
  <c r="T152" i="3"/>
  <c r="O152" i="3"/>
  <c r="AI152" i="3"/>
  <c r="Y152" i="3"/>
  <c r="AD168" i="3"/>
  <c r="T168" i="3"/>
  <c r="Y168" i="3"/>
  <c r="O168" i="3"/>
  <c r="AI168" i="3"/>
  <c r="O259" i="3"/>
  <c r="T259" i="3"/>
  <c r="Y259" i="3"/>
  <c r="AD259" i="3"/>
  <c r="AI259" i="3"/>
  <c r="O243" i="3"/>
  <c r="T243" i="3"/>
  <c r="Y243" i="3"/>
  <c r="AD243" i="3"/>
  <c r="AI243" i="3"/>
  <c r="O211" i="3"/>
  <c r="T211" i="3"/>
  <c r="Y211" i="3"/>
  <c r="AD211" i="3"/>
  <c r="AI211" i="3"/>
  <c r="O187" i="3"/>
  <c r="T187" i="3"/>
  <c r="AI187" i="3"/>
  <c r="Y187" i="3"/>
  <c r="AD187" i="3"/>
  <c r="C18" i="31"/>
  <c r="B19" i="31"/>
  <c r="AE30" i="11"/>
  <c r="V61" i="12"/>
  <c r="U14" i="10"/>
  <c r="U22" i="30"/>
  <c r="U37" i="13"/>
  <c r="V59" i="12"/>
  <c r="V54" i="12"/>
  <c r="Y25" i="3"/>
  <c r="O25" i="3"/>
  <c r="T25" i="3"/>
  <c r="AD25" i="3"/>
  <c r="AI25" i="3"/>
  <c r="Y41" i="3"/>
  <c r="O41" i="3"/>
  <c r="T41" i="3"/>
  <c r="AD41" i="3"/>
  <c r="AI41" i="3"/>
  <c r="Y57" i="3"/>
  <c r="O57" i="3"/>
  <c r="T57" i="3"/>
  <c r="AD57" i="3"/>
  <c r="AI57" i="3"/>
  <c r="Y73" i="3"/>
  <c r="O73" i="3"/>
  <c r="T73" i="3"/>
  <c r="AI73" i="3"/>
  <c r="AD73" i="3"/>
  <c r="Y89" i="3"/>
  <c r="O89" i="3"/>
  <c r="T89" i="3"/>
  <c r="AD89" i="3"/>
  <c r="AI89" i="3"/>
  <c r="AD105" i="3"/>
  <c r="T105" i="3"/>
  <c r="O105" i="3"/>
  <c r="AI105" i="3"/>
  <c r="Y105" i="3"/>
  <c r="AD121" i="3"/>
  <c r="T121" i="3"/>
  <c r="Y121" i="3"/>
  <c r="O121" i="3"/>
  <c r="AI121" i="3"/>
  <c r="AD137" i="3"/>
  <c r="T137" i="3"/>
  <c r="O137" i="3"/>
  <c r="AI137" i="3"/>
  <c r="Y137" i="3"/>
  <c r="AD153" i="3"/>
  <c r="T153" i="3"/>
  <c r="Y153" i="3"/>
  <c r="O153" i="3"/>
  <c r="AI153" i="3"/>
  <c r="AD169" i="3"/>
  <c r="T169" i="3"/>
  <c r="Y169" i="3"/>
  <c r="O169" i="3"/>
  <c r="AI169" i="3"/>
  <c r="T308" i="3"/>
  <c r="O308" i="3"/>
  <c r="AD308" i="3"/>
  <c r="AI308" i="3"/>
  <c r="Y308" i="3"/>
  <c r="O293" i="3"/>
  <c r="T293" i="3"/>
  <c r="Y293" i="3"/>
  <c r="AD293" i="3"/>
  <c r="AI293" i="3"/>
  <c r="O277" i="3"/>
  <c r="T277" i="3"/>
  <c r="Y277" i="3"/>
  <c r="AD277" i="3"/>
  <c r="AI277" i="3"/>
  <c r="O261" i="3"/>
  <c r="T261" i="3"/>
  <c r="AI261" i="3"/>
  <c r="Y261" i="3"/>
  <c r="AD261" i="3"/>
  <c r="O245" i="3"/>
  <c r="AI245" i="3"/>
  <c r="T245" i="3"/>
  <c r="Y245" i="3"/>
  <c r="AD245" i="3"/>
  <c r="O221" i="3"/>
  <c r="T221" i="3"/>
  <c r="Y221" i="3"/>
  <c r="AD221" i="3"/>
  <c r="AI221" i="3"/>
  <c r="T212" i="3"/>
  <c r="O212" i="3"/>
  <c r="AD212" i="3"/>
  <c r="Y212" i="3"/>
  <c r="AI212" i="3"/>
  <c r="T204" i="3"/>
  <c r="AD204" i="3"/>
  <c r="O204" i="3"/>
  <c r="AI204" i="3"/>
  <c r="Y204" i="3"/>
  <c r="T196" i="3"/>
  <c r="O196" i="3"/>
  <c r="Y196" i="3"/>
  <c r="AD196" i="3"/>
  <c r="AI196" i="3"/>
  <c r="T188" i="3"/>
  <c r="AD188" i="3"/>
  <c r="O188" i="3"/>
  <c r="AI188" i="3"/>
  <c r="Y188" i="3"/>
  <c r="T180" i="3"/>
  <c r="O180" i="3"/>
  <c r="AD180" i="3"/>
  <c r="AI180" i="3"/>
  <c r="Y180" i="3"/>
  <c r="T172" i="3"/>
  <c r="AD172" i="3"/>
  <c r="O172" i="3"/>
  <c r="AI172" i="3"/>
  <c r="Y172" i="3"/>
  <c r="V72" i="12"/>
  <c r="F45" i="29"/>
  <c r="F49" i="29"/>
  <c r="AE36" i="11"/>
  <c r="AE35" i="11"/>
  <c r="V45" i="12"/>
  <c r="U19" i="13"/>
  <c r="AG25" i="11"/>
  <c r="U12" i="10"/>
  <c r="U28" i="10"/>
  <c r="N14" i="33"/>
  <c r="AG20" i="11"/>
  <c r="U28" i="9"/>
  <c r="U18" i="30"/>
  <c r="U50" i="30"/>
  <c r="U33" i="13"/>
  <c r="U12" i="9"/>
  <c r="U14" i="8"/>
  <c r="U12" i="8"/>
  <c r="U57" i="8"/>
  <c r="V31" i="12"/>
  <c r="V63" i="12"/>
  <c r="U30" i="9"/>
  <c r="U52" i="8"/>
  <c r="V18" i="12"/>
  <c r="V50" i="12"/>
  <c r="V82" i="12"/>
  <c r="V21" i="4"/>
  <c r="V53" i="4"/>
  <c r="Y298" i="3"/>
  <c r="O298" i="3"/>
  <c r="AD298" i="3"/>
  <c r="AI298" i="3"/>
  <c r="T298" i="3"/>
  <c r="Y282" i="3"/>
  <c r="O282" i="3"/>
  <c r="AD282" i="3"/>
  <c r="T282" i="3"/>
  <c r="AI282" i="3"/>
  <c r="Y266" i="3"/>
  <c r="O266" i="3"/>
  <c r="AD266" i="3"/>
  <c r="T266" i="3"/>
  <c r="AI266" i="3"/>
  <c r="Y250" i="3"/>
  <c r="O250" i="3"/>
  <c r="AD250" i="3"/>
  <c r="T250" i="3"/>
  <c r="AI250" i="3"/>
  <c r="Y234" i="3"/>
  <c r="O234" i="3"/>
  <c r="AD234" i="3"/>
  <c r="T234" i="3"/>
  <c r="AI234" i="3"/>
  <c r="Y218" i="3"/>
  <c r="O218" i="3"/>
  <c r="AD218" i="3"/>
  <c r="T218" i="3"/>
  <c r="AI218" i="3"/>
  <c r="Y202" i="3"/>
  <c r="O202" i="3"/>
  <c r="AD202" i="3"/>
  <c r="AI202" i="3"/>
  <c r="T202" i="3"/>
  <c r="Y186" i="3"/>
  <c r="O186" i="3"/>
  <c r="AD186" i="3"/>
  <c r="AI186" i="3"/>
  <c r="T186" i="3"/>
  <c r="U47" i="13"/>
  <c r="U33" i="10"/>
  <c r="U14" i="13"/>
  <c r="U24" i="9"/>
  <c r="U29" i="9"/>
  <c r="V19" i="4"/>
  <c r="U21" i="30"/>
  <c r="V62" i="4"/>
  <c r="U36" i="30"/>
  <c r="AI24" i="3"/>
  <c r="T24" i="3"/>
  <c r="Y24" i="3"/>
  <c r="AD24" i="3"/>
  <c r="O24" i="3"/>
  <c r="AI40" i="3"/>
  <c r="T40" i="3"/>
  <c r="Y40" i="3"/>
  <c r="AD40" i="3"/>
  <c r="O40" i="3"/>
  <c r="O52" i="3"/>
  <c r="T52" i="3"/>
  <c r="AI52" i="3"/>
  <c r="Y52" i="3"/>
  <c r="AD52" i="3"/>
  <c r="O68" i="3"/>
  <c r="T68" i="3"/>
  <c r="AI68" i="3"/>
  <c r="Y68" i="3"/>
  <c r="AD68" i="3"/>
  <c r="O84" i="3"/>
  <c r="T84" i="3"/>
  <c r="Y84" i="3"/>
  <c r="AD84" i="3"/>
  <c r="AI84" i="3"/>
  <c r="AD100" i="3"/>
  <c r="T100" i="3"/>
  <c r="O100" i="3"/>
  <c r="AI100" i="3"/>
  <c r="Y100" i="3"/>
  <c r="AD116" i="3"/>
  <c r="T116" i="3"/>
  <c r="AI116" i="3"/>
  <c r="O116" i="3"/>
  <c r="Y116" i="3"/>
  <c r="AD132" i="3"/>
  <c r="T132" i="3"/>
  <c r="O132" i="3"/>
  <c r="AI132" i="3"/>
  <c r="Y132" i="3"/>
  <c r="AD148" i="3"/>
  <c r="T148" i="3"/>
  <c r="AI148" i="3"/>
  <c r="O148" i="3"/>
  <c r="Y148" i="3"/>
  <c r="AD164" i="3"/>
  <c r="T164" i="3"/>
  <c r="AI164" i="3"/>
  <c r="O164" i="3"/>
  <c r="Y164" i="3"/>
  <c r="O299" i="3"/>
  <c r="T299" i="3"/>
  <c r="AI299" i="3"/>
  <c r="Y299" i="3"/>
  <c r="AD299" i="3"/>
  <c r="O283" i="3"/>
  <c r="T283" i="3"/>
  <c r="AI283" i="3"/>
  <c r="Y283" i="3"/>
  <c r="AD283" i="3"/>
  <c r="O227" i="3"/>
  <c r="T227" i="3"/>
  <c r="Y227" i="3"/>
  <c r="AD227" i="3"/>
  <c r="AI227" i="3"/>
  <c r="O203" i="3"/>
  <c r="T203" i="3"/>
  <c r="AI203" i="3"/>
  <c r="Y203" i="3"/>
  <c r="AD203" i="3"/>
  <c r="V32" i="12"/>
  <c r="U58" i="8"/>
  <c r="B71" i="18"/>
  <c r="C70" i="18"/>
  <c r="AG27" i="11"/>
  <c r="U18" i="10"/>
  <c r="U30" i="30"/>
  <c r="U45" i="13"/>
  <c r="U34" i="9"/>
  <c r="U40" i="8"/>
  <c r="V22" i="12"/>
  <c r="U41" i="30"/>
  <c r="V57" i="4"/>
  <c r="U57" i="11"/>
  <c r="M57" i="11"/>
  <c r="AC57" i="11"/>
  <c r="Q57" i="11"/>
  <c r="Y57" i="11"/>
  <c r="Y54" i="11"/>
  <c r="M54" i="11"/>
  <c r="U54" i="11"/>
  <c r="AC54" i="11"/>
  <c r="Q54" i="11"/>
  <c r="Y40" i="11"/>
  <c r="M40" i="11"/>
  <c r="U40" i="11"/>
  <c r="Q40" i="11"/>
  <c r="AC40" i="11"/>
  <c r="Q52" i="11"/>
  <c r="U52" i="11"/>
  <c r="AC52" i="11"/>
  <c r="M52" i="11"/>
  <c r="Y52" i="11"/>
  <c r="M51" i="11"/>
  <c r="AC51" i="11"/>
  <c r="U51" i="11"/>
  <c r="Q51" i="11"/>
  <c r="Y51" i="11"/>
  <c r="M45" i="11"/>
  <c r="AC45" i="11"/>
  <c r="U45" i="11"/>
  <c r="Y45" i="11"/>
  <c r="Q45" i="11"/>
  <c r="Y29" i="3"/>
  <c r="O29" i="3"/>
  <c r="AI29" i="3"/>
  <c r="T29" i="3"/>
  <c r="AD29" i="3"/>
  <c r="Y45" i="3"/>
  <c r="O45" i="3"/>
  <c r="AI45" i="3"/>
  <c r="T45" i="3"/>
  <c r="AD45" i="3"/>
  <c r="Y61" i="3"/>
  <c r="O61" i="3"/>
  <c r="T61" i="3"/>
  <c r="AD61" i="3"/>
  <c r="AI61" i="3"/>
  <c r="Y77" i="3"/>
  <c r="O77" i="3"/>
  <c r="AD77" i="3"/>
  <c r="T77" i="3"/>
  <c r="AI77" i="3"/>
  <c r="Y93" i="3"/>
  <c r="O93" i="3"/>
  <c r="AD93" i="3"/>
  <c r="AI93" i="3"/>
  <c r="T93" i="3"/>
  <c r="AD109" i="3"/>
  <c r="T109" i="3"/>
  <c r="AI109" i="3"/>
  <c r="O109" i="3"/>
  <c r="Y109" i="3"/>
  <c r="AD125" i="3"/>
  <c r="T125" i="3"/>
  <c r="Y125" i="3"/>
  <c r="O125" i="3"/>
  <c r="AI125" i="3"/>
  <c r="AD141" i="3"/>
  <c r="T141" i="3"/>
  <c r="AI141" i="3"/>
  <c r="O141" i="3"/>
  <c r="Y141" i="3"/>
  <c r="AD157" i="3"/>
  <c r="T157" i="3"/>
  <c r="AI157" i="3"/>
  <c r="Y157" i="3"/>
  <c r="O157" i="3"/>
  <c r="O309" i="3"/>
  <c r="Y309" i="3"/>
  <c r="AD309" i="3"/>
  <c r="AI309" i="3"/>
  <c r="T309" i="3"/>
  <c r="T300" i="3"/>
  <c r="AD300" i="3"/>
  <c r="O300" i="3"/>
  <c r="AI300" i="3"/>
  <c r="Y300" i="3"/>
  <c r="T292" i="3"/>
  <c r="O292" i="3"/>
  <c r="AI292" i="3"/>
  <c r="Y292" i="3"/>
  <c r="AD292" i="3"/>
  <c r="T284" i="3"/>
  <c r="AD284" i="3"/>
  <c r="O284" i="3"/>
  <c r="AI284" i="3"/>
  <c r="Y284" i="3"/>
  <c r="T276" i="3"/>
  <c r="O276" i="3"/>
  <c r="AD276" i="3"/>
  <c r="AI276" i="3"/>
  <c r="Y276" i="3"/>
  <c r="T268" i="3"/>
  <c r="AD268" i="3"/>
  <c r="O268" i="3"/>
  <c r="Y268" i="3"/>
  <c r="AI268" i="3"/>
  <c r="T260" i="3"/>
  <c r="O260" i="3"/>
  <c r="Y260" i="3"/>
  <c r="AD260" i="3"/>
  <c r="AI260" i="3"/>
  <c r="T252" i="3"/>
  <c r="AD252" i="3"/>
  <c r="O252" i="3"/>
  <c r="Y252" i="3"/>
  <c r="AI252" i="3"/>
  <c r="T244" i="3"/>
  <c r="O244" i="3"/>
  <c r="AD244" i="3"/>
  <c r="Y244" i="3"/>
  <c r="AI244" i="3"/>
  <c r="T236" i="3"/>
  <c r="AD236" i="3"/>
  <c r="O236" i="3"/>
  <c r="Y236" i="3"/>
  <c r="AI236" i="3"/>
  <c r="O213" i="3"/>
  <c r="AI213" i="3"/>
  <c r="T213" i="3"/>
  <c r="Y213" i="3"/>
  <c r="AD213" i="3"/>
  <c r="O197" i="3"/>
  <c r="AI197" i="3"/>
  <c r="T197" i="3"/>
  <c r="Y197" i="3"/>
  <c r="AD197" i="3"/>
  <c r="T181" i="3"/>
  <c r="O181" i="3"/>
  <c r="Y181" i="3"/>
  <c r="AD181" i="3"/>
  <c r="AI181" i="3"/>
  <c r="U42" i="13"/>
  <c r="U37" i="9"/>
  <c r="U24" i="30"/>
  <c r="AI114" i="3"/>
  <c r="O114" i="3"/>
  <c r="Y114" i="3"/>
  <c r="T114" i="3"/>
  <c r="AD114" i="3"/>
  <c r="AI130" i="3"/>
  <c r="O130" i="3"/>
  <c r="Y130" i="3"/>
  <c r="T130" i="3"/>
  <c r="AD130" i="3"/>
  <c r="AI146" i="3"/>
  <c r="O146" i="3"/>
  <c r="Y146" i="3"/>
  <c r="T146" i="3"/>
  <c r="AD146" i="3"/>
  <c r="AI162" i="3"/>
  <c r="Y162" i="3"/>
  <c r="O162" i="3"/>
  <c r="T162" i="3"/>
  <c r="AD162" i="3"/>
  <c r="U30" i="13"/>
  <c r="O28" i="3"/>
  <c r="T28" i="3"/>
  <c r="AI28" i="3"/>
  <c r="Y28" i="3"/>
  <c r="AD28" i="3"/>
  <c r="AI64" i="3"/>
  <c r="T64" i="3"/>
  <c r="Y64" i="3"/>
  <c r="AD64" i="3"/>
  <c r="O64" i="3"/>
  <c r="AI96" i="3"/>
  <c r="T96" i="3"/>
  <c r="Y96" i="3"/>
  <c r="AD96" i="3"/>
  <c r="O96" i="3"/>
  <c r="AD128" i="3"/>
  <c r="T128" i="3"/>
  <c r="Y128" i="3"/>
  <c r="AI128" i="3"/>
  <c r="O128" i="3"/>
  <c r="AD160" i="3"/>
  <c r="T160" i="3"/>
  <c r="O160" i="3"/>
  <c r="Y160" i="3"/>
  <c r="AI160" i="3"/>
  <c r="O251" i="3"/>
  <c r="T251" i="3"/>
  <c r="AI251" i="3"/>
  <c r="Y251" i="3"/>
  <c r="AD251" i="3"/>
  <c r="O195" i="3"/>
  <c r="T195" i="3"/>
  <c r="Y195" i="3"/>
  <c r="AD195" i="3"/>
  <c r="AI195" i="3"/>
  <c r="U59" i="13"/>
  <c r="U54" i="30"/>
  <c r="Y17" i="3"/>
  <c r="O17" i="3"/>
  <c r="T17" i="3"/>
  <c r="AD17" i="3"/>
  <c r="Y49" i="3"/>
  <c r="O49" i="3"/>
  <c r="T49" i="3"/>
  <c r="AD49" i="3"/>
  <c r="AI49" i="3"/>
  <c r="Y81" i="3"/>
  <c r="O81" i="3"/>
  <c r="T81" i="3"/>
  <c r="AI81" i="3"/>
  <c r="AD81" i="3"/>
  <c r="AD113" i="3"/>
  <c r="T113" i="3"/>
  <c r="Y113" i="3"/>
  <c r="AI113" i="3"/>
  <c r="O113" i="3"/>
  <c r="AD145" i="3"/>
  <c r="T145" i="3"/>
  <c r="Y145" i="3"/>
  <c r="AI145" i="3"/>
  <c r="O145" i="3"/>
  <c r="O285" i="3"/>
  <c r="Y285" i="3"/>
  <c r="AD285" i="3"/>
  <c r="AI285" i="3"/>
  <c r="T285" i="3"/>
  <c r="O253" i="3"/>
  <c r="Y253" i="3"/>
  <c r="AD253" i="3"/>
  <c r="AI253" i="3"/>
  <c r="T253" i="3"/>
  <c r="O237" i="3"/>
  <c r="AI237" i="3"/>
  <c r="T237" i="3"/>
  <c r="Y237" i="3"/>
  <c r="AD237" i="3"/>
  <c r="T228" i="3"/>
  <c r="O228" i="3"/>
  <c r="AD228" i="3"/>
  <c r="AI228" i="3"/>
  <c r="Y228" i="3"/>
  <c r="E47" i="29"/>
  <c r="AE32" i="11"/>
  <c r="U51" i="13"/>
  <c r="U60" i="9"/>
  <c r="U17" i="13"/>
  <c r="U49" i="13"/>
  <c r="U14" i="9"/>
  <c r="Y226" i="3"/>
  <c r="O226" i="3"/>
  <c r="AD226" i="3"/>
  <c r="AI226" i="3"/>
  <c r="T226" i="3"/>
  <c r="Y178" i="3"/>
  <c r="O178" i="3"/>
  <c r="AD178" i="3"/>
  <c r="AI178" i="3"/>
  <c r="T178" i="3"/>
  <c r="U15" i="13"/>
  <c r="U29" i="8"/>
  <c r="Y62" i="11"/>
  <c r="M62" i="11"/>
  <c r="U62" i="11"/>
  <c r="AC62" i="11"/>
  <c r="Q62" i="11"/>
  <c r="Q60" i="11"/>
  <c r="U60" i="11"/>
  <c r="AC60" i="11"/>
  <c r="M60" i="11"/>
  <c r="Y60" i="11"/>
  <c r="Q42" i="11"/>
  <c r="U42" i="11"/>
  <c r="AC42" i="11"/>
  <c r="Y42" i="11"/>
  <c r="M42" i="11"/>
  <c r="Y37" i="3"/>
  <c r="O37" i="3"/>
  <c r="T37" i="3"/>
  <c r="AD37" i="3"/>
  <c r="AI37" i="3"/>
  <c r="Y69" i="3"/>
  <c r="O69" i="3"/>
  <c r="AD69" i="3"/>
  <c r="T69" i="3"/>
  <c r="AI69" i="3"/>
  <c r="AD117" i="3"/>
  <c r="T117" i="3"/>
  <c r="AI117" i="3"/>
  <c r="O117" i="3"/>
  <c r="Y117" i="3"/>
  <c r="AD149" i="3"/>
  <c r="T149" i="3"/>
  <c r="AI149" i="3"/>
  <c r="O149" i="3"/>
  <c r="Y149" i="3"/>
  <c r="O189" i="3"/>
  <c r="T189" i="3"/>
  <c r="Y189" i="3"/>
  <c r="AD189" i="3"/>
  <c r="AI189" i="3"/>
  <c r="C22" i="23"/>
  <c r="B23" i="23"/>
  <c r="AE14" i="11"/>
  <c r="U35" i="30"/>
  <c r="U50" i="13"/>
  <c r="U48" i="9"/>
  <c r="V13" i="4"/>
  <c r="AG31" i="11"/>
  <c r="O22" i="3"/>
  <c r="T22" i="3"/>
  <c r="AI22" i="3"/>
  <c r="Y22" i="3"/>
  <c r="AD22" i="3"/>
  <c r="O38" i="3"/>
  <c r="T38" i="3"/>
  <c r="AI38" i="3"/>
  <c r="Y38" i="3"/>
  <c r="AD38" i="3"/>
  <c r="O54" i="3"/>
  <c r="T54" i="3"/>
  <c r="AI54" i="3"/>
  <c r="Y54" i="3"/>
  <c r="AD54" i="3"/>
  <c r="O70" i="3"/>
  <c r="T70" i="3"/>
  <c r="AI70" i="3"/>
  <c r="AD70" i="3"/>
  <c r="Y70" i="3"/>
  <c r="O86" i="3"/>
  <c r="T86" i="3"/>
  <c r="AI86" i="3"/>
  <c r="AD86" i="3"/>
  <c r="Y86" i="3"/>
  <c r="O311" i="3"/>
  <c r="AI311" i="3"/>
  <c r="Y311" i="3"/>
  <c r="T311" i="3"/>
  <c r="AD311" i="3"/>
  <c r="O279" i="3"/>
  <c r="AI279" i="3"/>
  <c r="AD279" i="3"/>
  <c r="Y279" i="3"/>
  <c r="T279" i="3"/>
  <c r="O247" i="3"/>
  <c r="AI247" i="3"/>
  <c r="T247" i="3"/>
  <c r="AD247" i="3"/>
  <c r="Y247" i="3"/>
  <c r="O215" i="3"/>
  <c r="AI215" i="3"/>
  <c r="Y215" i="3"/>
  <c r="T215" i="3"/>
  <c r="AD215" i="3"/>
  <c r="O183" i="3"/>
  <c r="AI183" i="3"/>
  <c r="Y183" i="3"/>
  <c r="T183" i="3"/>
  <c r="AD183" i="3"/>
  <c r="AG32" i="11"/>
  <c r="U31" i="30"/>
  <c r="V15" i="4"/>
  <c r="U37" i="30"/>
  <c r="V70" i="4"/>
  <c r="U60" i="30"/>
  <c r="U27" i="13"/>
  <c r="U13" i="8"/>
  <c r="U61" i="8"/>
  <c r="V46" i="12"/>
  <c r="Y310" i="3"/>
  <c r="O310" i="3"/>
  <c r="AD310" i="3"/>
  <c r="T310" i="3"/>
  <c r="AI310" i="3"/>
  <c r="Y214" i="3"/>
  <c r="O214" i="3"/>
  <c r="AI214" i="3"/>
  <c r="AD214" i="3"/>
  <c r="T214" i="3"/>
  <c r="Y206" i="3"/>
  <c r="O206" i="3"/>
  <c r="AD206" i="3"/>
  <c r="T206" i="3"/>
  <c r="AI206" i="3"/>
  <c r="Y190" i="3"/>
  <c r="O190" i="3"/>
  <c r="AD190" i="3"/>
  <c r="T190" i="3"/>
  <c r="AI190" i="3"/>
  <c r="Y182" i="3"/>
  <c r="O182" i="3"/>
  <c r="AD182" i="3"/>
  <c r="T182" i="3"/>
  <c r="AI182" i="3"/>
  <c r="Y174" i="3"/>
  <c r="O174" i="3"/>
  <c r="AI174" i="3"/>
  <c r="T174" i="3"/>
  <c r="AD174" i="3"/>
  <c r="E48" i="29"/>
  <c r="H49" i="29"/>
  <c r="U21" i="8"/>
  <c r="U49" i="9"/>
  <c r="U49" i="8"/>
  <c r="V55" i="12"/>
  <c r="U54" i="9"/>
  <c r="U44" i="8"/>
  <c r="V74" i="12"/>
  <c r="U49" i="30"/>
  <c r="T27" i="3"/>
  <c r="Y27" i="3"/>
  <c r="O27" i="3"/>
  <c r="AI27" i="3"/>
  <c r="AD27" i="3"/>
  <c r="T43" i="3"/>
  <c r="Y43" i="3"/>
  <c r="O43" i="3"/>
  <c r="AI43" i="3"/>
  <c r="AD43" i="3"/>
  <c r="T59" i="3"/>
  <c r="Y59" i="3"/>
  <c r="O59" i="3"/>
  <c r="AI59" i="3"/>
  <c r="AD59" i="3"/>
  <c r="T75" i="3"/>
  <c r="Y75" i="3"/>
  <c r="O75" i="3"/>
  <c r="AI75" i="3"/>
  <c r="AD75" i="3"/>
  <c r="T91" i="3"/>
  <c r="Y91" i="3"/>
  <c r="O91" i="3"/>
  <c r="AI91" i="3"/>
  <c r="AD91" i="3"/>
  <c r="AI107" i="3"/>
  <c r="Y107" i="3"/>
  <c r="O107" i="3"/>
  <c r="AD107" i="3"/>
  <c r="T107" i="3"/>
  <c r="AI123" i="3"/>
  <c r="Y123" i="3"/>
  <c r="O123" i="3"/>
  <c r="AD123" i="3"/>
  <c r="T123" i="3"/>
  <c r="AI131" i="3"/>
  <c r="Y131" i="3"/>
  <c r="O131" i="3"/>
  <c r="T131" i="3"/>
  <c r="AD131" i="3"/>
  <c r="AI147" i="3"/>
  <c r="Y147" i="3"/>
  <c r="O147" i="3"/>
  <c r="AD147" i="3"/>
  <c r="T147" i="3"/>
  <c r="AI163" i="3"/>
  <c r="Y163" i="3"/>
  <c r="O163" i="3"/>
  <c r="T163" i="3"/>
  <c r="AD163" i="3"/>
  <c r="T305" i="3"/>
  <c r="AI305" i="3"/>
  <c r="O305" i="3"/>
  <c r="Y305" i="3"/>
  <c r="AD305" i="3"/>
  <c r="T296" i="3"/>
  <c r="AI296" i="3"/>
  <c r="O296" i="3"/>
  <c r="AD296" i="3"/>
  <c r="Y296" i="3"/>
  <c r="T273" i="3"/>
  <c r="AI273" i="3"/>
  <c r="O273" i="3"/>
  <c r="Y273" i="3"/>
  <c r="AD273" i="3"/>
  <c r="T264" i="3"/>
  <c r="AI264" i="3"/>
  <c r="O264" i="3"/>
  <c r="AD264" i="3"/>
  <c r="Y264" i="3"/>
  <c r="AI241" i="3"/>
  <c r="AD241" i="3"/>
  <c r="T241" i="3"/>
  <c r="O241" i="3"/>
  <c r="Y241" i="3"/>
  <c r="T232" i="3"/>
  <c r="AI232" i="3"/>
  <c r="AD232" i="3"/>
  <c r="Y232" i="3"/>
  <c r="O232" i="3"/>
  <c r="AI225" i="3"/>
  <c r="O225" i="3"/>
  <c r="AD225" i="3"/>
  <c r="T225" i="3"/>
  <c r="Y225" i="3"/>
  <c r="T216" i="3"/>
  <c r="AI216" i="3"/>
  <c r="O216" i="3"/>
  <c r="AD216" i="3"/>
  <c r="Y216" i="3"/>
  <c r="AI193" i="3"/>
  <c r="AD193" i="3"/>
  <c r="T193" i="3"/>
  <c r="O193" i="3"/>
  <c r="Y193" i="3"/>
  <c r="AI177" i="3"/>
  <c r="T177" i="3"/>
  <c r="O177" i="3"/>
  <c r="AD177" i="3"/>
  <c r="Y177" i="3"/>
  <c r="V24" i="12"/>
  <c r="U46" i="8"/>
  <c r="V37" i="12"/>
  <c r="U47" i="30"/>
  <c r="V46" i="4"/>
  <c r="V64" i="12"/>
  <c r="E45" i="29"/>
  <c r="U14" i="30"/>
  <c r="V20" i="4"/>
  <c r="U53" i="8"/>
  <c r="V67" i="12"/>
  <c r="U18" i="9"/>
  <c r="V78" i="12"/>
  <c r="V41" i="4"/>
  <c r="AI13" i="3"/>
  <c r="T13" i="3"/>
  <c r="O13" i="3"/>
  <c r="Y13" i="3"/>
  <c r="AD13" i="3"/>
  <c r="Y58" i="11"/>
  <c r="M58" i="11"/>
  <c r="U58" i="11"/>
  <c r="AC58" i="11"/>
  <c r="Q58" i="11"/>
  <c r="Q56" i="11"/>
  <c r="U56" i="11"/>
  <c r="AC56" i="11"/>
  <c r="M56" i="11"/>
  <c r="Y56" i="11"/>
  <c r="C21" i="18"/>
  <c r="B22" i="18"/>
  <c r="AE13" i="11"/>
  <c r="AE29" i="11"/>
  <c r="V21" i="12"/>
  <c r="AG23" i="11"/>
  <c r="U15" i="10"/>
  <c r="U31" i="10"/>
  <c r="U19" i="30"/>
  <c r="U51" i="30"/>
  <c r="U34" i="13"/>
  <c r="U16" i="9"/>
  <c r="U21" i="9"/>
  <c r="U34" i="8"/>
  <c r="U24" i="8"/>
  <c r="U61" i="30"/>
  <c r="V50" i="4"/>
  <c r="U16" i="30"/>
  <c r="U48" i="30"/>
  <c r="O18" i="3"/>
  <c r="I19" i="33" s="1"/>
  <c r="T18" i="3"/>
  <c r="J19" i="33" s="1"/>
  <c r="Y18" i="3"/>
  <c r="K19" i="33" s="1"/>
  <c r="AD18" i="3"/>
  <c r="L19" i="33" s="1"/>
  <c r="M19" i="33"/>
  <c r="O26" i="3"/>
  <c r="AI26" i="3"/>
  <c r="T26" i="3"/>
  <c r="Y26" i="3"/>
  <c r="AD26" i="3"/>
  <c r="O34" i="3"/>
  <c r="T34" i="3"/>
  <c r="AD34" i="3"/>
  <c r="Y34" i="3"/>
  <c r="AI34" i="3"/>
  <c r="O42" i="3"/>
  <c r="T42" i="3"/>
  <c r="AI42" i="3"/>
  <c r="Y42" i="3"/>
  <c r="AD42" i="3"/>
  <c r="O50" i="3"/>
  <c r="T50" i="3"/>
  <c r="Y50" i="3"/>
  <c r="AI50" i="3"/>
  <c r="AD50" i="3"/>
  <c r="O58" i="3"/>
  <c r="T58" i="3"/>
  <c r="AD58" i="3"/>
  <c r="Y58" i="3"/>
  <c r="AI58" i="3"/>
  <c r="O66" i="3"/>
  <c r="Y66" i="3"/>
  <c r="AI66" i="3"/>
  <c r="AD66" i="3"/>
  <c r="T66" i="3"/>
  <c r="O74" i="3"/>
  <c r="Y74" i="3"/>
  <c r="AD74" i="3"/>
  <c r="T74" i="3"/>
  <c r="AI74" i="3"/>
  <c r="O82" i="3"/>
  <c r="Y82" i="3"/>
  <c r="AI82" i="3"/>
  <c r="AD82" i="3"/>
  <c r="T82" i="3"/>
  <c r="O90" i="3"/>
  <c r="Y90" i="3"/>
  <c r="AD90" i="3"/>
  <c r="T90" i="3"/>
  <c r="AI90" i="3"/>
  <c r="AI98" i="3"/>
  <c r="Y98" i="3"/>
  <c r="O98" i="3"/>
  <c r="AD98" i="3"/>
  <c r="T98" i="3"/>
  <c r="O303" i="3"/>
  <c r="AI303" i="3"/>
  <c r="T303" i="3"/>
  <c r="AD303" i="3"/>
  <c r="Y303" i="3"/>
  <c r="O287" i="3"/>
  <c r="AI287" i="3"/>
  <c r="AD287" i="3"/>
  <c r="Y287" i="3"/>
  <c r="T287" i="3"/>
  <c r="O271" i="3"/>
  <c r="AI271" i="3"/>
  <c r="T271" i="3"/>
  <c r="AD271" i="3"/>
  <c r="Y271" i="3"/>
  <c r="O255" i="3"/>
  <c r="AI255" i="3"/>
  <c r="AD255" i="3"/>
  <c r="Y255" i="3"/>
  <c r="T255" i="3"/>
  <c r="O239" i="3"/>
  <c r="AI239" i="3"/>
  <c r="T239" i="3"/>
  <c r="AD239" i="3"/>
  <c r="Y239" i="3"/>
  <c r="O223" i="3"/>
  <c r="AI223" i="3"/>
  <c r="AD223" i="3"/>
  <c r="Y223" i="3"/>
  <c r="T223" i="3"/>
  <c r="O207" i="3"/>
  <c r="AI207" i="3"/>
  <c r="Y207" i="3"/>
  <c r="T207" i="3"/>
  <c r="AD207" i="3"/>
  <c r="O191" i="3"/>
  <c r="AI191" i="3"/>
  <c r="Y191" i="3"/>
  <c r="T191" i="3"/>
  <c r="AD191" i="3"/>
  <c r="O175" i="3"/>
  <c r="AI175" i="3"/>
  <c r="T175" i="3"/>
  <c r="Y175" i="3"/>
  <c r="AD175" i="3"/>
  <c r="AJ313" i="3"/>
  <c r="V48" i="12"/>
  <c r="AE24" i="11"/>
  <c r="U29" i="10"/>
  <c r="U55" i="30"/>
  <c r="U33" i="8"/>
  <c r="V38" i="4"/>
  <c r="U28" i="30"/>
  <c r="E49" i="29"/>
  <c r="C41" i="31"/>
  <c r="AE18" i="11"/>
  <c r="V29" i="12"/>
  <c r="AG22" i="11"/>
  <c r="U26" i="10"/>
  <c r="U20" i="9"/>
  <c r="U38" i="30"/>
  <c r="U53" i="13"/>
  <c r="V16" i="4"/>
  <c r="U20" i="8"/>
  <c r="V19" i="12"/>
  <c r="V75" i="12"/>
  <c r="U26" i="9"/>
  <c r="V14" i="12"/>
  <c r="V70" i="12"/>
  <c r="V33" i="4"/>
  <c r="Y230" i="3"/>
  <c r="O230" i="3"/>
  <c r="AI230" i="3"/>
  <c r="AD230" i="3"/>
  <c r="T230" i="3"/>
  <c r="V40" i="12"/>
  <c r="U54" i="8"/>
  <c r="E44" i="29"/>
  <c r="AE19" i="11"/>
  <c r="AE27" i="11"/>
  <c r="AE20" i="11"/>
  <c r="V13" i="12"/>
  <c r="AG19" i="11"/>
  <c r="U16" i="10"/>
  <c r="U32" i="10"/>
  <c r="AG26" i="11"/>
  <c r="U44" i="9"/>
  <c r="U26" i="30"/>
  <c r="U58" i="30"/>
  <c r="U41" i="13"/>
  <c r="U17" i="9"/>
  <c r="U30" i="8"/>
  <c r="V14" i="4"/>
  <c r="U28" i="8"/>
  <c r="V39" i="12"/>
  <c r="V71" i="12"/>
  <c r="U38" i="9"/>
  <c r="U60" i="8"/>
  <c r="V26" i="12"/>
  <c r="V58" i="12"/>
  <c r="U17" i="30"/>
  <c r="V29" i="4"/>
  <c r="V61" i="4"/>
  <c r="Y15" i="3"/>
  <c r="O15" i="3"/>
  <c r="T15" i="3"/>
  <c r="AD15" i="3"/>
  <c r="T23" i="3"/>
  <c r="Y23" i="3"/>
  <c r="O23" i="3"/>
  <c r="AD23" i="3"/>
  <c r="AI23" i="3"/>
  <c r="T31" i="3"/>
  <c r="Y31" i="3"/>
  <c r="AI31" i="3"/>
  <c r="O31" i="3"/>
  <c r="AD31" i="3"/>
  <c r="T39" i="3"/>
  <c r="O39" i="3"/>
  <c r="AD39" i="3"/>
  <c r="Y39" i="3"/>
  <c r="AI39" i="3"/>
  <c r="T47" i="3"/>
  <c r="Y47" i="3"/>
  <c r="AI47" i="3"/>
  <c r="O47" i="3"/>
  <c r="AD47" i="3"/>
  <c r="T55" i="3"/>
  <c r="Y55" i="3"/>
  <c r="O55" i="3"/>
  <c r="AD55" i="3"/>
  <c r="AI55" i="3"/>
  <c r="T63" i="3"/>
  <c r="AI63" i="3"/>
  <c r="O63" i="3"/>
  <c r="AD63" i="3"/>
  <c r="Y63" i="3"/>
  <c r="T71" i="3"/>
  <c r="O71" i="3"/>
  <c r="AD71" i="3"/>
  <c r="Y71" i="3"/>
  <c r="AI71" i="3"/>
  <c r="T79" i="3"/>
  <c r="AI79" i="3"/>
  <c r="O79" i="3"/>
  <c r="AD79" i="3"/>
  <c r="Y79" i="3"/>
  <c r="T87" i="3"/>
  <c r="AI87" i="3"/>
  <c r="O87" i="3"/>
  <c r="AD87" i="3"/>
  <c r="Y87" i="3"/>
  <c r="T95" i="3"/>
  <c r="AI95" i="3"/>
  <c r="O95" i="3"/>
  <c r="AD95" i="3"/>
  <c r="Y95" i="3"/>
  <c r="AI103" i="3"/>
  <c r="Y103" i="3"/>
  <c r="O103" i="3"/>
  <c r="T103" i="3"/>
  <c r="AD103" i="3"/>
  <c r="AI111" i="3"/>
  <c r="Y111" i="3"/>
  <c r="O111" i="3"/>
  <c r="T111" i="3"/>
  <c r="AD111" i="3"/>
  <c r="AI119" i="3"/>
  <c r="Y119" i="3"/>
  <c r="O119" i="3"/>
  <c r="T119" i="3"/>
  <c r="AD119" i="3"/>
  <c r="AI127" i="3"/>
  <c r="Y127" i="3"/>
  <c r="O127" i="3"/>
  <c r="AD127" i="3"/>
  <c r="T127" i="3"/>
  <c r="AI135" i="3"/>
  <c r="Y135" i="3"/>
  <c r="O135" i="3"/>
  <c r="T135" i="3"/>
  <c r="AD135" i="3"/>
  <c r="AI143" i="3"/>
  <c r="Y143" i="3"/>
  <c r="O143" i="3"/>
  <c r="T143" i="3"/>
  <c r="AD143" i="3"/>
  <c r="AI151" i="3"/>
  <c r="Y151" i="3"/>
  <c r="O151" i="3"/>
  <c r="T151" i="3"/>
  <c r="AD151" i="3"/>
  <c r="AI159" i="3"/>
  <c r="Y159" i="3"/>
  <c r="O159" i="3"/>
  <c r="AD159" i="3"/>
  <c r="T159" i="3"/>
  <c r="AI167" i="3"/>
  <c r="Y167" i="3"/>
  <c r="O167" i="3"/>
  <c r="T167" i="3"/>
  <c r="AD167" i="3"/>
  <c r="T304" i="3"/>
  <c r="AI304" i="3"/>
  <c r="AD304" i="3"/>
  <c r="O304" i="3"/>
  <c r="Y304" i="3"/>
  <c r="AI297" i="3"/>
  <c r="O297" i="3"/>
  <c r="Y297" i="3"/>
  <c r="T297" i="3"/>
  <c r="AD297" i="3"/>
  <c r="T288" i="3"/>
  <c r="AI288" i="3"/>
  <c r="O288" i="3"/>
  <c r="AD288" i="3"/>
  <c r="Y288" i="3"/>
  <c r="AI281" i="3"/>
  <c r="O281" i="3"/>
  <c r="T281" i="3"/>
  <c r="Y281" i="3"/>
  <c r="AD281" i="3"/>
  <c r="T272" i="3"/>
  <c r="AI272" i="3"/>
  <c r="O272" i="3"/>
  <c r="AD272" i="3"/>
  <c r="Y272" i="3"/>
  <c r="T265" i="3"/>
  <c r="AI265" i="3"/>
  <c r="Y265" i="3"/>
  <c r="O265" i="3"/>
  <c r="AD265" i="3"/>
  <c r="T256" i="3"/>
  <c r="AI256" i="3"/>
  <c r="AD256" i="3"/>
  <c r="O256" i="3"/>
  <c r="Y256" i="3"/>
  <c r="T249" i="3"/>
  <c r="AI249" i="3"/>
  <c r="Y249" i="3"/>
  <c r="O249" i="3"/>
  <c r="AD249" i="3"/>
  <c r="T240" i="3"/>
  <c r="AI240" i="3"/>
  <c r="Y240" i="3"/>
  <c r="AD240" i="3"/>
  <c r="O240" i="3"/>
  <c r="AI233" i="3"/>
  <c r="T233" i="3"/>
  <c r="O233" i="3"/>
  <c r="Y233" i="3"/>
  <c r="AD233" i="3"/>
  <c r="T224" i="3"/>
  <c r="AI224" i="3"/>
  <c r="O224" i="3"/>
  <c r="AD224" i="3"/>
  <c r="Y224" i="3"/>
  <c r="AI217" i="3"/>
  <c r="O217" i="3"/>
  <c r="T217" i="3"/>
  <c r="Y217" i="3"/>
  <c r="AD217" i="3"/>
  <c r="T208" i="3"/>
  <c r="AI208" i="3"/>
  <c r="Y208" i="3"/>
  <c r="AD208" i="3"/>
  <c r="O208" i="3"/>
  <c r="AI201" i="3"/>
  <c r="O201" i="3"/>
  <c r="T201" i="3"/>
  <c r="Y201" i="3"/>
  <c r="AD201" i="3"/>
  <c r="T192" i="3"/>
  <c r="AI192" i="3"/>
  <c r="Y192" i="3"/>
  <c r="AD192" i="3"/>
  <c r="O192" i="3"/>
  <c r="AI185" i="3"/>
  <c r="T185" i="3"/>
  <c r="Y185" i="3"/>
  <c r="O185" i="3"/>
  <c r="AD185" i="3"/>
  <c r="T176" i="3"/>
  <c r="AI176" i="3"/>
  <c r="O176" i="3"/>
  <c r="Y176" i="3"/>
  <c r="AD176" i="3"/>
  <c r="AE21" i="11"/>
  <c r="U31" i="13"/>
  <c r="AG24" i="11"/>
  <c r="U22" i="13"/>
  <c r="U56" i="9"/>
  <c r="AG21" i="11"/>
  <c r="U61" i="9"/>
  <c r="U53" i="30"/>
  <c r="U52" i="30"/>
  <c r="U42" i="8"/>
  <c r="E46" i="29"/>
  <c r="C85" i="18"/>
  <c r="AE34" i="11"/>
  <c r="AE17" i="11"/>
  <c r="U22" i="10"/>
  <c r="AG28" i="11"/>
  <c r="U36" i="9"/>
  <c r="U46" i="30"/>
  <c r="U61" i="13"/>
  <c r="V12" i="4"/>
  <c r="V35" i="12"/>
  <c r="U50" i="9"/>
  <c r="U56" i="8"/>
  <c r="V38" i="12"/>
  <c r="U61" i="11"/>
  <c r="M61" i="11"/>
  <c r="AC61" i="11"/>
  <c r="Q61" i="11"/>
  <c r="Y61" i="11"/>
  <c r="U49" i="11"/>
  <c r="M49" i="11"/>
  <c r="AC49" i="11"/>
  <c r="Q49" i="11"/>
  <c r="Y49" i="11"/>
  <c r="Y50" i="11"/>
  <c r="M50" i="11"/>
  <c r="U50" i="11"/>
  <c r="AC50" i="11"/>
  <c r="Q50" i="11"/>
  <c r="U39" i="11"/>
  <c r="M39" i="11"/>
  <c r="Q39" i="11"/>
  <c r="Y39" i="11"/>
  <c r="AC39" i="11"/>
  <c r="Q48" i="11"/>
  <c r="U48" i="11"/>
  <c r="AC48" i="11"/>
  <c r="M48" i="11"/>
  <c r="Y48" i="11"/>
  <c r="Q46" i="11"/>
  <c r="U46" i="11"/>
  <c r="AC46" i="11"/>
  <c r="Y46" i="11"/>
  <c r="M46" i="11"/>
  <c r="M41" i="11"/>
  <c r="AC41" i="11"/>
  <c r="U41" i="11"/>
  <c r="Y41" i="11"/>
  <c r="Q41" i="11"/>
  <c r="Y222" i="3"/>
  <c r="O222" i="3"/>
  <c r="AD222" i="3"/>
  <c r="T222" i="3"/>
  <c r="AI222" i="3"/>
  <c r="G36" i="34"/>
  <c r="V33" i="12" l="1"/>
  <c r="H15" i="29"/>
  <c r="H19" i="29"/>
  <c r="D19" i="29"/>
  <c r="E19" i="29"/>
  <c r="G19" i="29"/>
  <c r="F19" i="29"/>
  <c r="H16" i="29"/>
  <c r="D16" i="29"/>
  <c r="G16" i="29"/>
  <c r="F16" i="29"/>
  <c r="E16" i="29"/>
  <c r="D15" i="29"/>
  <c r="P71" i="4"/>
  <c r="F17" i="26" s="1"/>
  <c r="V31" i="4"/>
  <c r="D15" i="18"/>
  <c r="I22" i="33"/>
  <c r="I26" i="33"/>
  <c r="I30" i="33"/>
  <c r="I24" i="33"/>
  <c r="I23" i="33"/>
  <c r="I29" i="33"/>
  <c r="I31" i="33"/>
  <c r="I25" i="33"/>
  <c r="I27" i="33"/>
  <c r="I21" i="33"/>
  <c r="I28" i="33"/>
  <c r="K28" i="33"/>
  <c r="K27" i="33"/>
  <c r="K21" i="33"/>
  <c r="K31" i="33"/>
  <c r="K30" i="33"/>
  <c r="K24" i="33"/>
  <c r="K26" i="33"/>
  <c r="K23" i="33"/>
  <c r="K25" i="33"/>
  <c r="K29" i="33"/>
  <c r="K22" i="33"/>
  <c r="J30" i="33"/>
  <c r="J24" i="33"/>
  <c r="J21" i="33"/>
  <c r="J29" i="33"/>
  <c r="J27" i="33"/>
  <c r="J22" i="33"/>
  <c r="J26" i="33"/>
  <c r="J23" i="33"/>
  <c r="J25" i="33"/>
  <c r="J31" i="33"/>
  <c r="J28" i="33"/>
  <c r="L30" i="33"/>
  <c r="L31" i="33"/>
  <c r="L26" i="33"/>
  <c r="L29" i="33"/>
  <c r="L24" i="33"/>
  <c r="L27" i="33"/>
  <c r="L21" i="33"/>
  <c r="L25" i="33"/>
  <c r="L22" i="33"/>
  <c r="L28" i="33"/>
  <c r="L23" i="33"/>
  <c r="E26" i="26"/>
  <c r="E25" i="26" s="1"/>
  <c r="E26" i="1"/>
  <c r="E25" i="1" s="1"/>
  <c r="G26" i="1"/>
  <c r="G25" i="1" s="1"/>
  <c r="G26" i="26"/>
  <c r="G25" i="26" s="1"/>
  <c r="F26" i="1"/>
  <c r="F25" i="1" s="1"/>
  <c r="F26" i="26"/>
  <c r="F25" i="26" s="1"/>
  <c r="D26" i="1"/>
  <c r="D26" i="26"/>
  <c r="D25" i="26" s="1"/>
  <c r="H26" i="1"/>
  <c r="H25" i="1" s="1"/>
  <c r="H26" i="26"/>
  <c r="H25" i="26" s="1"/>
  <c r="I27" i="26"/>
  <c r="I27" i="1"/>
  <c r="D21" i="18"/>
  <c r="M63" i="11"/>
  <c r="Q63" i="11"/>
  <c r="AC63" i="11"/>
  <c r="U63" i="11"/>
  <c r="Y63" i="11"/>
  <c r="D20" i="18"/>
  <c r="D19" i="18"/>
  <c r="D18" i="18"/>
  <c r="D17" i="18"/>
  <c r="T312" i="3"/>
  <c r="O312" i="3"/>
  <c r="D16" i="18"/>
  <c r="AD312" i="3"/>
  <c r="AI312" i="3"/>
  <c r="Y312" i="3"/>
  <c r="C41" i="18"/>
  <c r="C44" i="18"/>
  <c r="U62" i="10"/>
  <c r="J19" i="34" s="1"/>
  <c r="U62" i="30"/>
  <c r="H17" i="34" s="1"/>
  <c r="U62" i="13"/>
  <c r="G16" i="34" s="1"/>
  <c r="U62" i="9"/>
  <c r="F15" i="34" s="1"/>
  <c r="U62" i="8"/>
  <c r="E14" i="34" s="1"/>
  <c r="V83" i="12"/>
  <c r="D13" i="34" s="1"/>
  <c r="V71" i="4"/>
  <c r="C12" i="34" s="1"/>
  <c r="D15" i="31"/>
  <c r="AK14" i="3"/>
  <c r="G14" i="29"/>
  <c r="AI314" i="3"/>
  <c r="H18" i="29"/>
  <c r="M18" i="33"/>
  <c r="M32" i="33" s="1"/>
  <c r="M85" i="33" s="1"/>
  <c r="H23" i="26" s="1"/>
  <c r="F18" i="29"/>
  <c r="Y314" i="3"/>
  <c r="K18" i="33"/>
  <c r="AD314" i="3"/>
  <c r="L18" i="33"/>
  <c r="G18" i="29"/>
  <c r="H15" i="31"/>
  <c r="F14" i="29"/>
  <c r="H14" i="29"/>
  <c r="E14" i="29"/>
  <c r="N19" i="33"/>
  <c r="T314" i="3"/>
  <c r="E18" i="29"/>
  <c r="J18" i="33"/>
  <c r="O314" i="3"/>
  <c r="I18" i="33"/>
  <c r="D18" i="29"/>
  <c r="D14" i="29"/>
  <c r="D50" i="29"/>
  <c r="H16" i="18"/>
  <c r="F16" i="18"/>
  <c r="F15" i="29"/>
  <c r="G16" i="18"/>
  <c r="G15" i="29"/>
  <c r="E16" i="18"/>
  <c r="E15" i="29"/>
  <c r="H50" i="29"/>
  <c r="F50" i="29"/>
  <c r="I45" i="29"/>
  <c r="I48" i="29"/>
  <c r="I47" i="29"/>
  <c r="E50" i="29"/>
  <c r="G50" i="29"/>
  <c r="I46" i="29"/>
  <c r="I44" i="29"/>
  <c r="I49" i="29"/>
  <c r="H16" i="31"/>
  <c r="G21" i="23"/>
  <c r="D16" i="31"/>
  <c r="E17" i="18"/>
  <c r="F20" i="23"/>
  <c r="F18" i="23"/>
  <c r="F16" i="23"/>
  <c r="F19" i="23"/>
  <c r="F17" i="23"/>
  <c r="F21" i="23"/>
  <c r="D17" i="31"/>
  <c r="F16" i="31"/>
  <c r="G17" i="18"/>
  <c r="G17" i="29"/>
  <c r="G15" i="23"/>
  <c r="G15" i="18"/>
  <c r="H17" i="29"/>
  <c r="H15" i="18"/>
  <c r="H15" i="23"/>
  <c r="G16" i="23"/>
  <c r="G20" i="23"/>
  <c r="G18" i="23"/>
  <c r="G17" i="23"/>
  <c r="G19" i="23"/>
  <c r="E19" i="23"/>
  <c r="E17" i="23"/>
  <c r="E20" i="23"/>
  <c r="E18" i="23"/>
  <c r="E16" i="23"/>
  <c r="H21" i="23"/>
  <c r="E16" i="31"/>
  <c r="G17" i="31"/>
  <c r="F17" i="18"/>
  <c r="G20" i="18"/>
  <c r="G15" i="31"/>
  <c r="E17" i="29"/>
  <c r="E15" i="23"/>
  <c r="E15" i="18"/>
  <c r="H21" i="18"/>
  <c r="F17" i="29"/>
  <c r="F15" i="18"/>
  <c r="F15" i="23"/>
  <c r="H16" i="23"/>
  <c r="H20" i="23"/>
  <c r="H18" i="23"/>
  <c r="H17" i="23"/>
  <c r="H19" i="23"/>
  <c r="E21" i="23"/>
  <c r="F17" i="31"/>
  <c r="F20" i="18"/>
  <c r="F15" i="31"/>
  <c r="H20" i="18"/>
  <c r="D17" i="29"/>
  <c r="D15" i="23"/>
  <c r="H18" i="31"/>
  <c r="D17" i="23"/>
  <c r="D20" i="23"/>
  <c r="D18" i="23"/>
  <c r="D16" i="23"/>
  <c r="D19" i="23"/>
  <c r="D21" i="23"/>
  <c r="E17" i="31"/>
  <c r="G16" i="31"/>
  <c r="E20" i="18"/>
  <c r="H17" i="18"/>
  <c r="E15" i="31"/>
  <c r="H17" i="31"/>
  <c r="G18" i="18"/>
  <c r="H18" i="18"/>
  <c r="G19" i="18"/>
  <c r="H19" i="18"/>
  <c r="F21" i="18"/>
  <c r="G21" i="18"/>
  <c r="E18" i="18"/>
  <c r="F18" i="18"/>
  <c r="E19" i="18"/>
  <c r="F19" i="18"/>
  <c r="E21" i="18"/>
  <c r="C42" i="18"/>
  <c r="C43" i="18"/>
  <c r="F18" i="31"/>
  <c r="G18" i="31"/>
  <c r="D18" i="31"/>
  <c r="E18" i="31"/>
  <c r="G22" i="23"/>
  <c r="H22" i="23"/>
  <c r="F22" i="23"/>
  <c r="D22" i="23"/>
  <c r="E22" i="23"/>
  <c r="H18" i="1"/>
  <c r="E21" i="1"/>
  <c r="G18" i="26"/>
  <c r="G21" i="1"/>
  <c r="F18" i="26"/>
  <c r="H69" i="18"/>
  <c r="AK234" i="3"/>
  <c r="F21" i="1"/>
  <c r="AG48" i="11"/>
  <c r="AK192" i="3"/>
  <c r="AK224" i="3"/>
  <c r="AK256" i="3"/>
  <c r="AK95" i="3"/>
  <c r="AK71" i="3"/>
  <c r="AK63" i="3"/>
  <c r="AK39" i="3"/>
  <c r="AK191" i="3"/>
  <c r="AK255" i="3"/>
  <c r="AK74" i="3"/>
  <c r="AK50" i="3"/>
  <c r="AG56" i="11"/>
  <c r="AG58" i="11"/>
  <c r="AK177" i="3"/>
  <c r="D69" i="18"/>
  <c r="AK308" i="3"/>
  <c r="AK169" i="3"/>
  <c r="AK41" i="3"/>
  <c r="AK211" i="3"/>
  <c r="AK20" i="3"/>
  <c r="AK254" i="3"/>
  <c r="AK286" i="3"/>
  <c r="AG43" i="11"/>
  <c r="AK200" i="3"/>
  <c r="AK280" i="3"/>
  <c r="AK263" i="3"/>
  <c r="AK46" i="3"/>
  <c r="AK101" i="3"/>
  <c r="AK85" i="3"/>
  <c r="AK236" i="3"/>
  <c r="AK268" i="3"/>
  <c r="AK157" i="3"/>
  <c r="AK125" i="3"/>
  <c r="AK61" i="3"/>
  <c r="AK29" i="3"/>
  <c r="AG54" i="11"/>
  <c r="AK203" i="3"/>
  <c r="AK164" i="3"/>
  <c r="AK210" i="3"/>
  <c r="AK242" i="3"/>
  <c r="AK290" i="3"/>
  <c r="H21" i="1"/>
  <c r="E18" i="1"/>
  <c r="S25" i="24"/>
  <c r="AG61" i="11"/>
  <c r="AK288" i="3"/>
  <c r="F64" i="18"/>
  <c r="AK305" i="3"/>
  <c r="AK91" i="3"/>
  <c r="AK27" i="3"/>
  <c r="AK182" i="3"/>
  <c r="AK310" i="3"/>
  <c r="AK183" i="3"/>
  <c r="AK311" i="3"/>
  <c r="AK86" i="3"/>
  <c r="AK22" i="3"/>
  <c r="AK189" i="3"/>
  <c r="AK117" i="3"/>
  <c r="AK37" i="3"/>
  <c r="AG60" i="11"/>
  <c r="AG62" i="11"/>
  <c r="AK226" i="3"/>
  <c r="AK253" i="3"/>
  <c r="AK81" i="3"/>
  <c r="AK49" i="3"/>
  <c r="AK195" i="3"/>
  <c r="AK128" i="3"/>
  <c r="AK96" i="3"/>
  <c r="AK28" i="3"/>
  <c r="AK158" i="3"/>
  <c r="AK126" i="3"/>
  <c r="AK275" i="3"/>
  <c r="AK140" i="3"/>
  <c r="AK76" i="3"/>
  <c r="AK269" i="3"/>
  <c r="AK129" i="3"/>
  <c r="AK235" i="3"/>
  <c r="AK144" i="3"/>
  <c r="AK122" i="3"/>
  <c r="AK185" i="3"/>
  <c r="AK281" i="3"/>
  <c r="AK13" i="3"/>
  <c r="H67" i="18"/>
  <c r="H68" i="18"/>
  <c r="E68" i="18"/>
  <c r="D20" i="1"/>
  <c r="D20" i="26"/>
  <c r="AK257" i="3"/>
  <c r="AK155" i="3"/>
  <c r="D18" i="1"/>
  <c r="D18" i="26"/>
  <c r="AK16" i="3"/>
  <c r="AK265" i="3"/>
  <c r="AK159" i="3"/>
  <c r="AK87" i="3"/>
  <c r="H24" i="1"/>
  <c r="H24" i="26"/>
  <c r="AK271" i="3"/>
  <c r="AK34" i="3"/>
  <c r="AK26" i="3"/>
  <c r="F67" i="18"/>
  <c r="AK193" i="3"/>
  <c r="AK264" i="3"/>
  <c r="AK123" i="3"/>
  <c r="AK190" i="3"/>
  <c r="AK214" i="3"/>
  <c r="AK215" i="3"/>
  <c r="F19" i="1"/>
  <c r="F19" i="26"/>
  <c r="AK285" i="3"/>
  <c r="AK162" i="3"/>
  <c r="AK197" i="3"/>
  <c r="AK244" i="3"/>
  <c r="AK292" i="3"/>
  <c r="AK141" i="3"/>
  <c r="F68" i="18"/>
  <c r="G68" i="18"/>
  <c r="F63" i="18"/>
  <c r="F66" i="18"/>
  <c r="AK132" i="3"/>
  <c r="AK298" i="3"/>
  <c r="AK172" i="3"/>
  <c r="AK212" i="3"/>
  <c r="AK105" i="3"/>
  <c r="AK25" i="3"/>
  <c r="C19" i="31"/>
  <c r="H19" i="31" s="1"/>
  <c r="B20" i="31"/>
  <c r="AK243" i="3"/>
  <c r="AK104" i="3"/>
  <c r="AK72" i="3"/>
  <c r="AK150" i="3"/>
  <c r="AK302" i="3"/>
  <c r="AG55" i="11"/>
  <c r="A98" i="25"/>
  <c r="AK139" i="3"/>
  <c r="AK83" i="3"/>
  <c r="G24" i="1"/>
  <c r="G24" i="26"/>
  <c r="AK198" i="3"/>
  <c r="AK94" i="3"/>
  <c r="AK53" i="3"/>
  <c r="AG59" i="11"/>
  <c r="AK219" i="3"/>
  <c r="AK291" i="3"/>
  <c r="AK60" i="3"/>
  <c r="AK258" i="3"/>
  <c r="AK306" i="3"/>
  <c r="AK301" i="3"/>
  <c r="AK97" i="3"/>
  <c r="AK112" i="3"/>
  <c r="F69" i="18"/>
  <c r="G69" i="18"/>
  <c r="AK176" i="3"/>
  <c r="AK201" i="3"/>
  <c r="AK208" i="3"/>
  <c r="AK233" i="3"/>
  <c r="AK240" i="3"/>
  <c r="AK272" i="3"/>
  <c r="AK297" i="3"/>
  <c r="AK304" i="3"/>
  <c r="AK151" i="3"/>
  <c r="AK119" i="3"/>
  <c r="AK79" i="3"/>
  <c r="AK55" i="3"/>
  <c r="AK23" i="3"/>
  <c r="G19" i="26"/>
  <c r="G19" i="1"/>
  <c r="F20" i="26"/>
  <c r="F20" i="1"/>
  <c r="AK223" i="3"/>
  <c r="AK287" i="3"/>
  <c r="AK90" i="3"/>
  <c r="AK58" i="3"/>
  <c r="AK42" i="3"/>
  <c r="B23" i="18"/>
  <c r="C22" i="18"/>
  <c r="D22" i="18" s="1"/>
  <c r="AK273" i="3"/>
  <c r="AK163" i="3"/>
  <c r="AK107" i="3"/>
  <c r="AK59" i="3"/>
  <c r="H19" i="26"/>
  <c r="H19" i="1"/>
  <c r="AK206" i="3"/>
  <c r="H22" i="1"/>
  <c r="H22" i="26"/>
  <c r="AK247" i="3"/>
  <c r="AK54" i="3"/>
  <c r="B24" i="23"/>
  <c r="C23" i="23"/>
  <c r="AK228" i="3"/>
  <c r="AK145" i="3"/>
  <c r="AK160" i="3"/>
  <c r="AK146" i="3"/>
  <c r="AK213" i="3"/>
  <c r="AK252" i="3"/>
  <c r="AK276" i="3"/>
  <c r="AK309" i="3"/>
  <c r="AG45" i="11"/>
  <c r="AG40" i="11"/>
  <c r="AG57" i="11"/>
  <c r="E63" i="18"/>
  <c r="E65" i="18"/>
  <c r="D67" i="18"/>
  <c r="F65" i="18"/>
  <c r="H63" i="18"/>
  <c r="E64" i="18"/>
  <c r="G64" i="18"/>
  <c r="G17" i="26"/>
  <c r="G17" i="1"/>
  <c r="E70" i="18"/>
  <c r="F70" i="18"/>
  <c r="C86" i="18"/>
  <c r="G70" i="18"/>
  <c r="D70" i="18"/>
  <c r="H70" i="18"/>
  <c r="AK283" i="3"/>
  <c r="AK68" i="3"/>
  <c r="AK40" i="3"/>
  <c r="AK186" i="3"/>
  <c r="AK266" i="3"/>
  <c r="AK180" i="3"/>
  <c r="AK221" i="3"/>
  <c r="AK245" i="3"/>
  <c r="AK261" i="3"/>
  <c r="AK293" i="3"/>
  <c r="C42" i="31"/>
  <c r="AK259" i="3"/>
  <c r="AK136" i="3"/>
  <c r="AK120" i="3"/>
  <c r="AK56" i="3"/>
  <c r="D22" i="1"/>
  <c r="D22" i="26"/>
  <c r="AK142" i="3"/>
  <c r="AK110" i="3"/>
  <c r="AK246" i="3"/>
  <c r="AK270" i="3"/>
  <c r="AK209" i="3"/>
  <c r="AK248" i="3"/>
  <c r="AK289" i="3"/>
  <c r="AK115" i="3"/>
  <c r="AK67" i="3"/>
  <c r="AK19" i="3"/>
  <c r="E24" i="26"/>
  <c r="E24" i="1"/>
  <c r="X16" i="2"/>
  <c r="AK199" i="3"/>
  <c r="AK78" i="3"/>
  <c r="AK173" i="3"/>
  <c r="AK165" i="3"/>
  <c r="AK21" i="3"/>
  <c r="AG53" i="11"/>
  <c r="AK179" i="3"/>
  <c r="AK307" i="3"/>
  <c r="AK124" i="3"/>
  <c r="AK44" i="3"/>
  <c r="AK274" i="3"/>
  <c r="AK80" i="3"/>
  <c r="AK154" i="3"/>
  <c r="D17" i="26"/>
  <c r="D17" i="1"/>
  <c r="AK217" i="3"/>
  <c r="AK167" i="3"/>
  <c r="AK135" i="3"/>
  <c r="AK103" i="3"/>
  <c r="AE63" i="11"/>
  <c r="AK131" i="3"/>
  <c r="H20" i="1"/>
  <c r="H20" i="26"/>
  <c r="AK114" i="3"/>
  <c r="D68" i="18"/>
  <c r="G65" i="18"/>
  <c r="G67" i="18"/>
  <c r="AK88" i="3"/>
  <c r="AG50" i="11"/>
  <c r="E69" i="18"/>
  <c r="AK127" i="3"/>
  <c r="AK47" i="3"/>
  <c r="AK207" i="3"/>
  <c r="AK98" i="3"/>
  <c r="AK82" i="3"/>
  <c r="AK216" i="3"/>
  <c r="AK241" i="3"/>
  <c r="AK75" i="3"/>
  <c r="AK174" i="3"/>
  <c r="AK70" i="3"/>
  <c r="F24" i="26"/>
  <c r="F24" i="1"/>
  <c r="AK237" i="3"/>
  <c r="AK17" i="3"/>
  <c r="AK64" i="3"/>
  <c r="AK181" i="3"/>
  <c r="AK300" i="3"/>
  <c r="G63" i="18"/>
  <c r="D65" i="18"/>
  <c r="D66" i="18"/>
  <c r="AK148" i="3"/>
  <c r="AK250" i="3"/>
  <c r="E19" i="1"/>
  <c r="E19" i="26"/>
  <c r="G20" i="1"/>
  <c r="G20" i="26"/>
  <c r="AK204" i="3"/>
  <c r="AK277" i="3"/>
  <c r="AK153" i="3"/>
  <c r="AK89" i="3"/>
  <c r="AK187" i="3"/>
  <c r="AK152" i="3"/>
  <c r="AK118" i="3"/>
  <c r="AK238" i="3"/>
  <c r="AK262" i="3"/>
  <c r="AK35" i="3"/>
  <c r="AK295" i="3"/>
  <c r="AK30" i="3"/>
  <c r="AK205" i="3"/>
  <c r="H17" i="26"/>
  <c r="H17" i="1"/>
  <c r="AK156" i="3"/>
  <c r="AK267" i="3"/>
  <c r="AK170" i="3"/>
  <c r="AK106" i="3"/>
  <c r="AK222" i="3"/>
  <c r="AG41" i="11"/>
  <c r="AG46" i="11"/>
  <c r="AG39" i="11"/>
  <c r="AG49" i="11"/>
  <c r="AK249" i="3"/>
  <c r="AK143" i="3"/>
  <c r="AK111" i="3"/>
  <c r="AK31" i="3"/>
  <c r="AK15" i="3"/>
  <c r="AK230" i="3"/>
  <c r="G22" i="1"/>
  <c r="G22" i="26"/>
  <c r="AK175" i="3"/>
  <c r="AK239" i="3"/>
  <c r="AK303" i="3"/>
  <c r="AK66" i="3"/>
  <c r="AK18" i="3"/>
  <c r="C45" i="18"/>
  <c r="E67" i="18"/>
  <c r="F17" i="1"/>
  <c r="AK225" i="3"/>
  <c r="AK232" i="3"/>
  <c r="AK296" i="3"/>
  <c r="AK147" i="3"/>
  <c r="AK43" i="3"/>
  <c r="AK279" i="3"/>
  <c r="AK38" i="3"/>
  <c r="C46" i="23"/>
  <c r="AK149" i="3"/>
  <c r="AK69" i="3"/>
  <c r="AG42" i="11"/>
  <c r="AK178" i="3"/>
  <c r="AK113" i="3"/>
  <c r="AK251" i="3"/>
  <c r="E22" i="26"/>
  <c r="E22" i="1"/>
  <c r="AK130" i="3"/>
  <c r="AK260" i="3"/>
  <c r="AK284" i="3"/>
  <c r="AK109" i="3"/>
  <c r="AK93" i="3"/>
  <c r="AK77" i="3"/>
  <c r="AK45" i="3"/>
  <c r="AG51" i="11"/>
  <c r="AG52" i="11"/>
  <c r="H64" i="18"/>
  <c r="H65" i="18"/>
  <c r="H66" i="18"/>
  <c r="G66" i="18"/>
  <c r="D63" i="18"/>
  <c r="E66" i="18"/>
  <c r="D64" i="18"/>
  <c r="E17" i="1"/>
  <c r="E17" i="26"/>
  <c r="C71" i="18"/>
  <c r="B72" i="18"/>
  <c r="AK227" i="3"/>
  <c r="AK299" i="3"/>
  <c r="AK116" i="3"/>
  <c r="AK100" i="3"/>
  <c r="AK84" i="3"/>
  <c r="AK52" i="3"/>
  <c r="AK24" i="3"/>
  <c r="AK202" i="3"/>
  <c r="AK218" i="3"/>
  <c r="AK282" i="3"/>
  <c r="D19" i="26"/>
  <c r="D19" i="1"/>
  <c r="D24" i="1"/>
  <c r="D24" i="26"/>
  <c r="AK188" i="3"/>
  <c r="AK196" i="3"/>
  <c r="AK137" i="3"/>
  <c r="AK121" i="3"/>
  <c r="AK73" i="3"/>
  <c r="AK57" i="3"/>
  <c r="AK168" i="3"/>
  <c r="AK36" i="3"/>
  <c r="F22" i="26"/>
  <c r="F22" i="1"/>
  <c r="AK166" i="3"/>
  <c r="AK134" i="3"/>
  <c r="AK102" i="3"/>
  <c r="AK278" i="3"/>
  <c r="AK294" i="3"/>
  <c r="AG38" i="11"/>
  <c r="AG47" i="11"/>
  <c r="AK184" i="3"/>
  <c r="AK171" i="3"/>
  <c r="AK99" i="3"/>
  <c r="AK51" i="3"/>
  <c r="AK231" i="3"/>
  <c r="AK62" i="3"/>
  <c r="D21" i="26"/>
  <c r="D21" i="1"/>
  <c r="AK220" i="3"/>
  <c r="AK229" i="3"/>
  <c r="AK133" i="3"/>
  <c r="AG44" i="11"/>
  <c r="AK108" i="3"/>
  <c r="AK92" i="3"/>
  <c r="AK32" i="3"/>
  <c r="AK194" i="3"/>
  <c r="E20" i="26"/>
  <c r="E20" i="1"/>
  <c r="AK161" i="3"/>
  <c r="AK65" i="3"/>
  <c r="AK33" i="3"/>
  <c r="AK48" i="3"/>
  <c r="AK138" i="3"/>
  <c r="F30" i="34"/>
  <c r="C30" i="34"/>
  <c r="E30" i="34"/>
  <c r="B30" i="34"/>
  <c r="D30" i="34"/>
  <c r="I19" i="29" l="1"/>
  <c r="I16" i="29"/>
  <c r="L32" i="33"/>
  <c r="L85" i="33" s="1"/>
  <c r="G23" i="26" s="1"/>
  <c r="N25" i="33"/>
  <c r="N28" i="33"/>
  <c r="N31" i="33"/>
  <c r="N30" i="33"/>
  <c r="J32" i="33"/>
  <c r="J85" i="33" s="1"/>
  <c r="E23" i="26" s="1"/>
  <c r="K32" i="33"/>
  <c r="K85" i="33" s="1"/>
  <c r="F23" i="26" s="1"/>
  <c r="N21" i="33"/>
  <c r="N29" i="33"/>
  <c r="N26" i="33"/>
  <c r="N24" i="33"/>
  <c r="N27" i="33"/>
  <c r="N23" i="33"/>
  <c r="N22" i="33"/>
  <c r="I26" i="26"/>
  <c r="I25" i="26" s="1"/>
  <c r="I26" i="1"/>
  <c r="I25" i="1" s="1"/>
  <c r="D25" i="1"/>
  <c r="AG63" i="11"/>
  <c r="K20" i="34" s="1"/>
  <c r="AD313" i="3"/>
  <c r="AK312" i="3"/>
  <c r="H22" i="18"/>
  <c r="H23" i="1"/>
  <c r="G20" i="29"/>
  <c r="G25" i="29" s="1"/>
  <c r="I18" i="29"/>
  <c r="I14" i="29"/>
  <c r="D20" i="29"/>
  <c r="D26" i="29" s="1"/>
  <c r="AK314" i="3"/>
  <c r="N18" i="33"/>
  <c r="I32" i="33"/>
  <c r="I85" i="33" s="1"/>
  <c r="I15" i="29"/>
  <c r="I17" i="29"/>
  <c r="H20" i="29"/>
  <c r="H24" i="29" s="1"/>
  <c r="F20" i="29"/>
  <c r="F26" i="29" s="1"/>
  <c r="E20" i="29"/>
  <c r="E25" i="29" s="1"/>
  <c r="F22" i="18"/>
  <c r="G22" i="18"/>
  <c r="E22" i="18"/>
  <c r="F19" i="31"/>
  <c r="G19" i="31"/>
  <c r="D19" i="31"/>
  <c r="E19" i="31"/>
  <c r="G23" i="23"/>
  <c r="H23" i="23"/>
  <c r="F23" i="23"/>
  <c r="D23" i="23"/>
  <c r="E23" i="23"/>
  <c r="I21" i="1"/>
  <c r="I24" i="1"/>
  <c r="I18" i="1"/>
  <c r="S26" i="24"/>
  <c r="I21" i="26"/>
  <c r="I19" i="26"/>
  <c r="B73" i="18"/>
  <c r="C72" i="18"/>
  <c r="I65" i="18"/>
  <c r="I16" i="23"/>
  <c r="I67" i="18"/>
  <c r="I20" i="23"/>
  <c r="I16" i="18"/>
  <c r="C23" i="18"/>
  <c r="D23" i="18" s="1"/>
  <c r="B24" i="18"/>
  <c r="AI313" i="3"/>
  <c r="I64" i="18"/>
  <c r="I17" i="23"/>
  <c r="I17" i="26"/>
  <c r="I22" i="26"/>
  <c r="I19" i="18"/>
  <c r="I18" i="26"/>
  <c r="I15" i="31"/>
  <c r="I17" i="18"/>
  <c r="I21" i="18"/>
  <c r="I68" i="18"/>
  <c r="I22" i="1"/>
  <c r="C47" i="23"/>
  <c r="O313" i="3"/>
  <c r="I17" i="31"/>
  <c r="A115" i="25"/>
  <c r="C43" i="31"/>
  <c r="I20" i="26"/>
  <c r="T313" i="3"/>
  <c r="I17" i="1"/>
  <c r="I70" i="18"/>
  <c r="I19" i="23"/>
  <c r="F71" i="18"/>
  <c r="H71" i="18"/>
  <c r="D71" i="18"/>
  <c r="E71" i="18"/>
  <c r="C87" i="18"/>
  <c r="G71" i="18"/>
  <c r="I22" i="23"/>
  <c r="I21" i="23"/>
  <c r="I18" i="18"/>
  <c r="I16" i="31"/>
  <c r="C20" i="31"/>
  <c r="H20" i="31" s="1"/>
  <c r="B21" i="31"/>
  <c r="I15" i="18"/>
  <c r="I24" i="26"/>
  <c r="I19" i="1"/>
  <c r="I63" i="18"/>
  <c r="I66" i="18"/>
  <c r="X17" i="2"/>
  <c r="I18" i="31"/>
  <c r="C24" i="23"/>
  <c r="B25" i="23"/>
  <c r="I15" i="23"/>
  <c r="I18" i="23"/>
  <c r="C46" i="18"/>
  <c r="I20" i="18"/>
  <c r="Y313" i="3"/>
  <c r="I20" i="1"/>
  <c r="I69" i="18"/>
  <c r="F10" i="34"/>
  <c r="J10" i="34"/>
  <c r="H10" i="34"/>
  <c r="K10" i="34"/>
  <c r="E31" i="34"/>
  <c r="C31" i="34"/>
  <c r="C10" i="34"/>
  <c r="B31" i="34"/>
  <c r="G10" i="34"/>
  <c r="D10" i="34"/>
  <c r="D31" i="34"/>
  <c r="F31" i="34"/>
  <c r="G30" i="34"/>
  <c r="E10" i="34"/>
  <c r="G23" i="1" l="1"/>
  <c r="F23" i="1"/>
  <c r="N32" i="33"/>
  <c r="N85" i="33" s="1"/>
  <c r="I18" i="34" s="1"/>
  <c r="E23" i="1"/>
  <c r="K22" i="34"/>
  <c r="H23" i="18"/>
  <c r="D29" i="29"/>
  <c r="D28" i="29"/>
  <c r="D24" i="29"/>
  <c r="D25" i="29"/>
  <c r="D27" i="29"/>
  <c r="G29" i="29"/>
  <c r="G28" i="29"/>
  <c r="G27" i="29"/>
  <c r="G24" i="29"/>
  <c r="G26" i="29"/>
  <c r="D23" i="26"/>
  <c r="I23" i="26" s="1"/>
  <c r="D23" i="1"/>
  <c r="E26" i="29"/>
  <c r="H29" i="29"/>
  <c r="E27" i="29"/>
  <c r="E29" i="29"/>
  <c r="E28" i="29"/>
  <c r="H25" i="29"/>
  <c r="H27" i="29"/>
  <c r="F27" i="29"/>
  <c r="F24" i="29"/>
  <c r="I20" i="29"/>
  <c r="F29" i="29"/>
  <c r="F25" i="29"/>
  <c r="H28" i="29"/>
  <c r="F28" i="29"/>
  <c r="H26" i="29"/>
  <c r="E24" i="29"/>
  <c r="F23" i="18"/>
  <c r="G23" i="18"/>
  <c r="E23" i="18"/>
  <c r="F20" i="31"/>
  <c r="G20" i="31"/>
  <c r="D20" i="31"/>
  <c r="E20" i="31"/>
  <c r="G24" i="23"/>
  <c r="H24" i="23"/>
  <c r="F24" i="23"/>
  <c r="D24" i="23"/>
  <c r="E24" i="23"/>
  <c r="S27" i="24"/>
  <c r="H22" i="34"/>
  <c r="G22" i="34"/>
  <c r="F22" i="34"/>
  <c r="C22" i="34"/>
  <c r="J22" i="34"/>
  <c r="D22" i="34"/>
  <c r="E22" i="34"/>
  <c r="C48" i="23"/>
  <c r="H16" i="1"/>
  <c r="H15" i="1" s="1"/>
  <c r="H28" i="1" s="1"/>
  <c r="H16" i="26"/>
  <c r="H15" i="26" s="1"/>
  <c r="H28" i="26" s="1"/>
  <c r="F16" i="26"/>
  <c r="F15" i="26" s="1"/>
  <c r="F28" i="26" s="1"/>
  <c r="F16" i="1"/>
  <c r="B25" i="18"/>
  <c r="C24" i="18"/>
  <c r="D24" i="18" s="1"/>
  <c r="C73" i="18"/>
  <c r="B74" i="18"/>
  <c r="C74" i="18" s="1"/>
  <c r="I19" i="31"/>
  <c r="B26" i="23"/>
  <c r="C25" i="23"/>
  <c r="C44" i="31"/>
  <c r="G72" i="18"/>
  <c r="E72" i="18"/>
  <c r="D72" i="18"/>
  <c r="C88" i="18"/>
  <c r="F72" i="18"/>
  <c r="H72" i="18"/>
  <c r="I22" i="18"/>
  <c r="X18" i="2"/>
  <c r="I71" i="18"/>
  <c r="E16" i="26"/>
  <c r="E15" i="26" s="1"/>
  <c r="E28" i="26" s="1"/>
  <c r="E16" i="1"/>
  <c r="G16" i="1"/>
  <c r="G16" i="26"/>
  <c r="G15" i="26" s="1"/>
  <c r="G28" i="26" s="1"/>
  <c r="C47" i="18"/>
  <c r="C21" i="31"/>
  <c r="H21" i="31" s="1"/>
  <c r="B22" i="31"/>
  <c r="A132" i="25"/>
  <c r="D16" i="1"/>
  <c r="D16" i="26"/>
  <c r="I23" i="23"/>
  <c r="AK313" i="3"/>
  <c r="B11" i="34" s="1"/>
  <c r="F3" i="34"/>
  <c r="G31" i="34"/>
  <c r="I10" i="34"/>
  <c r="G15" i="1" l="1"/>
  <c r="G28" i="1" s="1"/>
  <c r="L21" i="34"/>
  <c r="F15" i="1"/>
  <c r="F28" i="1" s="1"/>
  <c r="E15" i="1"/>
  <c r="E28" i="1" s="1"/>
  <c r="I23" i="1"/>
  <c r="D15" i="1"/>
  <c r="H24" i="18"/>
  <c r="D15" i="26"/>
  <c r="D28" i="26" s="1"/>
  <c r="D30" i="29"/>
  <c r="G30" i="29"/>
  <c r="I22" i="34"/>
  <c r="E30" i="29"/>
  <c r="F30" i="29"/>
  <c r="H30" i="29"/>
  <c r="I25" i="29"/>
  <c r="I26" i="29"/>
  <c r="I24" i="29"/>
  <c r="I29" i="29"/>
  <c r="I28" i="29"/>
  <c r="I15" i="26"/>
  <c r="E33" i="26"/>
  <c r="E43" i="26"/>
  <c r="H33" i="26"/>
  <c r="H43" i="26"/>
  <c r="G33" i="26"/>
  <c r="G43" i="26"/>
  <c r="F33" i="26"/>
  <c r="F43" i="26"/>
  <c r="I27" i="29"/>
  <c r="G75" i="18"/>
  <c r="G88" i="18" s="1"/>
  <c r="F75" i="18"/>
  <c r="F88" i="18" s="1"/>
  <c r="F24" i="18"/>
  <c r="G24" i="18"/>
  <c r="E24" i="18"/>
  <c r="F21" i="31"/>
  <c r="G21" i="31"/>
  <c r="D21" i="31"/>
  <c r="E21" i="31"/>
  <c r="G25" i="23"/>
  <c r="H25" i="23"/>
  <c r="F25" i="23"/>
  <c r="D25" i="23"/>
  <c r="E25" i="23"/>
  <c r="S28" i="24"/>
  <c r="I16" i="26"/>
  <c r="C45" i="31"/>
  <c r="X19" i="2"/>
  <c r="E75" i="18"/>
  <c r="F73" i="18"/>
  <c r="G73" i="18"/>
  <c r="H73" i="18"/>
  <c r="C89" i="18"/>
  <c r="E73" i="18"/>
  <c r="D73" i="18"/>
  <c r="H75" i="18"/>
  <c r="C48" i="18"/>
  <c r="C49" i="23"/>
  <c r="C25" i="18"/>
  <c r="D25" i="18" s="1"/>
  <c r="B26" i="18"/>
  <c r="I24" i="23"/>
  <c r="A149" i="25"/>
  <c r="C22" i="31"/>
  <c r="H22" i="31" s="1"/>
  <c r="B23" i="31"/>
  <c r="I23" i="18"/>
  <c r="I16" i="1"/>
  <c r="I72" i="18"/>
  <c r="D75" i="18"/>
  <c r="I20" i="31"/>
  <c r="C26" i="23"/>
  <c r="B27" i="23"/>
  <c r="G74" i="18"/>
  <c r="H74" i="18"/>
  <c r="D74" i="18"/>
  <c r="E74" i="18"/>
  <c r="C90" i="18"/>
  <c r="F74" i="18"/>
  <c r="C3" i="34"/>
  <c r="D3" i="34"/>
  <c r="E3" i="34"/>
  <c r="B10" i="34"/>
  <c r="H25" i="18" l="1"/>
  <c r="G46" i="26"/>
  <c r="E46" i="26"/>
  <c r="F46" i="26"/>
  <c r="H46" i="26"/>
  <c r="D43" i="26"/>
  <c r="D35" i="26"/>
  <c r="D33" i="26"/>
  <c r="I30" i="29"/>
  <c r="I28" i="26"/>
  <c r="I43" i="26" s="1"/>
  <c r="H90" i="18"/>
  <c r="F90" i="18"/>
  <c r="H89" i="18"/>
  <c r="F89" i="18"/>
  <c r="H82" i="18"/>
  <c r="H83" i="18"/>
  <c r="H86" i="18"/>
  <c r="H81" i="18"/>
  <c r="H84" i="18"/>
  <c r="H80" i="18"/>
  <c r="H85" i="18"/>
  <c r="H87" i="18"/>
  <c r="G90" i="18"/>
  <c r="G89" i="18"/>
  <c r="H88" i="18"/>
  <c r="H79" i="18"/>
  <c r="E90" i="18"/>
  <c r="G79" i="18"/>
  <c r="G80" i="18"/>
  <c r="G85" i="18"/>
  <c r="G83" i="18"/>
  <c r="G84" i="18"/>
  <c r="G81" i="18"/>
  <c r="G82" i="18"/>
  <c r="G86" i="18"/>
  <c r="G87" i="18"/>
  <c r="F79" i="18"/>
  <c r="F81" i="18"/>
  <c r="F83" i="18"/>
  <c r="F84" i="18"/>
  <c r="F80" i="18"/>
  <c r="F86" i="18"/>
  <c r="F85" i="18"/>
  <c r="F82" i="18"/>
  <c r="F87" i="18"/>
  <c r="D90" i="18"/>
  <c r="E89" i="18"/>
  <c r="E83" i="18"/>
  <c r="E80" i="18"/>
  <c r="E85" i="18"/>
  <c r="E81" i="18"/>
  <c r="E84" i="18"/>
  <c r="E82" i="18"/>
  <c r="E86" i="18"/>
  <c r="E87" i="18"/>
  <c r="E88" i="18"/>
  <c r="D89" i="18"/>
  <c r="E79" i="18"/>
  <c r="D84" i="18"/>
  <c r="D83" i="18"/>
  <c r="D81" i="18"/>
  <c r="D80" i="18"/>
  <c r="D86" i="18"/>
  <c r="D85" i="18"/>
  <c r="D82" i="18"/>
  <c r="D87" i="18"/>
  <c r="D88" i="18"/>
  <c r="D79" i="18"/>
  <c r="F25" i="18"/>
  <c r="G25" i="18"/>
  <c r="E25" i="18"/>
  <c r="F22" i="31"/>
  <c r="G22" i="31"/>
  <c r="D22" i="31"/>
  <c r="E22" i="31"/>
  <c r="G26" i="23"/>
  <c r="H26" i="23"/>
  <c r="F26" i="23"/>
  <c r="D26" i="23"/>
  <c r="E26" i="23"/>
  <c r="S29" i="24"/>
  <c r="S30" i="24" s="1"/>
  <c r="S31" i="24" s="1"/>
  <c r="S32" i="24" s="1"/>
  <c r="S33" i="24" s="1"/>
  <c r="S34" i="24" s="1"/>
  <c r="S35" i="24" s="1"/>
  <c r="B22" i="34"/>
  <c r="C27" i="23"/>
  <c r="B28" i="23"/>
  <c r="I15" i="1"/>
  <c r="I28" i="1" s="1"/>
  <c r="D28" i="1"/>
  <c r="X20" i="2"/>
  <c r="C23" i="31"/>
  <c r="H23" i="31" s="1"/>
  <c r="B24" i="31"/>
  <c r="C49" i="18"/>
  <c r="I74" i="18"/>
  <c r="C46" i="31"/>
  <c r="I25" i="23"/>
  <c r="I24" i="18"/>
  <c r="I21" i="31"/>
  <c r="I73" i="18"/>
  <c r="C50" i="23"/>
  <c r="B27" i="18"/>
  <c r="C26" i="18"/>
  <c r="D26" i="18" s="1"/>
  <c r="D4" i="34"/>
  <c r="C4" i="34"/>
  <c r="B4" i="34"/>
  <c r="B3" i="34"/>
  <c r="E4" i="34"/>
  <c r="F4" i="34"/>
  <c r="G3" i="34"/>
  <c r="H26" i="18" l="1"/>
  <c r="I33" i="26"/>
  <c r="I46" i="26" s="1"/>
  <c r="D46" i="26"/>
  <c r="G91" i="18"/>
  <c r="F91" i="18"/>
  <c r="F26" i="18"/>
  <c r="G26" i="18"/>
  <c r="E26" i="18"/>
  <c r="F23" i="31"/>
  <c r="G23" i="31"/>
  <c r="D23" i="31"/>
  <c r="E23" i="31"/>
  <c r="G27" i="23"/>
  <c r="H27" i="23"/>
  <c r="F27" i="23"/>
  <c r="D27" i="23"/>
  <c r="E27" i="23"/>
  <c r="S36" i="24"/>
  <c r="I25" i="18"/>
  <c r="B29" i="23"/>
  <c r="C28" i="23"/>
  <c r="E91" i="18"/>
  <c r="F44" i="26"/>
  <c r="F45" i="26"/>
  <c r="C27" i="18"/>
  <c r="D27" i="18" s="1"/>
  <c r="B28" i="18"/>
  <c r="H91" i="18"/>
  <c r="I22" i="31"/>
  <c r="C47" i="31"/>
  <c r="D45" i="26"/>
  <c r="D44" i="26"/>
  <c r="H39" i="26"/>
  <c r="H36" i="26"/>
  <c r="E36" i="26"/>
  <c r="F36" i="26"/>
  <c r="F39" i="26"/>
  <c r="G36" i="26"/>
  <c r="G39" i="26"/>
  <c r="E39" i="26"/>
  <c r="D37" i="26"/>
  <c r="F42" i="26"/>
  <c r="D41" i="26"/>
  <c r="F40" i="26"/>
  <c r="E40" i="26"/>
  <c r="E41" i="26"/>
  <c r="D38" i="26"/>
  <c r="D39" i="26"/>
  <c r="G37" i="26"/>
  <c r="E35" i="26"/>
  <c r="H40" i="26"/>
  <c r="F41" i="26"/>
  <c r="H35" i="26"/>
  <c r="D40" i="26"/>
  <c r="F37" i="26"/>
  <c r="G35" i="26"/>
  <c r="G41" i="26"/>
  <c r="H38" i="26"/>
  <c r="G38" i="26"/>
  <c r="E42" i="26"/>
  <c r="E37" i="26"/>
  <c r="D36" i="26"/>
  <c r="G42" i="26"/>
  <c r="G40" i="26"/>
  <c r="H37" i="26"/>
  <c r="E38" i="26"/>
  <c r="H41" i="26"/>
  <c r="F35" i="26"/>
  <c r="D42" i="26"/>
  <c r="F38" i="26"/>
  <c r="H42" i="26"/>
  <c r="G34" i="26"/>
  <c r="D34" i="26"/>
  <c r="F34" i="26"/>
  <c r="H34" i="26"/>
  <c r="E34" i="26"/>
  <c r="I75" i="18"/>
  <c r="I90" i="18" s="1"/>
  <c r="D91" i="18"/>
  <c r="C51" i="23"/>
  <c r="I26" i="23"/>
  <c r="E44" i="26"/>
  <c r="E45" i="26"/>
  <c r="C50" i="18"/>
  <c r="G45" i="26"/>
  <c r="G44" i="26"/>
  <c r="H45" i="26"/>
  <c r="H44" i="26"/>
  <c r="C24" i="31"/>
  <c r="H24" i="31" s="1"/>
  <c r="B25" i="31"/>
  <c r="X21" i="2"/>
  <c r="L10" i="34"/>
  <c r="G4" i="34"/>
  <c r="H27" i="18" l="1"/>
  <c r="I79" i="18"/>
  <c r="I86" i="18"/>
  <c r="I81" i="18"/>
  <c r="I82" i="18"/>
  <c r="I80" i="18"/>
  <c r="I84" i="18"/>
  <c r="I85" i="18"/>
  <c r="I83" i="18"/>
  <c r="I87" i="18"/>
  <c r="I88" i="18"/>
  <c r="I89" i="18"/>
  <c r="F27" i="18"/>
  <c r="G27" i="18"/>
  <c r="E27" i="18"/>
  <c r="F24" i="31"/>
  <c r="G24" i="31"/>
  <c r="D24" i="31"/>
  <c r="E24" i="31"/>
  <c r="G28" i="23"/>
  <c r="H28" i="23"/>
  <c r="F28" i="23"/>
  <c r="D28" i="23"/>
  <c r="E28" i="23"/>
  <c r="S37" i="24"/>
  <c r="L22" i="34"/>
  <c r="X22" i="2"/>
  <c r="X23" i="2" s="1"/>
  <c r="X24" i="2" s="1"/>
  <c r="X25" i="2" s="1"/>
  <c r="X26" i="2" s="1"/>
  <c r="X27" i="2" s="1"/>
  <c r="X28" i="2" s="1"/>
  <c r="X29" i="2" s="1"/>
  <c r="X30" i="2" s="1"/>
  <c r="X31" i="2" s="1"/>
  <c r="X32" i="2" s="1"/>
  <c r="X33" i="2" s="1"/>
  <c r="X34" i="2" s="1"/>
  <c r="X35" i="2" s="1"/>
  <c r="X36" i="2" s="1"/>
  <c r="X37" i="2" s="1"/>
  <c r="X38" i="2" s="1"/>
  <c r="X39" i="2" s="1"/>
  <c r="X40" i="2" s="1"/>
  <c r="X41" i="2" s="1"/>
  <c r="X42" i="2" s="1"/>
  <c r="X43" i="2" s="1"/>
  <c r="X44" i="2" s="1"/>
  <c r="X45" i="2" s="1"/>
  <c r="X46" i="2" s="1"/>
  <c r="X47" i="2" s="1"/>
  <c r="X48" i="2" s="1"/>
  <c r="X49" i="2" s="1"/>
  <c r="X50" i="2" s="1"/>
  <c r="X51" i="2" s="1"/>
  <c r="X52" i="2" s="1"/>
  <c r="X53" i="2" s="1"/>
  <c r="X54" i="2" s="1"/>
  <c r="X55" i="2" s="1"/>
  <c r="X56" i="2" s="1"/>
  <c r="X57" i="2" s="1"/>
  <c r="X58" i="2" s="1"/>
  <c r="X59" i="2" s="1"/>
  <c r="X60" i="2" s="1"/>
  <c r="X61" i="2" s="1"/>
  <c r="X62" i="2" s="1"/>
  <c r="X63" i="2" s="1"/>
  <c r="X64" i="2" s="1"/>
  <c r="X65" i="2" s="1"/>
  <c r="X66" i="2" s="1"/>
  <c r="X67" i="2" s="1"/>
  <c r="X68" i="2" s="1"/>
  <c r="X69" i="2" s="1"/>
  <c r="X70" i="2" s="1"/>
  <c r="X71" i="2" s="1"/>
  <c r="X72" i="2" s="1"/>
  <c r="X73" i="2" s="1"/>
  <c r="X74" i="2" s="1"/>
  <c r="X75" i="2" s="1"/>
  <c r="X76" i="2" s="1"/>
  <c r="X77" i="2" s="1"/>
  <c r="X78" i="2" s="1"/>
  <c r="X79" i="2" s="1"/>
  <c r="X80" i="2" s="1"/>
  <c r="X81" i="2" s="1"/>
  <c r="X82" i="2" s="1"/>
  <c r="X83" i="2" s="1"/>
  <c r="X84" i="2" s="1"/>
  <c r="X85" i="2" s="1"/>
  <c r="X86" i="2" s="1"/>
  <c r="X87" i="2" s="1"/>
  <c r="X88" i="2" s="1"/>
  <c r="X89" i="2" s="1"/>
  <c r="X90" i="2" s="1"/>
  <c r="X91" i="2" s="1"/>
  <c r="X92" i="2" s="1"/>
  <c r="X93" i="2" s="1"/>
  <c r="X94" i="2" s="1"/>
  <c r="X95" i="2" s="1"/>
  <c r="X96" i="2" s="1"/>
  <c r="X97" i="2" s="1"/>
  <c r="X98" i="2" s="1"/>
  <c r="X99" i="2" s="1"/>
  <c r="X100" i="2" s="1"/>
  <c r="X101" i="2" s="1"/>
  <c r="X102" i="2" s="1"/>
  <c r="X103" i="2" s="1"/>
  <c r="X104" i="2" s="1"/>
  <c r="X105" i="2" s="1"/>
  <c r="X106" i="2" s="1"/>
  <c r="X107" i="2" s="1"/>
  <c r="X108" i="2" s="1"/>
  <c r="X109" i="2" s="1"/>
  <c r="X110" i="2" s="1"/>
  <c r="X111" i="2" s="1"/>
  <c r="X112" i="2" s="1"/>
  <c r="X113" i="2" s="1"/>
  <c r="X114" i="2" s="1"/>
  <c r="X115" i="2" s="1"/>
  <c r="X116" i="2" s="1"/>
  <c r="X117" i="2" s="1"/>
  <c r="X118" i="2" s="1"/>
  <c r="X119" i="2" s="1"/>
  <c r="X120" i="2" s="1"/>
  <c r="X121" i="2" s="1"/>
  <c r="X122" i="2" s="1"/>
  <c r="X123" i="2" s="1"/>
  <c r="X124" i="2" s="1"/>
  <c r="X125" i="2" s="1"/>
  <c r="X126" i="2" s="1"/>
  <c r="X127" i="2" s="1"/>
  <c r="X128" i="2" s="1"/>
  <c r="X129" i="2" s="1"/>
  <c r="X130" i="2" s="1"/>
  <c r="X131" i="2" s="1"/>
  <c r="X132" i="2" s="1"/>
  <c r="X133" i="2" s="1"/>
  <c r="X134" i="2" s="1"/>
  <c r="X135" i="2" s="1"/>
  <c r="X136" i="2" s="1"/>
  <c r="X137" i="2" s="1"/>
  <c r="X138" i="2" s="1"/>
  <c r="X139" i="2" s="1"/>
  <c r="X140" i="2" s="1"/>
  <c r="X141" i="2" s="1"/>
  <c r="X142" i="2" s="1"/>
  <c r="X143" i="2" s="1"/>
  <c r="X144" i="2" s="1"/>
  <c r="X145" i="2" s="1"/>
  <c r="X146" i="2" s="1"/>
  <c r="X147" i="2" s="1"/>
  <c r="X148" i="2" s="1"/>
  <c r="X149" i="2" s="1"/>
  <c r="X150" i="2" s="1"/>
  <c r="X151" i="2" s="1"/>
  <c r="X152" i="2" s="1"/>
  <c r="X153" i="2" s="1"/>
  <c r="X154" i="2" s="1"/>
  <c r="X155" i="2" s="1"/>
  <c r="X156" i="2" s="1"/>
  <c r="X157" i="2" s="1"/>
  <c r="X158" i="2" s="1"/>
  <c r="X159" i="2" s="1"/>
  <c r="X160" i="2" s="1"/>
  <c r="X161" i="2" s="1"/>
  <c r="X162" i="2" s="1"/>
  <c r="X163" i="2" s="1"/>
  <c r="X164" i="2" s="1"/>
  <c r="X165" i="2" s="1"/>
  <c r="X166" i="2" s="1"/>
  <c r="X167" i="2" s="1"/>
  <c r="X168" i="2" s="1"/>
  <c r="X169" i="2" s="1"/>
  <c r="X170" i="2" s="1"/>
  <c r="X171" i="2" s="1"/>
  <c r="X172" i="2" s="1"/>
  <c r="X173" i="2" s="1"/>
  <c r="X174" i="2" s="1"/>
  <c r="X175" i="2" s="1"/>
  <c r="X176" i="2" s="1"/>
  <c r="X177" i="2" s="1"/>
  <c r="X178" i="2" s="1"/>
  <c r="X179" i="2" s="1"/>
  <c r="X180" i="2" s="1"/>
  <c r="X181" i="2" s="1"/>
  <c r="X182" i="2" s="1"/>
  <c r="X183" i="2" s="1"/>
  <c r="X184" i="2" s="1"/>
  <c r="X185" i="2" s="1"/>
  <c r="X186" i="2" s="1"/>
  <c r="X187" i="2" s="1"/>
  <c r="X188" i="2" s="1"/>
  <c r="X189" i="2" s="1"/>
  <c r="X190" i="2" s="1"/>
  <c r="X191" i="2" s="1"/>
  <c r="X192" i="2" s="1"/>
  <c r="X193" i="2" s="1"/>
  <c r="X194" i="2" s="1"/>
  <c r="X195" i="2" s="1"/>
  <c r="X196" i="2" s="1"/>
  <c r="X197" i="2" s="1"/>
  <c r="X198" i="2" s="1"/>
  <c r="X199" i="2" s="1"/>
  <c r="X200" i="2" s="1"/>
  <c r="X201" i="2" s="1"/>
  <c r="X202" i="2" s="1"/>
  <c r="X203" i="2" s="1"/>
  <c r="X204" i="2" s="1"/>
  <c r="X205" i="2" s="1"/>
  <c r="X206" i="2" s="1"/>
  <c r="X207" i="2" s="1"/>
  <c r="X208" i="2" s="1"/>
  <c r="X209" i="2" s="1"/>
  <c r="X210" i="2" s="1"/>
  <c r="X211" i="2" s="1"/>
  <c r="X212" i="2" s="1"/>
  <c r="X213" i="2" s="1"/>
  <c r="X214" i="2" s="1"/>
  <c r="X215" i="2" s="1"/>
  <c r="X216" i="2" s="1"/>
  <c r="X217" i="2" s="1"/>
  <c r="X218" i="2" s="1"/>
  <c r="X219" i="2" s="1"/>
  <c r="X220" i="2" s="1"/>
  <c r="X221" i="2" s="1"/>
  <c r="X222" i="2" s="1"/>
  <c r="X223" i="2" s="1"/>
  <c r="X224" i="2" s="1"/>
  <c r="X225" i="2" s="1"/>
  <c r="X226" i="2" s="1"/>
  <c r="X227" i="2" s="1"/>
  <c r="X228" i="2" s="1"/>
  <c r="X229" i="2" s="1"/>
  <c r="X230" i="2" s="1"/>
  <c r="X231" i="2" s="1"/>
  <c r="X232" i="2" s="1"/>
  <c r="X233" i="2" s="1"/>
  <c r="X234" i="2" s="1"/>
  <c r="X235" i="2" s="1"/>
  <c r="X236" i="2" s="1"/>
  <c r="X237" i="2" s="1"/>
  <c r="X238" i="2" s="1"/>
  <c r="X239" i="2" s="1"/>
  <c r="X240" i="2" s="1"/>
  <c r="X241" i="2" s="1"/>
  <c r="X242" i="2" s="1"/>
  <c r="X243" i="2" s="1"/>
  <c r="X244" i="2" s="1"/>
  <c r="X245" i="2" s="1"/>
  <c r="X246" i="2" s="1"/>
  <c r="X247" i="2" s="1"/>
  <c r="X248" i="2" s="1"/>
  <c r="X249" i="2" s="1"/>
  <c r="X250" i="2" s="1"/>
  <c r="X251" i="2" s="1"/>
  <c r="X252" i="2" s="1"/>
  <c r="X253" i="2" s="1"/>
  <c r="X254" i="2" s="1"/>
  <c r="X255" i="2" s="1"/>
  <c r="X256" i="2" s="1"/>
  <c r="X257" i="2" s="1"/>
  <c r="X258" i="2" s="1"/>
  <c r="X259" i="2" s="1"/>
  <c r="X260" i="2" s="1"/>
  <c r="X261" i="2" s="1"/>
  <c r="X262" i="2" s="1"/>
  <c r="X263" i="2" s="1"/>
  <c r="X264" i="2" s="1"/>
  <c r="X265" i="2" s="1"/>
  <c r="X266" i="2" s="1"/>
  <c r="X267" i="2" s="1"/>
  <c r="X268" i="2" s="1"/>
  <c r="X269" i="2" s="1"/>
  <c r="X270" i="2" s="1"/>
  <c r="X271" i="2" s="1"/>
  <c r="X272" i="2" s="1"/>
  <c r="X273" i="2" s="1"/>
  <c r="X274" i="2" s="1"/>
  <c r="X275" i="2" s="1"/>
  <c r="X276" i="2" s="1"/>
  <c r="X277" i="2" s="1"/>
  <c r="X278" i="2" s="1"/>
  <c r="X279" i="2" s="1"/>
  <c r="X280" i="2" s="1"/>
  <c r="X281" i="2" s="1"/>
  <c r="X282" i="2" s="1"/>
  <c r="X283" i="2" s="1"/>
  <c r="X284" i="2" s="1"/>
  <c r="X285" i="2" s="1"/>
  <c r="X286" i="2" s="1"/>
  <c r="X287" i="2" s="1"/>
  <c r="X288" i="2" s="1"/>
  <c r="X289" i="2" s="1"/>
  <c r="X290" i="2" s="1"/>
  <c r="X291" i="2" s="1"/>
  <c r="X292" i="2" s="1"/>
  <c r="X293" i="2" s="1"/>
  <c r="X294" i="2" s="1"/>
  <c r="X295" i="2" s="1"/>
  <c r="X296" i="2" s="1"/>
  <c r="X297" i="2" s="1"/>
  <c r="X298" i="2" s="1"/>
  <c r="X299" i="2" s="1"/>
  <c r="X300" i="2" s="1"/>
  <c r="X301" i="2" s="1"/>
  <c r="X302" i="2" s="1"/>
  <c r="X303" i="2" s="1"/>
  <c r="X304" i="2" s="1"/>
  <c r="X305" i="2" s="1"/>
  <c r="X306" i="2" s="1"/>
  <c r="X307" i="2" s="1"/>
  <c r="X308" i="2" s="1"/>
  <c r="X309" i="2" s="1"/>
  <c r="X310" i="2" s="1"/>
  <c r="I23" i="31"/>
  <c r="C51" i="18"/>
  <c r="C25" i="31"/>
  <c r="H25" i="31" s="1"/>
  <c r="B26" i="31"/>
  <c r="C52" i="23"/>
  <c r="C48" i="31"/>
  <c r="I27" i="23"/>
  <c r="I45" i="26"/>
  <c r="I44" i="26"/>
  <c r="I40" i="26"/>
  <c r="I38" i="26"/>
  <c r="I35" i="26"/>
  <c r="I39" i="26"/>
  <c r="I37" i="26"/>
  <c r="I42" i="26"/>
  <c r="I41" i="26"/>
  <c r="I36" i="26"/>
  <c r="I34" i="26"/>
  <c r="C29" i="23"/>
  <c r="B30" i="23"/>
  <c r="I26" i="18"/>
  <c r="B29" i="18"/>
  <c r="C28" i="18"/>
  <c r="D28" i="18" s="1"/>
  <c r="H28" i="18" l="1"/>
  <c r="F28" i="18"/>
  <c r="G28" i="18"/>
  <c r="E28" i="18"/>
  <c r="F25" i="31"/>
  <c r="G25" i="31"/>
  <c r="D25" i="31"/>
  <c r="E25" i="31"/>
  <c r="G29" i="23"/>
  <c r="H29" i="23"/>
  <c r="F29" i="23"/>
  <c r="D29" i="23"/>
  <c r="E29" i="23"/>
  <c r="S38" i="24"/>
  <c r="C141" i="17"/>
  <c r="C165" i="17"/>
  <c r="C16" i="17"/>
  <c r="C149" i="17"/>
  <c r="C136" i="17"/>
  <c r="C139" i="17"/>
  <c r="C152" i="17"/>
  <c r="C18" i="17"/>
  <c r="C122" i="17"/>
  <c r="C14" i="17"/>
  <c r="D14" i="17" s="1"/>
  <c r="C34" i="17"/>
  <c r="C143" i="17"/>
  <c r="C169" i="17"/>
  <c r="C123" i="17"/>
  <c r="C43" i="17"/>
  <c r="C158" i="17"/>
  <c r="C138" i="17"/>
  <c r="C144" i="17"/>
  <c r="C26" i="17"/>
  <c r="C125" i="17"/>
  <c r="C163" i="17"/>
  <c r="C37" i="17"/>
  <c r="C30" i="17"/>
  <c r="C42" i="17"/>
  <c r="C137" i="17"/>
  <c r="C168" i="17"/>
  <c r="C145" i="17"/>
  <c r="C49" i="17"/>
  <c r="C48" i="17"/>
  <c r="C22" i="17"/>
  <c r="C25" i="17"/>
  <c r="C55" i="17"/>
  <c r="C131" i="17"/>
  <c r="C153" i="17"/>
  <c r="C20" i="17"/>
  <c r="C17" i="17"/>
  <c r="C35" i="17"/>
  <c r="C33" i="17"/>
  <c r="C52" i="17"/>
  <c r="C23" i="17"/>
  <c r="C56" i="17"/>
  <c r="C132" i="17"/>
  <c r="C167" i="17"/>
  <c r="C135" i="17"/>
  <c r="C38" i="17"/>
  <c r="C129" i="17"/>
  <c r="C171" i="17"/>
  <c r="C24" i="17"/>
  <c r="C142" i="17"/>
  <c r="C47" i="17"/>
  <c r="C58" i="17"/>
  <c r="C148" i="17"/>
  <c r="C140" i="17"/>
  <c r="C28" i="17"/>
  <c r="C57" i="17"/>
  <c r="C27" i="17"/>
  <c r="C39" i="17"/>
  <c r="C21" i="17"/>
  <c r="C15" i="17"/>
  <c r="C130" i="17"/>
  <c r="C159" i="17"/>
  <c r="C151" i="17"/>
  <c r="C133" i="17"/>
  <c r="C62" i="17"/>
  <c r="C61" i="17"/>
  <c r="C127" i="17"/>
  <c r="C147" i="17"/>
  <c r="C36" i="17"/>
  <c r="C41" i="17"/>
  <c r="C59" i="17"/>
  <c r="C154" i="17"/>
  <c r="C124" i="17"/>
  <c r="C156" i="17"/>
  <c r="C40" i="17"/>
  <c r="C157" i="17"/>
  <c r="C155" i="17"/>
  <c r="C45" i="17"/>
  <c r="C170" i="17"/>
  <c r="C146" i="17"/>
  <c r="C46" i="17"/>
  <c r="C164" i="17"/>
  <c r="C53" i="17"/>
  <c r="C44" i="17"/>
  <c r="C32" i="17"/>
  <c r="C128" i="17"/>
  <c r="C19" i="17"/>
  <c r="C63" i="17"/>
  <c r="C134" i="17"/>
  <c r="C166" i="17"/>
  <c r="C29" i="17"/>
  <c r="C160" i="17"/>
  <c r="C50" i="17"/>
  <c r="C54" i="17"/>
  <c r="C51" i="17"/>
  <c r="C161" i="17"/>
  <c r="C52" i="18"/>
  <c r="C60" i="17"/>
  <c r="C29" i="18"/>
  <c r="D29" i="18" s="1"/>
  <c r="B30" i="18"/>
  <c r="B31" i="23"/>
  <c r="C30" i="23"/>
  <c r="I24" i="31"/>
  <c r="C126" i="17"/>
  <c r="C150" i="17"/>
  <c r="C49" i="31"/>
  <c r="C53" i="23"/>
  <c r="I91" i="18"/>
  <c r="I28" i="23"/>
  <c r="C26" i="31"/>
  <c r="H26" i="31" s="1"/>
  <c r="B27" i="31"/>
  <c r="I27" i="18"/>
  <c r="C31" i="17"/>
  <c r="C162" i="17"/>
  <c r="H29" i="18" l="1"/>
  <c r="F29" i="18"/>
  <c r="G29" i="18"/>
  <c r="E29" i="18"/>
  <c r="F26" i="31"/>
  <c r="G26" i="31"/>
  <c r="D26" i="31"/>
  <c r="E26" i="31"/>
  <c r="G30" i="23"/>
  <c r="H30" i="23"/>
  <c r="F30" i="23"/>
  <c r="D30" i="23"/>
  <c r="E30" i="23"/>
  <c r="S39" i="24"/>
  <c r="F29" i="17"/>
  <c r="C83" i="17"/>
  <c r="D29" i="17"/>
  <c r="H29" i="17"/>
  <c r="E29" i="17"/>
  <c r="G29" i="17"/>
  <c r="C223" i="17"/>
  <c r="E170" i="17"/>
  <c r="G170" i="17"/>
  <c r="F170" i="17"/>
  <c r="H170" i="17"/>
  <c r="D170" i="17"/>
  <c r="E40" i="17"/>
  <c r="D40" i="17"/>
  <c r="C94" i="17"/>
  <c r="G40" i="17"/>
  <c r="F40" i="17"/>
  <c r="H40" i="17"/>
  <c r="G151" i="17"/>
  <c r="D151" i="17"/>
  <c r="F151" i="17"/>
  <c r="E151" i="17"/>
  <c r="H151" i="17"/>
  <c r="C204" i="17"/>
  <c r="H47" i="17"/>
  <c r="C101" i="17"/>
  <c r="G47" i="17"/>
  <c r="F47" i="17"/>
  <c r="E47" i="17"/>
  <c r="D47" i="17"/>
  <c r="C182" i="17"/>
  <c r="D129" i="17"/>
  <c r="F129" i="17"/>
  <c r="G129" i="17"/>
  <c r="H129" i="17"/>
  <c r="E129" i="17"/>
  <c r="F153" i="17"/>
  <c r="D153" i="17"/>
  <c r="G153" i="17"/>
  <c r="E153" i="17"/>
  <c r="C206" i="17"/>
  <c r="H153" i="17"/>
  <c r="F31" i="17"/>
  <c r="E31" i="17"/>
  <c r="G31" i="17"/>
  <c r="C85" i="17"/>
  <c r="D31" i="17"/>
  <c r="H31" i="17"/>
  <c r="D126" i="17"/>
  <c r="H126" i="17"/>
  <c r="G126" i="17"/>
  <c r="C179" i="17"/>
  <c r="E126" i="17"/>
  <c r="F126" i="17"/>
  <c r="B31" i="18"/>
  <c r="C30" i="18"/>
  <c r="D30" i="18" s="1"/>
  <c r="I28" i="18"/>
  <c r="D160" i="17"/>
  <c r="C213" i="17"/>
  <c r="E160" i="17"/>
  <c r="G160" i="17"/>
  <c r="F160" i="17"/>
  <c r="H160" i="17"/>
  <c r="E63" i="17"/>
  <c r="G63" i="17"/>
  <c r="F63" i="17"/>
  <c r="D63" i="17"/>
  <c r="H63" i="17"/>
  <c r="C117" i="17"/>
  <c r="F44" i="17"/>
  <c r="H44" i="17"/>
  <c r="E44" i="17"/>
  <c r="C98" i="17"/>
  <c r="D44" i="17"/>
  <c r="G44" i="17"/>
  <c r="H146" i="17"/>
  <c r="F146" i="17"/>
  <c r="G146" i="17"/>
  <c r="D146" i="17"/>
  <c r="C199" i="17"/>
  <c r="E146" i="17"/>
  <c r="H157" i="17"/>
  <c r="C210" i="17"/>
  <c r="E157" i="17"/>
  <c r="F157" i="17"/>
  <c r="D157" i="17"/>
  <c r="G157" i="17"/>
  <c r="G154" i="17"/>
  <c r="H154" i="17"/>
  <c r="F154" i="17"/>
  <c r="E154" i="17"/>
  <c r="C207" i="17"/>
  <c r="D154" i="17"/>
  <c r="D147" i="17"/>
  <c r="F147" i="17"/>
  <c r="E147" i="17"/>
  <c r="C200" i="17"/>
  <c r="G147" i="17"/>
  <c r="H147" i="17"/>
  <c r="F133" i="17"/>
  <c r="G133" i="17"/>
  <c r="D133" i="17"/>
  <c r="E133" i="17"/>
  <c r="H133" i="17"/>
  <c r="C186" i="17"/>
  <c r="E15" i="17"/>
  <c r="D15" i="17"/>
  <c r="G15" i="17"/>
  <c r="H15" i="17"/>
  <c r="C69" i="17"/>
  <c r="F15" i="17"/>
  <c r="D57" i="17"/>
  <c r="F57" i="17"/>
  <c r="G57" i="17"/>
  <c r="H57" i="17"/>
  <c r="C111" i="17"/>
  <c r="E57" i="17"/>
  <c r="D58" i="17"/>
  <c r="G58" i="17"/>
  <c r="H58" i="17"/>
  <c r="C112" i="17"/>
  <c r="F58" i="17"/>
  <c r="E58" i="17"/>
  <c r="F171" i="17"/>
  <c r="C224" i="17"/>
  <c r="D171" i="17"/>
  <c r="E171" i="17"/>
  <c r="G171" i="17"/>
  <c r="H171" i="17"/>
  <c r="C220" i="17"/>
  <c r="F167" i="17"/>
  <c r="H167" i="17"/>
  <c r="G167" i="17"/>
  <c r="D167" i="17"/>
  <c r="E167" i="17"/>
  <c r="E52" i="17"/>
  <c r="G52" i="17"/>
  <c r="F52" i="17"/>
  <c r="C106" i="17"/>
  <c r="D52" i="17"/>
  <c r="H52" i="17"/>
  <c r="C74" i="17"/>
  <c r="H20" i="17"/>
  <c r="D20" i="17"/>
  <c r="F20" i="17"/>
  <c r="E20" i="17"/>
  <c r="G20" i="17"/>
  <c r="F25" i="17"/>
  <c r="D25" i="17"/>
  <c r="G25" i="17"/>
  <c r="H25" i="17"/>
  <c r="E25" i="17"/>
  <c r="C79" i="17"/>
  <c r="H145" i="17"/>
  <c r="E145" i="17"/>
  <c r="D145" i="17"/>
  <c r="G145" i="17"/>
  <c r="F145" i="17"/>
  <c r="C198" i="17"/>
  <c r="F30" i="17"/>
  <c r="E30" i="17"/>
  <c r="D30" i="17"/>
  <c r="H30" i="17"/>
  <c r="G30" i="17"/>
  <c r="C84" i="17"/>
  <c r="C80" i="17"/>
  <c r="D26" i="17"/>
  <c r="H26" i="17"/>
  <c r="G26" i="17"/>
  <c r="E26" i="17"/>
  <c r="F26" i="17"/>
  <c r="F43" i="17"/>
  <c r="E43" i="17"/>
  <c r="G43" i="17"/>
  <c r="C97" i="17"/>
  <c r="D43" i="17"/>
  <c r="H43" i="17"/>
  <c r="E34" i="17"/>
  <c r="H34" i="17"/>
  <c r="D34" i="17"/>
  <c r="C88" i="17"/>
  <c r="F34" i="17"/>
  <c r="G34" i="17"/>
  <c r="G152" i="17"/>
  <c r="E152" i="17"/>
  <c r="D152" i="17"/>
  <c r="C205" i="17"/>
  <c r="F152" i="17"/>
  <c r="H152" i="17"/>
  <c r="D16" i="17"/>
  <c r="H16" i="17"/>
  <c r="E16" i="17"/>
  <c r="F16" i="17"/>
  <c r="C70" i="17"/>
  <c r="G16" i="17"/>
  <c r="I29" i="23"/>
  <c r="C53" i="18"/>
  <c r="C107" i="17"/>
  <c r="D53" i="17"/>
  <c r="G53" i="17"/>
  <c r="F53" i="17"/>
  <c r="E53" i="17"/>
  <c r="H53" i="17"/>
  <c r="E127" i="17"/>
  <c r="C180" i="17"/>
  <c r="G127" i="17"/>
  <c r="H127" i="17"/>
  <c r="D127" i="17"/>
  <c r="F127" i="17"/>
  <c r="D21" i="17"/>
  <c r="C75" i="17"/>
  <c r="F21" i="17"/>
  <c r="H21" i="17"/>
  <c r="E21" i="17"/>
  <c r="G21" i="17"/>
  <c r="F132" i="17"/>
  <c r="E132" i="17"/>
  <c r="G132" i="17"/>
  <c r="D132" i="17"/>
  <c r="H132" i="17"/>
  <c r="C185" i="17"/>
  <c r="G22" i="17"/>
  <c r="E22" i="17"/>
  <c r="H22" i="17"/>
  <c r="F22" i="17"/>
  <c r="D22" i="17"/>
  <c r="C76" i="17"/>
  <c r="C197" i="17"/>
  <c r="G144" i="17"/>
  <c r="D144" i="17"/>
  <c r="E144" i="17"/>
  <c r="H144" i="17"/>
  <c r="F144" i="17"/>
  <c r="H123" i="17"/>
  <c r="C176" i="17"/>
  <c r="F123" i="17"/>
  <c r="E123" i="17"/>
  <c r="G123" i="17"/>
  <c r="D123" i="17"/>
  <c r="C192" i="17"/>
  <c r="E139" i="17"/>
  <c r="G139" i="17"/>
  <c r="F139" i="17"/>
  <c r="D139" i="17"/>
  <c r="H139" i="17"/>
  <c r="D165" i="17"/>
  <c r="E165" i="17"/>
  <c r="G165" i="17"/>
  <c r="H165" i="17"/>
  <c r="C218" i="17"/>
  <c r="F165" i="17"/>
  <c r="C27" i="31"/>
  <c r="H27" i="31" s="1"/>
  <c r="B28" i="31"/>
  <c r="C31" i="23"/>
  <c r="B32" i="23"/>
  <c r="F60" i="17"/>
  <c r="D60" i="17"/>
  <c r="G60" i="17"/>
  <c r="C114" i="17"/>
  <c r="H60" i="17"/>
  <c r="E60" i="17"/>
  <c r="C214" i="17"/>
  <c r="H161" i="17"/>
  <c r="E161" i="17"/>
  <c r="G161" i="17"/>
  <c r="D161" i="17"/>
  <c r="F161" i="17"/>
  <c r="D54" i="17"/>
  <c r="F54" i="17"/>
  <c r="E54" i="17"/>
  <c r="C108" i="17"/>
  <c r="H54" i="17"/>
  <c r="G54" i="17"/>
  <c r="H166" i="17"/>
  <c r="G166" i="17"/>
  <c r="E166" i="17"/>
  <c r="D166" i="17"/>
  <c r="C219" i="17"/>
  <c r="F166" i="17"/>
  <c r="H128" i="17"/>
  <c r="E128" i="17"/>
  <c r="F128" i="17"/>
  <c r="C181" i="17"/>
  <c r="D128" i="17"/>
  <c r="G128" i="17"/>
  <c r="C217" i="17"/>
  <c r="H164" i="17"/>
  <c r="G164" i="17"/>
  <c r="D164" i="17"/>
  <c r="F164" i="17"/>
  <c r="E164" i="17"/>
  <c r="D45" i="17"/>
  <c r="F45" i="17"/>
  <c r="E45" i="17"/>
  <c r="G45" i="17"/>
  <c r="H45" i="17"/>
  <c r="C99" i="17"/>
  <c r="C209" i="17"/>
  <c r="G156" i="17"/>
  <c r="H156" i="17"/>
  <c r="E156" i="17"/>
  <c r="F156" i="17"/>
  <c r="D156" i="17"/>
  <c r="F41" i="17"/>
  <c r="C95" i="17"/>
  <c r="D41" i="17"/>
  <c r="E41" i="17"/>
  <c r="H41" i="17"/>
  <c r="G41" i="17"/>
  <c r="E61" i="17"/>
  <c r="F61" i="17"/>
  <c r="C115" i="17"/>
  <c r="H61" i="17"/>
  <c r="D61" i="17"/>
  <c r="G61" i="17"/>
  <c r="G159" i="17"/>
  <c r="H159" i="17"/>
  <c r="D159" i="17"/>
  <c r="F159" i="17"/>
  <c r="C212" i="17"/>
  <c r="E159" i="17"/>
  <c r="D39" i="17"/>
  <c r="H39" i="17"/>
  <c r="G39" i="17"/>
  <c r="C93" i="17"/>
  <c r="E39" i="17"/>
  <c r="F39" i="17"/>
  <c r="E140" i="17"/>
  <c r="D140" i="17"/>
  <c r="H140" i="17"/>
  <c r="F140" i="17"/>
  <c r="G140" i="17"/>
  <c r="C193" i="17"/>
  <c r="E142" i="17"/>
  <c r="F142" i="17"/>
  <c r="G142" i="17"/>
  <c r="D142" i="17"/>
  <c r="C195" i="17"/>
  <c r="H142" i="17"/>
  <c r="E38" i="17"/>
  <c r="H38" i="17"/>
  <c r="D38" i="17"/>
  <c r="F38" i="17"/>
  <c r="G38" i="17"/>
  <c r="C92" i="17"/>
  <c r="C110" i="17"/>
  <c r="F56" i="17"/>
  <c r="H56" i="17"/>
  <c r="G56" i="17"/>
  <c r="E56" i="17"/>
  <c r="D56" i="17"/>
  <c r="C89" i="17"/>
  <c r="G35" i="17"/>
  <c r="E35" i="17"/>
  <c r="H35" i="17"/>
  <c r="D35" i="17"/>
  <c r="F35" i="17"/>
  <c r="E131" i="17"/>
  <c r="F131" i="17"/>
  <c r="H131" i="17"/>
  <c r="C184" i="17"/>
  <c r="D131" i="17"/>
  <c r="G131" i="17"/>
  <c r="E48" i="17"/>
  <c r="C102" i="17"/>
  <c r="H48" i="17"/>
  <c r="D48" i="17"/>
  <c r="G48" i="17"/>
  <c r="F48" i="17"/>
  <c r="E137" i="17"/>
  <c r="D137" i="17"/>
  <c r="F137" i="17"/>
  <c r="H137" i="17"/>
  <c r="C190" i="17"/>
  <c r="G137" i="17"/>
  <c r="D163" i="17"/>
  <c r="G163" i="17"/>
  <c r="F163" i="17"/>
  <c r="C216" i="17"/>
  <c r="H163" i="17"/>
  <c r="E163" i="17"/>
  <c r="H138" i="17"/>
  <c r="F138" i="17"/>
  <c r="G138" i="17"/>
  <c r="C191" i="17"/>
  <c r="D138" i="17"/>
  <c r="E138" i="17"/>
  <c r="D169" i="17"/>
  <c r="F169" i="17"/>
  <c r="C222" i="17"/>
  <c r="E169" i="17"/>
  <c r="G169" i="17"/>
  <c r="H169" i="17"/>
  <c r="E122" i="17"/>
  <c r="F122" i="17"/>
  <c r="G122" i="17"/>
  <c r="D122" i="17"/>
  <c r="H122" i="17"/>
  <c r="C175" i="17"/>
  <c r="F136" i="17"/>
  <c r="C189" i="17"/>
  <c r="D136" i="17"/>
  <c r="H136" i="17"/>
  <c r="G136" i="17"/>
  <c r="E136" i="17"/>
  <c r="D141" i="17"/>
  <c r="G141" i="17"/>
  <c r="H141" i="17"/>
  <c r="F141" i="17"/>
  <c r="C194" i="17"/>
  <c r="E141" i="17"/>
  <c r="I25" i="31"/>
  <c r="C54" i="23"/>
  <c r="H51" i="17"/>
  <c r="D51" i="17"/>
  <c r="E51" i="17"/>
  <c r="F51" i="17"/>
  <c r="C105" i="17"/>
  <c r="G51" i="17"/>
  <c r="G19" i="17"/>
  <c r="E19" i="17"/>
  <c r="H19" i="17"/>
  <c r="C73" i="17"/>
  <c r="F19" i="17"/>
  <c r="D19" i="17"/>
  <c r="G59" i="17"/>
  <c r="H59" i="17"/>
  <c r="D59" i="17"/>
  <c r="F59" i="17"/>
  <c r="E59" i="17"/>
  <c r="C113" i="17"/>
  <c r="H28" i="17"/>
  <c r="F28" i="17"/>
  <c r="C82" i="17"/>
  <c r="G28" i="17"/>
  <c r="D28" i="17"/>
  <c r="E28" i="17"/>
  <c r="F33" i="17"/>
  <c r="D33" i="17"/>
  <c r="H33" i="17"/>
  <c r="G33" i="17"/>
  <c r="C87" i="17"/>
  <c r="E33" i="17"/>
  <c r="G168" i="17"/>
  <c r="H168" i="17"/>
  <c r="F168" i="17"/>
  <c r="C221" i="17"/>
  <c r="E168" i="17"/>
  <c r="D168" i="17"/>
  <c r="F37" i="17"/>
  <c r="H37" i="17"/>
  <c r="C91" i="17"/>
  <c r="D37" i="17"/>
  <c r="E37" i="17"/>
  <c r="G37" i="17"/>
  <c r="E14" i="17"/>
  <c r="H14" i="17"/>
  <c r="C68" i="17"/>
  <c r="G14" i="17"/>
  <c r="F14" i="17"/>
  <c r="G162" i="17"/>
  <c r="C215" i="17"/>
  <c r="F162" i="17"/>
  <c r="E162" i="17"/>
  <c r="D162" i="17"/>
  <c r="H162" i="17"/>
  <c r="C50" i="31"/>
  <c r="C203" i="17"/>
  <c r="D150" i="17"/>
  <c r="E150" i="17"/>
  <c r="G150" i="17"/>
  <c r="F150" i="17"/>
  <c r="H150" i="17"/>
  <c r="D50" i="17"/>
  <c r="E50" i="17"/>
  <c r="H50" i="17"/>
  <c r="G50" i="17"/>
  <c r="F50" i="17"/>
  <c r="C104" i="17"/>
  <c r="H134" i="17"/>
  <c r="E134" i="17"/>
  <c r="F134" i="17"/>
  <c r="G134" i="17"/>
  <c r="D134" i="17"/>
  <c r="C187" i="17"/>
  <c r="F32" i="17"/>
  <c r="C86" i="17"/>
  <c r="D32" i="17"/>
  <c r="E32" i="17"/>
  <c r="G32" i="17"/>
  <c r="H32" i="17"/>
  <c r="G46" i="17"/>
  <c r="E46" i="17"/>
  <c r="D46" i="17"/>
  <c r="H46" i="17"/>
  <c r="F46" i="17"/>
  <c r="C100" i="17"/>
  <c r="F155" i="17"/>
  <c r="C208" i="17"/>
  <c r="G155" i="17"/>
  <c r="D155" i="17"/>
  <c r="E155" i="17"/>
  <c r="H155" i="17"/>
  <c r="D124" i="17"/>
  <c r="H124" i="17"/>
  <c r="F124" i="17"/>
  <c r="G124" i="17"/>
  <c r="C177" i="17"/>
  <c r="E124" i="17"/>
  <c r="E36" i="17"/>
  <c r="C90" i="17"/>
  <c r="H36" i="17"/>
  <c r="G36" i="17"/>
  <c r="D36" i="17"/>
  <c r="F36" i="17"/>
  <c r="G62" i="17"/>
  <c r="F62" i="17"/>
  <c r="H62" i="17"/>
  <c r="C116" i="17"/>
  <c r="D62" i="17"/>
  <c r="E62" i="17"/>
  <c r="G130" i="17"/>
  <c r="H130" i="17"/>
  <c r="D130" i="17"/>
  <c r="C183" i="17"/>
  <c r="E130" i="17"/>
  <c r="F130" i="17"/>
  <c r="E27" i="17"/>
  <c r="H27" i="17"/>
  <c r="G27" i="17"/>
  <c r="D27" i="17"/>
  <c r="C81" i="17"/>
  <c r="F27" i="17"/>
  <c r="H148" i="17"/>
  <c r="G148" i="17"/>
  <c r="E148" i="17"/>
  <c r="D148" i="17"/>
  <c r="C201" i="17"/>
  <c r="F148" i="17"/>
  <c r="E24" i="17"/>
  <c r="G24" i="17"/>
  <c r="D24" i="17"/>
  <c r="C78" i="17"/>
  <c r="F24" i="17"/>
  <c r="H24" i="17"/>
  <c r="G135" i="17"/>
  <c r="E135" i="17"/>
  <c r="C188" i="17"/>
  <c r="F135" i="17"/>
  <c r="D135" i="17"/>
  <c r="H135" i="17"/>
  <c r="C77" i="17"/>
  <c r="D23" i="17"/>
  <c r="F23" i="17"/>
  <c r="E23" i="17"/>
  <c r="G23" i="17"/>
  <c r="H23" i="17"/>
  <c r="F17" i="17"/>
  <c r="D17" i="17"/>
  <c r="G17" i="17"/>
  <c r="H17" i="17"/>
  <c r="C71" i="17"/>
  <c r="E17" i="17"/>
  <c r="F55" i="17"/>
  <c r="D55" i="17"/>
  <c r="G55" i="17"/>
  <c r="E55" i="17"/>
  <c r="C109" i="17"/>
  <c r="H55" i="17"/>
  <c r="F49" i="17"/>
  <c r="C103" i="17"/>
  <c r="E49" i="17"/>
  <c r="D49" i="17"/>
  <c r="H49" i="17"/>
  <c r="G49" i="17"/>
  <c r="D42" i="17"/>
  <c r="H42" i="17"/>
  <c r="C96" i="17"/>
  <c r="E42" i="17"/>
  <c r="G42" i="17"/>
  <c r="F42" i="17"/>
  <c r="F125" i="17"/>
  <c r="D125" i="17"/>
  <c r="H125" i="17"/>
  <c r="G125" i="17"/>
  <c r="E125" i="17"/>
  <c r="C178" i="17"/>
  <c r="D158" i="17"/>
  <c r="C211" i="17"/>
  <c r="E158" i="17"/>
  <c r="G158" i="17"/>
  <c r="H158" i="17"/>
  <c r="F158" i="17"/>
  <c r="G143" i="17"/>
  <c r="E143" i="17"/>
  <c r="C196" i="17"/>
  <c r="D143" i="17"/>
  <c r="F143" i="17"/>
  <c r="H143" i="17"/>
  <c r="E18" i="17"/>
  <c r="F18" i="17"/>
  <c r="C72" i="17"/>
  <c r="G18" i="17"/>
  <c r="H18" i="17"/>
  <c r="D18" i="17"/>
  <c r="H149" i="17"/>
  <c r="G149" i="17"/>
  <c r="F149" i="17"/>
  <c r="C202" i="17"/>
  <c r="E149" i="17"/>
  <c r="D149" i="17"/>
  <c r="H30" i="18" l="1"/>
  <c r="I61" i="17"/>
  <c r="I63" i="17"/>
  <c r="I62" i="17"/>
  <c r="I60" i="17"/>
  <c r="I59" i="17"/>
  <c r="I58" i="17"/>
  <c r="I57" i="17"/>
  <c r="I56" i="17"/>
  <c r="I55" i="17"/>
  <c r="I54" i="17"/>
  <c r="I53" i="17"/>
  <c r="I52" i="17"/>
  <c r="I51" i="17"/>
  <c r="I50" i="17"/>
  <c r="I49" i="17"/>
  <c r="I44" i="17"/>
  <c r="I47" i="17"/>
  <c r="I48" i="17"/>
  <c r="I45" i="17"/>
  <c r="I46" i="17"/>
  <c r="I43" i="17"/>
  <c r="I42" i="17"/>
  <c r="I41" i="17"/>
  <c r="I40" i="17"/>
  <c r="I38" i="17"/>
  <c r="I39" i="17"/>
  <c r="I37" i="17"/>
  <c r="I35" i="17"/>
  <c r="I36" i="17"/>
  <c r="I34" i="17"/>
  <c r="I32" i="17"/>
  <c r="I33" i="17"/>
  <c r="I30" i="17"/>
  <c r="I31" i="17"/>
  <c r="I29" i="17"/>
  <c r="I28" i="17"/>
  <c r="I27" i="17"/>
  <c r="I26" i="17"/>
  <c r="I25" i="17"/>
  <c r="I24" i="17"/>
  <c r="I23" i="17"/>
  <c r="I22" i="17"/>
  <c r="I21" i="17"/>
  <c r="I20" i="17"/>
  <c r="I19" i="17"/>
  <c r="I16" i="17"/>
  <c r="I18" i="17"/>
  <c r="I17" i="17"/>
  <c r="I15" i="17"/>
  <c r="I14" i="17"/>
  <c r="F30" i="18"/>
  <c r="G30" i="18"/>
  <c r="E30" i="18"/>
  <c r="F27" i="31"/>
  <c r="G27" i="31"/>
  <c r="D27" i="31"/>
  <c r="E27" i="31"/>
  <c r="G31" i="23"/>
  <c r="H31" i="23"/>
  <c r="F31" i="23"/>
  <c r="D31" i="23"/>
  <c r="E31" i="23"/>
  <c r="S40" i="24"/>
  <c r="I169" i="17"/>
  <c r="I163" i="17"/>
  <c r="I135" i="17"/>
  <c r="I150" i="17"/>
  <c r="G172" i="17"/>
  <c r="G222" i="17" s="1"/>
  <c r="C28" i="31"/>
  <c r="H28" i="31" s="1"/>
  <c r="B29" i="31"/>
  <c r="I162" i="17"/>
  <c r="H64" i="17"/>
  <c r="H86" i="17" s="1"/>
  <c r="I30" i="23"/>
  <c r="I128" i="17"/>
  <c r="C31" i="18"/>
  <c r="D31" i="18" s="1"/>
  <c r="B32" i="18"/>
  <c r="I124" i="17"/>
  <c r="I134" i="17"/>
  <c r="E64" i="17"/>
  <c r="E72" i="17" s="1"/>
  <c r="I141" i="17"/>
  <c r="I136" i="17"/>
  <c r="E172" i="17"/>
  <c r="E211" i="17" s="1"/>
  <c r="I138" i="17"/>
  <c r="I149" i="17"/>
  <c r="I125" i="17"/>
  <c r="D172" i="17"/>
  <c r="D188" i="17" s="1"/>
  <c r="I142" i="17"/>
  <c r="I140" i="17"/>
  <c r="I164" i="17"/>
  <c r="I166" i="17"/>
  <c r="I165" i="17"/>
  <c r="I144" i="17"/>
  <c r="I154" i="17"/>
  <c r="C54" i="18"/>
  <c r="I153" i="17"/>
  <c r="D64" i="17"/>
  <c r="D87" i="17" s="1"/>
  <c r="F172" i="17"/>
  <c r="F209" i="17" s="1"/>
  <c r="I137" i="17"/>
  <c r="I156" i="17"/>
  <c r="C32" i="23"/>
  <c r="B33" i="23"/>
  <c r="C51" i="31"/>
  <c r="I139" i="17"/>
  <c r="I127" i="17"/>
  <c r="I29" i="18"/>
  <c r="I167" i="17"/>
  <c r="I146" i="17"/>
  <c r="I129" i="17"/>
  <c r="I151" i="17"/>
  <c r="I170" i="17"/>
  <c r="I145" i="17"/>
  <c r="I143" i="17"/>
  <c r="I148" i="17"/>
  <c r="I155" i="17"/>
  <c r="F64" i="17"/>
  <c r="F95" i="17" s="1"/>
  <c r="I168" i="17"/>
  <c r="I158" i="17"/>
  <c r="I130" i="17"/>
  <c r="I26" i="31"/>
  <c r="G64" i="17"/>
  <c r="G116" i="17" s="1"/>
  <c r="I122" i="17"/>
  <c r="H172" i="17"/>
  <c r="H222" i="17" s="1"/>
  <c r="I131" i="17"/>
  <c r="I159" i="17"/>
  <c r="I161" i="17"/>
  <c r="C55" i="23"/>
  <c r="I123" i="17"/>
  <c r="I132" i="17"/>
  <c r="I152" i="17"/>
  <c r="I171" i="17"/>
  <c r="I133" i="17"/>
  <c r="I147" i="17"/>
  <c r="I157" i="17"/>
  <c r="I160" i="17"/>
  <c r="I126" i="17"/>
  <c r="E32" i="34"/>
  <c r="E37" i="34"/>
  <c r="B37" i="34"/>
  <c r="C32" i="34"/>
  <c r="D37" i="34"/>
  <c r="C37" i="34"/>
  <c r="B32" i="34"/>
  <c r="D32" i="34"/>
  <c r="F37" i="34"/>
  <c r="F32" i="34"/>
  <c r="F83" i="17" l="1"/>
  <c r="F73" i="17"/>
  <c r="E88" i="17"/>
  <c r="F93" i="17"/>
  <c r="F104" i="17"/>
  <c r="E82" i="17"/>
  <c r="F86" i="17"/>
  <c r="E112" i="17"/>
  <c r="F79" i="17"/>
  <c r="E114" i="17"/>
  <c r="E116" i="17"/>
  <c r="E115" i="17"/>
  <c r="F106" i="17"/>
  <c r="E109" i="17"/>
  <c r="E95" i="17"/>
  <c r="E70" i="17"/>
  <c r="E73" i="17"/>
  <c r="F96" i="17"/>
  <c r="E113" i="17"/>
  <c r="E80" i="17"/>
  <c r="E78" i="17"/>
  <c r="F101" i="17"/>
  <c r="F107" i="17"/>
  <c r="E86" i="17"/>
  <c r="E75" i="17"/>
  <c r="E69" i="17"/>
  <c r="F78" i="17"/>
  <c r="F100" i="17"/>
  <c r="D85" i="17"/>
  <c r="H107" i="17"/>
  <c r="G101" i="17"/>
  <c r="H98" i="17"/>
  <c r="H111" i="17"/>
  <c r="G74" i="17"/>
  <c r="F80" i="17"/>
  <c r="G70" i="17"/>
  <c r="E76" i="17"/>
  <c r="G115" i="17"/>
  <c r="F110" i="17"/>
  <c r="H83" i="17"/>
  <c r="H85" i="17"/>
  <c r="G69" i="17"/>
  <c r="D106" i="17"/>
  <c r="F84" i="17"/>
  <c r="D97" i="17"/>
  <c r="F75" i="17"/>
  <c r="E94" i="17"/>
  <c r="G85" i="17"/>
  <c r="E111" i="17"/>
  <c r="D79" i="17"/>
  <c r="H97" i="17"/>
  <c r="F76" i="17"/>
  <c r="G108" i="17"/>
  <c r="H92" i="17"/>
  <c r="F102" i="17"/>
  <c r="F113" i="17"/>
  <c r="D91" i="17"/>
  <c r="G90" i="17"/>
  <c r="F81" i="17"/>
  <c r="H77" i="17"/>
  <c r="D103" i="17"/>
  <c r="D72" i="17"/>
  <c r="D70" i="17"/>
  <c r="G114" i="17"/>
  <c r="D93" i="17"/>
  <c r="H102" i="17"/>
  <c r="F91" i="17"/>
  <c r="D94" i="17"/>
  <c r="F98" i="17"/>
  <c r="D112" i="17"/>
  <c r="G79" i="17"/>
  <c r="D76" i="17"/>
  <c r="H73" i="17"/>
  <c r="E104" i="17"/>
  <c r="G103" i="17"/>
  <c r="E92" i="17"/>
  <c r="G100" i="17"/>
  <c r="G96" i="17"/>
  <c r="E90" i="17"/>
  <c r="G109" i="17"/>
  <c r="G82" i="17"/>
  <c r="F90" i="17"/>
  <c r="H114" i="17"/>
  <c r="G93" i="17"/>
  <c r="E105" i="17"/>
  <c r="H90" i="17"/>
  <c r="G71" i="17"/>
  <c r="H72" i="17"/>
  <c r="G81" i="17"/>
  <c r="H100" i="17"/>
  <c r="H87" i="17"/>
  <c r="F85" i="17"/>
  <c r="G98" i="17"/>
  <c r="G112" i="17"/>
  <c r="H79" i="17"/>
  <c r="H88" i="17"/>
  <c r="D107" i="17"/>
  <c r="G99" i="17"/>
  <c r="H93" i="17"/>
  <c r="D110" i="17"/>
  <c r="G94" i="17"/>
  <c r="E117" i="17"/>
  <c r="D111" i="17"/>
  <c r="D74" i="17"/>
  <c r="G84" i="17"/>
  <c r="D88" i="17"/>
  <c r="H76" i="17"/>
  <c r="F94" i="17"/>
  <c r="G117" i="17"/>
  <c r="G106" i="17"/>
  <c r="E84" i="17"/>
  <c r="F70" i="17"/>
  <c r="D114" i="17"/>
  <c r="F99" i="17"/>
  <c r="G110" i="17"/>
  <c r="F105" i="17"/>
  <c r="F82" i="17"/>
  <c r="G104" i="17"/>
  <c r="F116" i="17"/>
  <c r="G78" i="17"/>
  <c r="H71" i="17"/>
  <c r="H96" i="17"/>
  <c r="G97" i="17"/>
  <c r="D75" i="17"/>
  <c r="E99" i="17"/>
  <c r="E93" i="17"/>
  <c r="H105" i="17"/>
  <c r="D104" i="17"/>
  <c r="H94" i="17"/>
  <c r="D98" i="17"/>
  <c r="F112" i="17"/>
  <c r="D84" i="17"/>
  <c r="E108" i="17"/>
  <c r="G113" i="17"/>
  <c r="D81" i="17"/>
  <c r="G72" i="17"/>
  <c r="G73" i="17"/>
  <c r="D116" i="17"/>
  <c r="F114" i="17"/>
  <c r="H116" i="17"/>
  <c r="F103" i="17"/>
  <c r="H91" i="17"/>
  <c r="E77" i="17"/>
  <c r="H108" i="17"/>
  <c r="G92" i="17"/>
  <c r="D113" i="17"/>
  <c r="E81" i="17"/>
  <c r="E103" i="17"/>
  <c r="E91" i="17"/>
  <c r="F77" i="17"/>
  <c r="H95" i="17"/>
  <c r="H104" i="17"/>
  <c r="D69" i="17"/>
  <c r="H84" i="17"/>
  <c r="G88" i="17"/>
  <c r="H89" i="17"/>
  <c r="H117" i="17"/>
  <c r="H112" i="17"/>
  <c r="H80" i="17"/>
  <c r="H101" i="17"/>
  <c r="H69" i="17"/>
  <c r="H106" i="17"/>
  <c r="G80" i="17"/>
  <c r="G95" i="17"/>
  <c r="G89" i="17"/>
  <c r="H78" i="17"/>
  <c r="D109" i="17"/>
  <c r="D92" i="17"/>
  <c r="D101" i="17"/>
  <c r="D95" i="17"/>
  <c r="H113" i="17"/>
  <c r="D71" i="17"/>
  <c r="D108" i="17"/>
  <c r="G86" i="17"/>
  <c r="D78" i="17"/>
  <c r="H103" i="17"/>
  <c r="G91" i="17"/>
  <c r="H99" i="17"/>
  <c r="D89" i="17"/>
  <c r="D82" i="17"/>
  <c r="D96" i="17"/>
  <c r="D105" i="17"/>
  <c r="H110" i="17"/>
  <c r="D83" i="17"/>
  <c r="D117" i="17"/>
  <c r="F69" i="17"/>
  <c r="H74" i="17"/>
  <c r="D80" i="17"/>
  <c r="H70" i="17"/>
  <c r="G75" i="17"/>
  <c r="F115" i="17"/>
  <c r="F92" i="17"/>
  <c r="D102" i="17"/>
  <c r="E85" i="17"/>
  <c r="E98" i="17"/>
  <c r="E106" i="17"/>
  <c r="E79" i="17"/>
  <c r="F97" i="17"/>
  <c r="G107" i="17"/>
  <c r="E83" i="17"/>
  <c r="E101" i="17"/>
  <c r="F111" i="17"/>
  <c r="F74" i="17"/>
  <c r="E97" i="17"/>
  <c r="H75" i="17"/>
  <c r="F108" i="17"/>
  <c r="H115" i="17"/>
  <c r="F89" i="17"/>
  <c r="D73" i="17"/>
  <c r="G87" i="17"/>
  <c r="E100" i="17"/>
  <c r="H81" i="17"/>
  <c r="D77" i="17"/>
  <c r="H109" i="17"/>
  <c r="F72" i="17"/>
  <c r="F88" i="17"/>
  <c r="G76" i="17"/>
  <c r="D115" i="17"/>
  <c r="E89" i="17"/>
  <c r="F87" i="17"/>
  <c r="G83" i="17"/>
  <c r="F117" i="17"/>
  <c r="G111" i="17"/>
  <c r="E74" i="17"/>
  <c r="E107" i="17"/>
  <c r="E110" i="17"/>
  <c r="E87" i="17"/>
  <c r="E71" i="17"/>
  <c r="D99" i="17"/>
  <c r="H82" i="17"/>
  <c r="F109" i="17"/>
  <c r="D100" i="17"/>
  <c r="F71" i="17"/>
  <c r="G105" i="17"/>
  <c r="E96" i="17"/>
  <c r="E102" i="17"/>
  <c r="D86" i="17"/>
  <c r="G77" i="17"/>
  <c r="D90" i="17"/>
  <c r="G102" i="17"/>
  <c r="H68" i="17"/>
  <c r="G68" i="17"/>
  <c r="F68" i="17"/>
  <c r="E68" i="17"/>
  <c r="D68" i="17"/>
  <c r="H31" i="18"/>
  <c r="I64" i="17"/>
  <c r="I72" i="17" s="1"/>
  <c r="F31" i="18"/>
  <c r="G31" i="18"/>
  <c r="E31" i="18"/>
  <c r="F28" i="31"/>
  <c r="G28" i="31"/>
  <c r="D28" i="31"/>
  <c r="E28" i="31"/>
  <c r="G32" i="23"/>
  <c r="H32" i="23"/>
  <c r="F32" i="23"/>
  <c r="D32" i="23"/>
  <c r="E32" i="23"/>
  <c r="C132" i="25"/>
  <c r="C115" i="25"/>
  <c r="H129" i="25" s="1"/>
  <c r="K115" i="25"/>
  <c r="P129" i="25" s="1"/>
  <c r="C98" i="25"/>
  <c r="H112" i="25" s="1"/>
  <c r="C149" i="25"/>
  <c r="H163" i="25" s="1"/>
  <c r="K13" i="25"/>
  <c r="K30" i="25"/>
  <c r="K98" i="25"/>
  <c r="C81" i="25"/>
  <c r="H95" i="25" s="1"/>
  <c r="C30" i="25"/>
  <c r="K47" i="25"/>
  <c r="P61" i="25" s="1"/>
  <c r="C64" i="25"/>
  <c r="H78" i="25" s="1"/>
  <c r="K64" i="25"/>
  <c r="P78" i="25" s="1"/>
  <c r="K81" i="25"/>
  <c r="P95" i="25" s="1"/>
  <c r="C47" i="25"/>
  <c r="H61" i="25" s="1"/>
  <c r="C13" i="25"/>
  <c r="K149" i="25"/>
  <c r="P163" i="25" s="1"/>
  <c r="K132" i="25"/>
  <c r="P146" i="25" s="1"/>
  <c r="G221" i="17"/>
  <c r="D221" i="17"/>
  <c r="D182" i="17"/>
  <c r="G190" i="17"/>
  <c r="G184" i="17"/>
  <c r="G207" i="17"/>
  <c r="G177" i="17"/>
  <c r="G211" i="17"/>
  <c r="D224" i="17"/>
  <c r="D223" i="17"/>
  <c r="D213" i="17"/>
  <c r="D185" i="17"/>
  <c r="D211" i="17"/>
  <c r="D186" i="17"/>
  <c r="D205" i="17"/>
  <c r="D214" i="17"/>
  <c r="D183" i="17"/>
  <c r="G178" i="17"/>
  <c r="G219" i="17"/>
  <c r="H198" i="17"/>
  <c r="H180" i="17"/>
  <c r="H182" i="17"/>
  <c r="E218" i="17"/>
  <c r="F213" i="17"/>
  <c r="G220" i="17"/>
  <c r="G176" i="17"/>
  <c r="G181" i="17"/>
  <c r="H223" i="17"/>
  <c r="H204" i="17"/>
  <c r="H210" i="17"/>
  <c r="G197" i="17"/>
  <c r="D210" i="17"/>
  <c r="G200" i="17"/>
  <c r="D176" i="17"/>
  <c r="D184" i="17"/>
  <c r="D208" i="17"/>
  <c r="D196" i="17"/>
  <c r="D199" i="17"/>
  <c r="G218" i="17"/>
  <c r="D207" i="17"/>
  <c r="G180" i="17"/>
  <c r="H176" i="17"/>
  <c r="G216" i="17"/>
  <c r="G179" i="17"/>
  <c r="G205" i="17"/>
  <c r="G196" i="17"/>
  <c r="D195" i="17"/>
  <c r="G204" i="17"/>
  <c r="G206" i="17"/>
  <c r="G199" i="17"/>
  <c r="D200" i="17"/>
  <c r="G209" i="17"/>
  <c r="G182" i="17"/>
  <c r="G186" i="17"/>
  <c r="D197" i="17"/>
  <c r="G192" i="17"/>
  <c r="G214" i="17"/>
  <c r="G202" i="17"/>
  <c r="G223" i="17"/>
  <c r="G183" i="17"/>
  <c r="G193" i="17"/>
  <c r="G215" i="17"/>
  <c r="D212" i="17"/>
  <c r="D198" i="17"/>
  <c r="G210" i="17"/>
  <c r="D192" i="17"/>
  <c r="D179" i="17"/>
  <c r="D220" i="17"/>
  <c r="H193" i="17"/>
  <c r="H175" i="17"/>
  <c r="G208" i="17"/>
  <c r="D201" i="17"/>
  <c r="G224" i="17"/>
  <c r="D204" i="17"/>
  <c r="H200" i="17"/>
  <c r="D180" i="17"/>
  <c r="D209" i="17"/>
  <c r="D190" i="17"/>
  <c r="G194" i="17"/>
  <c r="D206" i="17"/>
  <c r="G213" i="17"/>
  <c r="G185" i="17"/>
  <c r="D218" i="17"/>
  <c r="D219" i="17"/>
  <c r="G187" i="17"/>
  <c r="G201" i="17"/>
  <c r="D178" i="17"/>
  <c r="D202" i="17"/>
  <c r="G203" i="17"/>
  <c r="G188" i="17"/>
  <c r="G195" i="17"/>
  <c r="H203" i="17"/>
  <c r="E198" i="17"/>
  <c r="H220" i="17"/>
  <c r="E204" i="17"/>
  <c r="D217" i="17"/>
  <c r="D175" i="17"/>
  <c r="H215" i="17"/>
  <c r="H183" i="17"/>
  <c r="D191" i="17"/>
  <c r="H178" i="17"/>
  <c r="H184" i="17"/>
  <c r="E179" i="17"/>
  <c r="H219" i="17"/>
  <c r="H187" i="17"/>
  <c r="E223" i="17"/>
  <c r="F191" i="17"/>
  <c r="H190" i="17"/>
  <c r="D194" i="17"/>
  <c r="D215" i="17"/>
  <c r="E197" i="17"/>
  <c r="E195" i="17"/>
  <c r="E205" i="17"/>
  <c r="D193" i="17"/>
  <c r="D189" i="17"/>
  <c r="C33" i="23"/>
  <c r="B34" i="23"/>
  <c r="C34" i="23" s="1"/>
  <c r="F200" i="17"/>
  <c r="I30" i="18"/>
  <c r="F198" i="17"/>
  <c r="F192" i="17"/>
  <c r="H224" i="17"/>
  <c r="E187" i="17"/>
  <c r="F204" i="17"/>
  <c r="E200" i="17"/>
  <c r="H213" i="17"/>
  <c r="E207" i="17"/>
  <c r="E220" i="17"/>
  <c r="H185" i="17"/>
  <c r="F214" i="17"/>
  <c r="E217" i="17"/>
  <c r="F212" i="17"/>
  <c r="H195" i="17"/>
  <c r="F175" i="17"/>
  <c r="E194" i="17"/>
  <c r="H221" i="17"/>
  <c r="F182" i="17"/>
  <c r="H207" i="17"/>
  <c r="F222" i="17"/>
  <c r="E189" i="17"/>
  <c r="H188" i="17"/>
  <c r="H196" i="17"/>
  <c r="E190" i="17"/>
  <c r="E175" i="17"/>
  <c r="E221" i="17"/>
  <c r="F202" i="17"/>
  <c r="E177" i="17"/>
  <c r="B33" i="18"/>
  <c r="C32" i="18"/>
  <c r="D32" i="18" s="1"/>
  <c r="H199" i="17"/>
  <c r="E202" i="17"/>
  <c r="F197" i="17"/>
  <c r="F189" i="17"/>
  <c r="F221" i="17"/>
  <c r="H192" i="17"/>
  <c r="E214" i="17"/>
  <c r="G198" i="17"/>
  <c r="D216" i="17"/>
  <c r="I172" i="17"/>
  <c r="I185" i="17" s="1"/>
  <c r="F199" i="17"/>
  <c r="F194" i="17"/>
  <c r="F216" i="17"/>
  <c r="E182" i="17"/>
  <c r="E215" i="17"/>
  <c r="F188" i="17"/>
  <c r="C55" i="18"/>
  <c r="E210" i="17"/>
  <c r="F224" i="17"/>
  <c r="F205" i="17"/>
  <c r="F180" i="17"/>
  <c r="E192" i="17"/>
  <c r="E193" i="17"/>
  <c r="C29" i="31"/>
  <c r="H29" i="31" s="1"/>
  <c r="B30" i="31"/>
  <c r="F187" i="17"/>
  <c r="E208" i="17"/>
  <c r="F196" i="17"/>
  <c r="F207" i="17"/>
  <c r="F218" i="17"/>
  <c r="F181" i="17"/>
  <c r="E184" i="17"/>
  <c r="H191" i="17"/>
  <c r="E201" i="17"/>
  <c r="E206" i="17"/>
  <c r="H179" i="17"/>
  <c r="E186" i="17"/>
  <c r="E224" i="17"/>
  <c r="H197" i="17"/>
  <c r="C56" i="23"/>
  <c r="F219" i="17"/>
  <c r="F193" i="17"/>
  <c r="F184" i="17"/>
  <c r="E191" i="17"/>
  <c r="H189" i="17"/>
  <c r="H177" i="17"/>
  <c r="F223" i="17"/>
  <c r="E199" i="17"/>
  <c r="H205" i="17"/>
  <c r="E181" i="17"/>
  <c r="H212" i="17"/>
  <c r="E203" i="17"/>
  <c r="H208" i="17"/>
  <c r="F183" i="17"/>
  <c r="F201" i="17"/>
  <c r="H211" i="17"/>
  <c r="F206" i="17"/>
  <c r="E213" i="17"/>
  <c r="F186" i="17"/>
  <c r="E178" i="17"/>
  <c r="E185" i="17"/>
  <c r="H218" i="17"/>
  <c r="E219" i="17"/>
  <c r="C52" i="31"/>
  <c r="H181" i="17"/>
  <c r="G212" i="17"/>
  <c r="G191" i="17"/>
  <c r="F177" i="17"/>
  <c r="E183" i="17"/>
  <c r="H202" i="17"/>
  <c r="H216" i="17"/>
  <c r="G189" i="17"/>
  <c r="I31" i="23"/>
  <c r="F217" i="17"/>
  <c r="F203" i="17"/>
  <c r="F179" i="17"/>
  <c r="F220" i="17"/>
  <c r="E180" i="17"/>
  <c r="F185" i="17"/>
  <c r="F176" i="17"/>
  <c r="I27" i="31"/>
  <c r="H214" i="17"/>
  <c r="H217" i="17"/>
  <c r="F195" i="17"/>
  <c r="E222" i="17"/>
  <c r="H206" i="17"/>
  <c r="F210" i="17"/>
  <c r="E209" i="17"/>
  <c r="E212" i="17"/>
  <c r="E216" i="17"/>
  <c r="E188" i="17"/>
  <c r="E196" i="17"/>
  <c r="F215" i="17"/>
  <c r="D187" i="17"/>
  <c r="D177" i="17"/>
  <c r="F211" i="17"/>
  <c r="H186" i="17"/>
  <c r="F208" i="17"/>
  <c r="D181" i="17"/>
  <c r="H209" i="17"/>
  <c r="E176" i="17"/>
  <c r="G217" i="17"/>
  <c r="G175" i="17"/>
  <c r="D203" i="17"/>
  <c r="H201" i="17"/>
  <c r="F178" i="17"/>
  <c r="F190" i="17"/>
  <c r="D222" i="17"/>
  <c r="H194" i="17"/>
  <c r="G37" i="34"/>
  <c r="G32" i="34"/>
  <c r="O35" i="25" l="1"/>
  <c r="P35" i="25"/>
  <c r="M35" i="25"/>
  <c r="N35" i="25"/>
  <c r="P44" i="25"/>
  <c r="L35" i="25"/>
  <c r="I91" i="17"/>
  <c r="I71" i="17"/>
  <c r="I105" i="17"/>
  <c r="I98" i="17"/>
  <c r="I73" i="17"/>
  <c r="I88" i="17"/>
  <c r="I68" i="17"/>
  <c r="I104" i="17"/>
  <c r="I90" i="17"/>
  <c r="I75" i="17"/>
  <c r="I87" i="17"/>
  <c r="I70" i="17"/>
  <c r="I107" i="17"/>
  <c r="I110" i="17"/>
  <c r="I94" i="17"/>
  <c r="I78" i="17"/>
  <c r="I112" i="17"/>
  <c r="I96" i="17"/>
  <c r="I80" i="17"/>
  <c r="I113" i="17"/>
  <c r="I97" i="17"/>
  <c r="I81" i="17"/>
  <c r="I116" i="17"/>
  <c r="I99" i="17"/>
  <c r="I83" i="17"/>
  <c r="I106" i="17"/>
  <c r="I89" i="17"/>
  <c r="I74" i="17"/>
  <c r="I108" i="17"/>
  <c r="I93" i="17"/>
  <c r="I76" i="17"/>
  <c r="I109" i="17"/>
  <c r="I92" i="17"/>
  <c r="I77" i="17"/>
  <c r="I111" i="17"/>
  <c r="I95" i="17"/>
  <c r="I79" i="17"/>
  <c r="I114" i="17"/>
  <c r="I100" i="17"/>
  <c r="I82" i="17"/>
  <c r="I117" i="17"/>
  <c r="I102" i="17"/>
  <c r="I85" i="17"/>
  <c r="I115" i="17"/>
  <c r="I101" i="17"/>
  <c r="I84" i="17"/>
  <c r="I69" i="17"/>
  <c r="I103" i="17"/>
  <c r="I86" i="17"/>
  <c r="H32" i="18"/>
  <c r="P160" i="25"/>
  <c r="P162" i="25"/>
  <c r="P158" i="25"/>
  <c r="P159" i="25"/>
  <c r="P156" i="25"/>
  <c r="P157" i="25"/>
  <c r="P154" i="25"/>
  <c r="P155" i="25"/>
  <c r="O162" i="25"/>
  <c r="O163" i="25"/>
  <c r="O159" i="25"/>
  <c r="O160" i="25"/>
  <c r="O157" i="25"/>
  <c r="O158" i="25"/>
  <c r="O155" i="25"/>
  <c r="O156" i="25"/>
  <c r="N163" i="25"/>
  <c r="O154" i="25"/>
  <c r="N160" i="25"/>
  <c r="N162" i="25"/>
  <c r="N158" i="25"/>
  <c r="N159" i="25"/>
  <c r="N156" i="25"/>
  <c r="N157" i="25"/>
  <c r="N154" i="25"/>
  <c r="N155" i="25"/>
  <c r="M162" i="25"/>
  <c r="M163" i="25"/>
  <c r="M159" i="25"/>
  <c r="M160" i="25"/>
  <c r="M157" i="25"/>
  <c r="M158" i="25"/>
  <c r="M155" i="25"/>
  <c r="M156" i="25"/>
  <c r="L163" i="25"/>
  <c r="M154" i="25"/>
  <c r="L160" i="25"/>
  <c r="L162" i="25"/>
  <c r="L158" i="25"/>
  <c r="L159" i="25"/>
  <c r="L156" i="25"/>
  <c r="L157" i="25"/>
  <c r="L154" i="25"/>
  <c r="L155" i="25"/>
  <c r="P143" i="25"/>
  <c r="P145" i="25"/>
  <c r="P141" i="25"/>
  <c r="P142" i="25"/>
  <c r="P139" i="25"/>
  <c r="P140" i="25"/>
  <c r="P137" i="25"/>
  <c r="P138" i="25"/>
  <c r="O145" i="25"/>
  <c r="O146" i="25"/>
  <c r="O142" i="25"/>
  <c r="O143" i="25"/>
  <c r="O140" i="25"/>
  <c r="O141" i="25"/>
  <c r="O138" i="25"/>
  <c r="O139" i="25"/>
  <c r="N146" i="25"/>
  <c r="O137" i="25"/>
  <c r="N143" i="25"/>
  <c r="N145" i="25"/>
  <c r="N141" i="25"/>
  <c r="N142" i="25"/>
  <c r="N139" i="25"/>
  <c r="N140" i="25"/>
  <c r="N137" i="25"/>
  <c r="N138" i="25"/>
  <c r="M145" i="25"/>
  <c r="M146" i="25"/>
  <c r="M142" i="25"/>
  <c r="M143" i="25"/>
  <c r="M140" i="25"/>
  <c r="M141" i="25"/>
  <c r="M138" i="25"/>
  <c r="M139" i="25"/>
  <c r="L146" i="25"/>
  <c r="M137" i="25"/>
  <c r="L143" i="25"/>
  <c r="L145" i="25"/>
  <c r="L141" i="25"/>
  <c r="L142" i="25"/>
  <c r="L139" i="25"/>
  <c r="L140" i="25"/>
  <c r="L137" i="25"/>
  <c r="L138" i="25"/>
  <c r="P126" i="25"/>
  <c r="P128" i="25"/>
  <c r="P124" i="25"/>
  <c r="P125" i="25"/>
  <c r="P122" i="25"/>
  <c r="P123" i="25"/>
  <c r="P120" i="25"/>
  <c r="P121" i="25"/>
  <c r="O128" i="25"/>
  <c r="O129" i="25"/>
  <c r="O125" i="25"/>
  <c r="O126" i="25"/>
  <c r="O123" i="25"/>
  <c r="O124" i="25"/>
  <c r="O121" i="25"/>
  <c r="O122" i="25"/>
  <c r="N129" i="25"/>
  <c r="O120" i="25"/>
  <c r="N126" i="25"/>
  <c r="N128" i="25"/>
  <c r="N124" i="25"/>
  <c r="N125" i="25"/>
  <c r="N122" i="25"/>
  <c r="N123" i="25"/>
  <c r="N120" i="25"/>
  <c r="N121" i="25"/>
  <c r="M128" i="25"/>
  <c r="M129" i="25"/>
  <c r="M125" i="25"/>
  <c r="M126" i="25"/>
  <c r="M123" i="25"/>
  <c r="M124" i="25"/>
  <c r="M121" i="25"/>
  <c r="M122" i="25"/>
  <c r="L129" i="25"/>
  <c r="M120" i="25"/>
  <c r="L126" i="25"/>
  <c r="L128" i="25"/>
  <c r="L124" i="25"/>
  <c r="L125" i="25"/>
  <c r="L122" i="25"/>
  <c r="L123" i="25"/>
  <c r="L120" i="25"/>
  <c r="L121" i="25"/>
  <c r="P111" i="25"/>
  <c r="P112" i="25"/>
  <c r="P108" i="25"/>
  <c r="P109" i="25"/>
  <c r="P106" i="25"/>
  <c r="P107" i="25"/>
  <c r="P104" i="25"/>
  <c r="P105" i="25"/>
  <c r="O112" i="25"/>
  <c r="P103" i="25"/>
  <c r="O110" i="25"/>
  <c r="O111" i="25"/>
  <c r="O108" i="25"/>
  <c r="O109" i="25"/>
  <c r="O106" i="25"/>
  <c r="O107" i="25"/>
  <c r="O104" i="25"/>
  <c r="O105" i="25"/>
  <c r="N112" i="25"/>
  <c r="O103" i="25"/>
  <c r="N109" i="25"/>
  <c r="N111" i="25"/>
  <c r="N107" i="25"/>
  <c r="N108" i="25"/>
  <c r="N105" i="25"/>
  <c r="N106" i="25"/>
  <c r="N103" i="25"/>
  <c r="N104" i="25"/>
  <c r="M111" i="25"/>
  <c r="M112" i="25"/>
  <c r="M108" i="25"/>
  <c r="M109" i="25"/>
  <c r="M106" i="25"/>
  <c r="M107" i="25"/>
  <c r="M104" i="25"/>
  <c r="M105" i="25"/>
  <c r="L112" i="25"/>
  <c r="M103" i="25"/>
  <c r="L109" i="25"/>
  <c r="L111" i="25"/>
  <c r="L107" i="25"/>
  <c r="L108" i="25"/>
  <c r="L105" i="25"/>
  <c r="L106" i="25"/>
  <c r="L103" i="25"/>
  <c r="L104" i="25"/>
  <c r="P92" i="25"/>
  <c r="P94" i="25"/>
  <c r="P90" i="25"/>
  <c r="P91" i="25"/>
  <c r="P88" i="25"/>
  <c r="P89" i="25"/>
  <c r="P86" i="25"/>
  <c r="P87" i="25"/>
  <c r="O94" i="25"/>
  <c r="O95" i="25"/>
  <c r="O91" i="25"/>
  <c r="O92" i="25"/>
  <c r="O89" i="25"/>
  <c r="O90" i="25"/>
  <c r="O87" i="25"/>
  <c r="O88" i="25"/>
  <c r="N95" i="25"/>
  <c r="O86" i="25"/>
  <c r="N92" i="25"/>
  <c r="N94" i="25"/>
  <c r="N90" i="25"/>
  <c r="N91" i="25"/>
  <c r="N88" i="25"/>
  <c r="N89" i="25"/>
  <c r="N86" i="25"/>
  <c r="N87" i="25"/>
  <c r="M94" i="25"/>
  <c r="M95" i="25"/>
  <c r="M91" i="25"/>
  <c r="M92" i="25"/>
  <c r="M89" i="25"/>
  <c r="M90" i="25"/>
  <c r="M87" i="25"/>
  <c r="M88" i="25"/>
  <c r="L95" i="25"/>
  <c r="M86" i="25"/>
  <c r="L92" i="25"/>
  <c r="L94" i="25"/>
  <c r="L90" i="25"/>
  <c r="L91" i="25"/>
  <c r="L88" i="25"/>
  <c r="L89" i="25"/>
  <c r="L86" i="25"/>
  <c r="L87" i="25"/>
  <c r="P75" i="25"/>
  <c r="P77" i="25"/>
  <c r="P73" i="25"/>
  <c r="P74" i="25"/>
  <c r="P71" i="25"/>
  <c r="P72" i="25"/>
  <c r="P69" i="25"/>
  <c r="P70" i="25"/>
  <c r="O77" i="25"/>
  <c r="O78" i="25"/>
  <c r="O74" i="25"/>
  <c r="O75" i="25"/>
  <c r="O72" i="25"/>
  <c r="O73" i="25"/>
  <c r="O70" i="25"/>
  <c r="O71" i="25"/>
  <c r="N78" i="25"/>
  <c r="O69" i="25"/>
  <c r="N75" i="25"/>
  <c r="N77" i="25"/>
  <c r="N73" i="25"/>
  <c r="N74" i="25"/>
  <c r="N71" i="25"/>
  <c r="N72" i="25"/>
  <c r="N69" i="25"/>
  <c r="N70" i="25"/>
  <c r="M77" i="25"/>
  <c r="M78" i="25"/>
  <c r="M74" i="25"/>
  <c r="M75" i="25"/>
  <c r="M72" i="25"/>
  <c r="M73" i="25"/>
  <c r="M70" i="25"/>
  <c r="M71" i="25"/>
  <c r="L78" i="25"/>
  <c r="M69" i="25"/>
  <c r="L75" i="25"/>
  <c r="L77" i="25"/>
  <c r="L73" i="25"/>
  <c r="L74" i="25"/>
  <c r="L71" i="25"/>
  <c r="L72" i="25"/>
  <c r="L70" i="25"/>
  <c r="L69" i="25"/>
  <c r="P58" i="25"/>
  <c r="P60" i="25"/>
  <c r="P56" i="25"/>
  <c r="P57" i="25"/>
  <c r="P54" i="25"/>
  <c r="P55" i="25"/>
  <c r="P52" i="25"/>
  <c r="P53" i="25"/>
  <c r="O60" i="25"/>
  <c r="O61" i="25"/>
  <c r="O57" i="25"/>
  <c r="O58" i="25"/>
  <c r="O55" i="25"/>
  <c r="O56" i="25"/>
  <c r="O53" i="25"/>
  <c r="O54" i="25"/>
  <c r="N61" i="25"/>
  <c r="O52" i="25"/>
  <c r="N58" i="25"/>
  <c r="N60" i="25"/>
  <c r="N56" i="25"/>
  <c r="N57" i="25"/>
  <c r="N54" i="25"/>
  <c r="N55" i="25"/>
  <c r="N52" i="25"/>
  <c r="N53" i="25"/>
  <c r="M60" i="25"/>
  <c r="M61" i="25"/>
  <c r="M57" i="25"/>
  <c r="M58" i="25"/>
  <c r="M55" i="25"/>
  <c r="M56" i="25"/>
  <c r="M53" i="25"/>
  <c r="M54" i="25"/>
  <c r="L61" i="25"/>
  <c r="M52" i="25"/>
  <c r="L58" i="25"/>
  <c r="L60" i="25"/>
  <c r="L56" i="25"/>
  <c r="L57" i="25"/>
  <c r="L54" i="25"/>
  <c r="L55" i="25"/>
  <c r="L52" i="25"/>
  <c r="L53" i="25"/>
  <c r="P41" i="25"/>
  <c r="P43" i="25"/>
  <c r="P39" i="25"/>
  <c r="P40" i="25"/>
  <c r="P37" i="25"/>
  <c r="P38" i="25"/>
  <c r="P36" i="25"/>
  <c r="O43" i="25"/>
  <c r="O44" i="25"/>
  <c r="O40" i="25"/>
  <c r="O41" i="25"/>
  <c r="O38" i="25"/>
  <c r="O39" i="25"/>
  <c r="O36" i="25"/>
  <c r="O37" i="25"/>
  <c r="N44" i="25"/>
  <c r="N41" i="25"/>
  <c r="N43" i="25"/>
  <c r="N39" i="25"/>
  <c r="N40" i="25"/>
  <c r="N37" i="25"/>
  <c r="N38" i="25"/>
  <c r="N36" i="25"/>
  <c r="M43" i="25"/>
  <c r="M44" i="25"/>
  <c r="M40" i="25"/>
  <c r="M41" i="25"/>
  <c r="M38" i="25"/>
  <c r="M39" i="25"/>
  <c r="M36" i="25"/>
  <c r="M37" i="25"/>
  <c r="L44" i="25"/>
  <c r="L41" i="25"/>
  <c r="L43" i="25"/>
  <c r="L39" i="25"/>
  <c r="L40" i="25"/>
  <c r="L37" i="25"/>
  <c r="L38" i="25"/>
  <c r="L36" i="25"/>
  <c r="N161" i="25"/>
  <c r="P161" i="25"/>
  <c r="L161" i="25"/>
  <c r="O161" i="25"/>
  <c r="M161" i="25"/>
  <c r="N144" i="25"/>
  <c r="M144" i="25"/>
  <c r="P144" i="25"/>
  <c r="L144" i="25"/>
  <c r="O144" i="25"/>
  <c r="P127" i="25"/>
  <c r="L127" i="25"/>
  <c r="O127" i="25"/>
  <c r="N127" i="25"/>
  <c r="M127" i="25"/>
  <c r="N110" i="25"/>
  <c r="P110" i="25"/>
  <c r="M110" i="25"/>
  <c r="L110" i="25"/>
  <c r="N93" i="25"/>
  <c r="M93" i="25"/>
  <c r="P93" i="25"/>
  <c r="L93" i="25"/>
  <c r="O93" i="25"/>
  <c r="P76" i="25"/>
  <c r="L76" i="25"/>
  <c r="O76" i="25"/>
  <c r="N76" i="25"/>
  <c r="M76" i="25"/>
  <c r="N59" i="25"/>
  <c r="M59" i="25"/>
  <c r="P59" i="25"/>
  <c r="L59" i="25"/>
  <c r="O59" i="25"/>
  <c r="P42" i="25"/>
  <c r="L42" i="25"/>
  <c r="O42" i="25"/>
  <c r="N42" i="25"/>
  <c r="M42" i="25"/>
  <c r="P26" i="25"/>
  <c r="P27" i="25"/>
  <c r="P24" i="25"/>
  <c r="P25" i="25"/>
  <c r="P22" i="25"/>
  <c r="P23" i="25"/>
  <c r="P20" i="25"/>
  <c r="P21" i="25"/>
  <c r="P18" i="25"/>
  <c r="P19" i="25"/>
  <c r="O26" i="25"/>
  <c r="O27" i="25"/>
  <c r="O24" i="25"/>
  <c r="O25" i="25"/>
  <c r="O22" i="25"/>
  <c r="O23" i="25"/>
  <c r="O20" i="25"/>
  <c r="O21" i="25"/>
  <c r="O18" i="25"/>
  <c r="O19" i="25"/>
  <c r="N26" i="25"/>
  <c r="N27" i="25"/>
  <c r="N24" i="25"/>
  <c r="N25" i="25"/>
  <c r="N22" i="25"/>
  <c r="N23" i="25"/>
  <c r="N20" i="25"/>
  <c r="N21" i="25"/>
  <c r="N18" i="25"/>
  <c r="N19" i="25"/>
  <c r="M26" i="25"/>
  <c r="M27" i="25"/>
  <c r="M24" i="25"/>
  <c r="M25" i="25"/>
  <c r="M22" i="25"/>
  <c r="M23" i="25"/>
  <c r="M20" i="25"/>
  <c r="M21" i="25"/>
  <c r="M18" i="25"/>
  <c r="M19" i="25"/>
  <c r="L26" i="25"/>
  <c r="L27" i="25"/>
  <c r="L24" i="25"/>
  <c r="L25" i="25"/>
  <c r="L22" i="25"/>
  <c r="L23" i="25"/>
  <c r="L20" i="25"/>
  <c r="L21" i="25"/>
  <c r="L18" i="25"/>
  <c r="L19" i="25"/>
  <c r="H160" i="25"/>
  <c r="H162" i="25"/>
  <c r="H158" i="25"/>
  <c r="H159" i="25"/>
  <c r="H156" i="25"/>
  <c r="H157" i="25"/>
  <c r="H154" i="25"/>
  <c r="H155" i="25"/>
  <c r="G162" i="25"/>
  <c r="G163" i="25"/>
  <c r="G159" i="25"/>
  <c r="G160" i="25"/>
  <c r="G157" i="25"/>
  <c r="G158" i="25"/>
  <c r="G155" i="25"/>
  <c r="G156" i="25"/>
  <c r="F163" i="25"/>
  <c r="G154" i="25"/>
  <c r="F160" i="25"/>
  <c r="F162" i="25"/>
  <c r="F158" i="25"/>
  <c r="F159" i="25"/>
  <c r="F156" i="25"/>
  <c r="F157" i="25"/>
  <c r="F154" i="25"/>
  <c r="F155" i="25"/>
  <c r="E162" i="25"/>
  <c r="E163" i="25"/>
  <c r="E159" i="25"/>
  <c r="E160" i="25"/>
  <c r="E157" i="25"/>
  <c r="E158" i="25"/>
  <c r="E155" i="25"/>
  <c r="E156" i="25"/>
  <c r="D163" i="25"/>
  <c r="E154" i="25"/>
  <c r="D160" i="25"/>
  <c r="D162" i="25"/>
  <c r="D158" i="25"/>
  <c r="D159" i="25"/>
  <c r="D156" i="25"/>
  <c r="D157" i="25"/>
  <c r="D154" i="25"/>
  <c r="D155" i="25"/>
  <c r="H145" i="25"/>
  <c r="H146" i="25"/>
  <c r="H142" i="25"/>
  <c r="H143" i="25"/>
  <c r="H140" i="25"/>
  <c r="H141" i="25"/>
  <c r="H138" i="25"/>
  <c r="H139" i="25"/>
  <c r="G146" i="25"/>
  <c r="H137" i="25"/>
  <c r="G143" i="25"/>
  <c r="G145" i="25"/>
  <c r="G141" i="25"/>
  <c r="G142" i="25"/>
  <c r="G139" i="25"/>
  <c r="G140" i="25"/>
  <c r="G137" i="25"/>
  <c r="G138" i="25"/>
  <c r="F145" i="25"/>
  <c r="F146" i="25"/>
  <c r="F142" i="25"/>
  <c r="F143" i="25"/>
  <c r="F140" i="25"/>
  <c r="F141" i="25"/>
  <c r="F138" i="25"/>
  <c r="F139" i="25"/>
  <c r="E146" i="25"/>
  <c r="F137" i="25"/>
  <c r="E143" i="25"/>
  <c r="E145" i="25"/>
  <c r="E141" i="25"/>
  <c r="E142" i="25"/>
  <c r="E139" i="25"/>
  <c r="E140" i="25"/>
  <c r="E137" i="25"/>
  <c r="E138" i="25"/>
  <c r="D145" i="25"/>
  <c r="D146" i="25"/>
  <c r="D142" i="25"/>
  <c r="D143" i="25"/>
  <c r="D141" i="25"/>
  <c r="D139" i="25"/>
  <c r="D140" i="25"/>
  <c r="D137" i="25"/>
  <c r="D138" i="25"/>
  <c r="H126" i="25"/>
  <c r="H128" i="25"/>
  <c r="H124" i="25"/>
  <c r="H125" i="25"/>
  <c r="H122" i="25"/>
  <c r="H123" i="25"/>
  <c r="H120" i="25"/>
  <c r="H121" i="25"/>
  <c r="G128" i="25"/>
  <c r="G129" i="25"/>
  <c r="G125" i="25"/>
  <c r="G126" i="25"/>
  <c r="G123" i="25"/>
  <c r="G124" i="25"/>
  <c r="G121" i="25"/>
  <c r="G122" i="25"/>
  <c r="F129" i="25"/>
  <c r="G120" i="25"/>
  <c r="F126" i="25"/>
  <c r="F128" i="25"/>
  <c r="F124" i="25"/>
  <c r="F125" i="25"/>
  <c r="F122" i="25"/>
  <c r="F123" i="25"/>
  <c r="F120" i="25"/>
  <c r="F121" i="25"/>
  <c r="E128" i="25"/>
  <c r="E129" i="25"/>
  <c r="E125" i="25"/>
  <c r="E126" i="25"/>
  <c r="E123" i="25"/>
  <c r="E124" i="25"/>
  <c r="E121" i="25"/>
  <c r="E122" i="25"/>
  <c r="D129" i="25"/>
  <c r="E120" i="25"/>
  <c r="D126" i="25"/>
  <c r="D128" i="25"/>
  <c r="D124" i="25"/>
  <c r="D125" i="25"/>
  <c r="D122" i="25"/>
  <c r="D123" i="25"/>
  <c r="D120" i="25"/>
  <c r="D121" i="25"/>
  <c r="H109" i="25"/>
  <c r="H111" i="25"/>
  <c r="H107" i="25"/>
  <c r="H108" i="25"/>
  <c r="H105" i="25"/>
  <c r="H106" i="25"/>
  <c r="H103" i="25"/>
  <c r="H104" i="25"/>
  <c r="G111" i="25"/>
  <c r="G112" i="25"/>
  <c r="G108" i="25"/>
  <c r="G109" i="25"/>
  <c r="G106" i="25"/>
  <c r="G107" i="25"/>
  <c r="G104" i="25"/>
  <c r="G105" i="25"/>
  <c r="F112" i="25"/>
  <c r="G103" i="25"/>
  <c r="F109" i="25"/>
  <c r="F111" i="25"/>
  <c r="F107" i="25"/>
  <c r="F108" i="25"/>
  <c r="F105" i="25"/>
  <c r="F106" i="25"/>
  <c r="F103" i="25"/>
  <c r="F104" i="25"/>
  <c r="E111" i="25"/>
  <c r="E112" i="25"/>
  <c r="E108" i="25"/>
  <c r="E109" i="25"/>
  <c r="E106" i="25"/>
  <c r="E107" i="25"/>
  <c r="E104" i="25"/>
  <c r="E105" i="25"/>
  <c r="D112" i="25"/>
  <c r="E103" i="25"/>
  <c r="D109" i="25"/>
  <c r="D111" i="25"/>
  <c r="D107" i="25"/>
  <c r="D108" i="25"/>
  <c r="D105" i="25"/>
  <c r="D106" i="25"/>
  <c r="D103" i="25"/>
  <c r="D104" i="25"/>
  <c r="H92" i="25"/>
  <c r="H94" i="25"/>
  <c r="H90" i="25"/>
  <c r="H91" i="25"/>
  <c r="H88" i="25"/>
  <c r="H89" i="25"/>
  <c r="H86" i="25"/>
  <c r="H87" i="25"/>
  <c r="G94" i="25"/>
  <c r="G95" i="25"/>
  <c r="G91" i="25"/>
  <c r="G92" i="25"/>
  <c r="G89" i="25"/>
  <c r="G90" i="25"/>
  <c r="G87" i="25"/>
  <c r="G88" i="25"/>
  <c r="F95" i="25"/>
  <c r="G86" i="25"/>
  <c r="F92" i="25"/>
  <c r="F94" i="25"/>
  <c r="F90" i="25"/>
  <c r="F91" i="25"/>
  <c r="F88" i="25"/>
  <c r="F89" i="25"/>
  <c r="F86" i="25"/>
  <c r="F87" i="25"/>
  <c r="E94" i="25"/>
  <c r="E95" i="25"/>
  <c r="E91" i="25"/>
  <c r="E92" i="25"/>
  <c r="E89" i="25"/>
  <c r="E90" i="25"/>
  <c r="E87" i="25"/>
  <c r="E88" i="25"/>
  <c r="D95" i="25"/>
  <c r="E86" i="25"/>
  <c r="D92" i="25"/>
  <c r="D94" i="25"/>
  <c r="D90" i="25"/>
  <c r="D91" i="25"/>
  <c r="D88" i="25"/>
  <c r="D89" i="25"/>
  <c r="D86" i="25"/>
  <c r="D87" i="25"/>
  <c r="H75" i="25"/>
  <c r="H77" i="25"/>
  <c r="H73" i="25"/>
  <c r="H74" i="25"/>
  <c r="H71" i="25"/>
  <c r="H72" i="25"/>
  <c r="H69" i="25"/>
  <c r="H70" i="25"/>
  <c r="G77" i="25"/>
  <c r="G78" i="25"/>
  <c r="G74" i="25"/>
  <c r="G75" i="25"/>
  <c r="G72" i="25"/>
  <c r="G73" i="25"/>
  <c r="G70" i="25"/>
  <c r="G71" i="25"/>
  <c r="F78" i="25"/>
  <c r="G69" i="25"/>
  <c r="F75" i="25"/>
  <c r="F77" i="25"/>
  <c r="F73" i="25"/>
  <c r="F74" i="25"/>
  <c r="F71" i="25"/>
  <c r="F72" i="25"/>
  <c r="F69" i="25"/>
  <c r="F70" i="25"/>
  <c r="E77" i="25"/>
  <c r="E78" i="25"/>
  <c r="E74" i="25"/>
  <c r="E75" i="25"/>
  <c r="E72" i="25"/>
  <c r="E73" i="25"/>
  <c r="E70" i="25"/>
  <c r="E71" i="25"/>
  <c r="D78" i="25"/>
  <c r="E69" i="25"/>
  <c r="D75" i="25"/>
  <c r="D77" i="25"/>
  <c r="D73" i="25"/>
  <c r="D74" i="25"/>
  <c r="D71" i="25"/>
  <c r="D72" i="25"/>
  <c r="D69" i="25"/>
  <c r="D70" i="25"/>
  <c r="H58" i="25"/>
  <c r="H60" i="25"/>
  <c r="H56" i="25"/>
  <c r="H57" i="25"/>
  <c r="H54" i="25"/>
  <c r="H55" i="25"/>
  <c r="H52" i="25"/>
  <c r="H53" i="25"/>
  <c r="G60" i="25"/>
  <c r="G61" i="25"/>
  <c r="G57" i="25"/>
  <c r="G58" i="25"/>
  <c r="G55" i="25"/>
  <c r="G56" i="25"/>
  <c r="G53" i="25"/>
  <c r="G54" i="25"/>
  <c r="F61" i="25"/>
  <c r="G52" i="25"/>
  <c r="F58" i="25"/>
  <c r="F60" i="25"/>
  <c r="F56" i="25"/>
  <c r="F57" i="25"/>
  <c r="F54" i="25"/>
  <c r="F55" i="25"/>
  <c r="F52" i="25"/>
  <c r="F53" i="25"/>
  <c r="E60" i="25"/>
  <c r="E61" i="25"/>
  <c r="E57" i="25"/>
  <c r="E58" i="25"/>
  <c r="E55" i="25"/>
  <c r="E56" i="25"/>
  <c r="E53" i="25"/>
  <c r="E54" i="25"/>
  <c r="D61" i="25"/>
  <c r="E52" i="25"/>
  <c r="D58" i="25"/>
  <c r="D60" i="25"/>
  <c r="D56" i="25"/>
  <c r="D57" i="25"/>
  <c r="D54" i="25"/>
  <c r="D55" i="25"/>
  <c r="D52" i="25"/>
  <c r="D53" i="25"/>
  <c r="F161" i="25"/>
  <c r="E161" i="25"/>
  <c r="H161" i="25"/>
  <c r="D161" i="25"/>
  <c r="G161" i="25"/>
  <c r="H144" i="25"/>
  <c r="D144" i="25"/>
  <c r="F144" i="25"/>
  <c r="E144" i="25"/>
  <c r="G144" i="25"/>
  <c r="F127" i="25"/>
  <c r="E127" i="25"/>
  <c r="D127" i="25"/>
  <c r="G127" i="25"/>
  <c r="H127" i="25"/>
  <c r="F110" i="25"/>
  <c r="E110" i="25"/>
  <c r="H110" i="25"/>
  <c r="D110" i="25"/>
  <c r="G110" i="25"/>
  <c r="F93" i="25"/>
  <c r="E93" i="25"/>
  <c r="D93" i="25"/>
  <c r="G93" i="25"/>
  <c r="H93" i="25"/>
  <c r="H76" i="25"/>
  <c r="D76" i="25"/>
  <c r="G76" i="25"/>
  <c r="F76" i="25"/>
  <c r="E76" i="25"/>
  <c r="H59" i="25"/>
  <c r="D59" i="25"/>
  <c r="G59" i="25"/>
  <c r="F59" i="25"/>
  <c r="E59" i="25"/>
  <c r="H43" i="25"/>
  <c r="H44" i="25"/>
  <c r="H40" i="25"/>
  <c r="H41" i="25"/>
  <c r="H38" i="25"/>
  <c r="H39" i="25"/>
  <c r="H36" i="25"/>
  <c r="H37" i="25"/>
  <c r="G44" i="25"/>
  <c r="H35" i="25"/>
  <c r="G41" i="25"/>
  <c r="G43" i="25"/>
  <c r="G39" i="25"/>
  <c r="G40" i="25"/>
  <c r="G37" i="25"/>
  <c r="G38" i="25"/>
  <c r="G35" i="25"/>
  <c r="G36" i="25"/>
  <c r="F43" i="25"/>
  <c r="F44" i="25"/>
  <c r="F40" i="25"/>
  <c r="F41" i="25"/>
  <c r="F38" i="25"/>
  <c r="F39" i="25"/>
  <c r="F36" i="25"/>
  <c r="F37" i="25"/>
  <c r="E44" i="25"/>
  <c r="F35" i="25"/>
  <c r="E42" i="25"/>
  <c r="E43" i="25"/>
  <c r="E40" i="25"/>
  <c r="E41" i="25"/>
  <c r="E38" i="25"/>
  <c r="E39" i="25"/>
  <c r="E36" i="25"/>
  <c r="E37" i="25"/>
  <c r="D44" i="25"/>
  <c r="E35" i="25"/>
  <c r="D41" i="25"/>
  <c r="D43" i="25"/>
  <c r="D39" i="25"/>
  <c r="D40" i="25"/>
  <c r="D37" i="25"/>
  <c r="D38" i="25"/>
  <c r="D35" i="25"/>
  <c r="D36" i="25"/>
  <c r="H26" i="25"/>
  <c r="H42" i="25"/>
  <c r="D42" i="25"/>
  <c r="F42" i="25"/>
  <c r="G42" i="25"/>
  <c r="G26" i="25"/>
  <c r="H25" i="25"/>
  <c r="F26" i="25"/>
  <c r="G25" i="25"/>
  <c r="E26" i="25"/>
  <c r="F25" i="25"/>
  <c r="D26" i="25"/>
  <c r="E25" i="25"/>
  <c r="D18" i="25"/>
  <c r="D25" i="25"/>
  <c r="F32" i="18"/>
  <c r="G32" i="18"/>
  <c r="E32" i="18"/>
  <c r="F29" i="31"/>
  <c r="G29" i="31"/>
  <c r="D29" i="31"/>
  <c r="E29" i="31"/>
  <c r="G34" i="23"/>
  <c r="H34" i="23"/>
  <c r="G33" i="23"/>
  <c r="H33" i="23"/>
  <c r="F33" i="23"/>
  <c r="F34" i="23"/>
  <c r="D34" i="23"/>
  <c r="E34" i="23"/>
  <c r="D33" i="23"/>
  <c r="E33" i="23"/>
  <c r="C100" i="25"/>
  <c r="C117" i="25"/>
  <c r="C134" i="25"/>
  <c r="K117" i="25"/>
  <c r="C151" i="25"/>
  <c r="K134" i="25"/>
  <c r="K83" i="25"/>
  <c r="C32" i="25"/>
  <c r="K15" i="25"/>
  <c r="K151" i="25"/>
  <c r="K66" i="25"/>
  <c r="C83" i="25"/>
  <c r="H21" i="25"/>
  <c r="D24" i="25"/>
  <c r="E21" i="25"/>
  <c r="F22" i="25"/>
  <c r="D20" i="25"/>
  <c r="G21" i="25"/>
  <c r="G22" i="25"/>
  <c r="G24" i="25"/>
  <c r="E27" i="25"/>
  <c r="H24" i="25"/>
  <c r="E23" i="25"/>
  <c r="G23" i="25"/>
  <c r="E20" i="25"/>
  <c r="G20" i="25"/>
  <c r="G19" i="25"/>
  <c r="D23" i="25"/>
  <c r="H20" i="25"/>
  <c r="D27" i="25"/>
  <c r="D21" i="25"/>
  <c r="D19" i="25"/>
  <c r="E19" i="25"/>
  <c r="H27" i="25"/>
  <c r="H22" i="25"/>
  <c r="F27" i="25"/>
  <c r="H19" i="25"/>
  <c r="F24" i="25"/>
  <c r="F20" i="25"/>
  <c r="F23" i="25"/>
  <c r="F21" i="25"/>
  <c r="E24" i="25"/>
  <c r="F19" i="25"/>
  <c r="E22" i="25"/>
  <c r="G27" i="25"/>
  <c r="H23" i="25"/>
  <c r="D22" i="25"/>
  <c r="C15" i="25"/>
  <c r="H18" i="25"/>
  <c r="G18" i="25"/>
  <c r="F18" i="25"/>
  <c r="E18" i="25"/>
  <c r="C66" i="25"/>
  <c r="K100" i="25"/>
  <c r="C49" i="25"/>
  <c r="K49" i="25"/>
  <c r="K32" i="25"/>
  <c r="I224" i="17"/>
  <c r="I204" i="17"/>
  <c r="I199" i="17"/>
  <c r="I215" i="17"/>
  <c r="I177" i="17"/>
  <c r="I194" i="17"/>
  <c r="I219" i="17"/>
  <c r="E118" i="17"/>
  <c r="F118" i="17"/>
  <c r="G118" i="17"/>
  <c r="H225" i="17"/>
  <c r="D225" i="17"/>
  <c r="D118" i="17"/>
  <c r="I31" i="18"/>
  <c r="I28" i="31"/>
  <c r="G225" i="17"/>
  <c r="I191" i="17"/>
  <c r="I195" i="17"/>
  <c r="I198" i="17"/>
  <c r="I188" i="17"/>
  <c r="I202" i="17"/>
  <c r="I207" i="17"/>
  <c r="I206" i="17"/>
  <c r="I208" i="17"/>
  <c r="I205" i="17"/>
  <c r="C53" i="31"/>
  <c r="I178" i="17"/>
  <c r="I217" i="17"/>
  <c r="I182" i="17"/>
  <c r="I175" i="17"/>
  <c r="C33" i="18"/>
  <c r="D33" i="18" s="1"/>
  <c r="B34" i="18"/>
  <c r="C34" i="18" s="1"/>
  <c r="D34" i="18" s="1"/>
  <c r="I200" i="17"/>
  <c r="I190" i="17"/>
  <c r="I225" i="17"/>
  <c r="I197" i="17"/>
  <c r="F225" i="17"/>
  <c r="I209" i="17"/>
  <c r="I221" i="17"/>
  <c r="I213" i="17"/>
  <c r="C58" i="23"/>
  <c r="H118" i="17"/>
  <c r="I189" i="17"/>
  <c r="I223" i="17"/>
  <c r="I214" i="17"/>
  <c r="I192" i="17"/>
  <c r="I201" i="17"/>
  <c r="I210" i="17"/>
  <c r="I216" i="17"/>
  <c r="I218" i="17"/>
  <c r="I180" i="17"/>
  <c r="I203" i="17"/>
  <c r="E225" i="17"/>
  <c r="I211" i="17"/>
  <c r="I184" i="17"/>
  <c r="I179" i="17"/>
  <c r="I186" i="17"/>
  <c r="C57" i="23"/>
  <c r="I32" i="23"/>
  <c r="I196" i="17"/>
  <c r="C30" i="31"/>
  <c r="H30" i="31" s="1"/>
  <c r="B31" i="31"/>
  <c r="I193" i="17"/>
  <c r="I220" i="17"/>
  <c r="I183" i="17"/>
  <c r="I222" i="17"/>
  <c r="I181" i="17"/>
  <c r="C56" i="18"/>
  <c r="I187" i="17"/>
  <c r="I212" i="17"/>
  <c r="I176" i="17"/>
  <c r="H34" i="18" l="1"/>
  <c r="H33" i="18"/>
  <c r="F113" i="25"/>
  <c r="H113" i="25"/>
  <c r="D113" i="25"/>
  <c r="E113" i="25"/>
  <c r="G113" i="25"/>
  <c r="I109" i="25"/>
  <c r="I103" i="25"/>
  <c r="I106" i="25"/>
  <c r="I105" i="25"/>
  <c r="I107" i="25"/>
  <c r="I111" i="25"/>
  <c r="I104" i="25"/>
  <c r="I108" i="25"/>
  <c r="I112" i="25"/>
  <c r="D28" i="25"/>
  <c r="I26" i="25"/>
  <c r="I27" i="25"/>
  <c r="I25" i="25"/>
  <c r="I24" i="25"/>
  <c r="I23" i="25"/>
  <c r="I22" i="25"/>
  <c r="I21" i="25"/>
  <c r="I20" i="25"/>
  <c r="I19" i="25"/>
  <c r="I18" i="25"/>
  <c r="I118" i="17"/>
  <c r="F33" i="18"/>
  <c r="G33" i="18"/>
  <c r="F34" i="18"/>
  <c r="G34" i="18"/>
  <c r="E34" i="18"/>
  <c r="E33" i="18"/>
  <c r="F30" i="31"/>
  <c r="G30" i="31"/>
  <c r="D30" i="31"/>
  <c r="E30" i="31"/>
  <c r="I110" i="25"/>
  <c r="I124" i="25"/>
  <c r="I129" i="25"/>
  <c r="I127" i="25"/>
  <c r="I121" i="25"/>
  <c r="I120" i="25"/>
  <c r="E130" i="25"/>
  <c r="I123" i="25"/>
  <c r="I125" i="25"/>
  <c r="I128" i="25"/>
  <c r="I126" i="25"/>
  <c r="F130" i="25"/>
  <c r="D130" i="25"/>
  <c r="I122" i="25"/>
  <c r="H130" i="25"/>
  <c r="G130" i="25"/>
  <c r="I138" i="25"/>
  <c r="Q127" i="25"/>
  <c r="I146" i="25"/>
  <c r="I142" i="25"/>
  <c r="Q124" i="25"/>
  <c r="I141" i="25"/>
  <c r="I143" i="25"/>
  <c r="I144" i="25"/>
  <c r="I145" i="25"/>
  <c r="I157" i="25"/>
  <c r="N130" i="25"/>
  <c r="F147" i="25"/>
  <c r="I137" i="25"/>
  <c r="I139" i="25"/>
  <c r="G147" i="25"/>
  <c r="P130" i="25"/>
  <c r="Q122" i="25"/>
  <c r="D147" i="25"/>
  <c r="H147" i="25"/>
  <c r="I140" i="25"/>
  <c r="Q120" i="25"/>
  <c r="Q125" i="25"/>
  <c r="E147" i="25"/>
  <c r="Q126" i="25"/>
  <c r="Q123" i="25"/>
  <c r="L130" i="25"/>
  <c r="Q121" i="25"/>
  <c r="O130" i="25"/>
  <c r="Q128" i="25"/>
  <c r="Q129" i="25"/>
  <c r="M130" i="25"/>
  <c r="I162" i="25"/>
  <c r="H164" i="25"/>
  <c r="F164" i="25"/>
  <c r="I163" i="25"/>
  <c r="D164" i="25"/>
  <c r="I156" i="25"/>
  <c r="I161" i="25"/>
  <c r="E164" i="25"/>
  <c r="I158" i="25"/>
  <c r="I154" i="25"/>
  <c r="G164" i="25"/>
  <c r="I160" i="25"/>
  <c r="I159" i="25"/>
  <c r="I155" i="25"/>
  <c r="I91" i="25"/>
  <c r="Q155" i="25"/>
  <c r="Q158" i="25"/>
  <c r="I78" i="25"/>
  <c r="Q56" i="25"/>
  <c r="Q105" i="25"/>
  <c r="Q41" i="25"/>
  <c r="Q36" i="25"/>
  <c r="Q107" i="25"/>
  <c r="O113" i="25"/>
  <c r="Q112" i="25"/>
  <c r="I72" i="25"/>
  <c r="I76" i="25"/>
  <c r="F28" i="25"/>
  <c r="O79" i="25"/>
  <c r="Q162" i="25"/>
  <c r="O164" i="25"/>
  <c r="P164" i="25"/>
  <c r="N28" i="25"/>
  <c r="Q21" i="25"/>
  <c r="I41" i="25"/>
  <c r="I44" i="25"/>
  <c r="P96" i="25"/>
  <c r="Q93" i="25"/>
  <c r="Q90" i="25"/>
  <c r="Q92" i="25"/>
  <c r="Q140" i="25"/>
  <c r="Q145" i="25"/>
  <c r="O147" i="25"/>
  <c r="Q138" i="25"/>
  <c r="Q146" i="25"/>
  <c r="Q44" i="25"/>
  <c r="D62" i="25"/>
  <c r="I52" i="25"/>
  <c r="M164" i="25"/>
  <c r="Q161" i="25"/>
  <c r="Q159" i="25"/>
  <c r="Q24" i="25"/>
  <c r="Q27" i="25"/>
  <c r="Q88" i="25"/>
  <c r="Q144" i="25"/>
  <c r="Q139" i="25"/>
  <c r="P45" i="25"/>
  <c r="O45" i="25"/>
  <c r="Q38" i="25"/>
  <c r="Q37" i="25"/>
  <c r="N62" i="25"/>
  <c r="G62" i="25"/>
  <c r="I61" i="25"/>
  <c r="I59" i="25"/>
  <c r="P113" i="25"/>
  <c r="M45" i="25"/>
  <c r="N45" i="25"/>
  <c r="Q42" i="25"/>
  <c r="Q43" i="25"/>
  <c r="Q40" i="25"/>
  <c r="O62" i="25"/>
  <c r="Q60" i="25"/>
  <c r="Q59" i="25"/>
  <c r="Q55" i="25"/>
  <c r="H62" i="25"/>
  <c r="I55" i="25"/>
  <c r="I56" i="25"/>
  <c r="N113" i="25"/>
  <c r="Q111" i="25"/>
  <c r="Q109" i="25"/>
  <c r="I74" i="25"/>
  <c r="I73" i="25"/>
  <c r="I77" i="25"/>
  <c r="I71" i="25"/>
  <c r="E28" i="25"/>
  <c r="H28" i="25"/>
  <c r="I95" i="25"/>
  <c r="I92" i="25"/>
  <c r="I94" i="25"/>
  <c r="G96" i="25"/>
  <c r="I90" i="25"/>
  <c r="E96" i="25"/>
  <c r="Q78" i="25"/>
  <c r="Q70" i="25"/>
  <c r="N79" i="25"/>
  <c r="P79" i="25"/>
  <c r="N164" i="25"/>
  <c r="Q163" i="25"/>
  <c r="Q154" i="25"/>
  <c r="L164" i="25"/>
  <c r="O28" i="25"/>
  <c r="Q25" i="25"/>
  <c r="Q23" i="25"/>
  <c r="G45" i="25"/>
  <c r="I36" i="25"/>
  <c r="I39" i="25"/>
  <c r="I42" i="25"/>
  <c r="I40" i="25"/>
  <c r="Q86" i="25"/>
  <c r="L96" i="25"/>
  <c r="Q89" i="25"/>
  <c r="Q91" i="25"/>
  <c r="Q143" i="25"/>
  <c r="Q141" i="25"/>
  <c r="Q35" i="25"/>
  <c r="L45" i="25"/>
  <c r="Q61" i="25"/>
  <c r="Q110" i="25"/>
  <c r="I35" i="25"/>
  <c r="D45" i="25"/>
  <c r="Q94" i="25"/>
  <c r="Q39" i="25"/>
  <c r="Q54" i="25"/>
  <c r="Q53" i="25"/>
  <c r="F62" i="25"/>
  <c r="E62" i="25"/>
  <c r="I58" i="25"/>
  <c r="I57" i="25"/>
  <c r="I54" i="25"/>
  <c r="I60" i="25"/>
  <c r="Q106" i="25"/>
  <c r="G79" i="25"/>
  <c r="H79" i="25"/>
  <c r="E79" i="25"/>
  <c r="I75" i="25"/>
  <c r="F79" i="25"/>
  <c r="I89" i="25"/>
  <c r="F96" i="25"/>
  <c r="H96" i="25"/>
  <c r="Q75" i="25"/>
  <c r="Q72" i="25"/>
  <c r="Q76" i="25"/>
  <c r="Q73" i="25"/>
  <c r="Q71" i="25"/>
  <c r="Q160" i="25"/>
  <c r="Q157" i="25"/>
  <c r="P28" i="25"/>
  <c r="Q19" i="25"/>
  <c r="F45" i="25"/>
  <c r="H45" i="25"/>
  <c r="I37" i="25"/>
  <c r="I43" i="25"/>
  <c r="N96" i="25"/>
  <c r="Q95" i="25"/>
  <c r="Q142" i="25"/>
  <c r="M147" i="25"/>
  <c r="Q52" i="25"/>
  <c r="L62" i="25"/>
  <c r="Q103" i="25"/>
  <c r="L113" i="25"/>
  <c r="D96" i="25"/>
  <c r="I86" i="25"/>
  <c r="Q77" i="25"/>
  <c r="Q20" i="25"/>
  <c r="Q137" i="25"/>
  <c r="L147" i="25"/>
  <c r="P62" i="25"/>
  <c r="M62" i="25"/>
  <c r="Q57" i="25"/>
  <c r="Q58" i="25"/>
  <c r="I53" i="25"/>
  <c r="Q104" i="25"/>
  <c r="M113" i="25"/>
  <c r="Q108" i="25"/>
  <c r="I70" i="25"/>
  <c r="D79" i="25"/>
  <c r="I69" i="25"/>
  <c r="G28" i="25"/>
  <c r="I93" i="25"/>
  <c r="I88" i="25"/>
  <c r="I87" i="25"/>
  <c r="Q69" i="25"/>
  <c r="L79" i="25"/>
  <c r="M79" i="25"/>
  <c r="Q74" i="25"/>
  <c r="Q156" i="25"/>
  <c r="M28" i="25"/>
  <c r="L28" i="25"/>
  <c r="Q18" i="25"/>
  <c r="Q22" i="25"/>
  <c r="Q26" i="25"/>
  <c r="E45" i="25"/>
  <c r="I38" i="25"/>
  <c r="M96" i="25"/>
  <c r="Q87" i="25"/>
  <c r="O96" i="25"/>
  <c r="P147" i="25"/>
  <c r="N147" i="25"/>
  <c r="F35" i="23"/>
  <c r="F41" i="23" s="1"/>
  <c r="E35" i="23"/>
  <c r="E43" i="23" s="1"/>
  <c r="I32" i="18"/>
  <c r="C54" i="31"/>
  <c r="I33" i="23"/>
  <c r="I34" i="23"/>
  <c r="D35" i="23"/>
  <c r="C58" i="18"/>
  <c r="C57" i="18"/>
  <c r="H35" i="23"/>
  <c r="C31" i="31"/>
  <c r="H31" i="31" s="1"/>
  <c r="B32" i="31"/>
  <c r="G35" i="23"/>
  <c r="I29" i="31"/>
  <c r="C5" i="34"/>
  <c r="B5" i="34"/>
  <c r="F5" i="34"/>
  <c r="D5" i="34"/>
  <c r="E5" i="34"/>
  <c r="I113" i="25" l="1"/>
  <c r="I28" i="25"/>
  <c r="F31" i="31"/>
  <c r="G31" i="31"/>
  <c r="D31" i="31"/>
  <c r="E31" i="31"/>
  <c r="I130" i="25"/>
  <c r="I147" i="25"/>
  <c r="Q130" i="25"/>
  <c r="I164" i="25"/>
  <c r="D26" i="34"/>
  <c r="Q113" i="25"/>
  <c r="B26" i="34"/>
  <c r="F26" i="34"/>
  <c r="Q28" i="25"/>
  <c r="I45" i="25"/>
  <c r="Q96" i="25"/>
  <c r="I62" i="25"/>
  <c r="E26" i="34"/>
  <c r="I96" i="25"/>
  <c r="Q45" i="25"/>
  <c r="Q164" i="25"/>
  <c r="C26" i="34"/>
  <c r="Q79" i="25"/>
  <c r="I79" i="25"/>
  <c r="Q147" i="25"/>
  <c r="Q62" i="25"/>
  <c r="F54" i="23"/>
  <c r="F44" i="23"/>
  <c r="F43" i="23"/>
  <c r="F52" i="23"/>
  <c r="F56" i="23"/>
  <c r="F47" i="23"/>
  <c r="F42" i="23"/>
  <c r="F57" i="23"/>
  <c r="F48" i="23"/>
  <c r="F46" i="23"/>
  <c r="I35" i="23"/>
  <c r="I57" i="23" s="1"/>
  <c r="E47" i="23"/>
  <c r="E46" i="23"/>
  <c r="E55" i="23"/>
  <c r="E39" i="23"/>
  <c r="E51" i="23"/>
  <c r="E53" i="23"/>
  <c r="E50" i="23"/>
  <c r="E45" i="23"/>
  <c r="E58" i="23"/>
  <c r="E56" i="23"/>
  <c r="E52" i="23"/>
  <c r="E48" i="23"/>
  <c r="E40" i="23"/>
  <c r="F55" i="23"/>
  <c r="F49" i="23"/>
  <c r="F39" i="23"/>
  <c r="F58" i="23"/>
  <c r="E42" i="23"/>
  <c r="E57" i="23"/>
  <c r="E54" i="23"/>
  <c r="E49" i="23"/>
  <c r="E44" i="23"/>
  <c r="E41" i="23"/>
  <c r="F53" i="23"/>
  <c r="F50" i="23"/>
  <c r="F40" i="23"/>
  <c r="F45" i="23"/>
  <c r="F51" i="23"/>
  <c r="I33" i="18"/>
  <c r="I34" i="18"/>
  <c r="D35" i="18"/>
  <c r="C32" i="31"/>
  <c r="H32" i="31" s="1"/>
  <c r="B33" i="31"/>
  <c r="H35" i="18"/>
  <c r="G55" i="23"/>
  <c r="G41" i="23"/>
  <c r="G43" i="23"/>
  <c r="G46" i="23"/>
  <c r="G39" i="23"/>
  <c r="G44" i="23"/>
  <c r="G42" i="23"/>
  <c r="G40" i="23"/>
  <c r="G45" i="23"/>
  <c r="G47" i="23"/>
  <c r="G48" i="23"/>
  <c r="G49" i="23"/>
  <c r="G50" i="23"/>
  <c r="G51" i="23"/>
  <c r="G54" i="23"/>
  <c r="G52" i="23"/>
  <c r="G53" i="23"/>
  <c r="G56" i="23"/>
  <c r="G57" i="23"/>
  <c r="G58" i="23"/>
  <c r="H55" i="23"/>
  <c r="H46" i="23"/>
  <c r="H44" i="23"/>
  <c r="H39" i="23"/>
  <c r="H42" i="23"/>
  <c r="H41" i="23"/>
  <c r="H45" i="23"/>
  <c r="H40" i="23"/>
  <c r="H43" i="23"/>
  <c r="H47" i="23"/>
  <c r="H48" i="23"/>
  <c r="H49" i="23"/>
  <c r="H50" i="23"/>
  <c r="H51" i="23"/>
  <c r="H54" i="23"/>
  <c r="H52" i="23"/>
  <c r="H53" i="23"/>
  <c r="H56" i="23"/>
  <c r="H57" i="23"/>
  <c r="H58" i="23"/>
  <c r="F35" i="18"/>
  <c r="E35" i="18"/>
  <c r="G35" i="18"/>
  <c r="D43" i="23"/>
  <c r="D40" i="23"/>
  <c r="D45" i="23"/>
  <c r="D39" i="23"/>
  <c r="D46" i="23"/>
  <c r="D42" i="23"/>
  <c r="D44" i="23"/>
  <c r="D41" i="23"/>
  <c r="D47" i="23"/>
  <c r="D48" i="23"/>
  <c r="D49" i="23"/>
  <c r="D50" i="23"/>
  <c r="D51" i="23"/>
  <c r="D54" i="23"/>
  <c r="D52" i="23"/>
  <c r="D55" i="23"/>
  <c r="D53" i="23"/>
  <c r="D56" i="23"/>
  <c r="D57" i="23"/>
  <c r="D58" i="23"/>
  <c r="C55" i="31"/>
  <c r="I30" i="31"/>
  <c r="E7" i="34"/>
  <c r="C7" i="34"/>
  <c r="D7" i="34"/>
  <c r="F7" i="34"/>
  <c r="B7" i="34"/>
  <c r="G5" i="34"/>
  <c r="H40" i="18" l="1"/>
  <c r="H43" i="18"/>
  <c r="H41" i="18"/>
  <c r="H46" i="18"/>
  <c r="H45" i="18"/>
  <c r="H44" i="18"/>
  <c r="H42" i="18"/>
  <c r="H47" i="18"/>
  <c r="H48" i="18"/>
  <c r="H49" i="18"/>
  <c r="H50" i="18"/>
  <c r="H51" i="18"/>
  <c r="H52" i="18"/>
  <c r="H53" i="18"/>
  <c r="H54" i="18"/>
  <c r="H55" i="18"/>
  <c r="H56" i="18"/>
  <c r="H57" i="18"/>
  <c r="H58" i="18"/>
  <c r="H39" i="18"/>
  <c r="G40" i="18"/>
  <c r="G42" i="18"/>
  <c r="G45" i="18"/>
  <c r="G44" i="18"/>
  <c r="G41" i="18"/>
  <c r="G43" i="18"/>
  <c r="G46" i="18"/>
  <c r="G47" i="18"/>
  <c r="G48" i="18"/>
  <c r="G49" i="18"/>
  <c r="G50" i="18"/>
  <c r="G51" i="18"/>
  <c r="G52" i="18"/>
  <c r="G53" i="18"/>
  <c r="G54" i="18"/>
  <c r="G55" i="18"/>
  <c r="G56" i="18"/>
  <c r="G58" i="18"/>
  <c r="G57" i="18"/>
  <c r="G39" i="18"/>
  <c r="F40" i="18"/>
  <c r="F45" i="18"/>
  <c r="F43" i="18"/>
  <c r="F44" i="18"/>
  <c r="F41" i="18"/>
  <c r="F42" i="18"/>
  <c r="F46" i="18"/>
  <c r="F47" i="18"/>
  <c r="F48" i="18"/>
  <c r="F49" i="18"/>
  <c r="F50" i="18"/>
  <c r="F51" i="18"/>
  <c r="F52" i="18"/>
  <c r="F53" i="18"/>
  <c r="F54" i="18"/>
  <c r="F55" i="18"/>
  <c r="F56" i="18"/>
  <c r="F58" i="18"/>
  <c r="F57" i="18"/>
  <c r="F39" i="18"/>
  <c r="E40" i="18"/>
  <c r="E45" i="18"/>
  <c r="E41" i="18"/>
  <c r="E43" i="18"/>
  <c r="E44" i="18"/>
  <c r="E42" i="18"/>
  <c r="E46" i="18"/>
  <c r="E47" i="18"/>
  <c r="E48" i="18"/>
  <c r="E49" i="18"/>
  <c r="E50" i="18"/>
  <c r="E51" i="18"/>
  <c r="E52" i="18"/>
  <c r="E53" i="18"/>
  <c r="E54" i="18"/>
  <c r="E55" i="18"/>
  <c r="E56" i="18"/>
  <c r="E57" i="18"/>
  <c r="E58" i="18"/>
  <c r="E39" i="18"/>
  <c r="D40" i="18"/>
  <c r="D43" i="18"/>
  <c r="D42" i="18"/>
  <c r="D41" i="18"/>
  <c r="D45" i="18"/>
  <c r="D44" i="18"/>
  <c r="D46" i="18"/>
  <c r="D47" i="18"/>
  <c r="D48" i="18"/>
  <c r="D49" i="18"/>
  <c r="D50" i="18"/>
  <c r="D51" i="18"/>
  <c r="D52" i="18"/>
  <c r="D53" i="18"/>
  <c r="D54" i="18"/>
  <c r="D55" i="18"/>
  <c r="D56" i="18"/>
  <c r="D57" i="18"/>
  <c r="D58" i="18"/>
  <c r="D39" i="18"/>
  <c r="I59" i="23"/>
  <c r="I41" i="23"/>
  <c r="I42" i="23"/>
  <c r="I40" i="23"/>
  <c r="I45" i="23"/>
  <c r="I46" i="23"/>
  <c r="I43" i="23"/>
  <c r="I44" i="23"/>
  <c r="I47" i="23"/>
  <c r="I48" i="23"/>
  <c r="I49" i="23"/>
  <c r="I50" i="23"/>
  <c r="I51" i="23"/>
  <c r="I52" i="23"/>
  <c r="I53" i="23"/>
  <c r="I54" i="23"/>
  <c r="I55" i="23"/>
  <c r="I56" i="23"/>
  <c r="I58" i="23"/>
  <c r="I39" i="23"/>
  <c r="D59" i="23"/>
  <c r="F32" i="31"/>
  <c r="G32" i="31"/>
  <c r="D32" i="31"/>
  <c r="E32" i="31"/>
  <c r="G26" i="34"/>
  <c r="F59" i="23"/>
  <c r="E59" i="23"/>
  <c r="H59" i="23"/>
  <c r="C56" i="31"/>
  <c r="I35" i="18"/>
  <c r="I58" i="18" s="1"/>
  <c r="I31" i="31"/>
  <c r="G59" i="23"/>
  <c r="C33" i="31"/>
  <c r="H33" i="31" s="1"/>
  <c r="B34" i="31"/>
  <c r="C34" i="31" s="1"/>
  <c r="H34" i="31" s="1"/>
  <c r="G7" i="34"/>
  <c r="I59" i="18" l="1"/>
  <c r="I43" i="18"/>
  <c r="I44" i="18"/>
  <c r="I40" i="18"/>
  <c r="I42" i="18"/>
  <c r="I41" i="18"/>
  <c r="I45" i="18"/>
  <c r="I46" i="18"/>
  <c r="I47" i="18"/>
  <c r="I48" i="18"/>
  <c r="I49" i="18"/>
  <c r="I50" i="18"/>
  <c r="I51" i="18"/>
  <c r="I52" i="18"/>
  <c r="I53" i="18"/>
  <c r="I54" i="18"/>
  <c r="I55" i="18"/>
  <c r="I56" i="18"/>
  <c r="I57" i="18"/>
  <c r="I39" i="18"/>
  <c r="F33" i="31"/>
  <c r="G33" i="31"/>
  <c r="F34" i="31"/>
  <c r="G34" i="31"/>
  <c r="D34" i="31"/>
  <c r="E34" i="31"/>
  <c r="D33" i="31"/>
  <c r="E33" i="31"/>
  <c r="F59" i="18"/>
  <c r="D59" i="18"/>
  <c r="I32" i="31"/>
  <c r="C58" i="31"/>
  <c r="G59" i="18"/>
  <c r="C57" i="31"/>
  <c r="E59" i="18"/>
  <c r="H59" i="18"/>
  <c r="D25" i="34" l="1"/>
  <c r="C25" i="34"/>
  <c r="E35" i="31"/>
  <c r="E40" i="31" s="1"/>
  <c r="F35" i="31"/>
  <c r="F51" i="31" s="1"/>
  <c r="G35" i="31"/>
  <c r="E25" i="34"/>
  <c r="F25" i="34"/>
  <c r="H35" i="31"/>
  <c r="I34" i="31"/>
  <c r="D35" i="31"/>
  <c r="B25" i="34"/>
  <c r="I33" i="31"/>
  <c r="D6" i="34"/>
  <c r="E6" i="34"/>
  <c r="F6" i="34"/>
  <c r="B6" i="34"/>
  <c r="C6" i="34"/>
  <c r="E49" i="31" l="1"/>
  <c r="F40" i="31"/>
  <c r="F54" i="31"/>
  <c r="F47" i="31"/>
  <c r="E53" i="31"/>
  <c r="E45" i="31"/>
  <c r="F52" i="31"/>
  <c r="F42" i="31"/>
  <c r="E51" i="31"/>
  <c r="E39" i="31"/>
  <c r="F57" i="31"/>
  <c r="F45" i="31"/>
  <c r="E55" i="31"/>
  <c r="E44" i="31"/>
  <c r="F56" i="31"/>
  <c r="F49" i="31"/>
  <c r="F44" i="31"/>
  <c r="F41" i="31"/>
  <c r="F55" i="31"/>
  <c r="F48" i="31"/>
  <c r="F43" i="31"/>
  <c r="E57" i="31"/>
  <c r="E50" i="31"/>
  <c r="E41" i="31"/>
  <c r="F53" i="31"/>
  <c r="F50" i="31"/>
  <c r="F46" i="31"/>
  <c r="F39" i="31"/>
  <c r="E54" i="31"/>
  <c r="E47" i="31"/>
  <c r="E42" i="31"/>
  <c r="E46" i="31"/>
  <c r="E56" i="31"/>
  <c r="E52" i="31"/>
  <c r="E48" i="31"/>
  <c r="E43" i="31"/>
  <c r="F58" i="31"/>
  <c r="E58" i="31"/>
  <c r="D43" i="31"/>
  <c r="D39" i="31"/>
  <c r="D41" i="31"/>
  <c r="D40" i="31"/>
  <c r="D42" i="31"/>
  <c r="D44" i="31"/>
  <c r="D45" i="31"/>
  <c r="D46" i="31"/>
  <c r="D47" i="31"/>
  <c r="D48" i="31"/>
  <c r="D49" i="31"/>
  <c r="D50" i="31"/>
  <c r="D51" i="31"/>
  <c r="D52" i="31"/>
  <c r="D54" i="31"/>
  <c r="D53" i="31"/>
  <c r="D55" i="31"/>
  <c r="D56" i="31"/>
  <c r="D57" i="31"/>
  <c r="D58" i="31"/>
  <c r="H50" i="31"/>
  <c r="H40" i="31"/>
  <c r="H42" i="31"/>
  <c r="H41" i="31"/>
  <c r="H39" i="31"/>
  <c r="H43" i="31"/>
  <c r="H44" i="31"/>
  <c r="H45" i="31"/>
  <c r="H46" i="31"/>
  <c r="H47" i="31"/>
  <c r="H48" i="31"/>
  <c r="H49" i="31"/>
  <c r="H51" i="31"/>
  <c r="H54" i="31"/>
  <c r="H52" i="31"/>
  <c r="H53" i="31"/>
  <c r="H55" i="31"/>
  <c r="H56" i="31"/>
  <c r="H57" i="31"/>
  <c r="H58" i="31"/>
  <c r="G25" i="34"/>
  <c r="I35" i="31"/>
  <c r="I57" i="31" s="1"/>
  <c r="G50" i="31"/>
  <c r="G42" i="31"/>
  <c r="G41" i="31"/>
  <c r="G40" i="31"/>
  <c r="G39" i="31"/>
  <c r="G43" i="31"/>
  <c r="G44" i="31"/>
  <c r="G45" i="31"/>
  <c r="G46" i="31"/>
  <c r="G47" i="31"/>
  <c r="G48" i="31"/>
  <c r="G49" i="31"/>
  <c r="G51" i="31"/>
  <c r="G54" i="31"/>
  <c r="G52" i="31"/>
  <c r="G55" i="31"/>
  <c r="G53" i="31"/>
  <c r="G56" i="31"/>
  <c r="G57" i="31"/>
  <c r="G58" i="31"/>
  <c r="G6" i="34"/>
  <c r="I39" i="31" l="1"/>
  <c r="I59" i="31"/>
  <c r="I42" i="31"/>
  <c r="I40" i="31"/>
  <c r="I41" i="31"/>
  <c r="I43" i="31"/>
  <c r="I44" i="31"/>
  <c r="I45" i="31"/>
  <c r="I46" i="31"/>
  <c r="I47" i="31"/>
  <c r="I48" i="31"/>
  <c r="I49" i="31"/>
  <c r="I50" i="31"/>
  <c r="I51" i="31"/>
  <c r="I52" i="31"/>
  <c r="I53" i="31"/>
  <c r="I54" i="31"/>
  <c r="I55" i="31"/>
  <c r="I56" i="31"/>
  <c r="I58" i="31"/>
  <c r="F59" i="31"/>
  <c r="E59" i="31"/>
  <c r="D59" i="31"/>
  <c r="H59" i="31"/>
  <c r="G59" i="31"/>
</calcChain>
</file>

<file path=xl/comments1.xml><?xml version="1.0" encoding="utf-8"?>
<comments xmlns="http://schemas.openxmlformats.org/spreadsheetml/2006/main">
  <authors>
    <author>Hugh Halligan</author>
  </authors>
  <commentList>
    <comment ref="M11" authorId="0" shapeId="0">
      <text>
        <r>
          <rPr>
            <sz val="9"/>
            <color indexed="81"/>
            <rFont val="Tahoma"/>
            <family val="2"/>
          </rPr>
          <t>This includes: 
Geo. Weighting
Other Allowances
Superannuation &amp; NI
Apprenticeship levy</t>
        </r>
      </text>
    </comment>
  </commentList>
</comments>
</file>

<file path=xl/comments2.xml><?xml version="1.0" encoding="utf-8"?>
<comments xmlns="http://schemas.openxmlformats.org/spreadsheetml/2006/main">
  <authors>
    <author>Hugh Halligan</author>
  </authors>
  <commentList>
    <comment ref="P312" authorId="0" shapeId="0">
      <text>
        <r>
          <rPr>
            <b/>
            <sz val="9"/>
            <color indexed="81"/>
            <rFont val="Tahoma"/>
            <family val="2"/>
          </rPr>
          <t xml:space="preserve">AVERAGE INCREMENT INCREASE
</t>
        </r>
        <r>
          <rPr>
            <sz val="9"/>
            <color indexed="81"/>
            <rFont val="Tahoma"/>
            <family val="2"/>
          </rPr>
          <t xml:space="preserve">
</t>
        </r>
      </text>
    </comment>
    <comment ref="U312" authorId="0" shapeId="0">
      <text>
        <r>
          <rPr>
            <b/>
            <sz val="9"/>
            <color indexed="81"/>
            <rFont val="Tahoma"/>
            <family val="2"/>
          </rPr>
          <t xml:space="preserve">AVERAGE INCREMENT INCREASE
</t>
        </r>
        <r>
          <rPr>
            <sz val="9"/>
            <color indexed="81"/>
            <rFont val="Tahoma"/>
            <family val="2"/>
          </rPr>
          <t xml:space="preserve">
</t>
        </r>
      </text>
    </comment>
    <comment ref="Z312" authorId="0" shapeId="0">
      <text>
        <r>
          <rPr>
            <b/>
            <sz val="9"/>
            <color indexed="81"/>
            <rFont val="Tahoma"/>
            <family val="2"/>
          </rPr>
          <t xml:space="preserve">AVERAGE INCREMENT INCREASE
</t>
        </r>
        <r>
          <rPr>
            <sz val="9"/>
            <color indexed="81"/>
            <rFont val="Tahoma"/>
            <family val="2"/>
          </rPr>
          <t xml:space="preserve">
</t>
        </r>
      </text>
    </comment>
    <comment ref="AE312" authorId="0" shapeId="0">
      <text>
        <r>
          <rPr>
            <b/>
            <sz val="9"/>
            <color indexed="81"/>
            <rFont val="Tahoma"/>
            <family val="2"/>
          </rPr>
          <t xml:space="preserve">AVERAGE INCREMENT INCREASE
</t>
        </r>
        <r>
          <rPr>
            <sz val="9"/>
            <color indexed="81"/>
            <rFont val="Tahoma"/>
            <family val="2"/>
          </rPr>
          <t xml:space="preserve">
</t>
        </r>
      </text>
    </comment>
    <comment ref="C318" authorId="0" shapeId="0">
      <text>
        <r>
          <rPr>
            <sz val="9"/>
            <color indexed="81"/>
            <rFont val="Tahoma"/>
            <family val="2"/>
          </rPr>
          <t xml:space="preserve">When entering text if you wish to add a new line PRESS Alt+ENTER
</t>
        </r>
      </text>
    </comment>
  </commentList>
</comments>
</file>

<file path=xl/sharedStrings.xml><?xml version="1.0" encoding="utf-8"?>
<sst xmlns="http://schemas.openxmlformats.org/spreadsheetml/2006/main" count="3040" uniqueCount="624">
  <si>
    <t>REFERENCE NUMBER:</t>
  </si>
  <si>
    <t xml:space="preserve">The summary of cost table is locked for editing. Totals are pulled from the relevant tabs. </t>
  </si>
  <si>
    <t>Direct Costs</t>
  </si>
  <si>
    <t>Staff Costs</t>
  </si>
  <si>
    <t>Travel, Subsistence &amp; Conference</t>
  </si>
  <si>
    <t>Equipment</t>
  </si>
  <si>
    <t>Consumables</t>
  </si>
  <si>
    <t>Dissemination</t>
  </si>
  <si>
    <t>Other Direct Cost</t>
  </si>
  <si>
    <t>Indirect Costs</t>
  </si>
  <si>
    <t>Total Funding Requested</t>
  </si>
  <si>
    <t>Year 1
£</t>
  </si>
  <si>
    <t>Year 2
£</t>
  </si>
  <si>
    <t>Year 3
£</t>
  </si>
  <si>
    <t>Year 4
£</t>
  </si>
  <si>
    <t>Year 5
£</t>
  </si>
  <si>
    <t>Total
£</t>
  </si>
  <si>
    <t>Organisation Name</t>
  </si>
  <si>
    <t>Organisation NHS/HEI</t>
  </si>
  <si>
    <t>Role</t>
  </si>
  <si>
    <t>Grade</t>
  </si>
  <si>
    <t>Salary
£</t>
  </si>
  <si>
    <t>On-costs</t>
  </si>
  <si>
    <t>Current 
Annual Salary Costs £</t>
  </si>
  <si>
    <t>STAFF POSTS AND SALARIES</t>
  </si>
  <si>
    <t>(Select)</t>
  </si>
  <si>
    <t>NHS</t>
  </si>
  <si>
    <t>HEI</t>
  </si>
  <si>
    <t>Other</t>
  </si>
  <si>
    <t>Co-applicant</t>
  </si>
  <si>
    <t>Other Staff</t>
  </si>
  <si>
    <t>Yr1 Months</t>
  </si>
  <si>
    <t>Yr1 Weighted FTE</t>
  </si>
  <si>
    <t>Yr 1
£</t>
  </si>
  <si>
    <t xml:space="preserve">Yr2 Months </t>
  </si>
  <si>
    <t>Y2 Weighted 
FTE</t>
  </si>
  <si>
    <t>Y3 % salary increment increase</t>
  </si>
  <si>
    <t xml:space="preserve">Yr3 
Months </t>
  </si>
  <si>
    <t>Y3 Weighted 
FTE</t>
  </si>
  <si>
    <t>Yr 4
 Months</t>
  </si>
  <si>
    <t>Y4 Weighted 
FTE</t>
  </si>
  <si>
    <t>Y5 % salary increment increase</t>
  </si>
  <si>
    <t>Yr 5
 Months</t>
  </si>
  <si>
    <t>Y5 Weighted 
FTE</t>
  </si>
  <si>
    <t xml:space="preserve">Staff Member </t>
  </si>
  <si>
    <t>Org Name</t>
  </si>
  <si>
    <t>FTE %</t>
  </si>
  <si>
    <t>Months</t>
  </si>
  <si>
    <t>Increment %</t>
  </si>
  <si>
    <t>Total Weighted FTE</t>
  </si>
  <si>
    <t xml:space="preserve">JUSTIFICATION OF COSTS </t>
  </si>
  <si>
    <t>[INSERT TEXT]</t>
  </si>
  <si>
    <t>Description</t>
  </si>
  <si>
    <t>Type of cost</t>
  </si>
  <si>
    <t>TRAVEL, SUBSISTENCE &amp; CONFERENCE</t>
  </si>
  <si>
    <t>Travel</t>
  </si>
  <si>
    <t xml:space="preserve">Conference </t>
  </si>
  <si>
    <t xml:space="preserve">Subsistence </t>
  </si>
  <si>
    <t xml:space="preserve">Other </t>
  </si>
  <si>
    <t>CONSUMABLES</t>
  </si>
  <si>
    <t>OTHER DIRECT COSTS</t>
  </si>
  <si>
    <t>Item Description</t>
  </si>
  <si>
    <t>Yr1 Rate per FTE</t>
  </si>
  <si>
    <t>Yr 2
£</t>
  </si>
  <si>
    <t>Yr2 Rate per FTE</t>
  </si>
  <si>
    <t>Yr3 Rate per FTE</t>
  </si>
  <si>
    <t>Yr4 Rate per FTE</t>
  </si>
  <si>
    <t>Yr 5
£</t>
  </si>
  <si>
    <t>Yr5 Rate per FTE</t>
  </si>
  <si>
    <t xml:space="preserve">Cost Type </t>
  </si>
  <si>
    <t>Estate Costs</t>
  </si>
  <si>
    <t>Other Indirect Costs</t>
  </si>
  <si>
    <t>Yr 1 Weighted FTE</t>
  </si>
  <si>
    <t>Yr 2 Weighted FTE</t>
  </si>
  <si>
    <t>Yr3 Weighted FTE</t>
  </si>
  <si>
    <t>Yr4 Weighted FTE</t>
  </si>
  <si>
    <t>VAT 
Y/N?</t>
  </si>
  <si>
    <t>Quantity</t>
  </si>
  <si>
    <t>EQUIPMENT</t>
  </si>
  <si>
    <t>Justification of Equipment costs</t>
  </si>
  <si>
    <t xml:space="preserve">(Select) </t>
  </si>
  <si>
    <t>Yes</t>
  </si>
  <si>
    <t>No</t>
  </si>
  <si>
    <t>DISSEMINATION</t>
  </si>
  <si>
    <t>Administrative</t>
  </si>
  <si>
    <t>Academic lead</t>
  </si>
  <si>
    <t>Per-minute cost</t>
  </si>
  <si>
    <t>Principal Investigator</t>
  </si>
  <si>
    <t>Local Research Registrar</t>
  </si>
  <si>
    <t>Local Research Fellow</t>
  </si>
  <si>
    <t>Local Research Nurse</t>
  </si>
  <si>
    <t>Local Clinical Nurse Specialist</t>
  </si>
  <si>
    <t>Local Radiologist</t>
  </si>
  <si>
    <t>Local Radiographer</t>
  </si>
  <si>
    <t>Local Physio/ Occupational Therapist</t>
  </si>
  <si>
    <t>Local Outpatient Staff</t>
  </si>
  <si>
    <t xml:space="preserve">Local GP  </t>
  </si>
  <si>
    <t>Local GP Practice Manager</t>
  </si>
  <si>
    <t>Local GP Practice Nurse</t>
  </si>
  <si>
    <t>Local Dentist</t>
  </si>
  <si>
    <t>Local Pharmacist</t>
  </si>
  <si>
    <t>Local Pharmacy Technician</t>
  </si>
  <si>
    <t>Local Laboratory Staff</t>
  </si>
  <si>
    <t>Local Administrative &amp; Clerical Staff</t>
  </si>
  <si>
    <t>External Staff (Central Research Team)</t>
  </si>
  <si>
    <t>Research Costs (Funded by NIHR)</t>
  </si>
  <si>
    <t xml:space="preserve">Summary of Organisation Costs </t>
  </si>
  <si>
    <t>APPLICATION TITLE:</t>
  </si>
  <si>
    <t>Research Methodologist</t>
  </si>
  <si>
    <t xml:space="preserve">Health Economist </t>
  </si>
  <si>
    <t xml:space="preserve">Statistician </t>
  </si>
  <si>
    <t>Systematic reviewer</t>
  </si>
  <si>
    <t xml:space="preserve">Health Psychologist </t>
  </si>
  <si>
    <t>Behavioural Scientist</t>
  </si>
  <si>
    <t>General</t>
  </si>
  <si>
    <t xml:space="preserve">Patient/Public Co-applicant </t>
  </si>
  <si>
    <t xml:space="preserve">Research Assistant </t>
  </si>
  <si>
    <t xml:space="preserve">Research Fellow </t>
  </si>
  <si>
    <t>Research Nurse</t>
  </si>
  <si>
    <t xml:space="preserve">Study Manager </t>
  </si>
  <si>
    <t>Chief Investigator</t>
  </si>
  <si>
    <t xml:space="preserve">Consultant advisor </t>
  </si>
  <si>
    <t>Data analyst</t>
  </si>
  <si>
    <t xml:space="preserve">Research Associate </t>
  </si>
  <si>
    <t xml:space="preserve">IS Developer </t>
  </si>
  <si>
    <t xml:space="preserve">Clinical Trial Specialist </t>
  </si>
  <si>
    <t>Research Therapist</t>
  </si>
  <si>
    <t xml:space="preserve">Research Psychologist </t>
  </si>
  <si>
    <t>Research Interventionist</t>
  </si>
  <si>
    <t xml:space="preserve">Research Midwife </t>
  </si>
  <si>
    <t>Research Administration</t>
  </si>
  <si>
    <t>Surgery Specialist</t>
  </si>
  <si>
    <t>Summary of Staff Costs</t>
  </si>
  <si>
    <t>Total Average
%</t>
  </si>
  <si>
    <t>Year 5
%</t>
  </si>
  <si>
    <t>Year 4
%</t>
  </si>
  <si>
    <t>Year 3
%</t>
  </si>
  <si>
    <t>Year 2
%</t>
  </si>
  <si>
    <t>Year 1
%</t>
  </si>
  <si>
    <t>Total 
Weight FTE %</t>
  </si>
  <si>
    <t>Summary of Weight FTE %</t>
  </si>
  <si>
    <t>Year 1
Average Weight FTE %</t>
  </si>
  <si>
    <t>Year 2
Average Weight FTE %</t>
  </si>
  <si>
    <t>Year 3
Average Weight FTE %</t>
  </si>
  <si>
    <t>Year 4
Average Weight FTE %</t>
  </si>
  <si>
    <t>Year 5
Average Weight FTE %</t>
  </si>
  <si>
    <t>Total 
Average Weight FTE %</t>
  </si>
  <si>
    <t xml:space="preserve">Summary of Weight FTE % average </t>
  </si>
  <si>
    <t xml:space="preserve"> Yr5 Weighted FTE</t>
  </si>
  <si>
    <t>Av Rate Per FTE</t>
  </si>
  <si>
    <t>Total</t>
  </si>
  <si>
    <t>Afghanistan</t>
  </si>
  <si>
    <t>Albania</t>
  </si>
  <si>
    <t>Algeria</t>
  </si>
  <si>
    <t>Argentina</t>
  </si>
  <si>
    <t>Armenia</t>
  </si>
  <si>
    <t>Azerbaijan</t>
  </si>
  <si>
    <t>Bangladesh</t>
  </si>
  <si>
    <t>Belarus</t>
  </si>
  <si>
    <t>Belize</t>
  </si>
  <si>
    <t>Benin</t>
  </si>
  <si>
    <t>Bhutan</t>
  </si>
  <si>
    <t>Bolivia</t>
  </si>
  <si>
    <t>Bosnia and Herzegovina</t>
  </si>
  <si>
    <t>Botswana</t>
  </si>
  <si>
    <t>Brazil</t>
  </si>
  <si>
    <t>Burkina Faso</t>
  </si>
  <si>
    <t>Burundi</t>
  </si>
  <si>
    <t>Cabo Verde</t>
  </si>
  <si>
    <t>Cambodia</t>
  </si>
  <si>
    <t>Cameroon</t>
  </si>
  <si>
    <t>Chad</t>
  </si>
  <si>
    <t>Colombia</t>
  </si>
  <si>
    <t>Comoros</t>
  </si>
  <si>
    <t>Costa Rica</t>
  </si>
  <si>
    <t>Cuba</t>
  </si>
  <si>
    <t>Djibouti</t>
  </si>
  <si>
    <t>Dominica</t>
  </si>
  <si>
    <t>Dominican Republic</t>
  </si>
  <si>
    <t>Ecuador</t>
  </si>
  <si>
    <t>Egypt</t>
  </si>
  <si>
    <t>El Salvador</t>
  </si>
  <si>
    <t>Eritrea</t>
  </si>
  <si>
    <t>Ethiopia</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</si>
  <si>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</si>
  <si>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</si>
  <si>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</si>
  <si>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</si>
  <si>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</si>
  <si>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</si>
  <si>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</si>
  <si>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</si>
  <si>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</si>
  <si>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</si>
  <si>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</si>
  <si>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</si>
  <si>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</si>
  <si>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</si>
  <si>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</si>
  <si>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</si>
  <si>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</si>
  <si>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</si>
  <si>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</si>
  <si>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</si>
  <si>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</si>
  <si>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Kosovo</t>
  </si>
  <si>
    <t>Kyrgyzstan</t>
  </si>
  <si>
    <t>Lebanon</t>
  </si>
  <si>
    <t>Lesotho</t>
  </si>
  <si>
    <t>Liberia</t>
  </si>
  <si>
    <t>Libya</t>
  </si>
  <si>
    <t>Madagascar</t>
  </si>
  <si>
    <t>Malawi</t>
  </si>
  <si>
    <t>Malaysia</t>
  </si>
  <si>
    <t>Maldives</t>
  </si>
  <si>
    <t>Mali</t>
  </si>
  <si>
    <t>Marshall Islands</t>
  </si>
  <si>
    <t>Mauritania</t>
  </si>
  <si>
    <t>Mauritius</t>
  </si>
  <si>
    <t>Mexico</t>
  </si>
  <si>
    <t>Micronesia</t>
  </si>
  <si>
    <t>Moldova</t>
  </si>
  <si>
    <t>Mongolia</t>
  </si>
  <si>
    <t>Montenegro</t>
  </si>
  <si>
    <t>Morocco</t>
  </si>
  <si>
    <t>Mozambique</t>
  </si>
  <si>
    <t>Namibia</t>
  </si>
  <si>
    <t>Nauru</t>
  </si>
  <si>
    <t>Nepal</t>
  </si>
  <si>
    <t>Nicaragua</t>
  </si>
  <si>
    <t>Niger</t>
  </si>
  <si>
    <t>Nigeria</t>
  </si>
  <si>
    <t>Pakistan</t>
  </si>
  <si>
    <t>Panama</t>
  </si>
  <si>
    <t>Papua New Guinea</t>
  </si>
  <si>
    <t>Paraguay</t>
  </si>
  <si>
    <t>Peru</t>
  </si>
  <si>
    <t>Philippines</t>
  </si>
  <si>
    <t>Rwanda</t>
  </si>
  <si>
    <t>Saint Lucia</t>
  </si>
  <si>
    <t>Saint Vincent and the Grenadines</t>
  </si>
  <si>
    <t>Samoa</t>
  </si>
  <si>
    <t>Sao Tome and Principe</t>
  </si>
  <si>
    <t>Senegal</t>
  </si>
  <si>
    <t>Serbia</t>
  </si>
  <si>
    <t>Sierra Leone</t>
  </si>
  <si>
    <t>Solomon Islands</t>
  </si>
  <si>
    <t>Somalia</t>
  </si>
  <si>
    <t>South Africa</t>
  </si>
  <si>
    <t>South Sudan</t>
  </si>
  <si>
    <t>Sri Lanka</t>
  </si>
  <si>
    <t>Sudan</t>
  </si>
  <si>
    <t>Suriname</t>
  </si>
  <si>
    <t>Swaziland</t>
  </si>
  <si>
    <t>Tajikistan</t>
  </si>
  <si>
    <t>Tanzania</t>
  </si>
  <si>
    <t>Thailand</t>
  </si>
  <si>
    <t>Timor-Leste</t>
  </si>
  <si>
    <t>Togo</t>
  </si>
  <si>
    <t>Tonga</t>
  </si>
  <si>
    <t>Tunisia</t>
  </si>
  <si>
    <t>Turkey</t>
  </si>
  <si>
    <t>Turkmenistan</t>
  </si>
  <si>
    <t>Tuvalu</t>
  </si>
  <si>
    <t>Uganda</t>
  </si>
  <si>
    <t>Ukraine</t>
  </si>
  <si>
    <t>Uzbekistan</t>
  </si>
  <si>
    <t>Venezuela</t>
  </si>
  <si>
    <t>Yemen</t>
  </si>
  <si>
    <t>Zambia</t>
  </si>
  <si>
    <t>Zimbabwe</t>
  </si>
  <si>
    <t>PROJECT REFERENCE</t>
  </si>
  <si>
    <t>HOST ORGANISATION</t>
  </si>
  <si>
    <t>PROGRAMME</t>
  </si>
  <si>
    <t>APPLICATION TITLE</t>
  </si>
  <si>
    <t>Fund HEI Indirect Costs</t>
  </si>
  <si>
    <t xml:space="preserve">RfPB </t>
  </si>
  <si>
    <t xml:space="preserve">PGfAR </t>
  </si>
  <si>
    <t>PDG</t>
  </si>
  <si>
    <t>i4i</t>
  </si>
  <si>
    <t>PRP</t>
  </si>
  <si>
    <t>FEC</t>
  </si>
  <si>
    <t xml:space="preserve">Fund Commercial/Other Indirect Costs </t>
  </si>
  <si>
    <t xml:space="preserve">Infrastructure </t>
  </si>
  <si>
    <t>ODA</t>
  </si>
  <si>
    <t xml:space="preserve">Yr1 Costs </t>
  </si>
  <si>
    <t xml:space="preserve">Yr2 Costs </t>
  </si>
  <si>
    <t xml:space="preserve">Yr3 Costs </t>
  </si>
  <si>
    <t xml:space="preserve">Yr4 Costs </t>
  </si>
  <si>
    <t xml:space="preserve">Yr5 Costs </t>
  </si>
  <si>
    <t>Indirect</t>
  </si>
  <si>
    <t>TOTAL</t>
  </si>
  <si>
    <t>AWARD RULES</t>
  </si>
  <si>
    <t>Fund NHS Indirect Costs</t>
  </si>
  <si>
    <t>Commercial</t>
  </si>
  <si>
    <t>Fund HEI Direct costs @ %</t>
  </si>
  <si>
    <t>APPLICATION DETAILS</t>
  </si>
  <si>
    <t xml:space="preserve">Theme Name </t>
  </si>
  <si>
    <t xml:space="preserve">Staff Type </t>
  </si>
  <si>
    <t>Theme Lead</t>
  </si>
  <si>
    <t>Research Staff</t>
  </si>
  <si>
    <t>Research Trainees</t>
  </si>
  <si>
    <t>PhD</t>
  </si>
  <si>
    <t>MD</t>
  </si>
  <si>
    <t>MPhil</t>
  </si>
  <si>
    <t>MRes</t>
  </si>
  <si>
    <t>Implementation Lead</t>
  </si>
  <si>
    <t>Director</t>
  </si>
  <si>
    <t>Local Authority</t>
  </si>
  <si>
    <t>Charity</t>
  </si>
  <si>
    <t xml:space="preserve">Commercial </t>
  </si>
  <si>
    <t>Indirect Cost Type</t>
  </si>
  <si>
    <t>OVERALL TOTAL STAFF COSTS</t>
  </si>
  <si>
    <t>Summary of % Staff Allocation £</t>
  </si>
  <si>
    <t>ALL THEMES</t>
  </si>
  <si>
    <t>Fund NHS/Other Direct costs @ %</t>
  </si>
  <si>
    <t>Rate</t>
  </si>
  <si>
    <t>Year 1 Rate Calculation</t>
  </si>
  <si>
    <t>Year 2 Rate Calculation</t>
  </si>
  <si>
    <t>Year 3 Rate Calculation</t>
  </si>
  <si>
    <t>Year 4 Rate Calculation</t>
  </si>
  <si>
    <t>Year 5 Rate Calculation</t>
  </si>
  <si>
    <t>Total Rate Calculation</t>
  </si>
  <si>
    <t xml:space="preserve">Rate </t>
  </si>
  <si>
    <t xml:space="preserve">Fund studentship fees </t>
  </si>
  <si>
    <t>Total Rate Calculation
£</t>
  </si>
  <si>
    <t xml:space="preserve">Estate Costs </t>
  </si>
  <si>
    <t>Summary of Cost by Theme</t>
  </si>
  <si>
    <t xml:space="preserve">Select the drop down to view all themes combined or individually. </t>
  </si>
  <si>
    <t>Year 1
Weight FTE</t>
  </si>
  <si>
    <t>Year 2
Weight FTE</t>
  </si>
  <si>
    <t>Year 3
Weight FTE</t>
  </si>
  <si>
    <t>Year 4
Weight FTE</t>
  </si>
  <si>
    <t>Year 5
Weight FTE</t>
  </si>
  <si>
    <t>Select the drop down to view all themes combined or individually.</t>
  </si>
  <si>
    <t xml:space="preserve">Org Name </t>
  </si>
  <si>
    <t>Organisation name</t>
  </si>
  <si>
    <t xml:space="preserve">Summary of Weighted FTE % average </t>
  </si>
  <si>
    <t>Summary of Weight FTE</t>
  </si>
  <si>
    <t xml:space="preserve">Summary of % Organisation Costs Allocation </t>
  </si>
  <si>
    <t>Rate %</t>
  </si>
  <si>
    <t>Yr1  FTE</t>
  </si>
  <si>
    <t>Yr2
  FTE</t>
  </si>
  <si>
    <t>Yr 3
  FTE</t>
  </si>
  <si>
    <t>Yr4
  FTE</t>
  </si>
  <si>
    <t>Yr 5
  FTE</t>
  </si>
  <si>
    <t>Y4  % salary increment increase</t>
  </si>
  <si>
    <t>Y2  % salary increment increase</t>
  </si>
  <si>
    <t xml:space="preserve">Year 1
Weight FTE </t>
  </si>
  <si>
    <t xml:space="preserve">Year 2
Weight FTE </t>
  </si>
  <si>
    <t xml:space="preserve">Year 3
Weight FTE </t>
  </si>
  <si>
    <t xml:space="preserve">Year 4
Weight FTE </t>
  </si>
  <si>
    <t xml:space="preserve">Year 5
Weight FTE </t>
  </si>
  <si>
    <t xml:space="preserve">Total 
Weight FTE </t>
  </si>
  <si>
    <t>LEAD APPLICANT NAME</t>
  </si>
  <si>
    <t>INDIRECT COSTS</t>
  </si>
  <si>
    <t>Meeting</t>
  </si>
  <si>
    <t>Deputy Director</t>
  </si>
  <si>
    <t>Member Organisation Name</t>
  </si>
  <si>
    <t>Post Doc</t>
  </si>
  <si>
    <t>FREE TEXT</t>
  </si>
  <si>
    <t>AWARD DETAILS</t>
  </si>
  <si>
    <t>Yr 1 Rate Calculation
£</t>
  </si>
  <si>
    <t>Year 3 Rate Calculation
£</t>
  </si>
  <si>
    <t>Yr4 Rate Calculation
£</t>
  </si>
  <si>
    <t>Yr5 Rate Calculation
£</t>
  </si>
  <si>
    <t>Yr2 Rate Calculation
£</t>
  </si>
  <si>
    <t>SUMMARY OF COST BY ORGANISATION</t>
  </si>
  <si>
    <t>NHS Support Cost</t>
  </si>
  <si>
    <t>Research Support Staff</t>
  </si>
  <si>
    <t>DAC Country</t>
  </si>
  <si>
    <t>DAC Type</t>
  </si>
  <si>
    <t>Least Developed Countries</t>
  </si>
  <si>
    <t>Upper Middle Income Countries and Territories</t>
  </si>
  <si>
    <t>Angola1</t>
  </si>
  <si>
    <t>Antigua and Barbuda3</t>
  </si>
  <si>
    <t>Lower Middle Income Countries and Territories</t>
  </si>
  <si>
    <t>Central African Republic</t>
  </si>
  <si>
    <t>Chile2</t>
  </si>
  <si>
    <t>China (People's Republic of)</t>
  </si>
  <si>
    <t>Congo</t>
  </si>
  <si>
    <t>Cook Islands4</t>
  </si>
  <si>
    <t>Côte d'Ivoire</t>
  </si>
  <si>
    <t>Democratic People's Republic of Korea</t>
  </si>
  <si>
    <t>Other Low Income Countries</t>
  </si>
  <si>
    <t>Democratic Republic of the Congo</t>
  </si>
  <si>
    <t>Equatorial Guinea1</t>
  </si>
  <si>
    <t>Former Yugoslav Republic of Macedonia</t>
  </si>
  <si>
    <t>Lao People's Democratic Republic</t>
  </si>
  <si>
    <t>Montserrat</t>
  </si>
  <si>
    <t>Myanmar</t>
  </si>
  <si>
    <t>Niue</t>
  </si>
  <si>
    <t>Palau3</t>
  </si>
  <si>
    <t>Saint Helena</t>
  </si>
  <si>
    <t>Seychelles2</t>
  </si>
  <si>
    <t>Syrian Arab Republic</t>
  </si>
  <si>
    <t>Tokelau</t>
  </si>
  <si>
    <t>Uruguay2</t>
  </si>
  <si>
    <t>Vanuatu1</t>
  </si>
  <si>
    <t>Viet Nam</t>
  </si>
  <si>
    <t>Wallis and Futuna</t>
  </si>
  <si>
    <t>West Bank and Gaza Strip</t>
  </si>
  <si>
    <t>NAME</t>
  </si>
  <si>
    <t xml:space="preserve">COUNTRY </t>
  </si>
  <si>
    <t xml:space="preserve">ORG TYPE </t>
  </si>
  <si>
    <t>UK</t>
  </si>
  <si>
    <t>United Kingdom</t>
  </si>
  <si>
    <t>N/A</t>
  </si>
  <si>
    <t>ODA Income Bands</t>
  </si>
  <si>
    <t>ODA Eligible Country Yes/No?</t>
  </si>
  <si>
    <t>Cook Islands</t>
  </si>
  <si>
    <t>Equatorial Guinea</t>
  </si>
  <si>
    <t>Chile</t>
  </si>
  <si>
    <t>Angola</t>
  </si>
  <si>
    <t>Antigua and Barbuda</t>
  </si>
  <si>
    <t xml:space="preserve">Organisation Country </t>
  </si>
  <si>
    <t>Safe Guarding &amp; Assurance</t>
  </si>
  <si>
    <t>ORGANISATION NAME</t>
  </si>
  <si>
    <t>STAFF NAME</t>
  </si>
  <si>
    <t>ORG Name</t>
  </si>
  <si>
    <t>External Intervention Costs</t>
  </si>
  <si>
    <t>NHS (UK)</t>
  </si>
  <si>
    <t>HEI (UK)</t>
  </si>
  <si>
    <t>Local Authority (UK)</t>
  </si>
  <si>
    <t>Charity (UK)</t>
  </si>
  <si>
    <t>Commercial (UK)</t>
  </si>
  <si>
    <t>Staff Type</t>
  </si>
  <si>
    <t>Lead</t>
  </si>
  <si>
    <t>External Intervention Staff</t>
  </si>
  <si>
    <t>TOTAL STAFF COSTS</t>
  </si>
  <si>
    <t>Cost Description</t>
  </si>
  <si>
    <t>Org</t>
  </si>
  <si>
    <t>Processing of the patient record to identify NHS patients</t>
  </si>
  <si>
    <t>Obtaining informed consent from NHS patients</t>
  </si>
  <si>
    <t xml:space="preserve">No </t>
  </si>
  <si>
    <t>Additional investigations, assessments and tests : ensuring patient safety</t>
  </si>
  <si>
    <t xml:space="preserve">Assembly (packaging and labelling) or Small Scale Repackaging </t>
  </si>
  <si>
    <t>TOTAL DIRECT STAFF COSTS</t>
  </si>
  <si>
    <t>EXTERNAL INTERVENTION - STAFF COSTS (totals pulled from the Annual Costs of Staff Posts section of the financial plan)</t>
  </si>
  <si>
    <t>Direct Staff Costs</t>
  </si>
  <si>
    <t>Select</t>
  </si>
  <si>
    <t>.</t>
  </si>
  <si>
    <t>Direct Staff</t>
  </si>
  <si>
    <t>Risk Management &amp; Assurance</t>
  </si>
  <si>
    <t>Fund External Intervention Costs</t>
  </si>
  <si>
    <t xml:space="preserve">Total
</t>
  </si>
  <si>
    <t>TOTAL EXTERNAL INTERVENTION STAFF COSTS</t>
  </si>
  <si>
    <r>
      <t>MEMBER ORGANISATIONS:</t>
    </r>
    <r>
      <rPr>
        <sz val="11"/>
        <color theme="1"/>
        <rFont val="Calibri"/>
        <family val="2"/>
        <scheme val="minor"/>
      </rPr>
      <t xml:space="preserve"> Please list member organisations who will be in receipt of RIGHT funding via subcontract with the host organisation. </t>
    </r>
  </si>
  <si>
    <t>Y1</t>
  </si>
  <si>
    <t>Y2</t>
  </si>
  <si>
    <t>Y3</t>
  </si>
  <si>
    <t>Y4</t>
  </si>
  <si>
    <t>Y5</t>
  </si>
  <si>
    <t>Summary of all Costs</t>
  </si>
  <si>
    <t>Summary of Staff by Type</t>
  </si>
  <si>
    <t>Summary of Staff by Role</t>
  </si>
  <si>
    <t>Summary of Costs by Country</t>
  </si>
  <si>
    <t>Summary of Costs by Income Band</t>
  </si>
  <si>
    <t>Summary of Cost by Organisation</t>
  </si>
  <si>
    <t>Summary of LMIC Costs</t>
  </si>
  <si>
    <t xml:space="preserve">Break down </t>
  </si>
  <si>
    <t>2. Annual Costs of Staff Posts</t>
  </si>
  <si>
    <t>Column</t>
  </si>
  <si>
    <t>Staff Cost</t>
  </si>
  <si>
    <t>Staff FTE</t>
  </si>
  <si>
    <t>total</t>
  </si>
  <si>
    <t>Breakdown Summary Dir-Ind-Supp</t>
  </si>
  <si>
    <t>LMIC COSTS</t>
  </si>
  <si>
    <t xml:space="preserve">Y1 </t>
  </si>
  <si>
    <t>CPI</t>
  </si>
  <si>
    <r>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items should be research specific (e.g. questionnaire, printing, postage, etc), not just general office costs which should be covered by indirect costs.
Cost items should exclude VAT, unless the organisation incurring the cost is not VAT registered and unable to reclaim the VAT back on the cost item in which case the gross value of the cost item should be included.      
All fields must be completed. Uncompleted fields will highlight red until complete.
If applicants wish to discount costs, they can adjust the rates column (I) percentage down from 100%, which will affect the rate calculation columns i.e. the amount charge to the Award.  </t>
    </r>
    <r>
      <rPr>
        <b/>
        <sz val="10"/>
        <color indexed="8"/>
        <rFont val="Arial"/>
        <family val="2"/>
      </rPr>
      <t xml:space="preserve">Please note </t>
    </r>
    <r>
      <rPr>
        <sz val="10"/>
        <color indexed="8"/>
        <rFont val="Arial"/>
        <family val="2"/>
      </rPr>
      <t xml:space="preserve">for HEIs in the UK, up to 80% of FEC will be paid. The rates column will automatically reduce to 80% when HEI (UK) has been selected.       
Applicants must justify the consumable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t>
    </r>
    <r>
      <rPr>
        <b/>
        <sz val="10"/>
        <color indexed="8"/>
        <rFont val="Arial"/>
        <family val="2"/>
      </rPr>
      <t xml:space="preserve"> NOT</t>
    </r>
    <r>
      <rPr>
        <sz val="10"/>
        <color indexed="8"/>
        <rFont val="Arial"/>
        <family val="2"/>
      </rPr>
      <t xml:space="preserve"> cut and paste as this will corrupt cell formulas.   </t>
    </r>
  </si>
  <si>
    <r>
      <t xml:space="preserve">Applicants must provide a brief description of each Dissemination cost and select the organisation it relates to. Greyed out columns are locked for editing and will contain formulas and calculations.
Any costs associated with publication, presentation or dissemination of findings (except related travel and subsistence or consumables costs) should be included here.
Any large costs should be further detailed with a breakdown of constituent parts or a timescale profile of the costs. Meetings to share best practice, training events and events to disseminate research findings must be run at the lowest possible cost with minimal catering. ‘Conferences’ which are described as such are not eligible for funding.
During the course of your project and throughout the review and publishing phase, you may choose to submit an article based on your research to an open access publication. Depending on the publication, you may be subject to an Article Processing Charge (APC). APC rates vary but are usually within the range of £300 and £3000. Open access publications usually list their APC rates on their websites.
Where possible, you should include an estimate for any APC in your funding application, since NIHR expects that APCs will be covered by the funding award. http://www.nihr.ac.uk/research/Pages/Research_Open_Access_Policy_Statement.aspx
Meetings to share best practice, training events and events to disseminate research findings must be run at the lowest possible cost with minimal catering.
All fields must be completed. Uncompleted fields will highlight red until complete.
If applicants wish to discount costs, they can adjust the rates column (I) percentage down from 100%, which will affect the rate calculation columns i.e. the amount charge to the Award. </t>
    </r>
    <r>
      <rPr>
        <b/>
        <sz val="10"/>
        <color indexed="8"/>
        <rFont val="Arial"/>
        <family val="2"/>
      </rPr>
      <t>Please note</t>
    </r>
    <r>
      <rPr>
        <sz val="10"/>
        <color indexed="8"/>
        <rFont val="Arial"/>
        <family val="2"/>
      </rPr>
      <t xml:space="preserve"> for HEIs in the UK, up to 80% of FEC will be paid. The rates column will automatically reduce to 80% when HEI (UK) has been selected.       
Applicants must justify the Dissemination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</si>
  <si>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r>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PhD tuition fees and advertising costs etc.
If external consultancy costs are included in this section they must be fully justified in the ‘Justification of Costs’ section. Please specify the hourly rate and the number of hours and note that consultants must not be people who are already employed by the applicant’s institution.  If they are, any costs should be entered as direct costs in the ‘Details of Posts and Salaries’ and ‘Annual Costs of Posts’ sections.
Please note that for organisations claiming indirect/overhead costs, costs such as recruitment of staff, and general training (e.g. in common IT packages) are costs that should be covered by the indirect costs element of the award being sought and should not appear in this section. 
Cost items should exclude VAT unless the organisation incurring the cost is not VAT registered and unable to reclaim the VAT back from the cost item in which case the gross value of the cost item should be included.      
All fields must be completed. Uncompleted fields will highlight red until complete.
If applicants wish to discount costs, they can adjust the rates column (I) percentage down from 100%, which will affect the rate calculation columns i.e. the amount charge to the Award. </t>
    </r>
    <r>
      <rPr>
        <b/>
        <sz val="10"/>
        <color indexed="8"/>
        <rFont val="Arial"/>
        <family val="2"/>
      </rPr>
      <t>Please note</t>
    </r>
    <r>
      <rPr>
        <sz val="10"/>
        <color indexed="8"/>
        <rFont val="Arial"/>
        <family val="2"/>
      </rPr>
      <t xml:space="preserve"> for HEIs in the UK, up to 80% of FEC will be paid. The rates column will automatically reduce to 80% when HEI (UK) has been selected.       
Applicants must justify the Other Direct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</si>
  <si>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t>RIGHT</t>
  </si>
  <si>
    <r>
      <t xml:space="preserve">Applicants must provide a brief description of each Community and Public Involvement (CPI) cost and select the organisation it relates to. Greyed out columns are locked for editing and will contain formulas and calculations.
CPI costs may include payments for time, skills and expertise. Rates of payment can vary and may be offered at either an hourly or daily rate. The following activities should be considered: reviewing documents, attending meetings, attending training courses and conferences, and outreach and dissemination. 
All out of pocket expenses should be covered. Equal opportunities for involvement are facilitated if expenses are covered. Members of the public should not end up financially worse off for providing a public service. The following expenses should be carefully considered: travel, overnight accommodation, subsistence, childcare or replacement carer/person providing support, costs of a Personal Carer or Support Worker of the individual’s choice, telephone, internet access, fax costs, stationery and other equipment, conference fees and training courses. 
INVOLVE have produced a number of useful payment-related resources, including the ‘Budgeting for Involvement’ guide and the INVOLVE cost calculator,  which can be found at the following link:
http://www.invo.org.uk/resource-centre/payment-and-recognition-for-public-involvement/
All fields must be completed. Uncompleted fields will highlight red until complete.
If applicants wish to discount costs, they can adjust the rates column (I) percentage down from 100%, which will affect the rate calculation columns i.e. the amount charge to the Award. Please note for HEIs in the UK, up to 80% of FEC will be paid. The rates column will automatically reduce to 80% when HEI (UK) has been selected.       
Applicants must justify the CPI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</si>
  <si>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t/>
  </si>
  <si>
    <t>CORE</t>
  </si>
  <si>
    <t>Theme 1</t>
  </si>
  <si>
    <t>Theme 2</t>
  </si>
  <si>
    <t>Theme 3</t>
  </si>
  <si>
    <t>Theme 4</t>
  </si>
  <si>
    <t>Theme 5</t>
  </si>
  <si>
    <t>Summary of Cost by Income Band</t>
  </si>
  <si>
    <t xml:space="preserve">SUMMARY OF ALL COSTS </t>
  </si>
  <si>
    <t>BREAKDOWN SUMMARY DIR - IND - SUPP</t>
  </si>
  <si>
    <t>SUMMARY OF STAFF BY TYPE</t>
  </si>
  <si>
    <t>SUMMARY OF STAFF BY ROLE</t>
  </si>
  <si>
    <t>SUMMARY OF COSTS BY COUNTRY</t>
  </si>
  <si>
    <t xml:space="preserve">RISK MANAGEMENT &amp; ASSURANCE </t>
  </si>
  <si>
    <t>EXTERNAL INTERVENTION COSTS</t>
  </si>
  <si>
    <t>COMMUNITY &amp; PUBLIC INVOLVEMENT</t>
  </si>
  <si>
    <t>Summary of Cost by Country</t>
  </si>
  <si>
    <t>SUMMARY OF COSTS BY INCOME BAND</t>
  </si>
  <si>
    <t>SUMMARY OF ODA COSTS</t>
  </si>
  <si>
    <t>Academic institution (ODA Eligible)</t>
  </si>
  <si>
    <t>Research institute (ODA Eligible)</t>
  </si>
  <si>
    <t>Non-governmental organisation (ODA Eligible)</t>
  </si>
  <si>
    <t>Healthcare provider (ODA Eligible)</t>
  </si>
  <si>
    <t>Community - based organisation (ODA Eligible)</t>
  </si>
  <si>
    <t>Charity (ODA Eligible)</t>
  </si>
  <si>
    <t>International - non ODA Eligible</t>
  </si>
  <si>
    <t>ODA Eligible country</t>
  </si>
  <si>
    <r>
      <t xml:space="preserve">This section includes travel costs, subsistence and conference fees. Where applicable, you will need to include the travel and subsistence costs of your project advisory group, steering committee and/or data monitoring &amp; ethics committee. Travel and subsistence costs relating to dissemination should also be included here, as should costs relating to overseas travel. Greyed out columns are locked for editing and will contain formulas and calculations.
</t>
    </r>
    <r>
      <rPr>
        <b/>
        <sz val="10"/>
        <color indexed="8"/>
        <rFont val="Arial"/>
        <family val="2"/>
      </rPr>
      <t xml:space="preserve">TRAVEL COSTS: </t>
    </r>
    <r>
      <rPr>
        <sz val="10"/>
        <color indexed="8"/>
        <rFont val="Arial"/>
        <family val="2"/>
      </rPr>
      <t xml:space="preserve">
For UK Only: If travel is by car, apply your institution’s mileage rates (however, this should not exceed HMRC approved mileage allowance payments, which is 45p per mile for the first 10,000 miles and 25p thereafter). 
For ODA-eligible based travel, local journeys must be charged according to the most appropriate (basic or standard) local rate. 
Travel by the most economic means possible is expected. NIHR programmes do not usually fund first class travel.
</t>
    </r>
    <r>
      <rPr>
        <b/>
        <sz val="10"/>
        <color indexed="8"/>
        <rFont val="Arial"/>
        <family val="2"/>
      </rPr>
      <t xml:space="preserve">SUBSISTENCE
</t>
    </r>
    <r>
      <rPr>
        <sz val="10"/>
        <color indexed="8"/>
        <rFont val="Arial"/>
        <family val="2"/>
      </rPr>
      <t xml:space="preserve">Subsistence covers accommodation (if necessary) and meals associated with the travel, excluding any alcoholic beverages.
</t>
    </r>
    <r>
      <rPr>
        <b/>
        <sz val="10"/>
        <color indexed="8"/>
        <rFont val="Arial"/>
        <family val="2"/>
      </rPr>
      <t xml:space="preserve">CONFERENCES
</t>
    </r>
    <r>
      <rPr>
        <sz val="10"/>
        <color indexed="8"/>
        <rFont val="Arial"/>
        <family val="2"/>
      </rPr>
      <t xml:space="preserve">Where national or international conference costs are included, a statement naming the conference or purpose of travel and the benefit to the research must also be made; failure to adequately justify your attendance at a conference will mean the programme will not fund this cost. 
The NIHR reserves the right to award a different level of Travel, Subsistence &amp; Conference cost, if considered appropriate.
All fields must be completed. Uncompleted fields will highlight red until complete.
If applicants wish to discount costs, they can adjust the rates column (J) percentage down from 100%, which will affect the rate calculation columns i.e. the amount charge to the Award. </t>
    </r>
    <r>
      <rPr>
        <b/>
        <sz val="10"/>
        <color indexed="8"/>
        <rFont val="Arial"/>
        <family val="2"/>
      </rPr>
      <t>Please note</t>
    </r>
    <r>
      <rPr>
        <sz val="10"/>
        <color indexed="8"/>
        <rFont val="Arial"/>
        <family val="2"/>
      </rPr>
      <t xml:space="preserve"> for HEIs in the UK, up to 80% of FEC will be paid. The rates column will automatically reduce to 80% when HEI (UK) has been selected.       
Applicants must justify the Travel, Subsistence &amp; Conference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 xml:space="preserve">“Copy &amp; Paste (Special) Values” </t>
    </r>
    <r>
      <rPr>
        <sz val="10"/>
        <color indexed="8"/>
        <rFont val="Arial"/>
        <family val="2"/>
      </rPr>
      <t xml:space="preserve">to avoid corruption to cell formulas. Please do </t>
    </r>
    <r>
      <rPr>
        <b/>
        <sz val="10"/>
        <color indexed="8"/>
        <rFont val="Arial"/>
        <family val="2"/>
      </rPr>
      <t>NOT</t>
    </r>
    <r>
      <rPr>
        <sz val="10"/>
        <color indexed="8"/>
        <rFont val="Arial"/>
        <family val="2"/>
      </rPr>
      <t xml:space="preserve"> cut and paste as this will corrupt cell formulas.   </t>
    </r>
  </si>
  <si>
    <r>
      <t xml:space="preserve">If you are conducting research that requires an intervention to be delivered in the ODA-eligible you are permitted to claim for External Intervention Costs (EIC). These are the costs that are additional to
routine clinical treatment in the local setting. For comparison, in the UK these would be similar to NHS support or excess treatment costs.
If the research involves an intervention being delivered in the UK NHS standard AcoRD regulations in respect of NHS Support Costs and NHS Treatment costs apply. See https://www.gov.uk/government/publications/guidance-on-attributing-the-costs-of-health-and-socialcare-research
</t>
    </r>
    <r>
      <rPr>
        <b/>
        <sz val="10"/>
        <color indexed="8"/>
        <rFont val="Arial"/>
        <family val="2"/>
      </rPr>
      <t xml:space="preserve">PLEASE NOTE: </t>
    </r>
    <r>
      <rPr>
        <sz val="10"/>
        <color indexed="8"/>
        <rFont val="Arial"/>
        <family val="2"/>
      </rPr>
      <t xml:space="preserve">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 xml:space="preserve">NOT </t>
    </r>
    <r>
      <rPr>
        <sz val="10"/>
        <color indexed="8"/>
        <rFont val="Arial"/>
        <family val="2"/>
      </rPr>
      <t xml:space="preserve">cut and paste as this will corrupt cell formulas.   </t>
    </r>
  </si>
  <si>
    <t>ODA Organisations</t>
  </si>
  <si>
    <t>Equipment Cost Per Item</t>
  </si>
  <si>
    <r>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pieces of equipment, valued up to £5,000 excluding VAT, will be considered. Lease to buy / hire purchase type arrangements are permitted where appropriate. However arrangements must ensure that any equipment contributing to critical capability and capacity development will become the property of the ODA-eligible partner at the end of the study.
Items of equipment valued at £250 or more must be itemised separately; however, grouping the same type of equipment is permitted. Costs of computers are normally restricted to a maximum of £650 each excluding VAT. A statement of justification must be included in the relevant ‘Justification of Costs’ section for any purchase above this limit.
Costs of computers are normally restricted to a maximum of £650 each excluding VAT and a statement of justification must be included, in the relevant ‘Justification of Costs’ section for any purchase above this limit.  
The cost of equipment maintenance contracts should be included in this section. 
Please note that equipment bought within the NHS cannot be funded by the NIHR. Please ensure no NHS equipment costs are included in your application. 
Contractors will be expected to maintain an inventory of equipment/assets and report this to NIHR on an annual basis. Assets are defined as having a useful life of more than one year; and either (1) the purchase price or development cost of the asset is in excess of £500 or equivalent in local currency; or (2) is a group of lower value items (e.g. pharmaceutical products, food, relief packs, etc.) where the combined value is in excess of £500 or equivalent in local currency; or (3) can be considered an attractive item regardless of cost (e.g. mobile phones, cameras, laptops, tablets, satellite phones, vehicles, etc.) .
Equipment items should exclude VAT, unless the organisation incurring the cost is not VAT registered and unable to reclaim the VAT back from the cost item in which case the gross value of the equipment should be include. You will need to seek expert advice from the organisation purchasing the equipment regarding its VAT status.
All fields must be completed. Uncompleted fields will highlight red until complete.
If applicants wish to discount costs, they can adjust the rates column (J) percentage down from 100%, which will affect the rate calculation columns i.e. the amount charge to the Award. </t>
    </r>
    <r>
      <rPr>
        <b/>
        <sz val="10"/>
        <color indexed="8"/>
        <rFont val="Arial"/>
        <family val="2"/>
      </rPr>
      <t xml:space="preserve">Please note </t>
    </r>
    <r>
      <rPr>
        <sz val="10"/>
        <color indexed="8"/>
        <rFont val="Arial"/>
        <family val="2"/>
      </rPr>
      <t xml:space="preserve">for HEIs in the UK, up to 80% of FEC will be paid. The rates column will automatically reduce to 80% when HEI (UK) has been selected.       
All items of equipment must be justified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</si>
  <si>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r>
      <rPr>
        <b/>
        <sz val="10"/>
        <color indexed="8"/>
        <rFont val="Arial"/>
        <family val="2"/>
      </rPr>
      <t>Please complete the AWARD DETAILS section first</t>
    </r>
    <r>
      <rPr>
        <sz val="10"/>
        <color indexed="8"/>
        <rFont val="Arial"/>
        <family val="2"/>
      </rPr>
      <t xml:space="preserve">. The details will then automatically feed into other sections of the financial plan. Greyed out columns are locked for editing and will contain formulas and calculations.
Applicants are to list all the member organisations in the proposed application that are due to receive funds and appropriately assign an organisation name, organisation type and organisation country location. These fields will feed into other areas of the form, allowing the applicant to assign costs against organisations. Organisation names should NOT be abbreviated. In addition, all organisations based in ODA eligible countries need to list country's currency, exchange rate, exchange rate source and the date of when the exhange rate was taken. Please note, that all costs in the application should be listed in pound sterling (GBP). 
When this is complete, please move on to sections 1-11 of the financial plan. Summary tabs highlighted yellow are locked for editing, these will automatically calculate when figures are added within sections 1-11.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do </t>
    </r>
    <r>
      <rPr>
        <b/>
        <sz val="10"/>
        <color indexed="8"/>
        <rFont val="Arial"/>
        <family val="2"/>
      </rPr>
      <t>NOT</t>
    </r>
    <r>
      <rPr>
        <sz val="10"/>
        <color indexed="8"/>
        <rFont val="Arial"/>
        <family val="2"/>
      </rPr>
      <t xml:space="preserve"> cut and paste as this will corrupt cell formulas.   </t>
    </r>
    <r>
      <rPr>
        <sz val="11"/>
        <color theme="1"/>
        <rFont val="Calibri"/>
        <family val="2"/>
        <scheme val="minor"/>
      </rPr>
      <t xml:space="preserve">
</t>
    </r>
  </si>
  <si>
    <t>Currency (symbol)</t>
  </si>
  <si>
    <t>Exchange rate into GBP</t>
  </si>
  <si>
    <t>Date of Exchange Rate (DD/MM/YY)</t>
  </si>
  <si>
    <t>Exchange Rate Source Name</t>
  </si>
  <si>
    <t>ANNUAL COSTS OF STAFF POSTS</t>
  </si>
  <si>
    <r>
      <t xml:space="preserve">This section of the financial plan captures details of all salary costs for staff members/roles (known or unknown) and relevant on-costs (i.e. pay increment dates, geographic weighting, superannuation, national insurance).
Salaries and staff details from this page will feed into other sections of the financial plan. All fields in this section MUST be completed in full before completing the 'Annual Cost of Staff Posts' section of the financial plan. 
All staff members working on the NIHR award should be listed and their annual salaries must be stated. Where staff will be recruited as part of the proposed NIHR, please provide the average annual salary. Use current rates of pay and build in any known annual increments. Nationally or locally agreed pay increases should be excluded. If staff member names are currently unknown or wish to remain anonymous from their related salary, then please state the role name instead and complete the remaining fields. Salaries may be sought at a level appropriate to the skills, responsibilities and expertise necessary to carry out the role required, and to reflect the experience of a known individual, where this is in accordance with the salary scales and terms and conditions of service applying in the Host Organisation. 
Applicants must select a 'Staff Type' for each staff member from the prepopulated drop down list provided: Lead, Research Staff, Research Support Staff, Research Trainees and External Intevention Staff.  External Intevention Staff, relate to those who are conducting research that requires an intervention to be delivered in the ODA-eligible you are permitted to claim for External Intervention Costs (EIC). These are the costs that are additional to routine clinical treatment in the local setting. For comparison, in the UK these would be similar to NHS support or excess treatment costs.
Once the Staff type has been completed, applicants then must input a 'Role' using free text.  Applicants must not abbreviate Staff Role titles (e.g. RA instead of Research Assistant) and Role naming must remain consistent.        
If applicants wish to discount salary costs, they can adjust the rates column (M) percentage down from 100%, which will affect the rate calculation in the 'Annual Cost of Staff Posts' section, i.e. the amount charge to the Award. For example, if a staff member's rate column (P) is reduced to 80%, only 80% of their salary will be calculated against the FTE &amp; time allocation.  </t>
    </r>
    <r>
      <rPr>
        <b/>
        <sz val="10"/>
        <color indexed="8"/>
        <rFont val="Arial"/>
        <family val="2"/>
      </rPr>
      <t>Please note</t>
    </r>
    <r>
      <rPr>
        <sz val="10"/>
        <color indexed="8"/>
        <rFont val="Arial"/>
        <family val="2"/>
      </rPr>
      <t xml:space="preserve"> for HEIs in the UK, up to 80% of FEC will be paid, the rates column will automatically reduce to 80% when HEI (UK) has been selected. 
The order in which you enter the staff within this section will automatically replicate on the 'Annual Costs of Staff Posts' section. 
We reserve the right to award support at a different level, if considered appropriate.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</si>
  <si>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r>
      <t xml:space="preserve">Any costs associated with provision of appropriate risk management and assurance should be included here. There are specific requirements for monitoring and financial assurance relating to the distribution and use of ODA funding. We would expect to see appropriate financial resources allocated to cover the costs of due diligence checks, audits and financial capacity building in the ODA-eligible partner organisations. These include, where appropriate, the cost of auditors or compliance monitoring provided by sub-contractors, and consultants.
To make effective arrangements for risk management and assurance, you should consider the financial systems and financial management capacity of your ODA-eligible partner and the level of risk within the country, and tailor your assurance and monitoring processes appropriately. We strongly recommend The Good Finance Grant Practice (GFGP) standard online assessment tool as a resource to support this process https://www.goodfinancialgrantpractice.org/ . Costs for specific safeguarding activities are also permitted. 
All fields must be completed. Uncompleted fields will highlight red until complete.
If applicants wish to discount costs, they can adjust the rates column (I) percentage down from 100%, which will affect the rate calculation columns i.e. the amount charge to the Award. Please note for HEIs in the UK, up to 80% of FEC will be paid. The rates column will automatically reduce to 80% when HEI (UK) has been selected.       
Applicants must justify the Project Funding costs within the text box provided below.   
</t>
    </r>
    <r>
      <rPr>
        <b/>
        <sz val="10"/>
        <color indexed="8"/>
        <rFont val="Arial"/>
        <family val="2"/>
      </rPr>
      <t>PLEASE NOTE:</t>
    </r>
    <r>
      <rPr>
        <sz val="10"/>
        <color indexed="8"/>
        <rFont val="Arial"/>
        <family val="2"/>
      </rPr>
      <t xml:space="preserve"> If applicants require to copy and paste within fields we recommend that you only </t>
    </r>
    <r>
      <rPr>
        <b/>
        <sz val="10"/>
        <color indexed="8"/>
        <rFont val="Arial"/>
        <family val="2"/>
      </rPr>
      <t xml:space="preserve">“Copy &amp; Paste (Special) Values” </t>
    </r>
    <r>
      <rPr>
        <sz val="10"/>
        <color indexed="8"/>
        <rFont val="Arial"/>
        <family val="2"/>
      </rPr>
      <t xml:space="preserve">to avoid corruption to cell formulas. Please do </t>
    </r>
    <r>
      <rPr>
        <b/>
        <sz val="10"/>
        <color indexed="8"/>
        <rFont val="Arial"/>
        <family val="2"/>
      </rPr>
      <t>NOT</t>
    </r>
    <r>
      <rPr>
        <sz val="10"/>
        <color indexed="8"/>
        <rFont val="Arial"/>
        <family val="2"/>
      </rPr>
      <t xml:space="preserve"> cut and paste as this will corrupt cell formulas.   </t>
    </r>
  </si>
  <si>
    <t>EXTERNAL INTERVENTION - NON STAFF COSTS</t>
  </si>
  <si>
    <r>
      <t xml:space="preserve">Applicants must provide a brief description of each indirect cost and select the organisation it relates to. Greyed out columns are locked for editing and will contain formulas and calculations.
The Award will fund legitimate and reasonable indirect costs for the Host Organisation and other member organisations. 
Estate costs may include building and premises costs, basic services and utilities, lease/rent/rates, insurance, cleaning, security, safety, staff facilities, equipment maintenance, etc.
Other indirect costs may include: finance, human recourses, personnel, public relations, departmental services, typing/secretarial, general office consumables, library services/learning resources, etc.  
</t>
    </r>
    <r>
      <rPr>
        <b/>
        <sz val="10"/>
        <color indexed="8"/>
        <rFont val="Arial"/>
        <family val="2"/>
      </rPr>
      <t xml:space="preserve">HEI indirect costs
</t>
    </r>
    <r>
      <rPr>
        <sz val="10"/>
        <color indexed="8"/>
        <rFont val="Arial"/>
        <family val="2"/>
      </rPr>
      <t xml:space="preserve">Total HEI indirect costs must be fully justified as to why these costs are being requested and how they will contribute to the overall research. HEIs are permitted to claim estate and other </t>
    </r>
    <r>
      <rPr>
        <b/>
        <sz val="10"/>
        <color indexed="8"/>
        <rFont val="Arial"/>
        <family val="2"/>
      </rPr>
      <t>indirect costs up to 80% FEC</t>
    </r>
    <r>
      <rPr>
        <sz val="10"/>
        <color indexed="8"/>
        <rFont val="Arial"/>
        <family val="2"/>
      </rPr>
      <t>. These costs are calculated on the basis of TRAC methodology. HEI indirect costs are based on the number of full-time equivalent research staff working on the research and the indirect/estates charges set by an institution. 
Where staff from more than one HEI are working on the research there may be different indirect/estates charges for each one. Please list each institution on a separate line. Please note HEI indirect costs cannot be claimed on shared staff costs. The applicant(s) should consult their HEI finance departments for the appropriate figures to include in the estate charges and other indirect cost sections. 
ODA-eligible</t>
    </r>
    <r>
      <rPr>
        <b/>
        <sz val="10"/>
        <color indexed="8"/>
        <rFont val="Arial"/>
        <family val="2"/>
      </rPr>
      <t xml:space="preserve"> based organisations indirect costs 
ODA-eligible</t>
    </r>
    <r>
      <rPr>
        <sz val="10"/>
        <color indexed="8"/>
        <rFont val="Arial"/>
        <family val="2"/>
      </rPr>
      <t xml:space="preserve"> based organisations indirect costs must be fully justified as to why these costs are being requested and how they will contribute to the overall research. These organisations are permitted to claim estate and other indirect costs.  
</t>
    </r>
    <r>
      <rPr>
        <b/>
        <sz val="10"/>
        <color indexed="8"/>
        <rFont val="Arial"/>
        <family val="2"/>
      </rPr>
      <t xml:space="preserve">
NHS bodies or other providers of NHS services indirect costs</t>
    </r>
    <r>
      <rPr>
        <sz val="10"/>
        <color indexed="8"/>
        <rFont val="Arial"/>
        <family val="2"/>
      </rPr>
      <t xml:space="preserve">
NHS indirect costs cannot be claimed through NIHR/DHSC programme funding.  NHS bodies or other providers of NHS services have been allocated NIHR Research Capability Funding (RCF) to contribute to the cost of hosting NIHR/DH-supported research. For more information please click on the link below:
https://www.nihr.ac.uk/research-and-impact/nhs-research-performance/research-capability-funding.htm
Weighted FTE yearly totals will automatically populate once an organisation has been selected. Applicants must select either estate costs or other indirect costs under 'Indirect Cost Type'.  Costs need to be entered into Yr1 £, Yr2 £, Yr3, Yr4&amp; Yr5 columns. Greyed out columns are locked for editing and will contain formulas and calculations.
All fields must be completed. Uncompleted fields will highlight red until complete.
If applicants wish to discount costs, they can adjust the rates column (I) percentage down from 100%, which will affect the rate calculation columns i.e. the amount charge to the Award. </t>
    </r>
    <r>
      <rPr>
        <b/>
        <sz val="10"/>
        <color indexed="8"/>
        <rFont val="Arial"/>
        <family val="2"/>
      </rPr>
      <t>Please note</t>
    </r>
    <r>
      <rPr>
        <sz val="10"/>
        <color indexed="8"/>
        <rFont val="Arial"/>
        <family val="2"/>
      </rPr>
      <t xml:space="preserve"> for HEIs in the UK, up to 80% of FEC will be paid. The rates column will automatically reduce to 80% when HEI (UK) has been selected.       
Please seek advice from your finance department about the appropriate cost for this section. Applicants must justify the indirect costs within the text box provided below. All indirect costs need to demonstrate value for money. The NIHR reserves the right to set limits on indirect costs charged. </t>
    </r>
    <r>
      <rPr>
        <b/>
        <sz val="10"/>
        <color indexed="8"/>
        <rFont val="Arial"/>
        <family val="2"/>
      </rPr>
      <t xml:space="preserve">PLEASE NOTE: </t>
    </r>
    <r>
      <rPr>
        <sz val="10"/>
        <color indexed="8"/>
        <rFont val="Arial"/>
        <family val="2"/>
      </rPr>
      <t xml:space="preserve">If applicants require to copy and paste within fields we recommend that you only </t>
    </r>
    <r>
      <rPr>
        <b/>
        <sz val="10"/>
        <color indexed="8"/>
        <rFont val="Arial"/>
        <family val="2"/>
      </rPr>
      <t xml:space="preserve">“Copy &amp; Paste (Special) Values” </t>
    </r>
    <r>
      <rPr>
        <sz val="10"/>
        <color indexed="8"/>
        <rFont val="Arial"/>
        <family val="2"/>
      </rPr>
      <t xml:space="preserve">to avoid corruption to cell formulas. Please do </t>
    </r>
    <r>
      <rPr>
        <b/>
        <sz val="10"/>
        <color indexed="8"/>
        <rFont val="Arial"/>
        <family val="2"/>
      </rPr>
      <t>NOT</t>
    </r>
    <r>
      <rPr>
        <sz val="10"/>
        <color indexed="8"/>
        <rFont val="Arial"/>
        <family val="2"/>
      </rPr>
      <t xml:space="preserve"> cut and paste as this will corrupt cell formulas.   </t>
    </r>
  </si>
  <si>
    <r>
      <t xml:space="preserve">This section of the financial plan outlines the percentage full time equivalent (FTE) that each staff member is dedicating to the Award, the duration they are involved in the Award (measured in months), and the annual and total cost of each post.  
Staff details from the 'Staff Post and Salaries' tab will automatically feed into this section. Greyed out columns are locked for editing and will contain formulas and calculations.
To reflect the required level of staff resource in each year, applicants need to assign an FTE number </t>
    </r>
    <r>
      <rPr>
        <b/>
        <sz val="10"/>
        <color indexed="8"/>
        <rFont val="Arial"/>
        <family val="2"/>
      </rPr>
      <t>(1.00 equalling 1 full time equivalent)</t>
    </r>
    <r>
      <rPr>
        <sz val="10"/>
        <color indexed="8"/>
        <rFont val="Arial"/>
        <family val="2"/>
      </rPr>
      <t xml:space="preserve"> and duration (in months) for each staff member. Once selected, the weighted FTE and yearly total (using the salaries costs and rates outlined in the Staff Posts and Salaries section) will automatically calculate.  
From year 2 onwards, applicants are permitted to apply an increment increase to staff members prior year salaries. This can be done by entering the % increase within the '% salary increment increase' columns. The increment increase will be applied to the prior year salary and will feed into the yearly calculation automatically.    
Please note that annual increments should be based on 'Agenda for Change' pay arrangements as applicable at 31 March 2018.
Applications should be costed at </t>
    </r>
    <r>
      <rPr>
        <b/>
        <sz val="10"/>
        <color indexed="8"/>
        <rFont val="Arial"/>
        <family val="2"/>
      </rPr>
      <t>current financial yea</t>
    </r>
    <r>
      <rPr>
        <sz val="10"/>
        <color indexed="8"/>
        <rFont val="Arial"/>
        <family val="2"/>
      </rPr>
      <t xml:space="preserve">r </t>
    </r>
    <r>
      <rPr>
        <b/>
        <sz val="10"/>
        <color indexed="8"/>
        <rFont val="Arial"/>
        <family val="2"/>
      </rPr>
      <t>(2019/20)</t>
    </r>
    <r>
      <rPr>
        <sz val="10"/>
        <color indexed="8"/>
        <rFont val="Arial"/>
        <family val="2"/>
      </rPr>
      <t xml:space="preserve"> prices, based on current salary scales and scale increments.  
For the Research Trainees (e.g. MPhil, MD, PhD students) costs include the value of the stipend in the salary. The costs of the tuition fees should be included in the 'Other Direct Cost' section. Research trainees costs are only eligible for students based and registered at an ODA-eligible institution. 
Row 312 outlines the 'Overall Total Staff Costs', Row 313 outlines the 'Total Direct Staff Cost' (less the total External Intervention Staff Costs), Row 314 outlines the 'Total External Intervention Staff Costs' (less the total Direct Staff Costs). The 'Total External Intervention Staff Costs' will feed into the '9. External Intervention Costs' section of the financial plan.  
Applicants must justify staff costs within the text box provided below.
</t>
    </r>
    <r>
      <rPr>
        <b/>
        <sz val="10"/>
        <color indexed="8"/>
        <rFont val="Arial"/>
        <family val="2"/>
      </rPr>
      <t xml:space="preserve">
PLEASE NOTE:</t>
    </r>
    <r>
      <rPr>
        <sz val="10"/>
        <color indexed="8"/>
        <rFont val="Arial"/>
        <family val="2"/>
      </rPr>
      <t xml:space="preserve"> If applicants require to copy and paste within fields we recommend that you only </t>
    </r>
    <r>
      <rPr>
        <b/>
        <sz val="10"/>
        <color indexed="8"/>
        <rFont val="Arial"/>
        <family val="2"/>
      </rPr>
      <t>“Copy &amp; Paste (Special) Values”</t>
    </r>
    <r>
      <rPr>
        <sz val="10"/>
        <color indexed="8"/>
        <rFont val="Arial"/>
        <family val="2"/>
      </rPr>
      <t xml:space="preserve"> to avoid corruption to cell formulas. Please do </t>
    </r>
    <r>
      <rPr>
        <b/>
        <sz val="10"/>
        <color indexed="8"/>
        <rFont val="Arial"/>
        <family val="2"/>
      </rPr>
      <t>NOT</t>
    </r>
    <r>
      <rPr>
        <sz val="10"/>
        <color indexed="8"/>
        <rFont val="Arial"/>
        <family val="2"/>
      </rPr>
      <t xml:space="preserve"> cut and paste as this will corrupt cell formulas.     </t>
    </r>
  </si>
  <si>
    <t>Liverpool School of Tropical Medicine</t>
  </si>
  <si>
    <t>Duolao Wang</t>
  </si>
  <si>
    <t>Co-Investigator</t>
  </si>
  <si>
    <t>off-scale</t>
  </si>
  <si>
    <t>Grade 8, sp45</t>
  </si>
  <si>
    <t>Jahangir Khan</t>
  </si>
  <si>
    <t>Finanical Project Management</t>
  </si>
  <si>
    <t>Data Management</t>
  </si>
  <si>
    <t>Abid Malik</t>
  </si>
  <si>
    <t>Human Development Research Foundation</t>
  </si>
  <si>
    <t>University of Liverpool</t>
  </si>
  <si>
    <t>PKR (Rs-1000)</t>
  </si>
  <si>
    <t>Najia Atif</t>
  </si>
  <si>
    <t>Research Associate (Interventions)</t>
  </si>
  <si>
    <t>TBC 2</t>
  </si>
  <si>
    <t>TBC 3</t>
  </si>
  <si>
    <t>TBC 4</t>
  </si>
  <si>
    <t>TBC 1</t>
  </si>
  <si>
    <t>TBC 5</t>
  </si>
  <si>
    <t>TBC 6</t>
  </si>
  <si>
    <t>Field Co-ordinators (Interventions)</t>
  </si>
  <si>
    <t>TBC 7</t>
  </si>
  <si>
    <t xml:space="preserve">TBC 8 </t>
  </si>
  <si>
    <t>TBC 9</t>
  </si>
  <si>
    <t>TBC 10</t>
  </si>
  <si>
    <t>TBC 11</t>
  </si>
  <si>
    <t>Research Associate (Assessment)</t>
  </si>
  <si>
    <t>TBC 12</t>
  </si>
  <si>
    <t>TBC 13</t>
  </si>
  <si>
    <t>TBC 14</t>
  </si>
  <si>
    <t>TBC 15</t>
  </si>
  <si>
    <t>TBC 16</t>
  </si>
  <si>
    <t>TBC 17</t>
  </si>
  <si>
    <t>TBC 18</t>
  </si>
  <si>
    <t>TBC 19</t>
  </si>
  <si>
    <t>Siham Sikander</t>
  </si>
  <si>
    <t>TBC 20</t>
  </si>
  <si>
    <t>TBC 21</t>
  </si>
  <si>
    <t>Data Entry Assistant</t>
  </si>
  <si>
    <t>TBC 22</t>
  </si>
  <si>
    <t>Field Assistant</t>
  </si>
  <si>
    <t xml:space="preserve">TBC 23 </t>
  </si>
  <si>
    <t>Project Co-ordinator</t>
  </si>
  <si>
    <t>TBC 24</t>
  </si>
  <si>
    <t>TBC 25</t>
  </si>
  <si>
    <t>TBC 26</t>
  </si>
  <si>
    <t>Transcultural Pschyological Organization (TPO)</t>
  </si>
  <si>
    <t>University of Liberal Arts (ULAB)</t>
  </si>
  <si>
    <t>Institute of Reseach and Development (IRD)</t>
  </si>
  <si>
    <t>TBC 27</t>
  </si>
  <si>
    <t>Research Fellow</t>
  </si>
  <si>
    <t>TBC 28</t>
  </si>
  <si>
    <t>TBC 29</t>
  </si>
  <si>
    <t>TBC 30</t>
  </si>
  <si>
    <t>TBC 31</t>
  </si>
  <si>
    <t>TBC 32</t>
  </si>
  <si>
    <t>2 x printers are required for field work and securing data.</t>
  </si>
  <si>
    <t>One data server is required for field work and securing data.</t>
  </si>
  <si>
    <t>40 Smartphones/tablet devices are required for intervention training, supervision and delivery as well as data collection</t>
  </si>
  <si>
    <t>£300 is requested for the maintenance and running costs of the tablet devices and smartphones</t>
  </si>
  <si>
    <t>Mobile phone packages for the Research Associates x 10 and Field Coordinators x 10 are required to ensure smooth communication with the community and the investigators at all times (total cost for 40 months £20,000 (£ 300 per month)</t>
  </si>
  <si>
    <t>Stationary, postage, internet/networking, paper costs and direct miscellaneous office costs requested at £350 per month for 48 months (total £16,800).</t>
  </si>
  <si>
    <t>Open access article processing charges at £1500 per article for 12 articles (total £18,000)</t>
  </si>
  <si>
    <t xml:space="preserve">External auditor in Pakistan research site for annual audit </t>
  </si>
  <si>
    <t>Compensation for study participants</t>
  </si>
  <si>
    <t>LHWs compensation/travel expense</t>
  </si>
  <si>
    <t xml:space="preserve">Health Application Team - HAT costs for programming &amp; maintenance of hand held devices for data collection </t>
  </si>
  <si>
    <t>Intervention Training Materials (typing, formatting, printing etc.)</t>
  </si>
  <si>
    <t>Formative phase research costs (HCD Interviews and prototype testing Compensation &amp; Translation and Transcription of Interviews)</t>
  </si>
  <si>
    <t>[All 50 peers participating in the research will be given a small stipend (£110 per month over 42 months – total cost £231,000) to deliver the intervention.</t>
  </si>
  <si>
    <t>Training and Group Supervisions of PVs</t>
  </si>
  <si>
    <t xml:space="preserve">Collaborative learning group - Workshops in Pakistan for 9 participants (Economy class ticket, subsistence, meals, ground transportation, hall charges, meals at workshops) </t>
  </si>
  <si>
    <t>Research Fellows advertising and interviews</t>
  </si>
  <si>
    <t>Research project support costs</t>
  </si>
  <si>
    <t>Supervision costs</t>
  </si>
  <si>
    <t>Zoone Hassan Sultan - payment for time and any relevant training
and support costs</t>
  </si>
  <si>
    <t>Annual Meeting in Pakistan</t>
  </si>
  <si>
    <t>Public engagement meetings</t>
  </si>
  <si>
    <t>https://www1.oanda.com/currency/converter/</t>
  </si>
  <si>
    <t>NPR</t>
  </si>
  <si>
    <t>BDT</t>
  </si>
  <si>
    <t>LKR</t>
  </si>
  <si>
    <t>UK PI (Rahman) travel for supervision, meetings and capacity building activities x 2 trips per annum of 15 days each inclusive of economy airfare (£800), and accommodation/subsistence (£2200) calculated at bear minimum rates,  – total £3000 per trip and £6000 for 2 trips per annum.  
Pakistan co-Investigators travel to a relevant international conference once per year for 3 investigators is requested at £2500 per year per investigator (total £30,000) includes travel, visa, accommodation and subsistence and conference registration costs. 
Local transportation costs required for a) extensive travel for this community-based research for the intervention and assessment teams to travel to village clusters on daily basis, b) senior investigators to field every day, c) field trips for regional Research Fellows, requires rental of 6 small vehicles (£800 per vehicle per month x 12 months x 6 vehicles = £57,600 per year ) inclusive of driver, fuel, and insurance. Other Countries Conference Costs: The RFs will present there research findings at an international conference and £2500 per RF requested for travel, visa, accommodation and subsistence and conference registration costs</t>
  </si>
  <si>
    <t>Pakistan co-Investigators travel to a relevant international conference</t>
  </si>
  <si>
    <t xml:space="preserve">UK PI (Rahman) travel for supervision, meetings and capacity building activities </t>
  </si>
  <si>
    <t xml:space="preserve">Local transportation costs required for a) extensive travel for this community-based research for the intervention and assessment teams </t>
  </si>
  <si>
    <t>The Research Fellows travel</t>
  </si>
  <si>
    <t>40 Tablet devices and smartphones at £650 per unit and £300 is requested for the maintenance and running costs of the tablet devices and smartphones. Smartphones/tablet devices are required for intervention training, supervision and delivery as well as data collection. 2 x printers and a data server are required for field work and securing data.</t>
  </si>
  <si>
    <t xml:space="preserve">Mobile phone packages for the Research Associates x 10 and Field Coordinators x 10 are required to ensure smooth communication with the community and the investigators at all times (total cost for 40 months £20,000 (£ 500 per month)). Stationary, postage, internet/networking, paper costs and direct miscellaneous office costs requested at £350 per month for 48 months (total £16,800). 
</t>
  </si>
  <si>
    <t>Sultan (at 0.2 FTE for 48 months, total £36,000) will serve as the 'expert by experience' on all aspects of the programme. She will be involved in reviewing the research protocols and standard operating procedures. She will lead the 'user group' which will provide input to the formative (App development) phase; she will lead the public engagement activities and assist with dissemination. She will play a role in capacity building, bringing user-perspectives to the training of Research Fellows. An Annual Conference involving local users and consumers of services will be held in all 4 participating countries, inviting 10-15 participants to talk about all aspects of their experiences and act as advocates for the programme (cost per conference £1000 for transport, accommodation and subsistence of local users). In addition to that public engagment costs for Nepal, Sri Lanka and Bangladesh is also budgeted (£2000 for each site)</t>
  </si>
  <si>
    <t>Open access article processing charges at £1500 per article for 12 articles (total £18,000).</t>
  </si>
  <si>
    <t xml:space="preserve">HDRF - 
Risk management and assurance
External auditor in Pakistan research site for annual audit – total cost £4000.
</t>
  </si>
  <si>
    <t xml:space="preserve">• The Health Applications of Technology (HAT) team in Pakistan has experts in digital technology, software design, graphics art and artificial intelligence. Three members of the team will work full-time (total cost £144,000 over 48 months) with the research team to develop the intervention. They already possess the necessary tools to undertake the work. They will work closely with the design of the formative study and each step of the human centred design. During the trial, they will assure smooth running of the software, fix any bugs and continually improve the performance of the technology. The technology team will also design the electronic data capture forms on hand-held devices and assure there are no glitches. 
• All 50 peers participating in the research will be given a small stipend (£110 per month over 42 months – total cost £231,000) to deliver the intervention.
• A small cost for refreshments and travel expenses for the research participants (total £6720) is requested. The Lady Health Workers facilitating the peers will be given a small compensation for their time (total £6720). Monthly group supervision of all peers and community health workers involved in intervention and control arms will incur a small cost of £8400. 
• Intervention Training Materials (typing, formatting, printing etc.) is also requested and Formative phase research costs will include the Interviews and prototype testing Compensation &amp; Translation and Transcription of Interviews. 
• Capacity building and training activities for Nepali, Sri Lankan and Bangladeshi early-career researchers: The capacity building programme in the three countries of South Asia builds on the platform of the South Asian Hub for Advocacy, Research and Education (SHARE) in mental health and involves early career researchers in learning from the research programme being undertaken in Pakistan, applying the innovations to their own context and carrying out small exploratory or proof-of-concept studies that can assist scale-up of such programmes in their own countries. We use a similar model to that employed by the successful SHARE Programme. The capacity building is organised around 4 workshops, every 9 months, held in Pakistan. The researchers will have field-visits to observe the intervention and research process, interact with the Pakistani researchers and senior investigators, and undertake class-room teaching which will be supplemented by online supervision and advice in-between the workshops. Year 1: Workshop 1 in Pakistan (10 days) on a) training in the Thinking Healthy Programme using our Technology-assisted App; b) translation and adaptation of the Training App in regional languages, c) Systematic review methods, and d) field visits (total £21,500) including air travel and subsistence for 6 participants – economy flights (£3000), hotel with security arrangement at £100/day (£6000), venue (£1000); subsistence at £50 per day (£3000), visa costs (£1500), 4 x trainers for class-room teaching and online supervision over 9 months (£7000). Year 2: Workshop 2 in Pakistan (10 days): a) Implementation research methods – an introduction, b) Protocol development, c) measurement tools, and d) field trips, (total £21,500) breakdown as above. Year 3: Workshop 3 in Pakistan (10 days) on a) Quantitative and qualitative analysis methods, b) Theory of Change methodology, c) use of technology for mental health, and d) field trips, (total £21,500), breakdown as above. Year 4: Workshop 4 in Pakistan (10 days) on a) Grant writing, b) Scientific writing, c) field trips, total (£21,500), breakdown as above. 
• Other Countries Costs: Following development of a successful proposal in Year 2, each RF from every site (Sri Lanka, Nepal and Bangladesh) will be awarded a Research award (£10,000) to conduct proof of concept or exploratory studies. Local supervision costs requested at £150 per month
</t>
  </si>
  <si>
    <t xml:space="preserve">Pakistan  
A rented office will be used to establish the research centre near the study area. This centre will be used for training, administration, planning of activities, data entry and supervision activities. It will also provide a safe place for storage of equipment and field supplies. The indirect cost is charged at 10% in proportion to the amount of the research staff costs. Further indirect costs includes accounting software, utilities, back up generating facilities, Finance and HR salary costs. 
Partner ODA Countries - (Nepal, Sri Lanka, Bangladesh)
For partner countries, indirect costs will be charged at 10% in proportion to the amount of research staff effort requested on the award as per NIHR guidelines. Indirect cost includes premises costs, administrative salaries, HR, logistics, utilities, accounting software, cost of capital employed, etc to support the project. 
</t>
  </si>
  <si>
    <t>Pakistan
Staff – Directly incurred costs: Sikander (Health Services Academy) at 0.1 FTE will provide liaison with Ministry of National Services for policy uptake and implementation; will take key role in public engagement dissemination, and capacity building; technical advisory role in intervention development and randomised controlled trial. Malik (Human Development Research Foundation) will be the site lead for the randomised controlled trial (RCT) team, responsible for assisting the Lead Investigator in preparing for the RCT, training and supervising the research team, coordinating the study, and overseeing data collection and trial management. He will be part of the Governance Groups with shared responsible for ensuring good governance along with the Lead Investigator. He will also be part of the expert group in the formative phase. Atif (Human Development Research Foundation) will be the site lead for the  Site lead for the intervention team. She will co-supervise with lead investigator the formative research leading to intervention development; train and supervise lay health workers throughout the trial; supervise the qualitative research in process evaluation. Research staff: A Research Fellow at 1.0 FTE will coordinate all aspects of the formative research and randomised trial, and assist with the capacity building activities. 5 x Research Associates (for 24 months at a total cost of £96,000) will be trained in the Thinking Healthy Programme. They will assist the senior investigators in developing the Technology-Assisted intervention, implementing the Human Centred Design procedures, training and supervising the peers, assuring quality and fidelity of intervention development and collecting qualitative data on intervention implementation. They will be assisted by 5 x female Field Coordinators, from the local communities who will liaise with the community, the Lady health Workers, the peers and their families to ensure smooth running of the intervention in the community. 5 x Research Associates (for 36 months at a total cost of £144,000) will be trained in culturally adapting and administering the research instruments, in ethical and governance procedures and in randomised controlled trial design and implementation research. They will undertake data collection during the trial phase and assist with analysis and interpretation. They will be assisted by 5 x female Field Coordinators who will coordinate with the participants and other gate keepers in the community to ensure smooth implementation of assessment schedules and procedures. 2 x Statistical Assistants will be responsible for data entry, data management and safety. 3 x Field Assistant will be responsible for providing secretarial and administrative support to the project at the research site and manage the logistics of the capacity building activities taking place in Pakistan OTHER COUNTRY COSTS: Each country will select 2 early career Research Fellows following a transparent and competitive process outlined in the Research Plan. The Fellowships will begin in mid of Year 1 of the project and end in mid of Year 4 (total duration 36 months). Advertising and interview costs including reimbursement for travel and subsistence (£500), and a stipend for the 2 RFs selected (£700 per month per RF – total £50,400) is requested.</t>
  </si>
  <si>
    <t>TBC 33</t>
  </si>
  <si>
    <t>Clinical Lecturer</t>
  </si>
  <si>
    <t>CGR 1</t>
  </si>
  <si>
    <t>Professor Atif Rahman</t>
  </si>
  <si>
    <t>NIHR200817</t>
  </si>
  <si>
    <t>ENHANCE: Scaling-up Care for Perinatal Depression through Technological Enhancements to the 'Thinking Healthy Programme'</t>
  </si>
  <si>
    <t>Research Assistant</t>
  </si>
  <si>
    <t>TBC 34</t>
  </si>
  <si>
    <t>Atif Rahman</t>
  </si>
  <si>
    <t>Lead Investigator</t>
  </si>
  <si>
    <t>CGR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</si>
</sst>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69" formatCode="0.0"/>
    <numFmt numFmtId="170" formatCode="&quot;£&quot;#,##0.00"/>
    <numFmt numFmtId="171" formatCode="0.0%"/>
    <numFmt numFmtId="172" formatCode="#,##0.0_);\(#,##0.0\)"/>
    <numFmt numFmtId="173" formatCode="_([$€]* #,##0.00_);_([$€]* \(#,##0.00\);_([$€]* &quot;-&quot;??_);_(@_)"/>
    <numFmt numFmtId="174" formatCode="0.00%;\(0.00%\)"/>
    <numFmt numFmtId="175" formatCode="#,##0;\(#,##0\)"/>
    <numFmt numFmtId="176" formatCode="0.00_)"/>
    <numFmt numFmtId="177" formatCode="\+\ #,##0.0_);\-\ #,##0.0_)"/>
    <numFmt numFmtId="178" formatCode="#,###,_ ;[Red]\(#,###,\)\ "/>
  </numFmts>
  <fonts count="142" x14ac:knownFonts="1">
    <font>
      <sz val="11"/>
      <color theme="1"/>
      <name val="Calibri"/>
      <family val="2"/>
      <scheme val="minor"/>
    </font>
    <font>
      <sz val="11"/>
      <color indexed="8"/>
      <name val="Calibri"/>
      <family val="2"/>
    </font>
    <font>
      <b/>
      <sz val="9.75"/>
      <name val="Arial"/>
      <family val="2"/>
    </font>
    <font>
      <sz val="9"/>
      <color indexed="81"/>
      <name val="Tahoma"/>
      <family val="2"/>
    </font>
    <font>
      <b/>
      <sz val="9"/>
      <color indexed="81"/>
      <name val="Tahoma"/>
      <family val="2"/>
    </font>
    <font>
      <b/>
      <sz val="10"/>
      <name val="Arial"/>
      <family val="2"/>
    </font>
    <font>
      <sz val="10"/>
      <color indexed="8"/>
      <name val="Arial"/>
      <family val="2"/>
    </font>
    <font>
      <b/>
      <sz val="10"/>
      <color indexed="8"/>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ahoma"/>
      <family val="2"/>
    </font>
    <font>
      <b/>
      <sz val="10"/>
      <color indexed="18"/>
      <name val="MS Sans Serif"/>
      <family val="2"/>
    </font>
    <font>
      <sz val="8"/>
      <name val="Arial"/>
      <family val="2"/>
    </font>
    <font>
      <sz val="10"/>
      <name val="MS Sans Serif"/>
      <family val="2"/>
    </font>
    <font>
      <sz val="11"/>
      <name val="Book Antiqua"/>
      <family val="1"/>
    </font>
    <font>
      <b/>
      <sz val="8"/>
      <name val="Arial"/>
      <family val="2"/>
    </font>
    <font>
      <b/>
      <sz val="15"/>
      <color indexed="62"/>
      <name val="Calibri"/>
      <family val="2"/>
    </font>
    <font>
      <b/>
      <sz val="13"/>
      <color indexed="62"/>
      <name val="Calibri"/>
      <family val="2"/>
    </font>
    <font>
      <b/>
      <sz val="11"/>
      <color indexed="62"/>
      <name val="Calibri"/>
      <family val="2"/>
    </font>
    <font>
      <sz val="10"/>
      <color indexed="24"/>
      <name val="Arial"/>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i/>
      <sz val="1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8"/>
      <color indexed="62"/>
      <name val="Cambria"/>
      <family val="2"/>
    </font>
    <font>
      <sz val="9.9499999999999993"/>
      <name val="Arial"/>
      <family val="2"/>
    </font>
    <font>
      <sz val="11"/>
      <color indexed="0"/>
      <name val="Calibri"/>
      <family val="2"/>
    </font>
    <font>
      <sz val="11"/>
      <color indexed="8"/>
      <name val="Calibri"/>
      <family val="2"/>
    </font>
    <font>
      <sz val="11"/>
      <color indexed="8"/>
      <name val="Arial Narrow"/>
      <family val="2"/>
    </font>
    <font>
      <sz val="10"/>
      <color indexed="8"/>
      <name val="Arial"/>
      <family val="2"/>
    </font>
    <font>
      <sz val="11"/>
      <color indexed="8"/>
      <name val="Calibri"/>
      <family val="2"/>
    </font>
    <font>
      <sz val="10"/>
      <color indexed="8"/>
      <name val="Arial"/>
      <family val="2"/>
    </font>
    <font>
      <sz val="11"/>
      <color indexed="8"/>
      <name val="Arial"/>
      <family val="2"/>
    </font>
    <font>
      <sz val="9.75"/>
      <name val="Calibri"/>
      <family val="2"/>
    </font>
    <font>
      <b/>
      <sz val="11"/>
      <color indexed="8"/>
      <name val="Calibri"/>
      <family val="2"/>
    </font>
    <font>
      <sz val="11"/>
      <color indexed="10"/>
      <name val="Calibri"/>
      <family val="2"/>
    </font>
    <font>
      <b/>
      <sz val="9.75"/>
      <color indexed="8"/>
      <name val="Arial"/>
      <family val="2"/>
    </font>
    <font>
      <b/>
      <sz val="11"/>
      <color indexed="8"/>
      <name val="Arial"/>
      <family val="2"/>
    </font>
    <font>
      <b/>
      <sz val="9.9499999999999993"/>
      <color indexed="8"/>
      <name val="Arial"/>
      <family val="2"/>
    </font>
    <font>
      <sz val="9.9499999999999993"/>
      <color indexed="8"/>
      <name val="Arial"/>
      <family val="2"/>
    </font>
    <font>
      <b/>
      <sz val="10"/>
      <color indexed="8"/>
      <name val="Arial"/>
      <family val="2"/>
    </font>
    <font>
      <b/>
      <sz val="9.75"/>
      <color indexed="8"/>
      <name val="Arial"/>
      <family val="2"/>
    </font>
    <font>
      <i/>
      <sz val="10"/>
      <color indexed="8"/>
      <name val="Arial"/>
      <family val="2"/>
    </font>
    <font>
      <sz val="10"/>
      <color indexed="8"/>
      <name val="Calibri"/>
      <family val="2"/>
    </font>
    <font>
      <b/>
      <sz val="10"/>
      <color indexed="8"/>
      <name val="Arial"/>
      <family val="2"/>
    </font>
    <font>
      <i/>
      <sz val="10"/>
      <color indexed="8"/>
      <name val="Arial"/>
      <family val="2"/>
    </font>
    <font>
      <sz val="11"/>
      <color indexed="22"/>
      <name val="Calibri"/>
      <family val="2"/>
    </font>
    <font>
      <sz val="13"/>
      <color indexed="56"/>
      <name val="Tahoma"/>
      <family val="2"/>
    </font>
    <font>
      <sz val="13"/>
      <color indexed="63"/>
      <name val="Tahoma"/>
      <family val="2"/>
    </font>
    <font>
      <b/>
      <sz val="12"/>
      <color indexed="9"/>
      <name val="Arial"/>
      <family val="2"/>
    </font>
    <font>
      <b/>
      <sz val="13"/>
      <color indexed="8"/>
      <name val="Calibri"/>
      <family val="2"/>
    </font>
    <font>
      <b/>
      <sz val="11"/>
      <color indexed="8"/>
      <name val="Calibri"/>
      <family val="2"/>
    </font>
    <font>
      <sz val="9.75"/>
      <color indexed="8"/>
      <name val="Arial"/>
      <family val="2"/>
    </font>
    <font>
      <sz val="11"/>
      <name val="Calibri"/>
      <family val="2"/>
    </font>
    <font>
      <b/>
      <sz val="11"/>
      <name val="Calibri"/>
      <family val="2"/>
    </font>
    <font>
      <b/>
      <sz val="14"/>
      <color indexed="10"/>
      <name val="Arial"/>
      <family val="2"/>
    </font>
    <font>
      <b/>
      <sz val="11"/>
      <color indexed="8"/>
      <name val="Calibri"/>
      <family val="2"/>
    </font>
    <font>
      <b/>
      <sz val="11"/>
      <color indexed="10"/>
      <name val="Calibri"/>
      <family val="2"/>
    </font>
    <font>
      <sz val="8"/>
      <color indexed="8"/>
      <name val="Calibri"/>
      <family val="2"/>
    </font>
    <font>
      <sz val="10"/>
      <name val="Calibri"/>
      <family val="2"/>
    </font>
    <font>
      <i/>
      <sz val="9"/>
      <color indexed="8"/>
      <name val="Arial"/>
      <family val="2"/>
    </font>
    <font>
      <sz val="11"/>
      <color theme="1"/>
      <name val="Calibri"/>
      <family val="2"/>
      <scheme val="minor"/>
    </font>
    <font>
      <sz val="11.25"/>
      <color theme="1"/>
      <name val="Calibri"/>
      <family val="2"/>
      <scheme val="minor"/>
    </font>
    <font>
      <sz val="11"/>
      <color theme="0"/>
      <name val="Calibri"/>
      <family val="2"/>
      <scheme val="minor"/>
    </font>
    <font>
      <sz val="11.25"/>
      <color theme="0"/>
      <name val="Calibri"/>
      <family val="2"/>
      <scheme val="minor"/>
    </font>
    <font>
      <sz val="11"/>
      <color rgb="FF9C0006"/>
      <name val="Calibri"/>
      <family val="2"/>
      <scheme val="minor"/>
    </font>
    <font>
      <sz val="11.25"/>
      <color rgb="FF9C0006"/>
      <name val="Calibri"/>
      <family val="2"/>
      <scheme val="minor"/>
    </font>
    <font>
      <sz val="10"/>
      <color rgb="FF9C0006"/>
      <name val="Arial"/>
      <family val="2"/>
    </font>
    <font>
      <b/>
      <sz val="11"/>
      <color rgb="FFFA7D00"/>
      <name val="Calibri"/>
      <family val="2"/>
      <scheme val="minor"/>
    </font>
    <font>
      <b/>
      <sz val="11.25"/>
      <color rgb="FFFA7D00"/>
      <name val="Calibri"/>
      <family val="2"/>
      <scheme val="minor"/>
    </font>
    <font>
      <b/>
      <sz val="11"/>
      <color theme="0"/>
      <name val="Calibri"/>
      <family val="2"/>
      <scheme val="minor"/>
    </font>
    <font>
      <b/>
      <sz val="11.25"/>
      <color theme="0"/>
      <name val="Calibri"/>
      <family val="2"/>
      <scheme val="minor"/>
    </font>
    <font>
      <i/>
      <sz val="11"/>
      <color rgb="FF7F7F7F"/>
      <name val="Calibri"/>
      <family val="2"/>
      <scheme val="minor"/>
    </font>
    <font>
      <i/>
      <sz val="11.25"/>
      <color rgb="FF7F7F7F"/>
      <name val="Calibri"/>
      <family val="2"/>
      <scheme val="minor"/>
    </font>
    <font>
      <sz val="11"/>
      <color rgb="FF006100"/>
      <name val="Calibri"/>
      <family val="2"/>
      <scheme val="minor"/>
    </font>
    <font>
      <sz val="11.25"/>
      <color rgb="FF006100"/>
      <name val="Calibri"/>
      <family val="2"/>
      <scheme val="minor"/>
    </font>
    <font>
      <b/>
      <sz val="15"/>
      <color theme="3"/>
      <name val="Calibri"/>
      <family val="2"/>
      <scheme val="minor"/>
    </font>
    <font>
      <b/>
      <sz val="13"/>
      <color theme="3"/>
      <name val="Calibri"/>
      <family val="2"/>
      <scheme val="minor"/>
    </font>
    <font>
      <b/>
      <sz val="12.75"/>
      <color theme="3"/>
      <name val="Calibri"/>
      <family val="2"/>
      <scheme val="minor"/>
    </font>
    <font>
      <b/>
      <sz val="11"/>
      <color theme="3"/>
      <name val="Calibri"/>
      <family val="2"/>
      <scheme val="minor"/>
    </font>
    <font>
      <b/>
      <sz val="11.25"/>
      <color theme="3"/>
      <name val="Calibri"/>
      <family val="2"/>
      <scheme val="minor"/>
    </font>
    <font>
      <u/>
      <sz val="11"/>
      <color theme="10"/>
      <name val="Calibri"/>
      <family val="2"/>
      <scheme val="minor"/>
    </font>
    <font>
      <u/>
      <sz val="11"/>
      <color theme="10"/>
      <name val="Calibri"/>
      <family val="2"/>
    </font>
    <font>
      <sz val="11"/>
      <color rgb="FF3F3F76"/>
      <name val="Calibri"/>
      <family val="2"/>
      <scheme val="minor"/>
    </font>
    <font>
      <sz val="11.25"/>
      <color rgb="FF3F3F76"/>
      <name val="Calibri"/>
      <family val="2"/>
      <scheme val="minor"/>
    </font>
    <font>
      <sz val="11"/>
      <color rgb="FFFA7D00"/>
      <name val="Calibri"/>
      <family val="2"/>
      <scheme val="minor"/>
    </font>
    <font>
      <sz val="11.25"/>
      <color rgb="FFFA7D00"/>
      <name val="Calibri"/>
      <family val="2"/>
      <scheme val="minor"/>
    </font>
    <font>
      <sz val="11"/>
      <color rgb="FF9C6500"/>
      <name val="Calibri"/>
      <family val="2"/>
      <scheme val="minor"/>
    </font>
    <font>
      <sz val="11.25"/>
      <color rgb="FF9C6500"/>
      <name val="Calibri"/>
      <family val="2"/>
      <scheme val="minor"/>
    </font>
    <font>
      <sz val="10"/>
      <color rgb="FF9C6500"/>
      <name val="Arial"/>
      <family val="2"/>
    </font>
    <font>
      <sz val="9.75"/>
      <color rgb="FF000000"/>
      <name val="Calibri"/>
      <family val="2"/>
      <scheme val="minor"/>
    </font>
    <font>
      <sz val="10"/>
      <color theme="1"/>
      <name val="Arial"/>
      <family val="2"/>
    </font>
    <font>
      <sz val="10"/>
      <color rgb="FF000000"/>
      <name val="Arial"/>
      <family val="2"/>
    </font>
    <font>
      <sz val="11"/>
      <color rgb="FF000000"/>
      <name val="Calibri"/>
      <family val="2"/>
      <scheme val="minor"/>
    </font>
    <font>
      <sz val="11"/>
      <color theme="1"/>
      <name val="Arial Narrow"/>
      <family val="2"/>
    </font>
    <font>
      <sz val="11"/>
      <color rgb="FF000000"/>
      <name val="Calibri"/>
      <family val="2"/>
    </font>
    <font>
      <sz val="11"/>
      <color theme="1"/>
      <name val="Arial"/>
      <family val="2"/>
    </font>
    <font>
      <b/>
      <sz val="11"/>
      <color rgb="FF3F3F3F"/>
      <name val="Calibri"/>
      <family val="2"/>
      <scheme val="minor"/>
    </font>
    <font>
      <b/>
      <sz val="11.25"/>
      <color rgb="FF3F3F3F"/>
      <name val="Calibri"/>
      <family val="2"/>
      <scheme val="minor"/>
    </font>
    <font>
      <b/>
      <sz val="18"/>
      <color theme="3"/>
      <name val="Cambria"/>
      <family val="2"/>
      <scheme val="major"/>
    </font>
    <font>
      <b/>
      <sz val="11"/>
      <color theme="1"/>
      <name val="Calibri"/>
      <family val="2"/>
      <scheme val="minor"/>
    </font>
    <font>
      <b/>
      <sz val="11.25"/>
      <color theme="1"/>
      <name val="Calibri"/>
      <family val="2"/>
      <scheme val="minor"/>
    </font>
    <font>
      <sz val="11"/>
      <color rgb="FFFF0000"/>
      <name val="Calibri"/>
      <family val="2"/>
      <scheme val="minor"/>
    </font>
    <font>
      <sz val="11.25"/>
      <color rgb="FFFF0000"/>
      <name val="Calibri"/>
      <family val="2"/>
      <scheme val="minor"/>
    </font>
    <font>
      <sz val="11"/>
      <name val="Calibri"/>
      <family val="2"/>
      <scheme val="minor"/>
    </font>
    <font>
      <b/>
      <sz val="11"/>
      <color theme="0" tint="-0.249977111117893"/>
      <name val="Calibri"/>
      <family val="2"/>
    </font>
    <font>
      <sz val="11"/>
      <color theme="0" tint="-0.249977111117893"/>
      <name val="Calibri"/>
      <family val="2"/>
      <scheme val="minor"/>
    </font>
    <font>
      <sz val="10"/>
      <color theme="0" tint="-0.249977111117893"/>
      <name val="Arial"/>
      <family val="2"/>
    </font>
    <font>
      <sz val="11"/>
      <color theme="0" tint="-0.499984740745262"/>
      <name val="Calibri"/>
      <family val="2"/>
    </font>
    <font>
      <sz val="10"/>
      <color theme="0" tint="-0.34998626667073579"/>
      <name val="Arial"/>
      <family val="2"/>
    </font>
    <font>
      <sz val="11"/>
      <color theme="0"/>
      <name val="Calibri"/>
      <family val="2"/>
    </font>
    <font>
      <sz val="11"/>
      <color theme="0" tint="-0.249977111117893"/>
      <name val="Calibri"/>
      <family val="2"/>
    </font>
    <font>
      <sz val="11"/>
      <color theme="0" tint="-0.34998626667073579"/>
      <name val="Calibri"/>
      <family val="2"/>
      <scheme val="minor"/>
    </font>
    <font>
      <sz val="10"/>
      <name val="Calibri"/>
      <family val="2"/>
      <scheme val="minor"/>
    </font>
    <font>
      <b/>
      <sz val="10"/>
      <color theme="0" tint="-0.34998626667073579"/>
      <name val="Arial"/>
      <family val="2"/>
    </font>
    <font>
      <sz val="10"/>
      <color rgb="FF222222"/>
      <name val="Arial"/>
      <family val="2"/>
    </font>
    <font>
      <sz val="10"/>
      <color theme="0" tint="-0.499984740745262"/>
      <name val="Arial"/>
      <family val="2"/>
    </font>
  </fonts>
  <fills count="122">
    <fill>
      <patternFill patternType="none"/>
    </fill>
    <fill>
      <patternFill patternType="gray125"/>
    </fill>
    <fill>
      <patternFill patternType="solid">
        <fgColor indexed="31"/>
      </patternFill>
    </fill>
    <fill>
      <patternFill patternType="solid">
        <fgColor indexed="9"/>
        <bgColor indexed="64"/>
      </patternFill>
    </fill>
    <fill>
      <patternFill patternType="solid">
        <fgColor indexed="34"/>
      </patternFill>
    </fill>
    <fill>
      <patternFill patternType="solid">
        <fgColor indexed="45"/>
      </patternFill>
    </fill>
    <fill>
      <patternFill patternType="solid">
        <fgColor indexed="47"/>
      </patternFill>
    </fill>
    <fill>
      <patternFill patternType="solid">
        <fgColor indexed="42"/>
      </patternFill>
    </fill>
    <fill>
      <patternFill patternType="solid">
        <fgColor indexed="26"/>
        <bgColor indexed="64"/>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bgColor indexed="64"/>
      </patternFill>
    </fill>
    <fill>
      <patternFill patternType="solid">
        <fgColor indexed="22"/>
      </patternFill>
    </fill>
    <fill>
      <patternFill patternType="solid">
        <fgColor indexed="29"/>
      </patternFill>
    </fill>
    <fill>
      <patternFill patternType="solid">
        <fgColor indexed="11"/>
      </patternFill>
    </fill>
    <fill>
      <patternFill patternType="solid">
        <fgColor indexed="43"/>
        <bgColor indexed="64"/>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24"/>
        <bgColor indexed="64"/>
      </patternFill>
    </fill>
    <fill>
      <patternFill patternType="solid">
        <fgColor indexed="23"/>
        <bgColor indexed="64"/>
      </patternFill>
    </fill>
    <fill>
      <patternFill patternType="solid">
        <fgColor indexed="23"/>
      </patternFill>
    </fill>
    <fill>
      <patternFill patternType="solid">
        <fgColor theme="4" tint="0.79998168889431442"/>
        <bgColor indexed="65"/>
      </patternFill>
    </fill>
    <fill>
      <patternFill patternType="solid">
        <fgColor theme="4" tint="0.77999206518753628"/>
        <bgColor indexed="64"/>
      </patternFill>
    </fill>
    <fill>
      <patternFill patternType="solid">
        <fgColor theme="4" tint="0.7899716177861873"/>
        <bgColor indexed="64"/>
      </patternFill>
    </fill>
    <fill>
      <patternFill patternType="solid">
        <fgColor theme="5" tint="0.79998168889431442"/>
        <bgColor indexed="65"/>
      </patternFill>
    </fill>
    <fill>
      <patternFill patternType="solid">
        <fgColor theme="5" tint="0.77999206518753628"/>
        <bgColor indexed="64"/>
      </patternFill>
    </fill>
    <fill>
      <patternFill patternType="solid">
        <fgColor theme="5" tint="0.7899716177861873"/>
        <bgColor indexed="64"/>
      </patternFill>
    </fill>
    <fill>
      <patternFill patternType="solid">
        <fgColor theme="6" tint="0.79998168889431442"/>
        <bgColor indexed="65"/>
      </patternFill>
    </fill>
    <fill>
      <patternFill patternType="solid">
        <fgColor theme="6" tint="0.77999206518753628"/>
        <bgColor indexed="64"/>
      </patternFill>
    </fill>
    <fill>
      <patternFill patternType="solid">
        <fgColor theme="6" tint="0.7899716177861873"/>
        <bgColor indexed="64"/>
      </patternFill>
    </fill>
    <fill>
      <patternFill patternType="solid">
        <fgColor theme="7" tint="0.79998168889431442"/>
        <bgColor indexed="65"/>
      </patternFill>
    </fill>
    <fill>
      <patternFill patternType="solid">
        <fgColor theme="7" tint="0.77999206518753628"/>
        <bgColor indexed="64"/>
      </patternFill>
    </fill>
    <fill>
      <patternFill patternType="solid">
        <fgColor theme="7" tint="0.7899716177861873"/>
        <bgColor indexed="64"/>
      </patternFill>
    </fill>
    <fill>
      <patternFill patternType="solid">
        <fgColor theme="8" tint="0.79998168889431442"/>
        <bgColor indexed="65"/>
      </patternFill>
    </fill>
    <fill>
      <patternFill patternType="solid">
        <fgColor theme="8" tint="0.77999206518753628"/>
        <bgColor indexed="64"/>
      </patternFill>
    </fill>
    <fill>
      <patternFill patternType="solid">
        <fgColor theme="8" tint="0.7899716177861873"/>
        <bgColor indexed="64"/>
      </patternFill>
    </fill>
    <fill>
      <patternFill patternType="solid">
        <fgColor theme="9" tint="0.79998168889431442"/>
        <bgColor indexed="65"/>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9999389629810485"/>
        <bgColor indexed="65"/>
      </patternFill>
    </fill>
    <fill>
      <patternFill patternType="solid">
        <fgColor theme="4" tint="0.57997375408185059"/>
        <bgColor indexed="64"/>
      </patternFill>
    </fill>
    <fill>
      <patternFill patternType="solid">
        <fgColor theme="4" tint="0.58998382518997772"/>
        <bgColor indexed="64"/>
      </patternFill>
    </fill>
    <fill>
      <patternFill patternType="solid">
        <fgColor theme="5" tint="0.59999389629810485"/>
        <bgColor indexed="65"/>
      </patternFill>
    </fill>
    <fill>
      <patternFill patternType="solid">
        <fgColor theme="5" tint="0.57997375408185059"/>
        <bgColor indexed="64"/>
      </patternFill>
    </fill>
    <fill>
      <patternFill patternType="solid">
        <fgColor theme="5" tint="0.58998382518997772"/>
        <bgColor indexed="64"/>
      </patternFill>
    </fill>
    <fill>
      <patternFill patternType="solid">
        <fgColor theme="6" tint="0.59999389629810485"/>
        <bgColor indexed="65"/>
      </patternFill>
    </fill>
    <fill>
      <patternFill patternType="solid">
        <fgColor theme="6" tint="0.57997375408185059"/>
        <bgColor indexed="64"/>
      </patternFill>
    </fill>
    <fill>
      <patternFill patternType="solid">
        <fgColor theme="6" tint="0.58998382518997772"/>
        <bgColor indexed="64"/>
      </patternFill>
    </fill>
    <fill>
      <patternFill patternType="solid">
        <fgColor theme="7" tint="0.59999389629810485"/>
        <bgColor indexed="65"/>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9999389629810485"/>
        <bgColor indexed="65"/>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9999389629810485"/>
        <bgColor indexed="65"/>
      </patternFill>
    </fill>
    <fill>
      <patternFill patternType="solid">
        <fgColor theme="9" tint="0.57997375408185059"/>
        <bgColor indexed="64"/>
      </patternFill>
    </fill>
    <fill>
      <patternFill patternType="solid">
        <fgColor theme="9" tint="0.58998382518997772"/>
        <bgColor indexed="64"/>
      </patternFill>
    </fill>
    <fill>
      <patternFill patternType="solid">
        <fgColor theme="4" tint="0.39997558519241921"/>
        <bgColor indexed="65"/>
      </patternFill>
    </fill>
    <fill>
      <patternFill patternType="solid">
        <fgColor theme="4" tint="0.37998596148564107"/>
        <bgColor indexed="64"/>
      </patternFill>
    </fill>
    <fill>
      <patternFill patternType="solid">
        <fgColor theme="4" tint="0.38999603259376814"/>
        <bgColor indexed="64"/>
      </patternFill>
    </fill>
    <fill>
      <patternFill patternType="solid">
        <fgColor theme="5" tint="0.39997558519241921"/>
        <bgColor indexed="65"/>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9997558519241921"/>
        <bgColor indexed="65"/>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9997558519241921"/>
        <bgColor indexed="65"/>
      </patternFill>
    </fill>
    <fill>
      <patternFill patternType="solid">
        <fgColor theme="7" tint="0.37998596148564107"/>
        <bgColor indexed="64"/>
      </patternFill>
    </fill>
    <fill>
      <patternFill patternType="solid">
        <fgColor theme="7" tint="0.38999603259376814"/>
        <bgColor indexed="64"/>
      </patternFill>
    </fill>
    <fill>
      <patternFill patternType="solid">
        <fgColor theme="8" tint="0.39997558519241921"/>
        <bgColor indexed="65"/>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9997558519241921"/>
        <bgColor indexed="65"/>
      </patternFill>
    </fill>
    <fill>
      <patternFill patternType="solid">
        <fgColor theme="9" tint="0.37998596148564107"/>
        <bgColor indexed="64"/>
      </patternFill>
    </fill>
    <fill>
      <patternFill patternType="solid">
        <fgColor theme="9" tint="0.38999603259376814"/>
        <bgColor indexed="64"/>
      </patternFill>
    </fill>
    <fill>
      <patternFill patternType="solid">
        <fgColor theme="4"/>
      </patternFill>
    </fill>
    <fill>
      <patternFill patternType="solid">
        <fgColor theme="4"/>
        <bgColor indexed="64"/>
      </patternFill>
    </fill>
    <fill>
      <patternFill patternType="solid">
        <fgColor theme="5"/>
      </patternFill>
    </fill>
    <fill>
      <patternFill patternType="solid">
        <fgColor theme="5"/>
        <bgColor indexed="64"/>
      </patternFill>
    </fill>
    <fill>
      <patternFill patternType="solid">
        <fgColor theme="6"/>
      </patternFill>
    </fill>
    <fill>
      <patternFill patternType="solid">
        <fgColor theme="6"/>
        <bgColor indexed="64"/>
      </patternFill>
    </fill>
    <fill>
      <patternFill patternType="solid">
        <fgColor theme="7"/>
      </patternFill>
    </fill>
    <fill>
      <patternFill patternType="solid">
        <fgColor theme="7"/>
        <bgColor indexed="64"/>
      </patternFill>
    </fill>
    <fill>
      <patternFill patternType="solid">
        <fgColor theme="8"/>
      </patternFill>
    </fill>
    <fill>
      <patternFill patternType="solid">
        <fgColor theme="8"/>
        <bgColor indexed="64"/>
      </patternFill>
    </fill>
    <fill>
      <patternFill patternType="solid">
        <fgColor theme="9"/>
      </patternFill>
    </fill>
    <fill>
      <patternFill patternType="solid">
        <fgColor theme="9"/>
        <bgColor indexed="64"/>
      </patternFill>
    </fill>
    <fill>
      <patternFill patternType="solid">
        <fgColor rgb="FFFFC7CE"/>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A5A5A5"/>
      </patternFill>
    </fill>
    <fill>
      <patternFill patternType="solid">
        <fgColor rgb="FFA5A5A5"/>
        <bgColor indexed="64"/>
      </patternFill>
    </fill>
    <fill>
      <patternFill patternType="solid">
        <fgColor rgb="FFC6EFCE"/>
      </patternFill>
    </fill>
    <fill>
      <patternFill patternType="solid">
        <fgColor rgb="FFC6EFCE"/>
        <bgColor indexed="64"/>
      </patternFill>
    </fill>
    <fill>
      <patternFill patternType="solid">
        <fgColor rgb="FFFFCC99"/>
      </patternFill>
    </fill>
    <fill>
      <patternFill patternType="solid">
        <fgColor rgb="FFFFCC99"/>
        <bgColor indexed="64"/>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1"/>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8"/>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8"/>
      </right>
      <top style="medium">
        <color indexed="64"/>
      </top>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8"/>
      </top>
      <bottom style="medium">
        <color indexed="8"/>
      </bottom>
      <diagonal/>
    </border>
    <border>
      <left/>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right style="thin">
        <color indexed="8"/>
      </right>
      <top/>
      <bottom style="thin">
        <color indexed="8"/>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8"/>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7999511703848385"/>
      </bottom>
      <diagonal/>
    </border>
    <border>
      <left/>
      <right/>
      <top/>
      <bottom style="thick">
        <color theme="4" tint="0.48997466963713493"/>
      </bottom>
      <diagonal/>
    </border>
    <border>
      <left/>
      <right/>
      <top/>
      <bottom style="medium">
        <color theme="4" tint="0.39997558519241921"/>
      </bottom>
      <diagonal/>
    </border>
    <border>
      <left/>
      <right/>
      <top/>
      <bottom style="medium">
        <color theme="4" tint="0.37998596148564107"/>
      </bottom>
      <diagonal/>
    </border>
    <border>
      <left/>
      <right/>
      <top/>
      <bottom style="medium">
        <color theme="4" tint="0.3899960325937681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medium">
        <color indexed="64"/>
      </bottom>
      <diagonal/>
    </border>
  </borders>
  <cellStyleXfs count="2498">
    <xf numFmtId="0" fontId="0" fillId="0" borderId="0"/>
    <xf numFmtId="0" fontId="87" fillId="37" borderId="0">
      <alignment vertical="top"/>
    </xf>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87" fillId="38" borderId="0">
      <alignment vertical="top"/>
    </xf>
    <xf numFmtId="0" fontId="87" fillId="40" borderId="0">
      <alignment vertical="top"/>
    </xf>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87" fillId="41" borderId="0">
      <alignment vertical="top"/>
    </xf>
    <xf numFmtId="0" fontId="87" fillId="43" borderId="0">
      <alignment vertical="top"/>
    </xf>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87" fillId="44" borderId="0">
      <alignment vertical="top"/>
    </xf>
    <xf numFmtId="0" fontId="87" fillId="46" borderId="0">
      <alignment vertical="top"/>
    </xf>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87" fillId="47" borderId="0">
      <alignment vertical="top"/>
    </xf>
    <xf numFmtId="0" fontId="87" fillId="49" borderId="0">
      <alignment vertical="top"/>
    </xf>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1" fillId="11" borderId="0" applyNumberFormat="0" applyBorder="0" applyAlignment="0" applyProtection="0"/>
    <xf numFmtId="0" fontId="87" fillId="50" borderId="0">
      <alignment vertical="top"/>
    </xf>
    <xf numFmtId="0" fontId="87" fillId="52" borderId="0">
      <alignment vertical="top"/>
    </xf>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1" fillId="6" borderId="0" applyNumberFormat="0" applyBorder="0" applyAlignment="0" applyProtection="0"/>
    <xf numFmtId="0" fontId="87" fillId="53" borderId="0">
      <alignment vertical="top"/>
    </xf>
    <xf numFmtId="0" fontId="87" fillId="55" borderId="0">
      <alignment vertical="top"/>
    </xf>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87" fillId="56" borderId="0">
      <alignment vertical="top"/>
    </xf>
    <xf numFmtId="0" fontId="87" fillId="58" borderId="0">
      <alignment vertical="top"/>
    </xf>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1" fillId="15" borderId="0" applyNumberFormat="0" applyBorder="0" applyAlignment="0" applyProtection="0"/>
    <xf numFmtId="0" fontId="87" fillId="59" borderId="0">
      <alignment vertical="top"/>
    </xf>
    <xf numFmtId="0" fontId="87" fillId="61" borderId="0">
      <alignment vertical="top"/>
    </xf>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87" fillId="62" borderId="0">
      <alignment vertical="top"/>
    </xf>
    <xf numFmtId="0" fontId="87" fillId="64" borderId="0">
      <alignment vertical="top"/>
    </xf>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7" fillId="65" borderId="0">
      <alignment vertical="top"/>
    </xf>
    <xf numFmtId="0" fontId="87" fillId="67" borderId="0">
      <alignment vertical="top"/>
    </xf>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1" fillId="12" borderId="0" applyNumberFormat="0" applyBorder="0" applyAlignment="0" applyProtection="0"/>
    <xf numFmtId="0" fontId="87" fillId="68" borderId="0">
      <alignment vertical="top"/>
    </xf>
    <xf numFmtId="0" fontId="87" fillId="70" borderId="0">
      <alignment vertical="top"/>
    </xf>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87" fillId="71" borderId="0">
      <alignment vertical="top"/>
    </xf>
    <xf numFmtId="0" fontId="89" fillId="73" borderId="0">
      <alignment vertical="top"/>
    </xf>
    <xf numFmtId="0" fontId="88" fillId="72"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9" fillId="74" borderId="0">
      <alignment vertical="top"/>
    </xf>
    <xf numFmtId="0" fontId="89" fillId="76" borderId="0">
      <alignment vertical="top"/>
    </xf>
    <xf numFmtId="0" fontId="88" fillId="75" borderId="0" applyNumberFormat="0" applyBorder="0" applyAlignment="0" applyProtection="0"/>
    <xf numFmtId="0" fontId="9" fillId="15" borderId="0" applyNumberFormat="0" applyBorder="0" applyAlignment="0" applyProtection="0"/>
    <xf numFmtId="0" fontId="89" fillId="77" borderId="0">
      <alignment vertical="top"/>
    </xf>
    <xf numFmtId="0" fontId="89" fillId="79" borderId="0">
      <alignment vertical="top"/>
    </xf>
    <xf numFmtId="0" fontId="88" fillId="78"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89" fillId="80" borderId="0">
      <alignment vertical="top"/>
    </xf>
    <xf numFmtId="0" fontId="89" fillId="82" borderId="0">
      <alignment vertical="top"/>
    </xf>
    <xf numFmtId="0" fontId="88" fillId="81"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89" fillId="83" borderId="0">
      <alignment vertical="top"/>
    </xf>
    <xf numFmtId="0" fontId="89" fillId="85" borderId="0">
      <alignment vertical="top"/>
    </xf>
    <xf numFmtId="0" fontId="88" fillId="84" borderId="0" applyNumberFormat="0" applyBorder="0" applyAlignment="0" applyProtection="0"/>
    <xf numFmtId="0" fontId="9" fillId="21" borderId="0" applyNumberFormat="0" applyBorder="0" applyAlignment="0" applyProtection="0"/>
    <xf numFmtId="0" fontId="89" fillId="86" borderId="0">
      <alignment vertical="top"/>
    </xf>
    <xf numFmtId="0" fontId="89" fillId="88" borderId="0">
      <alignment vertical="top"/>
    </xf>
    <xf numFmtId="0" fontId="88" fillId="87" borderId="0" applyNumberFormat="0" applyBorder="0" applyAlignment="0" applyProtection="0"/>
    <xf numFmtId="0" fontId="9" fillId="23" borderId="0" applyNumberFormat="0" applyBorder="0" applyAlignment="0" applyProtection="0"/>
    <xf numFmtId="0" fontId="9" fillId="6" borderId="0" applyNumberFormat="0" applyBorder="0" applyAlignment="0" applyProtection="0"/>
    <xf numFmtId="0" fontId="89" fillId="89" borderId="0">
      <alignment vertical="top"/>
    </xf>
    <xf numFmtId="0" fontId="89" fillId="91" borderId="0">
      <alignment vertical="top"/>
    </xf>
    <xf numFmtId="0" fontId="88" fillId="90"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89" fillId="93" borderId="0">
      <alignment vertical="top"/>
    </xf>
    <xf numFmtId="0" fontId="88" fillId="92" borderId="0" applyNumberFormat="0" applyBorder="0" applyAlignment="0" applyProtection="0"/>
    <xf numFmtId="0" fontId="9" fillId="26" borderId="0" applyNumberFormat="0" applyBorder="0" applyAlignment="0" applyProtection="0"/>
    <xf numFmtId="0" fontId="89" fillId="95" borderId="0">
      <alignment vertical="top"/>
    </xf>
    <xf numFmtId="0" fontId="88" fillId="94" borderId="0" applyNumberFormat="0" applyBorder="0" applyAlignment="0" applyProtection="0"/>
    <xf numFmtId="0" fontId="9" fillId="27" borderId="0" applyNumberFormat="0" applyBorder="0" applyAlignment="0" applyProtection="0"/>
    <xf numFmtId="0" fontId="89" fillId="97" borderId="0">
      <alignment vertical="top"/>
    </xf>
    <xf numFmtId="0" fontId="88" fillId="96"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89" fillId="99" borderId="0">
      <alignment vertical="top"/>
    </xf>
    <xf numFmtId="0" fontId="88" fillId="98" borderId="0" applyNumberFormat="0" applyBorder="0" applyAlignment="0" applyProtection="0"/>
    <xf numFmtId="0" fontId="9" fillId="21" borderId="0" applyNumberFormat="0" applyBorder="0" applyAlignment="0" applyProtection="0"/>
    <xf numFmtId="0" fontId="89" fillId="101" borderId="0">
      <alignment vertical="top"/>
    </xf>
    <xf numFmtId="0" fontId="88" fillId="100" borderId="0" applyNumberFormat="0" applyBorder="0" applyAlignment="0" applyProtection="0"/>
    <xf numFmtId="0" fontId="9" fillId="29" borderId="0" applyNumberFormat="0" applyBorder="0" applyAlignment="0" applyProtection="0"/>
    <xf numFmtId="0" fontId="91" fillId="102" borderId="0">
      <alignment vertical="top"/>
    </xf>
    <xf numFmtId="0" fontId="90" fillId="102" borderId="0" applyNumberFormat="0" applyBorder="0" applyAlignment="0" applyProtection="0"/>
    <xf numFmtId="0" fontId="10" fillId="5" borderId="0" applyNumberFormat="0" applyBorder="0" applyAlignment="0" applyProtection="0"/>
    <xf numFmtId="0" fontId="92" fillId="102" borderId="0" applyNumberFormat="0" applyBorder="0" applyAlignment="0" applyProtection="0"/>
    <xf numFmtId="0" fontId="91" fillId="103" borderId="0">
      <alignment vertical="top"/>
    </xf>
    <xf numFmtId="172" fontId="8" fillId="0" borderId="0" applyNumberFormat="0" applyFont="0" applyAlignment="0" applyProtection="0"/>
    <xf numFmtId="172" fontId="8" fillId="0" borderId="0" applyNumberFormat="0" applyFont="0" applyAlignment="0" applyProtection="0"/>
    <xf numFmtId="172" fontId="8" fillId="0" borderId="0" applyNumberFormat="0" applyFont="0" applyAlignment="0" applyProtection="0"/>
    <xf numFmtId="0" fontId="94" fillId="104" borderId="103">
      <alignment vertical="top"/>
    </xf>
    <xf numFmtId="0" fontId="93" fillId="104" borderId="103"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14" borderId="1" applyNumberFormat="0" applyAlignment="0" applyProtection="0"/>
    <xf numFmtId="0" fontId="11" fillId="30" borderId="1" applyNumberFormat="0" applyAlignment="0" applyProtection="0"/>
    <xf numFmtId="0" fontId="94" fillId="105" borderId="103">
      <alignment vertical="top"/>
    </xf>
    <xf numFmtId="0" fontId="96" fillId="106" borderId="104">
      <alignment vertical="top"/>
    </xf>
    <xf numFmtId="0" fontId="95" fillId="106" borderId="104" applyNumberFormat="0" applyAlignment="0" applyProtection="0"/>
    <xf numFmtId="0" fontId="12" fillId="31" borderId="2" applyNumberFormat="0" applyAlignment="0" applyProtection="0"/>
    <xf numFmtId="0" fontId="96" fillId="107" borderId="104">
      <alignment vertical="top"/>
    </xf>
    <xf numFmtId="0" fontId="26" fillId="0" borderId="0"/>
    <xf numFmtId="37" fontId="27" fillId="0" borderId="3" applyFill="0" applyBorder="0">
      <alignment horizontal="center" vertical="top" wrapText="1"/>
    </xf>
    <xf numFmtId="43" fontId="52"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5" fontId="51" fillId="0" borderId="0">
      <alignment vertical="top"/>
    </xf>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43" fontId="53" fillId="0" borderId="0" applyFont="0" applyFill="0" applyBorder="0" applyAlignment="0" applyProtection="0"/>
    <xf numFmtId="167" fontId="51" fillId="0" borderId="0">
      <alignment vertical="top"/>
    </xf>
    <xf numFmtId="167" fontId="51" fillId="0" borderId="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43"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67" fontId="52" fillId="0" borderId="0" applyFont="0" applyFill="0" applyBorder="0" applyAlignment="0" applyProtection="0"/>
    <xf numFmtId="167" fontId="1" fillId="0" borderId="0" applyFont="0" applyFill="0" applyBorder="0" applyAlignment="0" applyProtection="0"/>
    <xf numFmtId="167" fontId="52"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2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43" fontId="28" fillId="0" borderId="0" applyFont="0" applyFill="0" applyBorder="0" applyAlignment="0" applyProtection="0"/>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167" fontId="51" fillId="0" borderId="0">
      <alignment vertical="top"/>
    </xf>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64" fontId="51" fillId="0" borderId="0">
      <alignment vertical="top"/>
    </xf>
    <xf numFmtId="44" fontId="8" fillId="0" borderId="0" applyFont="0" applyFill="0" applyBorder="0" applyAlignment="0" applyProtection="0"/>
    <xf numFmtId="44" fontId="8" fillId="0" borderId="0" applyFont="0" applyFill="0" applyBorder="0" applyAlignment="0" applyProtection="0"/>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166" fontId="51" fillId="0" borderId="0">
      <alignment vertical="top"/>
    </xf>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51" fillId="0" borderId="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3" fontId="29" fillId="0" borderId="0" applyFont="0" applyFill="0" applyBorder="0" applyAlignment="0" applyProtection="0"/>
    <xf numFmtId="37" fontId="27" fillId="0" borderId="4" applyNumberFormat="0">
      <alignment horizontal="centerContinuous" vertical="top" wrapText="1"/>
    </xf>
    <xf numFmtId="0" fontId="98" fillId="0" borderId="0">
      <alignment vertical="top"/>
    </xf>
    <xf numFmtId="0" fontId="97" fillId="0" borderId="0" applyNumberFormat="0" applyFill="0" applyBorder="0" applyAlignment="0" applyProtection="0"/>
    <xf numFmtId="0" fontId="13" fillId="0" borderId="0" applyNumberFormat="0" applyFill="0" applyBorder="0" applyAlignment="0" applyProtection="0"/>
    <xf numFmtId="0" fontId="100" fillId="108" borderId="0">
      <alignment vertical="top"/>
    </xf>
    <xf numFmtId="0" fontId="99" fillId="108" borderId="0" applyNumberFormat="0" applyBorder="0" applyAlignment="0" applyProtection="0"/>
    <xf numFmtId="0" fontId="14" fillId="7" borderId="0" applyNumberFormat="0" applyBorder="0" applyAlignment="0" applyProtection="0"/>
    <xf numFmtId="0" fontId="100" fillId="109" borderId="0">
      <alignment vertical="top"/>
    </xf>
    <xf numFmtId="37" fontId="30" fillId="13" borderId="5" applyBorder="0" applyAlignment="0"/>
    <xf numFmtId="174" fontId="30" fillId="8" borderId="6" applyNumberFormat="0" applyFont="0" applyAlignment="0"/>
    <xf numFmtId="174" fontId="30" fillId="8" borderId="6" applyNumberFormat="0" applyFont="0" applyAlignment="0"/>
    <xf numFmtId="174" fontId="30" fillId="8" borderId="6" applyNumberFormat="0" applyFont="0" applyAlignment="0"/>
    <xf numFmtId="174" fontId="30" fillId="8" borderId="6" applyNumberFormat="0" applyFont="0" applyAlignment="0"/>
    <xf numFmtId="0" fontId="101" fillId="0" borderId="105">
      <alignment vertical="top"/>
    </xf>
    <xf numFmtId="0" fontId="101" fillId="0" borderId="105" applyNumberFormat="0" applyFill="0" applyAlignment="0" applyProtection="0"/>
    <xf numFmtId="0" fontId="15" fillId="0" borderId="7" applyNumberFormat="0" applyFill="0" applyAlignment="0" applyProtection="0"/>
    <xf numFmtId="0" fontId="31" fillId="0" borderId="8" applyNumberFormat="0" applyFill="0" applyAlignment="0" applyProtection="0"/>
    <xf numFmtId="0" fontId="103" fillId="0" borderId="107">
      <alignment vertical="top"/>
    </xf>
    <xf numFmtId="0" fontId="102" fillId="0" borderId="106" applyNumberFormat="0" applyFill="0" applyAlignment="0" applyProtection="0"/>
    <xf numFmtId="0" fontId="16" fillId="0" borderId="9" applyNumberFormat="0" applyFill="0" applyAlignment="0" applyProtection="0"/>
    <xf numFmtId="0" fontId="32" fillId="0" borderId="9" applyNumberFormat="0" applyFill="0" applyAlignment="0" applyProtection="0"/>
    <xf numFmtId="0" fontId="103" fillId="0" borderId="108">
      <alignment vertical="top"/>
    </xf>
    <xf numFmtId="0" fontId="105" fillId="0" borderId="110">
      <alignment vertical="top"/>
    </xf>
    <xf numFmtId="0" fontId="104" fillId="0" borderId="10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33" fillId="0" borderId="11" applyNumberFormat="0" applyFill="0" applyAlignment="0" applyProtection="0"/>
    <xf numFmtId="0" fontId="105" fillId="0" borderId="111">
      <alignment vertical="top"/>
    </xf>
    <xf numFmtId="0" fontId="105" fillId="0" borderId="0">
      <alignment vertical="top"/>
    </xf>
    <xf numFmtId="0" fontId="104"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175" fontId="34" fillId="17" borderId="12" applyNumberFormat="0">
      <alignment vertical="center"/>
    </xf>
    <xf numFmtId="0" fontId="109" fillId="110" borderId="103">
      <alignment vertical="top"/>
    </xf>
    <xf numFmtId="37" fontId="35" fillId="0" borderId="3" applyNumberFormat="0" applyBorder="0" applyAlignment="0">
      <protection locked="0"/>
    </xf>
    <xf numFmtId="0" fontId="108" fillId="110" borderId="103"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8" fillId="6" borderId="1" applyNumberFormat="0" applyAlignment="0" applyProtection="0"/>
    <xf numFmtId="0" fontId="109" fillId="111" borderId="103">
      <alignment vertical="top"/>
    </xf>
    <xf numFmtId="38" fontId="36" fillId="0" borderId="0"/>
    <xf numFmtId="38" fontId="37" fillId="0" borderId="0"/>
    <xf numFmtId="38" fontId="38" fillId="0" borderId="0"/>
    <xf numFmtId="38" fontId="39" fillId="0" borderId="0"/>
    <xf numFmtId="0" fontId="40" fillId="0" borderId="0"/>
    <xf numFmtId="0" fontId="40" fillId="0" borderId="0"/>
    <xf numFmtId="37" fontId="8" fillId="0" borderId="0" applyBorder="0" applyAlignment="0">
      <alignment horizontal="left"/>
      <protection locked="0"/>
    </xf>
    <xf numFmtId="0" fontId="111" fillId="0" borderId="112">
      <alignment vertical="top"/>
    </xf>
    <xf numFmtId="0" fontId="110" fillId="0" borderId="112" applyNumberFormat="0" applyFill="0" applyAlignment="0" applyProtection="0"/>
    <xf numFmtId="0" fontId="19" fillId="0" borderId="13" applyNumberFormat="0" applyFill="0" applyAlignment="0" applyProtection="0"/>
    <xf numFmtId="0" fontId="8" fillId="0" borderId="14" applyBorder="0">
      <alignment horizontal="center" vertical="center" wrapText="1"/>
    </xf>
    <xf numFmtId="0" fontId="113" fillId="112" borderId="0">
      <alignment vertical="top"/>
    </xf>
    <xf numFmtId="0" fontId="112" fillId="112" borderId="0" applyNumberFormat="0" applyBorder="0" applyAlignment="0" applyProtection="0"/>
    <xf numFmtId="0" fontId="20" fillId="18" borderId="0" applyNumberFormat="0" applyBorder="0" applyAlignment="0" applyProtection="0"/>
    <xf numFmtId="0" fontId="114" fillId="112" borderId="0" applyNumberFormat="0" applyBorder="0" applyAlignment="0" applyProtection="0"/>
    <xf numFmtId="0" fontId="113" fillId="113" borderId="0">
      <alignment vertical="top"/>
    </xf>
    <xf numFmtId="176" fontId="41" fillId="0" borderId="0"/>
    <xf numFmtId="0" fontId="28" fillId="0" borderId="0"/>
    <xf numFmtId="0" fontId="28" fillId="0" borderId="0"/>
    <xf numFmtId="0" fontId="6" fillId="0" borderId="0"/>
    <xf numFmtId="0" fontId="28" fillId="0" borderId="0"/>
    <xf numFmtId="0" fontId="8" fillId="0" borderId="0"/>
    <xf numFmtId="0" fontId="8" fillId="0" borderId="0"/>
    <xf numFmtId="0" fontId="6" fillId="0" borderId="0"/>
    <xf numFmtId="0" fontId="8" fillId="0" borderId="0"/>
    <xf numFmtId="0" fontId="28" fillId="0" borderId="0"/>
    <xf numFmtId="0" fontId="8" fillId="0" borderId="0"/>
    <xf numFmtId="0" fontId="2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8" fillId="0" borderId="0"/>
    <xf numFmtId="0" fontId="28" fillId="0" borderId="0"/>
    <xf numFmtId="0" fontId="28" fillId="0" borderId="0"/>
    <xf numFmtId="0" fontId="8" fillId="0" borderId="0"/>
    <xf numFmtId="0" fontId="28" fillId="0" borderId="0"/>
    <xf numFmtId="0" fontId="8" fillId="0" borderId="0"/>
    <xf numFmtId="0" fontId="28" fillId="0" borderId="0"/>
    <xf numFmtId="0" fontId="8" fillId="0" borderId="0"/>
    <xf numFmtId="0" fontId="28" fillId="0" borderId="0"/>
    <xf numFmtId="0" fontId="8" fillId="0" borderId="0"/>
    <xf numFmtId="0" fontId="2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86" fillId="0" borderId="0"/>
    <xf numFmtId="0" fontId="86"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8" fillId="0" borderId="0"/>
    <xf numFmtId="0" fontId="115" fillId="0" borderId="0"/>
    <xf numFmtId="0" fontId="86" fillId="0" borderId="0"/>
    <xf numFmtId="0" fontId="116" fillId="0" borderId="0"/>
    <xf numFmtId="0" fontId="116" fillId="0" borderId="0"/>
    <xf numFmtId="0" fontId="117" fillId="0" borderId="0"/>
    <xf numFmtId="0" fontId="118" fillId="0" borderId="0"/>
    <xf numFmtId="0" fontId="86" fillId="0" borderId="0"/>
    <xf numFmtId="0" fontId="8" fillId="0" borderId="0"/>
    <xf numFmtId="0" fontId="28" fillId="0" borderId="0"/>
    <xf numFmtId="0" fontId="8" fillId="0" borderId="0"/>
    <xf numFmtId="0" fontId="28" fillId="0" borderId="0"/>
    <xf numFmtId="0" fontId="86" fillId="0" borderId="0"/>
    <xf numFmtId="0" fontId="86" fillId="0" borderId="0"/>
    <xf numFmtId="0" fontId="86" fillId="0" borderId="0"/>
    <xf numFmtId="0" fontId="86" fillId="0" borderId="0"/>
    <xf numFmtId="0" fontId="86" fillId="0" borderId="0"/>
    <xf numFmtId="0" fontId="8" fillId="0" borderId="0"/>
    <xf numFmtId="0" fontId="8" fillId="0" borderId="0"/>
    <xf numFmtId="0" fontId="8" fillId="0" borderId="0"/>
    <xf numFmtId="0" fontId="8" fillId="0" borderId="0"/>
    <xf numFmtId="0" fontId="118" fillId="0" borderId="0"/>
    <xf numFmtId="0" fontId="8" fillId="0" borderId="0"/>
    <xf numFmtId="0" fontId="28" fillId="0" borderId="0"/>
    <xf numFmtId="0" fontId="8" fillId="0" borderId="0">
      <alignment wrapText="1"/>
    </xf>
    <xf numFmtId="0" fontId="8" fillId="0" borderId="0">
      <alignment wrapText="1"/>
    </xf>
    <xf numFmtId="0" fontId="28" fillId="0" borderId="0"/>
    <xf numFmtId="0" fontId="8" fillId="0" borderId="0"/>
    <xf numFmtId="0" fontId="86" fillId="0" borderId="0"/>
    <xf numFmtId="0" fontId="8" fillId="0" borderId="0"/>
    <xf numFmtId="0" fontId="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xf numFmtId="0" fontId="28" fillId="0" borderId="0"/>
    <xf numFmtId="0" fontId="116" fillId="0" borderId="0"/>
    <xf numFmtId="0" fontId="119" fillId="0" borderId="0"/>
    <xf numFmtId="0" fontId="116" fillId="0" borderId="0"/>
    <xf numFmtId="0" fontId="118" fillId="0" borderId="0"/>
    <xf numFmtId="0" fontId="86" fillId="0" borderId="0"/>
    <xf numFmtId="0" fontId="86" fillId="0" borderId="0"/>
    <xf numFmtId="0" fontId="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19" fillId="0" borderId="0"/>
    <xf numFmtId="0" fontId="119" fillId="0" borderId="0"/>
    <xf numFmtId="0" fontId="118" fillId="0" borderId="0"/>
    <xf numFmtId="0" fontId="116" fillId="0" borderId="0"/>
    <xf numFmtId="0" fontId="116" fillId="0" borderId="0"/>
    <xf numFmtId="0" fontId="8" fillId="0" borderId="0"/>
    <xf numFmtId="0" fontId="116" fillId="0" borderId="0"/>
    <xf numFmtId="0" fontId="8" fillId="0" borderId="0"/>
    <xf numFmtId="0" fontId="116" fillId="0" borderId="0"/>
    <xf numFmtId="0" fontId="116" fillId="0" borderId="0"/>
    <xf numFmtId="0" fontId="86" fillId="0" borderId="0"/>
    <xf numFmtId="0" fontId="118" fillId="0" borderId="0"/>
    <xf numFmtId="0" fontId="8" fillId="0" borderId="0"/>
    <xf numFmtId="0" fontId="116" fillId="0" borderId="0"/>
    <xf numFmtId="0" fontId="86" fillId="0" borderId="0"/>
    <xf numFmtId="0" fontId="86" fillId="0" borderId="0"/>
    <xf numFmtId="0" fontId="116" fillId="0" borderId="0"/>
    <xf numFmtId="0" fontId="86" fillId="0" borderId="0"/>
    <xf numFmtId="0" fontId="86" fillId="0" borderId="0"/>
    <xf numFmtId="0" fontId="8" fillId="0" borderId="0"/>
    <xf numFmtId="0" fontId="8" fillId="0" borderId="0"/>
    <xf numFmtId="0" fontId="120" fillId="0" borderId="0"/>
    <xf numFmtId="0" fontId="115" fillId="0" borderId="0"/>
    <xf numFmtId="0" fontId="86" fillId="0" borderId="0"/>
    <xf numFmtId="0" fontId="121" fillId="0" borderId="0"/>
    <xf numFmtId="0" fontId="119"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19" fillId="0" borderId="0"/>
    <xf numFmtId="0" fontId="119"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8" fillId="0" borderId="0"/>
    <xf numFmtId="0" fontId="119" fillId="0" borderId="0"/>
    <xf numFmtId="0" fontId="8" fillId="0" borderId="0"/>
    <xf numFmtId="0" fontId="8" fillId="0" borderId="0"/>
    <xf numFmtId="0" fontId="119" fillId="0" borderId="0"/>
    <xf numFmtId="0" fontId="1" fillId="0" borderId="0"/>
    <xf numFmtId="0" fontId="119" fillId="0" borderId="0"/>
    <xf numFmtId="0" fontId="119" fillId="0" borderId="0"/>
    <xf numFmtId="0" fontId="28" fillId="0" borderId="0"/>
    <xf numFmtId="0" fontId="1" fillId="0" borderId="0"/>
    <xf numFmtId="0" fontId="1" fillId="0" borderId="0"/>
    <xf numFmtId="0" fontId="86" fillId="0" borderId="0"/>
    <xf numFmtId="0" fontId="120" fillId="0" borderId="0"/>
    <xf numFmtId="0" fontId="86" fillId="0" borderId="0"/>
    <xf numFmtId="0" fontId="86" fillId="0" borderId="0"/>
    <xf numFmtId="0" fontId="86" fillId="0" borderId="0"/>
    <xf numFmtId="0" fontId="116" fillId="0" borderId="0"/>
    <xf numFmtId="0" fontId="116" fillId="0" borderId="0"/>
    <xf numFmtId="0" fontId="116" fillId="0" borderId="0"/>
    <xf numFmtId="0" fontId="116" fillId="0" borderId="0"/>
    <xf numFmtId="0" fontId="8" fillId="0" borderId="0"/>
    <xf numFmtId="0" fontId="117" fillId="0" borderId="0"/>
    <xf numFmtId="0" fontId="117" fillId="0" borderId="0"/>
    <xf numFmtId="0" fontId="8" fillId="0" borderId="0"/>
    <xf numFmtId="0" fontId="8" fillId="0" borderId="0"/>
    <xf numFmtId="0" fontId="8" fillId="0" borderId="0"/>
    <xf numFmtId="0" fontId="86" fillId="0" borderId="0"/>
    <xf numFmtId="0" fontId="116" fillId="0" borderId="0"/>
    <xf numFmtId="0" fontId="8" fillId="0" borderId="0"/>
    <xf numFmtId="0" fontId="116" fillId="0" borderId="0"/>
    <xf numFmtId="0" fontId="8" fillId="0" borderId="0"/>
    <xf numFmtId="0" fontId="8" fillId="0" borderId="0"/>
    <xf numFmtId="0" fontId="116" fillId="0" borderId="0"/>
    <xf numFmtId="0" fontId="116" fillId="0" borderId="0"/>
    <xf numFmtId="0" fontId="8" fillId="0" borderId="0"/>
    <xf numFmtId="0" fontId="120" fillId="0" borderId="0"/>
    <xf numFmtId="0" fontId="118" fillId="0" borderId="0"/>
    <xf numFmtId="0" fontId="8" fillId="0" borderId="0"/>
    <xf numFmtId="0" fontId="120" fillId="0" borderId="0"/>
    <xf numFmtId="0" fontId="116" fillId="0" borderId="0"/>
    <xf numFmtId="0" fontId="8" fillId="0" borderId="0"/>
    <xf numFmtId="0" fontId="86" fillId="0" borderId="0"/>
    <xf numFmtId="0" fontId="8" fillId="0" borderId="0"/>
    <xf numFmtId="0" fontId="8" fillId="0" borderId="0"/>
    <xf numFmtId="0" fontId="8" fillId="0" borderId="0"/>
    <xf numFmtId="0" fontId="2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8" fillId="0" borderId="0"/>
    <xf numFmtId="0" fontId="28" fillId="0" borderId="0"/>
    <xf numFmtId="0" fontId="6" fillId="0" borderId="0"/>
    <xf numFmtId="0" fontId="8"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28" fillId="0" borderId="0"/>
    <xf numFmtId="0" fontId="119" fillId="0" borderId="0"/>
    <xf numFmtId="0" fontId="6" fillId="0" borderId="0"/>
    <xf numFmtId="0" fontId="86" fillId="0" borderId="0"/>
    <xf numFmtId="0" fontId="8" fillId="0" borderId="0"/>
    <xf numFmtId="0" fontId="8" fillId="0" borderId="0"/>
    <xf numFmtId="0" fontId="8"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86"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86" fillId="0" borderId="0"/>
    <xf numFmtId="0" fontId="8" fillId="0" borderId="0"/>
    <xf numFmtId="0" fontId="86"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6" fillId="0" borderId="0"/>
    <xf numFmtId="0" fontId="8"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8" fillId="0" borderId="0"/>
    <xf numFmtId="0" fontId="8" fillId="0" borderId="0"/>
    <xf numFmtId="0" fontId="8" fillId="0" borderId="0"/>
    <xf numFmtId="0" fontId="8" fillId="0" borderId="0"/>
    <xf numFmtId="0" fontId="28" fillId="0" borderId="0"/>
    <xf numFmtId="0" fontId="8" fillId="0" borderId="0"/>
    <xf numFmtId="0" fontId="1" fillId="0" borderId="0"/>
    <xf numFmtId="0" fontId="2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 fillId="0" borderId="0"/>
    <xf numFmtId="0" fontId="58" fillId="0" borderId="0"/>
    <xf numFmtId="0" fontId="58" fillId="0" borderId="0"/>
    <xf numFmtId="0" fontId="58" fillId="0" borderId="0"/>
    <xf numFmtId="0" fontId="8" fillId="0" borderId="0"/>
    <xf numFmtId="0" fontId="28" fillId="0" borderId="0"/>
    <xf numFmtId="0" fontId="28" fillId="0" borderId="0"/>
    <xf numFmtId="0" fontId="8" fillId="0" borderId="0"/>
    <xf numFmtId="0" fontId="28" fillId="0" borderId="0"/>
    <xf numFmtId="0" fontId="8" fillId="0" borderId="0"/>
    <xf numFmtId="0" fontId="8" fillId="0" borderId="0"/>
    <xf numFmtId="0" fontId="28" fillId="0" borderId="0"/>
    <xf numFmtId="0" fontId="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8" fillId="0" borderId="0"/>
    <xf numFmtId="0" fontId="86"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120" fillId="114" borderId="113">
      <alignment vertical="top"/>
    </xf>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1" fillId="9" borderId="15"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9" borderId="15" applyNumberFormat="0" applyFont="0" applyAlignment="0" applyProtection="0"/>
    <xf numFmtId="0" fontId="1" fillId="9" borderId="15" applyNumberFormat="0" applyFont="0" applyAlignment="0" applyProtection="0"/>
    <xf numFmtId="0" fontId="1" fillId="9" borderId="15"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52" fillId="114" borderId="113" applyNumberFormat="0" applyFont="0" applyAlignment="0" applyProtection="0"/>
    <xf numFmtId="0" fontId="1" fillId="114" borderId="113" applyNumberFormat="0" applyFont="0" applyAlignment="0" applyProtection="0"/>
    <xf numFmtId="0" fontId="1" fillId="114" borderId="113" applyNumberFormat="0" applyFont="0" applyAlignment="0" applyProtection="0"/>
    <xf numFmtId="0" fontId="8" fillId="9" borderId="15" applyNumberFormat="0" applyFont="0" applyAlignment="0" applyProtection="0"/>
    <xf numFmtId="0" fontId="51" fillId="115" borderId="113">
      <alignment vertical="top"/>
    </xf>
    <xf numFmtId="0" fontId="25" fillId="0" borderId="0"/>
    <xf numFmtId="0" fontId="123" fillId="104" borderId="114">
      <alignment vertical="top"/>
    </xf>
    <xf numFmtId="0" fontId="122" fillId="104" borderId="114"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14" borderId="16" applyNumberFormat="0" applyAlignment="0" applyProtection="0"/>
    <xf numFmtId="0" fontId="21" fillId="30" borderId="16" applyNumberFormat="0" applyAlignment="0" applyProtection="0"/>
    <xf numFmtId="0" fontId="123" fillId="105" borderId="114">
      <alignment vertical="top"/>
    </xf>
    <xf numFmtId="40" fontId="42" fillId="3" borderId="0">
      <alignment horizontal="right"/>
    </xf>
    <xf numFmtId="0" fontId="43" fillId="3" borderId="0">
      <alignment horizontal="right"/>
    </xf>
    <xf numFmtId="0" fontId="44" fillId="3" borderId="17"/>
    <xf numFmtId="0" fontId="44" fillId="0" borderId="0" applyBorder="0">
      <alignment horizontal="centerContinuous"/>
    </xf>
    <xf numFmtId="0" fontId="45" fillId="0" borderId="0" applyBorder="0">
      <alignment horizontal="centerContinuous"/>
    </xf>
    <xf numFmtId="177" fontId="46" fillId="0" borderId="0" applyFont="0" applyFill="0" applyBorder="0" applyProtection="0">
      <alignment horizontal="center"/>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28"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53" fillId="0" borderId="0" applyFont="0" applyFill="0" applyBorder="0" applyAlignment="0" applyProtection="0"/>
    <xf numFmtId="9" fontId="51" fillId="0" borderId="0">
      <alignment vertical="top"/>
    </xf>
    <xf numFmtId="9" fontId="51" fillId="0" borderId="0">
      <alignment vertical="top"/>
    </xf>
    <xf numFmtId="9" fontId="51" fillId="0" borderId="0">
      <alignment vertical="top"/>
    </xf>
    <xf numFmtId="9" fontId="51" fillId="0" borderId="0">
      <alignment vertical="top"/>
    </xf>
    <xf numFmtId="9" fontId="8"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13" borderId="18" applyBorder="0" applyAlignment="0">
      <alignment horizontal="center" vertical="top"/>
    </xf>
    <xf numFmtId="175" fontId="47" fillId="33" borderId="0" applyNumberFormat="0">
      <alignment vertical="center"/>
    </xf>
    <xf numFmtId="0" fontId="124" fillId="0" borderId="0">
      <alignment vertical="top"/>
    </xf>
    <xf numFmtId="0" fontId="124" fillId="0" borderId="0" applyNumberFormat="0" applyFill="0" applyBorder="0" applyAlignment="0" applyProtection="0"/>
    <xf numFmtId="0" fontId="48" fillId="0" borderId="0" applyNumberFormat="0" applyFill="0" applyBorder="0" applyProtection="0">
      <alignment horizontal="left" vertical="center"/>
    </xf>
    <xf numFmtId="0" fontId="48" fillId="0" borderId="0" applyNumberFormat="0" applyFill="0" applyBorder="0" applyProtection="0">
      <alignment horizontal="left" vertical="center"/>
    </xf>
    <xf numFmtId="49" fontId="5" fillId="8" borderId="19">
      <alignment horizontal="center" vertical="center" wrapText="1"/>
    </xf>
    <xf numFmtId="0" fontId="124" fillId="0" borderId="0" applyNumberFormat="0" applyFill="0" applyBorder="0" applyAlignment="0" applyProtection="0"/>
    <xf numFmtId="49" fontId="5" fillId="8" borderId="19">
      <alignment horizontal="center" vertical="center" wrapText="1"/>
    </xf>
    <xf numFmtId="0" fontId="48" fillId="0" borderId="0" applyNumberFormat="0" applyFill="0" applyBorder="0" applyProtection="0">
      <alignment horizontal="left" vertical="center"/>
    </xf>
    <xf numFmtId="0" fontId="22" fillId="0" borderId="0" applyNumberFormat="0" applyFill="0" applyBorder="0" applyAlignment="0" applyProtection="0"/>
    <xf numFmtId="0" fontId="48" fillId="0" borderId="0" applyNumberFormat="0" applyFill="0" applyBorder="0" applyProtection="0">
      <alignment horizontal="left" vertical="center"/>
    </xf>
    <xf numFmtId="0" fontId="49" fillId="0" borderId="0" applyNumberFormat="0" applyFill="0" applyBorder="0" applyAlignment="0" applyProtection="0"/>
    <xf numFmtId="0" fontId="8" fillId="0" borderId="14" applyBorder="0">
      <alignment horizontal="center" vertical="top" wrapText="1"/>
    </xf>
    <xf numFmtId="172" fontId="8" fillId="0" borderId="20" applyNumberFormat="0" applyFont="0" applyFill="0" applyAlignment="0"/>
    <xf numFmtId="172" fontId="8" fillId="0" borderId="20" applyNumberFormat="0" applyFont="0" applyFill="0" applyAlignment="0"/>
    <xf numFmtId="0" fontId="126" fillId="0" borderId="115">
      <alignment vertical="top"/>
    </xf>
    <xf numFmtId="0" fontId="125" fillId="0" borderId="115"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1" applyNumberFormat="0" applyFill="0" applyAlignment="0" applyProtection="0"/>
    <xf numFmtId="0" fontId="23" fillId="0" borderId="22" applyNumberFormat="0" applyFill="0" applyAlignment="0" applyProtection="0"/>
    <xf numFmtId="0" fontId="128" fillId="0" borderId="0">
      <alignment vertical="top"/>
    </xf>
    <xf numFmtId="0" fontId="127" fillId="0" borderId="0" applyNumberFormat="0" applyFill="0" applyBorder="0" applyAlignment="0" applyProtection="0"/>
    <xf numFmtId="0" fontId="24" fillId="0" borderId="0" applyNumberFormat="0" applyFill="0" applyBorder="0" applyAlignment="0" applyProtection="0"/>
  </cellStyleXfs>
  <cellXfs count="788">
    <xf numFmtId="0" fontId="0" fillId="0" borderId="0" xfId="0"/>
    <xf numFmtId="0" fontId="0" fillId="0" borderId="23" xfId="0" applyBorder="1"/>
    <xf numFmtId="0" fontId="0" fillId="0" borderId="24" xfId="0" applyBorder="1"/>
    <xf numFmtId="0" fontId="0" fillId="0" borderId="6" xfId="0" applyBorder="1"/>
    <xf numFmtId="0" fontId="0" fillId="13" borderId="0" xfId="0" applyFill="1"/>
    <xf numFmtId="0" fontId="0" fillId="0" borderId="0" xfId="0" applyBorder="1"/>
    <xf numFmtId="0" fontId="0" fillId="13" borderId="0" xfId="0" applyFill="1"/>
    <xf numFmtId="0" fontId="57" fillId="0" borderId="25" xfId="0" applyFont="1" applyBorder="1"/>
    <xf numFmtId="0" fontId="0" fillId="0" borderId="14" xfId="0" applyBorder="1"/>
    <xf numFmtId="0" fontId="61" fillId="0" borderId="26" xfId="0" applyFont="1" applyBorder="1" applyAlignment="1">
      <alignment horizontal="center" vertical="center" wrapText="1"/>
    </xf>
    <xf numFmtId="0" fontId="0" fillId="0" borderId="0" xfId="0"/>
    <xf numFmtId="0" fontId="0" fillId="13" borderId="0" xfId="0" applyFill="1"/>
    <xf numFmtId="0" fontId="0" fillId="0" borderId="0" xfId="0"/>
    <xf numFmtId="0" fontId="0" fillId="13" borderId="0" xfId="0" applyFill="1"/>
    <xf numFmtId="0" fontId="0" fillId="0" borderId="0" xfId="0"/>
    <xf numFmtId="0" fontId="0" fillId="13" borderId="0" xfId="0" applyFill="1"/>
    <xf numFmtId="0" fontId="0" fillId="0" borderId="0" xfId="0" applyAlignment="1">
      <alignment horizontal="center"/>
    </xf>
    <xf numFmtId="0" fontId="0" fillId="13" borderId="0" xfId="0" applyFill="1" applyAlignment="1">
      <alignment horizontal="center"/>
    </xf>
    <xf numFmtId="0" fontId="0" fillId="0" borderId="27" xfId="0" applyBorder="1"/>
    <xf numFmtId="0" fontId="0" fillId="0" borderId="28" xfId="0" applyBorder="1"/>
    <xf numFmtId="0" fontId="0" fillId="0" borderId="29" xfId="0" applyBorder="1" applyAlignment="1">
      <alignment horizontal="left"/>
    </xf>
    <xf numFmtId="0" fontId="0" fillId="0" borderId="30" xfId="0" applyBorder="1" applyAlignment="1">
      <alignment horizontal="left"/>
    </xf>
    <xf numFmtId="9" fontId="0" fillId="0" borderId="31" xfId="0" applyNumberFormat="1" applyBorder="1" applyAlignment="1">
      <alignment horizontal="left"/>
    </xf>
    <xf numFmtId="9" fontId="0" fillId="0" borderId="32" xfId="0" applyNumberFormat="1" applyBorder="1" applyAlignment="1">
      <alignment horizontal="left"/>
    </xf>
    <xf numFmtId="9" fontId="0" fillId="0" borderId="28" xfId="0" applyNumberFormat="1" applyBorder="1" applyAlignment="1">
      <alignment horizontal="left"/>
    </xf>
    <xf numFmtId="9" fontId="0" fillId="0" borderId="29" xfId="0" applyNumberFormat="1" applyBorder="1" applyAlignment="1">
      <alignment horizontal="left"/>
    </xf>
    <xf numFmtId="0" fontId="0" fillId="0" borderId="25" xfId="0" applyFill="1" applyBorder="1"/>
    <xf numFmtId="0" fontId="0" fillId="0" borderId="28" xfId="0" applyBorder="1" applyAlignment="1">
      <alignment horizontal="left"/>
    </xf>
    <xf numFmtId="10" fontId="0" fillId="0" borderId="33" xfId="0" applyNumberFormat="1" applyBorder="1"/>
    <xf numFmtId="10" fontId="0" fillId="0" borderId="31" xfId="0" applyNumberFormat="1" applyBorder="1"/>
    <xf numFmtId="0" fontId="65" fillId="0" borderId="34" xfId="0" applyFont="1" applyBorder="1"/>
    <xf numFmtId="0" fontId="54" fillId="0" borderId="23" xfId="0" applyFont="1" applyBorder="1"/>
    <xf numFmtId="0" fontId="61" fillId="0" borderId="35" xfId="1349" applyFont="1" applyBorder="1" applyAlignment="1">
      <alignment horizontal="center" vertical="center" wrapText="1"/>
    </xf>
    <xf numFmtId="168" fontId="65" fillId="34" borderId="26" xfId="0" applyNumberFormat="1" applyFont="1" applyFill="1" applyBorder="1" applyAlignment="1">
      <alignment horizontal="center" vertical="center"/>
    </xf>
    <xf numFmtId="0" fontId="59" fillId="0" borderId="0" xfId="0" applyFont="1"/>
    <xf numFmtId="0" fontId="0" fillId="0" borderId="0" xfId="0"/>
    <xf numFmtId="0" fontId="0" fillId="13" borderId="0" xfId="0" applyFill="1"/>
    <xf numFmtId="0" fontId="0" fillId="13" borderId="0" xfId="0" applyFill="1" applyBorder="1"/>
    <xf numFmtId="0" fontId="61" fillId="0" borderId="27" xfId="0" applyFont="1" applyBorder="1" applyAlignment="1">
      <alignment horizontal="center" vertical="center" wrapText="1"/>
    </xf>
    <xf numFmtId="0" fontId="54" fillId="0" borderId="25" xfId="0" applyFont="1" applyBorder="1" applyAlignment="1"/>
    <xf numFmtId="0" fontId="61" fillId="0" borderId="26" xfId="1349" applyFont="1" applyBorder="1" applyAlignment="1">
      <alignment horizontal="center" vertical="center" wrapText="1"/>
    </xf>
    <xf numFmtId="0" fontId="61" fillId="0" borderId="36" xfId="1349" applyFont="1" applyBorder="1" applyAlignment="1">
      <alignment horizontal="center" vertical="center" wrapText="1"/>
    </xf>
    <xf numFmtId="168" fontId="67" fillId="0" borderId="6" xfId="0" applyNumberFormat="1" applyFont="1" applyBorder="1" applyAlignment="1">
      <alignment horizontal="center" vertical="center"/>
    </xf>
    <xf numFmtId="0" fontId="68" fillId="13" borderId="0" xfId="0" applyFont="1" applyFill="1"/>
    <xf numFmtId="0" fontId="68" fillId="0" borderId="0" xfId="0" applyFont="1"/>
    <xf numFmtId="168" fontId="67" fillId="0" borderId="14" xfId="0" applyNumberFormat="1" applyFont="1" applyBorder="1" applyAlignment="1">
      <alignment horizontal="center" vertical="center"/>
    </xf>
    <xf numFmtId="0" fontId="69" fillId="34" borderId="27" xfId="1159" applyFont="1" applyFill="1" applyBorder="1" applyAlignment="1">
      <alignment horizontal="center" vertical="top" wrapText="1"/>
    </xf>
    <xf numFmtId="168" fontId="67" fillId="34" borderId="31" xfId="0" applyNumberFormat="1" applyFont="1" applyFill="1" applyBorder="1" applyAlignment="1">
      <alignment horizontal="center" vertical="center"/>
    </xf>
    <xf numFmtId="168" fontId="67" fillId="34" borderId="37" xfId="0" applyNumberFormat="1" applyFont="1" applyFill="1" applyBorder="1" applyAlignment="1">
      <alignment horizontal="center" vertical="center"/>
    </xf>
    <xf numFmtId="168" fontId="65" fillId="34" borderId="25" xfId="0" applyNumberFormat="1" applyFont="1" applyFill="1" applyBorder="1" applyAlignment="1">
      <alignment horizontal="center" vertical="center"/>
    </xf>
    <xf numFmtId="0" fontId="5" fillId="35" borderId="34" xfId="1159" applyFont="1" applyFill="1" applyBorder="1" applyAlignment="1">
      <alignment vertical="center"/>
    </xf>
    <xf numFmtId="0" fontId="0" fillId="0" borderId="0" xfId="0"/>
    <xf numFmtId="0" fontId="0" fillId="13" borderId="0" xfId="0" applyFill="1"/>
    <xf numFmtId="0" fontId="0" fillId="0" borderId="0" xfId="0" applyFill="1"/>
    <xf numFmtId="0" fontId="0" fillId="0" borderId="23" xfId="0" applyFill="1" applyBorder="1"/>
    <xf numFmtId="0" fontId="0" fillId="0" borderId="24" xfId="0" applyFill="1" applyBorder="1"/>
    <xf numFmtId="0" fontId="57" fillId="0" borderId="25" xfId="0" applyFont="1" applyBorder="1" applyAlignment="1">
      <alignment horizontal="left"/>
    </xf>
    <xf numFmtId="0" fontId="69" fillId="0" borderId="38" xfId="1159" applyFont="1" applyBorder="1" applyAlignment="1">
      <alignment horizontal="center" vertical="top" wrapText="1"/>
    </xf>
    <xf numFmtId="0" fontId="69" fillId="0" borderId="35" xfId="1159" applyFont="1" applyBorder="1" applyAlignment="1">
      <alignment horizontal="center" vertical="top" wrapText="1"/>
    </xf>
    <xf numFmtId="0" fontId="70" fillId="0" borderId="39" xfId="1159" applyFont="1" applyBorder="1" applyAlignment="1">
      <alignment vertical="center"/>
    </xf>
    <xf numFmtId="0" fontId="59" fillId="0" borderId="6" xfId="0" applyFont="1" applyBorder="1"/>
    <xf numFmtId="0" fontId="0" fillId="0" borderId="0" xfId="0"/>
    <xf numFmtId="0" fontId="0" fillId="13" borderId="0" xfId="0" applyFill="1" applyAlignment="1">
      <alignment horizontal="left" vertical="top"/>
    </xf>
    <xf numFmtId="0" fontId="0" fillId="0" borderId="0" xfId="0"/>
    <xf numFmtId="0" fontId="0" fillId="13" borderId="0" xfId="0" applyFill="1"/>
    <xf numFmtId="0" fontId="0" fillId="13" borderId="0" xfId="0" applyFill="1" applyBorder="1"/>
    <xf numFmtId="0" fontId="0" fillId="0" borderId="0" xfId="0" applyAlignment="1">
      <alignment horizontal="left" vertical="top"/>
    </xf>
    <xf numFmtId="0" fontId="59" fillId="13" borderId="0" xfId="0" applyFont="1" applyFill="1"/>
    <xf numFmtId="0" fontId="59" fillId="0" borderId="23" xfId="0" applyFont="1" applyBorder="1"/>
    <xf numFmtId="0" fontId="61" fillId="0" borderId="40" xfId="1349" applyFont="1" applyBorder="1" applyAlignment="1">
      <alignment horizontal="center" vertical="center" wrapText="1"/>
    </xf>
    <xf numFmtId="168" fontId="67" fillId="34" borderId="42" xfId="0" applyNumberFormat="1" applyFont="1" applyFill="1" applyBorder="1" applyAlignment="1">
      <alignment horizontal="center" vertical="center"/>
    </xf>
    <xf numFmtId="0" fontId="69" fillId="34" borderId="25" xfId="1159" applyFont="1" applyFill="1" applyBorder="1" applyAlignment="1">
      <alignment horizontal="center" vertical="top" wrapText="1"/>
    </xf>
    <xf numFmtId="168" fontId="65" fillId="0" borderId="41" xfId="0" applyNumberFormat="1" applyFont="1" applyBorder="1" applyAlignment="1">
      <alignment horizontal="center" vertical="center"/>
    </xf>
    <xf numFmtId="168" fontId="65" fillId="34" borderId="42" xfId="0" applyNumberFormat="1" applyFont="1" applyFill="1" applyBorder="1" applyAlignment="1">
      <alignment horizontal="center" vertical="center"/>
    </xf>
    <xf numFmtId="168" fontId="65" fillId="0" borderId="26" xfId="0" applyNumberFormat="1" applyFont="1" applyBorder="1" applyAlignment="1">
      <alignment horizontal="center" vertical="center"/>
    </xf>
    <xf numFmtId="168" fontId="65" fillId="0" borderId="36" xfId="0" applyNumberFormat="1" applyFont="1" applyBorder="1" applyAlignment="1">
      <alignment horizontal="center" vertical="center"/>
    </xf>
    <xf numFmtId="168" fontId="67" fillId="34" borderId="25" xfId="0" applyNumberFormat="1" applyFont="1" applyFill="1" applyBorder="1" applyAlignment="1">
      <alignment horizontal="center" vertical="center"/>
    </xf>
    <xf numFmtId="0" fontId="69" fillId="0" borderId="43" xfId="1159" applyFont="1" applyBorder="1" applyAlignment="1">
      <alignment horizontal="left" vertical="center"/>
    </xf>
    <xf numFmtId="0" fontId="70" fillId="0" borderId="44" xfId="1159" applyFont="1" applyBorder="1" applyAlignment="1">
      <alignment vertical="center"/>
    </xf>
    <xf numFmtId="0" fontId="69" fillId="0" borderId="34" xfId="1159" applyFont="1" applyBorder="1" applyAlignment="1">
      <alignment vertical="center"/>
    </xf>
    <xf numFmtId="0" fontId="70" fillId="0" borderId="45" xfId="1159" applyFont="1" applyBorder="1" applyAlignment="1">
      <alignment vertical="center"/>
    </xf>
    <xf numFmtId="0" fontId="71" fillId="13" borderId="0" xfId="0" applyFont="1" applyFill="1"/>
    <xf numFmtId="0" fontId="0" fillId="0" borderId="0" xfId="0" applyFill="1" applyBorder="1"/>
    <xf numFmtId="0" fontId="5" fillId="35" borderId="40" xfId="1159" applyFont="1" applyFill="1" applyBorder="1" applyAlignment="1">
      <alignment vertical="center"/>
    </xf>
    <xf numFmtId="0" fontId="59" fillId="3" borderId="40" xfId="0" applyFont="1" applyFill="1" applyBorder="1"/>
    <xf numFmtId="0" fontId="69" fillId="0" borderId="26" xfId="1159" applyFont="1" applyBorder="1" applyAlignment="1">
      <alignment horizontal="center" vertical="top" wrapText="1"/>
    </xf>
    <xf numFmtId="0" fontId="69" fillId="0" borderId="36" xfId="1159" applyFont="1" applyBorder="1" applyAlignment="1">
      <alignment horizontal="center" vertical="top" wrapText="1"/>
    </xf>
    <xf numFmtId="0" fontId="59" fillId="0" borderId="46" xfId="0" applyFont="1" applyBorder="1" applyAlignment="1">
      <alignment horizontal="left"/>
    </xf>
    <xf numFmtId="0" fontId="54" fillId="0" borderId="0" xfId="0" applyFont="1"/>
    <xf numFmtId="0" fontId="56" fillId="0" borderId="6" xfId="0" applyFont="1" applyBorder="1" applyAlignment="1">
      <alignment vertical="center"/>
    </xf>
    <xf numFmtId="0" fontId="5" fillId="13" borderId="0" xfId="1159" applyFont="1" applyFill="1" applyBorder="1" applyAlignment="1">
      <alignment vertical="center"/>
    </xf>
    <xf numFmtId="168" fontId="65" fillId="13" borderId="0" xfId="0" applyNumberFormat="1" applyFont="1" applyFill="1" applyBorder="1" applyAlignment="1">
      <alignment horizontal="center" vertical="center"/>
    </xf>
    <xf numFmtId="9" fontId="65" fillId="34" borderId="26" xfId="0" applyNumberFormat="1" applyFont="1" applyFill="1" applyBorder="1" applyAlignment="1">
      <alignment horizontal="center" vertical="center"/>
    </xf>
    <xf numFmtId="9" fontId="65" fillId="0" borderId="41" xfId="0" applyNumberFormat="1" applyFont="1" applyBorder="1" applyAlignment="1">
      <alignment horizontal="center" vertical="center"/>
    </xf>
    <xf numFmtId="9" fontId="65" fillId="34" borderId="42" xfId="0" applyNumberFormat="1" applyFont="1" applyFill="1" applyBorder="1" applyAlignment="1">
      <alignment horizontal="center" vertical="center"/>
    </xf>
    <xf numFmtId="9" fontId="65" fillId="34" borderId="25" xfId="0" applyNumberFormat="1" applyFont="1" applyFill="1" applyBorder="1" applyAlignment="1">
      <alignment horizontal="center" vertical="center"/>
    </xf>
    <xf numFmtId="9" fontId="65" fillId="0" borderId="26" xfId="0" applyNumberFormat="1" applyFont="1" applyBorder="1" applyAlignment="1">
      <alignment horizontal="center" vertical="center"/>
    </xf>
    <xf numFmtId="9" fontId="67" fillId="0" borderId="41" xfId="0" applyNumberFormat="1" applyFont="1" applyBorder="1" applyAlignment="1">
      <alignment horizontal="center" vertical="center"/>
    </xf>
    <xf numFmtId="9" fontId="67" fillId="34" borderId="42" xfId="0" applyNumberFormat="1" applyFont="1" applyFill="1" applyBorder="1" applyAlignment="1">
      <alignment horizontal="center" vertical="center"/>
    </xf>
    <xf numFmtId="0" fontId="0" fillId="0" borderId="0" xfId="0" applyAlignment="1">
      <alignment wrapText="1"/>
    </xf>
    <xf numFmtId="0" fontId="54" fillId="13" borderId="6" xfId="0" applyFont="1" applyFill="1" applyBorder="1" applyAlignment="1">
      <alignment horizontal="center" wrapText="1"/>
    </xf>
    <xf numFmtId="0" fontId="0" fillId="13" borderId="47" xfId="0" applyFill="1" applyBorder="1"/>
    <xf numFmtId="0" fontId="61" fillId="13" borderId="26" xfId="1349" applyFont="1" applyFill="1" applyBorder="1" applyAlignment="1">
      <alignment horizontal="center" vertical="center" wrapText="1"/>
    </xf>
    <xf numFmtId="0" fontId="2" fillId="34" borderId="25" xfId="1349" applyFont="1" applyFill="1" applyBorder="1" applyAlignment="1">
      <alignment horizontal="center" vertical="center" wrapText="1"/>
    </xf>
    <xf numFmtId="0" fontId="0" fillId="0" borderId="0" xfId="0" applyAlignment="1">
      <alignment horizontal="left"/>
    </xf>
    <xf numFmtId="9" fontId="0" fillId="0" borderId="0" xfId="0" applyNumberFormat="1" applyAlignment="1">
      <alignment horizontal="left"/>
    </xf>
    <xf numFmtId="0" fontId="0" fillId="0" borderId="6" xfId="0" applyBorder="1" applyAlignment="1">
      <alignment wrapText="1"/>
    </xf>
    <xf numFmtId="0" fontId="0" fillId="0" borderId="0" xfId="0"/>
    <xf numFmtId="49" fontId="0" fillId="0" borderId="0" xfId="0" applyNumberFormat="1"/>
    <xf numFmtId="0" fontId="0" fillId="13" borderId="0" xfId="0" applyFill="1" applyAlignment="1">
      <alignment wrapText="1"/>
    </xf>
    <xf numFmtId="0" fontId="57" fillId="0" borderId="25" xfId="0" applyFont="1" applyBorder="1" applyAlignment="1">
      <alignment wrapText="1"/>
    </xf>
    <xf numFmtId="0" fontId="68" fillId="13" borderId="0" xfId="0" applyFont="1" applyFill="1" applyAlignment="1">
      <alignment wrapText="1"/>
    </xf>
    <xf numFmtId="0" fontId="59" fillId="34" borderId="25" xfId="0" applyFont="1" applyFill="1" applyBorder="1" applyAlignment="1">
      <alignment wrapText="1"/>
    </xf>
    <xf numFmtId="168" fontId="59" fillId="34" borderId="25" xfId="0" applyNumberFormat="1" applyFont="1" applyFill="1" applyBorder="1" applyAlignment="1">
      <alignment horizontal="center" vertical="center"/>
    </xf>
    <xf numFmtId="0" fontId="57" fillId="0" borderId="25" xfId="0" applyFont="1" applyBorder="1" applyAlignment="1">
      <alignment vertical="center" wrapText="1"/>
    </xf>
    <xf numFmtId="0" fontId="59" fillId="34" borderId="25" xfId="0" applyFont="1" applyFill="1" applyBorder="1" applyAlignment="1">
      <alignment horizontal="center" vertical="center"/>
    </xf>
    <xf numFmtId="0" fontId="54" fillId="0" borderId="23" xfId="0" applyFont="1" applyBorder="1" applyAlignment="1">
      <alignment horizontal="center"/>
    </xf>
    <xf numFmtId="0" fontId="61" fillId="0" borderId="40" xfId="0" applyFont="1" applyBorder="1" applyAlignment="1">
      <alignment horizontal="center" vertical="center" wrapText="1"/>
    </xf>
    <xf numFmtId="0" fontId="59" fillId="0" borderId="49" xfId="0" applyFont="1" applyBorder="1" applyAlignment="1">
      <alignment horizontal="center"/>
    </xf>
    <xf numFmtId="0" fontId="0" fillId="0" borderId="33" xfId="0" applyBorder="1" applyAlignment="1">
      <alignment horizontal="left"/>
    </xf>
    <xf numFmtId="0" fontId="0" fillId="0" borderId="0" xfId="0" applyBorder="1" applyAlignment="1">
      <alignment horizontal="center"/>
    </xf>
    <xf numFmtId="0" fontId="75" fillId="0" borderId="50" xfId="0" applyFont="1" applyBorder="1" applyAlignment="1">
      <alignment horizontal="justify" vertical="center" wrapText="1"/>
    </xf>
    <xf numFmtId="0" fontId="76" fillId="13" borderId="0" xfId="0" applyFont="1" applyFill="1" applyAlignment="1">
      <alignment horizontal="justify" vertical="center" wrapText="1"/>
    </xf>
    <xf numFmtId="0" fontId="76" fillId="0" borderId="0" xfId="0" applyFont="1" applyAlignment="1">
      <alignment horizontal="justify" vertical="center" wrapText="1"/>
    </xf>
    <xf numFmtId="0" fontId="76" fillId="0" borderId="51" xfId="0" applyFont="1" applyBorder="1" applyAlignment="1">
      <alignment horizontal="justify" vertical="center" wrapText="1"/>
    </xf>
    <xf numFmtId="0" fontId="76" fillId="0" borderId="0" xfId="0" applyFont="1" applyAlignment="1">
      <alignment horizontal="center" vertical="center" wrapText="1"/>
    </xf>
    <xf numFmtId="0" fontId="76" fillId="13" borderId="0" xfId="0" applyFont="1" applyFill="1" applyAlignment="1">
      <alignment horizontal="center" vertical="center" wrapText="1"/>
    </xf>
    <xf numFmtId="0" fontId="54" fillId="34" borderId="23" xfId="0" applyFont="1" applyFill="1" applyBorder="1"/>
    <xf numFmtId="0" fontId="54" fillId="34" borderId="23" xfId="0" applyFont="1" applyFill="1" applyBorder="1" applyAlignment="1">
      <alignment horizontal="center" vertical="top" wrapText="1"/>
    </xf>
    <xf numFmtId="168" fontId="0" fillId="0" borderId="52" xfId="0" applyNumberFormat="1" applyBorder="1" applyAlignment="1">
      <alignment horizontal="center" vertical="center"/>
    </xf>
    <xf numFmtId="168" fontId="0" fillId="0" borderId="53" xfId="0" applyNumberFormat="1" applyBorder="1" applyAlignment="1">
      <alignment horizontal="center" vertical="center"/>
    </xf>
    <xf numFmtId="0" fontId="76" fillId="13" borderId="0" xfId="0" applyFont="1" applyFill="1" applyBorder="1" applyAlignment="1">
      <alignment horizontal="justify" vertical="center" wrapText="1"/>
    </xf>
    <xf numFmtId="0" fontId="56" fillId="0" borderId="0" xfId="0" applyFont="1" applyBorder="1" applyAlignment="1">
      <alignment vertical="center"/>
    </xf>
    <xf numFmtId="168" fontId="66" fillId="34" borderId="24" xfId="1349" applyNumberFormat="1" applyFont="1" applyFill="1" applyBorder="1" applyAlignment="1">
      <alignment horizontal="center" vertical="center" wrapText="1"/>
    </xf>
    <xf numFmtId="0" fontId="61" fillId="13" borderId="36" xfId="1349" applyFont="1" applyFill="1" applyBorder="1" applyAlignment="1">
      <alignment horizontal="center" vertical="center" wrapText="1"/>
    </xf>
    <xf numFmtId="0" fontId="61" fillId="13" borderId="54" xfId="1349" applyFont="1" applyFill="1" applyBorder="1" applyAlignment="1">
      <alignment horizontal="center" vertical="center" wrapText="1"/>
    </xf>
    <xf numFmtId="0" fontId="61" fillId="13" borderId="55" xfId="1349" applyFont="1" applyFill="1" applyBorder="1" applyAlignment="1">
      <alignment horizontal="center" vertical="center" wrapText="1"/>
    </xf>
    <xf numFmtId="0" fontId="60" fillId="13" borderId="0" xfId="0" applyFont="1" applyFill="1"/>
    <xf numFmtId="0" fontId="0" fillId="13" borderId="0" xfId="0" applyFill="1" applyBorder="1" applyAlignment="1"/>
    <xf numFmtId="0" fontId="0" fillId="13" borderId="0" xfId="0" applyFill="1" applyBorder="1" applyAlignment="1">
      <alignment horizontal="left" vertical="center"/>
    </xf>
    <xf numFmtId="0" fontId="54" fillId="0" borderId="41" xfId="0" applyFont="1" applyBorder="1" applyAlignment="1" applyProtection="1">
      <alignment horizontal="center" wrapText="1"/>
      <protection locked="0"/>
    </xf>
    <xf numFmtId="0" fontId="54" fillId="0" borderId="25" xfId="0" applyFont="1" applyBorder="1" applyAlignment="1">
      <alignment wrapText="1"/>
    </xf>
    <xf numFmtId="0" fontId="65" fillId="0" borderId="34" xfId="0" applyFont="1" applyBorder="1" applyAlignment="1">
      <alignment wrapText="1"/>
    </xf>
    <xf numFmtId="0" fontId="0" fillId="0" borderId="0" xfId="0" applyFill="1" applyAlignment="1">
      <alignment wrapText="1"/>
    </xf>
    <xf numFmtId="0" fontId="59" fillId="0" borderId="40" xfId="0" applyFont="1" applyBorder="1" applyAlignment="1">
      <alignment horizontal="center" vertical="center"/>
    </xf>
    <xf numFmtId="0" fontId="61" fillId="3" borderId="55" xfId="1349" applyFont="1" applyFill="1" applyBorder="1" applyAlignment="1">
      <alignment horizontal="center" vertical="center" wrapText="1"/>
    </xf>
    <xf numFmtId="0" fontId="63" fillId="13" borderId="26" xfId="0" applyFont="1" applyFill="1" applyBorder="1" applyAlignment="1">
      <alignment horizontal="center" vertical="center" wrapText="1"/>
    </xf>
    <xf numFmtId="0" fontId="63" fillId="3" borderId="26" xfId="0" applyFont="1" applyFill="1" applyBorder="1" applyAlignment="1">
      <alignment horizontal="center" vertical="center" wrapText="1"/>
    </xf>
    <xf numFmtId="0" fontId="61" fillId="3" borderId="26" xfId="1349" applyFont="1" applyFill="1" applyBorder="1" applyAlignment="1">
      <alignment horizontal="center" vertical="center" wrapText="1"/>
    </xf>
    <xf numFmtId="0" fontId="63" fillId="13" borderId="36" xfId="0" applyFont="1" applyFill="1" applyBorder="1" applyAlignment="1">
      <alignment horizontal="center" vertical="center" wrapText="1"/>
    </xf>
    <xf numFmtId="168" fontId="59" fillId="34" borderId="42" xfId="0" applyNumberFormat="1" applyFont="1" applyFill="1" applyBorder="1" applyAlignment="1">
      <alignment horizontal="center" vertical="center"/>
    </xf>
    <xf numFmtId="0" fontId="0" fillId="0" borderId="56" xfId="0" applyBorder="1" applyAlignment="1" applyProtection="1">
      <alignment horizontal="center" vertical="center" wrapText="1"/>
      <protection locked="0"/>
    </xf>
    <xf numFmtId="168" fontId="59" fillId="34" borderId="31" xfId="0" applyNumberFormat="1" applyFont="1" applyFill="1" applyBorder="1" applyAlignment="1">
      <alignment horizontal="center" vertical="center"/>
    </xf>
    <xf numFmtId="168" fontId="54" fillId="0" borderId="41" xfId="0" applyNumberFormat="1" applyFont="1" applyBorder="1" applyAlignment="1">
      <alignment horizontal="center" vertical="center"/>
    </xf>
    <xf numFmtId="0" fontId="70" fillId="0" borderId="57" xfId="1159" applyFont="1" applyBorder="1" applyAlignment="1">
      <alignment vertical="center"/>
    </xf>
    <xf numFmtId="168" fontId="67" fillId="34" borderId="48" xfId="0" applyNumberFormat="1" applyFont="1" applyFill="1" applyBorder="1" applyAlignment="1">
      <alignment horizontal="center" vertical="center"/>
    </xf>
    <xf numFmtId="0" fontId="70" fillId="0" borderId="28" xfId="1159" applyFont="1" applyBorder="1" applyAlignment="1">
      <alignment vertical="center"/>
    </xf>
    <xf numFmtId="168" fontId="67" fillId="34" borderId="33" xfId="0" applyNumberFormat="1" applyFont="1" applyFill="1" applyBorder="1" applyAlignment="1">
      <alignment horizontal="center" vertical="center"/>
    </xf>
    <xf numFmtId="9" fontId="54" fillId="0" borderId="41" xfId="0" applyNumberFormat="1" applyFont="1" applyBorder="1" applyAlignment="1">
      <alignment horizontal="center" vertical="center"/>
    </xf>
    <xf numFmtId="9" fontId="67" fillId="34" borderId="31" xfId="0" applyNumberFormat="1" applyFont="1" applyFill="1" applyBorder="1" applyAlignment="1">
      <alignment horizontal="center" vertical="center"/>
    </xf>
    <xf numFmtId="9" fontId="67" fillId="34" borderId="37" xfId="0" applyNumberFormat="1" applyFont="1" applyFill="1" applyBorder="1" applyAlignment="1">
      <alignment horizontal="center" vertical="center"/>
    </xf>
    <xf numFmtId="9" fontId="65" fillId="0" borderId="36" xfId="0" applyNumberFormat="1" applyFont="1" applyBorder="1" applyAlignment="1">
      <alignment horizontal="center" vertical="center"/>
    </xf>
    <xf numFmtId="9" fontId="67" fillId="34" borderId="25" xfId="0" applyNumberFormat="1" applyFont="1" applyFill="1" applyBorder="1" applyAlignment="1">
      <alignment horizontal="center" vertical="center"/>
    </xf>
    <xf numFmtId="9" fontId="67" fillId="0" borderId="52" xfId="0" applyNumberFormat="1" applyFont="1" applyBorder="1" applyAlignment="1">
      <alignment horizontal="center" vertical="center"/>
    </xf>
    <xf numFmtId="9" fontId="67" fillId="0" borderId="53" xfId="0" applyNumberFormat="1" applyFont="1" applyBorder="1" applyAlignment="1">
      <alignment horizontal="center" vertical="center"/>
    </xf>
    <xf numFmtId="9" fontId="67" fillId="34" borderId="33" xfId="0" applyNumberFormat="1" applyFont="1" applyFill="1" applyBorder="1" applyAlignment="1">
      <alignment horizontal="center" vertical="center"/>
    </xf>
    <xf numFmtId="9" fontId="67" fillId="0" borderId="18" xfId="0" applyNumberFormat="1" applyFont="1" applyBorder="1" applyAlignment="1">
      <alignment horizontal="center" vertical="center"/>
    </xf>
    <xf numFmtId="9" fontId="67" fillId="34" borderId="48" xfId="0" applyNumberFormat="1" applyFont="1" applyFill="1" applyBorder="1" applyAlignment="1">
      <alignment horizontal="center" vertical="center"/>
    </xf>
    <xf numFmtId="0" fontId="80" fillId="0" borderId="0" xfId="0" applyFont="1" applyAlignment="1">
      <alignment horizontal="left"/>
    </xf>
    <xf numFmtId="0" fontId="54" fillId="13" borderId="0" xfId="0" applyFont="1" applyFill="1" applyBorder="1" applyAlignment="1"/>
    <xf numFmtId="0" fontId="68" fillId="0" borderId="0" xfId="0" applyFont="1" applyFill="1"/>
    <xf numFmtId="0" fontId="59" fillId="0" borderId="26" xfId="0" applyFont="1" applyBorder="1" applyAlignment="1">
      <alignment horizontal="center" vertical="center"/>
    </xf>
    <xf numFmtId="0" fontId="59" fillId="0" borderId="36" xfId="0" applyFont="1" applyBorder="1" applyAlignment="1">
      <alignment horizontal="center" vertical="center"/>
    </xf>
    <xf numFmtId="168" fontId="59" fillId="34" borderId="26" xfId="0" applyNumberFormat="1" applyFont="1" applyFill="1" applyBorder="1" applyAlignment="1">
      <alignment horizontal="center" vertical="center"/>
    </xf>
    <xf numFmtId="168" fontId="59" fillId="34" borderId="36" xfId="0" applyNumberFormat="1" applyFont="1" applyFill="1" applyBorder="1" applyAlignment="1">
      <alignment horizontal="center" vertical="center"/>
    </xf>
    <xf numFmtId="168" fontId="0" fillId="0" borderId="58" xfId="0" applyNumberFormat="1" applyBorder="1" applyAlignment="1">
      <alignment horizontal="center" vertical="center"/>
    </xf>
    <xf numFmtId="168" fontId="0" fillId="0" borderId="59" xfId="0" applyNumberFormat="1" applyBorder="1" applyAlignment="1">
      <alignment horizontal="center" vertical="center"/>
    </xf>
    <xf numFmtId="168" fontId="59" fillId="34" borderId="60" xfId="0" applyNumberFormat="1" applyFont="1" applyFill="1" applyBorder="1" applyAlignment="1">
      <alignment horizontal="center" vertical="center"/>
    </xf>
    <xf numFmtId="0" fontId="59" fillId="0" borderId="31" xfId="0" applyFont="1" applyBorder="1" applyAlignment="1">
      <alignment wrapText="1"/>
    </xf>
    <xf numFmtId="0" fontId="59" fillId="0" borderId="31" xfId="0" applyFont="1" applyFill="1" applyBorder="1" applyAlignment="1">
      <alignment wrapText="1"/>
    </xf>
    <xf numFmtId="0" fontId="59" fillId="0" borderId="37" xfId="0" applyFont="1" applyFill="1" applyBorder="1" applyAlignment="1">
      <alignment wrapText="1"/>
    </xf>
    <xf numFmtId="0" fontId="71" fillId="0" borderId="0" xfId="0" applyFont="1" applyFill="1"/>
    <xf numFmtId="0" fontId="0" fillId="0" borderId="0" xfId="0" applyProtection="1">
      <protection locked="0"/>
    </xf>
    <xf numFmtId="0" fontId="68" fillId="0" borderId="0" xfId="0" applyFont="1" applyProtection="1">
      <protection locked="0"/>
    </xf>
    <xf numFmtId="0" fontId="80" fillId="0" borderId="0" xfId="0" applyFont="1" applyAlignment="1" applyProtection="1">
      <alignment horizontal="left"/>
      <protection locked="0"/>
    </xf>
    <xf numFmtId="171" fontId="0" fillId="0" borderId="0" xfId="0" applyNumberFormat="1"/>
    <xf numFmtId="171" fontId="0" fillId="13" borderId="0" xfId="0" applyNumberFormat="1" applyFill="1"/>
    <xf numFmtId="171" fontId="54" fillId="0" borderId="23" xfId="0" applyNumberFormat="1" applyFont="1" applyBorder="1"/>
    <xf numFmtId="169" fontId="0" fillId="13" borderId="0" xfId="0" applyNumberFormat="1" applyFill="1"/>
    <xf numFmtId="169" fontId="0" fillId="0" borderId="0" xfId="0" applyNumberFormat="1"/>
    <xf numFmtId="169" fontId="54" fillId="0" borderId="24" xfId="0" applyNumberFormat="1" applyFont="1" applyBorder="1"/>
    <xf numFmtId="169" fontId="0" fillId="3" borderId="0" xfId="0" applyNumberFormat="1" applyFill="1" applyBorder="1"/>
    <xf numFmtId="169" fontId="54" fillId="0" borderId="23" xfId="0" applyNumberFormat="1" applyFont="1" applyBorder="1"/>
    <xf numFmtId="0" fontId="54" fillId="0" borderId="56" xfId="0" applyFont="1" applyBorder="1" applyAlignment="1" applyProtection="1">
      <alignment horizontal="center" wrapText="1"/>
      <protection locked="0"/>
    </xf>
    <xf numFmtId="0" fontId="54" fillId="0" borderId="62" xfId="0" applyFont="1" applyBorder="1" applyAlignment="1" applyProtection="1">
      <alignment horizontal="center" wrapText="1"/>
      <protection locked="0"/>
    </xf>
    <xf numFmtId="0" fontId="0" fillId="0" borderId="0" xfId="0" applyBorder="1" applyProtection="1">
      <protection locked="0"/>
    </xf>
    <xf numFmtId="0" fontId="0" fillId="0" borderId="0" xfId="0" applyNumberFormat="1" applyBorder="1" applyProtection="1">
      <protection locked="0"/>
    </xf>
    <xf numFmtId="168" fontId="0" fillId="0" borderId="0" xfId="0" applyNumberFormat="1" applyBorder="1" applyProtection="1">
      <protection locked="0"/>
    </xf>
    <xf numFmtId="9" fontId="0" fillId="0" borderId="0" xfId="0" applyNumberFormat="1" applyBorder="1" applyProtection="1">
      <protection locked="0"/>
    </xf>
    <xf numFmtId="0" fontId="7" fillId="0" borderId="26" xfId="1159" applyFont="1" applyBorder="1" applyAlignment="1">
      <alignment horizontal="center" vertical="top" wrapText="1"/>
    </xf>
    <xf numFmtId="0" fontId="7" fillId="0" borderId="36" xfId="1159" applyFont="1" applyBorder="1" applyAlignment="1">
      <alignment horizontal="center" vertical="top" wrapText="1"/>
    </xf>
    <xf numFmtId="0" fontId="59" fillId="0" borderId="47" xfId="0" applyFont="1" applyBorder="1" applyAlignment="1">
      <alignment horizontal="left"/>
    </xf>
    <xf numFmtId="9" fontId="65" fillId="0" borderId="5" xfId="0" applyNumberFormat="1" applyFont="1" applyBorder="1" applyAlignment="1">
      <alignment horizontal="center" vertical="center"/>
    </xf>
    <xf numFmtId="9" fontId="65" fillId="34" borderId="63" xfId="0" applyNumberFormat="1" applyFont="1" applyFill="1" applyBorder="1" applyAlignment="1">
      <alignment horizontal="center" vertical="center"/>
    </xf>
    <xf numFmtId="0" fontId="0" fillId="0" borderId="0" xfId="0" applyNumberFormat="1" applyBorder="1"/>
    <xf numFmtId="168" fontId="0" fillId="0" borderId="0" xfId="0" applyNumberFormat="1" applyBorder="1"/>
    <xf numFmtId="9" fontId="0" fillId="0" borderId="0" xfId="0" applyNumberFormat="1" applyBorder="1"/>
    <xf numFmtId="0" fontId="80" fillId="0" borderId="0" xfId="0" applyFont="1" applyBorder="1" applyAlignment="1">
      <alignment horizontal="left"/>
    </xf>
    <xf numFmtId="0" fontId="67" fillId="0" borderId="45" xfId="1159" applyFont="1" applyBorder="1" applyAlignment="1">
      <alignment vertical="center"/>
    </xf>
    <xf numFmtId="0" fontId="23" fillId="0" borderId="31" xfId="0" applyFont="1" applyFill="1" applyBorder="1" applyAlignment="1">
      <alignment wrapText="1"/>
    </xf>
    <xf numFmtId="168" fontId="0" fillId="13" borderId="0" xfId="0" applyNumberFormat="1" applyFill="1"/>
    <xf numFmtId="0" fontId="0" fillId="0" borderId="25" xfId="0" applyBorder="1"/>
    <xf numFmtId="0" fontId="0" fillId="0" borderId="0" xfId="0" applyFill="1" applyAlignment="1">
      <alignment horizontal="left" vertical="top"/>
    </xf>
    <xf numFmtId="0" fontId="5" fillId="0" borderId="0" xfId="1159" applyFont="1" applyFill="1" applyBorder="1" applyAlignment="1">
      <alignment vertical="center"/>
    </xf>
    <xf numFmtId="168" fontId="65" fillId="0" borderId="0" xfId="0" applyNumberFormat="1" applyFont="1" applyFill="1" applyBorder="1" applyAlignment="1">
      <alignment horizontal="center" vertical="center"/>
    </xf>
    <xf numFmtId="169" fontId="65" fillId="0" borderId="41" xfId="0" applyNumberFormat="1" applyFont="1" applyBorder="1" applyAlignment="1">
      <alignment horizontal="center" vertical="center"/>
    </xf>
    <xf numFmtId="169" fontId="65" fillId="34" borderId="42" xfId="0" applyNumberFormat="1" applyFont="1" applyFill="1" applyBorder="1" applyAlignment="1">
      <alignment horizontal="center" vertical="center"/>
    </xf>
    <xf numFmtId="169" fontId="65" fillId="34" borderId="25" xfId="0" applyNumberFormat="1" applyFont="1" applyFill="1" applyBorder="1" applyAlignment="1">
      <alignment horizontal="center" vertical="center"/>
    </xf>
    <xf numFmtId="0" fontId="23" fillId="3" borderId="40" xfId="0" applyFont="1" applyFill="1" applyBorder="1"/>
    <xf numFmtId="0" fontId="23" fillId="13" borderId="51" xfId="0" applyFont="1" applyFill="1" applyBorder="1" applyAlignment="1">
      <alignment horizontal="justify" vertical="center" wrapText="1"/>
    </xf>
    <xf numFmtId="0" fontId="62" fillId="34" borderId="26" xfId="0" applyFont="1" applyFill="1" applyBorder="1" applyAlignment="1" applyProtection="1">
      <alignment horizontal="center" vertical="center" wrapText="1"/>
    </xf>
    <xf numFmtId="0" fontId="62" fillId="0" borderId="40" xfId="0" applyFont="1" applyBorder="1" applyAlignment="1" applyProtection="1">
      <alignment horizontal="center" vertical="center" wrapText="1"/>
    </xf>
    <xf numFmtId="0" fontId="62" fillId="0" borderId="26" xfId="0" applyFont="1" applyBorder="1" applyAlignment="1" applyProtection="1">
      <alignment horizontal="center" vertical="center" wrapText="1"/>
    </xf>
    <xf numFmtId="2" fontId="65" fillId="0" borderId="41" xfId="0" applyNumberFormat="1" applyFont="1" applyBorder="1" applyAlignment="1">
      <alignment horizontal="center" vertical="center"/>
    </xf>
    <xf numFmtId="2" fontId="65" fillId="34" borderId="42" xfId="0" applyNumberFormat="1" applyFont="1" applyFill="1" applyBorder="1" applyAlignment="1">
      <alignment horizontal="center" vertical="center"/>
    </xf>
    <xf numFmtId="2" fontId="65" fillId="34" borderId="26" xfId="0" applyNumberFormat="1" applyFont="1" applyFill="1" applyBorder="1" applyAlignment="1">
      <alignment horizontal="center" vertical="center"/>
    </xf>
    <xf numFmtId="2" fontId="65" fillId="34" borderId="25" xfId="0" applyNumberFormat="1" applyFont="1" applyFill="1" applyBorder="1" applyAlignment="1">
      <alignment horizontal="center" vertical="center"/>
    </xf>
    <xf numFmtId="9" fontId="54" fillId="13" borderId="6" xfId="0" applyNumberFormat="1" applyFont="1" applyFill="1" applyBorder="1" applyAlignment="1">
      <alignment horizontal="center" wrapText="1"/>
    </xf>
    <xf numFmtId="0" fontId="0" fillId="0" borderId="64"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54" fillId="0" borderId="41" xfId="0" applyFont="1" applyBorder="1" applyAlignment="1" applyProtection="1">
      <alignment horizontal="center" vertical="center" wrapText="1"/>
      <protection locked="0"/>
    </xf>
    <xf numFmtId="0" fontId="6" fillId="0" borderId="41" xfId="0" applyFont="1" applyBorder="1" applyAlignment="1" applyProtection="1">
      <alignment horizontal="center" wrapText="1"/>
      <protection locked="0"/>
    </xf>
    <xf numFmtId="0" fontId="54" fillId="13" borderId="56" xfId="0" applyNumberFormat="1" applyFont="1" applyFill="1" applyBorder="1" applyAlignment="1" applyProtection="1">
      <alignment horizontal="center" wrapText="1"/>
    </xf>
    <xf numFmtId="0" fontId="0" fillId="0" borderId="5" xfId="0" applyFill="1" applyBorder="1"/>
    <xf numFmtId="0" fontId="54" fillId="0" borderId="6" xfId="0" applyFont="1" applyBorder="1" applyAlignment="1" applyProtection="1">
      <alignment horizontal="center" wrapText="1"/>
      <protection locked="0"/>
    </xf>
    <xf numFmtId="0" fontId="61" fillId="0" borderId="66" xfId="1349" applyFont="1" applyBorder="1" applyAlignment="1">
      <alignment horizontal="center" vertical="center" wrapText="1"/>
    </xf>
    <xf numFmtId="0" fontId="54" fillId="34" borderId="40" xfId="0" applyFont="1" applyFill="1" applyBorder="1" applyAlignment="1">
      <alignment wrapText="1"/>
    </xf>
    <xf numFmtId="0" fontId="54" fillId="34" borderId="26" xfId="0" applyFont="1" applyFill="1" applyBorder="1" applyAlignment="1">
      <alignment wrapText="1"/>
    </xf>
    <xf numFmtId="0" fontId="59" fillId="0" borderId="26" xfId="0" applyFont="1" applyFill="1" applyBorder="1" applyAlignment="1">
      <alignment horizontal="center" vertical="center" wrapText="1"/>
    </xf>
    <xf numFmtId="0" fontId="65" fillId="34" borderId="26" xfId="0" applyFont="1" applyFill="1" applyBorder="1" applyAlignment="1">
      <alignment wrapText="1"/>
    </xf>
    <xf numFmtId="0" fontId="81" fillId="0" borderId="50" xfId="0" applyFont="1" applyBorder="1" applyAlignment="1">
      <alignment vertical="center" wrapText="1"/>
    </xf>
    <xf numFmtId="0" fontId="81" fillId="13" borderId="0" xfId="0" applyFont="1" applyFill="1" applyAlignment="1">
      <alignment vertical="center" wrapText="1"/>
    </xf>
    <xf numFmtId="0" fontId="81" fillId="0" borderId="0" xfId="0" applyFont="1" applyAlignment="1">
      <alignment vertical="center" wrapText="1"/>
    </xf>
    <xf numFmtId="0" fontId="82" fillId="13" borderId="0" xfId="0" applyFont="1" applyFill="1" applyAlignment="1">
      <alignment vertical="center" wrapText="1"/>
    </xf>
    <xf numFmtId="0" fontId="82" fillId="0" borderId="0" xfId="0" applyFont="1" applyAlignment="1">
      <alignment vertical="center" wrapText="1"/>
    </xf>
    <xf numFmtId="0" fontId="82" fillId="13" borderId="51" xfId="0" applyFont="1" applyFill="1" applyBorder="1" applyAlignment="1">
      <alignment vertical="center" wrapText="1"/>
    </xf>
    <xf numFmtId="0" fontId="83" fillId="0" borderId="0" xfId="0" applyFont="1" applyAlignment="1">
      <alignment vertical="center"/>
    </xf>
    <xf numFmtId="0" fontId="23" fillId="13" borderId="0" xfId="0" applyFont="1" applyFill="1" applyAlignment="1">
      <alignment horizontal="justify" vertical="center" wrapText="1"/>
    </xf>
    <xf numFmtId="0" fontId="6" fillId="0" borderId="0" xfId="0" applyFont="1"/>
    <xf numFmtId="0" fontId="6" fillId="0" borderId="62" xfId="0" applyFont="1" applyBorder="1" applyAlignment="1" applyProtection="1">
      <alignment horizontal="center" wrapText="1"/>
      <protection locked="0"/>
    </xf>
    <xf numFmtId="0" fontId="23" fillId="116" borderId="0" xfId="0" applyFont="1" applyFill="1" applyBorder="1" applyAlignment="1">
      <alignment wrapText="1"/>
    </xf>
    <xf numFmtId="9" fontId="0" fillId="116" borderId="0" xfId="0" applyNumberFormat="1" applyFill="1" applyBorder="1" applyAlignment="1">
      <alignment horizontal="center" vertical="center"/>
    </xf>
    <xf numFmtId="0" fontId="0" fillId="116" borderId="0" xfId="0" applyFill="1" applyAlignment="1">
      <alignment wrapText="1"/>
    </xf>
    <xf numFmtId="0" fontId="77" fillId="0" borderId="67" xfId="0" applyFont="1" applyBorder="1" applyAlignment="1" applyProtection="1">
      <alignment horizontal="center" vertical="center" wrapText="1"/>
      <protection locked="0"/>
    </xf>
    <xf numFmtId="0" fontId="0" fillId="13" borderId="0" xfId="0" applyFill="1" applyBorder="1" applyAlignment="1" applyProtection="1">
      <alignment horizontal="left" wrapText="1"/>
    </xf>
    <xf numFmtId="0" fontId="129" fillId="13" borderId="0" xfId="0" applyFont="1" applyFill="1"/>
    <xf numFmtId="0" fontId="0" fillId="0" borderId="23" xfId="0" applyBorder="1" applyAlignment="1">
      <alignment wrapText="1"/>
    </xf>
    <xf numFmtId="0" fontId="0" fillId="0" borderId="24" xfId="0" applyBorder="1" applyAlignment="1">
      <alignment wrapText="1"/>
    </xf>
    <xf numFmtId="0" fontId="0" fillId="116" borderId="0" xfId="0" applyFill="1"/>
    <xf numFmtId="0" fontId="23" fillId="116" borderId="0" xfId="0" applyFont="1" applyFill="1" applyBorder="1" applyAlignment="1">
      <alignment horizontal="center" vertical="center"/>
    </xf>
    <xf numFmtId="0" fontId="125" fillId="116" borderId="0" xfId="0" applyFont="1" applyFill="1" applyAlignment="1">
      <alignment horizontal="center"/>
    </xf>
    <xf numFmtId="0" fontId="0" fillId="0" borderId="6" xfId="0" applyBorder="1" applyAlignment="1" applyProtection="1">
      <alignment horizontal="center" vertical="center" wrapText="1"/>
      <protection locked="0"/>
    </xf>
    <xf numFmtId="0" fontId="62" fillId="117" borderId="26" xfId="0" applyFont="1" applyFill="1" applyBorder="1" applyAlignment="1" applyProtection="1">
      <alignment horizontal="center" vertical="center" wrapText="1"/>
    </xf>
    <xf numFmtId="0" fontId="0" fillId="0" borderId="0" xfId="0" applyAlignment="1">
      <alignment horizontal="center" wrapText="1"/>
    </xf>
    <xf numFmtId="0" fontId="0" fillId="13" borderId="0" xfId="0" applyFill="1" applyAlignment="1">
      <alignment horizontal="center" wrapText="1"/>
    </xf>
    <xf numFmtId="0" fontId="59" fillId="0" borderId="49" xfId="0" applyFont="1" applyBorder="1" applyAlignment="1">
      <alignment horizontal="center" wrapText="1"/>
    </xf>
    <xf numFmtId="0" fontId="59" fillId="0" borderId="0" xfId="0" applyFont="1" applyBorder="1" applyAlignment="1">
      <alignment horizontal="center" wrapText="1"/>
    </xf>
    <xf numFmtId="0" fontId="0" fillId="0" borderId="0" xfId="0" applyBorder="1" applyAlignment="1">
      <alignment horizontal="center" wrapText="1"/>
    </xf>
    <xf numFmtId="0" fontId="72" fillId="0" borderId="0" xfId="0" applyFont="1" applyAlignment="1">
      <alignment horizontal="left" vertical="center" wrapText="1"/>
    </xf>
    <xf numFmtId="0" fontId="0" fillId="0" borderId="33" xfId="0" applyBorder="1" applyAlignment="1">
      <alignment horizontal="left" wrapText="1"/>
    </xf>
    <xf numFmtId="0" fontId="0" fillId="0" borderId="31"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73" fillId="0" borderId="0" xfId="0" applyFont="1" applyAlignment="1">
      <alignment horizontal="left" vertical="center" wrapText="1"/>
    </xf>
    <xf numFmtId="0" fontId="54" fillId="117" borderId="41" xfId="0" applyFont="1" applyFill="1" applyBorder="1" applyAlignment="1" applyProtection="1">
      <alignment horizontal="center" vertical="center" wrapText="1"/>
    </xf>
    <xf numFmtId="0" fontId="6" fillId="0" borderId="41" xfId="0" applyFont="1" applyBorder="1" applyAlignment="1" applyProtection="1">
      <alignment horizontal="center" vertical="center" wrapText="1"/>
      <protection locked="0"/>
    </xf>
    <xf numFmtId="170" fontId="50" fillId="0" borderId="67" xfId="0" applyNumberFormat="1" applyFont="1" applyBorder="1" applyAlignment="1" applyProtection="1">
      <alignment horizontal="center" vertical="center" wrapText="1"/>
      <protection locked="0"/>
    </xf>
    <xf numFmtId="170" fontId="50" fillId="0" borderId="67" xfId="1667" applyNumberFormat="1" applyFont="1" applyBorder="1" applyAlignment="1" applyProtection="1">
      <alignment horizontal="center" vertical="center" wrapText="1"/>
      <protection locked="0"/>
    </xf>
    <xf numFmtId="170" fontId="50" fillId="0" borderId="67" xfId="1668" applyNumberFormat="1" applyFont="1" applyBorder="1" applyAlignment="1" applyProtection="1">
      <alignment horizontal="center" vertical="center" wrapText="1"/>
      <protection locked="0"/>
    </xf>
    <xf numFmtId="168" fontId="56" fillId="0" borderId="68" xfId="0" applyNumberFormat="1" applyFont="1" applyBorder="1" applyAlignment="1" applyProtection="1">
      <alignment horizontal="center" vertical="center" wrapText="1"/>
      <protection locked="0"/>
    </xf>
    <xf numFmtId="170" fontId="50" fillId="0" borderId="67" xfId="1785" applyNumberFormat="1" applyFont="1" applyBorder="1" applyAlignment="1" applyProtection="1">
      <alignment vertical="center" wrapText="1"/>
      <protection locked="0"/>
    </xf>
    <xf numFmtId="170" fontId="50" fillId="0" borderId="67" xfId="1786" applyNumberFormat="1" applyFont="1" applyBorder="1" applyAlignment="1" applyProtection="1">
      <alignment vertical="center" wrapText="1"/>
      <protection locked="0"/>
    </xf>
    <xf numFmtId="168" fontId="56" fillId="0" borderId="69" xfId="0" applyNumberFormat="1" applyFont="1" applyBorder="1" applyAlignment="1" applyProtection="1">
      <alignment horizontal="center" vertical="center" wrapText="1"/>
      <protection locked="0"/>
    </xf>
    <xf numFmtId="168" fontId="56" fillId="0" borderId="67" xfId="0" applyNumberFormat="1" applyFont="1" applyBorder="1" applyAlignment="1" applyProtection="1">
      <alignment horizontal="center" vertical="center" wrapText="1"/>
      <protection locked="0"/>
    </xf>
    <xf numFmtId="0" fontId="54" fillId="0" borderId="70" xfId="0" applyFont="1" applyBorder="1" applyAlignment="1" applyProtection="1">
      <alignment horizontal="center" vertical="center" wrapText="1"/>
      <protection locked="0"/>
    </xf>
    <xf numFmtId="168" fontId="56" fillId="0" borderId="71" xfId="0" applyNumberFormat="1" applyFont="1" applyBorder="1" applyAlignment="1" applyProtection="1">
      <alignment horizontal="center" vertical="center" wrapText="1"/>
      <protection locked="0"/>
    </xf>
    <xf numFmtId="168" fontId="56" fillId="0" borderId="72" xfId="0" applyNumberFormat="1" applyFont="1" applyBorder="1" applyAlignment="1" applyProtection="1">
      <alignment horizontal="center" vertical="center" wrapText="1"/>
      <protection locked="0"/>
    </xf>
    <xf numFmtId="0" fontId="0" fillId="13" borderId="0" xfId="0"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wrapText="1"/>
    </xf>
    <xf numFmtId="0" fontId="0" fillId="13" borderId="0" xfId="0" applyFill="1" applyAlignment="1">
      <alignment vertical="center" wrapText="1"/>
    </xf>
    <xf numFmtId="0" fontId="0" fillId="0" borderId="56" xfId="0" applyFill="1" applyBorder="1" applyAlignment="1" applyProtection="1">
      <alignment horizontal="center" vertical="center" wrapText="1"/>
      <protection locked="0"/>
    </xf>
    <xf numFmtId="0" fontId="0" fillId="0" borderId="73" xfId="0" applyFill="1" applyBorder="1" applyAlignment="1" applyProtection="1">
      <alignment horizontal="center" vertical="center" wrapText="1"/>
      <protection locked="0"/>
    </xf>
    <xf numFmtId="0" fontId="0" fillId="0" borderId="0" xfId="0" applyFill="1" applyAlignment="1">
      <alignment horizontal="center" wrapText="1"/>
    </xf>
    <xf numFmtId="0" fontId="125" fillId="116" borderId="0" xfId="0" applyFont="1" applyFill="1" applyAlignment="1">
      <alignment wrapText="1"/>
    </xf>
    <xf numFmtId="0" fontId="129" fillId="0" borderId="0" xfId="0" applyFont="1"/>
    <xf numFmtId="0" fontId="129" fillId="0" borderId="0" xfId="0" applyFont="1" applyFill="1"/>
    <xf numFmtId="0" fontId="84" fillId="13" borderId="0" xfId="0" applyFont="1" applyFill="1"/>
    <xf numFmtId="0" fontId="129" fillId="116" borderId="0" xfId="0" applyFont="1" applyFill="1"/>
    <xf numFmtId="0" fontId="8" fillId="0" borderId="29" xfId="0" applyFont="1" applyBorder="1" applyAlignment="1" applyProtection="1">
      <alignment horizontal="center" vertical="center" wrapText="1"/>
      <protection locked="0"/>
    </xf>
    <xf numFmtId="0" fontId="56" fillId="0" borderId="39"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62" fillId="3" borderId="49" xfId="0" applyFont="1" applyFill="1" applyBorder="1" applyAlignment="1" applyProtection="1">
      <alignment horizontal="center" vertical="center" wrapText="1"/>
    </xf>
    <xf numFmtId="0" fontId="0" fillId="117" borderId="76" xfId="0" applyFill="1" applyBorder="1"/>
    <xf numFmtId="0" fontId="0" fillId="117" borderId="56" xfId="0" applyFill="1" applyBorder="1"/>
    <xf numFmtId="0" fontId="0" fillId="117" borderId="73" xfId="0" applyFill="1" applyBorder="1"/>
    <xf numFmtId="0" fontId="0" fillId="117" borderId="53" xfId="0" applyFill="1" applyBorder="1" applyAlignment="1">
      <alignment horizontal="left" vertical="center" wrapText="1"/>
    </xf>
    <xf numFmtId="0" fontId="62" fillId="0" borderId="26" xfId="0" applyFont="1" applyFill="1" applyBorder="1" applyAlignment="1" applyProtection="1">
      <alignment horizontal="center" vertical="center" wrapText="1"/>
    </xf>
    <xf numFmtId="0" fontId="61" fillId="116" borderId="26" xfId="0" applyFont="1" applyFill="1" applyBorder="1" applyAlignment="1">
      <alignment horizontal="center" vertical="center" wrapText="1"/>
    </xf>
    <xf numFmtId="0" fontId="0" fillId="0" borderId="41" xfId="0" applyFill="1" applyBorder="1" applyAlignment="1" applyProtection="1">
      <alignment horizontal="center" vertical="center" wrapText="1"/>
      <protection locked="0"/>
    </xf>
    <xf numFmtId="0" fontId="23" fillId="0" borderId="40" xfId="0" applyFont="1" applyFill="1" applyBorder="1" applyAlignment="1">
      <alignment horizontal="center" vertical="center" wrapText="1"/>
    </xf>
    <xf numFmtId="0" fontId="59" fillId="13" borderId="26" xfId="0" applyFont="1" applyFill="1" applyBorder="1" applyAlignment="1">
      <alignment horizontal="center" vertical="center" wrapText="1"/>
    </xf>
    <xf numFmtId="0" fontId="59" fillId="116" borderId="26" xfId="0" applyFont="1" applyFill="1" applyBorder="1" applyAlignment="1">
      <alignment horizontal="center" vertical="center" wrapText="1"/>
    </xf>
    <xf numFmtId="168" fontId="66" fillId="34" borderId="25" xfId="1349" applyNumberFormat="1" applyFont="1" applyFill="1" applyBorder="1" applyAlignment="1">
      <alignment horizontal="center" vertical="center" wrapText="1"/>
    </xf>
    <xf numFmtId="2" fontId="54" fillId="0" borderId="6" xfId="0" applyNumberFormat="1" applyFont="1" applyBorder="1" applyAlignment="1" applyProtection="1">
      <alignment horizontal="center" vertical="center" wrapText="1"/>
      <protection locked="0"/>
    </xf>
    <xf numFmtId="169" fontId="54" fillId="0" borderId="6" xfId="0" applyNumberFormat="1" applyFont="1" applyBorder="1" applyAlignment="1" applyProtection="1">
      <alignment horizontal="center" vertical="center" wrapText="1"/>
      <protection locked="0"/>
    </xf>
    <xf numFmtId="2" fontId="65" fillId="13" borderId="6" xfId="0" applyNumberFormat="1" applyFont="1" applyFill="1" applyBorder="1" applyAlignment="1">
      <alignment horizontal="center" vertical="center" wrapText="1"/>
    </xf>
    <xf numFmtId="168" fontId="65" fillId="13" borderId="6" xfId="0" applyNumberFormat="1" applyFont="1" applyFill="1" applyBorder="1" applyAlignment="1">
      <alignment horizontal="center" vertical="center" wrapText="1"/>
    </xf>
    <xf numFmtId="171" fontId="54" fillId="0" borderId="6" xfId="0" applyNumberFormat="1" applyFont="1" applyBorder="1" applyAlignment="1" applyProtection="1">
      <alignment horizontal="center" vertical="center" wrapText="1"/>
      <protection locked="0"/>
    </xf>
    <xf numFmtId="0" fontId="0" fillId="13" borderId="0" xfId="0" applyFill="1" applyBorder="1" applyAlignment="1">
      <alignment wrapText="1"/>
    </xf>
    <xf numFmtId="168" fontId="65" fillId="34" borderId="46" xfId="0" applyNumberFormat="1" applyFont="1" applyFill="1" applyBorder="1" applyAlignment="1">
      <alignment horizontal="center" vertical="center" wrapText="1"/>
    </xf>
    <xf numFmtId="9" fontId="65" fillId="3" borderId="42" xfId="0" applyNumberFormat="1" applyFont="1" applyFill="1" applyBorder="1" applyAlignment="1" applyProtection="1">
      <alignment horizontal="center" vertical="center" wrapText="1"/>
      <protection locked="0"/>
    </xf>
    <xf numFmtId="168" fontId="65" fillId="34" borderId="57" xfId="0" applyNumberFormat="1" applyFont="1" applyFill="1" applyBorder="1" applyAlignment="1">
      <alignment horizontal="center" vertical="center" wrapText="1"/>
    </xf>
    <xf numFmtId="0" fontId="125" fillId="0" borderId="26"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117" borderId="26" xfId="0" applyFont="1" applyFill="1" applyBorder="1" applyAlignment="1">
      <alignment horizontal="center" vertical="center" wrapText="1"/>
    </xf>
    <xf numFmtId="0" fontId="59" fillId="0" borderId="23" xfId="0" applyFont="1" applyFill="1" applyBorder="1" applyAlignment="1">
      <alignment horizontal="center" vertical="center" wrapText="1"/>
    </xf>
    <xf numFmtId="9" fontId="54" fillId="0" borderId="41" xfId="0" applyNumberFormat="1" applyFont="1" applyFill="1" applyBorder="1" applyAlignment="1" applyProtection="1">
      <alignment horizontal="center" wrapText="1"/>
      <protection locked="0"/>
    </xf>
    <xf numFmtId="168" fontId="54" fillId="0" borderId="41" xfId="0" applyNumberFormat="1" applyFont="1" applyBorder="1" applyAlignment="1" applyProtection="1">
      <alignment horizontal="center" wrapText="1"/>
      <protection locked="0"/>
    </xf>
    <xf numFmtId="168" fontId="50" fillId="13" borderId="67" xfId="0" applyNumberFormat="1" applyFont="1" applyFill="1" applyBorder="1" applyAlignment="1" applyProtection="1">
      <alignment horizontal="center" wrapText="1"/>
    </xf>
    <xf numFmtId="168" fontId="54" fillId="0" borderId="18" xfId="0" applyNumberFormat="1" applyFont="1" applyBorder="1" applyAlignment="1" applyProtection="1">
      <alignment horizontal="center" wrapText="1"/>
      <protection locked="0"/>
    </xf>
    <xf numFmtId="168" fontId="65" fillId="34" borderId="42" xfId="0" applyNumberFormat="1" applyFont="1" applyFill="1" applyBorder="1" applyAlignment="1">
      <alignment horizontal="center" wrapText="1"/>
    </xf>
    <xf numFmtId="168" fontId="59" fillId="34" borderId="42" xfId="0" applyNumberFormat="1" applyFont="1" applyFill="1" applyBorder="1" applyAlignment="1">
      <alignment horizontal="center" wrapText="1"/>
    </xf>
    <xf numFmtId="168" fontId="50" fillId="0" borderId="77" xfId="0" applyNumberFormat="1" applyFont="1" applyBorder="1" applyAlignment="1" applyProtection="1">
      <alignment horizontal="center" wrapText="1"/>
      <protection locked="0"/>
    </xf>
    <xf numFmtId="168" fontId="65" fillId="34" borderId="78" xfId="0" applyNumberFormat="1" applyFont="1" applyFill="1" applyBorder="1" applyAlignment="1">
      <alignment horizontal="center" wrapText="1"/>
    </xf>
    <xf numFmtId="9" fontId="54" fillId="0" borderId="41" xfId="0" applyNumberFormat="1" applyFont="1" applyFill="1" applyBorder="1" applyAlignment="1">
      <alignment horizontal="center" wrapText="1"/>
    </xf>
    <xf numFmtId="170" fontId="50" fillId="0" borderId="67" xfId="1802" applyNumberFormat="1" applyFont="1" applyBorder="1" applyAlignment="1" applyProtection="1">
      <alignment wrapText="1"/>
      <protection locked="0"/>
    </xf>
    <xf numFmtId="170" fontId="50" fillId="0" borderId="67" xfId="1803" applyNumberFormat="1" applyFont="1" applyBorder="1" applyAlignment="1" applyProtection="1">
      <alignment wrapText="1"/>
      <protection locked="0"/>
    </xf>
    <xf numFmtId="170" fontId="50" fillId="0" borderId="67" xfId="1804" applyNumberFormat="1" applyFont="1" applyBorder="1" applyAlignment="1" applyProtection="1">
      <alignment wrapText="1"/>
      <protection locked="0"/>
    </xf>
    <xf numFmtId="170" fontId="50" fillId="0" borderId="67" xfId="1821" applyNumberFormat="1" applyFont="1" applyBorder="1" applyAlignment="1" applyProtection="1">
      <alignment wrapText="1"/>
      <protection locked="0"/>
    </xf>
    <xf numFmtId="0" fontId="59" fillId="0" borderId="40" xfId="0" applyFont="1" applyBorder="1" applyAlignment="1">
      <alignment horizontal="center" vertical="center" wrapText="1"/>
    </xf>
    <xf numFmtId="0" fontId="59" fillId="0" borderId="23" xfId="0" applyFont="1" applyBorder="1" applyAlignment="1">
      <alignment horizontal="center" vertical="center" wrapText="1"/>
    </xf>
    <xf numFmtId="9" fontId="54" fillId="0" borderId="41" xfId="0" applyNumberFormat="1" applyFont="1" applyFill="1" applyBorder="1" applyAlignment="1" applyProtection="1">
      <alignment horizontal="center" vertical="center" wrapText="1"/>
      <protection locked="0"/>
    </xf>
    <xf numFmtId="2" fontId="0" fillId="13" borderId="41" xfId="0" applyNumberFormat="1" applyFill="1" applyBorder="1" applyAlignment="1">
      <alignment horizontal="center" vertical="center" wrapText="1"/>
    </xf>
    <xf numFmtId="168" fontId="0" fillId="13" borderId="41" xfId="0" applyNumberFormat="1" applyFill="1" applyBorder="1" applyAlignment="1">
      <alignment horizontal="center" vertical="center" wrapText="1"/>
    </xf>
    <xf numFmtId="169" fontId="59" fillId="34" borderId="42" xfId="0" applyNumberFormat="1" applyFont="1" applyFill="1" applyBorder="1" applyAlignment="1">
      <alignment horizontal="center" vertical="center" wrapText="1"/>
    </xf>
    <xf numFmtId="168" fontId="59" fillId="34" borderId="42" xfId="0" applyNumberFormat="1" applyFont="1" applyFill="1" applyBorder="1" applyAlignment="1">
      <alignment horizontal="center" vertical="center" wrapText="1"/>
    </xf>
    <xf numFmtId="168" fontId="0" fillId="0" borderId="6" xfId="0" applyNumberFormat="1" applyBorder="1" applyAlignment="1" applyProtection="1">
      <alignment horizontal="center" vertical="center" wrapText="1"/>
      <protection locked="0"/>
    </xf>
    <xf numFmtId="169" fontId="59" fillId="34" borderId="31" xfId="0" applyNumberFormat="1" applyFont="1" applyFill="1" applyBorder="1" applyAlignment="1">
      <alignment horizontal="center" vertical="center" wrapText="1"/>
    </xf>
    <xf numFmtId="168" fontId="59" fillId="34" borderId="31" xfId="0" applyNumberFormat="1" applyFont="1" applyFill="1" applyBorder="1" applyAlignment="1">
      <alignment horizontal="center" vertical="center" wrapText="1"/>
    </xf>
    <xf numFmtId="0" fontId="54" fillId="117" borderId="70" xfId="0" applyFont="1" applyFill="1" applyBorder="1" applyAlignment="1" applyProtection="1">
      <alignment horizontal="center" vertical="center" wrapText="1"/>
    </xf>
    <xf numFmtId="0" fontId="0" fillId="0" borderId="0" xfId="0" applyAlignment="1">
      <alignment wrapText="1"/>
    </xf>
    <xf numFmtId="0" fontId="0" fillId="0" borderId="0" xfId="0" applyAlignment="1">
      <alignment wrapText="1"/>
    </xf>
    <xf numFmtId="0" fontId="0" fillId="116" borderId="0" xfId="0" applyFill="1" applyAlignment="1">
      <alignment horizontal="left" vertical="top"/>
    </xf>
    <xf numFmtId="0" fontId="130" fillId="116" borderId="0" xfId="0" applyFont="1" applyFill="1" applyProtection="1"/>
    <xf numFmtId="0" fontId="131" fillId="116" borderId="0" xfId="0" applyFont="1" applyFill="1" applyBorder="1" applyAlignment="1" applyProtection="1">
      <alignment horizontal="center" vertical="center" wrapText="1"/>
    </xf>
    <xf numFmtId="0" fontId="65" fillId="34" borderId="25" xfId="0" applyFont="1" applyFill="1" applyBorder="1"/>
    <xf numFmtId="0" fontId="131" fillId="116" borderId="0" xfId="0" applyFont="1" applyFill="1" applyBorder="1" applyAlignment="1">
      <alignment horizontal="right" wrapText="1"/>
    </xf>
    <xf numFmtId="9" fontId="50" fillId="0" borderId="77" xfId="0" applyNumberFormat="1" applyFont="1" applyFill="1" applyBorder="1" applyAlignment="1" applyProtection="1">
      <alignment horizontal="center" wrapText="1"/>
      <protection locked="0"/>
    </xf>
    <xf numFmtId="0" fontId="67" fillId="0" borderId="57" xfId="1159" applyFont="1" applyBorder="1" applyAlignment="1">
      <alignment vertical="center"/>
    </xf>
    <xf numFmtId="0" fontId="130" fillId="116" borderId="0" xfId="0" applyFont="1" applyFill="1"/>
    <xf numFmtId="0" fontId="0" fillId="0" borderId="0" xfId="0" applyAlignment="1">
      <alignment wrapText="1"/>
    </xf>
    <xf numFmtId="0" fontId="62" fillId="118" borderId="26" xfId="0" applyFont="1" applyFill="1" applyBorder="1" applyAlignment="1" applyProtection="1">
      <alignment horizontal="center" vertical="center" wrapText="1"/>
    </xf>
    <xf numFmtId="0" fontId="0" fillId="13" borderId="81" xfId="0" applyFill="1" applyBorder="1" applyAlignment="1">
      <alignment vertical="center"/>
    </xf>
    <xf numFmtId="0" fontId="54" fillId="13" borderId="82" xfId="0" applyFont="1" applyFill="1" applyBorder="1" applyAlignment="1">
      <alignment horizontal="center" wrapText="1"/>
    </xf>
    <xf numFmtId="9" fontId="54" fillId="13" borderId="82" xfId="0" applyNumberFormat="1" applyFont="1" applyFill="1" applyBorder="1" applyAlignment="1">
      <alignment horizontal="center" wrapText="1"/>
    </xf>
    <xf numFmtId="2" fontId="54" fillId="0" borderId="82" xfId="0" applyNumberFormat="1" applyFont="1" applyBorder="1" applyAlignment="1" applyProtection="1">
      <alignment horizontal="center" vertical="center" wrapText="1"/>
      <protection locked="0"/>
    </xf>
    <xf numFmtId="169" fontId="54" fillId="0" borderId="82" xfId="0" applyNumberFormat="1" applyFont="1" applyBorder="1" applyAlignment="1" applyProtection="1">
      <alignment horizontal="center" vertical="center" wrapText="1"/>
      <protection locked="0"/>
    </xf>
    <xf numFmtId="2" fontId="65" fillId="13" borderId="82" xfId="0" applyNumberFormat="1" applyFont="1" applyFill="1" applyBorder="1" applyAlignment="1">
      <alignment horizontal="center" vertical="center" wrapText="1"/>
    </xf>
    <xf numFmtId="168" fontId="65" fillId="13" borderId="82" xfId="0" applyNumberFormat="1" applyFont="1" applyFill="1" applyBorder="1" applyAlignment="1">
      <alignment horizontal="center" vertical="center" wrapText="1"/>
    </xf>
    <xf numFmtId="171" fontId="54" fillId="0" borderId="82" xfId="0" applyNumberFormat="1" applyFont="1" applyBorder="1" applyAlignment="1" applyProtection="1">
      <alignment horizontal="center" vertical="center" wrapText="1"/>
      <protection locked="0"/>
    </xf>
    <xf numFmtId="0" fontId="6" fillId="13" borderId="0" xfId="0" applyFont="1" applyFill="1"/>
    <xf numFmtId="0" fontId="6" fillId="13" borderId="0" xfId="0" applyFont="1" applyFill="1" applyAlignment="1"/>
    <xf numFmtId="0" fontId="6" fillId="0" borderId="25" xfId="0" applyFont="1" applyBorder="1"/>
    <xf numFmtId="0" fontId="6" fillId="0" borderId="25" xfId="0" applyFont="1" applyBorder="1" applyAlignment="1"/>
    <xf numFmtId="0" fontId="6" fillId="13" borderId="0" xfId="0" applyFont="1" applyFill="1" applyBorder="1"/>
    <xf numFmtId="0" fontId="7" fillId="32" borderId="26" xfId="1349" applyFont="1" applyFill="1" applyBorder="1" applyAlignment="1">
      <alignment horizontal="center" vertical="center" wrapText="1"/>
    </xf>
    <xf numFmtId="168" fontId="7" fillId="32" borderId="25" xfId="1349" applyNumberFormat="1" applyFont="1" applyFill="1" applyBorder="1" applyAlignment="1">
      <alignment horizontal="center" vertical="center"/>
    </xf>
    <xf numFmtId="0" fontId="7" fillId="13" borderId="0" xfId="0" applyFont="1" applyFill="1"/>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6" xfId="1349" applyFont="1" applyBorder="1" applyAlignment="1">
      <alignment horizontal="center" vertical="center" wrapText="1"/>
    </xf>
    <xf numFmtId="0" fontId="7" fillId="0" borderId="36" xfId="1349" applyFont="1" applyBorder="1" applyAlignment="1">
      <alignment horizontal="center" vertical="center" wrapText="1"/>
    </xf>
    <xf numFmtId="0" fontId="7" fillId="0" borderId="83" xfId="1349" applyFont="1" applyBorder="1" applyAlignment="1">
      <alignment horizontal="center" vertical="center" wrapText="1"/>
    </xf>
    <xf numFmtId="0" fontId="7" fillId="0" borderId="79" xfId="1349" applyFont="1" applyBorder="1" applyAlignment="1">
      <alignment horizontal="center" vertical="center" wrapText="1"/>
    </xf>
    <xf numFmtId="0" fontId="7" fillId="0" borderId="84" xfId="1349" applyFont="1" applyBorder="1" applyAlignment="1">
      <alignment horizontal="center" vertical="center" wrapText="1"/>
    </xf>
    <xf numFmtId="168" fontId="7" fillId="32" borderId="27" xfId="1349" applyNumberFormat="1" applyFont="1" applyFill="1" applyBorder="1" applyAlignment="1">
      <alignment horizontal="center" vertical="center"/>
    </xf>
    <xf numFmtId="168" fontId="7" fillId="0" borderId="40" xfId="0" applyNumberFormat="1" applyFont="1" applyBorder="1" applyAlignment="1">
      <alignment horizontal="center" vertical="center"/>
    </xf>
    <xf numFmtId="168" fontId="7" fillId="0" borderId="26" xfId="0" applyNumberFormat="1" applyFont="1" applyBorder="1" applyAlignment="1">
      <alignment horizontal="center" vertical="center"/>
    </xf>
    <xf numFmtId="168" fontId="7" fillId="0" borderId="36" xfId="0" applyNumberFormat="1" applyFont="1" applyBorder="1" applyAlignment="1">
      <alignment horizontal="center" vertical="center"/>
    </xf>
    <xf numFmtId="168" fontId="7" fillId="32" borderId="25" xfId="0" applyNumberFormat="1" applyFont="1" applyFill="1" applyBorder="1" applyAlignment="1">
      <alignment horizontal="center" vertical="center"/>
    </xf>
    <xf numFmtId="0" fontId="6" fillId="0" borderId="18" xfId="0" applyFont="1" applyBorder="1"/>
    <xf numFmtId="0" fontId="23" fillId="0" borderId="49" xfId="0" applyFont="1" applyBorder="1" applyAlignment="1">
      <alignment horizontal="center"/>
    </xf>
    <xf numFmtId="44" fontId="6" fillId="0" borderId="18" xfId="520" applyFont="1" applyBorder="1" applyAlignment="1">
      <alignment vertical="center" wrapText="1"/>
    </xf>
    <xf numFmtId="0" fontId="6" fillId="0" borderId="6" xfId="0" applyFont="1" applyBorder="1" applyAlignment="1">
      <alignment vertical="center"/>
    </xf>
    <xf numFmtId="44" fontId="6" fillId="0" borderId="14" xfId="520" applyFont="1" applyBorder="1" applyAlignment="1">
      <alignment vertical="center" wrapText="1"/>
    </xf>
    <xf numFmtId="0" fontId="6" fillId="0" borderId="0" xfId="0" applyFont="1" applyBorder="1"/>
    <xf numFmtId="0" fontId="6" fillId="0" borderId="0" xfId="0" applyFont="1" applyAlignment="1">
      <alignment wrapText="1"/>
    </xf>
    <xf numFmtId="44" fontId="6" fillId="0" borderId="85" xfId="520" applyFont="1" applyBorder="1" applyAlignment="1">
      <alignment vertical="center" wrapText="1"/>
    </xf>
    <xf numFmtId="0" fontId="6" fillId="116" borderId="0" xfId="0" applyFont="1" applyFill="1"/>
    <xf numFmtId="0" fontId="6" fillId="116" borderId="0" xfId="0" applyFont="1" applyFill="1" applyBorder="1"/>
    <xf numFmtId="0" fontId="7" fillId="34" borderId="25" xfId="0" applyFont="1" applyFill="1" applyBorder="1"/>
    <xf numFmtId="0" fontId="6" fillId="34" borderId="23" xfId="0" applyFont="1" applyFill="1" applyBorder="1"/>
    <xf numFmtId="0" fontId="6" fillId="34" borderId="23" xfId="0" applyFont="1" applyFill="1" applyBorder="1" applyAlignment="1">
      <alignment horizontal="center" vertical="top" wrapText="1"/>
    </xf>
    <xf numFmtId="0" fontId="7" fillId="34" borderId="23" xfId="0" applyFont="1" applyFill="1" applyBorder="1"/>
    <xf numFmtId="0" fontId="7" fillId="34" borderId="48" xfId="0" applyFont="1" applyFill="1" applyBorder="1"/>
    <xf numFmtId="0" fontId="6" fillId="34" borderId="86" xfId="0" applyFont="1" applyFill="1" applyBorder="1"/>
    <xf numFmtId="0" fontId="6" fillId="34" borderId="86" xfId="0" applyFont="1" applyFill="1" applyBorder="1" applyAlignment="1">
      <alignment horizontal="center" vertical="top" wrapText="1"/>
    </xf>
    <xf numFmtId="0" fontId="7" fillId="34" borderId="86" xfId="0" applyFont="1" applyFill="1" applyBorder="1"/>
    <xf numFmtId="0" fontId="67" fillId="0" borderId="44" xfId="1159" applyFont="1" applyBorder="1" applyAlignment="1">
      <alignment vertical="center"/>
    </xf>
    <xf numFmtId="0" fontId="54" fillId="13" borderId="59" xfId="0" applyNumberFormat="1" applyFont="1" applyFill="1" applyBorder="1" applyAlignment="1" applyProtection="1">
      <alignment horizontal="center" wrapText="1"/>
    </xf>
    <xf numFmtId="0" fontId="54" fillId="13" borderId="87" xfId="0" applyNumberFormat="1" applyFont="1" applyFill="1" applyBorder="1" applyAlignment="1" applyProtection="1">
      <alignment horizontal="center" wrapText="1"/>
    </xf>
    <xf numFmtId="0" fontId="54" fillId="13" borderId="73" xfId="0" applyNumberFormat="1" applyFont="1" applyFill="1" applyBorder="1" applyAlignment="1" applyProtection="1">
      <alignment horizontal="center" wrapText="1"/>
    </xf>
    <xf numFmtId="0" fontId="6" fillId="0" borderId="56" xfId="0" applyFont="1" applyBorder="1" applyAlignment="1" applyProtection="1">
      <alignment horizontal="center" vertical="top" wrapText="1"/>
      <protection locked="0"/>
    </xf>
    <xf numFmtId="168" fontId="6" fillId="0" borderId="0" xfId="0" applyNumberFormat="1" applyFont="1"/>
    <xf numFmtId="0" fontId="132" fillId="116" borderId="0" xfId="0" applyFont="1" applyFill="1"/>
    <xf numFmtId="0" fontId="6" fillId="0" borderId="46" xfId="0" applyFont="1" applyBorder="1" applyAlignment="1" applyProtection="1">
      <alignment horizontal="center" vertical="top" wrapText="1"/>
      <protection locked="0"/>
    </xf>
    <xf numFmtId="0" fontId="7" fillId="32" borderId="40" xfId="1349" applyFont="1" applyFill="1" applyBorder="1" applyAlignment="1">
      <alignment horizontal="center" vertical="center" wrapText="1"/>
    </xf>
    <xf numFmtId="168" fontId="7" fillId="32" borderId="49" xfId="1349" applyNumberFormat="1" applyFont="1" applyFill="1" applyBorder="1" applyAlignment="1">
      <alignment horizontal="center" vertical="center"/>
    </xf>
    <xf numFmtId="0" fontId="0" fillId="117" borderId="6" xfId="0" applyFill="1" applyBorder="1" applyAlignment="1" applyProtection="1">
      <alignment horizontal="center" vertical="center" wrapText="1"/>
    </xf>
    <xf numFmtId="0" fontId="0" fillId="117" borderId="74" xfId="0" applyFill="1" applyBorder="1" applyAlignment="1" applyProtection="1">
      <alignment horizontal="center" vertical="center" wrapText="1"/>
    </xf>
    <xf numFmtId="0" fontId="61" fillId="116" borderId="26" xfId="0" applyFont="1" applyFill="1" applyBorder="1" applyAlignment="1" applyProtection="1">
      <alignment horizontal="center" vertical="center" wrapText="1"/>
    </xf>
    <xf numFmtId="0" fontId="59" fillId="13" borderId="26" xfId="0" applyFont="1" applyFill="1" applyBorder="1" applyAlignment="1" applyProtection="1">
      <alignment horizontal="center" vertical="center" wrapText="1"/>
    </xf>
    <xf numFmtId="0" fontId="59" fillId="116" borderId="26" xfId="0" applyFont="1" applyFill="1" applyBorder="1" applyAlignment="1" applyProtection="1">
      <alignment horizontal="center" vertical="center" wrapText="1"/>
    </xf>
    <xf numFmtId="0" fontId="6" fillId="116" borderId="41" xfId="0" applyFont="1" applyFill="1" applyBorder="1" applyAlignment="1" applyProtection="1">
      <alignment horizontal="center" wrapText="1"/>
    </xf>
    <xf numFmtId="0" fontId="54" fillId="116" borderId="41" xfId="0" applyFont="1" applyFill="1" applyBorder="1" applyAlignment="1" applyProtection="1">
      <alignment horizontal="center" wrapText="1"/>
    </xf>
    <xf numFmtId="0" fontId="65" fillId="13" borderId="41" xfId="0" applyFont="1" applyFill="1" applyBorder="1" applyAlignment="1" applyProtection="1">
      <alignment horizontal="center" wrapText="1"/>
    </xf>
    <xf numFmtId="9" fontId="54" fillId="116" borderId="41" xfId="0" applyNumberFormat="1" applyFont="1" applyFill="1" applyBorder="1" applyAlignment="1" applyProtection="1">
      <alignment horizontal="center" wrapText="1"/>
    </xf>
    <xf numFmtId="168" fontId="50" fillId="116" borderId="77" xfId="0" applyNumberFormat="1" applyFont="1" applyFill="1" applyBorder="1" applyAlignment="1" applyProtection="1">
      <alignment horizontal="center" wrapText="1"/>
    </xf>
    <xf numFmtId="168" fontId="54" fillId="116" borderId="41" xfId="0" applyNumberFormat="1" applyFont="1" applyFill="1" applyBorder="1" applyAlignment="1" applyProtection="1">
      <alignment horizontal="center" wrapText="1"/>
    </xf>
    <xf numFmtId="0" fontId="0" fillId="13" borderId="41" xfId="0" applyFill="1" applyBorder="1" applyAlignment="1" applyProtection="1">
      <alignment horizontal="center" vertical="center" wrapText="1"/>
    </xf>
    <xf numFmtId="0" fontId="0" fillId="116" borderId="6" xfId="0" applyFill="1" applyBorder="1" applyAlignment="1" applyProtection="1">
      <alignment horizontal="center" vertical="center" wrapText="1"/>
    </xf>
    <xf numFmtId="0" fontId="0" fillId="13" borderId="6" xfId="0" applyFill="1" applyBorder="1" applyAlignment="1" applyProtection="1">
      <alignment horizontal="center" vertical="center" wrapText="1"/>
    </xf>
    <xf numFmtId="168" fontId="0" fillId="32" borderId="62" xfId="0" applyNumberFormat="1" applyFill="1" applyBorder="1" applyAlignment="1">
      <alignment horizontal="center" vertical="center" wrapText="1"/>
    </xf>
    <xf numFmtId="168" fontId="0" fillId="32" borderId="41" xfId="0" applyNumberFormat="1" applyFill="1" applyBorder="1" applyAlignment="1">
      <alignment horizontal="center" vertical="center" wrapText="1"/>
    </xf>
    <xf numFmtId="168" fontId="0" fillId="32" borderId="41" xfId="0" applyNumberFormat="1" applyFill="1" applyBorder="1" applyAlignment="1">
      <alignment horizontal="center" vertical="center"/>
    </xf>
    <xf numFmtId="168" fontId="0" fillId="32" borderId="88" xfId="0" applyNumberFormat="1" applyFill="1" applyBorder="1" applyAlignment="1">
      <alignment horizontal="center" vertical="center"/>
    </xf>
    <xf numFmtId="168" fontId="0" fillId="32" borderId="6" xfId="0" applyNumberFormat="1" applyFill="1" applyBorder="1" applyAlignment="1">
      <alignment horizontal="center" vertical="center" wrapText="1"/>
    </xf>
    <xf numFmtId="168" fontId="0" fillId="32" borderId="6" xfId="0" applyNumberFormat="1" applyFill="1" applyBorder="1" applyAlignment="1">
      <alignment horizontal="center" vertical="center"/>
    </xf>
    <xf numFmtId="168" fontId="0" fillId="32" borderId="74" xfId="0" applyNumberFormat="1" applyFill="1" applyBorder="1" applyAlignment="1">
      <alignment horizontal="center" vertical="center" wrapText="1"/>
    </xf>
    <xf numFmtId="0" fontId="132" fillId="116" borderId="0" xfId="0" applyFont="1" applyFill="1" applyBorder="1" applyAlignment="1">
      <alignment vertical="center"/>
    </xf>
    <xf numFmtId="0" fontId="132" fillId="13" borderId="0" xfId="0" applyFont="1" applyFill="1" applyBorder="1" applyAlignment="1">
      <alignment vertical="center"/>
    </xf>
    <xf numFmtId="0" fontId="133" fillId="119" borderId="40" xfId="0" applyFont="1" applyFill="1" applyBorder="1" applyAlignment="1">
      <alignment horizontal="center" vertical="center" wrapText="1"/>
    </xf>
    <xf numFmtId="0" fontId="0" fillId="119" borderId="24" xfId="0" applyFill="1" applyBorder="1"/>
    <xf numFmtId="0" fontId="6" fillId="34" borderId="25" xfId="0" applyFont="1" applyFill="1" applyBorder="1"/>
    <xf numFmtId="0" fontId="6" fillId="34" borderId="89" xfId="0" applyFont="1" applyFill="1" applyBorder="1"/>
    <xf numFmtId="168" fontId="65" fillId="13" borderId="14" xfId="0" applyNumberFormat="1" applyFont="1" applyFill="1" applyBorder="1" applyAlignment="1">
      <alignment horizontal="center" vertical="center" wrapText="1"/>
    </xf>
    <xf numFmtId="168" fontId="65" fillId="13" borderId="85" xfId="0" applyNumberFormat="1" applyFont="1" applyFill="1" applyBorder="1" applyAlignment="1">
      <alignment horizontal="center" vertical="center" wrapText="1"/>
    </xf>
    <xf numFmtId="168" fontId="65" fillId="34" borderId="90" xfId="0" applyNumberFormat="1" applyFont="1" applyFill="1" applyBorder="1" applyAlignment="1">
      <alignment horizontal="center" vertical="center" wrapText="1"/>
    </xf>
    <xf numFmtId="168" fontId="65" fillId="34" borderId="91" xfId="0" applyNumberFormat="1" applyFont="1" applyFill="1" applyBorder="1" applyAlignment="1">
      <alignment horizontal="center" vertical="center" wrapText="1"/>
    </xf>
    <xf numFmtId="2" fontId="65" fillId="34" borderId="31" xfId="0" applyNumberFormat="1" applyFont="1" applyFill="1" applyBorder="1" applyAlignment="1">
      <alignment horizontal="center" vertical="center" wrapText="1"/>
    </xf>
    <xf numFmtId="2" fontId="65" fillId="34" borderId="37" xfId="0" applyNumberFormat="1" applyFont="1" applyFill="1" applyBorder="1" applyAlignment="1">
      <alignment horizontal="center" vertical="center" wrapText="1"/>
    </xf>
    <xf numFmtId="0" fontId="54" fillId="13" borderId="62" xfId="0" applyNumberFormat="1" applyFont="1" applyFill="1" applyBorder="1" applyAlignment="1" applyProtection="1">
      <alignment horizontal="center" wrapText="1"/>
    </xf>
    <xf numFmtId="0" fontId="54" fillId="13" borderId="92" xfId="0" applyNumberFormat="1" applyFont="1" applyFill="1" applyBorder="1" applyAlignment="1" applyProtection="1">
      <alignment horizontal="center" wrapText="1"/>
    </xf>
    <xf numFmtId="0" fontId="54" fillId="13" borderId="41" xfId="0" applyFont="1" applyFill="1" applyBorder="1" applyAlignment="1">
      <alignment horizontal="center" wrapText="1"/>
    </xf>
    <xf numFmtId="9" fontId="54" fillId="13" borderId="41" xfId="0" applyNumberFormat="1" applyFont="1" applyFill="1" applyBorder="1" applyAlignment="1">
      <alignment horizontal="center" wrapText="1"/>
    </xf>
    <xf numFmtId="2" fontId="54" fillId="0" borderId="41" xfId="0" applyNumberFormat="1" applyFont="1" applyBorder="1" applyAlignment="1" applyProtection="1">
      <alignment horizontal="center" vertical="center" wrapText="1"/>
      <protection locked="0"/>
    </xf>
    <xf numFmtId="169" fontId="54" fillId="0" borderId="41" xfId="0" applyNumberFormat="1" applyFont="1" applyBorder="1" applyAlignment="1" applyProtection="1">
      <alignment horizontal="center" vertical="center" wrapText="1"/>
      <protection locked="0"/>
    </xf>
    <xf numFmtId="2" fontId="65" fillId="13" borderId="41" xfId="0" applyNumberFormat="1" applyFont="1" applyFill="1" applyBorder="1" applyAlignment="1">
      <alignment horizontal="center" vertical="center" wrapText="1"/>
    </xf>
    <xf numFmtId="168" fontId="65" fillId="13" borderId="41" xfId="0" applyNumberFormat="1" applyFont="1" applyFill="1" applyBorder="1" applyAlignment="1">
      <alignment horizontal="center" vertical="center" wrapText="1"/>
    </xf>
    <xf numFmtId="171" fontId="54" fillId="0" borderId="41" xfId="0" applyNumberFormat="1" applyFont="1" applyBorder="1" applyAlignment="1" applyProtection="1">
      <alignment horizontal="center" vertical="center" wrapText="1"/>
      <protection locked="0"/>
    </xf>
    <xf numFmtId="168" fontId="65" fillId="13" borderId="18" xfId="0" applyNumberFormat="1" applyFont="1" applyFill="1" applyBorder="1" applyAlignment="1">
      <alignment horizontal="center" vertical="center" wrapText="1"/>
    </xf>
    <xf numFmtId="2" fontId="65" fillId="34" borderId="42" xfId="0" applyNumberFormat="1" applyFont="1" applyFill="1" applyBorder="1" applyAlignment="1">
      <alignment horizontal="center" vertical="center" wrapText="1"/>
    </xf>
    <xf numFmtId="168" fontId="65" fillId="34" borderId="78" xfId="0" applyNumberFormat="1" applyFont="1" applyFill="1" applyBorder="1" applyAlignment="1">
      <alignment horizontal="center" vertical="center" wrapText="1"/>
    </xf>
    <xf numFmtId="0" fontId="63" fillId="13" borderId="66" xfId="0" applyFont="1" applyFill="1" applyBorder="1" applyAlignment="1">
      <alignment horizontal="center" vertical="center" wrapText="1"/>
    </xf>
    <xf numFmtId="0" fontId="63" fillId="13" borderId="93" xfId="0" applyFont="1" applyFill="1" applyBorder="1" applyAlignment="1">
      <alignment horizontal="center" vertical="center" wrapText="1"/>
    </xf>
    <xf numFmtId="0" fontId="63" fillId="13" borderId="23" xfId="0" applyFont="1" applyFill="1" applyBorder="1" applyAlignment="1">
      <alignment horizontal="center" vertical="center" wrapText="1"/>
    </xf>
    <xf numFmtId="171" fontId="64" fillId="3" borderId="94" xfId="0" applyNumberFormat="1" applyFont="1" applyFill="1" applyBorder="1" applyAlignment="1">
      <alignment horizontal="center" vertical="center" wrapText="1"/>
    </xf>
    <xf numFmtId="169" fontId="64" fillId="3" borderId="55" xfId="0" applyNumberFormat="1" applyFont="1" applyFill="1" applyBorder="1" applyAlignment="1">
      <alignment horizontal="center" vertical="center" wrapText="1"/>
    </xf>
    <xf numFmtId="168" fontId="63" fillId="13" borderId="55" xfId="0" applyNumberFormat="1" applyFont="1" applyFill="1" applyBorder="1" applyAlignment="1">
      <alignment horizontal="center" vertical="center" wrapText="1"/>
    </xf>
    <xf numFmtId="171" fontId="64" fillId="3" borderId="54" xfId="0" applyNumberFormat="1" applyFont="1" applyFill="1" applyBorder="1" applyAlignment="1">
      <alignment horizontal="center" vertical="center" wrapText="1"/>
    </xf>
    <xf numFmtId="169" fontId="64" fillId="3" borderId="54" xfId="0" applyNumberFormat="1" applyFont="1" applyFill="1" applyBorder="1" applyAlignment="1">
      <alignment horizontal="center" vertical="center" wrapText="1"/>
    </xf>
    <xf numFmtId="171" fontId="64" fillId="3" borderId="55" xfId="0" applyNumberFormat="1" applyFont="1" applyFill="1" applyBorder="1" applyAlignment="1">
      <alignment horizontal="center" vertical="center" wrapText="1"/>
    </xf>
    <xf numFmtId="169" fontId="64" fillId="3" borderId="23" xfId="0" applyNumberFormat="1" applyFont="1" applyFill="1" applyBorder="1" applyAlignment="1">
      <alignment horizontal="center" vertical="center" wrapText="1"/>
    </xf>
    <xf numFmtId="168" fontId="63" fillId="13" borderId="93" xfId="0" applyNumberFormat="1" applyFont="1" applyFill="1" applyBorder="1" applyAlignment="1">
      <alignment horizontal="center" vertical="center" wrapText="1"/>
    </xf>
    <xf numFmtId="168" fontId="63" fillId="34" borderId="25" xfId="0" applyNumberFormat="1" applyFont="1" applyFill="1" applyBorder="1" applyAlignment="1">
      <alignment horizontal="center" vertical="center" wrapText="1"/>
    </xf>
    <xf numFmtId="168" fontId="63" fillId="34" borderId="24" xfId="0" applyNumberFormat="1" applyFont="1" applyFill="1" applyBorder="1" applyAlignment="1">
      <alignment horizontal="center" vertical="center" wrapText="1"/>
    </xf>
    <xf numFmtId="0" fontId="54" fillId="118" borderId="41" xfId="0" applyFont="1" applyFill="1" applyBorder="1" applyAlignment="1" applyProtection="1">
      <alignment horizontal="center" vertical="center" wrapText="1"/>
      <protection locked="0"/>
    </xf>
    <xf numFmtId="0" fontId="54" fillId="118" borderId="5" xfId="0" applyFont="1" applyFill="1" applyBorder="1" applyAlignment="1" applyProtection="1">
      <alignment horizontal="center" vertical="center" wrapText="1"/>
      <protection locked="0"/>
    </xf>
    <xf numFmtId="0" fontId="130" fillId="116" borderId="0" xfId="0" applyFont="1" applyFill="1" applyBorder="1"/>
    <xf numFmtId="168" fontId="65" fillId="0" borderId="5" xfId="0" applyNumberFormat="1" applyFont="1" applyBorder="1" applyAlignment="1">
      <alignment horizontal="center" vertical="center"/>
    </xf>
    <xf numFmtId="169" fontId="65" fillId="34" borderId="63" xfId="0" applyNumberFormat="1" applyFont="1" applyFill="1" applyBorder="1" applyAlignment="1">
      <alignment horizontal="center" vertical="center"/>
    </xf>
    <xf numFmtId="9" fontId="65" fillId="0" borderId="6" xfId="0" applyNumberFormat="1" applyFont="1" applyBorder="1" applyAlignment="1">
      <alignment horizontal="center" vertical="center"/>
    </xf>
    <xf numFmtId="9" fontId="65" fillId="0" borderId="18" xfId="0" applyNumberFormat="1" applyFont="1" applyBorder="1" applyAlignment="1">
      <alignment horizontal="center" vertical="center"/>
    </xf>
    <xf numFmtId="9" fontId="65" fillId="0" borderId="14" xfId="0" applyNumberFormat="1" applyFont="1" applyBorder="1" applyAlignment="1">
      <alignment horizontal="center" vertical="center"/>
    </xf>
    <xf numFmtId="9" fontId="65" fillId="0" borderId="3" xfId="0" applyNumberFormat="1" applyFont="1" applyBorder="1" applyAlignment="1">
      <alignment horizontal="center" vertical="center"/>
    </xf>
    <xf numFmtId="9" fontId="65" fillId="34" borderId="31" xfId="0" applyNumberFormat="1" applyFont="1" applyFill="1" applyBorder="1" applyAlignment="1">
      <alignment horizontal="center" vertical="center"/>
    </xf>
    <xf numFmtId="0" fontId="69" fillId="0" borderId="60" xfId="1159" applyFont="1" applyBorder="1" applyAlignment="1">
      <alignment horizontal="center" vertical="top" wrapText="1"/>
    </xf>
    <xf numFmtId="9" fontId="65" fillId="0" borderId="92" xfId="0" applyNumberFormat="1" applyFont="1" applyBorder="1" applyAlignment="1">
      <alignment horizontal="center" vertical="center"/>
    </xf>
    <xf numFmtId="9" fontId="65" fillId="0" borderId="59" xfId="0" applyNumberFormat="1" applyFont="1" applyBorder="1" applyAlignment="1">
      <alignment horizontal="center" vertical="center"/>
    </xf>
    <xf numFmtId="9" fontId="65" fillId="0" borderId="17" xfId="0" applyNumberFormat="1" applyFont="1" applyBorder="1" applyAlignment="1">
      <alignment horizontal="center" vertical="center"/>
    </xf>
    <xf numFmtId="9" fontId="65" fillId="34" borderId="60" xfId="0" applyNumberFormat="1" applyFont="1" applyFill="1" applyBorder="1" applyAlignment="1">
      <alignment horizontal="center" vertical="center"/>
    </xf>
    <xf numFmtId="0" fontId="59" fillId="3" borderId="25" xfId="0" applyFont="1" applyFill="1" applyBorder="1"/>
    <xf numFmtId="0" fontId="59" fillId="0" borderId="42" xfId="0" applyFont="1" applyBorder="1" applyAlignment="1">
      <alignment horizontal="left"/>
    </xf>
    <xf numFmtId="0" fontId="59" fillId="0" borderId="31" xfId="0" applyFont="1" applyBorder="1" applyAlignment="1">
      <alignment horizontal="left"/>
    </xf>
    <xf numFmtId="0" fontId="5" fillId="35" borderId="25" xfId="1159" applyFont="1" applyFill="1" applyBorder="1" applyAlignment="1">
      <alignment vertical="center"/>
    </xf>
    <xf numFmtId="0" fontId="7" fillId="0" borderId="60" xfId="1159" applyFont="1" applyBorder="1" applyAlignment="1">
      <alignment horizontal="center" vertical="top" wrapText="1"/>
    </xf>
    <xf numFmtId="169" fontId="65" fillId="0" borderId="92" xfId="0" applyNumberFormat="1" applyFont="1" applyBorder="1" applyAlignment="1">
      <alignment horizontal="center" vertical="center"/>
    </xf>
    <xf numFmtId="169" fontId="65" fillId="34" borderId="60" xfId="0" applyNumberFormat="1" applyFont="1" applyFill="1" applyBorder="1" applyAlignment="1">
      <alignment horizontal="center" vertical="center"/>
    </xf>
    <xf numFmtId="168" fontId="65" fillId="0" borderId="92" xfId="0" applyNumberFormat="1" applyFont="1" applyBorder="1" applyAlignment="1">
      <alignment horizontal="center" vertical="center"/>
    </xf>
    <xf numFmtId="168" fontId="65" fillId="0" borderId="17" xfId="0" applyNumberFormat="1" applyFont="1" applyBorder="1" applyAlignment="1">
      <alignment horizontal="center" vertical="center"/>
    </xf>
    <xf numFmtId="168" fontId="65" fillId="34" borderId="60" xfId="0" applyNumberFormat="1" applyFont="1" applyFill="1" applyBorder="1" applyAlignment="1">
      <alignment horizontal="center" vertical="center"/>
    </xf>
    <xf numFmtId="0" fontId="59" fillId="0" borderId="37" xfId="0" applyFont="1" applyBorder="1" applyAlignment="1">
      <alignment horizontal="left"/>
    </xf>
    <xf numFmtId="0" fontId="0" fillId="0" borderId="0" xfId="0" applyAlignment="1">
      <alignment wrapText="1"/>
    </xf>
    <xf numFmtId="0" fontId="134" fillId="116" borderId="0" xfId="0" applyFont="1" applyFill="1" applyBorder="1" applyAlignment="1">
      <alignment vertical="center"/>
    </xf>
    <xf numFmtId="0" fontId="1" fillId="0" borderId="6" xfId="0" applyFont="1" applyBorder="1" applyAlignment="1">
      <alignment horizontal="left"/>
    </xf>
    <xf numFmtId="0" fontId="23" fillId="0" borderId="33" xfId="0" applyFont="1" applyBorder="1" applyAlignment="1">
      <alignment wrapText="1"/>
    </xf>
    <xf numFmtId="0" fontId="88" fillId="0" borderId="0" xfId="0" applyFont="1"/>
    <xf numFmtId="0" fontId="135" fillId="0" borderId="0" xfId="0" applyFont="1"/>
    <xf numFmtId="0" fontId="88" fillId="0" borderId="0" xfId="0" applyFont="1" applyFill="1"/>
    <xf numFmtId="0" fontId="6" fillId="13" borderId="41" xfId="0" applyFont="1" applyFill="1" applyBorder="1" applyAlignment="1" applyProtection="1">
      <alignment horizontal="center" wrapText="1"/>
    </xf>
    <xf numFmtId="9" fontId="6" fillId="116" borderId="41" xfId="0" applyNumberFormat="1" applyFont="1" applyFill="1" applyBorder="1" applyAlignment="1" applyProtection="1">
      <alignment horizontal="center" wrapText="1"/>
    </xf>
    <xf numFmtId="168" fontId="6" fillId="116" borderId="41" xfId="0" applyNumberFormat="1" applyFont="1" applyFill="1" applyBorder="1" applyAlignment="1" applyProtection="1">
      <alignment horizontal="center" wrapText="1"/>
    </xf>
    <xf numFmtId="168" fontId="54" fillId="116" borderId="6" xfId="0" applyNumberFormat="1" applyFont="1" applyFill="1" applyBorder="1" applyAlignment="1" applyProtection="1">
      <alignment horizontal="center" wrapText="1"/>
    </xf>
    <xf numFmtId="0" fontId="7" fillId="34" borderId="25" xfId="1159" applyFont="1" applyFill="1" applyBorder="1" applyAlignment="1">
      <alignment horizontal="center" vertical="top" wrapText="1"/>
    </xf>
    <xf numFmtId="0" fontId="0" fillId="0" borderId="70" xfId="0" applyFill="1" applyBorder="1" applyAlignment="1" applyProtection="1">
      <alignment horizontal="center" vertical="center" wrapText="1"/>
      <protection locked="0"/>
    </xf>
    <xf numFmtId="0" fontId="136" fillId="116" borderId="0" xfId="0" applyFont="1" applyFill="1" applyBorder="1"/>
    <xf numFmtId="0" fontId="137" fillId="116" borderId="0" xfId="0" applyFont="1" applyFill="1" applyBorder="1"/>
    <xf numFmtId="0" fontId="131" fillId="116" borderId="0" xfId="0" applyFont="1" applyFill="1" applyBorder="1"/>
    <xf numFmtId="9" fontId="131" fillId="116" borderId="0" xfId="0" applyNumberFormat="1" applyFont="1" applyFill="1" applyBorder="1" applyAlignment="1">
      <alignment horizontal="center"/>
    </xf>
    <xf numFmtId="0" fontId="131" fillId="116" borderId="0" xfId="0" applyFont="1" applyFill="1" applyBorder="1" applyAlignment="1">
      <alignment horizontal="center" vertical="center"/>
    </xf>
    <xf numFmtId="168" fontId="50" fillId="0" borderId="77" xfId="0" applyNumberFormat="1" applyFont="1" applyBorder="1" applyAlignment="1" applyProtection="1">
      <alignment horizontal="center" vertical="center" wrapText="1"/>
      <protection locked="0"/>
    </xf>
    <xf numFmtId="0" fontId="0" fillId="0" borderId="0" xfId="0" applyAlignment="1">
      <alignment wrapText="1"/>
    </xf>
    <xf numFmtId="0" fontId="54" fillId="117" borderId="92" xfId="0" applyFont="1" applyFill="1" applyBorder="1" applyAlignment="1" applyProtection="1">
      <alignment horizontal="center" vertical="center" wrapText="1"/>
    </xf>
    <xf numFmtId="0" fontId="54" fillId="117" borderId="95" xfId="0" applyFont="1" applyFill="1" applyBorder="1" applyAlignment="1" applyProtection="1">
      <alignment horizontal="center" vertical="center" wrapText="1"/>
    </xf>
    <xf numFmtId="0" fontId="0" fillId="0" borderId="0" xfId="0"/>
    <xf numFmtId="0" fontId="6" fillId="118" borderId="41" xfId="0" applyFont="1" applyFill="1" applyBorder="1" applyAlignment="1" applyProtection="1">
      <alignment horizontal="center" vertical="center" wrapText="1"/>
      <protection locked="0"/>
    </xf>
    <xf numFmtId="0" fontId="7" fillId="32" borderId="57" xfId="0" applyFont="1" applyFill="1" applyBorder="1" applyAlignment="1">
      <alignment vertical="center" wrapText="1"/>
    </xf>
    <xf numFmtId="0" fontId="139" fillId="32" borderId="57" xfId="0" applyFont="1" applyFill="1" applyBorder="1" applyAlignment="1">
      <alignment vertical="center" wrapText="1"/>
    </xf>
    <xf numFmtId="168" fontId="7" fillId="32" borderId="70" xfId="0" applyNumberFormat="1" applyFont="1" applyFill="1" applyBorder="1" applyAlignment="1">
      <alignment horizontal="center" vertical="center"/>
    </xf>
    <xf numFmtId="168" fontId="7" fillId="32" borderId="96" xfId="0" applyNumberFormat="1" applyFont="1" applyFill="1" applyBorder="1" applyAlignment="1">
      <alignment horizontal="center" vertical="center"/>
    </xf>
    <xf numFmtId="168" fontId="0" fillId="32" borderId="97" xfId="0" applyNumberFormat="1" applyFill="1" applyBorder="1" applyAlignment="1">
      <alignment horizontal="center" vertical="center" wrapText="1"/>
    </xf>
    <xf numFmtId="168" fontId="0" fillId="32" borderId="74" xfId="0" applyNumberFormat="1" applyFill="1" applyBorder="1" applyAlignment="1">
      <alignment horizontal="center" vertical="center"/>
    </xf>
    <xf numFmtId="168" fontId="0" fillId="32" borderId="96" xfId="0" applyNumberFormat="1" applyFill="1" applyBorder="1" applyAlignment="1">
      <alignment horizontal="center" vertical="center"/>
    </xf>
    <xf numFmtId="0" fontId="0" fillId="0" borderId="98" xfId="0" applyBorder="1"/>
    <xf numFmtId="0" fontId="0" fillId="0" borderId="47" xfId="0" applyBorder="1"/>
    <xf numFmtId="0" fontId="0" fillId="0" borderId="57" xfId="0" applyBorder="1"/>
    <xf numFmtId="0" fontId="125" fillId="0" borderId="98" xfId="0" applyFont="1" applyBorder="1"/>
    <xf numFmtId="0" fontId="125" fillId="0" borderId="98" xfId="0" applyFont="1" applyBorder="1" applyAlignment="1">
      <alignment wrapText="1"/>
    </xf>
    <xf numFmtId="0" fontId="125" fillId="0" borderId="98" xfId="0" applyFont="1" applyBorder="1" applyAlignment="1">
      <alignment vertical="center"/>
    </xf>
    <xf numFmtId="0" fontId="125" fillId="0" borderId="81" xfId="0" applyFont="1" applyBorder="1" applyAlignment="1">
      <alignment vertical="center"/>
    </xf>
    <xf numFmtId="0" fontId="125" fillId="0" borderId="100" xfId="0" applyFont="1" applyBorder="1" applyAlignment="1">
      <alignment vertical="center"/>
    </xf>
    <xf numFmtId="0" fontId="125" fillId="0" borderId="81" xfId="0" applyFont="1" applyBorder="1" applyAlignment="1">
      <alignment horizontal="center"/>
    </xf>
    <xf numFmtId="0" fontId="125" fillId="0" borderId="100" xfId="0" applyFont="1" applyBorder="1" applyAlignment="1">
      <alignment horizontal="center"/>
    </xf>
    <xf numFmtId="178" fontId="138" fillId="0" borderId="0" xfId="1166" applyNumberFormat="1" applyFont="1" applyFill="1" applyBorder="1" applyAlignment="1">
      <alignment horizontal="center"/>
    </xf>
    <xf numFmtId="178" fontId="138" fillId="0" borderId="99" xfId="1166" applyNumberFormat="1" applyFont="1" applyFill="1" applyBorder="1" applyAlignment="1">
      <alignment horizontal="center"/>
    </xf>
    <xf numFmtId="178" fontId="138" fillId="0" borderId="86" xfId="1166" applyNumberFormat="1" applyFont="1" applyFill="1" applyBorder="1" applyAlignment="1">
      <alignment horizontal="center"/>
    </xf>
    <xf numFmtId="178" fontId="138" fillId="0" borderId="89" xfId="1166" applyNumberFormat="1" applyFont="1" applyFill="1" applyBorder="1" applyAlignment="1">
      <alignment horizontal="center"/>
    </xf>
    <xf numFmtId="1" fontId="138" fillId="0" borderId="0" xfId="1166" applyNumberFormat="1" applyFont="1" applyFill="1" applyBorder="1" applyAlignment="1">
      <alignment horizontal="center"/>
    </xf>
    <xf numFmtId="1" fontId="138" fillId="0" borderId="99" xfId="1166" applyNumberFormat="1" applyFont="1" applyFill="1" applyBorder="1" applyAlignment="1">
      <alignment horizontal="center"/>
    </xf>
    <xf numFmtId="1" fontId="138" fillId="0" borderId="86" xfId="1166" applyNumberFormat="1" applyFont="1" applyFill="1" applyBorder="1" applyAlignment="1">
      <alignment horizontal="center"/>
    </xf>
    <xf numFmtId="1" fontId="138" fillId="0" borderId="89" xfId="1166" applyNumberFormat="1" applyFont="1" applyFill="1" applyBorder="1" applyAlignment="1">
      <alignment horizontal="center"/>
    </xf>
    <xf numFmtId="0" fontId="125" fillId="0" borderId="81" xfId="0" applyFont="1" applyBorder="1" applyAlignment="1">
      <alignment vertical="center" wrapText="1"/>
    </xf>
    <xf numFmtId="0" fontId="125" fillId="0" borderId="100" xfId="0" applyFont="1" applyBorder="1" applyAlignment="1">
      <alignment vertical="center" wrapText="1"/>
    </xf>
    <xf numFmtId="0" fontId="0" fillId="120" borderId="47" xfId="0" applyFill="1" applyBorder="1"/>
    <xf numFmtId="178" fontId="138" fillId="120" borderId="0" xfId="1166" applyNumberFormat="1" applyFont="1" applyFill="1" applyBorder="1" applyAlignment="1">
      <alignment horizontal="center"/>
    </xf>
    <xf numFmtId="178" fontId="138" fillId="120" borderId="99" xfId="1166" applyNumberFormat="1" applyFont="1" applyFill="1" applyBorder="1" applyAlignment="1">
      <alignment horizontal="center"/>
    </xf>
    <xf numFmtId="0" fontId="125" fillId="0" borderId="6" xfId="0" applyFont="1" applyBorder="1" applyAlignment="1">
      <alignment vertical="center" wrapText="1"/>
    </xf>
    <xf numFmtId="178" fontId="138" fillId="0" borderId="6" xfId="1166" applyNumberFormat="1" applyFont="1" applyFill="1" applyBorder="1" applyAlignment="1">
      <alignment horizontal="center"/>
    </xf>
    <xf numFmtId="178" fontId="138" fillId="121" borderId="6" xfId="1166" applyNumberFormat="1" applyFont="1" applyFill="1" applyBorder="1" applyAlignment="1">
      <alignment horizontal="center"/>
    </xf>
    <xf numFmtId="0" fontId="54" fillId="13" borderId="41" xfId="0" applyFont="1" applyFill="1" applyBorder="1" applyAlignment="1" applyProtection="1">
      <alignment horizontal="center" wrapText="1"/>
    </xf>
    <xf numFmtId="2" fontId="65" fillId="34" borderId="26" xfId="0" applyNumberFormat="1" applyFont="1" applyFill="1" applyBorder="1" applyAlignment="1">
      <alignment horizontal="center" wrapText="1"/>
    </xf>
    <xf numFmtId="169" fontId="65" fillId="34" borderId="23" xfId="0" applyNumberFormat="1" applyFont="1" applyFill="1" applyBorder="1" applyAlignment="1">
      <alignment horizontal="center" wrapText="1"/>
    </xf>
    <xf numFmtId="168" fontId="65" fillId="34" borderId="26" xfId="0" applyNumberFormat="1" applyFont="1" applyFill="1" applyBorder="1" applyAlignment="1">
      <alignment horizontal="center" vertical="center" wrapText="1"/>
    </xf>
    <xf numFmtId="171" fontId="65" fillId="34" borderId="26" xfId="0" applyNumberFormat="1" applyFont="1" applyFill="1" applyBorder="1" applyAlignment="1">
      <alignment horizontal="center" wrapText="1"/>
    </xf>
    <xf numFmtId="169" fontId="65" fillId="34" borderId="26" xfId="0" applyNumberFormat="1" applyFont="1" applyFill="1" applyBorder="1" applyAlignment="1">
      <alignment horizontal="center" wrapText="1"/>
    </xf>
    <xf numFmtId="168" fontId="65" fillId="34" borderId="36" xfId="0" applyNumberFormat="1" applyFont="1" applyFill="1" applyBorder="1" applyAlignment="1">
      <alignment horizontal="center" vertical="center" wrapText="1"/>
    </xf>
    <xf numFmtId="2" fontId="65" fillId="34" borderId="25" xfId="0" applyNumberFormat="1" applyFont="1" applyFill="1" applyBorder="1" applyAlignment="1">
      <alignment horizontal="center" wrapText="1"/>
    </xf>
    <xf numFmtId="168" fontId="65" fillId="34" borderId="24" xfId="0" applyNumberFormat="1" applyFont="1" applyFill="1" applyBorder="1" applyAlignment="1">
      <alignment horizontal="center" wrapText="1"/>
    </xf>
    <xf numFmtId="2" fontId="7" fillId="34" borderId="26" xfId="0" applyNumberFormat="1" applyFont="1" applyFill="1" applyBorder="1" applyAlignment="1">
      <alignment horizontal="center" wrapText="1"/>
    </xf>
    <xf numFmtId="169" fontId="7" fillId="34" borderId="26" xfId="0" applyNumberFormat="1" applyFont="1" applyFill="1" applyBorder="1" applyAlignment="1">
      <alignment horizontal="center" wrapText="1"/>
    </xf>
    <xf numFmtId="2" fontId="7" fillId="34" borderId="101" xfId="0" applyNumberFormat="1" applyFont="1" applyFill="1" applyBorder="1" applyAlignment="1">
      <alignment horizontal="center" wrapText="1"/>
    </xf>
    <xf numFmtId="168" fontId="7" fillId="34" borderId="26" xfId="0" applyNumberFormat="1" applyFont="1" applyFill="1" applyBorder="1" applyAlignment="1">
      <alignment horizontal="center" vertical="center" wrapText="1"/>
    </xf>
    <xf numFmtId="171" fontId="7" fillId="34" borderId="26" xfId="0" applyNumberFormat="1" applyFont="1" applyFill="1" applyBorder="1" applyAlignment="1">
      <alignment horizontal="center" wrapText="1"/>
    </xf>
    <xf numFmtId="168" fontId="7" fillId="34" borderId="36" xfId="0" applyNumberFormat="1" applyFont="1" applyFill="1" applyBorder="1" applyAlignment="1">
      <alignment horizontal="center" vertical="center" wrapText="1"/>
    </xf>
    <xf numFmtId="2" fontId="7" fillId="34" borderId="25" xfId="0" applyNumberFormat="1" applyFont="1" applyFill="1" applyBorder="1" applyAlignment="1">
      <alignment horizontal="center" wrapText="1"/>
    </xf>
    <xf numFmtId="168" fontId="7" fillId="34" borderId="24" xfId="0" applyNumberFormat="1" applyFont="1" applyFill="1" applyBorder="1" applyAlignment="1">
      <alignment horizontal="center" wrapText="1"/>
    </xf>
    <xf numFmtId="2" fontId="7" fillId="34" borderId="26" xfId="0" applyNumberFormat="1" applyFont="1" applyFill="1" applyBorder="1" applyAlignment="1">
      <alignment horizontal="center" vertical="center" wrapText="1"/>
    </xf>
    <xf numFmtId="10" fontId="7" fillId="34" borderId="26" xfId="0" applyNumberFormat="1" applyFont="1" applyFill="1" applyBorder="1" applyAlignment="1">
      <alignment horizontal="center" vertical="center" wrapText="1"/>
    </xf>
    <xf numFmtId="2" fontId="7" fillId="34" borderId="25" xfId="0" applyNumberFormat="1" applyFont="1" applyFill="1" applyBorder="1" applyAlignment="1">
      <alignment horizontal="center" vertical="center" wrapText="1"/>
    </xf>
    <xf numFmtId="168" fontId="7" fillId="34" borderId="60" xfId="0" applyNumberFormat="1" applyFont="1" applyFill="1" applyBorder="1" applyAlignment="1">
      <alignment horizontal="center" vertical="center" wrapText="1"/>
    </xf>
    <xf numFmtId="168" fontId="50" fillId="0" borderId="67" xfId="0" applyNumberFormat="1" applyFont="1" applyBorder="1" applyAlignment="1" applyProtection="1">
      <alignment horizontal="center" wrapText="1"/>
      <protection locked="0"/>
    </xf>
    <xf numFmtId="168" fontId="50" fillId="0" borderId="68" xfId="0" applyNumberFormat="1" applyFont="1" applyBorder="1" applyAlignment="1" applyProtection="1">
      <alignment horizontal="center" wrapText="1"/>
      <protection locked="0"/>
    </xf>
    <xf numFmtId="168" fontId="54" fillId="0" borderId="59" xfId="0" applyNumberFormat="1" applyFont="1" applyBorder="1" applyAlignment="1" applyProtection="1">
      <alignment horizontal="center" wrapText="1"/>
      <protection locked="0"/>
    </xf>
    <xf numFmtId="168" fontId="54" fillId="0" borderId="6" xfId="0" applyNumberFormat="1" applyFont="1" applyBorder="1" applyAlignment="1" applyProtection="1">
      <alignment horizontal="center" wrapText="1"/>
      <protection locked="0"/>
    </xf>
    <xf numFmtId="168" fontId="54" fillId="0" borderId="14" xfId="0" applyNumberFormat="1" applyFont="1" applyBorder="1" applyAlignment="1" applyProtection="1">
      <alignment horizontal="center" wrapText="1"/>
      <protection locked="0"/>
    </xf>
    <xf numFmtId="0" fontId="54" fillId="0" borderId="5" xfId="0" applyFont="1" applyBorder="1" applyAlignment="1" applyProtection="1">
      <alignment horizontal="center" wrapText="1"/>
      <protection locked="0"/>
    </xf>
    <xf numFmtId="168" fontId="54" fillId="0" borderId="82" xfId="0" applyNumberFormat="1" applyFont="1" applyBorder="1" applyAlignment="1" applyProtection="1">
      <alignment horizontal="center" wrapText="1"/>
      <protection locked="0"/>
    </xf>
    <xf numFmtId="168" fontId="54" fillId="0" borderId="85" xfId="0" applyNumberFormat="1" applyFont="1" applyBorder="1" applyAlignment="1" applyProtection="1">
      <alignment horizontal="center" wrapText="1"/>
      <protection locked="0"/>
    </xf>
    <xf numFmtId="168" fontId="65" fillId="34" borderId="63" xfId="0" applyNumberFormat="1" applyFont="1" applyFill="1" applyBorder="1" applyAlignment="1">
      <alignment horizontal="center" wrapText="1"/>
    </xf>
    <xf numFmtId="168" fontId="65" fillId="34" borderId="26" xfId="0" applyNumberFormat="1" applyFont="1" applyFill="1" applyBorder="1" applyAlignment="1">
      <alignment horizontal="center" wrapText="1"/>
    </xf>
    <xf numFmtId="168" fontId="65" fillId="34" borderId="31" xfId="0" applyNumberFormat="1" applyFont="1" applyFill="1" applyBorder="1" applyAlignment="1">
      <alignment horizontal="center" wrapText="1"/>
    </xf>
    <xf numFmtId="0" fontId="54" fillId="0" borderId="82" xfId="0" applyFont="1" applyBorder="1" applyAlignment="1" applyProtection="1">
      <alignment horizontal="center" wrapText="1"/>
      <protection locked="0"/>
    </xf>
    <xf numFmtId="9" fontId="54" fillId="0" borderId="5" xfId="0" applyNumberFormat="1" applyFont="1" applyFill="1" applyBorder="1" applyAlignment="1">
      <alignment horizontal="center" wrapText="1"/>
    </xf>
    <xf numFmtId="168" fontId="65" fillId="34" borderId="37" xfId="0" applyNumberFormat="1" applyFont="1" applyFill="1" applyBorder="1" applyAlignment="1">
      <alignment horizontal="center" wrapText="1"/>
    </xf>
    <xf numFmtId="0" fontId="67" fillId="0" borderId="39" xfId="1159" applyFont="1" applyBorder="1" applyAlignment="1">
      <alignment vertical="center"/>
    </xf>
    <xf numFmtId="168" fontId="6" fillId="0" borderId="92" xfId="0" applyNumberFormat="1" applyFont="1" applyBorder="1" applyAlignment="1" applyProtection="1">
      <alignment horizontal="center" vertical="center" wrapText="1"/>
      <protection locked="0"/>
    </xf>
    <xf numFmtId="168" fontId="7" fillId="32" borderId="42" xfId="0" applyNumberFormat="1" applyFont="1" applyFill="1" applyBorder="1" applyAlignment="1">
      <alignment horizontal="center" wrapText="1"/>
    </xf>
    <xf numFmtId="168" fontId="7" fillId="32" borderId="31" xfId="0" applyNumberFormat="1" applyFont="1" applyFill="1" applyBorder="1" applyAlignment="1">
      <alignment horizontal="center" wrapText="1"/>
    </xf>
    <xf numFmtId="168" fontId="6" fillId="0" borderId="59" xfId="0" applyNumberFormat="1" applyFont="1" applyBorder="1" applyAlignment="1" applyProtection="1">
      <alignment horizontal="center" vertical="center" wrapText="1"/>
      <protection locked="0"/>
    </xf>
    <xf numFmtId="168" fontId="6" fillId="0" borderId="6" xfId="0" applyNumberFormat="1" applyFont="1" applyBorder="1" applyAlignment="1" applyProtection="1">
      <alignment horizontal="center" vertical="center" wrapText="1"/>
      <protection locked="0"/>
    </xf>
    <xf numFmtId="168" fontId="6" fillId="0" borderId="14" xfId="0" applyNumberFormat="1" applyFont="1" applyBorder="1" applyAlignment="1" applyProtection="1">
      <alignment horizontal="center" vertical="center" wrapText="1"/>
      <protection locked="0"/>
    </xf>
    <xf numFmtId="168" fontId="140" fillId="0" borderId="0" xfId="0" applyNumberFormat="1" applyFont="1" applyAlignment="1" applyProtection="1">
      <alignment horizontal="center" vertical="center" wrapText="1"/>
      <protection locked="0"/>
    </xf>
    <xf numFmtId="0" fontId="6" fillId="0" borderId="61" xfId="0" applyFont="1" applyBorder="1" applyAlignment="1" applyProtection="1">
      <alignment horizontal="center" vertical="top" wrapText="1"/>
      <protection locked="0"/>
    </xf>
    <xf numFmtId="168" fontId="7" fillId="32" borderId="37" xfId="0" applyNumberFormat="1" applyFont="1" applyFill="1" applyBorder="1" applyAlignment="1">
      <alignment horizontal="center" wrapText="1"/>
    </xf>
    <xf numFmtId="0" fontId="6" fillId="32" borderId="40" xfId="0" applyFont="1" applyFill="1" applyBorder="1" applyAlignment="1">
      <alignment horizontal="center" vertical="top" wrapText="1"/>
    </xf>
    <xf numFmtId="0" fontId="132" fillId="117" borderId="26" xfId="0" applyFont="1" applyFill="1" applyBorder="1" applyAlignment="1">
      <alignment horizontal="center" vertical="top" wrapText="1"/>
    </xf>
    <xf numFmtId="168" fontId="7" fillId="32" borderId="26" xfId="0" applyNumberFormat="1" applyFont="1" applyFill="1" applyBorder="1" applyAlignment="1">
      <alignment horizontal="center" wrapText="1"/>
    </xf>
    <xf numFmtId="0" fontId="132" fillId="32" borderId="26" xfId="0" applyFont="1" applyFill="1" applyBorder="1" applyAlignment="1" applyProtection="1">
      <alignment horizontal="center" vertical="top" wrapText="1"/>
    </xf>
    <xf numFmtId="0" fontId="141" fillId="32" borderId="26" xfId="0" applyFont="1" applyFill="1" applyBorder="1" applyAlignment="1" applyProtection="1">
      <alignment wrapText="1"/>
    </xf>
    <xf numFmtId="0" fontId="6" fillId="32" borderId="26" xfId="0" applyFont="1" applyFill="1" applyBorder="1" applyAlignment="1" applyProtection="1">
      <alignment wrapText="1"/>
    </xf>
    <xf numFmtId="0" fontId="141" fillId="32" borderId="26" xfId="0" applyFont="1" applyFill="1" applyBorder="1" applyAlignment="1" applyProtection="1">
      <alignment horizontal="center" wrapText="1"/>
    </xf>
    <xf numFmtId="9" fontId="54" fillId="0" borderId="41" xfId="0" applyNumberFormat="1" applyFont="1" applyFill="1" applyBorder="1" applyAlignment="1">
      <alignment horizontal="center" vertical="center" wrapText="1"/>
    </xf>
    <xf numFmtId="168" fontId="0" fillId="13" borderId="6" xfId="0" applyNumberFormat="1" applyFill="1" applyBorder="1" applyAlignment="1">
      <alignment horizontal="center" vertical="center" wrapText="1"/>
    </xf>
    <xf numFmtId="168" fontId="0" fillId="0" borderId="82" xfId="0" applyNumberFormat="1" applyBorder="1" applyAlignment="1" applyProtection="1">
      <alignment horizontal="center" vertical="center" wrapText="1"/>
      <protection locked="0"/>
    </xf>
    <xf numFmtId="0" fontId="133" fillId="119" borderId="26" xfId="0" applyFont="1" applyFill="1" applyBorder="1" applyAlignment="1">
      <alignment horizontal="center" vertical="center" wrapText="1"/>
    </xf>
    <xf numFmtId="0" fontId="78" fillId="34" borderId="26" xfId="0" applyFont="1" applyFill="1" applyBorder="1" applyAlignment="1">
      <alignment horizontal="center" vertical="center" wrapText="1"/>
    </xf>
    <xf numFmtId="168" fontId="79" fillId="34" borderId="26" xfId="0" applyNumberFormat="1" applyFont="1" applyFill="1" applyBorder="1" applyAlignment="1">
      <alignment horizontal="center" vertical="center" wrapText="1"/>
    </xf>
    <xf numFmtId="2" fontId="79" fillId="34" borderId="26" xfId="0" applyNumberFormat="1" applyFont="1" applyFill="1" applyBorder="1" applyAlignment="1">
      <alignment horizontal="center" vertical="center" wrapText="1"/>
    </xf>
    <xf numFmtId="168" fontId="79" fillId="34" borderId="23" xfId="0" applyNumberFormat="1" applyFont="1" applyFill="1" applyBorder="1" applyAlignment="1">
      <alignment horizontal="center" vertical="center" wrapText="1"/>
    </xf>
    <xf numFmtId="169" fontId="79" fillId="34" borderId="25" xfId="0" applyNumberFormat="1" applyFont="1" applyFill="1" applyBorder="1" applyAlignment="1">
      <alignment horizontal="center" vertical="center" wrapText="1"/>
    </xf>
    <xf numFmtId="168" fontId="79" fillId="34" borderId="25" xfId="0" applyNumberFormat="1" applyFont="1" applyFill="1" applyBorder="1" applyAlignment="1">
      <alignment horizontal="center" vertical="center" wrapText="1"/>
    </xf>
    <xf numFmtId="0" fontId="0" fillId="0" borderId="0" xfId="0" applyAlignment="1">
      <alignment wrapText="1"/>
    </xf>
    <xf numFmtId="171" fontId="6" fillId="0" borderId="41" xfId="0" applyNumberFormat="1" applyFont="1" applyBorder="1" applyAlignment="1" applyProtection="1">
      <alignment horizontal="center" vertical="center" wrapText="1"/>
      <protection locked="0"/>
    </xf>
    <xf numFmtId="2" fontId="54" fillId="0" borderId="6" xfId="0" applyNumberFormat="1" applyFont="1" applyFill="1" applyBorder="1" applyAlignment="1" applyProtection="1">
      <alignment horizontal="center" vertical="center" wrapText="1"/>
      <protection locked="0"/>
    </xf>
    <xf numFmtId="169" fontId="54" fillId="0" borderId="6" xfId="0" applyNumberFormat="1" applyFont="1" applyFill="1" applyBorder="1" applyAlignment="1" applyProtection="1">
      <alignment horizontal="center" vertical="center" wrapText="1"/>
      <protection locked="0"/>
    </xf>
    <xf numFmtId="171" fontId="54" fillId="0" borderId="41" xfId="0" applyNumberFormat="1" applyFont="1" applyFill="1" applyBorder="1" applyAlignment="1" applyProtection="1">
      <alignment horizontal="center" vertical="center" wrapText="1"/>
      <protection locked="0"/>
    </xf>
    <xf numFmtId="171" fontId="54" fillId="0" borderId="6" xfId="0" applyNumberFormat="1" applyFont="1" applyFill="1" applyBorder="1" applyAlignment="1" applyProtection="1">
      <alignment horizontal="center" vertical="center" wrapText="1"/>
      <protection locked="0"/>
    </xf>
    <xf numFmtId="0" fontId="54" fillId="116" borderId="56" xfId="0" applyNumberFormat="1" applyFont="1" applyFill="1" applyBorder="1" applyAlignment="1" applyProtection="1">
      <alignment horizontal="center" wrapText="1"/>
    </xf>
    <xf numFmtId="0" fontId="54" fillId="116" borderId="59" xfId="0" applyNumberFormat="1" applyFont="1" applyFill="1" applyBorder="1" applyAlignment="1" applyProtection="1">
      <alignment horizontal="center" wrapText="1"/>
    </xf>
    <xf numFmtId="0" fontId="54" fillId="116" borderId="6" xfId="0" applyFont="1" applyFill="1" applyBorder="1" applyAlignment="1">
      <alignment horizontal="center" wrapText="1"/>
    </xf>
    <xf numFmtId="9" fontId="54" fillId="116" borderId="6" xfId="0" applyNumberFormat="1" applyFont="1" applyFill="1" applyBorder="1" applyAlignment="1">
      <alignment horizontal="center" wrapText="1"/>
    </xf>
    <xf numFmtId="2" fontId="65" fillId="116" borderId="6" xfId="0" applyNumberFormat="1" applyFont="1" applyFill="1" applyBorder="1" applyAlignment="1">
      <alignment horizontal="center" vertical="center" wrapText="1"/>
    </xf>
    <xf numFmtId="168" fontId="65" fillId="116" borderId="6" xfId="0" applyNumberFormat="1" applyFont="1" applyFill="1" applyBorder="1" applyAlignment="1">
      <alignment horizontal="center" vertical="center" wrapText="1"/>
    </xf>
    <xf numFmtId="168" fontId="65" fillId="116" borderId="14" xfId="0" applyNumberFormat="1" applyFont="1" applyFill="1" applyBorder="1" applyAlignment="1">
      <alignment horizontal="center" vertical="center" wrapText="1"/>
    </xf>
    <xf numFmtId="2" fontId="65" fillId="119" borderId="31" xfId="0" applyNumberFormat="1" applyFont="1" applyFill="1" applyBorder="1" applyAlignment="1">
      <alignment horizontal="center" vertical="center" wrapText="1"/>
    </xf>
    <xf numFmtId="168" fontId="65" fillId="119" borderId="90" xfId="0" applyNumberFormat="1" applyFont="1" applyFill="1" applyBorder="1" applyAlignment="1">
      <alignment horizontal="center" vertical="center" wrapText="1"/>
    </xf>
    <xf numFmtId="168" fontId="65" fillId="34" borderId="63" xfId="0" applyNumberFormat="1" applyFont="1" applyFill="1" applyBorder="1" applyAlignment="1">
      <alignment horizontal="center" vertical="center"/>
    </xf>
    <xf numFmtId="168" fontId="65" fillId="34" borderId="32" xfId="0" applyNumberFormat="1" applyFont="1" applyFill="1" applyBorder="1" applyAlignment="1">
      <alignment horizontal="center" vertical="center"/>
    </xf>
    <xf numFmtId="168" fontId="65" fillId="34" borderId="37" xfId="0" applyNumberFormat="1" applyFont="1" applyFill="1" applyBorder="1" applyAlignment="1">
      <alignment horizontal="center" vertical="center"/>
    </xf>
    <xf numFmtId="0" fontId="59" fillId="0" borderId="46" xfId="0" applyFont="1" applyBorder="1" applyAlignment="1">
      <alignment horizontal="left" wrapText="1"/>
    </xf>
    <xf numFmtId="43" fontId="86" fillId="0" borderId="0" xfId="224" applyFont="1"/>
    <xf numFmtId="43" fontId="86" fillId="13" borderId="0" xfId="224" applyFont="1" applyFill="1"/>
    <xf numFmtId="43" fontId="68" fillId="13" borderId="0" xfId="224" applyFont="1" applyFill="1"/>
    <xf numFmtId="43" fontId="71" fillId="13" borderId="0" xfId="224" applyFont="1" applyFill="1"/>
    <xf numFmtId="0" fontId="132" fillId="116" borderId="0" xfId="0" applyFont="1" applyFill="1" applyBorder="1" applyAlignment="1" applyProtection="1">
      <alignment horizontal="center" vertical="center" wrapText="1"/>
    </xf>
    <xf numFmtId="0" fontId="0" fillId="116" borderId="0" xfId="0" applyFill="1" applyBorder="1" applyAlignment="1">
      <alignment horizontal="left" vertical="center"/>
    </xf>
    <xf numFmtId="0" fontId="0" fillId="116" borderId="0" xfId="0" applyFill="1" applyBorder="1" applyAlignment="1">
      <alignment horizontal="left" vertical="top" wrapText="1"/>
    </xf>
    <xf numFmtId="0" fontId="74" fillId="13" borderId="0" xfId="0" applyFont="1" applyFill="1" applyBorder="1" applyAlignment="1">
      <alignment horizontal="left" vertical="center"/>
    </xf>
    <xf numFmtId="0" fontId="23" fillId="117" borderId="36"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0" fillId="116" borderId="0" xfId="0" applyFill="1" applyBorder="1"/>
    <xf numFmtId="0" fontId="74" fillId="116" borderId="0" xfId="0" applyFont="1" applyFill="1" applyBorder="1" applyAlignment="1">
      <alignment horizontal="left" vertical="center"/>
    </xf>
    <xf numFmtId="0" fontId="0" fillId="117" borderId="62" xfId="0" applyFill="1" applyBorder="1" applyAlignment="1">
      <alignment horizontal="center" vertical="center" wrapText="1"/>
    </xf>
    <xf numFmtId="0" fontId="0" fillId="117" borderId="41" xfId="0" applyFill="1" applyBorder="1" applyAlignment="1" applyProtection="1">
      <alignment horizontal="center" vertical="center" wrapText="1"/>
    </xf>
    <xf numFmtId="0" fontId="0" fillId="117" borderId="18" xfId="0" applyFill="1" applyBorder="1" applyAlignment="1" applyProtection="1">
      <alignment horizontal="center" vertical="center" wrapText="1"/>
    </xf>
    <xf numFmtId="0" fontId="0" fillId="0" borderId="6" xfId="0" applyFill="1" applyBorder="1" applyAlignment="1" applyProtection="1">
      <alignment horizontal="center" vertical="center" wrapText="1"/>
      <protection locked="0"/>
    </xf>
    <xf numFmtId="0" fontId="0" fillId="117" borderId="14" xfId="0" applyFill="1" applyBorder="1" applyAlignment="1" applyProtection="1">
      <alignment horizontal="center" vertical="center" wrapText="1"/>
    </xf>
    <xf numFmtId="0" fontId="0" fillId="0" borderId="74" xfId="0" applyFill="1" applyBorder="1" applyAlignment="1" applyProtection="1">
      <alignment horizontal="center" vertical="center" wrapText="1"/>
      <protection locked="0"/>
    </xf>
    <xf numFmtId="0" fontId="0" fillId="117" borderId="116" xfId="0" applyFill="1" applyBorder="1" applyAlignment="1" applyProtection="1">
      <alignment horizontal="center" vertical="center" wrapText="1"/>
    </xf>
    <xf numFmtId="0" fontId="23" fillId="0" borderId="25" xfId="0" applyFont="1" applyFill="1" applyBorder="1" applyAlignment="1">
      <alignment horizontal="center" vertical="center" wrapText="1"/>
    </xf>
    <xf numFmtId="14" fontId="0" fillId="0" borderId="64" xfId="0" applyNumberFormat="1" applyFill="1" applyBorder="1" applyAlignment="1" applyProtection="1">
      <alignment horizontal="center" vertical="center" wrapText="1"/>
      <protection locked="0"/>
    </xf>
    <xf numFmtId="14" fontId="0" fillId="0" borderId="65" xfId="0" applyNumberFormat="1" applyFill="1" applyBorder="1" applyAlignment="1" applyProtection="1">
      <alignment horizontal="center" vertical="center" wrapText="1"/>
      <protection locked="0"/>
    </xf>
    <xf numFmtId="168" fontId="54" fillId="0" borderId="41" xfId="0" applyNumberFormat="1" applyFont="1" applyFill="1" applyBorder="1" applyAlignment="1">
      <alignment horizontal="center" vertical="center"/>
    </xf>
    <xf numFmtId="0" fontId="6" fillId="0" borderId="75"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102" xfId="0" applyFont="1" applyBorder="1" applyAlignment="1" applyProtection="1">
      <alignment horizontal="center" wrapText="1"/>
      <protection locked="0"/>
    </xf>
    <xf numFmtId="0" fontId="6" fillId="0" borderId="61" xfId="0" applyFont="1" applyBorder="1" applyAlignment="1" applyProtection="1">
      <alignment horizontal="center" wrapText="1"/>
      <protection locked="0"/>
    </xf>
    <xf numFmtId="168" fontId="138" fillId="0" borderId="0" xfId="1166" applyNumberFormat="1" applyFont="1" applyFill="1" applyBorder="1"/>
    <xf numFmtId="168" fontId="138" fillId="0" borderId="99" xfId="1166" applyNumberFormat="1" applyFont="1" applyFill="1" applyBorder="1"/>
    <xf numFmtId="168" fontId="138" fillId="0" borderId="86" xfId="1166" applyNumberFormat="1" applyFont="1" applyFill="1" applyBorder="1"/>
    <xf numFmtId="168" fontId="138" fillId="0" borderId="89" xfId="1166" applyNumberFormat="1" applyFont="1" applyFill="1" applyBorder="1"/>
    <xf numFmtId="0" fontId="67" fillId="0" borderId="39" xfId="1159" applyFont="1" applyFill="1" applyBorder="1" applyAlignment="1">
      <alignment vertical="center"/>
    </xf>
    <xf numFmtId="168" fontId="67" fillId="0" borderId="79" xfId="0" applyNumberFormat="1" applyFont="1" applyFill="1" applyBorder="1" applyAlignment="1">
      <alignment horizontal="center" vertical="center"/>
    </xf>
    <xf numFmtId="168" fontId="67" fillId="0" borderId="52" xfId="0" applyNumberFormat="1" applyFont="1" applyFill="1" applyBorder="1" applyAlignment="1">
      <alignment horizontal="center" vertical="center"/>
    </xf>
    <xf numFmtId="168" fontId="67" fillId="0" borderId="80" xfId="0" applyNumberFormat="1" applyFont="1" applyFill="1" applyBorder="1" applyAlignment="1">
      <alignment horizontal="center" vertical="center"/>
    </xf>
    <xf numFmtId="168" fontId="85" fillId="0" borderId="74" xfId="0" applyNumberFormat="1" applyFont="1" applyFill="1" applyBorder="1" applyAlignment="1">
      <alignment horizontal="center" vertical="center"/>
    </xf>
    <xf numFmtId="168" fontId="85" fillId="0" borderId="41" xfId="0" applyNumberFormat="1" applyFont="1" applyFill="1" applyBorder="1" applyAlignment="1">
      <alignment horizontal="center" vertical="center"/>
    </xf>
    <xf numFmtId="168" fontId="85" fillId="0" borderId="65" xfId="0" applyNumberFormat="1" applyFont="1" applyFill="1" applyBorder="1" applyAlignment="1">
      <alignment horizontal="center" vertical="center"/>
    </xf>
    <xf numFmtId="168" fontId="67" fillId="0" borderId="53" xfId="0" applyNumberFormat="1" applyFont="1" applyFill="1" applyBorder="1" applyAlignment="1">
      <alignment horizontal="center" vertical="center"/>
    </xf>
    <xf numFmtId="168" fontId="67" fillId="0" borderId="41" xfId="0" applyNumberFormat="1" applyFont="1" applyFill="1" applyBorder="1" applyAlignment="1">
      <alignment horizontal="center" vertical="center"/>
    </xf>
    <xf numFmtId="168" fontId="67" fillId="0" borderId="18" xfId="0" applyNumberFormat="1" applyFont="1" applyFill="1" applyBorder="1" applyAlignment="1">
      <alignment horizontal="center" vertical="center"/>
    </xf>
    <xf numFmtId="9" fontId="65" fillId="119" borderId="42" xfId="0" applyNumberFormat="1" applyFont="1" applyFill="1" applyBorder="1" applyAlignment="1">
      <alignment horizontal="center" vertical="center"/>
    </xf>
    <xf numFmtId="168" fontId="65" fillId="0" borderId="41" xfId="0" applyNumberFormat="1" applyFont="1" applyFill="1" applyBorder="1" applyAlignment="1">
      <alignment horizontal="center" vertical="center"/>
    </xf>
    <xf numFmtId="9" fontId="65" fillId="119" borderId="63" xfId="0" applyNumberFormat="1" applyFont="1" applyFill="1" applyBorder="1" applyAlignment="1">
      <alignment horizontal="center" vertical="center"/>
    </xf>
    <xf numFmtId="9" fontId="65" fillId="119" borderId="25" xfId="0" applyNumberFormat="1" applyFont="1" applyFill="1" applyBorder="1" applyAlignment="1">
      <alignment horizontal="center" vertical="center"/>
    </xf>
    <xf numFmtId="9" fontId="54" fillId="0" borderId="41" xfId="0" applyNumberFormat="1" applyFont="1" applyFill="1" applyBorder="1" applyAlignment="1">
      <alignment horizontal="center" vertical="center"/>
    </xf>
    <xf numFmtId="168" fontId="0" fillId="0" borderId="58" xfId="0" applyNumberFormat="1" applyFill="1" applyBorder="1" applyAlignment="1">
      <alignment horizontal="center" vertical="center"/>
    </xf>
    <xf numFmtId="168" fontId="0" fillId="0" borderId="52" xfId="0" applyNumberFormat="1" applyFill="1" applyBorder="1" applyAlignment="1">
      <alignment horizontal="center" vertical="center"/>
    </xf>
    <xf numFmtId="168" fontId="0" fillId="0" borderId="53" xfId="0" applyNumberFormat="1" applyFill="1" applyBorder="1" applyAlignment="1">
      <alignment horizontal="center" vertical="center"/>
    </xf>
    <xf numFmtId="168" fontId="54" fillId="0" borderId="41" xfId="0" applyNumberFormat="1" applyFont="1" applyFill="1" applyBorder="1" applyAlignment="1" applyProtection="1">
      <alignment horizontal="center" wrapText="1"/>
      <protection locked="0"/>
    </xf>
    <xf numFmtId="168" fontId="54" fillId="0" borderId="5" xfId="0" applyNumberFormat="1" applyFont="1" applyFill="1" applyBorder="1" applyAlignment="1" applyProtection="1">
      <alignment horizontal="center" wrapText="1"/>
      <protection locked="0"/>
    </xf>
    <xf numFmtId="0" fontId="6" fillId="0" borderId="6" xfId="0" applyFont="1" applyBorder="1" applyAlignment="1" applyProtection="1">
      <alignment horizontal="center" wrapText="1"/>
      <protection locked="0"/>
    </xf>
    <xf numFmtId="170" fontId="50" fillId="116" borderId="6" xfId="1801" applyNumberFormat="1" applyFont="1" applyFill="1" applyBorder="1" applyAlignment="1" applyProtection="1">
      <alignment horizontal="center" wrapText="1"/>
    </xf>
    <xf numFmtId="170" fontId="50" fillId="116" borderId="6" xfId="1823" applyNumberFormat="1" applyFont="1" applyFill="1" applyBorder="1" applyAlignment="1" applyProtection="1">
      <alignment horizontal="center" wrapText="1"/>
    </xf>
    <xf numFmtId="171" fontId="6" fillId="0" borderId="6" xfId="0" applyNumberFormat="1" applyFont="1" applyBorder="1" applyAlignment="1" applyProtection="1">
      <alignment horizontal="center" vertical="center" wrapText="1"/>
      <protection locked="0"/>
    </xf>
    <xf numFmtId="0" fontId="74" fillId="25" borderId="34" xfId="0" applyFont="1" applyFill="1" applyBorder="1" applyAlignment="1">
      <alignment horizontal="left" vertical="center"/>
    </xf>
    <xf numFmtId="0" fontId="74" fillId="25" borderId="23" xfId="0" applyFont="1" applyFill="1" applyBorder="1" applyAlignment="1">
      <alignment horizontal="left" vertical="center"/>
    </xf>
    <xf numFmtId="0" fontId="54" fillId="0" borderId="34" xfId="0" applyFont="1" applyBorder="1" applyAlignment="1"/>
    <xf numFmtId="0" fontId="54" fillId="0" borderId="23" xfId="0" applyFont="1" applyBorder="1" applyAlignment="1"/>
    <xf numFmtId="0" fontId="54" fillId="0" borderId="24" xfId="0" applyFont="1" applyBorder="1" applyAlignment="1"/>
    <xf numFmtId="0" fontId="54" fillId="0" borderId="34" xfId="0" applyFont="1" applyBorder="1" applyAlignment="1" applyProtection="1">
      <alignment horizontal="left"/>
    </xf>
    <xf numFmtId="0" fontId="54" fillId="0" borderId="23" xfId="0" applyFont="1" applyBorder="1" applyAlignment="1" applyProtection="1">
      <alignment horizontal="left"/>
    </xf>
    <xf numFmtId="0" fontId="54" fillId="0" borderId="24" xfId="0" applyFont="1" applyBorder="1" applyAlignment="1" applyProtection="1">
      <alignment horizontal="left"/>
    </xf>
    <xf numFmtId="0" fontId="74" fillId="25" borderId="24" xfId="0" applyFont="1" applyFill="1" applyBorder="1" applyAlignment="1">
      <alignment horizontal="left" vertical="center"/>
    </xf>
    <xf numFmtId="0" fontId="6" fillId="0" borderId="34" xfId="0" applyFont="1" applyBorder="1" applyAlignment="1"/>
    <xf numFmtId="0" fontId="0" fillId="0" borderId="23" xfId="0" applyBorder="1" applyAlignment="1"/>
    <xf numFmtId="0" fontId="0" fillId="0" borderId="24" xfId="0" applyBorder="1" applyAlignment="1"/>
    <xf numFmtId="0" fontId="54" fillId="0" borderId="34" xfId="0" applyFont="1" applyFill="1" applyBorder="1" applyAlignment="1" applyProtection="1">
      <alignment horizontal="left"/>
    </xf>
    <xf numFmtId="0" fontId="0" fillId="0" borderId="23" xfId="0" applyFill="1" applyBorder="1" applyAlignment="1"/>
    <xf numFmtId="0" fontId="0" fillId="0" borderId="24" xfId="0" applyFill="1" applyBorder="1" applyAlignment="1"/>
    <xf numFmtId="0" fontId="0" fillId="0" borderId="98" xfId="0" applyBorder="1" applyAlignment="1">
      <alignment horizontal="left" vertical="top" wrapText="1"/>
    </xf>
    <xf numFmtId="0" fontId="0" fillId="0" borderId="81" xfId="0" applyBorder="1" applyAlignment="1">
      <alignment horizontal="left" vertical="top" wrapText="1"/>
    </xf>
    <xf numFmtId="0" fontId="0" fillId="0" borderId="100" xfId="0" applyBorder="1" applyAlignment="1">
      <alignment horizontal="left" vertical="top" wrapText="1"/>
    </xf>
    <xf numFmtId="0" fontId="0" fillId="0" borderId="47" xfId="0" applyBorder="1" applyAlignment="1">
      <alignment horizontal="left" vertical="top" wrapText="1"/>
    </xf>
    <xf numFmtId="0" fontId="0" fillId="0" borderId="0" xfId="0" applyBorder="1" applyAlignment="1">
      <alignment horizontal="left" vertical="top" wrapText="1"/>
    </xf>
    <xf numFmtId="0" fontId="0" fillId="0" borderId="99" xfId="0" applyBorder="1" applyAlignment="1">
      <alignment horizontal="left" vertical="top" wrapText="1"/>
    </xf>
    <xf numFmtId="0" fontId="0" fillId="0" borderId="57" xfId="0" applyBorder="1" applyAlignment="1">
      <alignment horizontal="left" vertical="top" wrapText="1"/>
    </xf>
    <xf numFmtId="0" fontId="0" fillId="0" borderId="86" xfId="0" applyBorder="1" applyAlignment="1">
      <alignment horizontal="left" vertical="top" wrapText="1"/>
    </xf>
    <xf numFmtId="0" fontId="0" fillId="0" borderId="89" xfId="0" applyBorder="1" applyAlignment="1">
      <alignment horizontal="left" vertical="top" wrapText="1"/>
    </xf>
    <xf numFmtId="0" fontId="0" fillId="0" borderId="23" xfId="0" applyBorder="1" applyAlignment="1">
      <alignment horizontal="left" vertical="center"/>
    </xf>
    <xf numFmtId="0" fontId="0" fillId="0" borderId="24" xfId="0" applyBorder="1" applyAlignment="1">
      <alignment horizontal="left" vertical="center"/>
    </xf>
    <xf numFmtId="0" fontId="125" fillId="13" borderId="0" xfId="0" applyFont="1" applyFill="1" applyBorder="1" applyAlignment="1">
      <alignment wrapText="1"/>
    </xf>
    <xf numFmtId="0" fontId="0" fillId="0" borderId="0" xfId="0" applyAlignment="1">
      <alignment wrapText="1"/>
    </xf>
    <xf numFmtId="0" fontId="6" fillId="0" borderId="34" xfId="0" applyFont="1" applyBorder="1" applyAlignment="1">
      <alignment horizontal="left" vertical="top" wrapText="1"/>
    </xf>
    <xf numFmtId="0" fontId="54" fillId="0" borderId="23" xfId="0" applyFont="1" applyBorder="1" applyAlignment="1">
      <alignment horizontal="left" vertical="top" wrapText="1"/>
    </xf>
    <xf numFmtId="0" fontId="0" fillId="0" borderId="24" xfId="0" applyBorder="1" applyAlignment="1">
      <alignment horizontal="left" vertical="top" wrapText="1"/>
    </xf>
    <xf numFmtId="0" fontId="54" fillId="0" borderId="34" xfId="0" applyNumberFormat="1" applyFont="1" applyBorder="1" applyAlignment="1">
      <alignment horizontal="left" vertical="center"/>
    </xf>
    <xf numFmtId="0" fontId="54" fillId="0" borderId="23" xfId="0" applyNumberFormat="1" applyFont="1" applyBorder="1" applyAlignment="1">
      <alignment horizontal="left" vertical="center"/>
    </xf>
    <xf numFmtId="0" fontId="54" fillId="0" borderId="24" xfId="0" applyNumberFormat="1" applyFont="1" applyBorder="1" applyAlignment="1">
      <alignment horizontal="left" vertical="center"/>
    </xf>
    <xf numFmtId="0" fontId="6" fillId="0" borderId="34" xfId="0" applyFont="1" applyBorder="1" applyAlignment="1" applyProtection="1">
      <alignment horizontal="left" vertical="top" wrapText="1"/>
      <protection locked="0"/>
    </xf>
    <xf numFmtId="0" fontId="54" fillId="0" borderId="23" xfId="0" applyFont="1" applyBorder="1" applyAlignment="1" applyProtection="1">
      <alignment horizontal="left" vertical="top" wrapText="1"/>
      <protection locked="0"/>
    </xf>
    <xf numFmtId="0" fontId="54" fillId="0" borderId="24" xfId="0" applyFont="1" applyBorder="1" applyAlignment="1" applyProtection="1">
      <alignment horizontal="left" vertical="top" wrapText="1"/>
      <protection locked="0"/>
    </xf>
    <xf numFmtId="0" fontId="0" fillId="0" borderId="23" xfId="0" applyBorder="1" applyAlignment="1">
      <alignment vertical="center"/>
    </xf>
    <xf numFmtId="0" fontId="0" fillId="0" borderId="24" xfId="0" applyBorder="1" applyAlignment="1">
      <alignment vertical="center"/>
    </xf>
    <xf numFmtId="0" fontId="6" fillId="0" borderId="34" xfId="0" applyFont="1" applyBorder="1" applyAlignment="1">
      <alignment vertical="top" wrapText="1"/>
    </xf>
    <xf numFmtId="0" fontId="54" fillId="0" borderId="23" xfId="0" applyFont="1" applyBorder="1" applyAlignment="1">
      <alignment vertical="top"/>
    </xf>
    <xf numFmtId="0" fontId="54" fillId="0" borderId="24" xfId="0" applyFont="1" applyBorder="1" applyAlignment="1">
      <alignment vertical="top"/>
    </xf>
    <xf numFmtId="0" fontId="54" fillId="0" borderId="34" xfId="0" applyFont="1" applyBorder="1" applyAlignment="1">
      <alignment horizontal="left" vertical="center"/>
    </xf>
    <xf numFmtId="0" fontId="54" fillId="0" borderId="23" xfId="0" applyFont="1" applyBorder="1" applyAlignment="1">
      <alignment horizontal="left" vertical="center"/>
    </xf>
    <xf numFmtId="0" fontId="54" fillId="0" borderId="24" xfId="0" applyFont="1" applyBorder="1" applyAlignment="1">
      <alignment horizontal="left" vertical="center"/>
    </xf>
    <xf numFmtId="0" fontId="54" fillId="0" borderId="23" xfId="0" applyFont="1" applyBorder="1" applyAlignment="1">
      <alignment horizontal="left" vertical="top"/>
    </xf>
    <xf numFmtId="0" fontId="54" fillId="0" borderId="24" xfId="0" applyFont="1" applyBorder="1" applyAlignment="1">
      <alignment horizontal="left" vertical="top"/>
    </xf>
    <xf numFmtId="0" fontId="61" fillId="3" borderId="34" xfId="0" applyFont="1" applyFill="1" applyBorder="1" applyAlignment="1"/>
    <xf numFmtId="0" fontId="64" fillId="0" borderId="98" xfId="1349" applyFont="1" applyBorder="1" applyAlignment="1" applyProtection="1">
      <alignment horizontal="left" vertical="top"/>
      <protection locked="0"/>
    </xf>
    <xf numFmtId="0" fontId="0" fillId="0" borderId="81" xfId="0" applyBorder="1" applyAlignment="1" applyProtection="1">
      <alignment horizontal="left" vertical="top"/>
      <protection locked="0"/>
    </xf>
    <xf numFmtId="0" fontId="0" fillId="0" borderId="100"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9"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86" xfId="0" applyBorder="1" applyAlignment="1" applyProtection="1">
      <alignment horizontal="left" vertical="top"/>
      <protection locked="0"/>
    </xf>
    <xf numFmtId="0" fontId="0" fillId="0" borderId="89" xfId="0" applyBorder="1" applyAlignment="1" applyProtection="1">
      <alignment horizontal="left" vertical="top"/>
      <protection locked="0"/>
    </xf>
    <xf numFmtId="0" fontId="0" fillId="0" borderId="23" xfId="0" applyBorder="1" applyAlignment="1">
      <alignment horizontal="left" vertical="top" wrapText="1"/>
    </xf>
    <xf numFmtId="0" fontId="0" fillId="0" borderId="34" xfId="0" applyBorder="1" applyAlignment="1">
      <alignment horizontal="left" vertical="center"/>
    </xf>
    <xf numFmtId="0" fontId="74" fillId="25" borderId="34" xfId="0" applyFont="1" applyFill="1" applyBorder="1" applyAlignment="1">
      <alignment horizontal="left" vertical="center" wrapText="1"/>
    </xf>
    <xf numFmtId="0" fontId="74" fillId="25" borderId="23" xfId="0" applyFont="1" applyFill="1" applyBorder="1" applyAlignment="1">
      <alignment horizontal="left" vertical="center" wrapText="1"/>
    </xf>
    <xf numFmtId="0" fontId="0" fillId="0" borderId="23" xfId="0" applyBorder="1" applyAlignment="1">
      <alignment vertical="center" wrapText="1"/>
    </xf>
    <xf numFmtId="0" fontId="54" fillId="0" borderId="24" xfId="0" applyFont="1" applyBorder="1" applyAlignment="1">
      <alignment horizontal="left" vertical="top" wrapText="1"/>
    </xf>
    <xf numFmtId="0" fontId="54" fillId="0" borderId="34" xfId="0" applyFont="1" applyBorder="1" applyAlignment="1">
      <alignment horizontal="left" vertical="center" wrapText="1"/>
    </xf>
    <xf numFmtId="0" fontId="54" fillId="0" borderId="23" xfId="0" applyFont="1" applyBorder="1" applyAlignment="1">
      <alignment horizontal="left" vertical="center" wrapText="1"/>
    </xf>
    <xf numFmtId="0" fontId="54" fillId="0" borderId="24" xfId="0" applyFont="1" applyBorder="1" applyAlignment="1">
      <alignment horizontal="left" vertical="center" wrapText="1"/>
    </xf>
    <xf numFmtId="0" fontId="54" fillId="0" borderId="34" xfId="0" applyNumberFormat="1" applyFont="1" applyBorder="1" applyAlignment="1">
      <alignment horizontal="left" vertical="center" wrapText="1"/>
    </xf>
    <xf numFmtId="0" fontId="54" fillId="0" borderId="23" xfId="0" applyNumberFormat="1" applyFont="1" applyBorder="1" applyAlignment="1">
      <alignment horizontal="left" vertical="center" wrapText="1"/>
    </xf>
    <xf numFmtId="0" fontId="54" fillId="0" borderId="24" xfId="0" applyNumberFormat="1" applyFont="1" applyBorder="1" applyAlignment="1">
      <alignment horizontal="left" vertical="center" wrapText="1"/>
    </xf>
    <xf numFmtId="0" fontId="6" fillId="0" borderId="98" xfId="0" applyFont="1" applyFill="1" applyBorder="1" applyAlignment="1" applyProtection="1">
      <alignment horizontal="left" vertical="top"/>
      <protection locked="0"/>
    </xf>
    <xf numFmtId="0" fontId="6" fillId="0" borderId="81" xfId="0" applyFont="1" applyBorder="1" applyAlignment="1" applyProtection="1">
      <alignment horizontal="left" vertical="top"/>
      <protection locked="0"/>
    </xf>
    <xf numFmtId="0" fontId="6" fillId="0" borderId="100" xfId="0" applyFont="1" applyBorder="1" applyAlignment="1" applyProtection="1">
      <alignment horizontal="left" vertical="top"/>
      <protection locked="0"/>
    </xf>
    <xf numFmtId="0" fontId="6" fillId="0" borderId="57" xfId="0" applyFont="1" applyBorder="1" applyAlignment="1" applyProtection="1">
      <alignment horizontal="left" vertical="top"/>
      <protection locked="0"/>
    </xf>
    <xf numFmtId="0" fontId="6" fillId="0" borderId="86" xfId="0" applyFont="1" applyBorder="1" applyAlignment="1" applyProtection="1">
      <alignment horizontal="left" vertical="top"/>
      <protection locked="0"/>
    </xf>
    <xf numFmtId="0" fontId="6" fillId="0" borderId="89" xfId="0" applyFont="1" applyBorder="1" applyAlignment="1" applyProtection="1">
      <alignment horizontal="left" vertical="top"/>
      <protection locked="0"/>
    </xf>
    <xf numFmtId="0" fontId="6" fillId="0" borderId="23" xfId="0" applyFont="1" applyBorder="1" applyAlignment="1"/>
    <xf numFmtId="0" fontId="6" fillId="0" borderId="24" xfId="0" applyFont="1" applyBorder="1" applyAlignment="1"/>
    <xf numFmtId="0" fontId="6" fillId="0" borderId="34" xfId="0" applyNumberFormat="1" applyFont="1" applyBorder="1" applyAlignment="1">
      <alignment horizontal="left" vertical="center"/>
    </xf>
    <xf numFmtId="0" fontId="6" fillId="0" borderId="34" xfId="0" applyFont="1" applyBorder="1" applyAlignment="1">
      <alignment horizontal="left" vertical="center"/>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7" fillId="0" borderId="34" xfId="0" applyFont="1" applyFill="1" applyBorder="1" applyAlignment="1"/>
    <xf numFmtId="0" fontId="7" fillId="0" borderId="23" xfId="0" applyFont="1" applyFill="1" applyBorder="1" applyAlignment="1"/>
    <xf numFmtId="0" fontId="7" fillId="0" borderId="24" xfId="0" applyFont="1" applyFill="1" applyBorder="1" applyAlignment="1"/>
    <xf numFmtId="0" fontId="7" fillId="13" borderId="86" xfId="0" applyFont="1" applyFill="1" applyBorder="1" applyAlignment="1">
      <alignment wrapText="1"/>
    </xf>
    <xf numFmtId="0" fontId="0" fillId="0" borderId="86" xfId="0" applyBorder="1" applyAlignment="1"/>
    <xf numFmtId="0" fontId="0" fillId="0" borderId="23" xfId="0" applyBorder="1" applyAlignment="1">
      <alignment wrapText="1"/>
    </xf>
    <xf numFmtId="0" fontId="0" fillId="0" borderId="24" xfId="0" applyBorder="1" applyAlignment="1">
      <alignment wrapText="1"/>
    </xf>
    <xf numFmtId="0" fontId="0" fillId="0" borderId="34"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cellXfs>
  <cellStyles count="2498">
    <cellStyle name="20% - Accent1 2" xfId="1"/>
    <cellStyle name="20% - Accent1 2 2" xfId="2"/>
    <cellStyle name="20% - Accent1 2 2 2" xfId="3"/>
    <cellStyle name="20% - Accent1 2 2 2 2" xfId="4"/>
    <cellStyle name="20% - Accent1 2 2 3" xfId="5"/>
    <cellStyle name="20% - Accent1 2 3" xfId="6"/>
    <cellStyle name="20% - Accent1 2 3 2" xfId="7"/>
    <cellStyle name="20% - Accent1 2 4" xfId="8"/>
    <cellStyle name="20% - Accent1 2 5" xfId="9"/>
    <cellStyle name="20% - Accent1 3" xfId="10"/>
    <cellStyle name="20% - Accent1 4" xfId="11"/>
    <cellStyle name="20% - Accent1 5" xfId="12"/>
    <cellStyle name="20% - Accent2 2" xfId="13"/>
    <cellStyle name="20% - Accent2 2 2" xfId="14"/>
    <cellStyle name="20% - Accent2 2 2 2" xfId="15"/>
    <cellStyle name="20% - Accent2 2 2 2 2" xfId="16"/>
    <cellStyle name="20% - Accent2 2 2 3" xfId="17"/>
    <cellStyle name="20% - Accent2 2 3" xfId="18"/>
    <cellStyle name="20% - Accent2 2 3 2" xfId="19"/>
    <cellStyle name="20% - Accent2 2 4" xfId="20"/>
    <cellStyle name="20% - Accent2 2 5" xfId="21"/>
    <cellStyle name="20% - Accent2 3" xfId="22"/>
    <cellStyle name="20% - Accent2 4" xfId="23"/>
    <cellStyle name="20% - Accent2 5" xfId="24"/>
    <cellStyle name="20% - Accent3 2" xfId="25"/>
    <cellStyle name="20% - Accent3 2 2" xfId="26"/>
    <cellStyle name="20% - Accent3 2 2 2" xfId="27"/>
    <cellStyle name="20% - Accent3 2 2 2 2" xfId="28"/>
    <cellStyle name="20% - Accent3 2 2 3" xfId="29"/>
    <cellStyle name="20% - Accent3 2 3" xfId="30"/>
    <cellStyle name="20% - Accent3 2 3 2" xfId="31"/>
    <cellStyle name="20% - Accent3 2 4" xfId="32"/>
    <cellStyle name="20% - Accent3 2 5" xfId="33"/>
    <cellStyle name="20% - Accent3 3" xfId="34"/>
    <cellStyle name="20% - Accent3 4" xfId="35"/>
    <cellStyle name="20% - Accent3 5" xfId="36"/>
    <cellStyle name="20% - Accent4 2" xfId="37"/>
    <cellStyle name="20% - Accent4 2 2" xfId="38"/>
    <cellStyle name="20% - Accent4 2 2 2" xfId="39"/>
    <cellStyle name="20% - Accent4 2 2 2 2" xfId="40"/>
    <cellStyle name="20% - Accent4 2 2 3" xfId="41"/>
    <cellStyle name="20% - Accent4 2 3" xfId="42"/>
    <cellStyle name="20% - Accent4 2 3 2" xfId="43"/>
    <cellStyle name="20% - Accent4 2 4" xfId="44"/>
    <cellStyle name="20% - Accent4 2 5" xfId="45"/>
    <cellStyle name="20% - Accent4 3" xfId="46"/>
    <cellStyle name="20% - Accent4 4" xfId="47"/>
    <cellStyle name="20% - Accent4 5" xfId="48"/>
    <cellStyle name="20% - Accent5 2" xfId="49"/>
    <cellStyle name="20% - Accent5 2 2" xfId="50"/>
    <cellStyle name="20% - Accent5 2 2 2" xfId="51"/>
    <cellStyle name="20% - Accent5 2 2 2 2" xfId="52"/>
    <cellStyle name="20% - Accent5 2 2 3" xfId="53"/>
    <cellStyle name="20% - Accent5 2 3" xfId="54"/>
    <cellStyle name="20% - Accent5 2 3 2" xfId="55"/>
    <cellStyle name="20% - Accent5 2 4" xfId="56"/>
    <cellStyle name="20% - Accent5 2 5" xfId="57"/>
    <cellStyle name="20% - Accent5 3" xfId="58"/>
    <cellStyle name="20% - Accent5 4" xfId="59"/>
    <cellStyle name="20% - Accent6 2" xfId="60"/>
    <cellStyle name="20% - Accent6 2 2" xfId="61"/>
    <cellStyle name="20% - Accent6 2 2 2" xfId="62"/>
    <cellStyle name="20% - Accent6 2 2 2 2" xfId="63"/>
    <cellStyle name="20% - Accent6 2 2 3" xfId="64"/>
    <cellStyle name="20% - Accent6 2 3" xfId="65"/>
    <cellStyle name="20% - Accent6 2 3 2" xfId="66"/>
    <cellStyle name="20% - Accent6 2 4" xfId="67"/>
    <cellStyle name="20% - Accent6 2 5" xfId="68"/>
    <cellStyle name="20% - Accent6 3" xfId="69"/>
    <cellStyle name="20% - Accent6 4" xfId="70"/>
    <cellStyle name="40% - Accent1 2" xfId="71"/>
    <cellStyle name="40% - Accent1 2 2" xfId="72"/>
    <cellStyle name="40% - Accent1 2 2 2" xfId="73"/>
    <cellStyle name="40% - Accent1 2 2 2 2" xfId="74"/>
    <cellStyle name="40% - Accent1 2 2 3" xfId="75"/>
    <cellStyle name="40% - Accent1 2 3" xfId="76"/>
    <cellStyle name="40% - Accent1 2 3 2" xfId="77"/>
    <cellStyle name="40% - Accent1 2 4" xfId="78"/>
    <cellStyle name="40% - Accent1 2 5" xfId="79"/>
    <cellStyle name="40% - Accent1 3" xfId="80"/>
    <cellStyle name="40% - Accent1 4" xfId="81"/>
    <cellStyle name="40% - Accent1 5" xfId="82"/>
    <cellStyle name="40% - Accent2 2" xfId="83"/>
    <cellStyle name="40% - Accent2 2 2" xfId="84"/>
    <cellStyle name="40% - Accent2 2 2 2" xfId="85"/>
    <cellStyle name="40% - Accent2 2 2 2 2" xfId="86"/>
    <cellStyle name="40% - Accent2 2 2 3" xfId="87"/>
    <cellStyle name="40% - Accent2 2 3" xfId="88"/>
    <cellStyle name="40% - Accent2 2 3 2" xfId="89"/>
    <cellStyle name="40% - Accent2 2 4" xfId="90"/>
    <cellStyle name="40% - Accent2 2 5" xfId="91"/>
    <cellStyle name="40% - Accent2 3" xfId="92"/>
    <cellStyle name="40% - Accent2 4" xfId="93"/>
    <cellStyle name="40% - Accent3 2" xfId="94"/>
    <cellStyle name="40% - Accent3 2 2" xfId="95"/>
    <cellStyle name="40% - Accent3 2 2 2" xfId="96"/>
    <cellStyle name="40% - Accent3 2 2 2 2" xfId="97"/>
    <cellStyle name="40% - Accent3 2 2 3" xfId="98"/>
    <cellStyle name="40% - Accent3 2 3" xfId="99"/>
    <cellStyle name="40% - Accent3 2 3 2" xfId="100"/>
    <cellStyle name="40% - Accent3 2 4" xfId="101"/>
    <cellStyle name="40% - Accent3 2 5" xfId="102"/>
    <cellStyle name="40% - Accent3 3" xfId="103"/>
    <cellStyle name="40% - Accent3 4" xfId="104"/>
    <cellStyle name="40% - Accent3 5" xfId="105"/>
    <cellStyle name="40% - Accent4 2" xfId="106"/>
    <cellStyle name="40% - Accent4 2 2" xfId="107"/>
    <cellStyle name="40% - Accent4 2 2 2" xfId="108"/>
    <cellStyle name="40% - Accent4 2 2 2 2" xfId="109"/>
    <cellStyle name="40% - Accent4 2 2 3" xfId="110"/>
    <cellStyle name="40% - Accent4 2 3" xfId="111"/>
    <cellStyle name="40% - Accent4 2 3 2" xfId="112"/>
    <cellStyle name="40% - Accent4 2 4" xfId="113"/>
    <cellStyle name="40% - Accent4 2 5" xfId="114"/>
    <cellStyle name="40% - Accent4 3" xfId="115"/>
    <cellStyle name="40% - Accent4 4" xfId="116"/>
    <cellStyle name="40% - Accent4 5" xfId="117"/>
    <cellStyle name="40% - Accent5 2" xfId="118"/>
    <cellStyle name="40% - Accent5 2 2" xfId="119"/>
    <cellStyle name="40% - Accent5 2 2 2" xfId="120"/>
    <cellStyle name="40% - Accent5 2 2 2 2" xfId="121"/>
    <cellStyle name="40% - Accent5 2 2 3" xfId="122"/>
    <cellStyle name="40% - Accent5 2 3" xfId="123"/>
    <cellStyle name="40% - Accent5 2 3 2" xfId="124"/>
    <cellStyle name="40% - Accent5 2 4" xfId="125"/>
    <cellStyle name="40% - Accent5 2 5" xfId="126"/>
    <cellStyle name="40% - Accent5 3" xfId="127"/>
    <cellStyle name="40% - Accent5 4" xfId="128"/>
    <cellStyle name="40% - Accent6 2" xfId="129"/>
    <cellStyle name="40% - Accent6 2 2" xfId="130"/>
    <cellStyle name="40% - Accent6 2 2 2" xfId="131"/>
    <cellStyle name="40% - Accent6 2 2 2 2" xfId="132"/>
    <cellStyle name="40% - Accent6 2 2 3" xfId="133"/>
    <cellStyle name="40% - Accent6 2 3" xfId="134"/>
    <cellStyle name="40% - Accent6 2 3 2" xfId="135"/>
    <cellStyle name="40% - Accent6 2 4" xfId="136"/>
    <cellStyle name="40% - Accent6 2 5" xfId="137"/>
    <cellStyle name="40% - Accent6 3" xfId="138"/>
    <cellStyle name="40% - Accent6 4" xfId="139"/>
    <cellStyle name="40% - Accent6 5" xfId="140"/>
    <cellStyle name="60% - Accent1 2" xfId="141"/>
    <cellStyle name="60% - Accent1 2 2" xfId="142"/>
    <cellStyle name="60% - Accent1 3" xfId="143"/>
    <cellStyle name="60% - Accent1 4" xfId="144"/>
    <cellStyle name="60% - Accent1 5" xfId="145"/>
    <cellStyle name="60% - Accent2 2" xfId="146"/>
    <cellStyle name="60% - Accent2 2 2" xfId="147"/>
    <cellStyle name="60% - Accent2 3" xfId="148"/>
    <cellStyle name="60% - Accent2 4" xfId="149"/>
    <cellStyle name="60% - Accent3 2" xfId="150"/>
    <cellStyle name="60% - Accent3 2 2" xfId="151"/>
    <cellStyle name="60% - Accent3 3" xfId="152"/>
    <cellStyle name="60% - Accent3 4" xfId="153"/>
    <cellStyle name="60% - Accent3 5" xfId="154"/>
    <cellStyle name="60% - Accent4 2" xfId="155"/>
    <cellStyle name="60% - Accent4 2 2" xfId="156"/>
    <cellStyle name="60% - Accent4 3" xfId="157"/>
    <cellStyle name="60% - Accent4 4" xfId="158"/>
    <cellStyle name="60% - Accent4 5" xfId="159"/>
    <cellStyle name="60% - Accent5 2" xfId="160"/>
    <cellStyle name="60% - Accent5 2 2" xfId="161"/>
    <cellStyle name="60% - Accent5 3" xfId="162"/>
    <cellStyle name="60% - Accent5 4" xfId="163"/>
    <cellStyle name="60% - Accent6 2" xfId="164"/>
    <cellStyle name="60% - Accent6 2 2" xfId="165"/>
    <cellStyle name="60% - Accent6 3" xfId="166"/>
    <cellStyle name="60% - Accent6 4" xfId="167"/>
    <cellStyle name="60% - Accent6 5" xfId="168"/>
    <cellStyle name="Accent1 2" xfId="169"/>
    <cellStyle name="Accent1 2 2" xfId="170"/>
    <cellStyle name="Accent1 3" xfId="171"/>
    <cellStyle name="Accent1 4" xfId="172"/>
    <cellStyle name="Accent2 2" xfId="173"/>
    <cellStyle name="Accent2 2 2" xfId="174"/>
    <cellStyle name="Accent2 3" xfId="175"/>
    <cellStyle name="Accent3 2" xfId="176"/>
    <cellStyle name="Accent3 2 2" xfId="177"/>
    <cellStyle name="Accent3 3" xfId="178"/>
    <cellStyle name="Accent4 2" xfId="179"/>
    <cellStyle name="Accent4 2 2" xfId="180"/>
    <cellStyle name="Accent4 3" xfId="181"/>
    <cellStyle name="Accent4 4" xfId="182"/>
    <cellStyle name="Accent5 2" xfId="183"/>
    <cellStyle name="Accent5 2 2" xfId="184"/>
    <cellStyle name="Accent5 3" xfId="185"/>
    <cellStyle name="Accent6 2" xfId="186"/>
    <cellStyle name="Accent6 2 2" xfId="187"/>
    <cellStyle name="Accent6 3" xfId="188"/>
    <cellStyle name="Bad 2" xfId="189"/>
    <cellStyle name="Bad 2 2" xfId="190"/>
    <cellStyle name="Bad 3" xfId="191"/>
    <cellStyle name="Bad 4" xfId="192"/>
    <cellStyle name="Bad 5" xfId="193"/>
    <cellStyle name="blank" xfId="194"/>
    <cellStyle name="blank 2" xfId="195"/>
    <cellStyle name="blank 3" xfId="196"/>
    <cellStyle name="Calculation 2" xfId="197"/>
    <cellStyle name="Calculation 2 2" xfId="198"/>
    <cellStyle name="Calculation 3" xfId="199"/>
    <cellStyle name="Calculation 3 2" xfId="200"/>
    <cellStyle name="Calculation 3 2 2" xfId="201"/>
    <cellStyle name="Calculation 3 2 2 2" xfId="202"/>
    <cellStyle name="Calculation 3 2 3" xfId="203"/>
    <cellStyle name="Calculation 3 3" xfId="204"/>
    <cellStyle name="Calculation 3 3 2" xfId="205"/>
    <cellStyle name="Calculation 3 3 2 2" xfId="206"/>
    <cellStyle name="Calculation 3 3 3" xfId="207"/>
    <cellStyle name="Calculation 3 4" xfId="208"/>
    <cellStyle name="Calculation 3 4 2" xfId="209"/>
    <cellStyle name="Calculation 3 4 2 2" xfId="210"/>
    <cellStyle name="Calculation 3 4 3" xfId="211"/>
    <cellStyle name="Calculation 3 5" xfId="212"/>
    <cellStyle name="Calculation 3 5 2" xfId="213"/>
    <cellStyle name="Calculation 3 5 3" xfId="214"/>
    <cellStyle name="Calculation 3 6" xfId="215"/>
    <cellStyle name="Calculation 4" xfId="216"/>
    <cellStyle name="Calculation 5" xfId="217"/>
    <cellStyle name="Check Cell 2" xfId="218"/>
    <cellStyle name="Check Cell 2 2" xfId="219"/>
    <cellStyle name="Check Cell 3" xfId="220"/>
    <cellStyle name="Check Cell 4" xfId="221"/>
    <cellStyle name="CodeHeading" xfId="222"/>
    <cellStyle name="Col_Top_Wrap" xfId="223"/>
    <cellStyle name="Comma" xfId="224" builtinId="3"/>
    <cellStyle name="Comma [0] 2" xfId="225"/>
    <cellStyle name="Comma [0] 2 2" xfId="226"/>
    <cellStyle name="Comma [0] 3" xfId="227"/>
    <cellStyle name="Comma [0] 3 2" xfId="228"/>
    <cellStyle name="Comma [0] 4" xfId="229"/>
    <cellStyle name="Comma [0] 5" xfId="230"/>
    <cellStyle name="Comma 10" xfId="231"/>
    <cellStyle name="Comma 10 2" xfId="232"/>
    <cellStyle name="Comma 10 2 2" xfId="233"/>
    <cellStyle name="Comma 10 2 2 2" xfId="234"/>
    <cellStyle name="Comma 10 2 2 2 2" xfId="235"/>
    <cellStyle name="Comma 10 2 2 2 2 2" xfId="236"/>
    <cellStyle name="Comma 10 2 2 2 3" xfId="237"/>
    <cellStyle name="Comma 10 2 2 3" xfId="238"/>
    <cellStyle name="Comma 10 2 2 3 2" xfId="239"/>
    <cellStyle name="Comma 10 2 2 4" xfId="240"/>
    <cellStyle name="Comma 10 2 3" xfId="241"/>
    <cellStyle name="Comma 10 2 3 2" xfId="242"/>
    <cellStyle name="Comma 10 2 3 2 2" xfId="243"/>
    <cellStyle name="Comma 10 2 3 2 2 2" xfId="244"/>
    <cellStyle name="Comma 10 2 3 2 3" xfId="245"/>
    <cellStyle name="Comma 10 2 3 3" xfId="246"/>
    <cellStyle name="Comma 10 2 3 3 2" xfId="247"/>
    <cellStyle name="Comma 10 2 3 4" xfId="248"/>
    <cellStyle name="Comma 10 2 4" xfId="249"/>
    <cellStyle name="Comma 10 2 4 2" xfId="250"/>
    <cellStyle name="Comma 10 2 4 2 2" xfId="251"/>
    <cellStyle name="Comma 10 2 4 3" xfId="252"/>
    <cellStyle name="Comma 10 2 5" xfId="253"/>
    <cellStyle name="Comma 10 2 5 2" xfId="254"/>
    <cellStyle name="Comma 10 2 6" xfId="255"/>
    <cellStyle name="Comma 10 3" xfId="256"/>
    <cellStyle name="Comma 10 3 2" xfId="257"/>
    <cellStyle name="Comma 10 3 2 2" xfId="258"/>
    <cellStyle name="Comma 10 3 2 2 2" xfId="259"/>
    <cellStyle name="Comma 10 3 2 2 2 2" xfId="260"/>
    <cellStyle name="Comma 10 3 2 2 3" xfId="261"/>
    <cellStyle name="Comma 10 3 2 3" xfId="262"/>
    <cellStyle name="Comma 10 3 2 3 2" xfId="263"/>
    <cellStyle name="Comma 10 3 2 4" xfId="264"/>
    <cellStyle name="Comma 10 3 3" xfId="265"/>
    <cellStyle name="Comma 10 3 3 2" xfId="266"/>
    <cellStyle name="Comma 10 3 3 2 2" xfId="267"/>
    <cellStyle name="Comma 10 3 3 2 2 2" xfId="268"/>
    <cellStyle name="Comma 10 3 3 2 3" xfId="269"/>
    <cellStyle name="Comma 10 3 3 3" xfId="270"/>
    <cellStyle name="Comma 10 3 3 3 2" xfId="271"/>
    <cellStyle name="Comma 10 3 3 4" xfId="272"/>
    <cellStyle name="Comma 10 3 4" xfId="273"/>
    <cellStyle name="Comma 10 3 4 2" xfId="274"/>
    <cellStyle name="Comma 10 3 4 2 2" xfId="275"/>
    <cellStyle name="Comma 10 3 4 3" xfId="276"/>
    <cellStyle name="Comma 10 3 5" xfId="277"/>
    <cellStyle name="Comma 10 3 5 2" xfId="278"/>
    <cellStyle name="Comma 10 3 6" xfId="279"/>
    <cellStyle name="Comma 10 4" xfId="280"/>
    <cellStyle name="Comma 10 4 2" xfId="281"/>
    <cellStyle name="Comma 10 4 2 2" xfId="282"/>
    <cellStyle name="Comma 10 4 2 2 2" xfId="283"/>
    <cellStyle name="Comma 10 4 2 2 2 2" xfId="284"/>
    <cellStyle name="Comma 10 4 2 2 3" xfId="285"/>
    <cellStyle name="Comma 10 4 2 3" xfId="286"/>
    <cellStyle name="Comma 10 4 2 3 2" xfId="287"/>
    <cellStyle name="Comma 10 4 2 4" xfId="288"/>
    <cellStyle name="Comma 10 4 3" xfId="289"/>
    <cellStyle name="Comma 10 4 3 2" xfId="290"/>
    <cellStyle name="Comma 10 4 3 2 2" xfId="291"/>
    <cellStyle name="Comma 10 4 3 2 2 2" xfId="292"/>
    <cellStyle name="Comma 10 4 3 2 3" xfId="293"/>
    <cellStyle name="Comma 10 4 3 3" xfId="294"/>
    <cellStyle name="Comma 10 4 3 3 2" xfId="295"/>
    <cellStyle name="Comma 10 4 3 4" xfId="296"/>
    <cellStyle name="Comma 10 4 4" xfId="297"/>
    <cellStyle name="Comma 10 4 4 2" xfId="298"/>
    <cellStyle name="Comma 10 4 4 2 2" xfId="299"/>
    <cellStyle name="Comma 10 4 4 3" xfId="300"/>
    <cellStyle name="Comma 10 4 5" xfId="301"/>
    <cellStyle name="Comma 10 4 5 2" xfId="302"/>
    <cellStyle name="Comma 10 4 6" xfId="303"/>
    <cellStyle name="Comma 10 5" xfId="304"/>
    <cellStyle name="Comma 10 5 2" xfId="305"/>
    <cellStyle name="Comma 10 5 2 2" xfId="306"/>
    <cellStyle name="Comma 10 5 2 2 2" xfId="307"/>
    <cellStyle name="Comma 10 5 2 3" xfId="308"/>
    <cellStyle name="Comma 10 5 3" xfId="309"/>
    <cellStyle name="Comma 10 5 3 2" xfId="310"/>
    <cellStyle name="Comma 10 5 4" xfId="311"/>
    <cellStyle name="Comma 10 6" xfId="312"/>
    <cellStyle name="Comma 10 6 2" xfId="313"/>
    <cellStyle name="Comma 10 6 2 2" xfId="314"/>
    <cellStyle name="Comma 10 6 2 2 2" xfId="315"/>
    <cellStyle name="Comma 10 6 2 3" xfId="316"/>
    <cellStyle name="Comma 10 6 3" xfId="317"/>
    <cellStyle name="Comma 10 6 3 2" xfId="318"/>
    <cellStyle name="Comma 10 6 4" xfId="319"/>
    <cellStyle name="Comma 10 7" xfId="320"/>
    <cellStyle name="Comma 10 7 2" xfId="321"/>
    <cellStyle name="Comma 10 7 2 2" xfId="322"/>
    <cellStyle name="Comma 10 7 3" xfId="323"/>
    <cellStyle name="Comma 10 8" xfId="324"/>
    <cellStyle name="Comma 10 8 2" xfId="325"/>
    <cellStyle name="Comma 10 9" xfId="326"/>
    <cellStyle name="Comma 100" xfId="327"/>
    <cellStyle name="Comma 101" xfId="328"/>
    <cellStyle name="Comma 102" xfId="329"/>
    <cellStyle name="Comma 103" xfId="330"/>
    <cellStyle name="Comma 104" xfId="331"/>
    <cellStyle name="Comma 105" xfId="332"/>
    <cellStyle name="Comma 106" xfId="333"/>
    <cellStyle name="Comma 107" xfId="334"/>
    <cellStyle name="Comma 108" xfId="335"/>
    <cellStyle name="Comma 109" xfId="336"/>
    <cellStyle name="Comma 11" xfId="337"/>
    <cellStyle name="Comma 110" xfId="338"/>
    <cellStyle name="Comma 111" xfId="339"/>
    <cellStyle name="Comma 12" xfId="340"/>
    <cellStyle name="Comma 12 2" xfId="341"/>
    <cellStyle name="Comma 13" xfId="342"/>
    <cellStyle name="Comma 13 2" xfId="343"/>
    <cellStyle name="Comma 13 3" xfId="344"/>
    <cellStyle name="Comma 14" xfId="345"/>
    <cellStyle name="Comma 14 2" xfId="346"/>
    <cellStyle name="Comma 14 3" xfId="347"/>
    <cellStyle name="Comma 14 4" xfId="348"/>
    <cellStyle name="Comma 15" xfId="349"/>
    <cellStyle name="Comma 15 2" xfId="350"/>
    <cellStyle name="Comma 15 3" xfId="351"/>
    <cellStyle name="Comma 16" xfId="352"/>
    <cellStyle name="Comma 16 2" xfId="353"/>
    <cellStyle name="Comma 16 3" xfId="354"/>
    <cellStyle name="Comma 16 3 2" xfId="355"/>
    <cellStyle name="Comma 17" xfId="356"/>
    <cellStyle name="Comma 17 2" xfId="357"/>
    <cellStyle name="Comma 17 3" xfId="358"/>
    <cellStyle name="Comma 17 3 2" xfId="359"/>
    <cellStyle name="Comma 18" xfId="360"/>
    <cellStyle name="Comma 18 2" xfId="361"/>
    <cellStyle name="Comma 18 2 2" xfId="362"/>
    <cellStyle name="Comma 18 3" xfId="363"/>
    <cellStyle name="Comma 19" xfId="364"/>
    <cellStyle name="Comma 19 2" xfId="365"/>
    <cellStyle name="Comma 2" xfId="366"/>
    <cellStyle name="Comma 2 2" xfId="367"/>
    <cellStyle name="Comma 2 2 2" xfId="368"/>
    <cellStyle name="Comma 2 2 2 2" xfId="369"/>
    <cellStyle name="Comma 2 2 3" xfId="370"/>
    <cellStyle name="Comma 2 2 4" xfId="371"/>
    <cellStyle name="Comma 2 3" xfId="372"/>
    <cellStyle name="Comma 2 3 2" xfId="373"/>
    <cellStyle name="Comma 2 3 2 2" xfId="374"/>
    <cellStyle name="Comma 2 3 3" xfId="375"/>
    <cellStyle name="Comma 2 3 3 2" xfId="376"/>
    <cellStyle name="Comma 2 3 4" xfId="377"/>
    <cellStyle name="Comma 2 4" xfId="378"/>
    <cellStyle name="Comma 20" xfId="379"/>
    <cellStyle name="Comma 20 2" xfId="380"/>
    <cellStyle name="Comma 21" xfId="381"/>
    <cellStyle name="Comma 21 2" xfId="382"/>
    <cellStyle name="Comma 22" xfId="383"/>
    <cellStyle name="Comma 22 2" xfId="384"/>
    <cellStyle name="Comma 23" xfId="385"/>
    <cellStyle name="Comma 23 2" xfId="386"/>
    <cellStyle name="Comma 24" xfId="387"/>
    <cellStyle name="Comma 24 2" xfId="388"/>
    <cellStyle name="Comma 25" xfId="389"/>
    <cellStyle name="Comma 25 2" xfId="390"/>
    <cellStyle name="Comma 26" xfId="391"/>
    <cellStyle name="Comma 26 2" xfId="392"/>
    <cellStyle name="Comma 27" xfId="393"/>
    <cellStyle name="Comma 27 2" xfId="394"/>
    <cellStyle name="Comma 28" xfId="395"/>
    <cellStyle name="Comma 29" xfId="396"/>
    <cellStyle name="Comma 3" xfId="397"/>
    <cellStyle name="Comma 3 2" xfId="398"/>
    <cellStyle name="Comma 3 2 2" xfId="399"/>
    <cellStyle name="Comma 3 2 2 2" xfId="400"/>
    <cellStyle name="Comma 3 2 2 2 2" xfId="401"/>
    <cellStyle name="Comma 3 2 2 3" xfId="402"/>
    <cellStyle name="Comma 3 2 3" xfId="403"/>
    <cellStyle name="Comma 3 2 3 2" xfId="404"/>
    <cellStyle name="Comma 3 2 4" xfId="405"/>
    <cellStyle name="Comma 30" xfId="406"/>
    <cellStyle name="Comma 31" xfId="407"/>
    <cellStyle name="Comma 32" xfId="408"/>
    <cellStyle name="Comma 33" xfId="409"/>
    <cellStyle name="Comma 34" xfId="410"/>
    <cellStyle name="Comma 35" xfId="411"/>
    <cellStyle name="Comma 36" xfId="412"/>
    <cellStyle name="Comma 36 2" xfId="413"/>
    <cellStyle name="Comma 37" xfId="414"/>
    <cellStyle name="Comma 37 2" xfId="415"/>
    <cellStyle name="Comma 38" xfId="416"/>
    <cellStyle name="Comma 38 2" xfId="417"/>
    <cellStyle name="Comma 39" xfId="418"/>
    <cellStyle name="Comma 39 2" xfId="419"/>
    <cellStyle name="Comma 4" xfId="420"/>
    <cellStyle name="Comma 4 2" xfId="421"/>
    <cellStyle name="Comma 4 2 2" xfId="422"/>
    <cellStyle name="Comma 40" xfId="423"/>
    <cellStyle name="Comma 40 2" xfId="424"/>
    <cellStyle name="Comma 41" xfId="425"/>
    <cellStyle name="Comma 41 2" xfId="426"/>
    <cellStyle name="Comma 42" xfId="427"/>
    <cellStyle name="Comma 42 2" xfId="428"/>
    <cellStyle name="Comma 43" xfId="429"/>
    <cellStyle name="Comma 43 2" xfId="430"/>
    <cellStyle name="Comma 44" xfId="431"/>
    <cellStyle name="Comma 44 2" xfId="432"/>
    <cellStyle name="Comma 45" xfId="433"/>
    <cellStyle name="Comma 45 2" xfId="434"/>
    <cellStyle name="Comma 46" xfId="435"/>
    <cellStyle name="Comma 46 2" xfId="436"/>
    <cellStyle name="Comma 47" xfId="437"/>
    <cellStyle name="Comma 47 2" xfId="438"/>
    <cellStyle name="Comma 48" xfId="439"/>
    <cellStyle name="Comma 48 2" xfId="440"/>
    <cellStyle name="Comma 49" xfId="441"/>
    <cellStyle name="Comma 49 2" xfId="442"/>
    <cellStyle name="Comma 5" xfId="443"/>
    <cellStyle name="Comma 50" xfId="444"/>
    <cellStyle name="Comma 50 2" xfId="445"/>
    <cellStyle name="Comma 51" xfId="446"/>
    <cellStyle name="Comma 51 2" xfId="447"/>
    <cellStyle name="Comma 52" xfId="448"/>
    <cellStyle name="Comma 53" xfId="449"/>
    <cellStyle name="Comma 54" xfId="450"/>
    <cellStyle name="Comma 55" xfId="451"/>
    <cellStyle name="Comma 56" xfId="452"/>
    <cellStyle name="Comma 57" xfId="453"/>
    <cellStyle name="Comma 58" xfId="454"/>
    <cellStyle name="Comma 59" xfId="455"/>
    <cellStyle name="Comma 6" xfId="456"/>
    <cellStyle name="Comma 60" xfId="457"/>
    <cellStyle name="Comma 61" xfId="458"/>
    <cellStyle name="Comma 62" xfId="459"/>
    <cellStyle name="Comma 63" xfId="460"/>
    <cellStyle name="Comma 64" xfId="461"/>
    <cellStyle name="Comma 65" xfId="462"/>
    <cellStyle name="Comma 66" xfId="463"/>
    <cellStyle name="Comma 67" xfId="464"/>
    <cellStyle name="Comma 68" xfId="465"/>
    <cellStyle name="Comma 69" xfId="466"/>
    <cellStyle name="Comma 7" xfId="467"/>
    <cellStyle name="Comma 70" xfId="468"/>
    <cellStyle name="Comma 71" xfId="469"/>
    <cellStyle name="Comma 72" xfId="470"/>
    <cellStyle name="Comma 73" xfId="471"/>
    <cellStyle name="Comma 74" xfId="472"/>
    <cellStyle name="Comma 75" xfId="473"/>
    <cellStyle name="Comma 76" xfId="474"/>
    <cellStyle name="Comma 77" xfId="475"/>
    <cellStyle name="Comma 77 2" xfId="476"/>
    <cellStyle name="Comma 78" xfId="477"/>
    <cellStyle name="Comma 78 2" xfId="478"/>
    <cellStyle name="Comma 79" xfId="479"/>
    <cellStyle name="Comma 8" xfId="480"/>
    <cellStyle name="Comma 80" xfId="481"/>
    <cellStyle name="Comma 81" xfId="482"/>
    <cellStyle name="Comma 82" xfId="483"/>
    <cellStyle name="Comma 83" xfId="484"/>
    <cellStyle name="Comma 84" xfId="485"/>
    <cellStyle name="Comma 85" xfId="486"/>
    <cellStyle name="Comma 86" xfId="487"/>
    <cellStyle name="Comma 87" xfId="488"/>
    <cellStyle name="Comma 88" xfId="489"/>
    <cellStyle name="Comma 89" xfId="490"/>
    <cellStyle name="Comma 9" xfId="491"/>
    <cellStyle name="Comma 90" xfId="492"/>
    <cellStyle name="Comma 91" xfId="493"/>
    <cellStyle name="Comma 92" xfId="494"/>
    <cellStyle name="Comma 93" xfId="495"/>
    <cellStyle name="Comma 94" xfId="496"/>
    <cellStyle name="Comma 95" xfId="497"/>
    <cellStyle name="Comma 96" xfId="498"/>
    <cellStyle name="Comma 97" xfId="499"/>
    <cellStyle name="Comma 98" xfId="500"/>
    <cellStyle name="Comma 99" xfId="501"/>
    <cellStyle name="Currency [0] 2" xfId="502"/>
    <cellStyle name="Currency [0] 2 2" xfId="503"/>
    <cellStyle name="Currency [0] 3" xfId="504"/>
    <cellStyle name="Currency [0] 3 2" xfId="505"/>
    <cellStyle name="Currency [0] 4" xfId="506"/>
    <cellStyle name="Currency [0] 5" xfId="507"/>
    <cellStyle name="Currency 10" xfId="508"/>
    <cellStyle name="Currency 11" xfId="509"/>
    <cellStyle name="Currency 12" xfId="510"/>
    <cellStyle name="Currency 13" xfId="511"/>
    <cellStyle name="Currency 14" xfId="512"/>
    <cellStyle name="Currency 15" xfId="513"/>
    <cellStyle name="Currency 16" xfId="514"/>
    <cellStyle name="Currency 17" xfId="515"/>
    <cellStyle name="Currency 18" xfId="516"/>
    <cellStyle name="Currency 19" xfId="517"/>
    <cellStyle name="Currency 2" xfId="518"/>
    <cellStyle name="Currency 2 2" xfId="519"/>
    <cellStyle name="Currency 2 2 2" xfId="520"/>
    <cellStyle name="Currency 2 3" xfId="521"/>
    <cellStyle name="Currency 2 3 2" xfId="522"/>
    <cellStyle name="Currency 2 3 2 2" xfId="523"/>
    <cellStyle name="Currency 2 3 2 2 2" xfId="524"/>
    <cellStyle name="Currency 2 3 2 2 2 2" xfId="525"/>
    <cellStyle name="Currency 2 3 2 2 2 2 2" xfId="526"/>
    <cellStyle name="Currency 2 3 2 2 2 3" xfId="527"/>
    <cellStyle name="Currency 2 3 2 2 3" xfId="528"/>
    <cellStyle name="Currency 2 3 2 2 3 2" xfId="529"/>
    <cellStyle name="Currency 2 3 2 2 4" xfId="530"/>
    <cellStyle name="Currency 2 3 2 3" xfId="531"/>
    <cellStyle name="Currency 2 3 2 3 2" xfId="532"/>
    <cellStyle name="Currency 2 3 2 3 2 2" xfId="533"/>
    <cellStyle name="Currency 2 3 2 3 2 2 2" xfId="534"/>
    <cellStyle name="Currency 2 3 2 3 2 3" xfId="535"/>
    <cellStyle name="Currency 2 3 2 3 3" xfId="536"/>
    <cellStyle name="Currency 2 3 2 3 3 2" xfId="537"/>
    <cellStyle name="Currency 2 3 2 3 4" xfId="538"/>
    <cellStyle name="Currency 2 3 2 4" xfId="539"/>
    <cellStyle name="Currency 2 3 2 4 2" xfId="540"/>
    <cellStyle name="Currency 2 3 2 4 2 2" xfId="541"/>
    <cellStyle name="Currency 2 3 2 4 3" xfId="542"/>
    <cellStyle name="Currency 2 3 2 5" xfId="543"/>
    <cellStyle name="Currency 2 3 2 5 2" xfId="544"/>
    <cellStyle name="Currency 2 3 2 6" xfId="545"/>
    <cellStyle name="Currency 2 3 3" xfId="546"/>
    <cellStyle name="Currency 2 3 3 2" xfId="547"/>
    <cellStyle name="Currency 2 3 3 2 2" xfId="548"/>
    <cellStyle name="Currency 2 3 3 2 2 2" xfId="549"/>
    <cellStyle name="Currency 2 3 3 2 2 2 2" xfId="550"/>
    <cellStyle name="Currency 2 3 3 2 2 3" xfId="551"/>
    <cellStyle name="Currency 2 3 3 2 3" xfId="552"/>
    <cellStyle name="Currency 2 3 3 2 3 2" xfId="553"/>
    <cellStyle name="Currency 2 3 3 2 4" xfId="554"/>
    <cellStyle name="Currency 2 3 3 3" xfId="555"/>
    <cellStyle name="Currency 2 3 3 3 2" xfId="556"/>
    <cellStyle name="Currency 2 3 3 3 2 2" xfId="557"/>
    <cellStyle name="Currency 2 3 3 3 2 2 2" xfId="558"/>
    <cellStyle name="Currency 2 3 3 3 2 3" xfId="559"/>
    <cellStyle name="Currency 2 3 3 3 3" xfId="560"/>
    <cellStyle name="Currency 2 3 3 3 3 2" xfId="561"/>
    <cellStyle name="Currency 2 3 3 3 4" xfId="562"/>
    <cellStyle name="Currency 2 3 3 4" xfId="563"/>
    <cellStyle name="Currency 2 3 3 4 2" xfId="564"/>
    <cellStyle name="Currency 2 3 3 4 2 2" xfId="565"/>
    <cellStyle name="Currency 2 3 3 4 3" xfId="566"/>
    <cellStyle name="Currency 2 3 3 5" xfId="567"/>
    <cellStyle name="Currency 2 3 3 5 2" xfId="568"/>
    <cellStyle name="Currency 2 3 3 6" xfId="569"/>
    <cellStyle name="Currency 2 3 4" xfId="570"/>
    <cellStyle name="Currency 2 3 4 2" xfId="571"/>
    <cellStyle name="Currency 2 3 4 2 2" xfId="572"/>
    <cellStyle name="Currency 2 3 4 2 2 2" xfId="573"/>
    <cellStyle name="Currency 2 3 4 2 2 2 2" xfId="574"/>
    <cellStyle name="Currency 2 3 4 2 2 3" xfId="575"/>
    <cellStyle name="Currency 2 3 4 2 3" xfId="576"/>
    <cellStyle name="Currency 2 3 4 2 3 2" xfId="577"/>
    <cellStyle name="Currency 2 3 4 2 4" xfId="578"/>
    <cellStyle name="Currency 2 3 4 3" xfId="579"/>
    <cellStyle name="Currency 2 3 4 3 2" xfId="580"/>
    <cellStyle name="Currency 2 3 4 3 2 2" xfId="581"/>
    <cellStyle name="Currency 2 3 4 3 2 2 2" xfId="582"/>
    <cellStyle name="Currency 2 3 4 3 2 3" xfId="583"/>
    <cellStyle name="Currency 2 3 4 3 3" xfId="584"/>
    <cellStyle name="Currency 2 3 4 3 3 2" xfId="585"/>
    <cellStyle name="Currency 2 3 4 3 4" xfId="586"/>
    <cellStyle name="Currency 2 3 4 4" xfId="587"/>
    <cellStyle name="Currency 2 3 4 4 2" xfId="588"/>
    <cellStyle name="Currency 2 3 4 4 2 2" xfId="589"/>
    <cellStyle name="Currency 2 3 4 4 3" xfId="590"/>
    <cellStyle name="Currency 2 3 4 5" xfId="591"/>
    <cellStyle name="Currency 2 3 4 5 2" xfId="592"/>
    <cellStyle name="Currency 2 3 4 6" xfId="593"/>
    <cellStyle name="Currency 2 3 5" xfId="594"/>
    <cellStyle name="Currency 2 3 5 2" xfId="595"/>
    <cellStyle name="Currency 2 3 5 2 2" xfId="596"/>
    <cellStyle name="Currency 2 3 5 2 2 2" xfId="597"/>
    <cellStyle name="Currency 2 3 5 2 3" xfId="598"/>
    <cellStyle name="Currency 2 3 5 3" xfId="599"/>
    <cellStyle name="Currency 2 3 5 3 2" xfId="600"/>
    <cellStyle name="Currency 2 3 5 4" xfId="601"/>
    <cellStyle name="Currency 2 3 6" xfId="602"/>
    <cellStyle name="Currency 2 3 6 2" xfId="603"/>
    <cellStyle name="Currency 2 3 6 2 2" xfId="604"/>
    <cellStyle name="Currency 2 3 6 2 2 2" xfId="605"/>
    <cellStyle name="Currency 2 3 6 2 3" xfId="606"/>
    <cellStyle name="Currency 2 3 6 3" xfId="607"/>
    <cellStyle name="Currency 2 3 6 3 2" xfId="608"/>
    <cellStyle name="Currency 2 3 6 4" xfId="609"/>
    <cellStyle name="Currency 2 3 7" xfId="610"/>
    <cellStyle name="Currency 2 3 7 2" xfId="611"/>
    <cellStyle name="Currency 2 3 7 2 2" xfId="612"/>
    <cellStyle name="Currency 2 3 7 3" xfId="613"/>
    <cellStyle name="Currency 2 3 8" xfId="614"/>
    <cellStyle name="Currency 2 3 8 2" xfId="615"/>
    <cellStyle name="Currency 2 3 9" xfId="616"/>
    <cellStyle name="Currency 2 4" xfId="617"/>
    <cellStyle name="Currency 2 5" xfId="618"/>
    <cellStyle name="Currency 20" xfId="619"/>
    <cellStyle name="Currency 21" xfId="620"/>
    <cellStyle name="Currency 22" xfId="621"/>
    <cellStyle name="Currency 23" xfId="622"/>
    <cellStyle name="Currency 24" xfId="623"/>
    <cellStyle name="Currency 25" xfId="624"/>
    <cellStyle name="Currency 26" xfId="625"/>
    <cellStyle name="Currency 27" xfId="626"/>
    <cellStyle name="Currency 28" xfId="627"/>
    <cellStyle name="Currency 29" xfId="628"/>
    <cellStyle name="Currency 3" xfId="629"/>
    <cellStyle name="Currency 3 2" xfId="630"/>
    <cellStyle name="Currency 3 2 2" xfId="631"/>
    <cellStyle name="Currency 3 2 2 2" xfId="632"/>
    <cellStyle name="Currency 3 2 2 2 2" xfId="633"/>
    <cellStyle name="Currency 3 2 2 2 2 2" xfId="634"/>
    <cellStyle name="Currency 3 2 2 2 2 2 2" xfId="635"/>
    <cellStyle name="Currency 3 2 2 2 2 3" xfId="636"/>
    <cellStyle name="Currency 3 2 2 2 3" xfId="637"/>
    <cellStyle name="Currency 3 2 2 2 3 2" xfId="638"/>
    <cellStyle name="Currency 3 2 2 2 4" xfId="639"/>
    <cellStyle name="Currency 3 2 2 3" xfId="640"/>
    <cellStyle name="Currency 3 2 2 3 2" xfId="641"/>
    <cellStyle name="Currency 3 2 2 3 2 2" xfId="642"/>
    <cellStyle name="Currency 3 2 2 3 2 2 2" xfId="643"/>
    <cellStyle name="Currency 3 2 2 3 2 3" xfId="644"/>
    <cellStyle name="Currency 3 2 2 3 3" xfId="645"/>
    <cellStyle name="Currency 3 2 2 3 3 2" xfId="646"/>
    <cellStyle name="Currency 3 2 2 3 4" xfId="647"/>
    <cellStyle name="Currency 3 2 2 4" xfId="648"/>
    <cellStyle name="Currency 3 2 2 4 2" xfId="649"/>
    <cellStyle name="Currency 3 2 2 4 2 2" xfId="650"/>
    <cellStyle name="Currency 3 2 2 4 3" xfId="651"/>
    <cellStyle name="Currency 3 2 2 5" xfId="652"/>
    <cellStyle name="Currency 3 2 2 5 2" xfId="653"/>
    <cellStyle name="Currency 3 2 2 6" xfId="654"/>
    <cellStyle name="Currency 3 2 3" xfId="655"/>
    <cellStyle name="Currency 3 2 3 2" xfId="656"/>
    <cellStyle name="Currency 3 2 3 2 2" xfId="657"/>
    <cellStyle name="Currency 3 2 3 2 2 2" xfId="658"/>
    <cellStyle name="Currency 3 2 3 2 2 2 2" xfId="659"/>
    <cellStyle name="Currency 3 2 3 2 2 3" xfId="660"/>
    <cellStyle name="Currency 3 2 3 2 3" xfId="661"/>
    <cellStyle name="Currency 3 2 3 2 3 2" xfId="662"/>
    <cellStyle name="Currency 3 2 3 2 4" xfId="663"/>
    <cellStyle name="Currency 3 2 3 3" xfId="664"/>
    <cellStyle name="Currency 3 2 3 3 2" xfId="665"/>
    <cellStyle name="Currency 3 2 3 3 2 2" xfId="666"/>
    <cellStyle name="Currency 3 2 3 3 2 2 2" xfId="667"/>
    <cellStyle name="Currency 3 2 3 3 2 3" xfId="668"/>
    <cellStyle name="Currency 3 2 3 3 3" xfId="669"/>
    <cellStyle name="Currency 3 2 3 3 3 2" xfId="670"/>
    <cellStyle name="Currency 3 2 3 3 4" xfId="671"/>
    <cellStyle name="Currency 3 2 3 4" xfId="672"/>
    <cellStyle name="Currency 3 2 3 4 2" xfId="673"/>
    <cellStyle name="Currency 3 2 3 4 2 2" xfId="674"/>
    <cellStyle name="Currency 3 2 3 4 3" xfId="675"/>
    <cellStyle name="Currency 3 2 3 5" xfId="676"/>
    <cellStyle name="Currency 3 2 3 5 2" xfId="677"/>
    <cellStyle name="Currency 3 2 3 6" xfId="678"/>
    <cellStyle name="Currency 3 2 4" xfId="679"/>
    <cellStyle name="Currency 3 2 4 2" xfId="680"/>
    <cellStyle name="Currency 3 2 4 2 2" xfId="681"/>
    <cellStyle name="Currency 3 2 4 2 2 2" xfId="682"/>
    <cellStyle name="Currency 3 2 4 2 2 2 2" xfId="683"/>
    <cellStyle name="Currency 3 2 4 2 2 3" xfId="684"/>
    <cellStyle name="Currency 3 2 4 2 3" xfId="685"/>
    <cellStyle name="Currency 3 2 4 2 3 2" xfId="686"/>
    <cellStyle name="Currency 3 2 4 2 4" xfId="687"/>
    <cellStyle name="Currency 3 2 4 3" xfId="688"/>
    <cellStyle name="Currency 3 2 4 3 2" xfId="689"/>
    <cellStyle name="Currency 3 2 4 3 2 2" xfId="690"/>
    <cellStyle name="Currency 3 2 4 3 2 2 2" xfId="691"/>
    <cellStyle name="Currency 3 2 4 3 2 3" xfId="692"/>
    <cellStyle name="Currency 3 2 4 3 3" xfId="693"/>
    <cellStyle name="Currency 3 2 4 3 3 2" xfId="694"/>
    <cellStyle name="Currency 3 2 4 3 4" xfId="695"/>
    <cellStyle name="Currency 3 2 4 4" xfId="696"/>
    <cellStyle name="Currency 3 2 4 4 2" xfId="697"/>
    <cellStyle name="Currency 3 2 4 4 2 2" xfId="698"/>
    <cellStyle name="Currency 3 2 4 4 3" xfId="699"/>
    <cellStyle name="Currency 3 2 4 5" xfId="700"/>
    <cellStyle name="Currency 3 2 4 5 2" xfId="701"/>
    <cellStyle name="Currency 3 2 4 6" xfId="702"/>
    <cellStyle name="Currency 3 2 5" xfId="703"/>
    <cellStyle name="Currency 3 2 5 2" xfId="704"/>
    <cellStyle name="Currency 3 2 5 2 2" xfId="705"/>
    <cellStyle name="Currency 3 2 5 2 2 2" xfId="706"/>
    <cellStyle name="Currency 3 2 5 2 3" xfId="707"/>
    <cellStyle name="Currency 3 2 5 3" xfId="708"/>
    <cellStyle name="Currency 3 2 5 3 2" xfId="709"/>
    <cellStyle name="Currency 3 2 5 4" xfId="710"/>
    <cellStyle name="Currency 3 2 6" xfId="711"/>
    <cellStyle name="Currency 3 2 6 2" xfId="712"/>
    <cellStyle name="Currency 3 2 6 2 2" xfId="713"/>
    <cellStyle name="Currency 3 2 6 2 2 2" xfId="714"/>
    <cellStyle name="Currency 3 2 6 2 3" xfId="715"/>
    <cellStyle name="Currency 3 2 6 3" xfId="716"/>
    <cellStyle name="Currency 3 2 6 3 2" xfId="717"/>
    <cellStyle name="Currency 3 2 6 4" xfId="718"/>
    <cellStyle name="Currency 3 2 7" xfId="719"/>
    <cellStyle name="Currency 3 2 7 2" xfId="720"/>
    <cellStyle name="Currency 3 2 7 2 2" xfId="721"/>
    <cellStyle name="Currency 3 2 7 3" xfId="722"/>
    <cellStyle name="Currency 3 2 8" xfId="723"/>
    <cellStyle name="Currency 3 2 8 2" xfId="724"/>
    <cellStyle name="Currency 3 2 9" xfId="725"/>
    <cellStyle name="Currency 3 3" xfId="726"/>
    <cellStyle name="Currency 3 3 2" xfId="727"/>
    <cellStyle name="Currency 3 3 2 2" xfId="728"/>
    <cellStyle name="Currency 3 3 2 2 2" xfId="729"/>
    <cellStyle name="Currency 3 3 2 2 2 2" xfId="730"/>
    <cellStyle name="Currency 3 3 2 2 2 2 2" xfId="731"/>
    <cellStyle name="Currency 3 3 2 2 2 3" xfId="732"/>
    <cellStyle name="Currency 3 3 2 2 3" xfId="733"/>
    <cellStyle name="Currency 3 3 2 2 3 2" xfId="734"/>
    <cellStyle name="Currency 3 3 2 2 4" xfId="735"/>
    <cellStyle name="Currency 3 3 2 3" xfId="736"/>
    <cellStyle name="Currency 3 3 2 3 2" xfId="737"/>
    <cellStyle name="Currency 3 3 2 3 2 2" xfId="738"/>
    <cellStyle name="Currency 3 3 2 3 2 2 2" xfId="739"/>
    <cellStyle name="Currency 3 3 2 3 2 3" xfId="740"/>
    <cellStyle name="Currency 3 3 2 3 3" xfId="741"/>
    <cellStyle name="Currency 3 3 2 3 3 2" xfId="742"/>
    <cellStyle name="Currency 3 3 2 3 4" xfId="743"/>
    <cellStyle name="Currency 3 3 2 4" xfId="744"/>
    <cellStyle name="Currency 3 3 2 4 2" xfId="745"/>
    <cellStyle name="Currency 3 3 2 4 2 2" xfId="746"/>
    <cellStyle name="Currency 3 3 2 4 3" xfId="747"/>
    <cellStyle name="Currency 3 3 2 5" xfId="748"/>
    <cellStyle name="Currency 3 3 2 5 2" xfId="749"/>
    <cellStyle name="Currency 3 3 2 6" xfId="750"/>
    <cellStyle name="Currency 3 3 3" xfId="751"/>
    <cellStyle name="Currency 3 3 3 2" xfId="752"/>
    <cellStyle name="Currency 3 3 3 2 2" xfId="753"/>
    <cellStyle name="Currency 3 3 3 2 2 2" xfId="754"/>
    <cellStyle name="Currency 3 3 3 2 2 2 2" xfId="755"/>
    <cellStyle name="Currency 3 3 3 2 2 3" xfId="756"/>
    <cellStyle name="Currency 3 3 3 2 3" xfId="757"/>
    <cellStyle name="Currency 3 3 3 2 3 2" xfId="758"/>
    <cellStyle name="Currency 3 3 3 2 4" xfId="759"/>
    <cellStyle name="Currency 3 3 3 3" xfId="760"/>
    <cellStyle name="Currency 3 3 3 3 2" xfId="761"/>
    <cellStyle name="Currency 3 3 3 3 2 2" xfId="762"/>
    <cellStyle name="Currency 3 3 3 3 2 2 2" xfId="763"/>
    <cellStyle name="Currency 3 3 3 3 2 3" xfId="764"/>
    <cellStyle name="Currency 3 3 3 3 3" xfId="765"/>
    <cellStyle name="Currency 3 3 3 3 3 2" xfId="766"/>
    <cellStyle name="Currency 3 3 3 3 4" xfId="767"/>
    <cellStyle name="Currency 3 3 3 4" xfId="768"/>
    <cellStyle name="Currency 3 3 3 4 2" xfId="769"/>
    <cellStyle name="Currency 3 3 3 4 2 2" xfId="770"/>
    <cellStyle name="Currency 3 3 3 4 3" xfId="771"/>
    <cellStyle name="Currency 3 3 3 5" xfId="772"/>
    <cellStyle name="Currency 3 3 3 5 2" xfId="773"/>
    <cellStyle name="Currency 3 3 3 6" xfId="774"/>
    <cellStyle name="Currency 3 3 4" xfId="775"/>
    <cellStyle name="Currency 3 3 4 2" xfId="776"/>
    <cellStyle name="Currency 3 3 4 2 2" xfId="777"/>
    <cellStyle name="Currency 3 3 4 2 2 2" xfId="778"/>
    <cellStyle name="Currency 3 3 4 2 2 2 2" xfId="779"/>
    <cellStyle name="Currency 3 3 4 2 2 3" xfId="780"/>
    <cellStyle name="Currency 3 3 4 2 3" xfId="781"/>
    <cellStyle name="Currency 3 3 4 2 3 2" xfId="782"/>
    <cellStyle name="Currency 3 3 4 2 4" xfId="783"/>
    <cellStyle name="Currency 3 3 4 3" xfId="784"/>
    <cellStyle name="Currency 3 3 4 3 2" xfId="785"/>
    <cellStyle name="Currency 3 3 4 3 2 2" xfId="786"/>
    <cellStyle name="Currency 3 3 4 3 2 2 2" xfId="787"/>
    <cellStyle name="Currency 3 3 4 3 2 3" xfId="788"/>
    <cellStyle name="Currency 3 3 4 3 3" xfId="789"/>
    <cellStyle name="Currency 3 3 4 3 3 2" xfId="790"/>
    <cellStyle name="Currency 3 3 4 3 4" xfId="791"/>
    <cellStyle name="Currency 3 3 4 4" xfId="792"/>
    <cellStyle name="Currency 3 3 4 4 2" xfId="793"/>
    <cellStyle name="Currency 3 3 4 4 2 2" xfId="794"/>
    <cellStyle name="Currency 3 3 4 4 3" xfId="795"/>
    <cellStyle name="Currency 3 3 4 5" xfId="796"/>
    <cellStyle name="Currency 3 3 4 5 2" xfId="797"/>
    <cellStyle name="Currency 3 3 4 6" xfId="798"/>
    <cellStyle name="Currency 3 3 5" xfId="799"/>
    <cellStyle name="Currency 3 3 5 2" xfId="800"/>
    <cellStyle name="Currency 3 3 5 2 2" xfId="801"/>
    <cellStyle name="Currency 3 3 5 2 2 2" xfId="802"/>
    <cellStyle name="Currency 3 3 5 2 3" xfId="803"/>
    <cellStyle name="Currency 3 3 5 3" xfId="804"/>
    <cellStyle name="Currency 3 3 5 3 2" xfId="805"/>
    <cellStyle name="Currency 3 3 5 4" xfId="806"/>
    <cellStyle name="Currency 3 3 6" xfId="807"/>
    <cellStyle name="Currency 3 3 6 2" xfId="808"/>
    <cellStyle name="Currency 3 3 6 2 2" xfId="809"/>
    <cellStyle name="Currency 3 3 6 2 2 2" xfId="810"/>
    <cellStyle name="Currency 3 3 6 2 3" xfId="811"/>
    <cellStyle name="Currency 3 3 6 3" xfId="812"/>
    <cellStyle name="Currency 3 3 6 3 2" xfId="813"/>
    <cellStyle name="Currency 3 3 6 4" xfId="814"/>
    <cellStyle name="Currency 3 3 7" xfId="815"/>
    <cellStyle name="Currency 3 3 7 2" xfId="816"/>
    <cellStyle name="Currency 3 3 7 2 2" xfId="817"/>
    <cellStyle name="Currency 3 3 7 3" xfId="818"/>
    <cellStyle name="Currency 3 3 8" xfId="819"/>
    <cellStyle name="Currency 3 3 8 2" xfId="820"/>
    <cellStyle name="Currency 3 3 9" xfId="821"/>
    <cellStyle name="Currency 3 4" xfId="822"/>
    <cellStyle name="Currency 3 4 2" xfId="823"/>
    <cellStyle name="Currency 3 5" xfId="824"/>
    <cellStyle name="Currency 30" xfId="825"/>
    <cellStyle name="Currency 31" xfId="826"/>
    <cellStyle name="Currency 32" xfId="827"/>
    <cellStyle name="Currency 33" xfId="828"/>
    <cellStyle name="Currency 34" xfId="829"/>
    <cellStyle name="Currency 35" xfId="830"/>
    <cellStyle name="Currency 36" xfId="831"/>
    <cellStyle name="Currency 37" xfId="832"/>
    <cellStyle name="Currency 38" xfId="833"/>
    <cellStyle name="Currency 39" xfId="834"/>
    <cellStyle name="Currency 4" xfId="835"/>
    <cellStyle name="Currency 4 2" xfId="836"/>
    <cellStyle name="Currency 4 2 2" xfId="837"/>
    <cellStyle name="Currency 4 2 2 2" xfId="838"/>
    <cellStyle name="Currency 4 2 2 2 2" xfId="839"/>
    <cellStyle name="Currency 4 2 2 2 2 2" xfId="840"/>
    <cellStyle name="Currency 4 2 2 2 2 2 2" xfId="841"/>
    <cellStyle name="Currency 4 2 2 2 2 3" xfId="842"/>
    <cellStyle name="Currency 4 2 2 2 3" xfId="843"/>
    <cellStyle name="Currency 4 2 2 2 3 2" xfId="844"/>
    <cellStyle name="Currency 4 2 2 2 4" xfId="845"/>
    <cellStyle name="Currency 4 2 2 3" xfId="846"/>
    <cellStyle name="Currency 4 2 2 3 2" xfId="847"/>
    <cellStyle name="Currency 4 2 2 3 2 2" xfId="848"/>
    <cellStyle name="Currency 4 2 2 3 2 2 2" xfId="849"/>
    <cellStyle name="Currency 4 2 2 3 2 3" xfId="850"/>
    <cellStyle name="Currency 4 2 2 3 3" xfId="851"/>
    <cellStyle name="Currency 4 2 2 3 3 2" xfId="852"/>
    <cellStyle name="Currency 4 2 2 3 4" xfId="853"/>
    <cellStyle name="Currency 4 2 2 4" xfId="854"/>
    <cellStyle name="Currency 4 2 2 4 2" xfId="855"/>
    <cellStyle name="Currency 4 2 2 4 2 2" xfId="856"/>
    <cellStyle name="Currency 4 2 2 4 3" xfId="857"/>
    <cellStyle name="Currency 4 2 2 5" xfId="858"/>
    <cellStyle name="Currency 4 2 2 5 2" xfId="859"/>
    <cellStyle name="Currency 4 2 2 6" xfId="860"/>
    <cellStyle name="Currency 4 2 3" xfId="861"/>
    <cellStyle name="Currency 4 2 3 2" xfId="862"/>
    <cellStyle name="Currency 4 2 3 2 2" xfId="863"/>
    <cellStyle name="Currency 4 2 3 2 2 2" xfId="864"/>
    <cellStyle name="Currency 4 2 3 2 2 2 2" xfId="865"/>
    <cellStyle name="Currency 4 2 3 2 2 3" xfId="866"/>
    <cellStyle name="Currency 4 2 3 2 3" xfId="867"/>
    <cellStyle name="Currency 4 2 3 2 3 2" xfId="868"/>
    <cellStyle name="Currency 4 2 3 2 4" xfId="869"/>
    <cellStyle name="Currency 4 2 3 3" xfId="870"/>
    <cellStyle name="Currency 4 2 3 3 2" xfId="871"/>
    <cellStyle name="Currency 4 2 3 3 2 2" xfId="872"/>
    <cellStyle name="Currency 4 2 3 3 2 2 2" xfId="873"/>
    <cellStyle name="Currency 4 2 3 3 2 3" xfId="874"/>
    <cellStyle name="Currency 4 2 3 3 3" xfId="875"/>
    <cellStyle name="Currency 4 2 3 3 3 2" xfId="876"/>
    <cellStyle name="Currency 4 2 3 3 4" xfId="877"/>
    <cellStyle name="Currency 4 2 3 4" xfId="878"/>
    <cellStyle name="Currency 4 2 3 4 2" xfId="879"/>
    <cellStyle name="Currency 4 2 3 4 2 2" xfId="880"/>
    <cellStyle name="Currency 4 2 3 4 3" xfId="881"/>
    <cellStyle name="Currency 4 2 3 5" xfId="882"/>
    <cellStyle name="Currency 4 2 3 5 2" xfId="883"/>
    <cellStyle name="Currency 4 2 3 6" xfId="884"/>
    <cellStyle name="Currency 4 2 4" xfId="885"/>
    <cellStyle name="Currency 4 2 4 2" xfId="886"/>
    <cellStyle name="Currency 4 2 4 2 2" xfId="887"/>
    <cellStyle name="Currency 4 2 4 2 2 2" xfId="888"/>
    <cellStyle name="Currency 4 2 4 2 2 2 2" xfId="889"/>
    <cellStyle name="Currency 4 2 4 2 2 3" xfId="890"/>
    <cellStyle name="Currency 4 2 4 2 3" xfId="891"/>
    <cellStyle name="Currency 4 2 4 2 3 2" xfId="892"/>
    <cellStyle name="Currency 4 2 4 2 4" xfId="893"/>
    <cellStyle name="Currency 4 2 4 3" xfId="894"/>
    <cellStyle name="Currency 4 2 4 3 2" xfId="895"/>
    <cellStyle name="Currency 4 2 4 3 2 2" xfId="896"/>
    <cellStyle name="Currency 4 2 4 3 2 2 2" xfId="897"/>
    <cellStyle name="Currency 4 2 4 3 2 3" xfId="898"/>
    <cellStyle name="Currency 4 2 4 3 3" xfId="899"/>
    <cellStyle name="Currency 4 2 4 3 3 2" xfId="900"/>
    <cellStyle name="Currency 4 2 4 3 4" xfId="901"/>
    <cellStyle name="Currency 4 2 4 4" xfId="902"/>
    <cellStyle name="Currency 4 2 4 4 2" xfId="903"/>
    <cellStyle name="Currency 4 2 4 4 2 2" xfId="904"/>
    <cellStyle name="Currency 4 2 4 4 3" xfId="905"/>
    <cellStyle name="Currency 4 2 4 5" xfId="906"/>
    <cellStyle name="Currency 4 2 4 5 2" xfId="907"/>
    <cellStyle name="Currency 4 2 4 6" xfId="908"/>
    <cellStyle name="Currency 4 2 5" xfId="909"/>
    <cellStyle name="Currency 4 2 5 2" xfId="910"/>
    <cellStyle name="Currency 4 2 5 2 2" xfId="911"/>
    <cellStyle name="Currency 4 2 5 2 2 2" xfId="912"/>
    <cellStyle name="Currency 4 2 5 2 3" xfId="913"/>
    <cellStyle name="Currency 4 2 5 3" xfId="914"/>
    <cellStyle name="Currency 4 2 5 3 2" xfId="915"/>
    <cellStyle name="Currency 4 2 5 4" xfId="916"/>
    <cellStyle name="Currency 4 2 6" xfId="917"/>
    <cellStyle name="Currency 4 2 6 2" xfId="918"/>
    <cellStyle name="Currency 4 2 6 2 2" xfId="919"/>
    <cellStyle name="Currency 4 2 6 2 2 2" xfId="920"/>
    <cellStyle name="Currency 4 2 6 2 3" xfId="921"/>
    <cellStyle name="Currency 4 2 6 3" xfId="922"/>
    <cellStyle name="Currency 4 2 6 3 2" xfId="923"/>
    <cellStyle name="Currency 4 2 6 4" xfId="924"/>
    <cellStyle name="Currency 4 2 7" xfId="925"/>
    <cellStyle name="Currency 4 2 7 2" xfId="926"/>
    <cellStyle name="Currency 4 2 7 2 2" xfId="927"/>
    <cellStyle name="Currency 4 2 7 3" xfId="928"/>
    <cellStyle name="Currency 4 2 8" xfId="929"/>
    <cellStyle name="Currency 4 2 8 2" xfId="930"/>
    <cellStyle name="Currency 4 2 9" xfId="931"/>
    <cellStyle name="Currency 4 3" xfId="932"/>
    <cellStyle name="Currency 4 3 2" xfId="933"/>
    <cellStyle name="Currency 4 4" xfId="934"/>
    <cellStyle name="Currency 40" xfId="935"/>
    <cellStyle name="Currency 41" xfId="936"/>
    <cellStyle name="Currency 42" xfId="937"/>
    <cellStyle name="Currency 43" xfId="938"/>
    <cellStyle name="Currency 5" xfId="939"/>
    <cellStyle name="Currency 5 2" xfId="940"/>
    <cellStyle name="Currency 6" xfId="941"/>
    <cellStyle name="Currency 6 2" xfId="942"/>
    <cellStyle name="Currency 7" xfId="943"/>
    <cellStyle name="Currency 7 2" xfId="944"/>
    <cellStyle name="Currency 8" xfId="945"/>
    <cellStyle name="Currency 8 2" xfId="946"/>
    <cellStyle name="Currency 9" xfId="947"/>
    <cellStyle name="Currency 9 2" xfId="948"/>
    <cellStyle name="Currency 9 2 2" xfId="949"/>
    <cellStyle name="Currency 9 3" xfId="950"/>
    <cellStyle name="Currency 9 4" xfId="951"/>
    <cellStyle name="Date" xfId="952"/>
    <cellStyle name="Date 2" xfId="953"/>
    <cellStyle name="Date 2 2" xfId="954"/>
    <cellStyle name="Date 3" xfId="955"/>
    <cellStyle name="Euro" xfId="956"/>
    <cellStyle name="Explanation" xfId="957"/>
    <cellStyle name="Explanatory Text 2" xfId="958"/>
    <cellStyle name="Explanatory Text 2 2" xfId="959"/>
    <cellStyle name="Explanatory Text 3" xfId="960"/>
    <cellStyle name="Good 2" xfId="961"/>
    <cellStyle name="Good 2 2" xfId="962"/>
    <cellStyle name="Good 3" xfId="963"/>
    <cellStyle name="Good 4" xfId="964"/>
    <cellStyle name="Greyed" xfId="965"/>
    <cellStyle name="hard no." xfId="966"/>
    <cellStyle name="hard no. 2" xfId="967"/>
    <cellStyle name="hard no. 2 2" xfId="968"/>
    <cellStyle name="hard no. 3" xfId="969"/>
    <cellStyle name="Heading 1 2" xfId="970"/>
    <cellStyle name="Heading 1 2 2" xfId="971"/>
    <cellStyle name="Heading 1 3" xfId="972"/>
    <cellStyle name="Heading 1 4" xfId="973"/>
    <cellStyle name="Heading 2 2" xfId="974"/>
    <cellStyle name="Heading 2 2 2" xfId="975"/>
    <cellStyle name="Heading 2 3" xfId="976"/>
    <cellStyle name="Heading 2 4" xfId="977"/>
    <cellStyle name="Heading 2 5" xfId="978"/>
    <cellStyle name="Heading 3 2" xfId="979"/>
    <cellStyle name="Heading 3 2 2" xfId="980"/>
    <cellStyle name="Heading 3 3" xfId="981"/>
    <cellStyle name="Heading 3 3 2" xfId="982"/>
    <cellStyle name="Heading 3 4" xfId="983"/>
    <cellStyle name="Heading 3 5" xfId="984"/>
    <cellStyle name="Heading 4 2" xfId="985"/>
    <cellStyle name="Heading 4 2 2" xfId="986"/>
    <cellStyle name="Heading 4 3" xfId="987"/>
    <cellStyle name="Heading 4 4" xfId="988"/>
    <cellStyle name="Hyperlink 2" xfId="989"/>
    <cellStyle name="Hyperlink 3" xfId="990"/>
    <cellStyle name="Input 1" xfId="991"/>
    <cellStyle name="Input 2" xfId="992"/>
    <cellStyle name="Input 2 2" xfId="993"/>
    <cellStyle name="Input 2 3" xfId="994"/>
    <cellStyle name="Input 3" xfId="995"/>
    <cellStyle name="Input 3 2" xfId="996"/>
    <cellStyle name="Input 3 2 2" xfId="997"/>
    <cellStyle name="Input 3 2 2 2" xfId="998"/>
    <cellStyle name="Input 3 2 3" xfId="999"/>
    <cellStyle name="Input 3 3" xfId="1000"/>
    <cellStyle name="Input 3 3 2" xfId="1001"/>
    <cellStyle name="Input 3 3 2 2" xfId="1002"/>
    <cellStyle name="Input 3 3 3" xfId="1003"/>
    <cellStyle name="Input 3 4" xfId="1004"/>
    <cellStyle name="Input 3 4 2" xfId="1005"/>
    <cellStyle name="Input 3 4 2 2" xfId="1006"/>
    <cellStyle name="Input 3 4 3" xfId="1007"/>
    <cellStyle name="Input 3 5" xfId="1008"/>
    <cellStyle name="Input 3 5 2" xfId="1009"/>
    <cellStyle name="Input 3 5 3" xfId="1010"/>
    <cellStyle name="Input 3 6" xfId="1011"/>
    <cellStyle name="Input 4" xfId="1012"/>
    <cellStyle name="KPMG Heading 1" xfId="1013"/>
    <cellStyle name="KPMG Heading 2" xfId="1014"/>
    <cellStyle name="KPMG Heading 3" xfId="1015"/>
    <cellStyle name="KPMG Heading 4" xfId="1016"/>
    <cellStyle name="KPMG Normal" xfId="1017"/>
    <cellStyle name="KPMG Normal Text" xfId="1018"/>
    <cellStyle name="Large" xfId="1019"/>
    <cellStyle name="Linked Cell 2" xfId="1020"/>
    <cellStyle name="Linked Cell 2 2" xfId="1021"/>
    <cellStyle name="Linked Cell 3" xfId="1022"/>
    <cellStyle name="Mid_Centred" xfId="1023"/>
    <cellStyle name="Neutral 2" xfId="1024"/>
    <cellStyle name="Neutral 2 2" xfId="1025"/>
    <cellStyle name="Neutral 3" xfId="1026"/>
    <cellStyle name="Neutral 4" xfId="1027"/>
    <cellStyle name="Neutral 5" xfId="1028"/>
    <cellStyle name="Normal" xfId="0" builtinId="0"/>
    <cellStyle name="Normal - Style1" xfId="1029"/>
    <cellStyle name="Normal 10" xfId="1030"/>
    <cellStyle name="Normal 10 2" xfId="1031"/>
    <cellStyle name="Normal 10 2 2" xfId="1032"/>
    <cellStyle name="Normal 10 2 2 2" xfId="1033"/>
    <cellStyle name="Normal 10 2 3" xfId="1034"/>
    <cellStyle name="Normal 10 2 3 2" xfId="1035"/>
    <cellStyle name="Normal 10 3" xfId="1036"/>
    <cellStyle name="Normal 10 3 2" xfId="1037"/>
    <cellStyle name="Normal 10 3 2 2" xfId="1038"/>
    <cellStyle name="Normal 10 3 2 3" xfId="1039"/>
    <cellStyle name="Normal 10 3 3" xfId="1040"/>
    <cellStyle name="Normal 10 4" xfId="1041"/>
    <cellStyle name="Normal 10 4 2" xfId="1042"/>
    <cellStyle name="Normal 10 5" xfId="1043"/>
    <cellStyle name="Normal 10 5 2" xfId="1044"/>
    <cellStyle name="Normal 10 5 2 2" xfId="1045"/>
    <cellStyle name="Normal 10 5 2 2 2" xfId="1046"/>
    <cellStyle name="Normal 10 5 2 2 3" xfId="1047"/>
    <cellStyle name="Normal 10 5 2 3" xfId="1048"/>
    <cellStyle name="Normal 10 5 3" xfId="1049"/>
    <cellStyle name="Normal 10 5 3 2" xfId="1050"/>
    <cellStyle name="Normal 10 5 3 2 2" xfId="1051"/>
    <cellStyle name="Normal 10 5 3 3" xfId="1052"/>
    <cellStyle name="Normal 10 5 3 3 2" xfId="1053"/>
    <cellStyle name="Normal 10 5 3 4" xfId="1054"/>
    <cellStyle name="Normal 10 5 4" xfId="1055"/>
    <cellStyle name="Normal 10 5 4 2" xfId="1056"/>
    <cellStyle name="Normal 10 5 5" xfId="1057"/>
    <cellStyle name="Normal 10 5 5 2" xfId="1058"/>
    <cellStyle name="Normal 10 5 6" xfId="1059"/>
    <cellStyle name="Normal 10 6" xfId="1060"/>
    <cellStyle name="Normal 11" xfId="1061"/>
    <cellStyle name="Normal 11 2" xfId="1062"/>
    <cellStyle name="Normal 11 2 2" xfId="1063"/>
    <cellStyle name="Normal 11 2 2 2" xfId="1064"/>
    <cellStyle name="Normal 11 2 2 3" xfId="1065"/>
    <cellStyle name="Normal 11 2 3" xfId="1066"/>
    <cellStyle name="Normal 11 3" xfId="1067"/>
    <cellStyle name="Normal 11 3 2" xfId="1068"/>
    <cellStyle name="Normal 11 3 3" xfId="1069"/>
    <cellStyle name="Normal 11 4" xfId="1070"/>
    <cellStyle name="Normal 12" xfId="1071"/>
    <cellStyle name="Normal 12 2" xfId="1072"/>
    <cellStyle name="Normal 12 2 2" xfId="1073"/>
    <cellStyle name="Normal 12 2 3" xfId="1074"/>
    <cellStyle name="Normal 12 3" xfId="1075"/>
    <cellStyle name="Normal 13" xfId="1076"/>
    <cellStyle name="Normal 13 2" xfId="1077"/>
    <cellStyle name="Normal 13 2 2" xfId="1078"/>
    <cellStyle name="Normal 13 3" xfId="1079"/>
    <cellStyle name="Normal 14" xfId="1080"/>
    <cellStyle name="Normal 14 2" xfId="1081"/>
    <cellStyle name="Normal 14 2 2" xfId="1082"/>
    <cellStyle name="Normal 14 3" xfId="1083"/>
    <cellStyle name="Normal 15" xfId="1084"/>
    <cellStyle name="Normal 15 10" xfId="1085"/>
    <cellStyle name="Normal 15 2" xfId="1086"/>
    <cellStyle name="Normal 15 2 2" xfId="1087"/>
    <cellStyle name="Normal 15 2 2 2" xfId="1088"/>
    <cellStyle name="Normal 15 2 2 2 2" xfId="1089"/>
    <cellStyle name="Normal 15 2 2 3" xfId="1090"/>
    <cellStyle name="Normal 15 2 3" xfId="1091"/>
    <cellStyle name="Normal 15 2 3 2" xfId="1092"/>
    <cellStyle name="Normal 15 2 3 2 2" xfId="1093"/>
    <cellStyle name="Normal 15 2 3 3" xfId="1094"/>
    <cellStyle name="Normal 15 2 4" xfId="1095"/>
    <cellStyle name="Normal 15 2 4 2" xfId="1096"/>
    <cellStyle name="Normal 15 2 5" xfId="1097"/>
    <cellStyle name="Normal 15 3" xfId="1098"/>
    <cellStyle name="Normal 15 3 2" xfId="1099"/>
    <cellStyle name="Normal 15 3 2 2" xfId="1100"/>
    <cellStyle name="Normal 15 3 2 2 2" xfId="1101"/>
    <cellStyle name="Normal 15 3 2 3" xfId="1102"/>
    <cellStyle name="Normal 15 3 3" xfId="1103"/>
    <cellStyle name="Normal 15 3 3 2" xfId="1104"/>
    <cellStyle name="Normal 15 3 3 2 2" xfId="1105"/>
    <cellStyle name="Normal 15 3 3 3" xfId="1106"/>
    <cellStyle name="Normal 15 3 4" xfId="1107"/>
    <cellStyle name="Normal 15 3 4 2" xfId="1108"/>
    <cellStyle name="Normal 15 3 5" xfId="1109"/>
    <cellStyle name="Normal 15 4" xfId="1110"/>
    <cellStyle name="Normal 15 4 2" xfId="1111"/>
    <cellStyle name="Normal 15 4 2 2" xfId="1112"/>
    <cellStyle name="Normal 15 4 2 2 2" xfId="1113"/>
    <cellStyle name="Normal 15 4 2 3" xfId="1114"/>
    <cellStyle name="Normal 15 4 3" xfId="1115"/>
    <cellStyle name="Normal 15 4 3 2" xfId="1116"/>
    <cellStyle name="Normal 15 4 3 2 2" xfId="1117"/>
    <cellStyle name="Normal 15 4 3 3" xfId="1118"/>
    <cellStyle name="Normal 15 4 4" xfId="1119"/>
    <cellStyle name="Normal 15 4 4 2" xfId="1120"/>
    <cellStyle name="Normal 15 4 5" xfId="1121"/>
    <cellStyle name="Normal 15 5" xfId="1122"/>
    <cellStyle name="Normal 15 5 2" xfId="1123"/>
    <cellStyle name="Normal 15 5 2 2" xfId="1124"/>
    <cellStyle name="Normal 15 5 2 2 2" xfId="1125"/>
    <cellStyle name="Normal 15 5 2 3" xfId="1126"/>
    <cellStyle name="Normal 15 5 3" xfId="1127"/>
    <cellStyle name="Normal 15 5 3 2" xfId="1128"/>
    <cellStyle name="Normal 15 5 3 2 2" xfId="1129"/>
    <cellStyle name="Normal 15 5 3 3" xfId="1130"/>
    <cellStyle name="Normal 15 5 4" xfId="1131"/>
    <cellStyle name="Normal 15 5 4 2" xfId="1132"/>
    <cellStyle name="Normal 15 5 5" xfId="1133"/>
    <cellStyle name="Normal 15 6" xfId="1134"/>
    <cellStyle name="Normal 15 6 2" xfId="1135"/>
    <cellStyle name="Normal 15 6 2 2" xfId="1136"/>
    <cellStyle name="Normal 15 6 3" xfId="1137"/>
    <cellStyle name="Normal 15 7" xfId="1138"/>
    <cellStyle name="Normal 15 7 2" xfId="1139"/>
    <cellStyle name="Normal 15 7 2 2" xfId="1140"/>
    <cellStyle name="Normal 15 7 3" xfId="1141"/>
    <cellStyle name="Normal 15 8" xfId="1142"/>
    <cellStyle name="Normal 15 8 2" xfId="1143"/>
    <cellStyle name="Normal 15 9" xfId="1144"/>
    <cellStyle name="Normal 16" xfId="1145"/>
    <cellStyle name="Normal 16 2" xfId="1146"/>
    <cellStyle name="Normal 16 2 2" xfId="1147"/>
    <cellStyle name="Normal 16 2 2 2" xfId="1148"/>
    <cellStyle name="Normal 16 2 3" xfId="1149"/>
    <cellStyle name="Normal 16 3" xfId="1150"/>
    <cellStyle name="Normal 17" xfId="1151"/>
    <cellStyle name="Normal 17 2" xfId="1152"/>
    <cellStyle name="Normal 18" xfId="1153"/>
    <cellStyle name="Normal 18 2" xfId="1154"/>
    <cellStyle name="Normal 18 2 2" xfId="1155"/>
    <cellStyle name="Normal 19" xfId="1156"/>
    <cellStyle name="Normal 19 2" xfId="1157"/>
    <cellStyle name="Normal 19 2 2" xfId="1158"/>
    <cellStyle name="Normal 2" xfId="1159"/>
    <cellStyle name="Normal 2 10" xfId="1160"/>
    <cellStyle name="Normal 2 11" xfId="1161"/>
    <cellStyle name="Normal 2 11 2" xfId="1162"/>
    <cellStyle name="Normal 2 12" xfId="1163"/>
    <cellStyle name="Normal 2 13" xfId="1164"/>
    <cellStyle name="Normal 2 2" xfId="1165"/>
    <cellStyle name="Normal 2 2 2" xfId="1166"/>
    <cellStyle name="Normal 2 2 2 2" xfId="1167"/>
    <cellStyle name="Normal 2 2 2 3" xfId="1168"/>
    <cellStyle name="Normal 2 2 3" xfId="1169"/>
    <cellStyle name="Normal 2 2 4" xfId="1170"/>
    <cellStyle name="Normal 2 2 4 2" xfId="1171"/>
    <cellStyle name="Normal 2 2 4 2 2" xfId="1172"/>
    <cellStyle name="Normal 2 2 4 3" xfId="1173"/>
    <cellStyle name="Normal 2 2 4 4" xfId="1174"/>
    <cellStyle name="Normal 2 2 4 5" xfId="1175"/>
    <cellStyle name="Normal 2 2 5" xfId="1176"/>
    <cellStyle name="Normal 2 2 5 2" xfId="1177"/>
    <cellStyle name="Normal 2 2 6" xfId="1178"/>
    <cellStyle name="Normal 2 2 7" xfId="1179"/>
    <cellStyle name="Normal 2 2 8" xfId="1180"/>
    <cellStyle name="Normal 2 3" xfId="1181"/>
    <cellStyle name="Normal 2 3 2" xfId="1182"/>
    <cellStyle name="Normal 2 3 2 2" xfId="1183"/>
    <cellStyle name="Normal 2 3 3" xfId="1184"/>
    <cellStyle name="Normal 2 4" xfId="1185"/>
    <cellStyle name="Normal 2 4 10" xfId="1186"/>
    <cellStyle name="Normal 2 4 11" xfId="1187"/>
    <cellStyle name="Normal 2 4 2" xfId="1188"/>
    <cellStyle name="Normal 2 4 3" xfId="1189"/>
    <cellStyle name="Normal 2 4 3 2" xfId="1190"/>
    <cellStyle name="Normal 2 4 3 2 2" xfId="1191"/>
    <cellStyle name="Normal 2 4 3 2 2 2" xfId="1192"/>
    <cellStyle name="Normal 2 4 3 2 2 2 2" xfId="1193"/>
    <cellStyle name="Normal 2 4 3 2 2 3" xfId="1194"/>
    <cellStyle name="Normal 2 4 3 2 3" xfId="1195"/>
    <cellStyle name="Normal 2 4 3 2 3 2" xfId="1196"/>
    <cellStyle name="Normal 2 4 3 2 3 2 2" xfId="1197"/>
    <cellStyle name="Normal 2 4 3 2 3 3" xfId="1198"/>
    <cellStyle name="Normal 2 4 3 2 4" xfId="1199"/>
    <cellStyle name="Normal 2 4 3 2 4 2" xfId="1200"/>
    <cellStyle name="Normal 2 4 3 2 5" xfId="1201"/>
    <cellStyle name="Normal 2 4 3 3" xfId="1202"/>
    <cellStyle name="Normal 2 4 3 3 2" xfId="1203"/>
    <cellStyle name="Normal 2 4 3 3 2 2" xfId="1204"/>
    <cellStyle name="Normal 2 4 3 3 2 2 2" xfId="1205"/>
    <cellStyle name="Normal 2 4 3 3 2 3" xfId="1206"/>
    <cellStyle name="Normal 2 4 3 3 3" xfId="1207"/>
    <cellStyle name="Normal 2 4 3 3 3 2" xfId="1208"/>
    <cellStyle name="Normal 2 4 3 3 3 2 2" xfId="1209"/>
    <cellStyle name="Normal 2 4 3 3 3 3" xfId="1210"/>
    <cellStyle name="Normal 2 4 3 3 4" xfId="1211"/>
    <cellStyle name="Normal 2 4 3 3 4 2" xfId="1212"/>
    <cellStyle name="Normal 2 4 3 3 5" xfId="1213"/>
    <cellStyle name="Normal 2 4 3 4" xfId="1214"/>
    <cellStyle name="Normal 2 4 3 4 2" xfId="1215"/>
    <cellStyle name="Normal 2 4 3 4 2 2" xfId="1216"/>
    <cellStyle name="Normal 2 4 3 4 2 2 2" xfId="1217"/>
    <cellStyle name="Normal 2 4 3 4 2 3" xfId="1218"/>
    <cellStyle name="Normal 2 4 3 4 3" xfId="1219"/>
    <cellStyle name="Normal 2 4 3 4 3 2" xfId="1220"/>
    <cellStyle name="Normal 2 4 3 4 3 2 2" xfId="1221"/>
    <cellStyle name="Normal 2 4 3 4 3 3" xfId="1222"/>
    <cellStyle name="Normal 2 4 3 4 4" xfId="1223"/>
    <cellStyle name="Normal 2 4 3 4 4 2" xfId="1224"/>
    <cellStyle name="Normal 2 4 3 4 5" xfId="1225"/>
    <cellStyle name="Normal 2 4 3 5" xfId="1226"/>
    <cellStyle name="Normal 2 4 3 5 2" xfId="1227"/>
    <cellStyle name="Normal 2 4 3 5 2 2" xfId="1228"/>
    <cellStyle name="Normal 2 4 3 5 3" xfId="1229"/>
    <cellStyle name="Normal 2 4 3 6" xfId="1230"/>
    <cellStyle name="Normal 2 4 3 6 2" xfId="1231"/>
    <cellStyle name="Normal 2 4 3 6 2 2" xfId="1232"/>
    <cellStyle name="Normal 2 4 3 6 3" xfId="1233"/>
    <cellStyle name="Normal 2 4 3 7" xfId="1234"/>
    <cellStyle name="Normal 2 4 3 7 2" xfId="1235"/>
    <cellStyle name="Normal 2 4 3 8" xfId="1236"/>
    <cellStyle name="Normal 2 4 4" xfId="1237"/>
    <cellStyle name="Normal 2 4 4 2" xfId="1238"/>
    <cellStyle name="Normal 2 4 4 2 2" xfId="1239"/>
    <cellStyle name="Normal 2 4 4 2 2 2" xfId="1240"/>
    <cellStyle name="Normal 2 4 4 2 3" xfId="1241"/>
    <cellStyle name="Normal 2 4 4 3" xfId="1242"/>
    <cellStyle name="Normal 2 4 4 3 2" xfId="1243"/>
    <cellStyle name="Normal 2 4 4 3 2 2" xfId="1244"/>
    <cellStyle name="Normal 2 4 4 3 3" xfId="1245"/>
    <cellStyle name="Normal 2 4 4 4" xfId="1246"/>
    <cellStyle name="Normal 2 4 4 4 2" xfId="1247"/>
    <cellStyle name="Normal 2 4 4 5" xfId="1248"/>
    <cellStyle name="Normal 2 4 5" xfId="1249"/>
    <cellStyle name="Normal 2 4 5 2" xfId="1250"/>
    <cellStyle name="Normal 2 4 5 2 2" xfId="1251"/>
    <cellStyle name="Normal 2 4 5 2 2 2" xfId="1252"/>
    <cellStyle name="Normal 2 4 5 2 3" xfId="1253"/>
    <cellStyle name="Normal 2 4 5 3" xfId="1254"/>
    <cellStyle name="Normal 2 4 5 3 2" xfId="1255"/>
    <cellStyle name="Normal 2 4 5 3 2 2" xfId="1256"/>
    <cellStyle name="Normal 2 4 5 3 3" xfId="1257"/>
    <cellStyle name="Normal 2 4 5 4" xfId="1258"/>
    <cellStyle name="Normal 2 4 5 4 2" xfId="1259"/>
    <cellStyle name="Normal 2 4 5 5" xfId="1260"/>
    <cellStyle name="Normal 2 4 6" xfId="1261"/>
    <cellStyle name="Normal 2 4 6 2" xfId="1262"/>
    <cellStyle name="Normal 2 4 6 2 2" xfId="1263"/>
    <cellStyle name="Normal 2 4 6 2 2 2" xfId="1264"/>
    <cellStyle name="Normal 2 4 6 2 3" xfId="1265"/>
    <cellStyle name="Normal 2 4 6 3" xfId="1266"/>
    <cellStyle name="Normal 2 4 6 3 2" xfId="1267"/>
    <cellStyle name="Normal 2 4 6 3 2 2" xfId="1268"/>
    <cellStyle name="Normal 2 4 6 3 3" xfId="1269"/>
    <cellStyle name="Normal 2 4 6 4" xfId="1270"/>
    <cellStyle name="Normal 2 4 6 4 2" xfId="1271"/>
    <cellStyle name="Normal 2 4 6 5" xfId="1272"/>
    <cellStyle name="Normal 2 4 7" xfId="1273"/>
    <cellStyle name="Normal 2 4 7 2" xfId="1274"/>
    <cellStyle name="Normal 2 4 7 2 2" xfId="1275"/>
    <cellStyle name="Normal 2 4 7 3" xfId="1276"/>
    <cellStyle name="Normal 2 4 8" xfId="1277"/>
    <cellStyle name="Normal 2 4 8 2" xfId="1278"/>
    <cellStyle name="Normal 2 4 8 2 2" xfId="1279"/>
    <cellStyle name="Normal 2 4 8 3" xfId="1280"/>
    <cellStyle name="Normal 2 4 9" xfId="1281"/>
    <cellStyle name="Normal 2 4 9 2" xfId="1282"/>
    <cellStyle name="Normal 2 5" xfId="1283"/>
    <cellStyle name="Normal 2 5 2" xfId="1284"/>
    <cellStyle name="Normal 2 5 2 2" xfId="1285"/>
    <cellStyle name="Normal 2 5 3" xfId="1286"/>
    <cellStyle name="Normal 2 5 4" xfId="1287"/>
    <cellStyle name="Normal 2 6" xfId="1288"/>
    <cellStyle name="Normal 2 7" xfId="1289"/>
    <cellStyle name="Normal 2 7 2" xfId="1290"/>
    <cellStyle name="Normal 2 7 3" xfId="1291"/>
    <cellStyle name="Normal 2 7 4" xfId="1292"/>
    <cellStyle name="Normal 2 8" xfId="1293"/>
    <cellStyle name="Normal 2 8 2" xfId="1294"/>
    <cellStyle name="Normal 2 8 3" xfId="1295"/>
    <cellStyle name="Normal 2 9" xfId="1296"/>
    <cellStyle name="Normal 20" xfId="1297"/>
    <cellStyle name="Normal 20 2" xfId="1298"/>
    <cellStyle name="Normal 21" xfId="1299"/>
    <cellStyle name="Normal 21 2" xfId="1300"/>
    <cellStyle name="Normal 22" xfId="1301"/>
    <cellStyle name="Normal 22 2" xfId="1302"/>
    <cellStyle name="Normal 23" xfId="1303"/>
    <cellStyle name="Normal 23 2" xfId="1304"/>
    <cellStyle name="Normal 23 2 2" xfId="1305"/>
    <cellStyle name="Normal 23 2 2 2" xfId="1306"/>
    <cellStyle name="Normal 23 2 3" xfId="1307"/>
    <cellStyle name="Normal 23 3" xfId="1308"/>
    <cellStyle name="Normal 23 3 2" xfId="1309"/>
    <cellStyle name="Normal 23 3 2 2" xfId="1310"/>
    <cellStyle name="Normal 23 3 3" xfId="1311"/>
    <cellStyle name="Normal 23 4" xfId="1312"/>
    <cellStyle name="Normal 23 4 2" xfId="1313"/>
    <cellStyle name="Normal 23 5" xfId="1314"/>
    <cellStyle name="Normal 24" xfId="1315"/>
    <cellStyle name="Normal 24 2" xfId="1316"/>
    <cellStyle name="Normal 24 2 2" xfId="1317"/>
    <cellStyle name="Normal 24 2 2 2" xfId="1318"/>
    <cellStyle name="Normal 24 2 3" xfId="1319"/>
    <cellStyle name="Normal 24 3" xfId="1320"/>
    <cellStyle name="Normal 24 3 2" xfId="1321"/>
    <cellStyle name="Normal 24 3 2 2" xfId="1322"/>
    <cellStyle name="Normal 24 3 3" xfId="1323"/>
    <cellStyle name="Normal 24 4" xfId="1324"/>
    <cellStyle name="Normal 24 4 2" xfId="1325"/>
    <cellStyle name="Normal 24 5" xfId="1326"/>
    <cellStyle name="Normal 25" xfId="1327"/>
    <cellStyle name="Normal 25 2" xfId="1328"/>
    <cellStyle name="Normal 26" xfId="1329"/>
    <cellStyle name="Normal 26 2" xfId="1330"/>
    <cellStyle name="Normal 26 2 2" xfId="1331"/>
    <cellStyle name="Normal 26 3" xfId="1332"/>
    <cellStyle name="Normal 27" xfId="1333"/>
    <cellStyle name="Normal 27 2" xfId="1334"/>
    <cellStyle name="Normal 27 3" xfId="1335"/>
    <cellStyle name="Normal 27 3 2" xfId="1336"/>
    <cellStyle name="Normal 27 4" xfId="1337"/>
    <cellStyle name="Normal 27 5" xfId="1338"/>
    <cellStyle name="Normal 28" xfId="1339"/>
    <cellStyle name="Normal 28 2" xfId="1340"/>
    <cellStyle name="Normal 28 2 2" xfId="1341"/>
    <cellStyle name="Normal 28 2 3" xfId="1342"/>
    <cellStyle name="Normal 28 2 4" xfId="1343"/>
    <cellStyle name="Normal 28 3" xfId="1344"/>
    <cellStyle name="Normal 28 4" xfId="1345"/>
    <cellStyle name="Normal 28 5" xfId="1346"/>
    <cellStyle name="Normal 29" xfId="1347"/>
    <cellStyle name="Normal 29 2" xfId="1348"/>
    <cellStyle name="Normal 3" xfId="1349"/>
    <cellStyle name="Normal 3 10" xfId="1350"/>
    <cellStyle name="Normal 3 2" xfId="1351"/>
    <cellStyle name="Normal 3 2 2" xfId="1352"/>
    <cellStyle name="Normal 3 2 2 2" xfId="1353"/>
    <cellStyle name="Normal 3 2 2 2 2" xfId="1354"/>
    <cellStyle name="Normal 3 2 2 3" xfId="1355"/>
    <cellStyle name="Normal 3 2 2 3 2" xfId="1356"/>
    <cellStyle name="Normal 3 2 2 3 2 2" xfId="1357"/>
    <cellStyle name="Normal 3 2 2 3 2 2 2" xfId="1358"/>
    <cellStyle name="Normal 3 2 2 3 2 2 2 2" xfId="1359"/>
    <cellStyle name="Normal 3 2 2 3 2 2 3" xfId="1360"/>
    <cellStyle name="Normal 3 2 2 3 2 3" xfId="1361"/>
    <cellStyle name="Normal 3 2 2 3 2 3 2" xfId="1362"/>
    <cellStyle name="Normal 3 2 2 3 2 3 2 2" xfId="1363"/>
    <cellStyle name="Normal 3 2 2 3 2 3 3" xfId="1364"/>
    <cellStyle name="Normal 3 2 2 3 2 4" xfId="1365"/>
    <cellStyle name="Normal 3 2 2 3 2 4 2" xfId="1366"/>
    <cellStyle name="Normal 3 2 2 3 2 5" xfId="1367"/>
    <cellStyle name="Normal 3 2 2 3 3" xfId="1368"/>
    <cellStyle name="Normal 3 2 2 3 3 2" xfId="1369"/>
    <cellStyle name="Normal 3 2 2 3 3 2 2" xfId="1370"/>
    <cellStyle name="Normal 3 2 2 3 3 2 2 2" xfId="1371"/>
    <cellStyle name="Normal 3 2 2 3 3 2 3" xfId="1372"/>
    <cellStyle name="Normal 3 2 2 3 3 3" xfId="1373"/>
    <cellStyle name="Normal 3 2 2 3 3 3 2" xfId="1374"/>
    <cellStyle name="Normal 3 2 2 3 3 3 2 2" xfId="1375"/>
    <cellStyle name="Normal 3 2 2 3 3 3 3" xfId="1376"/>
    <cellStyle name="Normal 3 2 2 3 3 4" xfId="1377"/>
    <cellStyle name="Normal 3 2 2 3 3 4 2" xfId="1378"/>
    <cellStyle name="Normal 3 2 2 3 3 5" xfId="1379"/>
    <cellStyle name="Normal 3 2 2 3 4" xfId="1380"/>
    <cellStyle name="Normal 3 2 2 3 4 2" xfId="1381"/>
    <cellStyle name="Normal 3 2 2 3 4 2 2" xfId="1382"/>
    <cellStyle name="Normal 3 2 2 3 4 2 2 2" xfId="1383"/>
    <cellStyle name="Normal 3 2 2 3 4 2 3" xfId="1384"/>
    <cellStyle name="Normal 3 2 2 3 4 3" xfId="1385"/>
    <cellStyle name="Normal 3 2 2 3 4 3 2" xfId="1386"/>
    <cellStyle name="Normal 3 2 2 3 4 3 2 2" xfId="1387"/>
    <cellStyle name="Normal 3 2 2 3 4 3 3" xfId="1388"/>
    <cellStyle name="Normal 3 2 2 3 4 4" xfId="1389"/>
    <cellStyle name="Normal 3 2 2 3 4 4 2" xfId="1390"/>
    <cellStyle name="Normal 3 2 2 3 4 5" xfId="1391"/>
    <cellStyle name="Normal 3 2 2 3 5" xfId="1392"/>
    <cellStyle name="Normal 3 2 2 3 5 2" xfId="1393"/>
    <cellStyle name="Normal 3 2 2 3 5 2 2" xfId="1394"/>
    <cellStyle name="Normal 3 2 2 3 5 3" xfId="1395"/>
    <cellStyle name="Normal 3 2 2 3 6" xfId="1396"/>
    <cellStyle name="Normal 3 2 2 3 6 2" xfId="1397"/>
    <cellStyle name="Normal 3 2 2 3 6 2 2" xfId="1398"/>
    <cellStyle name="Normal 3 2 2 3 6 3" xfId="1399"/>
    <cellStyle name="Normal 3 2 2 3 7" xfId="1400"/>
    <cellStyle name="Normal 3 2 2 3 7 2" xfId="1401"/>
    <cellStyle name="Normal 3 2 2 3 8" xfId="1402"/>
    <cellStyle name="Normal 3 2 3" xfId="1403"/>
    <cellStyle name="Normal 3 2 4" xfId="1404"/>
    <cellStyle name="Normal 3 2 5" xfId="1405"/>
    <cellStyle name="Normal 3 2 5 2" xfId="1406"/>
    <cellStyle name="Normal 3 2 5 2 2" xfId="1407"/>
    <cellStyle name="Normal 3 2 5 2 2 2" xfId="1408"/>
    <cellStyle name="Normal 3 2 5 2 2 2 2" xfId="1409"/>
    <cellStyle name="Normal 3 2 5 2 2 3" xfId="1410"/>
    <cellStyle name="Normal 3 2 5 2 3" xfId="1411"/>
    <cellStyle name="Normal 3 2 5 2 3 2" xfId="1412"/>
    <cellStyle name="Normal 3 2 5 2 3 2 2" xfId="1413"/>
    <cellStyle name="Normal 3 2 5 2 3 3" xfId="1414"/>
    <cellStyle name="Normal 3 2 5 2 4" xfId="1415"/>
    <cellStyle name="Normal 3 2 5 2 4 2" xfId="1416"/>
    <cellStyle name="Normal 3 2 5 2 5" xfId="1417"/>
    <cellStyle name="Normal 3 2 5 3" xfId="1418"/>
    <cellStyle name="Normal 3 2 5 3 2" xfId="1419"/>
    <cellStyle name="Normal 3 2 5 3 2 2" xfId="1420"/>
    <cellStyle name="Normal 3 2 5 3 2 2 2" xfId="1421"/>
    <cellStyle name="Normal 3 2 5 3 2 3" xfId="1422"/>
    <cellStyle name="Normal 3 2 5 3 3" xfId="1423"/>
    <cellStyle name="Normal 3 2 5 3 3 2" xfId="1424"/>
    <cellStyle name="Normal 3 2 5 3 3 2 2" xfId="1425"/>
    <cellStyle name="Normal 3 2 5 3 3 3" xfId="1426"/>
    <cellStyle name="Normal 3 2 5 3 4" xfId="1427"/>
    <cellStyle name="Normal 3 2 5 3 4 2" xfId="1428"/>
    <cellStyle name="Normal 3 2 5 3 5" xfId="1429"/>
    <cellStyle name="Normal 3 2 5 4" xfId="1430"/>
    <cellStyle name="Normal 3 2 5 4 2" xfId="1431"/>
    <cellStyle name="Normal 3 2 5 4 2 2" xfId="1432"/>
    <cellStyle name="Normal 3 2 5 4 2 2 2" xfId="1433"/>
    <cellStyle name="Normal 3 2 5 4 2 3" xfId="1434"/>
    <cellStyle name="Normal 3 2 5 4 3" xfId="1435"/>
    <cellStyle name="Normal 3 2 5 4 3 2" xfId="1436"/>
    <cellStyle name="Normal 3 2 5 4 3 2 2" xfId="1437"/>
    <cellStyle name="Normal 3 2 5 4 3 3" xfId="1438"/>
    <cellStyle name="Normal 3 2 5 4 4" xfId="1439"/>
    <cellStyle name="Normal 3 2 5 4 4 2" xfId="1440"/>
    <cellStyle name="Normal 3 2 5 4 5" xfId="1441"/>
    <cellStyle name="Normal 3 2 5 5" xfId="1442"/>
    <cellStyle name="Normal 3 2 5 5 2" xfId="1443"/>
    <cellStyle name="Normal 3 2 5 5 2 2" xfId="1444"/>
    <cellStyle name="Normal 3 2 5 5 3" xfId="1445"/>
    <cellStyle name="Normal 3 2 5 6" xfId="1446"/>
    <cellStyle name="Normal 3 2 5 6 2" xfId="1447"/>
    <cellStyle name="Normal 3 2 5 6 2 2" xfId="1448"/>
    <cellStyle name="Normal 3 2 5 6 3" xfId="1449"/>
    <cellStyle name="Normal 3 2 5 7" xfId="1450"/>
    <cellStyle name="Normal 3 2 5 7 2" xfId="1451"/>
    <cellStyle name="Normal 3 2 5 8" xfId="1452"/>
    <cellStyle name="Normal 3 2 6" xfId="1453"/>
    <cellStyle name="Normal 3 2 7" xfId="1454"/>
    <cellStyle name="Normal 3 2 7 2" xfId="1455"/>
    <cellStyle name="Normal 3 2 8" xfId="1456"/>
    <cellStyle name="Normal 3 3" xfId="1457"/>
    <cellStyle name="Normal 3 3 2" xfId="1458"/>
    <cellStyle name="Normal 3 3 2 2" xfId="1459"/>
    <cellStyle name="Normal 3 3 3" xfId="1460"/>
    <cellStyle name="Normal 3 3 4" xfId="1461"/>
    <cellStyle name="Normal 3 4" xfId="1462"/>
    <cellStyle name="Normal 3 5" xfId="1463"/>
    <cellStyle name="Normal 3 6" xfId="1464"/>
    <cellStyle name="Normal 3 6 2" xfId="1465"/>
    <cellStyle name="Normal 3 6 3" xfId="1466"/>
    <cellStyle name="Normal 3 7" xfId="1467"/>
    <cellStyle name="Normal 3 7 2" xfId="1468"/>
    <cellStyle name="Normal 3 8" xfId="1469"/>
    <cellStyle name="Normal 3 9" xfId="1470"/>
    <cellStyle name="Normal 30" xfId="1471"/>
    <cellStyle name="Normal 30 2" xfId="1472"/>
    <cellStyle name="Normal 30 2 2" xfId="1473"/>
    <cellStyle name="Normal 30 3" xfId="1474"/>
    <cellStyle name="Normal 30 3 2" xfId="1475"/>
    <cellStyle name="Normal 31" xfId="1476"/>
    <cellStyle name="Normal 31 2" xfId="1477"/>
    <cellStyle name="Normal 31 3" xfId="1478"/>
    <cellStyle name="Normal 31 4" xfId="1479"/>
    <cellStyle name="Normal 32" xfId="1480"/>
    <cellStyle name="Normal 32 2" xfId="1481"/>
    <cellStyle name="Normal 33" xfId="1482"/>
    <cellStyle name="Normal 33 2" xfId="1483"/>
    <cellStyle name="Normal 33 2 2" xfId="1484"/>
    <cellStyle name="Normal 33 2 3" xfId="1485"/>
    <cellStyle name="Normal 33 3" xfId="1486"/>
    <cellStyle name="Normal 33 4" xfId="1487"/>
    <cellStyle name="Normal 33 5" xfId="1488"/>
    <cellStyle name="Normal 33 5 2" xfId="1489"/>
    <cellStyle name="Normal 34" xfId="1490"/>
    <cellStyle name="Normal 34 2" xfId="1491"/>
    <cellStyle name="Normal 34 3" xfId="1492"/>
    <cellStyle name="Normal 35" xfId="1493"/>
    <cellStyle name="Normal 35 2" xfId="1494"/>
    <cellStyle name="Normal 35 3" xfId="1495"/>
    <cellStyle name="Normal 36" xfId="1496"/>
    <cellStyle name="Normal 37" xfId="1497"/>
    <cellStyle name="Normal 38" xfId="1498"/>
    <cellStyle name="Normal 39" xfId="1499"/>
    <cellStyle name="Normal 4" xfId="1500"/>
    <cellStyle name="Normal 4 2" xfId="1501"/>
    <cellStyle name="Normal 4 2 2" xfId="1502"/>
    <cellStyle name="Normal 4 2 2 2" xfId="1503"/>
    <cellStyle name="Normal 4 2 2 2 2" xfId="1504"/>
    <cellStyle name="Normal 4 2 2 2 2 2" xfId="1505"/>
    <cellStyle name="Normal 4 2 2 2 2 2 2" xfId="1506"/>
    <cellStyle name="Normal 4 2 2 2 2 3" xfId="1507"/>
    <cellStyle name="Normal 4 2 2 2 3" xfId="1508"/>
    <cellStyle name="Normal 4 2 2 2 3 2" xfId="1509"/>
    <cellStyle name="Normal 4 2 2 2 3 2 2" xfId="1510"/>
    <cellStyle name="Normal 4 2 2 2 3 3" xfId="1511"/>
    <cellStyle name="Normal 4 2 2 2 4" xfId="1512"/>
    <cellStyle name="Normal 4 2 2 2 4 2" xfId="1513"/>
    <cellStyle name="Normal 4 2 2 2 5" xfId="1514"/>
    <cellStyle name="Normal 4 2 2 3" xfId="1515"/>
    <cellStyle name="Normal 4 2 2 3 2" xfId="1516"/>
    <cellStyle name="Normal 4 2 2 3 2 2" xfId="1517"/>
    <cellStyle name="Normal 4 2 2 3 2 2 2" xfId="1518"/>
    <cellStyle name="Normal 4 2 2 3 2 3" xfId="1519"/>
    <cellStyle name="Normal 4 2 2 3 3" xfId="1520"/>
    <cellStyle name="Normal 4 2 2 3 3 2" xfId="1521"/>
    <cellStyle name="Normal 4 2 2 3 3 2 2" xfId="1522"/>
    <cellStyle name="Normal 4 2 2 3 3 3" xfId="1523"/>
    <cellStyle name="Normal 4 2 2 3 4" xfId="1524"/>
    <cellStyle name="Normal 4 2 2 3 4 2" xfId="1525"/>
    <cellStyle name="Normal 4 2 2 3 5" xfId="1526"/>
    <cellStyle name="Normal 4 2 2 4" xfId="1527"/>
    <cellStyle name="Normal 4 2 2 4 2" xfId="1528"/>
    <cellStyle name="Normal 4 2 2 4 2 2" xfId="1529"/>
    <cellStyle name="Normal 4 2 2 4 2 2 2" xfId="1530"/>
    <cellStyle name="Normal 4 2 2 4 2 3" xfId="1531"/>
    <cellStyle name="Normal 4 2 2 4 3" xfId="1532"/>
    <cellStyle name="Normal 4 2 2 4 3 2" xfId="1533"/>
    <cellStyle name="Normal 4 2 2 4 3 2 2" xfId="1534"/>
    <cellStyle name="Normal 4 2 2 4 3 3" xfId="1535"/>
    <cellStyle name="Normal 4 2 2 4 4" xfId="1536"/>
    <cellStyle name="Normal 4 2 2 4 4 2" xfId="1537"/>
    <cellStyle name="Normal 4 2 2 4 5" xfId="1538"/>
    <cellStyle name="Normal 4 2 2 5" xfId="1539"/>
    <cellStyle name="Normal 4 2 2 5 2" xfId="1540"/>
    <cellStyle name="Normal 4 2 2 5 2 2" xfId="1541"/>
    <cellStyle name="Normal 4 2 2 5 3" xfId="1542"/>
    <cellStyle name="Normal 4 2 2 6" xfId="1543"/>
    <cellStyle name="Normal 4 2 2 6 2" xfId="1544"/>
    <cellStyle name="Normal 4 2 2 6 2 2" xfId="1545"/>
    <cellStyle name="Normal 4 2 2 6 3" xfId="1546"/>
    <cellStyle name="Normal 4 2 2 7" xfId="1547"/>
    <cellStyle name="Normal 4 2 2 7 2" xfId="1548"/>
    <cellStyle name="Normal 4 2 2 8" xfId="1549"/>
    <cellStyle name="Normal 4 2 3" xfId="1550"/>
    <cellStyle name="Normal 4 2 3 2" xfId="1551"/>
    <cellStyle name="Normal 4 2 4" xfId="1552"/>
    <cellStyle name="Normal 4 3" xfId="1553"/>
    <cellStyle name="Normal 4 3 2" xfId="1554"/>
    <cellStyle name="Normal 4 3 2 2" xfId="1555"/>
    <cellStyle name="Normal 4 3 2 2 2" xfId="1556"/>
    <cellStyle name="Normal 4 3 2 3" xfId="1557"/>
    <cellStyle name="Normal 4 3 3" xfId="1558"/>
    <cellStyle name="Normal 4 3 3 2" xfId="1559"/>
    <cellStyle name="Normal 4 3 3 2 2" xfId="1560"/>
    <cellStyle name="Normal 4 3 3 2 2 2" xfId="1561"/>
    <cellStyle name="Normal 4 3 3 2 2 2 2" xfId="1562"/>
    <cellStyle name="Normal 4 3 3 2 2 3" xfId="1563"/>
    <cellStyle name="Normal 4 3 3 2 3" xfId="1564"/>
    <cellStyle name="Normal 4 3 3 2 3 2" xfId="1565"/>
    <cellStyle name="Normal 4 3 3 2 3 2 2" xfId="1566"/>
    <cellStyle name="Normal 4 3 3 2 3 3" xfId="1567"/>
    <cellStyle name="Normal 4 3 3 2 4" xfId="1568"/>
    <cellStyle name="Normal 4 3 3 2 4 2" xfId="1569"/>
    <cellStyle name="Normal 4 3 3 2 5" xfId="1570"/>
    <cellStyle name="Normal 4 3 3 3" xfId="1571"/>
    <cellStyle name="Normal 4 3 3 3 2" xfId="1572"/>
    <cellStyle name="Normal 4 3 3 3 2 2" xfId="1573"/>
    <cellStyle name="Normal 4 3 3 3 2 2 2" xfId="1574"/>
    <cellStyle name="Normal 4 3 3 3 2 3" xfId="1575"/>
    <cellStyle name="Normal 4 3 3 3 3" xfId="1576"/>
    <cellStyle name="Normal 4 3 3 3 3 2" xfId="1577"/>
    <cellStyle name="Normal 4 3 3 3 3 2 2" xfId="1578"/>
    <cellStyle name="Normal 4 3 3 3 3 3" xfId="1579"/>
    <cellStyle name="Normal 4 3 3 3 4" xfId="1580"/>
    <cellStyle name="Normal 4 3 3 3 4 2" xfId="1581"/>
    <cellStyle name="Normal 4 3 3 3 5" xfId="1582"/>
    <cellStyle name="Normal 4 3 3 4" xfId="1583"/>
    <cellStyle name="Normal 4 3 3 4 2" xfId="1584"/>
    <cellStyle name="Normal 4 3 3 4 2 2" xfId="1585"/>
    <cellStyle name="Normal 4 3 3 4 2 2 2" xfId="1586"/>
    <cellStyle name="Normal 4 3 3 4 2 3" xfId="1587"/>
    <cellStyle name="Normal 4 3 3 4 3" xfId="1588"/>
    <cellStyle name="Normal 4 3 3 4 3 2" xfId="1589"/>
    <cellStyle name="Normal 4 3 3 4 3 2 2" xfId="1590"/>
    <cellStyle name="Normal 4 3 3 4 3 3" xfId="1591"/>
    <cellStyle name="Normal 4 3 3 4 4" xfId="1592"/>
    <cellStyle name="Normal 4 3 3 4 4 2" xfId="1593"/>
    <cellStyle name="Normal 4 3 3 4 5" xfId="1594"/>
    <cellStyle name="Normal 4 3 3 5" xfId="1595"/>
    <cellStyle name="Normal 4 3 3 5 2" xfId="1596"/>
    <cellStyle name="Normal 4 3 3 5 2 2" xfId="1597"/>
    <cellStyle name="Normal 4 3 3 5 3" xfId="1598"/>
    <cellStyle name="Normal 4 3 3 6" xfId="1599"/>
    <cellStyle name="Normal 4 3 3 6 2" xfId="1600"/>
    <cellStyle name="Normal 4 3 3 6 2 2" xfId="1601"/>
    <cellStyle name="Normal 4 3 3 6 3" xfId="1602"/>
    <cellStyle name="Normal 4 3 3 7" xfId="1603"/>
    <cellStyle name="Normal 4 3 3 7 2" xfId="1604"/>
    <cellStyle name="Normal 4 3 3 8" xfId="1605"/>
    <cellStyle name="Normal 4 4" xfId="1606"/>
    <cellStyle name="Normal 4 4 2" xfId="1607"/>
    <cellStyle name="Normal 4 4 2 2" xfId="1608"/>
    <cellStyle name="Normal 4 4 2 2 2" xfId="1609"/>
    <cellStyle name="Normal 4 4 2 2 2 2" xfId="1610"/>
    <cellStyle name="Normal 4 4 2 2 2 2 2" xfId="1611"/>
    <cellStyle name="Normal 4 4 2 2 2 3" xfId="1612"/>
    <cellStyle name="Normal 4 4 2 2 3" xfId="1613"/>
    <cellStyle name="Normal 4 4 2 2 3 2" xfId="1614"/>
    <cellStyle name="Normal 4 4 2 2 3 2 2" xfId="1615"/>
    <cellStyle name="Normal 4 4 2 2 3 3" xfId="1616"/>
    <cellStyle name="Normal 4 4 2 2 4" xfId="1617"/>
    <cellStyle name="Normal 4 4 2 2 4 2" xfId="1618"/>
    <cellStyle name="Normal 4 4 2 2 5" xfId="1619"/>
    <cellStyle name="Normal 4 4 2 3" xfId="1620"/>
    <cellStyle name="Normal 4 4 2 3 2" xfId="1621"/>
    <cellStyle name="Normal 4 4 2 3 2 2" xfId="1622"/>
    <cellStyle name="Normal 4 4 2 3 2 2 2" xfId="1623"/>
    <cellStyle name="Normal 4 4 2 3 2 3" xfId="1624"/>
    <cellStyle name="Normal 4 4 2 3 3" xfId="1625"/>
    <cellStyle name="Normal 4 4 2 3 3 2" xfId="1626"/>
    <cellStyle name="Normal 4 4 2 3 3 2 2" xfId="1627"/>
    <cellStyle name="Normal 4 4 2 3 3 3" xfId="1628"/>
    <cellStyle name="Normal 4 4 2 3 4" xfId="1629"/>
    <cellStyle name="Normal 4 4 2 3 4 2" xfId="1630"/>
    <cellStyle name="Normal 4 4 2 3 5" xfId="1631"/>
    <cellStyle name="Normal 4 4 2 4" xfId="1632"/>
    <cellStyle name="Normal 4 4 2 4 2" xfId="1633"/>
    <cellStyle name="Normal 4 4 2 4 2 2" xfId="1634"/>
    <cellStyle name="Normal 4 4 2 4 2 2 2" xfId="1635"/>
    <cellStyle name="Normal 4 4 2 4 2 3" xfId="1636"/>
    <cellStyle name="Normal 4 4 2 4 3" xfId="1637"/>
    <cellStyle name="Normal 4 4 2 4 3 2" xfId="1638"/>
    <cellStyle name="Normal 4 4 2 4 3 2 2" xfId="1639"/>
    <cellStyle name="Normal 4 4 2 4 3 3" xfId="1640"/>
    <cellStyle name="Normal 4 4 2 4 4" xfId="1641"/>
    <cellStyle name="Normal 4 4 2 4 4 2" xfId="1642"/>
    <cellStyle name="Normal 4 4 2 4 5" xfId="1643"/>
    <cellStyle name="Normal 4 4 2 5" xfId="1644"/>
    <cellStyle name="Normal 4 4 2 5 2" xfId="1645"/>
    <cellStyle name="Normal 4 4 2 5 2 2" xfId="1646"/>
    <cellStyle name="Normal 4 4 2 5 3" xfId="1647"/>
    <cellStyle name="Normal 4 4 2 6" xfId="1648"/>
    <cellStyle name="Normal 4 4 2 6 2" xfId="1649"/>
    <cellStyle name="Normal 4 4 2 6 2 2" xfId="1650"/>
    <cellStyle name="Normal 4 4 2 6 3" xfId="1651"/>
    <cellStyle name="Normal 4 4 2 7" xfId="1652"/>
    <cellStyle name="Normal 4 4 2 7 2" xfId="1653"/>
    <cellStyle name="Normal 4 4 2 8" xfId="1654"/>
    <cellStyle name="Normal 4 4 3" xfId="1655"/>
    <cellStyle name="Normal 4 5" xfId="1656"/>
    <cellStyle name="Normal 4 6" xfId="1657"/>
    <cellStyle name="Normal 4 7" xfId="1658"/>
    <cellStyle name="Normal 40" xfId="1659"/>
    <cellStyle name="Normal 40 2" xfId="1660"/>
    <cellStyle name="Normal 41" xfId="1661"/>
    <cellStyle name="Normal 42" xfId="1662"/>
    <cellStyle name="Normal 43" xfId="1663"/>
    <cellStyle name="Normal 44" xfId="1664"/>
    <cellStyle name="Normal 45" xfId="1665"/>
    <cellStyle name="Normal 46" xfId="1666"/>
    <cellStyle name="Normal 47" xfId="1667"/>
    <cellStyle name="Normal 48" xfId="1668"/>
    <cellStyle name="Normal 49" xfId="1669"/>
    <cellStyle name="Normal 5" xfId="1670"/>
    <cellStyle name="Normal 5 10" xfId="1671"/>
    <cellStyle name="Normal 5 10 2" xfId="1672"/>
    <cellStyle name="Normal 5 10 2 2" xfId="1673"/>
    <cellStyle name="Normal 5 10 3" xfId="1674"/>
    <cellStyle name="Normal 5 10 4" xfId="1675"/>
    <cellStyle name="Normal 5 10 5" xfId="1676"/>
    <cellStyle name="Normal 5 11" xfId="1677"/>
    <cellStyle name="Normal 5 11 2" xfId="1678"/>
    <cellStyle name="Normal 5 12" xfId="1679"/>
    <cellStyle name="Normal 5 2" xfId="1680"/>
    <cellStyle name="Normal 5 2 2" xfId="1681"/>
    <cellStyle name="Normal 5 2 2 2" xfId="1682"/>
    <cellStyle name="Normal 5 2 2 2 2" xfId="1683"/>
    <cellStyle name="Normal 5 2 2 3" xfId="1684"/>
    <cellStyle name="Normal 5 2 2 3 2" xfId="1685"/>
    <cellStyle name="Normal 5 2 2 3 2 2" xfId="1686"/>
    <cellStyle name="Normal 5 2 2 3 2 2 2" xfId="1687"/>
    <cellStyle name="Normal 5 2 2 3 2 3" xfId="1688"/>
    <cellStyle name="Normal 5 2 2 3 3" xfId="1689"/>
    <cellStyle name="Normal 5 2 2 3 3 2" xfId="1690"/>
    <cellStyle name="Normal 5 2 2 3 3 2 2" xfId="1691"/>
    <cellStyle name="Normal 5 2 2 3 3 3" xfId="1692"/>
    <cellStyle name="Normal 5 2 2 3 4" xfId="1693"/>
    <cellStyle name="Normal 5 2 2 3 4 2" xfId="1694"/>
    <cellStyle name="Normal 5 2 2 3 5" xfId="1695"/>
    <cellStyle name="Normal 5 2 2 4" xfId="1696"/>
    <cellStyle name="Normal 5 2 2 4 2" xfId="1697"/>
    <cellStyle name="Normal 5 2 2 4 2 2" xfId="1698"/>
    <cellStyle name="Normal 5 2 2 4 2 2 2" xfId="1699"/>
    <cellStyle name="Normal 5 2 2 4 2 3" xfId="1700"/>
    <cellStyle name="Normal 5 2 2 4 3" xfId="1701"/>
    <cellStyle name="Normal 5 2 2 4 3 2" xfId="1702"/>
    <cellStyle name="Normal 5 2 2 4 3 2 2" xfId="1703"/>
    <cellStyle name="Normal 5 2 2 4 3 3" xfId="1704"/>
    <cellStyle name="Normal 5 2 2 4 4" xfId="1705"/>
    <cellStyle name="Normal 5 2 2 4 4 2" xfId="1706"/>
    <cellStyle name="Normal 5 2 2 4 5" xfId="1707"/>
    <cellStyle name="Normal 5 2 2 5" xfId="1708"/>
    <cellStyle name="Normal 5 2 2 5 2" xfId="1709"/>
    <cellStyle name="Normal 5 2 2 5 2 2" xfId="1710"/>
    <cellStyle name="Normal 5 2 2 5 2 2 2" xfId="1711"/>
    <cellStyle name="Normal 5 2 2 5 2 3" xfId="1712"/>
    <cellStyle name="Normal 5 2 2 5 3" xfId="1713"/>
    <cellStyle name="Normal 5 2 2 5 3 2" xfId="1714"/>
    <cellStyle name="Normal 5 2 2 5 3 2 2" xfId="1715"/>
    <cellStyle name="Normal 5 2 2 5 3 3" xfId="1716"/>
    <cellStyle name="Normal 5 2 2 5 4" xfId="1717"/>
    <cellStyle name="Normal 5 2 2 5 4 2" xfId="1718"/>
    <cellStyle name="Normal 5 2 2 5 5" xfId="1719"/>
    <cellStyle name="Normal 5 2 2 6" xfId="1720"/>
    <cellStyle name="Normal 5 2 2 6 2" xfId="1721"/>
    <cellStyle name="Normal 5 2 2 6 2 2" xfId="1722"/>
    <cellStyle name="Normal 5 2 2 6 3" xfId="1723"/>
    <cellStyle name="Normal 5 2 2 7" xfId="1724"/>
    <cellStyle name="Normal 5 2 2 7 2" xfId="1725"/>
    <cellStyle name="Normal 5 2 2 7 2 2" xfId="1726"/>
    <cellStyle name="Normal 5 2 2 7 3" xfId="1727"/>
    <cellStyle name="Normal 5 2 2 8" xfId="1728"/>
    <cellStyle name="Normal 5 2 2 8 2" xfId="1729"/>
    <cellStyle name="Normal 5 2 2 9" xfId="1730"/>
    <cellStyle name="Normal 5 2 3" xfId="1731"/>
    <cellStyle name="Normal 5 3" xfId="1732"/>
    <cellStyle name="Normal 5 4" xfId="1733"/>
    <cellStyle name="Normal 5 4 2" xfId="1734"/>
    <cellStyle name="Normal 5 5" xfId="1735"/>
    <cellStyle name="Normal 5 5 2" xfId="1736"/>
    <cellStyle name="Normal 5 6" xfId="1737"/>
    <cellStyle name="Normal 5 6 2" xfId="1738"/>
    <cellStyle name="Normal 5 6 2 2" xfId="1739"/>
    <cellStyle name="Normal 5 6 2 2 2" xfId="1740"/>
    <cellStyle name="Normal 5 6 2 3" xfId="1741"/>
    <cellStyle name="Normal 5 6 3" xfId="1742"/>
    <cellStyle name="Normal 5 6 3 2" xfId="1743"/>
    <cellStyle name="Normal 5 6 3 2 2" xfId="1744"/>
    <cellStyle name="Normal 5 6 3 3" xfId="1745"/>
    <cellStyle name="Normal 5 6 4" xfId="1746"/>
    <cellStyle name="Normal 5 6 4 2" xfId="1747"/>
    <cellStyle name="Normal 5 6 5" xfId="1748"/>
    <cellStyle name="Normal 5 7" xfId="1749"/>
    <cellStyle name="Normal 5 7 2" xfId="1750"/>
    <cellStyle name="Normal 5 7 2 2" xfId="1751"/>
    <cellStyle name="Normal 5 7 2 2 2" xfId="1752"/>
    <cellStyle name="Normal 5 7 2 3" xfId="1753"/>
    <cellStyle name="Normal 5 7 3" xfId="1754"/>
    <cellStyle name="Normal 5 7 3 2" xfId="1755"/>
    <cellStyle name="Normal 5 7 3 2 2" xfId="1756"/>
    <cellStyle name="Normal 5 7 3 3" xfId="1757"/>
    <cellStyle name="Normal 5 7 4" xfId="1758"/>
    <cellStyle name="Normal 5 7 4 2" xfId="1759"/>
    <cellStyle name="Normal 5 7 5" xfId="1760"/>
    <cellStyle name="Normal 5 8" xfId="1761"/>
    <cellStyle name="Normal 5 8 2" xfId="1762"/>
    <cellStyle name="Normal 5 8 2 2" xfId="1763"/>
    <cellStyle name="Normal 5 8 2 2 2" xfId="1764"/>
    <cellStyle name="Normal 5 8 2 3" xfId="1765"/>
    <cellStyle name="Normal 5 8 3" xfId="1766"/>
    <cellStyle name="Normal 5 8 3 2" xfId="1767"/>
    <cellStyle name="Normal 5 8 3 2 2" xfId="1768"/>
    <cellStyle name="Normal 5 8 3 3" xfId="1769"/>
    <cellStyle name="Normal 5 8 4" xfId="1770"/>
    <cellStyle name="Normal 5 8 4 2" xfId="1771"/>
    <cellStyle name="Normal 5 8 5" xfId="1772"/>
    <cellStyle name="Normal 5 9" xfId="1773"/>
    <cellStyle name="Normal 5 9 2" xfId="1774"/>
    <cellStyle name="Normal 5 9 2 2" xfId="1775"/>
    <cellStyle name="Normal 5 9 3" xfId="1776"/>
    <cellStyle name="Normal 50" xfId="1777"/>
    <cellStyle name="Normal 51" xfId="1778"/>
    <cellStyle name="Normal 52" xfId="1779"/>
    <cellStyle name="Normal 53" xfId="1780"/>
    <cellStyle name="Normal 54" xfId="1781"/>
    <cellStyle name="Normal 55" xfId="1782"/>
    <cellStyle name="Normal 56" xfId="1783"/>
    <cellStyle name="Normal 57" xfId="1784"/>
    <cellStyle name="Normal 58" xfId="1785"/>
    <cellStyle name="Normal 59" xfId="1786"/>
    <cellStyle name="Normal 6" xfId="1787"/>
    <cellStyle name="Normal 6 2" xfId="1788"/>
    <cellStyle name="Normal 6 2 2" xfId="1789"/>
    <cellStyle name="Normal 6 3" xfId="1790"/>
    <cellStyle name="Normal 6 3 2" xfId="1791"/>
    <cellStyle name="Normal 6 3 3" xfId="1792"/>
    <cellStyle name="Normal 6 4" xfId="1793"/>
    <cellStyle name="Normal 6 5" xfId="1794"/>
    <cellStyle name="Normal 60" xfId="1795"/>
    <cellStyle name="Normal 61" xfId="1796"/>
    <cellStyle name="Normal 62" xfId="1797"/>
    <cellStyle name="Normal 63" xfId="1798"/>
    <cellStyle name="Normal 64" xfId="1799"/>
    <cellStyle name="Normal 65" xfId="1800"/>
    <cellStyle name="Normal 66" xfId="1801"/>
    <cellStyle name="Normal 67" xfId="1802"/>
    <cellStyle name="Normal 68" xfId="1803"/>
    <cellStyle name="Normal 69" xfId="1804"/>
    <cellStyle name="Normal 7" xfId="1805"/>
    <cellStyle name="Normal 7 2" xfId="1806"/>
    <cellStyle name="Normal 7 2 2" xfId="1807"/>
    <cellStyle name="Normal 7 3" xfId="1808"/>
    <cellStyle name="Normal 7 3 2" xfId="1809"/>
    <cellStyle name="Normal 7 3 2 2" xfId="1810"/>
    <cellStyle name="Normal 7 3 2 2 2" xfId="1811"/>
    <cellStyle name="Normal 7 3 2 3" xfId="1812"/>
    <cellStyle name="Normal 7 3 3" xfId="1813"/>
    <cellStyle name="Normal 7 3 3 2" xfId="1814"/>
    <cellStyle name="Normal 7 3 3 2 2" xfId="1815"/>
    <cellStyle name="Normal 7 3 3 3" xfId="1816"/>
    <cellStyle name="Normal 7 3 4" xfId="1817"/>
    <cellStyle name="Normal 7 3 4 2" xfId="1818"/>
    <cellStyle name="Normal 7 3 5" xfId="1819"/>
    <cellStyle name="Normal 7 4" xfId="1820"/>
    <cellStyle name="Normal 70" xfId="1821"/>
    <cellStyle name="Normal 71" xfId="1822"/>
    <cellStyle name="Normal 72" xfId="1823"/>
    <cellStyle name="Normal 73" xfId="1824"/>
    <cellStyle name="Normal 8" xfId="1825"/>
    <cellStyle name="Normal 8 2" xfId="1826"/>
    <cellStyle name="Normal 8 2 2" xfId="1827"/>
    <cellStyle name="Normal 8 2 2 2" xfId="1828"/>
    <cellStyle name="Normal 8 2 2 3" xfId="1829"/>
    <cellStyle name="Normal 8 3" xfId="1830"/>
    <cellStyle name="Normal 8 3 2" xfId="1831"/>
    <cellStyle name="Normal 8 3 3" xfId="1832"/>
    <cellStyle name="Normal 8 4" xfId="1833"/>
    <cellStyle name="Normal 8 4 2" xfId="1834"/>
    <cellStyle name="Normal 8 4 2 2" xfId="1835"/>
    <cellStyle name="Normal 8 4 2 2 2" xfId="1836"/>
    <cellStyle name="Normal 8 4 2 3" xfId="1837"/>
    <cellStyle name="Normal 8 4 3" xfId="1838"/>
    <cellStyle name="Normal 8 4 3 2" xfId="1839"/>
    <cellStyle name="Normal 8 4 3 2 2" xfId="1840"/>
    <cellStyle name="Normal 8 4 3 3" xfId="1841"/>
    <cellStyle name="Normal 8 4 4" xfId="1842"/>
    <cellStyle name="Normal 8 4 4 2" xfId="1843"/>
    <cellStyle name="Normal 8 4 5" xfId="1844"/>
    <cellStyle name="Normal 8 5" xfId="1845"/>
    <cellStyle name="Normal 9" xfId="1846"/>
    <cellStyle name="Normal 9 2" xfId="1847"/>
    <cellStyle name="Normal 9 2 2" xfId="1848"/>
    <cellStyle name="Normal 9 2 2 2" xfId="1849"/>
    <cellStyle name="Normal 9 2 3" xfId="1850"/>
    <cellStyle name="Normal 9 2 4" xfId="1851"/>
    <cellStyle name="Normal 9 3" xfId="1852"/>
    <cellStyle name="Normal 9 3 2" xfId="1853"/>
    <cellStyle name="Normal 9 3 2 2" xfId="1854"/>
    <cellStyle name="Normal 9 4" xfId="1855"/>
    <cellStyle name="Normal 9 4 2" xfId="1856"/>
    <cellStyle name="Normal 9 5" xfId="1857"/>
    <cellStyle name="Normal 9 5 2" xfId="1858"/>
    <cellStyle name="Normal 9 6" xfId="1859"/>
    <cellStyle name="Normal 9 6 2" xfId="1860"/>
    <cellStyle name="Normal 9 6 2 2" xfId="1861"/>
    <cellStyle name="Normal 9 6 3" xfId="1862"/>
    <cellStyle name="Normal 9 7" xfId="1863"/>
    <cellStyle name="Note 2" xfId="1864"/>
    <cellStyle name="Note 2 2" xfId="1865"/>
    <cellStyle name="Note 2 2 2" xfId="1866"/>
    <cellStyle name="Note 2 2 2 2" xfId="1867"/>
    <cellStyle name="Note 2 2 2 2 2" xfId="1868"/>
    <cellStyle name="Note 2 2 2 3" xfId="1869"/>
    <cellStyle name="Note 2 2 2 3 2" xfId="1870"/>
    <cellStyle name="Note 2 2 2 4" xfId="1871"/>
    <cellStyle name="Note 2 2 3" xfId="1872"/>
    <cellStyle name="Note 2 2 3 2" xfId="1873"/>
    <cellStyle name="Note 2 2 4" xfId="1874"/>
    <cellStyle name="Note 2 3" xfId="1875"/>
    <cellStyle name="Note 2 4" xfId="1876"/>
    <cellStyle name="Note 2 4 2" xfId="1877"/>
    <cellStyle name="Note 2 4 2 2" xfId="1878"/>
    <cellStyle name="Note 2 4 2 2 2" xfId="1879"/>
    <cellStyle name="Note 2 4 2 3" xfId="1880"/>
    <cellStyle name="Note 2 4 3" xfId="1881"/>
    <cellStyle name="Note 2 4 3 2" xfId="1882"/>
    <cellStyle name="Note 2 4 4" xfId="1883"/>
    <cellStyle name="Note 2 5" xfId="1884"/>
    <cellStyle name="Note 2 5 2" xfId="1885"/>
    <cellStyle name="Note 2 5 2 2" xfId="1886"/>
    <cellStyle name="Note 2 5 3" xfId="1887"/>
    <cellStyle name="Note 2 6" xfId="1888"/>
    <cellStyle name="Note 2 6 2" xfId="1889"/>
    <cellStyle name="Note 2 7" xfId="1890"/>
    <cellStyle name="Note 2 7 2" xfId="1891"/>
    <cellStyle name="Note 3" xfId="1892"/>
    <cellStyle name="Note 3 2" xfId="1893"/>
    <cellStyle name="Note 3 2 2" xfId="1894"/>
    <cellStyle name="Note 3 2 2 2" xfId="1895"/>
    <cellStyle name="Note 3 2 2 2 2" xfId="1896"/>
    <cellStyle name="Note 3 2 2 3" xfId="1897"/>
    <cellStyle name="Note 3 2 3" xfId="1898"/>
    <cellStyle name="Note 3 2 3 2" xfId="1899"/>
    <cellStyle name="Note 3 2 3 2 2" xfId="1900"/>
    <cellStyle name="Note 3 2 4" xfId="1901"/>
    <cellStyle name="Note 3 2 5" xfId="1902"/>
    <cellStyle name="Note 3 2 6" xfId="1903"/>
    <cellStyle name="Note 3 2 7" xfId="1904"/>
    <cellStyle name="Note 3 3" xfId="1905"/>
    <cellStyle name="Note 3 3 2" xfId="1906"/>
    <cellStyle name="Note 3 3 2 2" xfId="1907"/>
    <cellStyle name="Note 3 3 2 2 2" xfId="1908"/>
    <cellStyle name="Note 3 3 2 3" xfId="1909"/>
    <cellStyle name="Note 3 3 3" xfId="1910"/>
    <cellStyle name="Note 3 3 3 2" xfId="1911"/>
    <cellStyle name="Note 3 3 4" xfId="1912"/>
    <cellStyle name="Note 3 4" xfId="1913"/>
    <cellStyle name="Note 3 4 2" xfId="1914"/>
    <cellStyle name="Note 3 4 2 2" xfId="1915"/>
    <cellStyle name="Note 3 4 3" xfId="1916"/>
    <cellStyle name="Note 3 5" xfId="1917"/>
    <cellStyle name="Note 3 5 2" xfId="1918"/>
    <cellStyle name="Note 3 6" xfId="1919"/>
    <cellStyle name="Note 4" xfId="1920"/>
    <cellStyle name="Note 4 2" xfId="1921"/>
    <cellStyle name="Note 4 2 2" xfId="1922"/>
    <cellStyle name="Note 4 2 2 2" xfId="1923"/>
    <cellStyle name="Note 4 2 2 2 2" xfId="1924"/>
    <cellStyle name="Note 4 2 2 3" xfId="1925"/>
    <cellStyle name="Note 4 2 3" xfId="1926"/>
    <cellStyle name="Note 4 2 3 2" xfId="1927"/>
    <cellStyle name="Note 4 2 4" xfId="1928"/>
    <cellStyle name="Note 4 3" xfId="1929"/>
    <cellStyle name="Note 4 3 2" xfId="1930"/>
    <cellStyle name="Note 4 3 2 2" xfId="1931"/>
    <cellStyle name="Note 4 3 2 2 2" xfId="1932"/>
    <cellStyle name="Note 4 3 2 3" xfId="1933"/>
    <cellStyle name="Note 4 3 3" xfId="1934"/>
    <cellStyle name="Note 4 3 3 2" xfId="1935"/>
    <cellStyle name="Note 4 3 4" xfId="1936"/>
    <cellStyle name="Note 4 4" xfId="1937"/>
    <cellStyle name="Note 4 4 2" xfId="1938"/>
    <cellStyle name="Note 4 4 2 2" xfId="1939"/>
    <cellStyle name="Note 4 4 3" xfId="1940"/>
    <cellStyle name="Note 4 5" xfId="1941"/>
    <cellStyle name="Note 4 5 2" xfId="1942"/>
    <cellStyle name="Note 4 6" xfId="1943"/>
    <cellStyle name="Note 5" xfId="1944"/>
    <cellStyle name="Note 5 2" xfId="1945"/>
    <cellStyle name="Note 5 2 2" xfId="1946"/>
    <cellStyle name="Note 5 2 2 2" xfId="1947"/>
    <cellStyle name="Note 5 2 2 2 2" xfId="1948"/>
    <cellStyle name="Note 5 2 2 3" xfId="1949"/>
    <cellStyle name="Note 5 2 3" xfId="1950"/>
    <cellStyle name="Note 5 2 3 2" xfId="1951"/>
    <cellStyle name="Note 5 2 4" xfId="1952"/>
    <cellStyle name="Note 5 3" xfId="1953"/>
    <cellStyle name="Note 5 3 2" xfId="1954"/>
    <cellStyle name="Note 5 3 2 2" xfId="1955"/>
    <cellStyle name="Note 5 3 2 2 2" xfId="1956"/>
    <cellStyle name="Note 5 3 2 3" xfId="1957"/>
    <cellStyle name="Note 5 3 3" xfId="1958"/>
    <cellStyle name="Note 5 3 3 2" xfId="1959"/>
    <cellStyle name="Note 5 3 4" xfId="1960"/>
    <cellStyle name="Note 5 4" xfId="1961"/>
    <cellStyle name="Note 5 4 2" xfId="1962"/>
    <cellStyle name="Note 5 4 2 2" xfId="1963"/>
    <cellStyle name="Note 5 4 3" xfId="1964"/>
    <cellStyle name="Note 5 5" xfId="1965"/>
    <cellStyle name="Note 5 5 2" xfId="1966"/>
    <cellStyle name="Note 5 6" xfId="1967"/>
    <cellStyle name="Note 6" xfId="1968"/>
    <cellStyle name="Note 6 2" xfId="1969"/>
    <cellStyle name="Note 6 2 2" xfId="1970"/>
    <cellStyle name="Note 6 2 2 2" xfId="1971"/>
    <cellStyle name="Note 6 2 2 2 2" xfId="1972"/>
    <cellStyle name="Note 6 2 2 3" xfId="1973"/>
    <cellStyle name="Note 6 2 3" xfId="1974"/>
    <cellStyle name="Note 6 2 3 2" xfId="1975"/>
    <cellStyle name="Note 6 2 4" xfId="1976"/>
    <cellStyle name="Note 6 3" xfId="1977"/>
    <cellStyle name="Note 6 3 2" xfId="1978"/>
    <cellStyle name="Note 6 3 2 2" xfId="1979"/>
    <cellStyle name="Note 6 3 2 2 2" xfId="1980"/>
    <cellStyle name="Note 6 3 2 3" xfId="1981"/>
    <cellStyle name="Note 6 3 3" xfId="1982"/>
    <cellStyle name="Note 6 3 3 2" xfId="1983"/>
    <cellStyle name="Note 6 3 4" xfId="1984"/>
    <cellStyle name="Note 6 4" xfId="1985"/>
    <cellStyle name="Note 6 4 2" xfId="1986"/>
    <cellStyle name="Note 6 4 2 2" xfId="1987"/>
    <cellStyle name="Note 6 4 3" xfId="1988"/>
    <cellStyle name="Note 6 5" xfId="1989"/>
    <cellStyle name="Note 6 5 2" xfId="1990"/>
    <cellStyle name="Note 6 6" xfId="1991"/>
    <cellStyle name="Note 7" xfId="1992"/>
    <cellStyle name="Note 8" xfId="1993"/>
    <cellStyle name="Option" xfId="1994"/>
    <cellStyle name="Output 2" xfId="1995"/>
    <cellStyle name="Output 2 2" xfId="1996"/>
    <cellStyle name="Output 3" xfId="1997"/>
    <cellStyle name="Output 3 2" xfId="1998"/>
    <cellStyle name="Output 3 2 2" xfId="1999"/>
    <cellStyle name="Output 3 2 2 2" xfId="2000"/>
    <cellStyle name="Output 3 2 3" xfId="2001"/>
    <cellStyle name="Output 3 3" xfId="2002"/>
    <cellStyle name="Output 3 3 2" xfId="2003"/>
    <cellStyle name="Output 3 3 2 2" xfId="2004"/>
    <cellStyle name="Output 3 3 3" xfId="2005"/>
    <cellStyle name="Output 3 4" xfId="2006"/>
    <cellStyle name="Output 3 4 2" xfId="2007"/>
    <cellStyle name="Output 3 4 2 2" xfId="2008"/>
    <cellStyle name="Output 3 4 3" xfId="2009"/>
    <cellStyle name="Output 3 5" xfId="2010"/>
    <cellStyle name="Output 3 5 2" xfId="2011"/>
    <cellStyle name="Output 3 5 3" xfId="2012"/>
    <cellStyle name="Output 3 6" xfId="2013"/>
    <cellStyle name="Output 4" xfId="2014"/>
    <cellStyle name="Output 5" xfId="2015"/>
    <cellStyle name="Output Amounts" xfId="2016"/>
    <cellStyle name="Output Column Headings" xfId="2017"/>
    <cellStyle name="Output Line Items" xfId="2018"/>
    <cellStyle name="Output Report Heading" xfId="2019"/>
    <cellStyle name="Output Report Title" xfId="2020"/>
    <cellStyle name="Percent +/-" xfId="2021"/>
    <cellStyle name="Percent 10" xfId="2022"/>
    <cellStyle name="Percent 11" xfId="2023"/>
    <cellStyle name="Percent 12" xfId="2024"/>
    <cellStyle name="Percent 13" xfId="2025"/>
    <cellStyle name="Percent 14" xfId="2026"/>
    <cellStyle name="Percent 15" xfId="2027"/>
    <cellStyle name="Percent 16" xfId="2028"/>
    <cellStyle name="Percent 17" xfId="2029"/>
    <cellStyle name="Percent 18" xfId="2030"/>
    <cellStyle name="Percent 19" xfId="2031"/>
    <cellStyle name="Percent 2" xfId="2032"/>
    <cellStyle name="Percent 2 2" xfId="2033"/>
    <cellStyle name="Percent 2 2 10" xfId="2034"/>
    <cellStyle name="Percent 2 2 2" xfId="2035"/>
    <cellStyle name="Percent 2 2 2 2" xfId="2036"/>
    <cellStyle name="Percent 2 2 2 2 2" xfId="2037"/>
    <cellStyle name="Percent 2 2 2 2 2 2" xfId="2038"/>
    <cellStyle name="Percent 2 2 2 2 2 2 2" xfId="2039"/>
    <cellStyle name="Percent 2 2 2 2 2 3" xfId="2040"/>
    <cellStyle name="Percent 2 2 2 2 3" xfId="2041"/>
    <cellStyle name="Percent 2 2 2 2 3 2" xfId="2042"/>
    <cellStyle name="Percent 2 2 2 2 4" xfId="2043"/>
    <cellStyle name="Percent 2 2 2 3" xfId="2044"/>
    <cellStyle name="Percent 2 2 2 3 2" xfId="2045"/>
    <cellStyle name="Percent 2 2 2 3 2 2" xfId="2046"/>
    <cellStyle name="Percent 2 2 2 3 2 2 2" xfId="2047"/>
    <cellStyle name="Percent 2 2 2 3 2 3" xfId="2048"/>
    <cellStyle name="Percent 2 2 2 3 3" xfId="2049"/>
    <cellStyle name="Percent 2 2 2 3 3 2" xfId="2050"/>
    <cellStyle name="Percent 2 2 2 3 4" xfId="2051"/>
    <cellStyle name="Percent 2 2 2 4" xfId="2052"/>
    <cellStyle name="Percent 2 2 2 4 2" xfId="2053"/>
    <cellStyle name="Percent 2 2 2 4 2 2" xfId="2054"/>
    <cellStyle name="Percent 2 2 2 4 3" xfId="2055"/>
    <cellStyle name="Percent 2 2 2 5" xfId="2056"/>
    <cellStyle name="Percent 2 2 2 5 2" xfId="2057"/>
    <cellStyle name="Percent 2 2 2 6" xfId="2058"/>
    <cellStyle name="Percent 2 2 3" xfId="2059"/>
    <cellStyle name="Percent 2 2 3 2" xfId="2060"/>
    <cellStyle name="Percent 2 2 3 2 2" xfId="2061"/>
    <cellStyle name="Percent 2 2 3 2 2 2" xfId="2062"/>
    <cellStyle name="Percent 2 2 3 2 2 2 2" xfId="2063"/>
    <cellStyle name="Percent 2 2 3 2 2 3" xfId="2064"/>
    <cellStyle name="Percent 2 2 3 2 3" xfId="2065"/>
    <cellStyle name="Percent 2 2 3 2 3 2" xfId="2066"/>
    <cellStyle name="Percent 2 2 3 2 4" xfId="2067"/>
    <cellStyle name="Percent 2 2 3 3" xfId="2068"/>
    <cellStyle name="Percent 2 2 3 3 2" xfId="2069"/>
    <cellStyle name="Percent 2 2 3 3 2 2" xfId="2070"/>
    <cellStyle name="Percent 2 2 3 3 2 2 2" xfId="2071"/>
    <cellStyle name="Percent 2 2 3 3 2 3" xfId="2072"/>
    <cellStyle name="Percent 2 2 3 3 3" xfId="2073"/>
    <cellStyle name="Percent 2 2 3 3 3 2" xfId="2074"/>
    <cellStyle name="Percent 2 2 3 3 4" xfId="2075"/>
    <cellStyle name="Percent 2 2 3 4" xfId="2076"/>
    <cellStyle name="Percent 2 2 3 4 2" xfId="2077"/>
    <cellStyle name="Percent 2 2 3 4 2 2" xfId="2078"/>
    <cellStyle name="Percent 2 2 3 4 3" xfId="2079"/>
    <cellStyle name="Percent 2 2 3 5" xfId="2080"/>
    <cellStyle name="Percent 2 2 3 5 2" xfId="2081"/>
    <cellStyle name="Percent 2 2 3 6" xfId="2082"/>
    <cellStyle name="Percent 2 2 4" xfId="2083"/>
    <cellStyle name="Percent 2 2 4 2" xfId="2084"/>
    <cellStyle name="Percent 2 2 4 2 2" xfId="2085"/>
    <cellStyle name="Percent 2 2 4 2 2 2" xfId="2086"/>
    <cellStyle name="Percent 2 2 4 2 2 2 2" xfId="2087"/>
    <cellStyle name="Percent 2 2 4 2 2 3" xfId="2088"/>
    <cellStyle name="Percent 2 2 4 2 3" xfId="2089"/>
    <cellStyle name="Percent 2 2 4 2 3 2" xfId="2090"/>
    <cellStyle name="Percent 2 2 4 2 4" xfId="2091"/>
    <cellStyle name="Percent 2 2 4 3" xfId="2092"/>
    <cellStyle name="Percent 2 2 4 3 2" xfId="2093"/>
    <cellStyle name="Percent 2 2 4 3 2 2" xfId="2094"/>
    <cellStyle name="Percent 2 2 4 3 2 2 2" xfId="2095"/>
    <cellStyle name="Percent 2 2 4 3 2 3" xfId="2096"/>
    <cellStyle name="Percent 2 2 4 3 3" xfId="2097"/>
    <cellStyle name="Percent 2 2 4 3 3 2" xfId="2098"/>
    <cellStyle name="Percent 2 2 4 3 4" xfId="2099"/>
    <cellStyle name="Percent 2 2 4 4" xfId="2100"/>
    <cellStyle name="Percent 2 2 4 4 2" xfId="2101"/>
    <cellStyle name="Percent 2 2 4 4 2 2" xfId="2102"/>
    <cellStyle name="Percent 2 2 4 4 3" xfId="2103"/>
    <cellStyle name="Percent 2 2 4 5" xfId="2104"/>
    <cellStyle name="Percent 2 2 4 5 2" xfId="2105"/>
    <cellStyle name="Percent 2 2 4 6" xfId="2106"/>
    <cellStyle name="Percent 2 2 5" xfId="2107"/>
    <cellStyle name="Percent 2 2 5 2" xfId="2108"/>
    <cellStyle name="Percent 2 2 5 2 2" xfId="2109"/>
    <cellStyle name="Percent 2 2 5 2 2 2" xfId="2110"/>
    <cellStyle name="Percent 2 2 5 2 3" xfId="2111"/>
    <cellStyle name="Percent 2 2 5 3" xfId="2112"/>
    <cellStyle name="Percent 2 2 5 3 2" xfId="2113"/>
    <cellStyle name="Percent 2 2 5 4" xfId="2114"/>
    <cellStyle name="Percent 2 2 6" xfId="2115"/>
    <cellStyle name="Percent 2 2 6 2" xfId="2116"/>
    <cellStyle name="Percent 2 2 6 2 2" xfId="2117"/>
    <cellStyle name="Percent 2 2 6 2 2 2" xfId="2118"/>
    <cellStyle name="Percent 2 2 6 2 3" xfId="2119"/>
    <cellStyle name="Percent 2 2 6 3" xfId="2120"/>
    <cellStyle name="Percent 2 2 6 3 2" xfId="2121"/>
    <cellStyle name="Percent 2 2 6 4" xfId="2122"/>
    <cellStyle name="Percent 2 2 7" xfId="2123"/>
    <cellStyle name="Percent 2 2 7 2" xfId="2124"/>
    <cellStyle name="Percent 2 2 7 2 2" xfId="2125"/>
    <cellStyle name="Percent 2 2 7 3" xfId="2126"/>
    <cellStyle name="Percent 2 2 8" xfId="2127"/>
    <cellStyle name="Percent 2 2 8 2" xfId="2128"/>
    <cellStyle name="Percent 2 2 9" xfId="2129"/>
    <cellStyle name="Percent 2 3" xfId="2130"/>
    <cellStyle name="Percent 2 3 2" xfId="2131"/>
    <cellStyle name="Percent 2 3 2 2" xfId="2132"/>
    <cellStyle name="Percent 2 3 2 2 2" xfId="2133"/>
    <cellStyle name="Percent 2 3 2 2 2 2" xfId="2134"/>
    <cellStyle name="Percent 2 3 2 2 2 2 2" xfId="2135"/>
    <cellStyle name="Percent 2 3 2 2 2 3" xfId="2136"/>
    <cellStyle name="Percent 2 3 2 2 3" xfId="2137"/>
    <cellStyle name="Percent 2 3 2 2 3 2" xfId="2138"/>
    <cellStyle name="Percent 2 3 2 2 4" xfId="2139"/>
    <cellStyle name="Percent 2 3 2 3" xfId="2140"/>
    <cellStyle name="Percent 2 3 2 3 2" xfId="2141"/>
    <cellStyle name="Percent 2 3 2 3 2 2" xfId="2142"/>
    <cellStyle name="Percent 2 3 2 3 2 2 2" xfId="2143"/>
    <cellStyle name="Percent 2 3 2 3 2 3" xfId="2144"/>
    <cellStyle name="Percent 2 3 2 3 3" xfId="2145"/>
    <cellStyle name="Percent 2 3 2 3 3 2" xfId="2146"/>
    <cellStyle name="Percent 2 3 2 3 4" xfId="2147"/>
    <cellStyle name="Percent 2 3 2 4" xfId="2148"/>
    <cellStyle name="Percent 2 3 2 4 2" xfId="2149"/>
    <cellStyle name="Percent 2 3 2 4 2 2" xfId="2150"/>
    <cellStyle name="Percent 2 3 2 4 3" xfId="2151"/>
    <cellStyle name="Percent 2 3 2 5" xfId="2152"/>
    <cellStyle name="Percent 2 3 2 5 2" xfId="2153"/>
    <cellStyle name="Percent 2 3 2 6" xfId="2154"/>
    <cellStyle name="Percent 2 3 3" xfId="2155"/>
    <cellStyle name="Percent 2 3 3 2" xfId="2156"/>
    <cellStyle name="Percent 2 3 3 2 2" xfId="2157"/>
    <cellStyle name="Percent 2 3 3 2 2 2" xfId="2158"/>
    <cellStyle name="Percent 2 3 3 2 2 2 2" xfId="2159"/>
    <cellStyle name="Percent 2 3 3 2 2 3" xfId="2160"/>
    <cellStyle name="Percent 2 3 3 2 3" xfId="2161"/>
    <cellStyle name="Percent 2 3 3 2 3 2" xfId="2162"/>
    <cellStyle name="Percent 2 3 3 2 4" xfId="2163"/>
    <cellStyle name="Percent 2 3 3 3" xfId="2164"/>
    <cellStyle name="Percent 2 3 3 3 2" xfId="2165"/>
    <cellStyle name="Percent 2 3 3 3 2 2" xfId="2166"/>
    <cellStyle name="Percent 2 3 3 3 2 2 2" xfId="2167"/>
    <cellStyle name="Percent 2 3 3 3 2 3" xfId="2168"/>
    <cellStyle name="Percent 2 3 3 3 3" xfId="2169"/>
    <cellStyle name="Percent 2 3 3 3 3 2" xfId="2170"/>
    <cellStyle name="Percent 2 3 3 3 4" xfId="2171"/>
    <cellStyle name="Percent 2 3 3 4" xfId="2172"/>
    <cellStyle name="Percent 2 3 3 4 2" xfId="2173"/>
    <cellStyle name="Percent 2 3 3 4 2 2" xfId="2174"/>
    <cellStyle name="Percent 2 3 3 4 3" xfId="2175"/>
    <cellStyle name="Percent 2 3 3 5" xfId="2176"/>
    <cellStyle name="Percent 2 3 3 5 2" xfId="2177"/>
    <cellStyle name="Percent 2 3 3 6" xfId="2178"/>
    <cellStyle name="Percent 2 3 4" xfId="2179"/>
    <cellStyle name="Percent 2 3 4 2" xfId="2180"/>
    <cellStyle name="Percent 2 3 4 2 2" xfId="2181"/>
    <cellStyle name="Percent 2 3 4 2 2 2" xfId="2182"/>
    <cellStyle name="Percent 2 3 4 2 2 2 2" xfId="2183"/>
    <cellStyle name="Percent 2 3 4 2 2 3" xfId="2184"/>
    <cellStyle name="Percent 2 3 4 2 3" xfId="2185"/>
    <cellStyle name="Percent 2 3 4 2 3 2" xfId="2186"/>
    <cellStyle name="Percent 2 3 4 2 4" xfId="2187"/>
    <cellStyle name="Percent 2 3 4 3" xfId="2188"/>
    <cellStyle name="Percent 2 3 4 3 2" xfId="2189"/>
    <cellStyle name="Percent 2 3 4 3 2 2" xfId="2190"/>
    <cellStyle name="Percent 2 3 4 3 2 2 2" xfId="2191"/>
    <cellStyle name="Percent 2 3 4 3 2 3" xfId="2192"/>
    <cellStyle name="Percent 2 3 4 3 3" xfId="2193"/>
    <cellStyle name="Percent 2 3 4 3 3 2" xfId="2194"/>
    <cellStyle name="Percent 2 3 4 3 4" xfId="2195"/>
    <cellStyle name="Percent 2 3 4 4" xfId="2196"/>
    <cellStyle name="Percent 2 3 4 4 2" xfId="2197"/>
    <cellStyle name="Percent 2 3 4 4 2 2" xfId="2198"/>
    <cellStyle name="Percent 2 3 4 4 3" xfId="2199"/>
    <cellStyle name="Percent 2 3 4 5" xfId="2200"/>
    <cellStyle name="Percent 2 3 4 5 2" xfId="2201"/>
    <cellStyle name="Percent 2 3 4 6" xfId="2202"/>
    <cellStyle name="Percent 2 3 5" xfId="2203"/>
    <cellStyle name="Percent 2 3 5 2" xfId="2204"/>
    <cellStyle name="Percent 2 3 5 2 2" xfId="2205"/>
    <cellStyle name="Percent 2 3 5 2 2 2" xfId="2206"/>
    <cellStyle name="Percent 2 3 5 2 3" xfId="2207"/>
    <cellStyle name="Percent 2 3 5 3" xfId="2208"/>
    <cellStyle name="Percent 2 3 5 3 2" xfId="2209"/>
    <cellStyle name="Percent 2 3 5 4" xfId="2210"/>
    <cellStyle name="Percent 2 3 6" xfId="2211"/>
    <cellStyle name="Percent 2 3 6 2" xfId="2212"/>
    <cellStyle name="Percent 2 3 6 2 2" xfId="2213"/>
    <cellStyle name="Percent 2 3 6 2 2 2" xfId="2214"/>
    <cellStyle name="Percent 2 3 6 2 3" xfId="2215"/>
    <cellStyle name="Percent 2 3 6 3" xfId="2216"/>
    <cellStyle name="Percent 2 3 6 3 2" xfId="2217"/>
    <cellStyle name="Percent 2 3 6 4" xfId="2218"/>
    <cellStyle name="Percent 2 3 7" xfId="2219"/>
    <cellStyle name="Percent 2 3 7 2" xfId="2220"/>
    <cellStyle name="Percent 2 3 7 2 2" xfId="2221"/>
    <cellStyle name="Percent 2 3 7 3" xfId="2222"/>
    <cellStyle name="Percent 2 3 8" xfId="2223"/>
    <cellStyle name="Percent 2 3 8 2" xfId="2224"/>
    <cellStyle name="Percent 2 3 9" xfId="2225"/>
    <cellStyle name="Percent 2 4" xfId="2226"/>
    <cellStyle name="Percent 2 5" xfId="2227"/>
    <cellStyle name="Percent 20" xfId="2228"/>
    <cellStyle name="Percent 21" xfId="2229"/>
    <cellStyle name="Percent 22" xfId="2230"/>
    <cellStyle name="Percent 23" xfId="2231"/>
    <cellStyle name="Percent 24" xfId="2232"/>
    <cellStyle name="Percent 25" xfId="2233"/>
    <cellStyle name="Percent 26" xfId="2234"/>
    <cellStyle name="Percent 27" xfId="2235"/>
    <cellStyle name="Percent 28" xfId="2236"/>
    <cellStyle name="Percent 29" xfId="2237"/>
    <cellStyle name="Percent 3" xfId="2238"/>
    <cellStyle name="Percent 3 10" xfId="2239"/>
    <cellStyle name="Percent 3 10 2" xfId="2240"/>
    <cellStyle name="Percent 3 2" xfId="2241"/>
    <cellStyle name="Percent 3 2 2" xfId="2242"/>
    <cellStyle name="Percent 3 2 2 2" xfId="2243"/>
    <cellStyle name="Percent 3 2 2 2 2" xfId="2244"/>
    <cellStyle name="Percent 3 2 2 2 2 2" xfId="2245"/>
    <cellStyle name="Percent 3 2 2 2 2 2 2" xfId="2246"/>
    <cellStyle name="Percent 3 2 2 2 2 3" xfId="2247"/>
    <cellStyle name="Percent 3 2 2 2 3" xfId="2248"/>
    <cellStyle name="Percent 3 2 2 2 3 2" xfId="2249"/>
    <cellStyle name="Percent 3 2 2 2 4" xfId="2250"/>
    <cellStyle name="Percent 3 2 2 3" xfId="2251"/>
    <cellStyle name="Percent 3 2 2 3 2" xfId="2252"/>
    <cellStyle name="Percent 3 2 2 3 2 2" xfId="2253"/>
    <cellStyle name="Percent 3 2 2 3 2 2 2" xfId="2254"/>
    <cellStyle name="Percent 3 2 2 3 2 3" xfId="2255"/>
    <cellStyle name="Percent 3 2 2 3 3" xfId="2256"/>
    <cellStyle name="Percent 3 2 2 3 3 2" xfId="2257"/>
    <cellStyle name="Percent 3 2 2 3 4" xfId="2258"/>
    <cellStyle name="Percent 3 2 2 4" xfId="2259"/>
    <cellStyle name="Percent 3 2 2 4 2" xfId="2260"/>
    <cellStyle name="Percent 3 2 2 4 2 2" xfId="2261"/>
    <cellStyle name="Percent 3 2 2 4 3" xfId="2262"/>
    <cellStyle name="Percent 3 2 2 5" xfId="2263"/>
    <cellStyle name="Percent 3 2 2 5 2" xfId="2264"/>
    <cellStyle name="Percent 3 2 2 6" xfId="2265"/>
    <cellStyle name="Percent 3 2 3" xfId="2266"/>
    <cellStyle name="Percent 3 2 3 2" xfId="2267"/>
    <cellStyle name="Percent 3 2 3 2 2" xfId="2268"/>
    <cellStyle name="Percent 3 2 3 2 2 2" xfId="2269"/>
    <cellStyle name="Percent 3 2 3 2 2 2 2" xfId="2270"/>
    <cellStyle name="Percent 3 2 3 2 2 3" xfId="2271"/>
    <cellStyle name="Percent 3 2 3 2 3" xfId="2272"/>
    <cellStyle name="Percent 3 2 3 2 3 2" xfId="2273"/>
    <cellStyle name="Percent 3 2 3 2 4" xfId="2274"/>
    <cellStyle name="Percent 3 2 3 3" xfId="2275"/>
    <cellStyle name="Percent 3 2 3 3 2" xfId="2276"/>
    <cellStyle name="Percent 3 2 3 3 2 2" xfId="2277"/>
    <cellStyle name="Percent 3 2 3 3 2 2 2" xfId="2278"/>
    <cellStyle name="Percent 3 2 3 3 2 3" xfId="2279"/>
    <cellStyle name="Percent 3 2 3 3 3" xfId="2280"/>
    <cellStyle name="Percent 3 2 3 3 3 2" xfId="2281"/>
    <cellStyle name="Percent 3 2 3 3 4" xfId="2282"/>
    <cellStyle name="Percent 3 2 3 4" xfId="2283"/>
    <cellStyle name="Percent 3 2 3 4 2" xfId="2284"/>
    <cellStyle name="Percent 3 2 3 4 2 2" xfId="2285"/>
    <cellStyle name="Percent 3 2 3 4 3" xfId="2286"/>
    <cellStyle name="Percent 3 2 3 5" xfId="2287"/>
    <cellStyle name="Percent 3 2 3 5 2" xfId="2288"/>
    <cellStyle name="Percent 3 2 3 6" xfId="2289"/>
    <cellStyle name="Percent 3 2 4" xfId="2290"/>
    <cellStyle name="Percent 3 2 4 2" xfId="2291"/>
    <cellStyle name="Percent 3 2 4 2 2" xfId="2292"/>
    <cellStyle name="Percent 3 2 4 2 2 2" xfId="2293"/>
    <cellStyle name="Percent 3 2 4 2 2 2 2" xfId="2294"/>
    <cellStyle name="Percent 3 2 4 2 2 3" xfId="2295"/>
    <cellStyle name="Percent 3 2 4 2 3" xfId="2296"/>
    <cellStyle name="Percent 3 2 4 2 3 2" xfId="2297"/>
    <cellStyle name="Percent 3 2 4 2 4" xfId="2298"/>
    <cellStyle name="Percent 3 2 4 3" xfId="2299"/>
    <cellStyle name="Percent 3 2 4 3 2" xfId="2300"/>
    <cellStyle name="Percent 3 2 4 3 2 2" xfId="2301"/>
    <cellStyle name="Percent 3 2 4 3 2 2 2" xfId="2302"/>
    <cellStyle name="Percent 3 2 4 3 2 3" xfId="2303"/>
    <cellStyle name="Percent 3 2 4 3 3" xfId="2304"/>
    <cellStyle name="Percent 3 2 4 3 3 2" xfId="2305"/>
    <cellStyle name="Percent 3 2 4 3 4" xfId="2306"/>
    <cellStyle name="Percent 3 2 4 4" xfId="2307"/>
    <cellStyle name="Percent 3 2 4 4 2" xfId="2308"/>
    <cellStyle name="Percent 3 2 4 4 2 2" xfId="2309"/>
    <cellStyle name="Percent 3 2 4 4 3" xfId="2310"/>
    <cellStyle name="Percent 3 2 4 5" xfId="2311"/>
    <cellStyle name="Percent 3 2 4 5 2" xfId="2312"/>
    <cellStyle name="Percent 3 2 4 6" xfId="2313"/>
    <cellStyle name="Percent 3 2 5" xfId="2314"/>
    <cellStyle name="Percent 3 2 5 2" xfId="2315"/>
    <cellStyle name="Percent 3 2 5 2 2" xfId="2316"/>
    <cellStyle name="Percent 3 2 5 2 2 2" xfId="2317"/>
    <cellStyle name="Percent 3 2 5 2 3" xfId="2318"/>
    <cellStyle name="Percent 3 2 5 3" xfId="2319"/>
    <cellStyle name="Percent 3 2 5 3 2" xfId="2320"/>
    <cellStyle name="Percent 3 2 5 4" xfId="2321"/>
    <cellStyle name="Percent 3 2 6" xfId="2322"/>
    <cellStyle name="Percent 3 2 6 2" xfId="2323"/>
    <cellStyle name="Percent 3 2 6 2 2" xfId="2324"/>
    <cellStyle name="Percent 3 2 6 2 2 2" xfId="2325"/>
    <cellStyle name="Percent 3 2 6 2 3" xfId="2326"/>
    <cellStyle name="Percent 3 2 6 3" xfId="2327"/>
    <cellStyle name="Percent 3 2 6 3 2" xfId="2328"/>
    <cellStyle name="Percent 3 2 6 4" xfId="2329"/>
    <cellStyle name="Percent 3 2 7" xfId="2330"/>
    <cellStyle name="Percent 3 2 7 2" xfId="2331"/>
    <cellStyle name="Percent 3 2 7 2 2" xfId="2332"/>
    <cellStyle name="Percent 3 2 7 3" xfId="2333"/>
    <cellStyle name="Percent 3 2 8" xfId="2334"/>
    <cellStyle name="Percent 3 2 8 2" xfId="2335"/>
    <cellStyle name="Percent 3 2 9" xfId="2336"/>
    <cellStyle name="Percent 3 3" xfId="2337"/>
    <cellStyle name="Percent 3 4" xfId="2338"/>
    <cellStyle name="Percent 3 4 2" xfId="2339"/>
    <cellStyle name="Percent 3 4 2 2" xfId="2340"/>
    <cellStyle name="Percent 3 4 2 2 2" xfId="2341"/>
    <cellStyle name="Percent 3 4 2 2 2 2" xfId="2342"/>
    <cellStyle name="Percent 3 4 2 2 3" xfId="2343"/>
    <cellStyle name="Percent 3 4 2 3" xfId="2344"/>
    <cellStyle name="Percent 3 4 2 3 2" xfId="2345"/>
    <cellStyle name="Percent 3 4 2 4" xfId="2346"/>
    <cellStyle name="Percent 3 4 3" xfId="2347"/>
    <cellStyle name="Percent 3 4 3 2" xfId="2348"/>
    <cellStyle name="Percent 3 4 3 2 2" xfId="2349"/>
    <cellStyle name="Percent 3 4 3 2 2 2" xfId="2350"/>
    <cellStyle name="Percent 3 4 3 2 3" xfId="2351"/>
    <cellStyle name="Percent 3 4 3 3" xfId="2352"/>
    <cellStyle name="Percent 3 4 3 3 2" xfId="2353"/>
    <cellStyle name="Percent 3 4 3 4" xfId="2354"/>
    <cellStyle name="Percent 3 4 4" xfId="2355"/>
    <cellStyle name="Percent 3 4 4 2" xfId="2356"/>
    <cellStyle name="Percent 3 4 4 2 2" xfId="2357"/>
    <cellStyle name="Percent 3 4 4 3" xfId="2358"/>
    <cellStyle name="Percent 3 4 5" xfId="2359"/>
    <cellStyle name="Percent 3 4 5 2" xfId="2360"/>
    <cellStyle name="Percent 3 4 6" xfId="2361"/>
    <cellStyle name="Percent 3 5" xfId="2362"/>
    <cellStyle name="Percent 3 5 2" xfId="2363"/>
    <cellStyle name="Percent 3 5 2 2" xfId="2364"/>
    <cellStyle name="Percent 3 5 2 2 2" xfId="2365"/>
    <cellStyle name="Percent 3 5 2 2 2 2" xfId="2366"/>
    <cellStyle name="Percent 3 5 2 2 3" xfId="2367"/>
    <cellStyle name="Percent 3 5 2 3" xfId="2368"/>
    <cellStyle name="Percent 3 5 2 3 2" xfId="2369"/>
    <cellStyle name="Percent 3 5 2 4" xfId="2370"/>
    <cellStyle name="Percent 3 5 3" xfId="2371"/>
    <cellStyle name="Percent 3 5 3 2" xfId="2372"/>
    <cellStyle name="Percent 3 5 3 2 2" xfId="2373"/>
    <cellStyle name="Percent 3 5 3 2 2 2" xfId="2374"/>
    <cellStyle name="Percent 3 5 3 2 3" xfId="2375"/>
    <cellStyle name="Percent 3 5 3 3" xfId="2376"/>
    <cellStyle name="Percent 3 5 3 3 2" xfId="2377"/>
    <cellStyle name="Percent 3 5 3 4" xfId="2378"/>
    <cellStyle name="Percent 3 5 4" xfId="2379"/>
    <cellStyle name="Percent 3 5 4 2" xfId="2380"/>
    <cellStyle name="Percent 3 5 4 2 2" xfId="2381"/>
    <cellStyle name="Percent 3 5 4 3" xfId="2382"/>
    <cellStyle name="Percent 3 5 5" xfId="2383"/>
    <cellStyle name="Percent 3 5 5 2" xfId="2384"/>
    <cellStyle name="Percent 3 5 6" xfId="2385"/>
    <cellStyle name="Percent 3 6" xfId="2386"/>
    <cellStyle name="Percent 3 6 2" xfId="2387"/>
    <cellStyle name="Percent 3 6 2 2" xfId="2388"/>
    <cellStyle name="Percent 3 6 2 2 2" xfId="2389"/>
    <cellStyle name="Percent 3 6 2 2 2 2" xfId="2390"/>
    <cellStyle name="Percent 3 6 2 2 3" xfId="2391"/>
    <cellStyle name="Percent 3 6 2 3" xfId="2392"/>
    <cellStyle name="Percent 3 6 2 3 2" xfId="2393"/>
    <cellStyle name="Percent 3 6 2 4" xfId="2394"/>
    <cellStyle name="Percent 3 6 3" xfId="2395"/>
    <cellStyle name="Percent 3 6 3 2" xfId="2396"/>
    <cellStyle name="Percent 3 6 3 2 2" xfId="2397"/>
    <cellStyle name="Percent 3 6 3 2 2 2" xfId="2398"/>
    <cellStyle name="Percent 3 6 3 2 3" xfId="2399"/>
    <cellStyle name="Percent 3 6 3 3" xfId="2400"/>
    <cellStyle name="Percent 3 6 3 3 2" xfId="2401"/>
    <cellStyle name="Percent 3 6 3 4" xfId="2402"/>
    <cellStyle name="Percent 3 6 4" xfId="2403"/>
    <cellStyle name="Percent 3 6 4 2" xfId="2404"/>
    <cellStyle name="Percent 3 6 4 2 2" xfId="2405"/>
    <cellStyle name="Percent 3 6 4 3" xfId="2406"/>
    <cellStyle name="Percent 3 6 5" xfId="2407"/>
    <cellStyle name="Percent 3 6 5 2" xfId="2408"/>
    <cellStyle name="Percent 3 6 6" xfId="2409"/>
    <cellStyle name="Percent 3 7" xfId="2410"/>
    <cellStyle name="Percent 3 7 2" xfId="2411"/>
    <cellStyle name="Percent 3 7 2 2" xfId="2412"/>
    <cellStyle name="Percent 3 7 2 2 2" xfId="2413"/>
    <cellStyle name="Percent 3 7 2 3" xfId="2414"/>
    <cellStyle name="Percent 3 7 3" xfId="2415"/>
    <cellStyle name="Percent 3 7 3 2" xfId="2416"/>
    <cellStyle name="Percent 3 7 4" xfId="2417"/>
    <cellStyle name="Percent 3 8" xfId="2418"/>
    <cellStyle name="Percent 3 8 2" xfId="2419"/>
    <cellStyle name="Percent 3 8 2 2" xfId="2420"/>
    <cellStyle name="Percent 3 8 2 2 2" xfId="2421"/>
    <cellStyle name="Percent 3 8 2 3" xfId="2422"/>
    <cellStyle name="Percent 3 8 3" xfId="2423"/>
    <cellStyle name="Percent 3 8 3 2" xfId="2424"/>
    <cellStyle name="Percent 3 8 4" xfId="2425"/>
    <cellStyle name="Percent 3 9" xfId="2426"/>
    <cellStyle name="Percent 3 9 2" xfId="2427"/>
    <cellStyle name="Percent 3 9 2 2" xfId="2428"/>
    <cellStyle name="Percent 3 9 3" xfId="2429"/>
    <cellStyle name="Percent 30" xfId="2430"/>
    <cellStyle name="Percent 31" xfId="2431"/>
    <cellStyle name="Percent 32" xfId="2432"/>
    <cellStyle name="Percent 33" xfId="2433"/>
    <cellStyle name="Percent 34" xfId="2434"/>
    <cellStyle name="Percent 35" xfId="2435"/>
    <cellStyle name="Percent 36" xfId="2436"/>
    <cellStyle name="Percent 37" xfId="2437"/>
    <cellStyle name="Percent 38" xfId="2438"/>
    <cellStyle name="Percent 39" xfId="2439"/>
    <cellStyle name="Percent 4" xfId="2440"/>
    <cellStyle name="Percent 40" xfId="2441"/>
    <cellStyle name="Percent 41" xfId="2442"/>
    <cellStyle name="Percent 42" xfId="2443"/>
    <cellStyle name="Percent 43" xfId="2444"/>
    <cellStyle name="Percent 5" xfId="2445"/>
    <cellStyle name="Percent 5 2" xfId="2446"/>
    <cellStyle name="Percent 6" xfId="2447"/>
    <cellStyle name="Percent 6 2" xfId="2448"/>
    <cellStyle name="Percent 6 3" xfId="2449"/>
    <cellStyle name="Percent 6 3 2" xfId="2450"/>
    <cellStyle name="Percent 6 4" xfId="2451"/>
    <cellStyle name="Percent 7" xfId="2452"/>
    <cellStyle name="Percent 7 2" xfId="2453"/>
    <cellStyle name="Percent 7 2 2" xfId="2454"/>
    <cellStyle name="Percent 7 3" xfId="2455"/>
    <cellStyle name="Percent 8" xfId="2456"/>
    <cellStyle name="Percent 8 2" xfId="2457"/>
    <cellStyle name="Percent 9" xfId="2458"/>
    <cellStyle name="Shaded" xfId="2459"/>
    <cellStyle name="Title 1" xfId="2460"/>
    <cellStyle name="Title 2" xfId="2461"/>
    <cellStyle name="Title 2 2" xfId="2462"/>
    <cellStyle name="Title 2 2 2" xfId="2463"/>
    <cellStyle name="Title 2 3" xfId="2464"/>
    <cellStyle name="Title 2 4" xfId="2465"/>
    <cellStyle name="Title 2 4 2" xfId="2466"/>
    <cellStyle name="Title 2 4 3" xfId="2467"/>
    <cellStyle name="Title 2 5" xfId="2468"/>
    <cellStyle name="Title 3" xfId="2469"/>
    <cellStyle name="Title 4" xfId="2470"/>
    <cellStyle name="Title 5" xfId="2471"/>
    <cellStyle name="Top_Centred" xfId="2472"/>
    <cellStyle name="Topline" xfId="2473"/>
    <cellStyle name="Topline 2" xfId="2474"/>
    <cellStyle name="Total 2" xfId="2475"/>
    <cellStyle name="Total 2 2" xfId="2476"/>
    <cellStyle name="Total 3" xfId="2477"/>
    <cellStyle name="Total 3 2" xfId="2478"/>
    <cellStyle name="Total 3 2 2" xfId="2479"/>
    <cellStyle name="Total 3 2 2 2" xfId="2480"/>
    <cellStyle name="Total 3 2 3" xfId="2481"/>
    <cellStyle name="Total 3 3" xfId="2482"/>
    <cellStyle name="Total 3 3 2" xfId="2483"/>
    <cellStyle name="Total 3 3 2 2" xfId="2484"/>
    <cellStyle name="Total 3 3 3" xfId="2485"/>
    <cellStyle name="Total 3 4" xfId="2486"/>
    <cellStyle name="Total 3 4 2" xfId="2487"/>
    <cellStyle name="Total 3 4 2 2" xfId="2488"/>
    <cellStyle name="Total 3 4 3" xfId="2489"/>
    <cellStyle name="Total 3 5" xfId="2490"/>
    <cellStyle name="Total 3 5 2" xfId="2491"/>
    <cellStyle name="Total 3 5 3" xfId="2492"/>
    <cellStyle name="Total 3 6" xfId="2493"/>
    <cellStyle name="Total 4" xfId="2494"/>
    <cellStyle name="Warning Text 2" xfId="2495"/>
    <cellStyle name="Warning Text 2 2" xfId="2496"/>
    <cellStyle name="Warning Text 3" xfId="2497"/>
  </cellStyles>
  <dxfs count="39">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dxf>
    <dxf>
      <border outline="0">
        <bottom style="thin">
          <color indexed="64"/>
        </bottom>
      </border>
    </dxf>
    <dxf>
      <font>
        <strike val="0"/>
        <outline val="0"/>
        <shadow val="0"/>
        <u val="none"/>
        <vertAlign val="baseline"/>
        <sz val="10"/>
        <name val="Arial"/>
        <scheme val="none"/>
      </font>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of</a:t>
            </a:r>
            <a:r>
              <a:rPr lang="en-GB" baseline="0"/>
              <a:t> All Costs</a:t>
            </a:r>
            <a:r>
              <a:rPr lang="en-GB"/>
              <a:t>
£</a:t>
            </a:r>
          </a:p>
        </c:rich>
      </c:tx>
      <c:layout/>
      <c:overlay val="0"/>
    </c:title>
    <c:autoTitleDeleted val="0"/>
    <c:plotArea>
      <c:layout/>
      <c:barChart>
        <c:barDir val="col"/>
        <c:grouping val="stacked"/>
        <c:varyColors val="0"/>
        <c:ser>
          <c:idx val="5"/>
          <c:order val="0"/>
          <c:tx>
            <c:strRef>
              <c:f>'Summary of all Costs'!$C$15</c:f>
              <c:strCache>
                <c:ptCount val="1"/>
                <c:pt idx="0">
                  <c:v>Direct Costs</c:v>
                </c:pt>
              </c:strCache>
            </c:strRef>
          </c:tx>
          <c:invertIfNegative val="0"/>
          <c:dLbls>
            <c:dLbl>
              <c:idx val="0"/>
              <c:layou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BF-4CE0-8E40-13021CD5DED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'Summary of all Costs'!$I$14</c:f>
              <c:strCache>
                <c:ptCount val="1"/>
                <c:pt idx="0">
                  <c:v>Total
£</c:v>
                </c:pt>
              </c:strCache>
            </c:strRef>
          </c:cat>
          <c:val>
            <c:numRef>
              <c:f>'Summary of all Costs'!$I$15</c:f>
              <c:numCache>
                <c:formatCode>"£"#,##0</c:formatCode>
                <c:ptCount val="1"/>
                <c:pt idx="0">
                  <c:v>2675318.4828789807</c:v>
                </c:pt>
              </c:numCache>
            </c:numRef>
          </c:val>
          <c:extLst>
            <c:ext xmlns:c16="http://schemas.microsoft.com/office/drawing/2014/chart" uri="{C3380CC4-5D6E-409C-BE32-E72D297353CC}">
              <c16:uniqueId val="{00000001-EDBF-4CE0-8E40-13021CD5DED4}"/>
            </c:ext>
          </c:extLst>
        </c:ser>
        <c:ser>
          <c:idx val="0"/>
          <c:order val="1"/>
          <c:tx>
            <c:strRef>
              <c:f>'Summary of all Costs'!$C$16</c:f>
              <c:strCache>
                <c:ptCount val="1"/>
                <c:pt idx="0">
                  <c:v>Direct Staff Costs</c:v>
                </c:pt>
              </c:strCache>
            </c:strRef>
          </c:tx>
          <c:invertIfNegative val="0"/>
          <c:cat>
            <c:strRef>
              <c:f>'Summary of all Costs'!$I$14</c:f>
              <c:strCache>
                <c:ptCount val="1"/>
                <c:pt idx="0">
                  <c:v>Total
£</c:v>
                </c:pt>
              </c:strCache>
            </c:strRef>
          </c:cat>
          <c:val>
            <c:numRef>
              <c:f>'Summary of all Costs'!$I$16</c:f>
            </c:numRef>
          </c:val>
          <c:extLst>
            <c:ext xmlns:c16="http://schemas.microsoft.com/office/drawing/2014/chart" uri="{C3380CC4-5D6E-409C-BE32-E72D297353CC}">
              <c16:uniqueId val="{00000002-EDBF-4CE0-8E40-13021CD5DED4}"/>
            </c:ext>
          </c:extLst>
        </c:ser>
        <c:ser>
          <c:idx val="1"/>
          <c:order val="2"/>
          <c:tx>
            <c:strRef>
              <c:f>'Summary of all Costs'!$C$17</c:f>
              <c:strCache>
                <c:ptCount val="1"/>
                <c:pt idx="0">
                  <c:v>Travel, Subsistence &amp; Conference</c:v>
                </c:pt>
              </c:strCache>
            </c:strRef>
          </c:tx>
          <c:invertIfNegative val="0"/>
          <c:cat>
            <c:strRef>
              <c:f>'Summary of all Costs'!$I$14</c:f>
              <c:strCache>
                <c:ptCount val="1"/>
                <c:pt idx="0">
                  <c:v>Total
£</c:v>
                </c:pt>
              </c:strCache>
            </c:strRef>
          </c:cat>
          <c:val>
            <c:numRef>
              <c:f>'Summary of all Costs'!$I$17</c:f>
            </c:numRef>
          </c:val>
          <c:extLst>
            <c:ext xmlns:c16="http://schemas.microsoft.com/office/drawing/2014/chart" uri="{C3380CC4-5D6E-409C-BE32-E72D297353CC}">
              <c16:uniqueId val="{00000003-EDBF-4CE0-8E40-13021CD5DED4}"/>
            </c:ext>
          </c:extLst>
        </c:ser>
        <c:ser>
          <c:idx val="2"/>
          <c:order val="3"/>
          <c:tx>
            <c:strRef>
              <c:f>'Summary of all Costs'!$C$18</c:f>
              <c:strCache>
                <c:ptCount val="1"/>
                <c:pt idx="0">
                  <c:v>Equipment</c:v>
                </c:pt>
              </c:strCache>
            </c:strRef>
          </c:tx>
          <c:invertIfNegative val="0"/>
          <c:cat>
            <c:strRef>
              <c:f>'Summary of all Costs'!$I$14</c:f>
              <c:strCache>
                <c:ptCount val="1"/>
                <c:pt idx="0">
                  <c:v>Total
£</c:v>
                </c:pt>
              </c:strCache>
            </c:strRef>
          </c:cat>
          <c:val>
            <c:numRef>
              <c:f>'Summary of all Costs'!$I$18</c:f>
            </c:numRef>
          </c:val>
          <c:extLst>
            <c:ext xmlns:c16="http://schemas.microsoft.com/office/drawing/2014/chart" uri="{C3380CC4-5D6E-409C-BE32-E72D297353CC}">
              <c16:uniqueId val="{00000004-EDBF-4CE0-8E40-13021CD5DED4}"/>
            </c:ext>
          </c:extLst>
        </c:ser>
        <c:ser>
          <c:idx val="3"/>
          <c:order val="4"/>
          <c:tx>
            <c:strRef>
              <c:f>'Summary of all Costs'!$C$19</c:f>
              <c:strCache>
                <c:ptCount val="1"/>
                <c:pt idx="0">
                  <c:v>Consumables</c:v>
                </c:pt>
              </c:strCache>
            </c:strRef>
          </c:tx>
          <c:invertIfNegative val="0"/>
          <c:cat>
            <c:strRef>
              <c:f>'Summary of all Costs'!$I$14</c:f>
              <c:strCache>
                <c:ptCount val="1"/>
                <c:pt idx="0">
                  <c:v>Total
£</c:v>
                </c:pt>
              </c:strCache>
            </c:strRef>
          </c:cat>
          <c:val>
            <c:numRef>
              <c:f>'Summary of all Costs'!$I$19</c:f>
            </c:numRef>
          </c:val>
          <c:extLst>
            <c:ext xmlns:c16="http://schemas.microsoft.com/office/drawing/2014/chart" uri="{C3380CC4-5D6E-409C-BE32-E72D297353CC}">
              <c16:uniqueId val="{00000005-EDBF-4CE0-8E40-13021CD5DED4}"/>
            </c:ext>
          </c:extLst>
        </c:ser>
        <c:ser>
          <c:idx val="4"/>
          <c:order val="5"/>
          <c:tx>
            <c:strRef>
              <c:f>'Summary of all Costs'!$C$20</c:f>
              <c:strCache>
                <c:ptCount val="1"/>
                <c:pt idx="0">
                  <c:v>CPI</c:v>
                </c:pt>
              </c:strCache>
            </c:strRef>
          </c:tx>
          <c:invertIfNegative val="0"/>
          <c:cat>
            <c:strRef>
              <c:f>'Summary of all Costs'!$I$14</c:f>
              <c:strCache>
                <c:ptCount val="1"/>
                <c:pt idx="0">
                  <c:v>Total
£</c:v>
                </c:pt>
              </c:strCache>
            </c:strRef>
          </c:cat>
          <c:val>
            <c:numRef>
              <c:f>'Summary of all Costs'!$I$20</c:f>
            </c:numRef>
          </c:val>
          <c:extLst>
            <c:ext xmlns:c16="http://schemas.microsoft.com/office/drawing/2014/chart" uri="{C3380CC4-5D6E-409C-BE32-E72D297353CC}">
              <c16:uniqueId val="{00000006-EDBF-4CE0-8E40-13021CD5DED4}"/>
            </c:ext>
          </c:extLst>
        </c:ser>
        <c:ser>
          <c:idx val="6"/>
          <c:order val="6"/>
          <c:tx>
            <c:strRef>
              <c:f>'Summary of all Costs'!$C$21</c:f>
              <c:strCache>
                <c:ptCount val="1"/>
                <c:pt idx="0">
                  <c:v>Dissemination</c:v>
                </c:pt>
              </c:strCache>
            </c:strRef>
          </c:tx>
          <c:invertIfNegative val="0"/>
          <c:cat>
            <c:strRef>
              <c:f>'Summary of all Costs'!$I$14</c:f>
              <c:strCache>
                <c:ptCount val="1"/>
                <c:pt idx="0">
                  <c:v>Total
£</c:v>
                </c:pt>
              </c:strCache>
            </c:strRef>
          </c:cat>
          <c:val>
            <c:numRef>
              <c:f>'Summary of all Costs'!$I$21</c:f>
            </c:numRef>
          </c:val>
          <c:extLst>
            <c:ext xmlns:c16="http://schemas.microsoft.com/office/drawing/2014/chart" uri="{C3380CC4-5D6E-409C-BE32-E72D297353CC}">
              <c16:uniqueId val="{00000007-EDBF-4CE0-8E40-13021CD5DED4}"/>
            </c:ext>
          </c:extLst>
        </c:ser>
        <c:ser>
          <c:idx val="7"/>
          <c:order val="7"/>
          <c:tx>
            <c:strRef>
              <c:f>'Summary of all Costs'!$C$22</c:f>
              <c:strCache>
                <c:ptCount val="1"/>
                <c:pt idx="0">
                  <c:v>Risk Management &amp; Assurance</c:v>
                </c:pt>
              </c:strCache>
            </c:strRef>
          </c:tx>
          <c:invertIfNegative val="0"/>
          <c:cat>
            <c:strRef>
              <c:f>'Summary of all Costs'!$I$14</c:f>
              <c:strCache>
                <c:ptCount val="1"/>
                <c:pt idx="0">
                  <c:v>Total
£</c:v>
                </c:pt>
              </c:strCache>
            </c:strRef>
          </c:cat>
          <c:val>
            <c:numRef>
              <c:f>'Summary of all Costs'!$I$22</c:f>
            </c:numRef>
          </c:val>
          <c:extLst>
            <c:ext xmlns:c16="http://schemas.microsoft.com/office/drawing/2014/chart" uri="{C3380CC4-5D6E-409C-BE32-E72D297353CC}">
              <c16:uniqueId val="{00000008-EDBF-4CE0-8E40-13021CD5DED4}"/>
            </c:ext>
          </c:extLst>
        </c:ser>
        <c:ser>
          <c:idx val="8"/>
          <c:order val="8"/>
          <c:tx>
            <c:strRef>
              <c:f>'Summary of all Costs'!$C$23</c:f>
              <c:strCache>
                <c:ptCount val="1"/>
                <c:pt idx="0">
                  <c:v>External Intervention Costs</c:v>
                </c:pt>
              </c:strCache>
            </c:strRef>
          </c:tx>
          <c:invertIfNegative val="0"/>
          <c:cat>
            <c:strRef>
              <c:f>'Summary of all Costs'!$I$14</c:f>
              <c:strCache>
                <c:ptCount val="1"/>
                <c:pt idx="0">
                  <c:v>Total
£</c:v>
                </c:pt>
              </c:strCache>
            </c:strRef>
          </c:cat>
          <c:val>
            <c:numRef>
              <c:f>'Summary of all Costs'!$I$23</c:f>
            </c:numRef>
          </c:val>
          <c:extLst>
            <c:ext xmlns:c16="http://schemas.microsoft.com/office/drawing/2014/chart" uri="{C3380CC4-5D6E-409C-BE32-E72D297353CC}">
              <c16:uniqueId val="{00000009-EDBF-4CE0-8E40-13021CD5DED4}"/>
            </c:ext>
          </c:extLst>
        </c:ser>
        <c:ser>
          <c:idx val="9"/>
          <c:order val="9"/>
          <c:tx>
            <c:strRef>
              <c:f>'Summary of all Costs'!$C$24</c:f>
              <c:strCache>
                <c:ptCount val="1"/>
                <c:pt idx="0">
                  <c:v>Other Direct Cost</c:v>
                </c:pt>
              </c:strCache>
            </c:strRef>
          </c:tx>
          <c:invertIfNegative val="0"/>
          <c:cat>
            <c:strRef>
              <c:f>'Summary of all Costs'!$I$14</c:f>
              <c:strCache>
                <c:ptCount val="1"/>
                <c:pt idx="0">
                  <c:v>Total
£</c:v>
                </c:pt>
              </c:strCache>
            </c:strRef>
          </c:cat>
          <c:val>
            <c:numRef>
              <c:f>'Summary of all Costs'!$I$24</c:f>
            </c:numRef>
          </c:val>
          <c:extLst>
            <c:ext xmlns:c16="http://schemas.microsoft.com/office/drawing/2014/chart" uri="{C3380CC4-5D6E-409C-BE32-E72D297353CC}">
              <c16:uniqueId val="{0000000A-EDBF-4CE0-8E40-13021CD5DED4}"/>
            </c:ext>
          </c:extLst>
        </c:ser>
        <c:ser>
          <c:idx val="10"/>
          <c:order val="10"/>
          <c:tx>
            <c:strRef>
              <c:f>'Summary of all Costs'!$C$25</c:f>
              <c:strCache>
                <c:ptCount val="1"/>
                <c:pt idx="0">
                  <c:v>Indirect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of all Costs'!$I$14</c:f>
              <c:strCache>
                <c:ptCount val="1"/>
                <c:pt idx="0">
                  <c:v>Total
£</c:v>
                </c:pt>
              </c:strCache>
            </c:strRef>
          </c:cat>
          <c:val>
            <c:numRef>
              <c:f>'Summary of all Costs'!$I$25</c:f>
              <c:numCache>
                <c:formatCode>"£"#,##0</c:formatCode>
                <c:ptCount val="1"/>
                <c:pt idx="0">
                  <c:v>581159.52</c:v>
                </c:pt>
              </c:numCache>
            </c:numRef>
          </c:val>
          <c:extLst>
            <c:ext xmlns:c16="http://schemas.microsoft.com/office/drawing/2014/chart" uri="{C3380CC4-5D6E-409C-BE32-E72D297353CC}">
              <c16:uniqueId val="{0000000B-EDBF-4CE0-8E40-13021CD5DED4}"/>
            </c:ext>
          </c:extLst>
        </c:ser>
        <c:ser>
          <c:idx val="11"/>
          <c:order val="11"/>
          <c:tx>
            <c:strRef>
              <c:f>'Summary of all Costs'!$C$26</c:f>
              <c:strCache>
                <c:ptCount val="1"/>
                <c:pt idx="0">
                  <c:v>Estate Costs </c:v>
                </c:pt>
              </c:strCache>
            </c:strRef>
          </c:tx>
          <c:invertIfNegative val="0"/>
          <c:cat>
            <c:strRef>
              <c:f>'Summary of all Costs'!$I$14</c:f>
              <c:strCache>
                <c:ptCount val="1"/>
                <c:pt idx="0">
                  <c:v>Total
£</c:v>
                </c:pt>
              </c:strCache>
            </c:strRef>
          </c:cat>
          <c:val>
            <c:numRef>
              <c:f>'Summary of all Costs'!$I$26</c:f>
            </c:numRef>
          </c:val>
          <c:extLst>
            <c:ext xmlns:c16="http://schemas.microsoft.com/office/drawing/2014/chart" uri="{C3380CC4-5D6E-409C-BE32-E72D297353CC}">
              <c16:uniqueId val="{0000000C-EDBF-4CE0-8E40-13021CD5DED4}"/>
            </c:ext>
          </c:extLst>
        </c:ser>
        <c:ser>
          <c:idx val="12"/>
          <c:order val="12"/>
          <c:tx>
            <c:strRef>
              <c:f>'Summary of all Costs'!$C$27</c:f>
              <c:strCache>
                <c:ptCount val="1"/>
                <c:pt idx="0">
                  <c:v>Other Indirect Costs</c:v>
                </c:pt>
              </c:strCache>
            </c:strRef>
          </c:tx>
          <c:invertIfNegative val="0"/>
          <c:cat>
            <c:strRef>
              <c:f>'Summary of all Costs'!$I$14</c:f>
              <c:strCache>
                <c:ptCount val="1"/>
                <c:pt idx="0">
                  <c:v>Total
£</c:v>
                </c:pt>
              </c:strCache>
            </c:strRef>
          </c:cat>
          <c:val>
            <c:numRef>
              <c:f>'Summary of all Costs'!$I$27</c:f>
            </c:numRef>
          </c:val>
          <c:extLst>
            <c:ext xmlns:c16="http://schemas.microsoft.com/office/drawing/2014/chart" uri="{C3380CC4-5D6E-409C-BE32-E72D297353CC}">
              <c16:uniqueId val="{0000000D-EDBF-4CE0-8E40-13021CD5DED4}"/>
            </c:ext>
          </c:extLst>
        </c:ser>
        <c:dLbls>
          <c:showLegendKey val="0"/>
          <c:showVal val="0"/>
          <c:showCatName val="0"/>
          <c:showSerName val="0"/>
          <c:showPercent val="0"/>
          <c:showBubbleSize val="0"/>
        </c:dLbls>
        <c:gapWidth val="150"/>
        <c:overlap val="100"/>
        <c:axId val="815347072"/>
        <c:axId val="815347632"/>
      </c:barChart>
      <c:catAx>
        <c:axId val="815347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5347632"/>
        <c:crosses val="autoZero"/>
        <c:auto val="1"/>
        <c:lblAlgn val="ctr"/>
        <c:lblOffset val="100"/>
        <c:noMultiLvlLbl val="0"/>
      </c:catAx>
      <c:valAx>
        <c:axId val="815347632"/>
        <c:scaling>
          <c:orientation val="minMax"/>
          <c:min val="3"/>
        </c:scaling>
        <c:delete val="0"/>
        <c:axPos val="l"/>
        <c:majorGridlines/>
        <c:min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5347072"/>
        <c:crosses val="autoZero"/>
        <c:crossBetween val="between"/>
      </c:valAx>
    </c:plotArea>
    <c:legend>
      <c:legendPos val="r"/>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16454439714758"/>
          <c:y val="4.9439094157062748E-2"/>
          <c:w val="0.73896218889112175"/>
          <c:h val="0.93656904564067389"/>
        </c:manualLayout>
      </c:layout>
      <c:barChart>
        <c:barDir val="bar"/>
        <c:grouping val="clustered"/>
        <c:varyColors val="0"/>
        <c:ser>
          <c:idx val="0"/>
          <c:order val="0"/>
          <c:tx>
            <c:strRef>
              <c:f>'Summary of Staff by Role'!$I$13</c:f>
              <c:strCache>
                <c:ptCount val="1"/>
                <c:pt idx="0">
                  <c:v>Total
£</c:v>
                </c:pt>
              </c:strCache>
            </c:strRef>
          </c:tx>
          <c:invertIfNegative val="0"/>
          <c:cat>
            <c:strRef>
              <c:f>'Summary of Staff by Role'!$C$14:$C$63</c:f>
              <c:strCache>
                <c:ptCount val="11"/>
                <c:pt idx="0">
                  <c:v>Co-Investigator</c:v>
                </c:pt>
                <c:pt idx="1">
                  <c:v>Research Associate (Interventions)</c:v>
                </c:pt>
                <c:pt idx="2">
                  <c:v>Field Co-ordinators (Interventions)</c:v>
                </c:pt>
                <c:pt idx="3">
                  <c:v>Research Associate (Assessment)</c:v>
                </c:pt>
                <c:pt idx="4">
                  <c:v>Data Entry Assistant</c:v>
                </c:pt>
                <c:pt idx="5">
                  <c:v>Project Co-ordinator</c:v>
                </c:pt>
                <c:pt idx="6">
                  <c:v>Field Assistant</c:v>
                </c:pt>
                <c:pt idx="7">
                  <c:v>Research Fellow</c:v>
                </c:pt>
                <c:pt idx="8">
                  <c:v>Clinical Lecturer</c:v>
                </c:pt>
                <c:pt idx="9">
                  <c:v>Research Assistant</c:v>
                </c:pt>
                <c:pt idx="10">
                  <c:v>Lead Investigator</c:v>
                </c:pt>
              </c:strCache>
            </c:strRef>
          </c:cat>
          <c:val>
            <c:numRef>
              <c:f>'Summary of Staff by Role'!$I$14:$I$63</c:f>
              <c:numCache>
                <c:formatCode>"£"#,##0</c:formatCode>
                <c:ptCount val="50"/>
                <c:pt idx="0">
                  <c:v>248128.32</c:v>
                </c:pt>
                <c:pt idx="1">
                  <c:v>96000</c:v>
                </c:pt>
                <c:pt idx="2">
                  <c:v>120000</c:v>
                </c:pt>
                <c:pt idx="3">
                  <c:v>144000</c:v>
                </c:pt>
                <c:pt idx="4">
                  <c:v>43200</c:v>
                </c:pt>
                <c:pt idx="5">
                  <c:v>72000</c:v>
                </c:pt>
                <c:pt idx="6">
                  <c:v>36000</c:v>
                </c:pt>
                <c:pt idx="7">
                  <c:v>151200</c:v>
                </c:pt>
                <c:pt idx="8">
                  <c:v>156079.99999920971</c:v>
                </c:pt>
                <c:pt idx="9">
                  <c:v>138227.76287977115</c:v>
                </c:pt>
                <c:pt idx="10">
                  <c:v>162278.40000000002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FCAC-4997-8B87-A9A0D367E906}"/>
            </c:ext>
          </c:extLst>
        </c:ser>
        <c:dLbls>
          <c:showLegendKey val="0"/>
          <c:showVal val="0"/>
          <c:showCatName val="0"/>
          <c:showSerName val="0"/>
          <c:showPercent val="0"/>
          <c:showBubbleSize val="0"/>
        </c:dLbls>
        <c:gapWidth val="150"/>
        <c:axId val="876542224"/>
        <c:axId val="876542784"/>
      </c:barChart>
      <c:catAx>
        <c:axId val="876542224"/>
        <c:scaling>
          <c:orientation val="maxMin"/>
        </c:scaling>
        <c:delete val="0"/>
        <c:axPos val="l"/>
        <c:title>
          <c:tx>
            <c:rich>
              <a:bodyPr/>
              <a:lstStyle/>
              <a:p>
                <a:pPr>
                  <a:defRPr sz="1800" b="1" i="0" u="none" strike="noStrike" baseline="0">
                    <a:solidFill>
                      <a:srgbClr val="000000"/>
                    </a:solidFill>
                    <a:latin typeface="Calibri"/>
                    <a:ea typeface="Calibri"/>
                    <a:cs typeface="Calibri"/>
                  </a:defRPr>
                </a:pPr>
                <a:r>
                  <a:rPr lang="en-GB" sz="1800"/>
                  <a:t>Total Staff Costs by Role</a:t>
                </a:r>
              </a:p>
            </c:rich>
          </c:tx>
          <c:layout>
            <c:manualLayout>
              <c:xMode val="edge"/>
              <c:yMode val="edge"/>
              <c:x val="1.7014694508894045E-2"/>
              <c:y val="0.32085159667541557"/>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42784"/>
        <c:crosses val="autoZero"/>
        <c:auto val="1"/>
        <c:lblAlgn val="ctr"/>
        <c:lblOffset val="100"/>
        <c:noMultiLvlLbl val="0"/>
      </c:catAx>
      <c:valAx>
        <c:axId val="876542784"/>
        <c:scaling>
          <c:orientation val="minMax"/>
          <c:min val="0"/>
        </c:scaling>
        <c:delete val="0"/>
        <c:axPos val="t"/>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42224"/>
        <c:crosses val="autoZero"/>
        <c:crossBetween val="between"/>
      </c:valAx>
    </c:plotArea>
    <c:legend>
      <c:legendPos val="r"/>
      <c:layout>
        <c:manualLayout>
          <c:xMode val="edge"/>
          <c:yMode val="edge"/>
          <c:x val="0.93435482397646918"/>
          <c:y val="0.37166196412948388"/>
          <c:w val="5.6364433564134009E-2"/>
          <c:h val="0.25667574365704288"/>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bar"/>
        <c:grouping val="clustered"/>
        <c:varyColors val="0"/>
        <c:ser>
          <c:idx val="0"/>
          <c:order val="0"/>
          <c:tx>
            <c:strRef>
              <c:f>'Summary of Staff by Role'!$I$121</c:f>
              <c:strCache>
                <c:ptCount val="1"/>
                <c:pt idx="0">
                  <c:v>Total 
Weight FTE </c:v>
                </c:pt>
              </c:strCache>
            </c:strRef>
          </c:tx>
          <c:invertIfNegative val="0"/>
          <c:cat>
            <c:strRef>
              <c:f>'Summary of Staff by Role'!$C$122:$C$171</c:f>
              <c:strCache>
                <c:ptCount val="11"/>
                <c:pt idx="0">
                  <c:v>Co-Investigator</c:v>
                </c:pt>
                <c:pt idx="1">
                  <c:v>Research Associate (Interventions)</c:v>
                </c:pt>
                <c:pt idx="2">
                  <c:v>Field Co-ordinators (Interventions)</c:v>
                </c:pt>
                <c:pt idx="3">
                  <c:v>Research Associate (Assessment)</c:v>
                </c:pt>
                <c:pt idx="4">
                  <c:v>Data Entry Assistant</c:v>
                </c:pt>
                <c:pt idx="5">
                  <c:v>Project Co-ordinator</c:v>
                </c:pt>
                <c:pt idx="6">
                  <c:v>Field Assistant</c:v>
                </c:pt>
                <c:pt idx="7">
                  <c:v>Research Fellow</c:v>
                </c:pt>
                <c:pt idx="8">
                  <c:v>Clinical Lecturer</c:v>
                </c:pt>
                <c:pt idx="9">
                  <c:v>Research Assistant</c:v>
                </c:pt>
                <c:pt idx="10">
                  <c:v>Lead Investigator</c:v>
                </c:pt>
              </c:strCache>
            </c:strRef>
          </c:cat>
          <c:val>
            <c:numRef>
              <c:f>'Summary of Staff by Role'!$I$122:$I$171</c:f>
              <c:numCache>
                <c:formatCode>0.00</c:formatCode>
                <c:ptCount val="50"/>
                <c:pt idx="0">
                  <c:v>5.6000000000000005</c:v>
                </c:pt>
                <c:pt idx="1">
                  <c:v>10</c:v>
                </c:pt>
                <c:pt idx="2">
                  <c:v>25</c:v>
                </c:pt>
                <c:pt idx="3">
                  <c:v>15</c:v>
                </c:pt>
                <c:pt idx="4">
                  <c:v>6</c:v>
                </c:pt>
                <c:pt idx="5">
                  <c:v>4</c:v>
                </c:pt>
                <c:pt idx="6">
                  <c:v>12</c:v>
                </c:pt>
                <c:pt idx="7">
                  <c:v>18</c:v>
                </c:pt>
                <c:pt idx="8">
                  <c:v>4</c:v>
                </c:pt>
                <c:pt idx="9">
                  <c:v>4</c:v>
                </c:pt>
                <c:pt idx="10">
                  <c:v>1.6000000000000003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BD50-415F-A53D-EA6E265FE5B6}"/>
            </c:ext>
          </c:extLst>
        </c:ser>
        <c:dLbls>
          <c:showLegendKey val="0"/>
          <c:showVal val="0"/>
          <c:showCatName val="0"/>
          <c:showSerName val="0"/>
          <c:showPercent val="0"/>
          <c:showBubbleSize val="0"/>
        </c:dLbls>
        <c:gapWidth val="150"/>
        <c:axId val="615290528"/>
        <c:axId val="615291088"/>
      </c:barChart>
      <c:catAx>
        <c:axId val="61529052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291088"/>
        <c:crosses val="autoZero"/>
        <c:auto val="0"/>
        <c:lblAlgn val="ctr"/>
        <c:lblOffset val="100"/>
        <c:noMultiLvlLbl val="0"/>
      </c:catAx>
      <c:valAx>
        <c:axId val="615291088"/>
        <c:scaling>
          <c:orientation val="minMax"/>
        </c:scaling>
        <c:delete val="0"/>
        <c:axPos val="t"/>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290528"/>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 Weighted FTE allocation</a:t>
            </a:r>
          </a:p>
        </c:rich>
      </c:tx>
      <c:overlay val="0"/>
    </c:title>
    <c:autoTitleDeleted val="0"/>
    <c:plotArea>
      <c:layout/>
      <c:pieChart>
        <c:varyColors val="1"/>
        <c:ser>
          <c:idx val="5"/>
          <c:order val="0"/>
          <c:tx>
            <c:strRef>
              <c:f>'Summary of Staff by Role'!$I$174</c:f>
              <c:strCache>
                <c:ptCount val="1"/>
                <c:pt idx="0">
                  <c:v>Total 
Average Weight FTE %</c:v>
                </c:pt>
              </c:strCache>
            </c:strRef>
          </c:tx>
          <c:dPt>
            <c:idx val="0"/>
            <c:bubble3D val="0"/>
            <c:extLst>
              <c:ext xmlns:c16="http://schemas.microsoft.com/office/drawing/2014/chart" uri="{C3380CC4-5D6E-409C-BE32-E72D297353CC}">
                <c16:uniqueId val="{00000000-4731-462E-B0DC-2C2A4AEB6031}"/>
              </c:ext>
            </c:extLst>
          </c:dPt>
          <c:dPt>
            <c:idx val="1"/>
            <c:bubble3D val="0"/>
            <c:extLst>
              <c:ext xmlns:c16="http://schemas.microsoft.com/office/drawing/2014/chart" uri="{C3380CC4-5D6E-409C-BE32-E72D297353CC}">
                <c16:uniqueId val="{00000001-4731-462E-B0DC-2C2A4AEB6031}"/>
              </c:ext>
            </c:extLst>
          </c:dPt>
          <c:dPt>
            <c:idx val="2"/>
            <c:bubble3D val="0"/>
            <c:extLst>
              <c:ext xmlns:c16="http://schemas.microsoft.com/office/drawing/2014/chart" uri="{C3380CC4-5D6E-409C-BE32-E72D297353CC}">
                <c16:uniqueId val="{00000002-4731-462E-B0DC-2C2A4AEB6031}"/>
              </c:ext>
            </c:extLst>
          </c:dPt>
          <c:dPt>
            <c:idx val="3"/>
            <c:bubble3D val="0"/>
            <c:extLst>
              <c:ext xmlns:c16="http://schemas.microsoft.com/office/drawing/2014/chart" uri="{C3380CC4-5D6E-409C-BE32-E72D297353CC}">
                <c16:uniqueId val="{00000003-4731-462E-B0DC-2C2A4AEB6031}"/>
              </c:ext>
            </c:extLst>
          </c:dPt>
          <c:dPt>
            <c:idx val="4"/>
            <c:bubble3D val="0"/>
            <c:extLst>
              <c:ext xmlns:c16="http://schemas.microsoft.com/office/drawing/2014/chart" uri="{C3380CC4-5D6E-409C-BE32-E72D297353CC}">
                <c16:uniqueId val="{00000004-4731-462E-B0DC-2C2A4AEB6031}"/>
              </c:ext>
            </c:extLst>
          </c:dPt>
          <c:dPt>
            <c:idx val="5"/>
            <c:bubble3D val="0"/>
            <c:extLst>
              <c:ext xmlns:c16="http://schemas.microsoft.com/office/drawing/2014/chart" uri="{C3380CC4-5D6E-409C-BE32-E72D297353CC}">
                <c16:uniqueId val="{00000005-4731-462E-B0DC-2C2A4AEB6031}"/>
              </c:ext>
            </c:extLst>
          </c:dPt>
          <c:dPt>
            <c:idx val="6"/>
            <c:bubble3D val="0"/>
            <c:extLst>
              <c:ext xmlns:c16="http://schemas.microsoft.com/office/drawing/2014/chart" uri="{C3380CC4-5D6E-409C-BE32-E72D297353CC}">
                <c16:uniqueId val="{00000006-4731-462E-B0DC-2C2A4AEB6031}"/>
              </c:ext>
            </c:extLst>
          </c:dPt>
          <c:dPt>
            <c:idx val="7"/>
            <c:bubble3D val="0"/>
            <c:extLst>
              <c:ext xmlns:c16="http://schemas.microsoft.com/office/drawing/2014/chart" uri="{C3380CC4-5D6E-409C-BE32-E72D297353CC}">
                <c16:uniqueId val="{00000007-4731-462E-B0DC-2C2A4AEB6031}"/>
              </c:ext>
            </c:extLst>
          </c:dPt>
          <c:dPt>
            <c:idx val="8"/>
            <c:bubble3D val="0"/>
            <c:extLst>
              <c:ext xmlns:c16="http://schemas.microsoft.com/office/drawing/2014/chart" uri="{C3380CC4-5D6E-409C-BE32-E72D297353CC}">
                <c16:uniqueId val="{00000008-4731-462E-B0DC-2C2A4AEB6031}"/>
              </c:ext>
            </c:extLst>
          </c:dPt>
          <c:dPt>
            <c:idx val="9"/>
            <c:bubble3D val="0"/>
            <c:extLst>
              <c:ext xmlns:c16="http://schemas.microsoft.com/office/drawing/2014/chart" uri="{C3380CC4-5D6E-409C-BE32-E72D297353CC}">
                <c16:uniqueId val="{00000009-4731-462E-B0DC-2C2A4AEB6031}"/>
              </c:ext>
            </c:extLst>
          </c:dPt>
          <c:dPt>
            <c:idx val="10"/>
            <c:bubble3D val="0"/>
            <c:extLst>
              <c:ext xmlns:c16="http://schemas.microsoft.com/office/drawing/2014/chart" uri="{C3380CC4-5D6E-409C-BE32-E72D297353CC}">
                <c16:uniqueId val="{0000000A-4731-462E-B0DC-2C2A4AEB6031}"/>
              </c:ext>
            </c:extLst>
          </c:dPt>
          <c:dPt>
            <c:idx val="11"/>
            <c:bubble3D val="0"/>
            <c:extLst>
              <c:ext xmlns:c16="http://schemas.microsoft.com/office/drawing/2014/chart" uri="{C3380CC4-5D6E-409C-BE32-E72D297353CC}">
                <c16:uniqueId val="{0000000B-4731-462E-B0DC-2C2A4AEB6031}"/>
              </c:ext>
            </c:extLst>
          </c:dPt>
          <c:dPt>
            <c:idx val="12"/>
            <c:bubble3D val="0"/>
            <c:extLst>
              <c:ext xmlns:c16="http://schemas.microsoft.com/office/drawing/2014/chart" uri="{C3380CC4-5D6E-409C-BE32-E72D297353CC}">
                <c16:uniqueId val="{0000000C-4731-462E-B0DC-2C2A4AEB6031}"/>
              </c:ext>
            </c:extLst>
          </c:dPt>
          <c:dPt>
            <c:idx val="13"/>
            <c:bubble3D val="0"/>
            <c:extLst>
              <c:ext xmlns:c16="http://schemas.microsoft.com/office/drawing/2014/chart" uri="{C3380CC4-5D6E-409C-BE32-E72D297353CC}">
                <c16:uniqueId val="{0000000D-4731-462E-B0DC-2C2A4AEB6031}"/>
              </c:ext>
            </c:extLst>
          </c:dPt>
          <c:dPt>
            <c:idx val="14"/>
            <c:bubble3D val="0"/>
            <c:extLst>
              <c:ext xmlns:c16="http://schemas.microsoft.com/office/drawing/2014/chart" uri="{C3380CC4-5D6E-409C-BE32-E72D297353CC}">
                <c16:uniqueId val="{0000000E-4731-462E-B0DC-2C2A4AEB6031}"/>
              </c:ext>
            </c:extLst>
          </c:dPt>
          <c:dPt>
            <c:idx val="15"/>
            <c:bubble3D val="0"/>
            <c:extLst>
              <c:ext xmlns:c16="http://schemas.microsoft.com/office/drawing/2014/chart" uri="{C3380CC4-5D6E-409C-BE32-E72D297353CC}">
                <c16:uniqueId val="{0000000F-4731-462E-B0DC-2C2A4AEB6031}"/>
              </c:ext>
            </c:extLst>
          </c:dPt>
          <c:dPt>
            <c:idx val="16"/>
            <c:bubble3D val="0"/>
            <c:extLst>
              <c:ext xmlns:c16="http://schemas.microsoft.com/office/drawing/2014/chart" uri="{C3380CC4-5D6E-409C-BE32-E72D297353CC}">
                <c16:uniqueId val="{00000010-4731-462E-B0DC-2C2A4AEB6031}"/>
              </c:ext>
            </c:extLst>
          </c:dPt>
          <c:dPt>
            <c:idx val="17"/>
            <c:bubble3D val="0"/>
            <c:extLst>
              <c:ext xmlns:c16="http://schemas.microsoft.com/office/drawing/2014/chart" uri="{C3380CC4-5D6E-409C-BE32-E72D297353CC}">
                <c16:uniqueId val="{00000011-4731-462E-B0DC-2C2A4AEB6031}"/>
              </c:ext>
            </c:extLst>
          </c:dPt>
          <c:dPt>
            <c:idx val="18"/>
            <c:bubble3D val="0"/>
            <c:extLst>
              <c:ext xmlns:c16="http://schemas.microsoft.com/office/drawing/2014/chart" uri="{C3380CC4-5D6E-409C-BE32-E72D297353CC}">
                <c16:uniqueId val="{00000012-4731-462E-B0DC-2C2A4AEB6031}"/>
              </c:ext>
            </c:extLst>
          </c:dPt>
          <c:dPt>
            <c:idx val="19"/>
            <c:bubble3D val="0"/>
            <c:extLst>
              <c:ext xmlns:c16="http://schemas.microsoft.com/office/drawing/2014/chart" uri="{C3380CC4-5D6E-409C-BE32-E72D297353CC}">
                <c16:uniqueId val="{00000013-4731-462E-B0DC-2C2A4AEB6031}"/>
              </c:ext>
            </c:extLst>
          </c:dPt>
          <c:dPt>
            <c:idx val="20"/>
            <c:bubble3D val="0"/>
            <c:extLst>
              <c:ext xmlns:c16="http://schemas.microsoft.com/office/drawing/2014/chart" uri="{C3380CC4-5D6E-409C-BE32-E72D297353CC}">
                <c16:uniqueId val="{00000014-4731-462E-B0DC-2C2A4AEB6031}"/>
              </c:ext>
            </c:extLst>
          </c:dPt>
          <c:dPt>
            <c:idx val="21"/>
            <c:bubble3D val="0"/>
            <c:extLst>
              <c:ext xmlns:c16="http://schemas.microsoft.com/office/drawing/2014/chart" uri="{C3380CC4-5D6E-409C-BE32-E72D297353CC}">
                <c16:uniqueId val="{00000015-4731-462E-B0DC-2C2A4AEB6031}"/>
              </c:ext>
            </c:extLst>
          </c:dPt>
          <c:dPt>
            <c:idx val="22"/>
            <c:bubble3D val="0"/>
            <c:extLst>
              <c:ext xmlns:c16="http://schemas.microsoft.com/office/drawing/2014/chart" uri="{C3380CC4-5D6E-409C-BE32-E72D297353CC}">
                <c16:uniqueId val="{00000016-4731-462E-B0DC-2C2A4AEB6031}"/>
              </c:ext>
            </c:extLst>
          </c:dPt>
          <c:dPt>
            <c:idx val="23"/>
            <c:bubble3D val="0"/>
            <c:extLst>
              <c:ext xmlns:c16="http://schemas.microsoft.com/office/drawing/2014/chart" uri="{C3380CC4-5D6E-409C-BE32-E72D297353CC}">
                <c16:uniqueId val="{00000017-4731-462E-B0DC-2C2A4AEB6031}"/>
              </c:ext>
            </c:extLst>
          </c:dPt>
          <c:dPt>
            <c:idx val="24"/>
            <c:bubble3D val="0"/>
            <c:extLst>
              <c:ext xmlns:c16="http://schemas.microsoft.com/office/drawing/2014/chart" uri="{C3380CC4-5D6E-409C-BE32-E72D297353CC}">
                <c16:uniqueId val="{00000018-4731-462E-B0DC-2C2A4AEB6031}"/>
              </c:ext>
            </c:extLst>
          </c:dPt>
          <c:dPt>
            <c:idx val="25"/>
            <c:bubble3D val="0"/>
            <c:extLst>
              <c:ext xmlns:c16="http://schemas.microsoft.com/office/drawing/2014/chart" uri="{C3380CC4-5D6E-409C-BE32-E72D297353CC}">
                <c16:uniqueId val="{00000019-4731-462E-B0DC-2C2A4AEB6031}"/>
              </c:ext>
            </c:extLst>
          </c:dPt>
          <c:dPt>
            <c:idx val="26"/>
            <c:bubble3D val="0"/>
            <c:extLst>
              <c:ext xmlns:c16="http://schemas.microsoft.com/office/drawing/2014/chart" uri="{C3380CC4-5D6E-409C-BE32-E72D297353CC}">
                <c16:uniqueId val="{0000001A-4731-462E-B0DC-2C2A4AEB6031}"/>
              </c:ext>
            </c:extLst>
          </c:dPt>
          <c:dPt>
            <c:idx val="27"/>
            <c:bubble3D val="0"/>
            <c:extLst>
              <c:ext xmlns:c16="http://schemas.microsoft.com/office/drawing/2014/chart" uri="{C3380CC4-5D6E-409C-BE32-E72D297353CC}">
                <c16:uniqueId val="{0000001B-4731-462E-B0DC-2C2A4AEB6031}"/>
              </c:ext>
            </c:extLst>
          </c:dPt>
          <c:dPt>
            <c:idx val="28"/>
            <c:bubble3D val="0"/>
            <c:extLst>
              <c:ext xmlns:c16="http://schemas.microsoft.com/office/drawing/2014/chart" uri="{C3380CC4-5D6E-409C-BE32-E72D297353CC}">
                <c16:uniqueId val="{0000001C-4731-462E-B0DC-2C2A4AEB6031}"/>
              </c:ext>
            </c:extLst>
          </c:dPt>
          <c:dPt>
            <c:idx val="29"/>
            <c:bubble3D val="0"/>
            <c:extLst>
              <c:ext xmlns:c16="http://schemas.microsoft.com/office/drawing/2014/chart" uri="{C3380CC4-5D6E-409C-BE32-E72D297353CC}">
                <c16:uniqueId val="{0000001D-4731-462E-B0DC-2C2A4AEB6031}"/>
              </c:ext>
            </c:extLst>
          </c:dPt>
          <c:dPt>
            <c:idx val="30"/>
            <c:bubble3D val="0"/>
            <c:extLst>
              <c:ext xmlns:c16="http://schemas.microsoft.com/office/drawing/2014/chart" uri="{C3380CC4-5D6E-409C-BE32-E72D297353CC}">
                <c16:uniqueId val="{0000001E-4731-462E-B0DC-2C2A4AEB6031}"/>
              </c:ext>
            </c:extLst>
          </c:dPt>
          <c:dPt>
            <c:idx val="31"/>
            <c:bubble3D val="0"/>
            <c:extLst>
              <c:ext xmlns:c16="http://schemas.microsoft.com/office/drawing/2014/chart" uri="{C3380CC4-5D6E-409C-BE32-E72D297353CC}">
                <c16:uniqueId val="{0000001F-4731-462E-B0DC-2C2A4AEB6031}"/>
              </c:ext>
            </c:extLst>
          </c:dPt>
          <c:dPt>
            <c:idx val="32"/>
            <c:bubble3D val="0"/>
            <c:extLst>
              <c:ext xmlns:c16="http://schemas.microsoft.com/office/drawing/2014/chart" uri="{C3380CC4-5D6E-409C-BE32-E72D297353CC}">
                <c16:uniqueId val="{00000020-4731-462E-B0DC-2C2A4AEB6031}"/>
              </c:ext>
            </c:extLst>
          </c:dPt>
          <c:dPt>
            <c:idx val="33"/>
            <c:bubble3D val="0"/>
            <c:extLst>
              <c:ext xmlns:c16="http://schemas.microsoft.com/office/drawing/2014/chart" uri="{C3380CC4-5D6E-409C-BE32-E72D297353CC}">
                <c16:uniqueId val="{00000021-4731-462E-B0DC-2C2A4AEB6031}"/>
              </c:ext>
            </c:extLst>
          </c:dPt>
          <c:dPt>
            <c:idx val="34"/>
            <c:bubble3D val="0"/>
            <c:extLst>
              <c:ext xmlns:c16="http://schemas.microsoft.com/office/drawing/2014/chart" uri="{C3380CC4-5D6E-409C-BE32-E72D297353CC}">
                <c16:uniqueId val="{00000022-4731-462E-B0DC-2C2A4AEB6031}"/>
              </c:ext>
            </c:extLst>
          </c:dPt>
          <c:dPt>
            <c:idx val="35"/>
            <c:bubble3D val="0"/>
            <c:extLst>
              <c:ext xmlns:c16="http://schemas.microsoft.com/office/drawing/2014/chart" uri="{C3380CC4-5D6E-409C-BE32-E72D297353CC}">
                <c16:uniqueId val="{00000023-4731-462E-B0DC-2C2A4AEB6031}"/>
              </c:ext>
            </c:extLst>
          </c:dPt>
          <c:dPt>
            <c:idx val="36"/>
            <c:bubble3D val="0"/>
            <c:extLst>
              <c:ext xmlns:c16="http://schemas.microsoft.com/office/drawing/2014/chart" uri="{C3380CC4-5D6E-409C-BE32-E72D297353CC}">
                <c16:uniqueId val="{00000024-4731-462E-B0DC-2C2A4AEB6031}"/>
              </c:ext>
            </c:extLst>
          </c:dPt>
          <c:dPt>
            <c:idx val="37"/>
            <c:bubble3D val="0"/>
            <c:extLst>
              <c:ext xmlns:c16="http://schemas.microsoft.com/office/drawing/2014/chart" uri="{C3380CC4-5D6E-409C-BE32-E72D297353CC}">
                <c16:uniqueId val="{00000025-4731-462E-B0DC-2C2A4AEB6031}"/>
              </c:ext>
            </c:extLst>
          </c:dPt>
          <c:dPt>
            <c:idx val="38"/>
            <c:bubble3D val="0"/>
            <c:extLst>
              <c:ext xmlns:c16="http://schemas.microsoft.com/office/drawing/2014/chart" uri="{C3380CC4-5D6E-409C-BE32-E72D297353CC}">
                <c16:uniqueId val="{00000026-4731-462E-B0DC-2C2A4AEB6031}"/>
              </c:ext>
            </c:extLst>
          </c:dPt>
          <c:dPt>
            <c:idx val="39"/>
            <c:bubble3D val="0"/>
            <c:extLst>
              <c:ext xmlns:c16="http://schemas.microsoft.com/office/drawing/2014/chart" uri="{C3380CC4-5D6E-409C-BE32-E72D297353CC}">
                <c16:uniqueId val="{00000027-4731-462E-B0DC-2C2A4AEB6031}"/>
              </c:ext>
            </c:extLst>
          </c:dPt>
          <c:dPt>
            <c:idx val="40"/>
            <c:bubble3D val="0"/>
            <c:extLst>
              <c:ext xmlns:c16="http://schemas.microsoft.com/office/drawing/2014/chart" uri="{C3380CC4-5D6E-409C-BE32-E72D297353CC}">
                <c16:uniqueId val="{00000028-4731-462E-B0DC-2C2A4AEB6031}"/>
              </c:ext>
            </c:extLst>
          </c:dPt>
          <c:dPt>
            <c:idx val="41"/>
            <c:bubble3D val="0"/>
            <c:extLst>
              <c:ext xmlns:c16="http://schemas.microsoft.com/office/drawing/2014/chart" uri="{C3380CC4-5D6E-409C-BE32-E72D297353CC}">
                <c16:uniqueId val="{00000029-4731-462E-B0DC-2C2A4AEB6031}"/>
              </c:ext>
            </c:extLst>
          </c:dPt>
          <c:dPt>
            <c:idx val="42"/>
            <c:bubble3D val="0"/>
            <c:extLst>
              <c:ext xmlns:c16="http://schemas.microsoft.com/office/drawing/2014/chart" uri="{C3380CC4-5D6E-409C-BE32-E72D297353CC}">
                <c16:uniqueId val="{0000002A-4731-462E-B0DC-2C2A4AEB6031}"/>
              </c:ext>
            </c:extLst>
          </c:dPt>
          <c:dPt>
            <c:idx val="43"/>
            <c:bubble3D val="0"/>
            <c:extLst>
              <c:ext xmlns:c16="http://schemas.microsoft.com/office/drawing/2014/chart" uri="{C3380CC4-5D6E-409C-BE32-E72D297353CC}">
                <c16:uniqueId val="{0000002B-4731-462E-B0DC-2C2A4AEB6031}"/>
              </c:ext>
            </c:extLst>
          </c:dPt>
          <c:dPt>
            <c:idx val="44"/>
            <c:bubble3D val="0"/>
            <c:extLst>
              <c:ext xmlns:c16="http://schemas.microsoft.com/office/drawing/2014/chart" uri="{C3380CC4-5D6E-409C-BE32-E72D297353CC}">
                <c16:uniqueId val="{0000002C-4731-462E-B0DC-2C2A4AEB6031}"/>
              </c:ext>
            </c:extLst>
          </c:dPt>
          <c:dPt>
            <c:idx val="45"/>
            <c:bubble3D val="0"/>
            <c:extLst>
              <c:ext xmlns:c16="http://schemas.microsoft.com/office/drawing/2014/chart" uri="{C3380CC4-5D6E-409C-BE32-E72D297353CC}">
                <c16:uniqueId val="{0000002D-4731-462E-B0DC-2C2A4AEB6031}"/>
              </c:ext>
            </c:extLst>
          </c:dPt>
          <c:dPt>
            <c:idx val="46"/>
            <c:bubble3D val="0"/>
            <c:extLst>
              <c:ext xmlns:c16="http://schemas.microsoft.com/office/drawing/2014/chart" uri="{C3380CC4-5D6E-409C-BE32-E72D297353CC}">
                <c16:uniqueId val="{0000002E-4731-462E-B0DC-2C2A4AEB6031}"/>
              </c:ext>
            </c:extLst>
          </c:dPt>
          <c:dPt>
            <c:idx val="47"/>
            <c:bubble3D val="0"/>
            <c:extLst>
              <c:ext xmlns:c16="http://schemas.microsoft.com/office/drawing/2014/chart" uri="{C3380CC4-5D6E-409C-BE32-E72D297353CC}">
                <c16:uniqueId val="{0000002F-4731-462E-B0DC-2C2A4AEB6031}"/>
              </c:ext>
            </c:extLst>
          </c:dPt>
          <c:dPt>
            <c:idx val="48"/>
            <c:bubble3D val="0"/>
            <c:extLst>
              <c:ext xmlns:c16="http://schemas.microsoft.com/office/drawing/2014/chart" uri="{C3380CC4-5D6E-409C-BE32-E72D297353CC}">
                <c16:uniqueId val="{00000030-4731-462E-B0DC-2C2A4AEB6031}"/>
              </c:ext>
            </c:extLst>
          </c:dPt>
          <c:dPt>
            <c:idx val="49"/>
            <c:bubble3D val="0"/>
            <c:extLst>
              <c:ext xmlns:c16="http://schemas.microsoft.com/office/drawing/2014/chart" uri="{C3380CC4-5D6E-409C-BE32-E72D297353CC}">
                <c16:uniqueId val="{00000031-4731-462E-B0DC-2C2A4AEB6031}"/>
              </c:ext>
            </c:extLst>
          </c:dPt>
          <c:dLbls>
            <c:dLbl>
              <c:idx val="0"/>
              <c:layout>
                <c:manualLayout>
                  <c:x val="-2.5169921556415616E-2"/>
                  <c:y val="1.4973984379445635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31-462E-B0DC-2C2A4AEB6031}"/>
                </c:ext>
              </c:extLst>
            </c:dLbl>
            <c:dLbl>
              <c:idx val="24"/>
              <c:layout>
                <c:manualLayout>
                  <c:x val="-3.8240491125050048E-2"/>
                  <c:y val="-2.8588730548543314E-4"/>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731-462E-B0DC-2C2A4AEB6031}"/>
                </c:ext>
              </c:extLst>
            </c:dLbl>
            <c:dLbl>
              <c:idx val="25"/>
              <c:layout>
                <c:manualLayout>
                  <c:x val="-5.9009742426264517E-3"/>
                  <c:y val="-3.1619434174230486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731-462E-B0DC-2C2A4AEB6031}"/>
                </c:ext>
              </c:extLst>
            </c:dLbl>
            <c:dLbl>
              <c:idx val="49"/>
              <c:layout>
                <c:manualLayout>
                  <c:x val="1.7540163411776919E-2"/>
                  <c:y val="-9.3408489846589973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731-462E-B0DC-2C2A4AEB60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Role'!$C$175:$C$224</c:f>
              <c:strCache>
                <c:ptCount val="11"/>
                <c:pt idx="0">
                  <c:v>Co-Investigator</c:v>
                </c:pt>
                <c:pt idx="1">
                  <c:v>Research Associate (Interventions)</c:v>
                </c:pt>
                <c:pt idx="2">
                  <c:v>Field Co-ordinators (Interventions)</c:v>
                </c:pt>
                <c:pt idx="3">
                  <c:v>Research Associate (Assessment)</c:v>
                </c:pt>
                <c:pt idx="4">
                  <c:v>Data Entry Assistant</c:v>
                </c:pt>
                <c:pt idx="5">
                  <c:v>Project Co-ordinator</c:v>
                </c:pt>
                <c:pt idx="6">
                  <c:v>Field Assistant</c:v>
                </c:pt>
                <c:pt idx="7">
                  <c:v>Research Fellow</c:v>
                </c:pt>
                <c:pt idx="8">
                  <c:v>Clinical Lecturer</c:v>
                </c:pt>
                <c:pt idx="9">
                  <c:v>Research Assistant</c:v>
                </c:pt>
                <c:pt idx="10">
                  <c:v>Lead Investigator</c:v>
                </c:pt>
              </c:strCache>
            </c:strRef>
          </c:cat>
          <c:val>
            <c:numRef>
              <c:f>'Summary of Staff by Role'!$I$175:$I$224</c:f>
              <c:numCache>
                <c:formatCode>0%</c:formatCode>
                <c:ptCount val="50"/>
                <c:pt idx="0">
                  <c:v>5.323193916349811E-2</c:v>
                </c:pt>
                <c:pt idx="1">
                  <c:v>9.5057034220532327E-2</c:v>
                </c:pt>
                <c:pt idx="2">
                  <c:v>0.23764258555133083</c:v>
                </c:pt>
                <c:pt idx="3">
                  <c:v>0.1425855513307985</c:v>
                </c:pt>
                <c:pt idx="4">
                  <c:v>5.70342205323194E-2</c:v>
                </c:pt>
                <c:pt idx="5">
                  <c:v>3.8022813688212934E-2</c:v>
                </c:pt>
                <c:pt idx="6">
                  <c:v>0.1140684410646388</c:v>
                </c:pt>
                <c:pt idx="7">
                  <c:v>0.17110266159695819</c:v>
                </c:pt>
                <c:pt idx="8">
                  <c:v>3.8022813688212934E-2</c:v>
                </c:pt>
                <c:pt idx="9">
                  <c:v>3.8022813688212934E-2</c:v>
                </c:pt>
                <c:pt idx="10">
                  <c:v>1.5209125475285176E-2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32-4731-462E-B0DC-2C2A4AEB6031}"/>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 Staff Allocation £</a:t>
            </a:r>
          </a:p>
        </c:rich>
      </c:tx>
      <c:overlay val="0"/>
    </c:title>
    <c:autoTitleDeleted val="0"/>
    <c:plotArea>
      <c:layout/>
      <c:pieChart>
        <c:varyColors val="1"/>
        <c:ser>
          <c:idx val="5"/>
          <c:order val="0"/>
          <c:tx>
            <c:strRef>
              <c:f>'Summary of Staff by Role'!$I$67</c:f>
              <c:strCache>
                <c:ptCount val="1"/>
                <c:pt idx="0">
                  <c:v>Total Average
%</c:v>
                </c:pt>
              </c:strCache>
            </c:strRef>
          </c:tx>
          <c:dPt>
            <c:idx val="0"/>
            <c:bubble3D val="0"/>
            <c:extLst>
              <c:ext xmlns:c16="http://schemas.microsoft.com/office/drawing/2014/chart" uri="{C3380CC4-5D6E-409C-BE32-E72D297353CC}">
                <c16:uniqueId val="{00000000-C98A-4CF4-BF3C-D7E302D8EC6B}"/>
              </c:ext>
            </c:extLst>
          </c:dPt>
          <c:dPt>
            <c:idx val="1"/>
            <c:bubble3D val="0"/>
            <c:extLst>
              <c:ext xmlns:c16="http://schemas.microsoft.com/office/drawing/2014/chart" uri="{C3380CC4-5D6E-409C-BE32-E72D297353CC}">
                <c16:uniqueId val="{00000001-C98A-4CF4-BF3C-D7E302D8EC6B}"/>
              </c:ext>
            </c:extLst>
          </c:dPt>
          <c:dPt>
            <c:idx val="2"/>
            <c:bubble3D val="0"/>
            <c:extLst>
              <c:ext xmlns:c16="http://schemas.microsoft.com/office/drawing/2014/chart" uri="{C3380CC4-5D6E-409C-BE32-E72D297353CC}">
                <c16:uniqueId val="{00000002-C98A-4CF4-BF3C-D7E302D8EC6B}"/>
              </c:ext>
            </c:extLst>
          </c:dPt>
          <c:dPt>
            <c:idx val="3"/>
            <c:bubble3D val="0"/>
            <c:extLst>
              <c:ext xmlns:c16="http://schemas.microsoft.com/office/drawing/2014/chart" uri="{C3380CC4-5D6E-409C-BE32-E72D297353CC}">
                <c16:uniqueId val="{00000003-C98A-4CF4-BF3C-D7E302D8EC6B}"/>
              </c:ext>
            </c:extLst>
          </c:dPt>
          <c:dPt>
            <c:idx val="4"/>
            <c:bubble3D val="0"/>
            <c:extLst>
              <c:ext xmlns:c16="http://schemas.microsoft.com/office/drawing/2014/chart" uri="{C3380CC4-5D6E-409C-BE32-E72D297353CC}">
                <c16:uniqueId val="{00000004-C98A-4CF4-BF3C-D7E302D8EC6B}"/>
              </c:ext>
            </c:extLst>
          </c:dPt>
          <c:dPt>
            <c:idx val="5"/>
            <c:bubble3D val="0"/>
            <c:extLst>
              <c:ext xmlns:c16="http://schemas.microsoft.com/office/drawing/2014/chart" uri="{C3380CC4-5D6E-409C-BE32-E72D297353CC}">
                <c16:uniqueId val="{00000005-C98A-4CF4-BF3C-D7E302D8EC6B}"/>
              </c:ext>
            </c:extLst>
          </c:dPt>
          <c:dPt>
            <c:idx val="6"/>
            <c:bubble3D val="0"/>
            <c:extLst>
              <c:ext xmlns:c16="http://schemas.microsoft.com/office/drawing/2014/chart" uri="{C3380CC4-5D6E-409C-BE32-E72D297353CC}">
                <c16:uniqueId val="{00000006-C98A-4CF4-BF3C-D7E302D8EC6B}"/>
              </c:ext>
            </c:extLst>
          </c:dPt>
          <c:dPt>
            <c:idx val="7"/>
            <c:bubble3D val="0"/>
            <c:extLst>
              <c:ext xmlns:c16="http://schemas.microsoft.com/office/drawing/2014/chart" uri="{C3380CC4-5D6E-409C-BE32-E72D297353CC}">
                <c16:uniqueId val="{00000007-C98A-4CF4-BF3C-D7E302D8EC6B}"/>
              </c:ext>
            </c:extLst>
          </c:dPt>
          <c:dPt>
            <c:idx val="8"/>
            <c:bubble3D val="0"/>
            <c:extLst>
              <c:ext xmlns:c16="http://schemas.microsoft.com/office/drawing/2014/chart" uri="{C3380CC4-5D6E-409C-BE32-E72D297353CC}">
                <c16:uniqueId val="{00000008-C98A-4CF4-BF3C-D7E302D8EC6B}"/>
              </c:ext>
            </c:extLst>
          </c:dPt>
          <c:dPt>
            <c:idx val="9"/>
            <c:bubble3D val="0"/>
            <c:extLst>
              <c:ext xmlns:c16="http://schemas.microsoft.com/office/drawing/2014/chart" uri="{C3380CC4-5D6E-409C-BE32-E72D297353CC}">
                <c16:uniqueId val="{00000009-C98A-4CF4-BF3C-D7E302D8EC6B}"/>
              </c:ext>
            </c:extLst>
          </c:dPt>
          <c:dPt>
            <c:idx val="10"/>
            <c:bubble3D val="0"/>
            <c:extLst>
              <c:ext xmlns:c16="http://schemas.microsoft.com/office/drawing/2014/chart" uri="{C3380CC4-5D6E-409C-BE32-E72D297353CC}">
                <c16:uniqueId val="{0000000A-C98A-4CF4-BF3C-D7E302D8EC6B}"/>
              </c:ext>
            </c:extLst>
          </c:dPt>
          <c:dPt>
            <c:idx val="11"/>
            <c:bubble3D val="0"/>
            <c:extLst>
              <c:ext xmlns:c16="http://schemas.microsoft.com/office/drawing/2014/chart" uri="{C3380CC4-5D6E-409C-BE32-E72D297353CC}">
                <c16:uniqueId val="{0000000B-C98A-4CF4-BF3C-D7E302D8EC6B}"/>
              </c:ext>
            </c:extLst>
          </c:dPt>
          <c:dPt>
            <c:idx val="12"/>
            <c:bubble3D val="0"/>
            <c:extLst>
              <c:ext xmlns:c16="http://schemas.microsoft.com/office/drawing/2014/chart" uri="{C3380CC4-5D6E-409C-BE32-E72D297353CC}">
                <c16:uniqueId val="{0000000C-C98A-4CF4-BF3C-D7E302D8EC6B}"/>
              </c:ext>
            </c:extLst>
          </c:dPt>
          <c:dPt>
            <c:idx val="13"/>
            <c:bubble3D val="0"/>
            <c:extLst>
              <c:ext xmlns:c16="http://schemas.microsoft.com/office/drawing/2014/chart" uri="{C3380CC4-5D6E-409C-BE32-E72D297353CC}">
                <c16:uniqueId val="{0000000D-C98A-4CF4-BF3C-D7E302D8EC6B}"/>
              </c:ext>
            </c:extLst>
          </c:dPt>
          <c:dPt>
            <c:idx val="14"/>
            <c:bubble3D val="0"/>
            <c:extLst>
              <c:ext xmlns:c16="http://schemas.microsoft.com/office/drawing/2014/chart" uri="{C3380CC4-5D6E-409C-BE32-E72D297353CC}">
                <c16:uniqueId val="{0000000E-C98A-4CF4-BF3C-D7E302D8EC6B}"/>
              </c:ext>
            </c:extLst>
          </c:dPt>
          <c:dPt>
            <c:idx val="15"/>
            <c:bubble3D val="0"/>
            <c:extLst>
              <c:ext xmlns:c16="http://schemas.microsoft.com/office/drawing/2014/chart" uri="{C3380CC4-5D6E-409C-BE32-E72D297353CC}">
                <c16:uniqueId val="{0000000F-C98A-4CF4-BF3C-D7E302D8EC6B}"/>
              </c:ext>
            </c:extLst>
          </c:dPt>
          <c:dPt>
            <c:idx val="16"/>
            <c:bubble3D val="0"/>
            <c:extLst>
              <c:ext xmlns:c16="http://schemas.microsoft.com/office/drawing/2014/chart" uri="{C3380CC4-5D6E-409C-BE32-E72D297353CC}">
                <c16:uniqueId val="{00000010-C98A-4CF4-BF3C-D7E302D8EC6B}"/>
              </c:ext>
            </c:extLst>
          </c:dPt>
          <c:dPt>
            <c:idx val="17"/>
            <c:bubble3D val="0"/>
            <c:extLst>
              <c:ext xmlns:c16="http://schemas.microsoft.com/office/drawing/2014/chart" uri="{C3380CC4-5D6E-409C-BE32-E72D297353CC}">
                <c16:uniqueId val="{00000011-C98A-4CF4-BF3C-D7E302D8EC6B}"/>
              </c:ext>
            </c:extLst>
          </c:dPt>
          <c:dPt>
            <c:idx val="18"/>
            <c:bubble3D val="0"/>
            <c:extLst>
              <c:ext xmlns:c16="http://schemas.microsoft.com/office/drawing/2014/chart" uri="{C3380CC4-5D6E-409C-BE32-E72D297353CC}">
                <c16:uniqueId val="{00000012-C98A-4CF4-BF3C-D7E302D8EC6B}"/>
              </c:ext>
            </c:extLst>
          </c:dPt>
          <c:dPt>
            <c:idx val="19"/>
            <c:bubble3D val="0"/>
            <c:extLst>
              <c:ext xmlns:c16="http://schemas.microsoft.com/office/drawing/2014/chart" uri="{C3380CC4-5D6E-409C-BE32-E72D297353CC}">
                <c16:uniqueId val="{00000013-C98A-4CF4-BF3C-D7E302D8EC6B}"/>
              </c:ext>
            </c:extLst>
          </c:dPt>
          <c:dPt>
            <c:idx val="20"/>
            <c:bubble3D val="0"/>
            <c:extLst>
              <c:ext xmlns:c16="http://schemas.microsoft.com/office/drawing/2014/chart" uri="{C3380CC4-5D6E-409C-BE32-E72D297353CC}">
                <c16:uniqueId val="{00000014-C98A-4CF4-BF3C-D7E302D8EC6B}"/>
              </c:ext>
            </c:extLst>
          </c:dPt>
          <c:dPt>
            <c:idx val="21"/>
            <c:bubble3D val="0"/>
            <c:extLst>
              <c:ext xmlns:c16="http://schemas.microsoft.com/office/drawing/2014/chart" uri="{C3380CC4-5D6E-409C-BE32-E72D297353CC}">
                <c16:uniqueId val="{00000015-C98A-4CF4-BF3C-D7E302D8EC6B}"/>
              </c:ext>
            </c:extLst>
          </c:dPt>
          <c:dPt>
            <c:idx val="22"/>
            <c:bubble3D val="0"/>
            <c:extLst>
              <c:ext xmlns:c16="http://schemas.microsoft.com/office/drawing/2014/chart" uri="{C3380CC4-5D6E-409C-BE32-E72D297353CC}">
                <c16:uniqueId val="{00000016-C98A-4CF4-BF3C-D7E302D8EC6B}"/>
              </c:ext>
            </c:extLst>
          </c:dPt>
          <c:dPt>
            <c:idx val="23"/>
            <c:bubble3D val="0"/>
            <c:extLst>
              <c:ext xmlns:c16="http://schemas.microsoft.com/office/drawing/2014/chart" uri="{C3380CC4-5D6E-409C-BE32-E72D297353CC}">
                <c16:uniqueId val="{00000017-C98A-4CF4-BF3C-D7E302D8EC6B}"/>
              </c:ext>
            </c:extLst>
          </c:dPt>
          <c:dPt>
            <c:idx val="24"/>
            <c:bubble3D val="0"/>
            <c:extLst>
              <c:ext xmlns:c16="http://schemas.microsoft.com/office/drawing/2014/chart" uri="{C3380CC4-5D6E-409C-BE32-E72D297353CC}">
                <c16:uniqueId val="{00000018-C98A-4CF4-BF3C-D7E302D8EC6B}"/>
              </c:ext>
            </c:extLst>
          </c:dPt>
          <c:dPt>
            <c:idx val="25"/>
            <c:bubble3D val="0"/>
            <c:extLst>
              <c:ext xmlns:c16="http://schemas.microsoft.com/office/drawing/2014/chart" uri="{C3380CC4-5D6E-409C-BE32-E72D297353CC}">
                <c16:uniqueId val="{00000019-C98A-4CF4-BF3C-D7E302D8EC6B}"/>
              </c:ext>
            </c:extLst>
          </c:dPt>
          <c:dPt>
            <c:idx val="26"/>
            <c:bubble3D val="0"/>
            <c:extLst>
              <c:ext xmlns:c16="http://schemas.microsoft.com/office/drawing/2014/chart" uri="{C3380CC4-5D6E-409C-BE32-E72D297353CC}">
                <c16:uniqueId val="{0000001A-C98A-4CF4-BF3C-D7E302D8EC6B}"/>
              </c:ext>
            </c:extLst>
          </c:dPt>
          <c:dPt>
            <c:idx val="27"/>
            <c:bubble3D val="0"/>
            <c:extLst>
              <c:ext xmlns:c16="http://schemas.microsoft.com/office/drawing/2014/chart" uri="{C3380CC4-5D6E-409C-BE32-E72D297353CC}">
                <c16:uniqueId val="{0000001B-C98A-4CF4-BF3C-D7E302D8EC6B}"/>
              </c:ext>
            </c:extLst>
          </c:dPt>
          <c:dPt>
            <c:idx val="28"/>
            <c:bubble3D val="0"/>
            <c:extLst>
              <c:ext xmlns:c16="http://schemas.microsoft.com/office/drawing/2014/chart" uri="{C3380CC4-5D6E-409C-BE32-E72D297353CC}">
                <c16:uniqueId val="{0000001C-C98A-4CF4-BF3C-D7E302D8EC6B}"/>
              </c:ext>
            </c:extLst>
          </c:dPt>
          <c:dPt>
            <c:idx val="29"/>
            <c:bubble3D val="0"/>
            <c:extLst>
              <c:ext xmlns:c16="http://schemas.microsoft.com/office/drawing/2014/chart" uri="{C3380CC4-5D6E-409C-BE32-E72D297353CC}">
                <c16:uniqueId val="{0000001D-C98A-4CF4-BF3C-D7E302D8EC6B}"/>
              </c:ext>
            </c:extLst>
          </c:dPt>
          <c:dPt>
            <c:idx val="30"/>
            <c:bubble3D val="0"/>
            <c:extLst>
              <c:ext xmlns:c16="http://schemas.microsoft.com/office/drawing/2014/chart" uri="{C3380CC4-5D6E-409C-BE32-E72D297353CC}">
                <c16:uniqueId val="{0000001E-C98A-4CF4-BF3C-D7E302D8EC6B}"/>
              </c:ext>
            </c:extLst>
          </c:dPt>
          <c:dPt>
            <c:idx val="31"/>
            <c:bubble3D val="0"/>
            <c:extLst>
              <c:ext xmlns:c16="http://schemas.microsoft.com/office/drawing/2014/chart" uri="{C3380CC4-5D6E-409C-BE32-E72D297353CC}">
                <c16:uniqueId val="{0000001F-C98A-4CF4-BF3C-D7E302D8EC6B}"/>
              </c:ext>
            </c:extLst>
          </c:dPt>
          <c:dPt>
            <c:idx val="32"/>
            <c:bubble3D val="0"/>
            <c:extLst>
              <c:ext xmlns:c16="http://schemas.microsoft.com/office/drawing/2014/chart" uri="{C3380CC4-5D6E-409C-BE32-E72D297353CC}">
                <c16:uniqueId val="{00000020-C98A-4CF4-BF3C-D7E302D8EC6B}"/>
              </c:ext>
            </c:extLst>
          </c:dPt>
          <c:dPt>
            <c:idx val="33"/>
            <c:bubble3D val="0"/>
            <c:extLst>
              <c:ext xmlns:c16="http://schemas.microsoft.com/office/drawing/2014/chart" uri="{C3380CC4-5D6E-409C-BE32-E72D297353CC}">
                <c16:uniqueId val="{00000021-C98A-4CF4-BF3C-D7E302D8EC6B}"/>
              </c:ext>
            </c:extLst>
          </c:dPt>
          <c:dPt>
            <c:idx val="34"/>
            <c:bubble3D val="0"/>
            <c:extLst>
              <c:ext xmlns:c16="http://schemas.microsoft.com/office/drawing/2014/chart" uri="{C3380CC4-5D6E-409C-BE32-E72D297353CC}">
                <c16:uniqueId val="{00000022-C98A-4CF4-BF3C-D7E302D8EC6B}"/>
              </c:ext>
            </c:extLst>
          </c:dPt>
          <c:dPt>
            <c:idx val="35"/>
            <c:bubble3D val="0"/>
            <c:extLst>
              <c:ext xmlns:c16="http://schemas.microsoft.com/office/drawing/2014/chart" uri="{C3380CC4-5D6E-409C-BE32-E72D297353CC}">
                <c16:uniqueId val="{00000023-C98A-4CF4-BF3C-D7E302D8EC6B}"/>
              </c:ext>
            </c:extLst>
          </c:dPt>
          <c:dPt>
            <c:idx val="36"/>
            <c:bubble3D val="0"/>
            <c:extLst>
              <c:ext xmlns:c16="http://schemas.microsoft.com/office/drawing/2014/chart" uri="{C3380CC4-5D6E-409C-BE32-E72D297353CC}">
                <c16:uniqueId val="{00000024-C98A-4CF4-BF3C-D7E302D8EC6B}"/>
              </c:ext>
            </c:extLst>
          </c:dPt>
          <c:dPt>
            <c:idx val="37"/>
            <c:bubble3D val="0"/>
            <c:extLst>
              <c:ext xmlns:c16="http://schemas.microsoft.com/office/drawing/2014/chart" uri="{C3380CC4-5D6E-409C-BE32-E72D297353CC}">
                <c16:uniqueId val="{00000025-C98A-4CF4-BF3C-D7E302D8EC6B}"/>
              </c:ext>
            </c:extLst>
          </c:dPt>
          <c:dPt>
            <c:idx val="38"/>
            <c:bubble3D val="0"/>
            <c:extLst>
              <c:ext xmlns:c16="http://schemas.microsoft.com/office/drawing/2014/chart" uri="{C3380CC4-5D6E-409C-BE32-E72D297353CC}">
                <c16:uniqueId val="{00000026-C98A-4CF4-BF3C-D7E302D8EC6B}"/>
              </c:ext>
            </c:extLst>
          </c:dPt>
          <c:dPt>
            <c:idx val="39"/>
            <c:bubble3D val="0"/>
            <c:extLst>
              <c:ext xmlns:c16="http://schemas.microsoft.com/office/drawing/2014/chart" uri="{C3380CC4-5D6E-409C-BE32-E72D297353CC}">
                <c16:uniqueId val="{00000027-C98A-4CF4-BF3C-D7E302D8EC6B}"/>
              </c:ext>
            </c:extLst>
          </c:dPt>
          <c:dPt>
            <c:idx val="40"/>
            <c:bubble3D val="0"/>
            <c:extLst>
              <c:ext xmlns:c16="http://schemas.microsoft.com/office/drawing/2014/chart" uri="{C3380CC4-5D6E-409C-BE32-E72D297353CC}">
                <c16:uniqueId val="{00000028-C98A-4CF4-BF3C-D7E302D8EC6B}"/>
              </c:ext>
            </c:extLst>
          </c:dPt>
          <c:dPt>
            <c:idx val="41"/>
            <c:bubble3D val="0"/>
            <c:extLst>
              <c:ext xmlns:c16="http://schemas.microsoft.com/office/drawing/2014/chart" uri="{C3380CC4-5D6E-409C-BE32-E72D297353CC}">
                <c16:uniqueId val="{00000029-C98A-4CF4-BF3C-D7E302D8EC6B}"/>
              </c:ext>
            </c:extLst>
          </c:dPt>
          <c:dPt>
            <c:idx val="42"/>
            <c:bubble3D val="0"/>
            <c:extLst>
              <c:ext xmlns:c16="http://schemas.microsoft.com/office/drawing/2014/chart" uri="{C3380CC4-5D6E-409C-BE32-E72D297353CC}">
                <c16:uniqueId val="{0000002A-C98A-4CF4-BF3C-D7E302D8EC6B}"/>
              </c:ext>
            </c:extLst>
          </c:dPt>
          <c:dPt>
            <c:idx val="43"/>
            <c:bubble3D val="0"/>
            <c:extLst>
              <c:ext xmlns:c16="http://schemas.microsoft.com/office/drawing/2014/chart" uri="{C3380CC4-5D6E-409C-BE32-E72D297353CC}">
                <c16:uniqueId val="{0000002B-C98A-4CF4-BF3C-D7E302D8EC6B}"/>
              </c:ext>
            </c:extLst>
          </c:dPt>
          <c:dPt>
            <c:idx val="44"/>
            <c:bubble3D val="0"/>
            <c:extLst>
              <c:ext xmlns:c16="http://schemas.microsoft.com/office/drawing/2014/chart" uri="{C3380CC4-5D6E-409C-BE32-E72D297353CC}">
                <c16:uniqueId val="{0000002C-C98A-4CF4-BF3C-D7E302D8EC6B}"/>
              </c:ext>
            </c:extLst>
          </c:dPt>
          <c:dPt>
            <c:idx val="45"/>
            <c:bubble3D val="0"/>
            <c:extLst>
              <c:ext xmlns:c16="http://schemas.microsoft.com/office/drawing/2014/chart" uri="{C3380CC4-5D6E-409C-BE32-E72D297353CC}">
                <c16:uniqueId val="{0000002D-C98A-4CF4-BF3C-D7E302D8EC6B}"/>
              </c:ext>
            </c:extLst>
          </c:dPt>
          <c:dPt>
            <c:idx val="46"/>
            <c:bubble3D val="0"/>
            <c:extLst>
              <c:ext xmlns:c16="http://schemas.microsoft.com/office/drawing/2014/chart" uri="{C3380CC4-5D6E-409C-BE32-E72D297353CC}">
                <c16:uniqueId val="{0000002E-C98A-4CF4-BF3C-D7E302D8EC6B}"/>
              </c:ext>
            </c:extLst>
          </c:dPt>
          <c:dPt>
            <c:idx val="47"/>
            <c:bubble3D val="0"/>
            <c:extLst>
              <c:ext xmlns:c16="http://schemas.microsoft.com/office/drawing/2014/chart" uri="{C3380CC4-5D6E-409C-BE32-E72D297353CC}">
                <c16:uniqueId val="{0000002F-C98A-4CF4-BF3C-D7E302D8EC6B}"/>
              </c:ext>
            </c:extLst>
          </c:dPt>
          <c:dPt>
            <c:idx val="48"/>
            <c:bubble3D val="0"/>
            <c:extLst>
              <c:ext xmlns:c16="http://schemas.microsoft.com/office/drawing/2014/chart" uri="{C3380CC4-5D6E-409C-BE32-E72D297353CC}">
                <c16:uniqueId val="{00000030-C98A-4CF4-BF3C-D7E302D8EC6B}"/>
              </c:ext>
            </c:extLst>
          </c:dPt>
          <c:dPt>
            <c:idx val="49"/>
            <c:bubble3D val="0"/>
            <c:extLst>
              <c:ext xmlns:c16="http://schemas.microsoft.com/office/drawing/2014/chart" uri="{C3380CC4-5D6E-409C-BE32-E72D297353CC}">
                <c16:uniqueId val="{00000031-C98A-4CF4-BF3C-D7E302D8EC6B}"/>
              </c:ext>
            </c:extLst>
          </c:dPt>
          <c:dLbls>
            <c:dLbl>
              <c:idx val="24"/>
              <c:layout>
                <c:manualLayout>
                  <c:x val="5.7365181307643807E-2"/>
                  <c:y val="6.0933539086508656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8A-4CF4-BF3C-D7E302D8EC6B}"/>
                </c:ext>
              </c:extLst>
            </c:dLbl>
            <c:dLbl>
              <c:idx val="25"/>
              <c:layout>
                <c:manualLayout>
                  <c:x val="9.1218170354404021E-2"/>
                  <c:y val="3.4595022355873854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98A-4CF4-BF3C-D7E302D8EC6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Role'!$C$68:$C$118</c:f>
              <c:strCache>
                <c:ptCount val="51"/>
                <c:pt idx="0">
                  <c:v>Co-Investigator</c:v>
                </c:pt>
                <c:pt idx="1">
                  <c:v>Research Associate (Interventions)</c:v>
                </c:pt>
                <c:pt idx="2">
                  <c:v>Field Co-ordinators (Interventions)</c:v>
                </c:pt>
                <c:pt idx="3">
                  <c:v>Research Associate (Assessment)</c:v>
                </c:pt>
                <c:pt idx="4">
                  <c:v>Data Entry Assistant</c:v>
                </c:pt>
                <c:pt idx="5">
                  <c:v>Project Co-ordinator</c:v>
                </c:pt>
                <c:pt idx="6">
                  <c:v>Field Assistant</c:v>
                </c:pt>
                <c:pt idx="7">
                  <c:v>Research Fellow</c:v>
                </c:pt>
                <c:pt idx="8">
                  <c:v>Clinical Lecturer</c:v>
                </c:pt>
                <c:pt idx="9">
                  <c:v>Research Assistant</c:v>
                </c:pt>
                <c:pt idx="10">
                  <c:v>Lead Investigator</c:v>
                </c:pt>
                <c:pt idx="50">
                  <c:v>Total</c:v>
                </c:pt>
              </c:strCache>
            </c:strRef>
          </c:cat>
          <c:val>
            <c:numRef>
              <c:f>'Summary of Staff by Role'!$I$68:$I$117</c:f>
              <c:numCache>
                <c:formatCode>0%</c:formatCode>
                <c:ptCount val="50"/>
                <c:pt idx="0">
                  <c:v>0.1814978358487368</c:v>
                </c:pt>
                <c:pt idx="1">
                  <c:v>7.0220893130936171E-2</c:v>
                </c:pt>
                <c:pt idx="2">
                  <c:v>8.777611641367021E-2</c:v>
                </c:pt>
                <c:pt idx="3">
                  <c:v>0.10533133969640425</c:v>
                </c:pt>
                <c:pt idx="4">
                  <c:v>3.1599401908921278E-2</c:v>
                </c:pt>
                <c:pt idx="5">
                  <c:v>5.2665669848202125E-2</c:v>
                </c:pt>
                <c:pt idx="6">
                  <c:v>2.6332834924101062E-2</c:v>
                </c:pt>
                <c:pt idx="7">
                  <c:v>0.11059790668122446</c:v>
                </c:pt>
                <c:pt idx="8">
                  <c:v>0.11416746874813566</c:v>
                </c:pt>
                <c:pt idx="9">
                  <c:v>0.10110913505113328</c:v>
                </c:pt>
                <c:pt idx="10">
                  <c:v>0.11870139774853451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32-C98A-4CF4-BF3C-D7E302D8EC6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7331802519098511"/>
          <c:y val="0.12353827646544181"/>
          <c:w val="0.11774342732298126"/>
          <c:h val="0.8238781714785651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Costs by Country
£</a:t>
            </a:r>
          </a:p>
        </c:rich>
      </c:tx>
      <c:overlay val="0"/>
    </c:title>
    <c:autoTitleDeleted val="0"/>
    <c:plotArea>
      <c:layout/>
      <c:barChart>
        <c:barDir val="bar"/>
        <c:grouping val="clustered"/>
        <c:varyColors val="0"/>
        <c:ser>
          <c:idx val="0"/>
          <c:order val="0"/>
          <c:tx>
            <c:strRef>
              <c:f>'Summary of Costs by Country'!$I$14</c:f>
              <c:strCache>
                <c:ptCount val="1"/>
                <c:pt idx="0">
                  <c:v>Total
£</c:v>
                </c:pt>
              </c:strCache>
            </c:strRef>
          </c:tx>
          <c:invertIfNegative val="0"/>
          <c:cat>
            <c:strRef>
              <c:f>'Summary of Costs by Country'!$C$15:$C$34</c:f>
              <c:strCache>
                <c:ptCount val="5"/>
                <c:pt idx="0">
                  <c:v>United Kingdom</c:v>
                </c:pt>
                <c:pt idx="1">
                  <c:v>Pakistan</c:v>
                </c:pt>
                <c:pt idx="2">
                  <c:v>Nepal</c:v>
                </c:pt>
                <c:pt idx="3">
                  <c:v>Bangladesh</c:v>
                </c:pt>
                <c:pt idx="4">
                  <c:v>Sri Lanka</c:v>
                </c:pt>
              </c:strCache>
            </c:strRef>
          </c:cat>
          <c:val>
            <c:numRef>
              <c:f>'Summary of Costs by Country'!$I$15:$I$34</c:f>
              <c:numCache>
                <c:formatCode>"£"#,##0</c:formatCode>
                <c:ptCount val="20"/>
                <c:pt idx="0">
                  <c:v>1048594.0028789809</c:v>
                </c:pt>
                <c:pt idx="1">
                  <c:v>1792564</c:v>
                </c:pt>
                <c:pt idx="2">
                  <c:v>138440</c:v>
                </c:pt>
                <c:pt idx="3">
                  <c:v>138440</c:v>
                </c:pt>
                <c:pt idx="4">
                  <c:v>138440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0FA-40AB-BC3C-07CA33E130B9}"/>
            </c:ext>
          </c:extLst>
        </c:ser>
        <c:dLbls>
          <c:showLegendKey val="0"/>
          <c:showVal val="0"/>
          <c:showCatName val="0"/>
          <c:showSerName val="0"/>
          <c:showPercent val="0"/>
          <c:showBubbleSize val="0"/>
        </c:dLbls>
        <c:gapWidth val="150"/>
        <c:axId val="615296688"/>
        <c:axId val="615297248"/>
      </c:barChart>
      <c:catAx>
        <c:axId val="61529668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297248"/>
        <c:crossesAt val="0"/>
        <c:auto val="1"/>
        <c:lblAlgn val="ctr"/>
        <c:lblOffset val="100"/>
        <c:noMultiLvlLbl val="0"/>
      </c:catAx>
      <c:valAx>
        <c:axId val="615297248"/>
        <c:scaling>
          <c:orientation val="minMax"/>
        </c:scaling>
        <c:delete val="0"/>
        <c:axPos val="t"/>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296688"/>
        <c:crosses val="autoZero"/>
        <c:crossBetween val="between"/>
        <c:dispUnits>
          <c:builtInUnit val="thousands"/>
          <c:dispUnitsLbl>
            <c:txPr>
              <a:bodyPr rot="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Theme Costs
%</a:t>
            </a:r>
          </a:p>
        </c:rich>
      </c:tx>
      <c:overlay val="0"/>
    </c:title>
    <c:autoTitleDeleted val="0"/>
    <c:plotArea>
      <c:layout/>
      <c:pieChart>
        <c:varyColors val="1"/>
        <c:ser>
          <c:idx val="0"/>
          <c:order val="0"/>
          <c:tx>
            <c:strRef>
              <c:f>'Summary of Costs by Country'!$I$38</c:f>
              <c:strCache>
                <c:ptCount val="1"/>
                <c:pt idx="0">
                  <c:v>Total
£</c:v>
                </c:pt>
              </c:strCache>
            </c:strRef>
          </c:tx>
          <c:dPt>
            <c:idx val="0"/>
            <c:bubble3D val="0"/>
            <c:extLst>
              <c:ext xmlns:c16="http://schemas.microsoft.com/office/drawing/2014/chart" uri="{C3380CC4-5D6E-409C-BE32-E72D297353CC}">
                <c16:uniqueId val="{00000000-622D-46F2-9481-7440D0CD33EF}"/>
              </c:ext>
            </c:extLst>
          </c:dPt>
          <c:dPt>
            <c:idx val="1"/>
            <c:bubble3D val="0"/>
            <c:extLst>
              <c:ext xmlns:c16="http://schemas.microsoft.com/office/drawing/2014/chart" uri="{C3380CC4-5D6E-409C-BE32-E72D297353CC}">
                <c16:uniqueId val="{00000001-622D-46F2-9481-7440D0CD33EF}"/>
              </c:ext>
            </c:extLst>
          </c:dPt>
          <c:dPt>
            <c:idx val="2"/>
            <c:bubble3D val="0"/>
            <c:extLst>
              <c:ext xmlns:c16="http://schemas.microsoft.com/office/drawing/2014/chart" uri="{C3380CC4-5D6E-409C-BE32-E72D297353CC}">
                <c16:uniqueId val="{00000002-622D-46F2-9481-7440D0CD33EF}"/>
              </c:ext>
            </c:extLst>
          </c:dPt>
          <c:dPt>
            <c:idx val="3"/>
            <c:bubble3D val="0"/>
            <c:extLst>
              <c:ext xmlns:c16="http://schemas.microsoft.com/office/drawing/2014/chart" uri="{C3380CC4-5D6E-409C-BE32-E72D297353CC}">
                <c16:uniqueId val="{00000003-622D-46F2-9481-7440D0CD33EF}"/>
              </c:ext>
            </c:extLst>
          </c:dPt>
          <c:dPt>
            <c:idx val="4"/>
            <c:bubble3D val="0"/>
            <c:extLst>
              <c:ext xmlns:c16="http://schemas.microsoft.com/office/drawing/2014/chart" uri="{C3380CC4-5D6E-409C-BE32-E72D297353CC}">
                <c16:uniqueId val="{00000004-622D-46F2-9481-7440D0CD33EF}"/>
              </c:ext>
            </c:extLst>
          </c:dPt>
          <c:dPt>
            <c:idx val="5"/>
            <c:bubble3D val="0"/>
            <c:extLst>
              <c:ext xmlns:c16="http://schemas.microsoft.com/office/drawing/2014/chart" uri="{C3380CC4-5D6E-409C-BE32-E72D297353CC}">
                <c16:uniqueId val="{00000005-622D-46F2-9481-7440D0CD33EF}"/>
              </c:ext>
            </c:extLst>
          </c:dPt>
          <c:dPt>
            <c:idx val="6"/>
            <c:bubble3D val="0"/>
            <c:extLst>
              <c:ext xmlns:c16="http://schemas.microsoft.com/office/drawing/2014/chart" uri="{C3380CC4-5D6E-409C-BE32-E72D297353CC}">
                <c16:uniqueId val="{00000006-622D-46F2-9481-7440D0CD33EF}"/>
              </c:ext>
            </c:extLst>
          </c:dPt>
          <c:dPt>
            <c:idx val="7"/>
            <c:bubble3D val="0"/>
            <c:extLst>
              <c:ext xmlns:c16="http://schemas.microsoft.com/office/drawing/2014/chart" uri="{C3380CC4-5D6E-409C-BE32-E72D297353CC}">
                <c16:uniqueId val="{00000007-622D-46F2-9481-7440D0CD33EF}"/>
              </c:ext>
            </c:extLst>
          </c:dPt>
          <c:dPt>
            <c:idx val="8"/>
            <c:bubble3D val="0"/>
            <c:extLst>
              <c:ext xmlns:c16="http://schemas.microsoft.com/office/drawing/2014/chart" uri="{C3380CC4-5D6E-409C-BE32-E72D297353CC}">
                <c16:uniqueId val="{00000008-622D-46F2-9481-7440D0CD33EF}"/>
              </c:ext>
            </c:extLst>
          </c:dPt>
          <c:dPt>
            <c:idx val="9"/>
            <c:bubble3D val="0"/>
            <c:extLst>
              <c:ext xmlns:c16="http://schemas.microsoft.com/office/drawing/2014/chart" uri="{C3380CC4-5D6E-409C-BE32-E72D297353CC}">
                <c16:uniqueId val="{00000009-622D-46F2-9481-7440D0CD33EF}"/>
              </c:ext>
            </c:extLst>
          </c:dPt>
          <c:dPt>
            <c:idx val="10"/>
            <c:bubble3D val="0"/>
            <c:extLst>
              <c:ext xmlns:c16="http://schemas.microsoft.com/office/drawing/2014/chart" uri="{C3380CC4-5D6E-409C-BE32-E72D297353CC}">
                <c16:uniqueId val="{0000000A-622D-46F2-9481-7440D0CD33EF}"/>
              </c:ext>
            </c:extLst>
          </c:dPt>
          <c:dPt>
            <c:idx val="11"/>
            <c:bubble3D val="0"/>
            <c:extLst>
              <c:ext xmlns:c16="http://schemas.microsoft.com/office/drawing/2014/chart" uri="{C3380CC4-5D6E-409C-BE32-E72D297353CC}">
                <c16:uniqueId val="{0000000B-622D-46F2-9481-7440D0CD33EF}"/>
              </c:ext>
            </c:extLst>
          </c:dPt>
          <c:dPt>
            <c:idx val="12"/>
            <c:bubble3D val="0"/>
            <c:extLst>
              <c:ext xmlns:c16="http://schemas.microsoft.com/office/drawing/2014/chart" uri="{C3380CC4-5D6E-409C-BE32-E72D297353CC}">
                <c16:uniqueId val="{0000000C-622D-46F2-9481-7440D0CD33EF}"/>
              </c:ext>
            </c:extLst>
          </c:dPt>
          <c:dPt>
            <c:idx val="13"/>
            <c:bubble3D val="0"/>
            <c:extLst>
              <c:ext xmlns:c16="http://schemas.microsoft.com/office/drawing/2014/chart" uri="{C3380CC4-5D6E-409C-BE32-E72D297353CC}">
                <c16:uniqueId val="{0000000D-622D-46F2-9481-7440D0CD33EF}"/>
              </c:ext>
            </c:extLst>
          </c:dPt>
          <c:dPt>
            <c:idx val="14"/>
            <c:bubble3D val="0"/>
            <c:extLst>
              <c:ext xmlns:c16="http://schemas.microsoft.com/office/drawing/2014/chart" uri="{C3380CC4-5D6E-409C-BE32-E72D297353CC}">
                <c16:uniqueId val="{0000000E-622D-46F2-9481-7440D0CD33EF}"/>
              </c:ext>
            </c:extLst>
          </c:dPt>
          <c:dPt>
            <c:idx val="15"/>
            <c:bubble3D val="0"/>
            <c:extLst>
              <c:ext xmlns:c16="http://schemas.microsoft.com/office/drawing/2014/chart" uri="{C3380CC4-5D6E-409C-BE32-E72D297353CC}">
                <c16:uniqueId val="{0000000F-622D-46F2-9481-7440D0CD33EF}"/>
              </c:ext>
            </c:extLst>
          </c:dPt>
          <c:dPt>
            <c:idx val="16"/>
            <c:bubble3D val="0"/>
            <c:extLst>
              <c:ext xmlns:c16="http://schemas.microsoft.com/office/drawing/2014/chart" uri="{C3380CC4-5D6E-409C-BE32-E72D297353CC}">
                <c16:uniqueId val="{00000010-622D-46F2-9481-7440D0CD33EF}"/>
              </c:ext>
            </c:extLst>
          </c:dPt>
          <c:dPt>
            <c:idx val="17"/>
            <c:bubble3D val="0"/>
            <c:extLst>
              <c:ext xmlns:c16="http://schemas.microsoft.com/office/drawing/2014/chart" uri="{C3380CC4-5D6E-409C-BE32-E72D297353CC}">
                <c16:uniqueId val="{00000011-622D-46F2-9481-7440D0CD33EF}"/>
              </c:ext>
            </c:extLst>
          </c:dPt>
          <c:dPt>
            <c:idx val="18"/>
            <c:bubble3D val="0"/>
            <c:extLst>
              <c:ext xmlns:c16="http://schemas.microsoft.com/office/drawing/2014/chart" uri="{C3380CC4-5D6E-409C-BE32-E72D297353CC}">
                <c16:uniqueId val="{00000012-622D-46F2-9481-7440D0CD33EF}"/>
              </c:ext>
            </c:extLst>
          </c:dPt>
          <c:dPt>
            <c:idx val="19"/>
            <c:bubble3D val="0"/>
            <c:extLst>
              <c:ext xmlns:c16="http://schemas.microsoft.com/office/drawing/2014/chart" uri="{C3380CC4-5D6E-409C-BE32-E72D297353CC}">
                <c16:uniqueId val="{00000013-622D-46F2-9481-7440D0CD33E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Costs by Country'!$C$39:$C$58</c:f>
              <c:strCache>
                <c:ptCount val="5"/>
                <c:pt idx="0">
                  <c:v>United Kingdom</c:v>
                </c:pt>
                <c:pt idx="1">
                  <c:v>Pakistan</c:v>
                </c:pt>
                <c:pt idx="2">
                  <c:v>Nepal</c:v>
                </c:pt>
                <c:pt idx="3">
                  <c:v>Bangladesh</c:v>
                </c:pt>
                <c:pt idx="4">
                  <c:v>Sri Lanka</c:v>
                </c:pt>
              </c:strCache>
            </c:strRef>
          </c:cat>
          <c:val>
            <c:numRef>
              <c:f>'Summary of Costs by Country'!$I$39:$I$58</c:f>
              <c:numCache>
                <c:formatCode>0%</c:formatCode>
                <c:ptCount val="20"/>
                <c:pt idx="0">
                  <c:v>0.32200248303594925</c:v>
                </c:pt>
                <c:pt idx="1">
                  <c:v>0.55046095764050407</c:v>
                </c:pt>
                <c:pt idx="2">
                  <c:v>4.251218644118223E-2</c:v>
                </c:pt>
                <c:pt idx="3">
                  <c:v>4.251218644118223E-2</c:v>
                </c:pt>
                <c:pt idx="4">
                  <c:v>4.251218644118223E-2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622D-46F2-9481-7440D0CD33E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Cost by Income Band
£</a:t>
            </a:r>
          </a:p>
        </c:rich>
      </c:tx>
      <c:overlay val="0"/>
    </c:title>
    <c:autoTitleDeleted val="0"/>
    <c:plotArea>
      <c:layout/>
      <c:barChart>
        <c:barDir val="bar"/>
        <c:grouping val="clustered"/>
        <c:varyColors val="0"/>
        <c:ser>
          <c:idx val="4"/>
          <c:order val="0"/>
          <c:tx>
            <c:strRef>
              <c:f>'Summary of Costs by Income Band'!$I$14</c:f>
              <c:strCache>
                <c:ptCount val="1"/>
                <c:pt idx="0">
                  <c:v>Total
£</c:v>
                </c:pt>
              </c:strCache>
            </c:strRef>
          </c:tx>
          <c:invertIfNegative val="0"/>
          <c:cat>
            <c:strRef>
              <c:f>'Summary of Costs by Income Band'!$C$15:$C$34</c:f>
              <c:strCache>
                <c:ptCount val="4"/>
                <c:pt idx="0">
                  <c:v>N/A</c:v>
                </c:pt>
                <c:pt idx="1">
                  <c:v>Lower Middle Income Countries and Territories</c:v>
                </c:pt>
                <c:pt idx="3">
                  <c:v>Least Developed Countries</c:v>
                </c:pt>
              </c:strCache>
            </c:strRef>
          </c:cat>
          <c:val>
            <c:numRef>
              <c:f>'Summary of Costs by Income Band'!$I$15:$I$34</c:f>
              <c:numCache>
                <c:formatCode>"£"#,##0</c:formatCode>
                <c:ptCount val="20"/>
                <c:pt idx="0">
                  <c:v>1048594.0028789809</c:v>
                </c:pt>
                <c:pt idx="1">
                  <c:v>1931004</c:v>
                </c:pt>
                <c:pt idx="2">
                  <c:v>0</c:v>
                </c:pt>
                <c:pt idx="3">
                  <c:v>276880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7C55-4623-872F-668EE25B728C}"/>
            </c:ext>
          </c:extLst>
        </c:ser>
        <c:dLbls>
          <c:showLegendKey val="0"/>
          <c:showVal val="0"/>
          <c:showCatName val="0"/>
          <c:showSerName val="0"/>
          <c:showPercent val="0"/>
          <c:showBubbleSize val="0"/>
        </c:dLbls>
        <c:gapWidth val="150"/>
        <c:axId val="615301168"/>
        <c:axId val="615301728"/>
      </c:barChart>
      <c:catAx>
        <c:axId val="61530116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301728"/>
        <c:crossesAt val="0"/>
        <c:auto val="1"/>
        <c:lblAlgn val="ctr"/>
        <c:lblOffset val="100"/>
        <c:noMultiLvlLbl val="0"/>
      </c:catAx>
      <c:valAx>
        <c:axId val="615301728"/>
        <c:scaling>
          <c:orientation val="minMax"/>
        </c:scaling>
        <c:delete val="0"/>
        <c:axPos val="t"/>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301168"/>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Cost by Income Band
%</a:t>
            </a:r>
          </a:p>
        </c:rich>
      </c:tx>
      <c:overlay val="0"/>
    </c:title>
    <c:autoTitleDeleted val="0"/>
    <c:plotArea>
      <c:layout/>
      <c:pieChart>
        <c:varyColors val="1"/>
        <c:ser>
          <c:idx val="5"/>
          <c:order val="0"/>
          <c:tx>
            <c:strRef>
              <c:f>'Summary of Costs by Income Band'!$D$38</c:f>
              <c:strCache>
                <c:ptCount val="1"/>
                <c:pt idx="0">
                  <c:v>Year 1
£</c:v>
                </c:pt>
              </c:strCache>
            </c:strRef>
          </c:tx>
          <c:dPt>
            <c:idx val="0"/>
            <c:bubble3D val="0"/>
            <c:extLst>
              <c:ext xmlns:c16="http://schemas.microsoft.com/office/drawing/2014/chart" uri="{C3380CC4-5D6E-409C-BE32-E72D297353CC}">
                <c16:uniqueId val="{00000000-A832-4BCD-BE02-9B0AEE061506}"/>
              </c:ext>
            </c:extLst>
          </c:dPt>
          <c:dPt>
            <c:idx val="1"/>
            <c:bubble3D val="0"/>
            <c:extLst>
              <c:ext xmlns:c16="http://schemas.microsoft.com/office/drawing/2014/chart" uri="{C3380CC4-5D6E-409C-BE32-E72D297353CC}">
                <c16:uniqueId val="{00000001-A832-4BCD-BE02-9B0AEE061506}"/>
              </c:ext>
            </c:extLst>
          </c:dPt>
          <c:dPt>
            <c:idx val="2"/>
            <c:bubble3D val="0"/>
            <c:extLst>
              <c:ext xmlns:c16="http://schemas.microsoft.com/office/drawing/2014/chart" uri="{C3380CC4-5D6E-409C-BE32-E72D297353CC}">
                <c16:uniqueId val="{00000002-A832-4BCD-BE02-9B0AEE061506}"/>
              </c:ext>
            </c:extLst>
          </c:dPt>
          <c:dPt>
            <c:idx val="3"/>
            <c:bubble3D val="0"/>
            <c:extLst>
              <c:ext xmlns:c16="http://schemas.microsoft.com/office/drawing/2014/chart" uri="{C3380CC4-5D6E-409C-BE32-E72D297353CC}">
                <c16:uniqueId val="{00000003-A832-4BCD-BE02-9B0AEE061506}"/>
              </c:ext>
            </c:extLst>
          </c:dPt>
          <c:dPt>
            <c:idx val="4"/>
            <c:bubble3D val="0"/>
            <c:extLst>
              <c:ext xmlns:c16="http://schemas.microsoft.com/office/drawing/2014/chart" uri="{C3380CC4-5D6E-409C-BE32-E72D297353CC}">
                <c16:uniqueId val="{00000004-A832-4BCD-BE02-9B0AEE061506}"/>
              </c:ext>
            </c:extLst>
          </c:dPt>
          <c:dPt>
            <c:idx val="5"/>
            <c:bubble3D val="0"/>
            <c:extLst>
              <c:ext xmlns:c16="http://schemas.microsoft.com/office/drawing/2014/chart" uri="{C3380CC4-5D6E-409C-BE32-E72D297353CC}">
                <c16:uniqueId val="{00000005-A832-4BCD-BE02-9B0AEE061506}"/>
              </c:ext>
            </c:extLst>
          </c:dPt>
          <c:dPt>
            <c:idx val="6"/>
            <c:bubble3D val="0"/>
            <c:extLst>
              <c:ext xmlns:c16="http://schemas.microsoft.com/office/drawing/2014/chart" uri="{C3380CC4-5D6E-409C-BE32-E72D297353CC}">
                <c16:uniqueId val="{00000006-A832-4BCD-BE02-9B0AEE061506}"/>
              </c:ext>
            </c:extLst>
          </c:dPt>
          <c:dPt>
            <c:idx val="7"/>
            <c:bubble3D val="0"/>
            <c:extLst>
              <c:ext xmlns:c16="http://schemas.microsoft.com/office/drawing/2014/chart" uri="{C3380CC4-5D6E-409C-BE32-E72D297353CC}">
                <c16:uniqueId val="{00000007-A832-4BCD-BE02-9B0AEE061506}"/>
              </c:ext>
            </c:extLst>
          </c:dPt>
          <c:dPt>
            <c:idx val="8"/>
            <c:bubble3D val="0"/>
            <c:extLst>
              <c:ext xmlns:c16="http://schemas.microsoft.com/office/drawing/2014/chart" uri="{C3380CC4-5D6E-409C-BE32-E72D297353CC}">
                <c16:uniqueId val="{00000008-A832-4BCD-BE02-9B0AEE061506}"/>
              </c:ext>
            </c:extLst>
          </c:dPt>
          <c:dPt>
            <c:idx val="9"/>
            <c:bubble3D val="0"/>
            <c:extLst>
              <c:ext xmlns:c16="http://schemas.microsoft.com/office/drawing/2014/chart" uri="{C3380CC4-5D6E-409C-BE32-E72D297353CC}">
                <c16:uniqueId val="{00000009-A832-4BCD-BE02-9B0AEE061506}"/>
              </c:ext>
            </c:extLst>
          </c:dPt>
          <c:dPt>
            <c:idx val="10"/>
            <c:bubble3D val="0"/>
            <c:extLst>
              <c:ext xmlns:c16="http://schemas.microsoft.com/office/drawing/2014/chart" uri="{C3380CC4-5D6E-409C-BE32-E72D297353CC}">
                <c16:uniqueId val="{0000000A-A832-4BCD-BE02-9B0AEE061506}"/>
              </c:ext>
            </c:extLst>
          </c:dPt>
          <c:dPt>
            <c:idx val="11"/>
            <c:bubble3D val="0"/>
            <c:extLst>
              <c:ext xmlns:c16="http://schemas.microsoft.com/office/drawing/2014/chart" uri="{C3380CC4-5D6E-409C-BE32-E72D297353CC}">
                <c16:uniqueId val="{0000000B-A832-4BCD-BE02-9B0AEE061506}"/>
              </c:ext>
            </c:extLst>
          </c:dPt>
          <c:dPt>
            <c:idx val="12"/>
            <c:bubble3D val="0"/>
            <c:extLst>
              <c:ext xmlns:c16="http://schemas.microsoft.com/office/drawing/2014/chart" uri="{C3380CC4-5D6E-409C-BE32-E72D297353CC}">
                <c16:uniqueId val="{0000000C-A832-4BCD-BE02-9B0AEE061506}"/>
              </c:ext>
            </c:extLst>
          </c:dPt>
          <c:dPt>
            <c:idx val="13"/>
            <c:bubble3D val="0"/>
            <c:extLst>
              <c:ext xmlns:c16="http://schemas.microsoft.com/office/drawing/2014/chart" uri="{C3380CC4-5D6E-409C-BE32-E72D297353CC}">
                <c16:uniqueId val="{0000000D-A832-4BCD-BE02-9B0AEE061506}"/>
              </c:ext>
            </c:extLst>
          </c:dPt>
          <c:dPt>
            <c:idx val="14"/>
            <c:bubble3D val="0"/>
            <c:extLst>
              <c:ext xmlns:c16="http://schemas.microsoft.com/office/drawing/2014/chart" uri="{C3380CC4-5D6E-409C-BE32-E72D297353CC}">
                <c16:uniqueId val="{0000000E-A832-4BCD-BE02-9B0AEE061506}"/>
              </c:ext>
            </c:extLst>
          </c:dPt>
          <c:dPt>
            <c:idx val="15"/>
            <c:bubble3D val="0"/>
            <c:extLst>
              <c:ext xmlns:c16="http://schemas.microsoft.com/office/drawing/2014/chart" uri="{C3380CC4-5D6E-409C-BE32-E72D297353CC}">
                <c16:uniqueId val="{0000000F-A832-4BCD-BE02-9B0AEE061506}"/>
              </c:ext>
            </c:extLst>
          </c:dPt>
          <c:dPt>
            <c:idx val="16"/>
            <c:bubble3D val="0"/>
            <c:extLst>
              <c:ext xmlns:c16="http://schemas.microsoft.com/office/drawing/2014/chart" uri="{C3380CC4-5D6E-409C-BE32-E72D297353CC}">
                <c16:uniqueId val="{00000010-A832-4BCD-BE02-9B0AEE061506}"/>
              </c:ext>
            </c:extLst>
          </c:dPt>
          <c:dPt>
            <c:idx val="17"/>
            <c:bubble3D val="0"/>
            <c:extLst>
              <c:ext xmlns:c16="http://schemas.microsoft.com/office/drawing/2014/chart" uri="{C3380CC4-5D6E-409C-BE32-E72D297353CC}">
                <c16:uniqueId val="{00000011-A832-4BCD-BE02-9B0AEE061506}"/>
              </c:ext>
            </c:extLst>
          </c:dPt>
          <c:dPt>
            <c:idx val="18"/>
            <c:bubble3D val="0"/>
            <c:extLst>
              <c:ext xmlns:c16="http://schemas.microsoft.com/office/drawing/2014/chart" uri="{C3380CC4-5D6E-409C-BE32-E72D297353CC}">
                <c16:uniqueId val="{00000012-A832-4BCD-BE02-9B0AEE061506}"/>
              </c:ext>
            </c:extLst>
          </c:dPt>
          <c:dPt>
            <c:idx val="19"/>
            <c:bubble3D val="0"/>
            <c:extLst>
              <c:ext xmlns:c16="http://schemas.microsoft.com/office/drawing/2014/chart" uri="{C3380CC4-5D6E-409C-BE32-E72D297353CC}">
                <c16:uniqueId val="{00000013-A832-4BCD-BE02-9B0AEE061506}"/>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 of Costs by Income Band'!$C$39:$C$58</c:f>
              <c:strCache>
                <c:ptCount val="4"/>
                <c:pt idx="0">
                  <c:v>N/A</c:v>
                </c:pt>
                <c:pt idx="1">
                  <c:v>Lower Middle Income Countries and Territories</c:v>
                </c:pt>
                <c:pt idx="3">
                  <c:v>Least Developed Countries</c:v>
                </c:pt>
              </c:strCache>
            </c:strRef>
          </c:cat>
          <c:val>
            <c:numRef>
              <c:f>'Summary of Costs by Income Band'!$D$39:$D$58</c:f>
              <c:numCache>
                <c:formatCode>0%</c:formatCode>
                <c:ptCount val="20"/>
                <c:pt idx="0">
                  <c:v>0.37879581595097744</c:v>
                </c:pt>
                <c:pt idx="1">
                  <c:v>0.58686672386823402</c:v>
                </c:pt>
                <c:pt idx="2">
                  <c:v>0</c:v>
                </c:pt>
                <c:pt idx="3">
                  <c:v>3.4337460180788495E-2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A832-4BCD-BE02-9B0AEE061506}"/>
            </c:ext>
          </c:extLst>
        </c:ser>
        <c:ser>
          <c:idx val="0"/>
          <c:order val="1"/>
          <c:tx>
            <c:strRef>
              <c:f>'Summary of Costs by Income Band'!$E$38</c:f>
              <c:strCache>
                <c:ptCount val="1"/>
                <c:pt idx="0">
                  <c:v>Year 2
£</c:v>
                </c:pt>
              </c:strCache>
            </c:strRef>
          </c:tx>
          <c:dPt>
            <c:idx val="0"/>
            <c:bubble3D val="0"/>
            <c:extLst>
              <c:ext xmlns:c16="http://schemas.microsoft.com/office/drawing/2014/chart" uri="{C3380CC4-5D6E-409C-BE32-E72D297353CC}">
                <c16:uniqueId val="{00000015-A832-4BCD-BE02-9B0AEE061506}"/>
              </c:ext>
            </c:extLst>
          </c:dPt>
          <c:dPt>
            <c:idx val="1"/>
            <c:bubble3D val="0"/>
            <c:extLst>
              <c:ext xmlns:c16="http://schemas.microsoft.com/office/drawing/2014/chart" uri="{C3380CC4-5D6E-409C-BE32-E72D297353CC}">
                <c16:uniqueId val="{00000016-A832-4BCD-BE02-9B0AEE061506}"/>
              </c:ext>
            </c:extLst>
          </c:dPt>
          <c:dPt>
            <c:idx val="2"/>
            <c:bubble3D val="0"/>
            <c:extLst>
              <c:ext xmlns:c16="http://schemas.microsoft.com/office/drawing/2014/chart" uri="{C3380CC4-5D6E-409C-BE32-E72D297353CC}">
                <c16:uniqueId val="{00000017-A832-4BCD-BE02-9B0AEE061506}"/>
              </c:ext>
            </c:extLst>
          </c:dPt>
          <c:dPt>
            <c:idx val="3"/>
            <c:bubble3D val="0"/>
            <c:extLst>
              <c:ext xmlns:c16="http://schemas.microsoft.com/office/drawing/2014/chart" uri="{C3380CC4-5D6E-409C-BE32-E72D297353CC}">
                <c16:uniqueId val="{00000018-A832-4BCD-BE02-9B0AEE061506}"/>
              </c:ext>
            </c:extLst>
          </c:dPt>
          <c:dPt>
            <c:idx val="4"/>
            <c:bubble3D val="0"/>
            <c:extLst>
              <c:ext xmlns:c16="http://schemas.microsoft.com/office/drawing/2014/chart" uri="{C3380CC4-5D6E-409C-BE32-E72D297353CC}">
                <c16:uniqueId val="{00000019-A832-4BCD-BE02-9B0AEE061506}"/>
              </c:ext>
            </c:extLst>
          </c:dPt>
          <c:dPt>
            <c:idx val="5"/>
            <c:bubble3D val="0"/>
            <c:extLst>
              <c:ext xmlns:c16="http://schemas.microsoft.com/office/drawing/2014/chart" uri="{C3380CC4-5D6E-409C-BE32-E72D297353CC}">
                <c16:uniqueId val="{0000001A-A832-4BCD-BE02-9B0AEE061506}"/>
              </c:ext>
            </c:extLst>
          </c:dPt>
          <c:dPt>
            <c:idx val="6"/>
            <c:bubble3D val="0"/>
            <c:extLst>
              <c:ext xmlns:c16="http://schemas.microsoft.com/office/drawing/2014/chart" uri="{C3380CC4-5D6E-409C-BE32-E72D297353CC}">
                <c16:uniqueId val="{0000001B-A832-4BCD-BE02-9B0AEE061506}"/>
              </c:ext>
            </c:extLst>
          </c:dPt>
          <c:dPt>
            <c:idx val="7"/>
            <c:bubble3D val="0"/>
            <c:extLst>
              <c:ext xmlns:c16="http://schemas.microsoft.com/office/drawing/2014/chart" uri="{C3380CC4-5D6E-409C-BE32-E72D297353CC}">
                <c16:uniqueId val="{0000001C-A832-4BCD-BE02-9B0AEE061506}"/>
              </c:ext>
            </c:extLst>
          </c:dPt>
          <c:dPt>
            <c:idx val="8"/>
            <c:bubble3D val="0"/>
            <c:extLst>
              <c:ext xmlns:c16="http://schemas.microsoft.com/office/drawing/2014/chart" uri="{C3380CC4-5D6E-409C-BE32-E72D297353CC}">
                <c16:uniqueId val="{0000001D-A832-4BCD-BE02-9B0AEE061506}"/>
              </c:ext>
            </c:extLst>
          </c:dPt>
          <c:dPt>
            <c:idx val="9"/>
            <c:bubble3D val="0"/>
            <c:extLst>
              <c:ext xmlns:c16="http://schemas.microsoft.com/office/drawing/2014/chart" uri="{C3380CC4-5D6E-409C-BE32-E72D297353CC}">
                <c16:uniqueId val="{0000001E-A832-4BCD-BE02-9B0AEE061506}"/>
              </c:ext>
            </c:extLst>
          </c:dPt>
          <c:dPt>
            <c:idx val="10"/>
            <c:bubble3D val="0"/>
            <c:extLst>
              <c:ext xmlns:c16="http://schemas.microsoft.com/office/drawing/2014/chart" uri="{C3380CC4-5D6E-409C-BE32-E72D297353CC}">
                <c16:uniqueId val="{0000001F-A832-4BCD-BE02-9B0AEE061506}"/>
              </c:ext>
            </c:extLst>
          </c:dPt>
          <c:dPt>
            <c:idx val="11"/>
            <c:bubble3D val="0"/>
            <c:extLst>
              <c:ext xmlns:c16="http://schemas.microsoft.com/office/drawing/2014/chart" uri="{C3380CC4-5D6E-409C-BE32-E72D297353CC}">
                <c16:uniqueId val="{00000020-A832-4BCD-BE02-9B0AEE061506}"/>
              </c:ext>
            </c:extLst>
          </c:dPt>
          <c:dPt>
            <c:idx val="12"/>
            <c:bubble3D val="0"/>
            <c:extLst>
              <c:ext xmlns:c16="http://schemas.microsoft.com/office/drawing/2014/chart" uri="{C3380CC4-5D6E-409C-BE32-E72D297353CC}">
                <c16:uniqueId val="{00000021-A832-4BCD-BE02-9B0AEE061506}"/>
              </c:ext>
            </c:extLst>
          </c:dPt>
          <c:dPt>
            <c:idx val="13"/>
            <c:bubble3D val="0"/>
            <c:extLst>
              <c:ext xmlns:c16="http://schemas.microsoft.com/office/drawing/2014/chart" uri="{C3380CC4-5D6E-409C-BE32-E72D297353CC}">
                <c16:uniqueId val="{00000022-A832-4BCD-BE02-9B0AEE061506}"/>
              </c:ext>
            </c:extLst>
          </c:dPt>
          <c:dPt>
            <c:idx val="14"/>
            <c:bubble3D val="0"/>
            <c:extLst>
              <c:ext xmlns:c16="http://schemas.microsoft.com/office/drawing/2014/chart" uri="{C3380CC4-5D6E-409C-BE32-E72D297353CC}">
                <c16:uniqueId val="{00000023-A832-4BCD-BE02-9B0AEE061506}"/>
              </c:ext>
            </c:extLst>
          </c:dPt>
          <c:dPt>
            <c:idx val="15"/>
            <c:bubble3D val="0"/>
            <c:extLst>
              <c:ext xmlns:c16="http://schemas.microsoft.com/office/drawing/2014/chart" uri="{C3380CC4-5D6E-409C-BE32-E72D297353CC}">
                <c16:uniqueId val="{00000024-A832-4BCD-BE02-9B0AEE061506}"/>
              </c:ext>
            </c:extLst>
          </c:dPt>
          <c:dPt>
            <c:idx val="16"/>
            <c:bubble3D val="0"/>
            <c:extLst>
              <c:ext xmlns:c16="http://schemas.microsoft.com/office/drawing/2014/chart" uri="{C3380CC4-5D6E-409C-BE32-E72D297353CC}">
                <c16:uniqueId val="{00000025-A832-4BCD-BE02-9B0AEE061506}"/>
              </c:ext>
            </c:extLst>
          </c:dPt>
          <c:dPt>
            <c:idx val="17"/>
            <c:bubble3D val="0"/>
            <c:extLst>
              <c:ext xmlns:c16="http://schemas.microsoft.com/office/drawing/2014/chart" uri="{C3380CC4-5D6E-409C-BE32-E72D297353CC}">
                <c16:uniqueId val="{00000026-A832-4BCD-BE02-9B0AEE061506}"/>
              </c:ext>
            </c:extLst>
          </c:dPt>
          <c:dPt>
            <c:idx val="18"/>
            <c:bubble3D val="0"/>
            <c:extLst>
              <c:ext xmlns:c16="http://schemas.microsoft.com/office/drawing/2014/chart" uri="{C3380CC4-5D6E-409C-BE32-E72D297353CC}">
                <c16:uniqueId val="{00000027-A832-4BCD-BE02-9B0AEE061506}"/>
              </c:ext>
            </c:extLst>
          </c:dPt>
          <c:dPt>
            <c:idx val="19"/>
            <c:bubble3D val="0"/>
            <c:extLst>
              <c:ext xmlns:c16="http://schemas.microsoft.com/office/drawing/2014/chart" uri="{C3380CC4-5D6E-409C-BE32-E72D297353CC}">
                <c16:uniqueId val="{00000028-A832-4BCD-BE02-9B0AEE061506}"/>
              </c:ext>
            </c:extLst>
          </c:dPt>
          <c:cat>
            <c:strRef>
              <c:f>'Summary of Costs by Income Band'!$C$39:$C$58</c:f>
              <c:strCache>
                <c:ptCount val="4"/>
                <c:pt idx="0">
                  <c:v>N/A</c:v>
                </c:pt>
                <c:pt idx="1">
                  <c:v>Lower Middle Income Countries and Territories</c:v>
                </c:pt>
                <c:pt idx="3">
                  <c:v>Least Developed Countries</c:v>
                </c:pt>
              </c:strCache>
            </c:strRef>
          </c:cat>
          <c:val>
            <c:numRef>
              <c:f>'Summary of Costs by Income Band'!$E$39:$E$58</c:f>
              <c:numCache>
                <c:formatCode>0%</c:formatCode>
                <c:ptCount val="20"/>
                <c:pt idx="0">
                  <c:v>0.29100388112297532</c:v>
                </c:pt>
                <c:pt idx="1">
                  <c:v>0.62808803418661896</c:v>
                </c:pt>
                <c:pt idx="2">
                  <c:v>0</c:v>
                </c:pt>
                <c:pt idx="3">
                  <c:v>8.0908084690405641E-2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29-A832-4BCD-BE02-9B0AEE061506}"/>
            </c:ext>
          </c:extLst>
        </c:ser>
        <c:ser>
          <c:idx val="1"/>
          <c:order val="2"/>
          <c:tx>
            <c:strRef>
              <c:f>'Summary of Costs by Income Band'!$F$38</c:f>
              <c:strCache>
                <c:ptCount val="1"/>
                <c:pt idx="0">
                  <c:v>Year 3
£</c:v>
                </c:pt>
              </c:strCache>
            </c:strRef>
          </c:tx>
          <c:dPt>
            <c:idx val="0"/>
            <c:bubble3D val="0"/>
            <c:extLst>
              <c:ext xmlns:c16="http://schemas.microsoft.com/office/drawing/2014/chart" uri="{C3380CC4-5D6E-409C-BE32-E72D297353CC}">
                <c16:uniqueId val="{0000002A-A832-4BCD-BE02-9B0AEE061506}"/>
              </c:ext>
            </c:extLst>
          </c:dPt>
          <c:dPt>
            <c:idx val="1"/>
            <c:bubble3D val="0"/>
            <c:extLst>
              <c:ext xmlns:c16="http://schemas.microsoft.com/office/drawing/2014/chart" uri="{C3380CC4-5D6E-409C-BE32-E72D297353CC}">
                <c16:uniqueId val="{0000002B-A832-4BCD-BE02-9B0AEE061506}"/>
              </c:ext>
            </c:extLst>
          </c:dPt>
          <c:dPt>
            <c:idx val="2"/>
            <c:bubble3D val="0"/>
            <c:extLst>
              <c:ext xmlns:c16="http://schemas.microsoft.com/office/drawing/2014/chart" uri="{C3380CC4-5D6E-409C-BE32-E72D297353CC}">
                <c16:uniqueId val="{0000002C-A832-4BCD-BE02-9B0AEE061506}"/>
              </c:ext>
            </c:extLst>
          </c:dPt>
          <c:dPt>
            <c:idx val="3"/>
            <c:bubble3D val="0"/>
            <c:extLst>
              <c:ext xmlns:c16="http://schemas.microsoft.com/office/drawing/2014/chart" uri="{C3380CC4-5D6E-409C-BE32-E72D297353CC}">
                <c16:uniqueId val="{0000002D-A832-4BCD-BE02-9B0AEE061506}"/>
              </c:ext>
            </c:extLst>
          </c:dPt>
          <c:dPt>
            <c:idx val="4"/>
            <c:bubble3D val="0"/>
            <c:extLst>
              <c:ext xmlns:c16="http://schemas.microsoft.com/office/drawing/2014/chart" uri="{C3380CC4-5D6E-409C-BE32-E72D297353CC}">
                <c16:uniqueId val="{0000002E-A832-4BCD-BE02-9B0AEE061506}"/>
              </c:ext>
            </c:extLst>
          </c:dPt>
          <c:dPt>
            <c:idx val="5"/>
            <c:bubble3D val="0"/>
            <c:extLst>
              <c:ext xmlns:c16="http://schemas.microsoft.com/office/drawing/2014/chart" uri="{C3380CC4-5D6E-409C-BE32-E72D297353CC}">
                <c16:uniqueId val="{0000002F-A832-4BCD-BE02-9B0AEE061506}"/>
              </c:ext>
            </c:extLst>
          </c:dPt>
          <c:dPt>
            <c:idx val="6"/>
            <c:bubble3D val="0"/>
            <c:extLst>
              <c:ext xmlns:c16="http://schemas.microsoft.com/office/drawing/2014/chart" uri="{C3380CC4-5D6E-409C-BE32-E72D297353CC}">
                <c16:uniqueId val="{00000030-A832-4BCD-BE02-9B0AEE061506}"/>
              </c:ext>
            </c:extLst>
          </c:dPt>
          <c:dPt>
            <c:idx val="7"/>
            <c:bubble3D val="0"/>
            <c:extLst>
              <c:ext xmlns:c16="http://schemas.microsoft.com/office/drawing/2014/chart" uri="{C3380CC4-5D6E-409C-BE32-E72D297353CC}">
                <c16:uniqueId val="{00000031-A832-4BCD-BE02-9B0AEE061506}"/>
              </c:ext>
            </c:extLst>
          </c:dPt>
          <c:dPt>
            <c:idx val="8"/>
            <c:bubble3D val="0"/>
            <c:extLst>
              <c:ext xmlns:c16="http://schemas.microsoft.com/office/drawing/2014/chart" uri="{C3380CC4-5D6E-409C-BE32-E72D297353CC}">
                <c16:uniqueId val="{00000032-A832-4BCD-BE02-9B0AEE061506}"/>
              </c:ext>
            </c:extLst>
          </c:dPt>
          <c:dPt>
            <c:idx val="9"/>
            <c:bubble3D val="0"/>
            <c:extLst>
              <c:ext xmlns:c16="http://schemas.microsoft.com/office/drawing/2014/chart" uri="{C3380CC4-5D6E-409C-BE32-E72D297353CC}">
                <c16:uniqueId val="{00000033-A832-4BCD-BE02-9B0AEE061506}"/>
              </c:ext>
            </c:extLst>
          </c:dPt>
          <c:dPt>
            <c:idx val="10"/>
            <c:bubble3D val="0"/>
            <c:extLst>
              <c:ext xmlns:c16="http://schemas.microsoft.com/office/drawing/2014/chart" uri="{C3380CC4-5D6E-409C-BE32-E72D297353CC}">
                <c16:uniqueId val="{00000034-A832-4BCD-BE02-9B0AEE061506}"/>
              </c:ext>
            </c:extLst>
          </c:dPt>
          <c:dPt>
            <c:idx val="11"/>
            <c:bubble3D val="0"/>
            <c:extLst>
              <c:ext xmlns:c16="http://schemas.microsoft.com/office/drawing/2014/chart" uri="{C3380CC4-5D6E-409C-BE32-E72D297353CC}">
                <c16:uniqueId val="{00000035-A832-4BCD-BE02-9B0AEE061506}"/>
              </c:ext>
            </c:extLst>
          </c:dPt>
          <c:dPt>
            <c:idx val="12"/>
            <c:bubble3D val="0"/>
            <c:extLst>
              <c:ext xmlns:c16="http://schemas.microsoft.com/office/drawing/2014/chart" uri="{C3380CC4-5D6E-409C-BE32-E72D297353CC}">
                <c16:uniqueId val="{00000036-A832-4BCD-BE02-9B0AEE061506}"/>
              </c:ext>
            </c:extLst>
          </c:dPt>
          <c:dPt>
            <c:idx val="13"/>
            <c:bubble3D val="0"/>
            <c:extLst>
              <c:ext xmlns:c16="http://schemas.microsoft.com/office/drawing/2014/chart" uri="{C3380CC4-5D6E-409C-BE32-E72D297353CC}">
                <c16:uniqueId val="{00000037-A832-4BCD-BE02-9B0AEE061506}"/>
              </c:ext>
            </c:extLst>
          </c:dPt>
          <c:dPt>
            <c:idx val="14"/>
            <c:bubble3D val="0"/>
            <c:extLst>
              <c:ext xmlns:c16="http://schemas.microsoft.com/office/drawing/2014/chart" uri="{C3380CC4-5D6E-409C-BE32-E72D297353CC}">
                <c16:uniqueId val="{00000038-A832-4BCD-BE02-9B0AEE061506}"/>
              </c:ext>
            </c:extLst>
          </c:dPt>
          <c:dPt>
            <c:idx val="15"/>
            <c:bubble3D val="0"/>
            <c:extLst>
              <c:ext xmlns:c16="http://schemas.microsoft.com/office/drawing/2014/chart" uri="{C3380CC4-5D6E-409C-BE32-E72D297353CC}">
                <c16:uniqueId val="{00000039-A832-4BCD-BE02-9B0AEE061506}"/>
              </c:ext>
            </c:extLst>
          </c:dPt>
          <c:dPt>
            <c:idx val="16"/>
            <c:bubble3D val="0"/>
            <c:extLst>
              <c:ext xmlns:c16="http://schemas.microsoft.com/office/drawing/2014/chart" uri="{C3380CC4-5D6E-409C-BE32-E72D297353CC}">
                <c16:uniqueId val="{0000003A-A832-4BCD-BE02-9B0AEE061506}"/>
              </c:ext>
            </c:extLst>
          </c:dPt>
          <c:dPt>
            <c:idx val="17"/>
            <c:bubble3D val="0"/>
            <c:extLst>
              <c:ext xmlns:c16="http://schemas.microsoft.com/office/drawing/2014/chart" uri="{C3380CC4-5D6E-409C-BE32-E72D297353CC}">
                <c16:uniqueId val="{0000003B-A832-4BCD-BE02-9B0AEE061506}"/>
              </c:ext>
            </c:extLst>
          </c:dPt>
          <c:dPt>
            <c:idx val="18"/>
            <c:bubble3D val="0"/>
            <c:extLst>
              <c:ext xmlns:c16="http://schemas.microsoft.com/office/drawing/2014/chart" uri="{C3380CC4-5D6E-409C-BE32-E72D297353CC}">
                <c16:uniqueId val="{0000003C-A832-4BCD-BE02-9B0AEE061506}"/>
              </c:ext>
            </c:extLst>
          </c:dPt>
          <c:dPt>
            <c:idx val="19"/>
            <c:bubble3D val="0"/>
            <c:extLst>
              <c:ext xmlns:c16="http://schemas.microsoft.com/office/drawing/2014/chart" uri="{C3380CC4-5D6E-409C-BE32-E72D297353CC}">
                <c16:uniqueId val="{0000003D-A832-4BCD-BE02-9B0AEE061506}"/>
              </c:ext>
            </c:extLst>
          </c:dPt>
          <c:cat>
            <c:strRef>
              <c:f>'Summary of Costs by Income Band'!$C$39:$C$58</c:f>
              <c:strCache>
                <c:ptCount val="4"/>
                <c:pt idx="0">
                  <c:v>N/A</c:v>
                </c:pt>
                <c:pt idx="1">
                  <c:v>Lower Middle Income Countries and Territories</c:v>
                </c:pt>
                <c:pt idx="3">
                  <c:v>Least Developed Countries</c:v>
                </c:pt>
              </c:strCache>
            </c:strRef>
          </c:cat>
          <c:val>
            <c:numRef>
              <c:f>'Summary of Costs by Income Band'!$F$39:$F$58</c:f>
              <c:numCache>
                <c:formatCode>0%</c:formatCode>
                <c:ptCount val="20"/>
                <c:pt idx="0">
                  <c:v>0.30933111009608416</c:v>
                </c:pt>
                <c:pt idx="1">
                  <c:v>0.58048888964012335</c:v>
                </c:pt>
                <c:pt idx="2">
                  <c:v>0</c:v>
                </c:pt>
                <c:pt idx="3">
                  <c:v>0.11018000026379249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3E-A832-4BCD-BE02-9B0AEE061506}"/>
            </c:ext>
          </c:extLst>
        </c:ser>
        <c:ser>
          <c:idx val="2"/>
          <c:order val="3"/>
          <c:tx>
            <c:strRef>
              <c:f>'Summary of Costs by Income Band'!$G$38</c:f>
              <c:strCache>
                <c:ptCount val="1"/>
                <c:pt idx="0">
                  <c:v>Year 4
£</c:v>
                </c:pt>
              </c:strCache>
            </c:strRef>
          </c:tx>
          <c:dPt>
            <c:idx val="0"/>
            <c:bubble3D val="0"/>
            <c:extLst>
              <c:ext xmlns:c16="http://schemas.microsoft.com/office/drawing/2014/chart" uri="{C3380CC4-5D6E-409C-BE32-E72D297353CC}">
                <c16:uniqueId val="{0000003F-A832-4BCD-BE02-9B0AEE061506}"/>
              </c:ext>
            </c:extLst>
          </c:dPt>
          <c:dPt>
            <c:idx val="1"/>
            <c:bubble3D val="0"/>
            <c:extLst>
              <c:ext xmlns:c16="http://schemas.microsoft.com/office/drawing/2014/chart" uri="{C3380CC4-5D6E-409C-BE32-E72D297353CC}">
                <c16:uniqueId val="{00000040-A832-4BCD-BE02-9B0AEE061506}"/>
              </c:ext>
            </c:extLst>
          </c:dPt>
          <c:dPt>
            <c:idx val="2"/>
            <c:bubble3D val="0"/>
            <c:extLst>
              <c:ext xmlns:c16="http://schemas.microsoft.com/office/drawing/2014/chart" uri="{C3380CC4-5D6E-409C-BE32-E72D297353CC}">
                <c16:uniqueId val="{00000041-A832-4BCD-BE02-9B0AEE061506}"/>
              </c:ext>
            </c:extLst>
          </c:dPt>
          <c:dPt>
            <c:idx val="3"/>
            <c:bubble3D val="0"/>
            <c:extLst>
              <c:ext xmlns:c16="http://schemas.microsoft.com/office/drawing/2014/chart" uri="{C3380CC4-5D6E-409C-BE32-E72D297353CC}">
                <c16:uniqueId val="{00000042-A832-4BCD-BE02-9B0AEE061506}"/>
              </c:ext>
            </c:extLst>
          </c:dPt>
          <c:dPt>
            <c:idx val="4"/>
            <c:bubble3D val="0"/>
            <c:extLst>
              <c:ext xmlns:c16="http://schemas.microsoft.com/office/drawing/2014/chart" uri="{C3380CC4-5D6E-409C-BE32-E72D297353CC}">
                <c16:uniqueId val="{00000043-A832-4BCD-BE02-9B0AEE061506}"/>
              </c:ext>
            </c:extLst>
          </c:dPt>
          <c:dPt>
            <c:idx val="5"/>
            <c:bubble3D val="0"/>
            <c:extLst>
              <c:ext xmlns:c16="http://schemas.microsoft.com/office/drawing/2014/chart" uri="{C3380CC4-5D6E-409C-BE32-E72D297353CC}">
                <c16:uniqueId val="{00000044-A832-4BCD-BE02-9B0AEE061506}"/>
              </c:ext>
            </c:extLst>
          </c:dPt>
          <c:dPt>
            <c:idx val="6"/>
            <c:bubble3D val="0"/>
            <c:extLst>
              <c:ext xmlns:c16="http://schemas.microsoft.com/office/drawing/2014/chart" uri="{C3380CC4-5D6E-409C-BE32-E72D297353CC}">
                <c16:uniqueId val="{00000045-A832-4BCD-BE02-9B0AEE061506}"/>
              </c:ext>
            </c:extLst>
          </c:dPt>
          <c:dPt>
            <c:idx val="7"/>
            <c:bubble3D val="0"/>
            <c:extLst>
              <c:ext xmlns:c16="http://schemas.microsoft.com/office/drawing/2014/chart" uri="{C3380CC4-5D6E-409C-BE32-E72D297353CC}">
                <c16:uniqueId val="{00000046-A832-4BCD-BE02-9B0AEE061506}"/>
              </c:ext>
            </c:extLst>
          </c:dPt>
          <c:dPt>
            <c:idx val="8"/>
            <c:bubble3D val="0"/>
            <c:extLst>
              <c:ext xmlns:c16="http://schemas.microsoft.com/office/drawing/2014/chart" uri="{C3380CC4-5D6E-409C-BE32-E72D297353CC}">
                <c16:uniqueId val="{00000047-A832-4BCD-BE02-9B0AEE061506}"/>
              </c:ext>
            </c:extLst>
          </c:dPt>
          <c:dPt>
            <c:idx val="9"/>
            <c:bubble3D val="0"/>
            <c:extLst>
              <c:ext xmlns:c16="http://schemas.microsoft.com/office/drawing/2014/chart" uri="{C3380CC4-5D6E-409C-BE32-E72D297353CC}">
                <c16:uniqueId val="{00000048-A832-4BCD-BE02-9B0AEE061506}"/>
              </c:ext>
            </c:extLst>
          </c:dPt>
          <c:dPt>
            <c:idx val="10"/>
            <c:bubble3D val="0"/>
            <c:extLst>
              <c:ext xmlns:c16="http://schemas.microsoft.com/office/drawing/2014/chart" uri="{C3380CC4-5D6E-409C-BE32-E72D297353CC}">
                <c16:uniqueId val="{00000049-A832-4BCD-BE02-9B0AEE061506}"/>
              </c:ext>
            </c:extLst>
          </c:dPt>
          <c:dPt>
            <c:idx val="11"/>
            <c:bubble3D val="0"/>
            <c:extLst>
              <c:ext xmlns:c16="http://schemas.microsoft.com/office/drawing/2014/chart" uri="{C3380CC4-5D6E-409C-BE32-E72D297353CC}">
                <c16:uniqueId val="{0000004A-A832-4BCD-BE02-9B0AEE061506}"/>
              </c:ext>
            </c:extLst>
          </c:dPt>
          <c:dPt>
            <c:idx val="12"/>
            <c:bubble3D val="0"/>
            <c:extLst>
              <c:ext xmlns:c16="http://schemas.microsoft.com/office/drawing/2014/chart" uri="{C3380CC4-5D6E-409C-BE32-E72D297353CC}">
                <c16:uniqueId val="{0000004B-A832-4BCD-BE02-9B0AEE061506}"/>
              </c:ext>
            </c:extLst>
          </c:dPt>
          <c:dPt>
            <c:idx val="13"/>
            <c:bubble3D val="0"/>
            <c:extLst>
              <c:ext xmlns:c16="http://schemas.microsoft.com/office/drawing/2014/chart" uri="{C3380CC4-5D6E-409C-BE32-E72D297353CC}">
                <c16:uniqueId val="{0000004C-A832-4BCD-BE02-9B0AEE061506}"/>
              </c:ext>
            </c:extLst>
          </c:dPt>
          <c:dPt>
            <c:idx val="14"/>
            <c:bubble3D val="0"/>
            <c:extLst>
              <c:ext xmlns:c16="http://schemas.microsoft.com/office/drawing/2014/chart" uri="{C3380CC4-5D6E-409C-BE32-E72D297353CC}">
                <c16:uniqueId val="{0000004D-A832-4BCD-BE02-9B0AEE061506}"/>
              </c:ext>
            </c:extLst>
          </c:dPt>
          <c:dPt>
            <c:idx val="15"/>
            <c:bubble3D val="0"/>
            <c:extLst>
              <c:ext xmlns:c16="http://schemas.microsoft.com/office/drawing/2014/chart" uri="{C3380CC4-5D6E-409C-BE32-E72D297353CC}">
                <c16:uniqueId val="{0000004E-A832-4BCD-BE02-9B0AEE061506}"/>
              </c:ext>
            </c:extLst>
          </c:dPt>
          <c:dPt>
            <c:idx val="16"/>
            <c:bubble3D val="0"/>
            <c:extLst>
              <c:ext xmlns:c16="http://schemas.microsoft.com/office/drawing/2014/chart" uri="{C3380CC4-5D6E-409C-BE32-E72D297353CC}">
                <c16:uniqueId val="{0000004F-A832-4BCD-BE02-9B0AEE061506}"/>
              </c:ext>
            </c:extLst>
          </c:dPt>
          <c:dPt>
            <c:idx val="17"/>
            <c:bubble3D val="0"/>
            <c:extLst>
              <c:ext xmlns:c16="http://schemas.microsoft.com/office/drawing/2014/chart" uri="{C3380CC4-5D6E-409C-BE32-E72D297353CC}">
                <c16:uniqueId val="{00000050-A832-4BCD-BE02-9B0AEE061506}"/>
              </c:ext>
            </c:extLst>
          </c:dPt>
          <c:dPt>
            <c:idx val="18"/>
            <c:bubble3D val="0"/>
            <c:extLst>
              <c:ext xmlns:c16="http://schemas.microsoft.com/office/drawing/2014/chart" uri="{C3380CC4-5D6E-409C-BE32-E72D297353CC}">
                <c16:uniqueId val="{00000051-A832-4BCD-BE02-9B0AEE061506}"/>
              </c:ext>
            </c:extLst>
          </c:dPt>
          <c:dPt>
            <c:idx val="19"/>
            <c:bubble3D val="0"/>
            <c:extLst>
              <c:ext xmlns:c16="http://schemas.microsoft.com/office/drawing/2014/chart" uri="{C3380CC4-5D6E-409C-BE32-E72D297353CC}">
                <c16:uniqueId val="{00000052-A832-4BCD-BE02-9B0AEE061506}"/>
              </c:ext>
            </c:extLst>
          </c:dPt>
          <c:cat>
            <c:strRef>
              <c:f>'Summary of Costs by Income Band'!$C$39:$C$58</c:f>
              <c:strCache>
                <c:ptCount val="4"/>
                <c:pt idx="0">
                  <c:v>N/A</c:v>
                </c:pt>
                <c:pt idx="1">
                  <c:v>Lower Middle Income Countries and Territories</c:v>
                </c:pt>
                <c:pt idx="3">
                  <c:v>Least Developed Countries</c:v>
                </c:pt>
              </c:strCache>
            </c:strRef>
          </c:cat>
          <c:val>
            <c:numRef>
              <c:f>'Summary of Costs by Income Band'!$G$39:$G$58</c:f>
              <c:numCache>
                <c:formatCode>0%</c:formatCode>
                <c:ptCount val="20"/>
                <c:pt idx="0">
                  <c:v>0.35904510508332954</c:v>
                </c:pt>
                <c:pt idx="1">
                  <c:v>0.5687714433090505</c:v>
                </c:pt>
                <c:pt idx="2">
                  <c:v>0</c:v>
                </c:pt>
                <c:pt idx="3">
                  <c:v>7.218345160761995E-2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53-A832-4BCD-BE02-9B0AEE061506}"/>
            </c:ext>
          </c:extLst>
        </c:ser>
        <c:ser>
          <c:idx val="3"/>
          <c:order val="4"/>
          <c:tx>
            <c:strRef>
              <c:f>'Summary of Costs by Income Band'!$H$38</c:f>
              <c:strCache>
                <c:ptCount val="1"/>
                <c:pt idx="0">
                  <c:v>Year 5
£</c:v>
                </c:pt>
              </c:strCache>
            </c:strRef>
          </c:tx>
          <c:dPt>
            <c:idx val="0"/>
            <c:bubble3D val="0"/>
            <c:extLst>
              <c:ext xmlns:c16="http://schemas.microsoft.com/office/drawing/2014/chart" uri="{C3380CC4-5D6E-409C-BE32-E72D297353CC}">
                <c16:uniqueId val="{00000054-A832-4BCD-BE02-9B0AEE061506}"/>
              </c:ext>
            </c:extLst>
          </c:dPt>
          <c:dPt>
            <c:idx val="1"/>
            <c:bubble3D val="0"/>
            <c:extLst>
              <c:ext xmlns:c16="http://schemas.microsoft.com/office/drawing/2014/chart" uri="{C3380CC4-5D6E-409C-BE32-E72D297353CC}">
                <c16:uniqueId val="{00000055-A832-4BCD-BE02-9B0AEE061506}"/>
              </c:ext>
            </c:extLst>
          </c:dPt>
          <c:dPt>
            <c:idx val="2"/>
            <c:bubble3D val="0"/>
            <c:extLst>
              <c:ext xmlns:c16="http://schemas.microsoft.com/office/drawing/2014/chart" uri="{C3380CC4-5D6E-409C-BE32-E72D297353CC}">
                <c16:uniqueId val="{00000056-A832-4BCD-BE02-9B0AEE061506}"/>
              </c:ext>
            </c:extLst>
          </c:dPt>
          <c:dPt>
            <c:idx val="3"/>
            <c:bubble3D val="0"/>
            <c:extLst>
              <c:ext xmlns:c16="http://schemas.microsoft.com/office/drawing/2014/chart" uri="{C3380CC4-5D6E-409C-BE32-E72D297353CC}">
                <c16:uniqueId val="{00000057-A832-4BCD-BE02-9B0AEE061506}"/>
              </c:ext>
            </c:extLst>
          </c:dPt>
          <c:dPt>
            <c:idx val="4"/>
            <c:bubble3D val="0"/>
            <c:extLst>
              <c:ext xmlns:c16="http://schemas.microsoft.com/office/drawing/2014/chart" uri="{C3380CC4-5D6E-409C-BE32-E72D297353CC}">
                <c16:uniqueId val="{00000058-A832-4BCD-BE02-9B0AEE061506}"/>
              </c:ext>
            </c:extLst>
          </c:dPt>
          <c:dPt>
            <c:idx val="5"/>
            <c:bubble3D val="0"/>
            <c:extLst>
              <c:ext xmlns:c16="http://schemas.microsoft.com/office/drawing/2014/chart" uri="{C3380CC4-5D6E-409C-BE32-E72D297353CC}">
                <c16:uniqueId val="{00000059-A832-4BCD-BE02-9B0AEE061506}"/>
              </c:ext>
            </c:extLst>
          </c:dPt>
          <c:dPt>
            <c:idx val="6"/>
            <c:bubble3D val="0"/>
            <c:extLst>
              <c:ext xmlns:c16="http://schemas.microsoft.com/office/drawing/2014/chart" uri="{C3380CC4-5D6E-409C-BE32-E72D297353CC}">
                <c16:uniqueId val="{0000005A-A832-4BCD-BE02-9B0AEE061506}"/>
              </c:ext>
            </c:extLst>
          </c:dPt>
          <c:dPt>
            <c:idx val="7"/>
            <c:bubble3D val="0"/>
            <c:extLst>
              <c:ext xmlns:c16="http://schemas.microsoft.com/office/drawing/2014/chart" uri="{C3380CC4-5D6E-409C-BE32-E72D297353CC}">
                <c16:uniqueId val="{0000005B-A832-4BCD-BE02-9B0AEE061506}"/>
              </c:ext>
            </c:extLst>
          </c:dPt>
          <c:dPt>
            <c:idx val="8"/>
            <c:bubble3D val="0"/>
            <c:extLst>
              <c:ext xmlns:c16="http://schemas.microsoft.com/office/drawing/2014/chart" uri="{C3380CC4-5D6E-409C-BE32-E72D297353CC}">
                <c16:uniqueId val="{0000005C-A832-4BCD-BE02-9B0AEE061506}"/>
              </c:ext>
            </c:extLst>
          </c:dPt>
          <c:dPt>
            <c:idx val="9"/>
            <c:bubble3D val="0"/>
            <c:extLst>
              <c:ext xmlns:c16="http://schemas.microsoft.com/office/drawing/2014/chart" uri="{C3380CC4-5D6E-409C-BE32-E72D297353CC}">
                <c16:uniqueId val="{0000005D-A832-4BCD-BE02-9B0AEE061506}"/>
              </c:ext>
            </c:extLst>
          </c:dPt>
          <c:dPt>
            <c:idx val="10"/>
            <c:bubble3D val="0"/>
            <c:extLst>
              <c:ext xmlns:c16="http://schemas.microsoft.com/office/drawing/2014/chart" uri="{C3380CC4-5D6E-409C-BE32-E72D297353CC}">
                <c16:uniqueId val="{0000005E-A832-4BCD-BE02-9B0AEE061506}"/>
              </c:ext>
            </c:extLst>
          </c:dPt>
          <c:dPt>
            <c:idx val="11"/>
            <c:bubble3D val="0"/>
            <c:extLst>
              <c:ext xmlns:c16="http://schemas.microsoft.com/office/drawing/2014/chart" uri="{C3380CC4-5D6E-409C-BE32-E72D297353CC}">
                <c16:uniqueId val="{0000005F-A832-4BCD-BE02-9B0AEE061506}"/>
              </c:ext>
            </c:extLst>
          </c:dPt>
          <c:dPt>
            <c:idx val="12"/>
            <c:bubble3D val="0"/>
            <c:extLst>
              <c:ext xmlns:c16="http://schemas.microsoft.com/office/drawing/2014/chart" uri="{C3380CC4-5D6E-409C-BE32-E72D297353CC}">
                <c16:uniqueId val="{00000060-A832-4BCD-BE02-9B0AEE061506}"/>
              </c:ext>
            </c:extLst>
          </c:dPt>
          <c:dPt>
            <c:idx val="13"/>
            <c:bubble3D val="0"/>
            <c:extLst>
              <c:ext xmlns:c16="http://schemas.microsoft.com/office/drawing/2014/chart" uri="{C3380CC4-5D6E-409C-BE32-E72D297353CC}">
                <c16:uniqueId val="{00000061-A832-4BCD-BE02-9B0AEE061506}"/>
              </c:ext>
            </c:extLst>
          </c:dPt>
          <c:dPt>
            <c:idx val="14"/>
            <c:bubble3D val="0"/>
            <c:extLst>
              <c:ext xmlns:c16="http://schemas.microsoft.com/office/drawing/2014/chart" uri="{C3380CC4-5D6E-409C-BE32-E72D297353CC}">
                <c16:uniqueId val="{00000062-A832-4BCD-BE02-9B0AEE061506}"/>
              </c:ext>
            </c:extLst>
          </c:dPt>
          <c:dPt>
            <c:idx val="15"/>
            <c:bubble3D val="0"/>
            <c:extLst>
              <c:ext xmlns:c16="http://schemas.microsoft.com/office/drawing/2014/chart" uri="{C3380CC4-5D6E-409C-BE32-E72D297353CC}">
                <c16:uniqueId val="{00000063-A832-4BCD-BE02-9B0AEE061506}"/>
              </c:ext>
            </c:extLst>
          </c:dPt>
          <c:dPt>
            <c:idx val="16"/>
            <c:bubble3D val="0"/>
            <c:extLst>
              <c:ext xmlns:c16="http://schemas.microsoft.com/office/drawing/2014/chart" uri="{C3380CC4-5D6E-409C-BE32-E72D297353CC}">
                <c16:uniqueId val="{00000064-A832-4BCD-BE02-9B0AEE061506}"/>
              </c:ext>
            </c:extLst>
          </c:dPt>
          <c:dPt>
            <c:idx val="17"/>
            <c:bubble3D val="0"/>
            <c:extLst>
              <c:ext xmlns:c16="http://schemas.microsoft.com/office/drawing/2014/chart" uri="{C3380CC4-5D6E-409C-BE32-E72D297353CC}">
                <c16:uniqueId val="{00000065-A832-4BCD-BE02-9B0AEE061506}"/>
              </c:ext>
            </c:extLst>
          </c:dPt>
          <c:dPt>
            <c:idx val="18"/>
            <c:bubble3D val="0"/>
            <c:extLst>
              <c:ext xmlns:c16="http://schemas.microsoft.com/office/drawing/2014/chart" uri="{C3380CC4-5D6E-409C-BE32-E72D297353CC}">
                <c16:uniqueId val="{00000066-A832-4BCD-BE02-9B0AEE061506}"/>
              </c:ext>
            </c:extLst>
          </c:dPt>
          <c:dPt>
            <c:idx val="19"/>
            <c:bubble3D val="0"/>
            <c:extLst>
              <c:ext xmlns:c16="http://schemas.microsoft.com/office/drawing/2014/chart" uri="{C3380CC4-5D6E-409C-BE32-E72D297353CC}">
                <c16:uniqueId val="{00000067-A832-4BCD-BE02-9B0AEE061506}"/>
              </c:ext>
            </c:extLst>
          </c:dPt>
          <c:cat>
            <c:strRef>
              <c:f>'Summary of Costs by Income Band'!$C$39:$C$58</c:f>
              <c:strCache>
                <c:ptCount val="4"/>
                <c:pt idx="0">
                  <c:v>N/A</c:v>
                </c:pt>
                <c:pt idx="1">
                  <c:v>Lower Middle Income Countries and Territories</c:v>
                </c:pt>
                <c:pt idx="3">
                  <c:v>Least Developed Countries</c:v>
                </c:pt>
              </c:strCache>
            </c:strRef>
          </c:cat>
          <c:val>
            <c:numRef>
              <c:f>'Summary of Costs by Income Band'!$H$39:$H$58</c:f>
              <c:numCache>
                <c:formatCode>0%</c:formatCode>
                <c:ptCount val="20"/>
                <c:pt idx="0">
                  <c:v>0</c:v>
                </c:pt>
                <c:pt idx="1">
                  <c:v>0.60813759767229036</c:v>
                </c:pt>
                <c:pt idx="2">
                  <c:v>0</c:v>
                </c:pt>
                <c:pt idx="3">
                  <c:v>0.39186240232770958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68-A832-4BCD-BE02-9B0AEE061506}"/>
            </c:ext>
          </c:extLst>
        </c:ser>
        <c:ser>
          <c:idx val="4"/>
          <c:order val="5"/>
          <c:tx>
            <c:strRef>
              <c:f>'Summary of Costs by Income Band'!$I$38</c:f>
              <c:strCache>
                <c:ptCount val="1"/>
                <c:pt idx="0">
                  <c:v>Total
</c:v>
                </c:pt>
              </c:strCache>
            </c:strRef>
          </c:tx>
          <c:dPt>
            <c:idx val="0"/>
            <c:bubble3D val="0"/>
            <c:extLst>
              <c:ext xmlns:c16="http://schemas.microsoft.com/office/drawing/2014/chart" uri="{C3380CC4-5D6E-409C-BE32-E72D297353CC}">
                <c16:uniqueId val="{00000069-A832-4BCD-BE02-9B0AEE061506}"/>
              </c:ext>
            </c:extLst>
          </c:dPt>
          <c:dPt>
            <c:idx val="1"/>
            <c:bubble3D val="0"/>
            <c:extLst>
              <c:ext xmlns:c16="http://schemas.microsoft.com/office/drawing/2014/chart" uri="{C3380CC4-5D6E-409C-BE32-E72D297353CC}">
                <c16:uniqueId val="{0000006A-A832-4BCD-BE02-9B0AEE061506}"/>
              </c:ext>
            </c:extLst>
          </c:dPt>
          <c:dPt>
            <c:idx val="2"/>
            <c:bubble3D val="0"/>
            <c:extLst>
              <c:ext xmlns:c16="http://schemas.microsoft.com/office/drawing/2014/chart" uri="{C3380CC4-5D6E-409C-BE32-E72D297353CC}">
                <c16:uniqueId val="{0000006B-A832-4BCD-BE02-9B0AEE061506}"/>
              </c:ext>
            </c:extLst>
          </c:dPt>
          <c:dPt>
            <c:idx val="3"/>
            <c:bubble3D val="0"/>
            <c:extLst>
              <c:ext xmlns:c16="http://schemas.microsoft.com/office/drawing/2014/chart" uri="{C3380CC4-5D6E-409C-BE32-E72D297353CC}">
                <c16:uniqueId val="{0000006C-A832-4BCD-BE02-9B0AEE061506}"/>
              </c:ext>
            </c:extLst>
          </c:dPt>
          <c:dPt>
            <c:idx val="4"/>
            <c:bubble3D val="0"/>
            <c:extLst>
              <c:ext xmlns:c16="http://schemas.microsoft.com/office/drawing/2014/chart" uri="{C3380CC4-5D6E-409C-BE32-E72D297353CC}">
                <c16:uniqueId val="{0000006D-A832-4BCD-BE02-9B0AEE061506}"/>
              </c:ext>
            </c:extLst>
          </c:dPt>
          <c:dPt>
            <c:idx val="5"/>
            <c:bubble3D val="0"/>
            <c:extLst>
              <c:ext xmlns:c16="http://schemas.microsoft.com/office/drawing/2014/chart" uri="{C3380CC4-5D6E-409C-BE32-E72D297353CC}">
                <c16:uniqueId val="{0000006E-A832-4BCD-BE02-9B0AEE061506}"/>
              </c:ext>
            </c:extLst>
          </c:dPt>
          <c:dPt>
            <c:idx val="6"/>
            <c:bubble3D val="0"/>
            <c:extLst>
              <c:ext xmlns:c16="http://schemas.microsoft.com/office/drawing/2014/chart" uri="{C3380CC4-5D6E-409C-BE32-E72D297353CC}">
                <c16:uniqueId val="{0000006F-A832-4BCD-BE02-9B0AEE061506}"/>
              </c:ext>
            </c:extLst>
          </c:dPt>
          <c:dPt>
            <c:idx val="7"/>
            <c:bubble3D val="0"/>
            <c:extLst>
              <c:ext xmlns:c16="http://schemas.microsoft.com/office/drawing/2014/chart" uri="{C3380CC4-5D6E-409C-BE32-E72D297353CC}">
                <c16:uniqueId val="{00000070-A832-4BCD-BE02-9B0AEE061506}"/>
              </c:ext>
            </c:extLst>
          </c:dPt>
          <c:dPt>
            <c:idx val="8"/>
            <c:bubble3D val="0"/>
            <c:extLst>
              <c:ext xmlns:c16="http://schemas.microsoft.com/office/drawing/2014/chart" uri="{C3380CC4-5D6E-409C-BE32-E72D297353CC}">
                <c16:uniqueId val="{00000071-A832-4BCD-BE02-9B0AEE061506}"/>
              </c:ext>
            </c:extLst>
          </c:dPt>
          <c:dPt>
            <c:idx val="9"/>
            <c:bubble3D val="0"/>
            <c:extLst>
              <c:ext xmlns:c16="http://schemas.microsoft.com/office/drawing/2014/chart" uri="{C3380CC4-5D6E-409C-BE32-E72D297353CC}">
                <c16:uniqueId val="{00000072-A832-4BCD-BE02-9B0AEE061506}"/>
              </c:ext>
            </c:extLst>
          </c:dPt>
          <c:dPt>
            <c:idx val="10"/>
            <c:bubble3D val="0"/>
            <c:extLst>
              <c:ext xmlns:c16="http://schemas.microsoft.com/office/drawing/2014/chart" uri="{C3380CC4-5D6E-409C-BE32-E72D297353CC}">
                <c16:uniqueId val="{00000073-A832-4BCD-BE02-9B0AEE061506}"/>
              </c:ext>
            </c:extLst>
          </c:dPt>
          <c:dPt>
            <c:idx val="11"/>
            <c:bubble3D val="0"/>
            <c:extLst>
              <c:ext xmlns:c16="http://schemas.microsoft.com/office/drawing/2014/chart" uri="{C3380CC4-5D6E-409C-BE32-E72D297353CC}">
                <c16:uniqueId val="{00000074-A832-4BCD-BE02-9B0AEE061506}"/>
              </c:ext>
            </c:extLst>
          </c:dPt>
          <c:dPt>
            <c:idx val="12"/>
            <c:bubble3D val="0"/>
            <c:extLst>
              <c:ext xmlns:c16="http://schemas.microsoft.com/office/drawing/2014/chart" uri="{C3380CC4-5D6E-409C-BE32-E72D297353CC}">
                <c16:uniqueId val="{00000075-A832-4BCD-BE02-9B0AEE061506}"/>
              </c:ext>
            </c:extLst>
          </c:dPt>
          <c:dPt>
            <c:idx val="13"/>
            <c:bubble3D val="0"/>
            <c:extLst>
              <c:ext xmlns:c16="http://schemas.microsoft.com/office/drawing/2014/chart" uri="{C3380CC4-5D6E-409C-BE32-E72D297353CC}">
                <c16:uniqueId val="{00000076-A832-4BCD-BE02-9B0AEE061506}"/>
              </c:ext>
            </c:extLst>
          </c:dPt>
          <c:dPt>
            <c:idx val="14"/>
            <c:bubble3D val="0"/>
            <c:extLst>
              <c:ext xmlns:c16="http://schemas.microsoft.com/office/drawing/2014/chart" uri="{C3380CC4-5D6E-409C-BE32-E72D297353CC}">
                <c16:uniqueId val="{00000077-A832-4BCD-BE02-9B0AEE061506}"/>
              </c:ext>
            </c:extLst>
          </c:dPt>
          <c:dPt>
            <c:idx val="15"/>
            <c:bubble3D val="0"/>
            <c:extLst>
              <c:ext xmlns:c16="http://schemas.microsoft.com/office/drawing/2014/chart" uri="{C3380CC4-5D6E-409C-BE32-E72D297353CC}">
                <c16:uniqueId val="{00000078-A832-4BCD-BE02-9B0AEE061506}"/>
              </c:ext>
            </c:extLst>
          </c:dPt>
          <c:dPt>
            <c:idx val="16"/>
            <c:bubble3D val="0"/>
            <c:extLst>
              <c:ext xmlns:c16="http://schemas.microsoft.com/office/drawing/2014/chart" uri="{C3380CC4-5D6E-409C-BE32-E72D297353CC}">
                <c16:uniqueId val="{00000079-A832-4BCD-BE02-9B0AEE061506}"/>
              </c:ext>
            </c:extLst>
          </c:dPt>
          <c:dPt>
            <c:idx val="17"/>
            <c:bubble3D val="0"/>
            <c:extLst>
              <c:ext xmlns:c16="http://schemas.microsoft.com/office/drawing/2014/chart" uri="{C3380CC4-5D6E-409C-BE32-E72D297353CC}">
                <c16:uniqueId val="{0000007A-A832-4BCD-BE02-9B0AEE061506}"/>
              </c:ext>
            </c:extLst>
          </c:dPt>
          <c:dPt>
            <c:idx val="18"/>
            <c:bubble3D val="0"/>
            <c:extLst>
              <c:ext xmlns:c16="http://schemas.microsoft.com/office/drawing/2014/chart" uri="{C3380CC4-5D6E-409C-BE32-E72D297353CC}">
                <c16:uniqueId val="{0000007B-A832-4BCD-BE02-9B0AEE061506}"/>
              </c:ext>
            </c:extLst>
          </c:dPt>
          <c:dPt>
            <c:idx val="19"/>
            <c:bubble3D val="0"/>
            <c:extLst>
              <c:ext xmlns:c16="http://schemas.microsoft.com/office/drawing/2014/chart" uri="{C3380CC4-5D6E-409C-BE32-E72D297353CC}">
                <c16:uniqueId val="{0000007C-A832-4BCD-BE02-9B0AEE061506}"/>
              </c:ext>
            </c:extLst>
          </c:dPt>
          <c:cat>
            <c:strRef>
              <c:f>'Summary of Costs by Income Band'!$C$39:$C$58</c:f>
              <c:strCache>
                <c:ptCount val="4"/>
                <c:pt idx="0">
                  <c:v>N/A</c:v>
                </c:pt>
                <c:pt idx="1">
                  <c:v>Lower Middle Income Countries and Territories</c:v>
                </c:pt>
                <c:pt idx="3">
                  <c:v>Least Developed Countries</c:v>
                </c:pt>
              </c:strCache>
            </c:strRef>
          </c:cat>
          <c:val>
            <c:numRef>
              <c:f>'Summary of Costs by Income Band'!$I$39:$I$58</c:f>
              <c:numCache>
                <c:formatCode>0%</c:formatCode>
                <c:ptCount val="20"/>
                <c:pt idx="0">
                  <c:v>0.32200248303594925</c:v>
                </c:pt>
                <c:pt idx="1">
                  <c:v>0.59297314408168633</c:v>
                </c:pt>
                <c:pt idx="2">
                  <c:v>0</c:v>
                </c:pt>
                <c:pt idx="3">
                  <c:v>8.502437288236446E-2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7D-A832-4BCD-BE02-9B0AEE061506}"/>
            </c:ext>
          </c:extLst>
        </c:ser>
        <c:dLbls>
          <c:showLegendKey val="0"/>
          <c:showVal val="0"/>
          <c:showCatName val="0"/>
          <c:showSerName val="0"/>
          <c:showPercent val="0"/>
          <c:showBubbleSize val="0"/>
          <c:showLeaderLines val="0"/>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Calibri"/>
                <a:ea typeface="Calibri"/>
                <a:cs typeface="Calibri"/>
              </a:defRPr>
            </a:pPr>
            <a:r>
              <a:rPr lang="en-US" sz="1800" b="1"/>
              <a:t>Total Costs by Organisation</a:t>
            </a:r>
            <a:r>
              <a:rPr lang="en-US" sz="1800"/>
              <a:t>
£</a:t>
            </a:r>
          </a:p>
        </c:rich>
      </c:tx>
      <c:layout/>
      <c:overlay val="0"/>
    </c:title>
    <c:autoTitleDeleted val="0"/>
    <c:plotArea>
      <c:layout/>
      <c:barChart>
        <c:barDir val="col"/>
        <c:grouping val="clustered"/>
        <c:varyColors val="0"/>
        <c:ser>
          <c:idx val="5"/>
          <c:order val="0"/>
          <c:tx>
            <c:strRef>
              <c:f>'Summary of Cost by Organisation'!$I$14</c:f>
              <c:strCache>
                <c:ptCount val="1"/>
                <c:pt idx="0">
                  <c:v>Total
£</c:v>
                </c:pt>
              </c:strCache>
            </c:strRef>
          </c:tx>
          <c:invertIfNegative val="0"/>
          <c:cat>
            <c:strRef>
              <c:f>'Summary of Cost by Organisation'!$C$15:$C$34</c:f>
              <c:strCache>
                <c:ptCount val="6"/>
                <c:pt idx="0">
                  <c:v>University of Liverpool</c:v>
                </c:pt>
                <c:pt idx="1">
                  <c:v>Liverpool School of Tropical Medicine</c:v>
                </c:pt>
                <c:pt idx="2">
                  <c:v>Human Development Research Foundation</c:v>
                </c:pt>
                <c:pt idx="3">
                  <c:v>Transcultural Pschyological Organization (TPO)</c:v>
                </c:pt>
                <c:pt idx="4">
                  <c:v>University of Liberal Arts (ULAB)</c:v>
                </c:pt>
                <c:pt idx="5">
                  <c:v>Institute of Reseach and Development (IRD)</c:v>
                </c:pt>
              </c:strCache>
            </c:strRef>
          </c:cat>
          <c:val>
            <c:numRef>
              <c:f>'Summary of Cost by Organisation'!$I$15:$I$34</c:f>
              <c:numCache>
                <c:formatCode>"£"#,##0</c:formatCode>
                <c:ptCount val="20"/>
                <c:pt idx="0">
                  <c:v>898984.88287898083</c:v>
                </c:pt>
                <c:pt idx="1">
                  <c:v>149609.12000000002</c:v>
                </c:pt>
                <c:pt idx="2">
                  <c:v>1792564</c:v>
                </c:pt>
                <c:pt idx="3">
                  <c:v>138440</c:v>
                </c:pt>
                <c:pt idx="4">
                  <c:v>138440</c:v>
                </c:pt>
                <c:pt idx="5">
                  <c:v>138440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D6B0-403F-A340-CEEB2B96983A}"/>
            </c:ext>
          </c:extLst>
        </c:ser>
        <c:dLbls>
          <c:showLegendKey val="0"/>
          <c:showVal val="0"/>
          <c:showCatName val="0"/>
          <c:showSerName val="0"/>
          <c:showPercent val="0"/>
          <c:showBubbleSize val="0"/>
        </c:dLbls>
        <c:gapWidth val="150"/>
        <c:axId val="877641264"/>
        <c:axId val="877641824"/>
      </c:barChart>
      <c:catAx>
        <c:axId val="8776412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877641824"/>
        <c:crosses val="autoZero"/>
        <c:auto val="1"/>
        <c:lblAlgn val="ctr"/>
        <c:lblOffset val="100"/>
        <c:tickMarkSkip val="1"/>
        <c:noMultiLvlLbl val="0"/>
      </c:catAx>
      <c:valAx>
        <c:axId val="877641824"/>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7641264"/>
        <c:crosses val="autoZero"/>
        <c:crossBetween val="between"/>
      </c:valAx>
    </c:plotArea>
    <c:legend>
      <c:legendPos val="r"/>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'Summary of Cost by Organisation'!$I$38</c:f>
              <c:strCache>
                <c:ptCount val="1"/>
                <c:pt idx="0">
                  <c:v>Total
£</c:v>
                </c:pt>
              </c:strCache>
            </c:strRef>
          </c:tx>
          <c:dPt>
            <c:idx val="0"/>
            <c:bubble3D val="0"/>
            <c:extLst>
              <c:ext xmlns:c16="http://schemas.microsoft.com/office/drawing/2014/chart" uri="{C3380CC4-5D6E-409C-BE32-E72D297353CC}">
                <c16:uniqueId val="{00000000-A85A-4407-A052-164D6C5D8679}"/>
              </c:ext>
            </c:extLst>
          </c:dPt>
          <c:dPt>
            <c:idx val="1"/>
            <c:bubble3D val="0"/>
            <c:extLst>
              <c:ext xmlns:c16="http://schemas.microsoft.com/office/drawing/2014/chart" uri="{C3380CC4-5D6E-409C-BE32-E72D297353CC}">
                <c16:uniqueId val="{00000001-A85A-4407-A052-164D6C5D8679}"/>
              </c:ext>
            </c:extLst>
          </c:dPt>
          <c:dPt>
            <c:idx val="2"/>
            <c:bubble3D val="0"/>
            <c:extLst>
              <c:ext xmlns:c16="http://schemas.microsoft.com/office/drawing/2014/chart" uri="{C3380CC4-5D6E-409C-BE32-E72D297353CC}">
                <c16:uniqueId val="{00000002-A85A-4407-A052-164D6C5D8679}"/>
              </c:ext>
            </c:extLst>
          </c:dPt>
          <c:dPt>
            <c:idx val="3"/>
            <c:bubble3D val="0"/>
            <c:extLst>
              <c:ext xmlns:c16="http://schemas.microsoft.com/office/drawing/2014/chart" uri="{C3380CC4-5D6E-409C-BE32-E72D297353CC}">
                <c16:uniqueId val="{00000003-A85A-4407-A052-164D6C5D8679}"/>
              </c:ext>
            </c:extLst>
          </c:dPt>
          <c:dPt>
            <c:idx val="4"/>
            <c:bubble3D val="0"/>
            <c:extLst>
              <c:ext xmlns:c16="http://schemas.microsoft.com/office/drawing/2014/chart" uri="{C3380CC4-5D6E-409C-BE32-E72D297353CC}">
                <c16:uniqueId val="{00000004-A85A-4407-A052-164D6C5D8679}"/>
              </c:ext>
            </c:extLst>
          </c:dPt>
          <c:dPt>
            <c:idx val="5"/>
            <c:bubble3D val="0"/>
            <c:extLst>
              <c:ext xmlns:c16="http://schemas.microsoft.com/office/drawing/2014/chart" uri="{C3380CC4-5D6E-409C-BE32-E72D297353CC}">
                <c16:uniqueId val="{00000005-A85A-4407-A052-164D6C5D8679}"/>
              </c:ext>
            </c:extLst>
          </c:dPt>
          <c:dPt>
            <c:idx val="6"/>
            <c:bubble3D val="0"/>
            <c:extLst>
              <c:ext xmlns:c16="http://schemas.microsoft.com/office/drawing/2014/chart" uri="{C3380CC4-5D6E-409C-BE32-E72D297353CC}">
                <c16:uniqueId val="{00000006-A85A-4407-A052-164D6C5D8679}"/>
              </c:ext>
            </c:extLst>
          </c:dPt>
          <c:dPt>
            <c:idx val="7"/>
            <c:bubble3D val="0"/>
            <c:extLst>
              <c:ext xmlns:c16="http://schemas.microsoft.com/office/drawing/2014/chart" uri="{C3380CC4-5D6E-409C-BE32-E72D297353CC}">
                <c16:uniqueId val="{00000007-A85A-4407-A052-164D6C5D8679}"/>
              </c:ext>
            </c:extLst>
          </c:dPt>
          <c:dPt>
            <c:idx val="8"/>
            <c:bubble3D val="0"/>
            <c:extLst>
              <c:ext xmlns:c16="http://schemas.microsoft.com/office/drawing/2014/chart" uri="{C3380CC4-5D6E-409C-BE32-E72D297353CC}">
                <c16:uniqueId val="{00000008-A85A-4407-A052-164D6C5D8679}"/>
              </c:ext>
            </c:extLst>
          </c:dPt>
          <c:dPt>
            <c:idx val="9"/>
            <c:bubble3D val="0"/>
            <c:extLst>
              <c:ext xmlns:c16="http://schemas.microsoft.com/office/drawing/2014/chart" uri="{C3380CC4-5D6E-409C-BE32-E72D297353CC}">
                <c16:uniqueId val="{00000009-A85A-4407-A052-164D6C5D8679}"/>
              </c:ext>
            </c:extLst>
          </c:dPt>
          <c:dPt>
            <c:idx val="10"/>
            <c:bubble3D val="0"/>
            <c:extLst>
              <c:ext xmlns:c16="http://schemas.microsoft.com/office/drawing/2014/chart" uri="{C3380CC4-5D6E-409C-BE32-E72D297353CC}">
                <c16:uniqueId val="{0000000A-A85A-4407-A052-164D6C5D8679}"/>
              </c:ext>
            </c:extLst>
          </c:dPt>
          <c:dPt>
            <c:idx val="11"/>
            <c:bubble3D val="0"/>
            <c:extLst>
              <c:ext xmlns:c16="http://schemas.microsoft.com/office/drawing/2014/chart" uri="{C3380CC4-5D6E-409C-BE32-E72D297353CC}">
                <c16:uniqueId val="{0000000B-A85A-4407-A052-164D6C5D8679}"/>
              </c:ext>
            </c:extLst>
          </c:dPt>
          <c:dPt>
            <c:idx val="12"/>
            <c:bubble3D val="0"/>
            <c:extLst>
              <c:ext xmlns:c16="http://schemas.microsoft.com/office/drawing/2014/chart" uri="{C3380CC4-5D6E-409C-BE32-E72D297353CC}">
                <c16:uniqueId val="{0000000C-A85A-4407-A052-164D6C5D8679}"/>
              </c:ext>
            </c:extLst>
          </c:dPt>
          <c:dPt>
            <c:idx val="13"/>
            <c:bubble3D val="0"/>
            <c:extLst>
              <c:ext xmlns:c16="http://schemas.microsoft.com/office/drawing/2014/chart" uri="{C3380CC4-5D6E-409C-BE32-E72D297353CC}">
                <c16:uniqueId val="{0000000D-A85A-4407-A052-164D6C5D8679}"/>
              </c:ext>
            </c:extLst>
          </c:dPt>
          <c:dPt>
            <c:idx val="14"/>
            <c:bubble3D val="0"/>
            <c:extLst>
              <c:ext xmlns:c16="http://schemas.microsoft.com/office/drawing/2014/chart" uri="{C3380CC4-5D6E-409C-BE32-E72D297353CC}">
                <c16:uniqueId val="{0000000E-A85A-4407-A052-164D6C5D8679}"/>
              </c:ext>
            </c:extLst>
          </c:dPt>
          <c:dPt>
            <c:idx val="15"/>
            <c:bubble3D val="0"/>
            <c:extLst>
              <c:ext xmlns:c16="http://schemas.microsoft.com/office/drawing/2014/chart" uri="{C3380CC4-5D6E-409C-BE32-E72D297353CC}">
                <c16:uniqueId val="{0000000F-A85A-4407-A052-164D6C5D8679}"/>
              </c:ext>
            </c:extLst>
          </c:dPt>
          <c:dPt>
            <c:idx val="16"/>
            <c:bubble3D val="0"/>
            <c:extLst>
              <c:ext xmlns:c16="http://schemas.microsoft.com/office/drawing/2014/chart" uri="{C3380CC4-5D6E-409C-BE32-E72D297353CC}">
                <c16:uniqueId val="{00000010-A85A-4407-A052-164D6C5D8679}"/>
              </c:ext>
            </c:extLst>
          </c:dPt>
          <c:dPt>
            <c:idx val="17"/>
            <c:bubble3D val="0"/>
            <c:extLst>
              <c:ext xmlns:c16="http://schemas.microsoft.com/office/drawing/2014/chart" uri="{C3380CC4-5D6E-409C-BE32-E72D297353CC}">
                <c16:uniqueId val="{00000011-A85A-4407-A052-164D6C5D8679}"/>
              </c:ext>
            </c:extLst>
          </c:dPt>
          <c:dPt>
            <c:idx val="18"/>
            <c:bubble3D val="0"/>
            <c:extLst>
              <c:ext xmlns:c16="http://schemas.microsoft.com/office/drawing/2014/chart" uri="{C3380CC4-5D6E-409C-BE32-E72D297353CC}">
                <c16:uniqueId val="{00000012-A85A-4407-A052-164D6C5D8679}"/>
              </c:ext>
            </c:extLst>
          </c:dPt>
          <c:dPt>
            <c:idx val="19"/>
            <c:bubble3D val="0"/>
            <c:extLst>
              <c:ext xmlns:c16="http://schemas.microsoft.com/office/drawing/2014/chart" uri="{C3380CC4-5D6E-409C-BE32-E72D297353CC}">
                <c16:uniqueId val="{00000013-A85A-4407-A052-164D6C5D8679}"/>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'Summary of Cost by Organisation'!$C$39:$C$58</c:f>
              <c:strCache>
                <c:ptCount val="6"/>
                <c:pt idx="0">
                  <c:v>University of Liverpool</c:v>
                </c:pt>
                <c:pt idx="1">
                  <c:v>Liverpool School of Tropical Medicine</c:v>
                </c:pt>
                <c:pt idx="2">
                  <c:v>Human Development Research Foundation</c:v>
                </c:pt>
                <c:pt idx="3">
                  <c:v>Transcultural Pschyological Organization (TPO)</c:v>
                </c:pt>
                <c:pt idx="4">
                  <c:v>University of Liberal Arts (ULAB)</c:v>
                </c:pt>
                <c:pt idx="5">
                  <c:v>Institute of Reseach and Development (IRD)</c:v>
                </c:pt>
              </c:strCache>
            </c:strRef>
          </c:cat>
          <c:val>
            <c:numRef>
              <c:f>'Summary of Cost by Organisation'!$I$39:$I$58</c:f>
              <c:numCache>
                <c:formatCode>0%</c:formatCode>
                <c:ptCount val="20"/>
                <c:pt idx="0">
                  <c:v>0.27606048070467787</c:v>
                </c:pt>
                <c:pt idx="1">
                  <c:v>4.594200233127136E-2</c:v>
                </c:pt>
                <c:pt idx="2">
                  <c:v>0.55046095764050407</c:v>
                </c:pt>
                <c:pt idx="3">
                  <c:v>4.251218644118223E-2</c:v>
                </c:pt>
                <c:pt idx="4">
                  <c:v>4.251218644118223E-2</c:v>
                </c:pt>
                <c:pt idx="5">
                  <c:v>4.251218644118223E-2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A85A-4407-A052-164D6C5D867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of</a:t>
            </a:r>
            <a:r>
              <a:rPr lang="en-GB" baseline="0"/>
              <a:t> All</a:t>
            </a:r>
            <a:r>
              <a:rPr lang="en-GB"/>
              <a:t> Costs
£</a:t>
            </a:r>
          </a:p>
        </c:rich>
      </c:tx>
      <c:overlay val="0"/>
    </c:title>
    <c:autoTitleDeleted val="0"/>
    <c:plotArea>
      <c:layout/>
      <c:barChart>
        <c:barDir val="col"/>
        <c:grouping val="clustered"/>
        <c:varyColors val="0"/>
        <c:ser>
          <c:idx val="0"/>
          <c:order val="0"/>
          <c:tx>
            <c:strRef>
              <c:f>'Breakdown Summary Dir-Ind-Supp'!$I$14</c:f>
              <c:strCache>
                <c:ptCount val="1"/>
                <c:pt idx="0">
                  <c:v>Total
£</c:v>
                </c:pt>
              </c:strCache>
            </c:strRef>
          </c:tx>
          <c:invertIfNegative val="0"/>
          <c:cat>
            <c:strRef>
              <c:f>('Breakdown Summary Dir-Ind-Supp'!$C$16:$C$24,'Breakdown Summary Dir-Ind-Supp'!$C$26:$C$27)</c:f>
              <c:strCache>
                <c:ptCount val="11"/>
                <c:pt idx="0">
                  <c:v>Direct Staff Costs</c:v>
                </c:pt>
                <c:pt idx="1">
                  <c:v>Travel, Subsistence &amp; Conference</c:v>
                </c:pt>
                <c:pt idx="2">
                  <c:v>Equipment</c:v>
                </c:pt>
                <c:pt idx="3">
                  <c:v>Consumables</c:v>
                </c:pt>
                <c:pt idx="4">
                  <c:v>CPI</c:v>
                </c:pt>
                <c:pt idx="5">
                  <c:v>Dissemination</c:v>
                </c:pt>
                <c:pt idx="6">
                  <c:v>Risk Management &amp; Assurance</c:v>
                </c:pt>
                <c:pt idx="7">
                  <c:v>External Intervention Costs</c:v>
                </c:pt>
                <c:pt idx="8">
                  <c:v>Other Direct Cost</c:v>
                </c:pt>
                <c:pt idx="9">
                  <c:v>Estate Costs </c:v>
                </c:pt>
                <c:pt idx="10">
                  <c:v>Other Indirect Costs</c:v>
                </c:pt>
              </c:strCache>
            </c:strRef>
          </c:cat>
          <c:val>
            <c:numRef>
              <c:f>('Breakdown Summary Dir-Ind-Supp'!$I$16:$I$24,'Breakdown Summary Dir-Ind-Supp'!$I$26:$I$27)</c:f>
              <c:numCache>
                <c:formatCode>"£"#,##0</c:formatCode>
                <c:ptCount val="11"/>
                <c:pt idx="0">
                  <c:v>1367114.4828789809</c:v>
                </c:pt>
                <c:pt idx="1">
                  <c:v>299400</c:v>
                </c:pt>
                <c:pt idx="2">
                  <c:v>40800</c:v>
                </c:pt>
                <c:pt idx="3">
                  <c:v>36800</c:v>
                </c:pt>
                <c:pt idx="4">
                  <c:v>46000</c:v>
                </c:pt>
                <c:pt idx="5">
                  <c:v>18000</c:v>
                </c:pt>
                <c:pt idx="6">
                  <c:v>5600</c:v>
                </c:pt>
                <c:pt idx="7">
                  <c:v>0</c:v>
                </c:pt>
                <c:pt idx="8">
                  <c:v>861604</c:v>
                </c:pt>
                <c:pt idx="9">
                  <c:v>53347.360000000001</c:v>
                </c:pt>
                <c:pt idx="10">
                  <c:v>527812.16</c:v>
                </c:pt>
              </c:numCache>
            </c:numRef>
          </c:val>
          <c:extLst>
            <c:ext xmlns:c16="http://schemas.microsoft.com/office/drawing/2014/chart" uri="{C3380CC4-5D6E-409C-BE32-E72D297353CC}">
              <c16:uniqueId val="{00000000-FAD5-4E3D-941B-326D0EE69188}"/>
            </c:ext>
          </c:extLst>
        </c:ser>
        <c:dLbls>
          <c:showLegendKey val="0"/>
          <c:showVal val="0"/>
          <c:showCatName val="0"/>
          <c:showSerName val="0"/>
          <c:showPercent val="0"/>
          <c:showBubbleSize val="0"/>
        </c:dLbls>
        <c:gapWidth val="150"/>
        <c:axId val="815350432"/>
        <c:axId val="815350992"/>
      </c:barChart>
      <c:catAx>
        <c:axId val="81535043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815350992"/>
        <c:crosses val="autoZero"/>
        <c:auto val="1"/>
        <c:lblAlgn val="ctr"/>
        <c:lblOffset val="100"/>
        <c:noMultiLvlLbl val="0"/>
      </c:catAx>
      <c:valAx>
        <c:axId val="815350992"/>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5350432"/>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431490966541803E-2"/>
          <c:y val="2.3840754418971967E-2"/>
          <c:w val="0.8968098259562215"/>
          <c:h val="0.94348286995099062"/>
        </c:manualLayout>
      </c:layout>
      <c:barChart>
        <c:barDir val="col"/>
        <c:grouping val="clustered"/>
        <c:varyColors val="0"/>
        <c:ser>
          <c:idx val="0"/>
          <c:order val="0"/>
          <c:tx>
            <c:strRef>
              <c:f>'Summary of Cost by Organisation'!$D$62</c:f>
              <c:strCache>
                <c:ptCount val="1"/>
                <c:pt idx="0">
                  <c:v>Year 1
£</c:v>
                </c:pt>
              </c:strCache>
            </c:strRef>
          </c:tx>
          <c:invertIfNegative val="0"/>
          <c:cat>
            <c:strRef>
              <c:f>'Summary of Cost by Organisation'!$C$63:$C$74</c:f>
              <c:strCache>
                <c:ptCount val="4"/>
                <c:pt idx="0">
                  <c:v>HEI (UK)</c:v>
                </c:pt>
                <c:pt idx="1">
                  <c:v>Research institute (ODA Eligible)</c:v>
                </c:pt>
                <c:pt idx="2">
                  <c:v>Community - based organisation (ODA Eligible)</c:v>
                </c:pt>
                <c:pt idx="3">
                  <c:v>Charity (ODA Eligible)</c:v>
                </c:pt>
              </c:strCache>
            </c:strRef>
          </c:cat>
          <c:val>
            <c:numRef>
              <c:f>'Summary of Cost by Organisation'!$D$63:$D$74</c:f>
              <c:numCache>
                <c:formatCode>"£"#,##0</c:formatCode>
                <c:ptCount val="12"/>
                <c:pt idx="0">
                  <c:v>256814.76</c:v>
                </c:pt>
                <c:pt idx="1">
                  <c:v>397882</c:v>
                </c:pt>
                <c:pt idx="2">
                  <c:v>11640</c:v>
                </c:pt>
                <c:pt idx="3">
                  <c:v>11640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B56-4194-A5CF-F77799A6EB55}"/>
            </c:ext>
          </c:extLst>
        </c:ser>
        <c:ser>
          <c:idx val="1"/>
          <c:order val="1"/>
          <c:tx>
            <c:strRef>
              <c:f>'Summary of Cost by Organisation'!$E$62</c:f>
              <c:strCache>
                <c:ptCount val="1"/>
                <c:pt idx="0">
                  <c:v>Year 2
£</c:v>
                </c:pt>
              </c:strCache>
            </c:strRef>
          </c:tx>
          <c:invertIfNegative val="0"/>
          <c:cat>
            <c:strRef>
              <c:f>'Summary of Cost by Organisation'!$C$63:$C$74</c:f>
              <c:strCache>
                <c:ptCount val="4"/>
                <c:pt idx="0">
                  <c:v>HEI (UK)</c:v>
                </c:pt>
                <c:pt idx="1">
                  <c:v>Research institute (ODA Eligible)</c:v>
                </c:pt>
                <c:pt idx="2">
                  <c:v>Community - based organisation (ODA Eligible)</c:v>
                </c:pt>
                <c:pt idx="3">
                  <c:v>Charity (ODA Eligible)</c:v>
                </c:pt>
              </c:strCache>
            </c:strRef>
          </c:cat>
          <c:val>
            <c:numRef>
              <c:f>'Summary of Cost by Organisation'!$E$63:$E$74</c:f>
              <c:numCache>
                <c:formatCode>"£"#,##0</c:formatCode>
                <c:ptCount val="12"/>
                <c:pt idx="0">
                  <c:v>260978.14198766969</c:v>
                </c:pt>
                <c:pt idx="1">
                  <c:v>563282</c:v>
                </c:pt>
                <c:pt idx="2">
                  <c:v>36280</c:v>
                </c:pt>
                <c:pt idx="3">
                  <c:v>36280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B56-4194-A5CF-F77799A6EB55}"/>
            </c:ext>
          </c:extLst>
        </c:ser>
        <c:ser>
          <c:idx val="2"/>
          <c:order val="2"/>
          <c:tx>
            <c:strRef>
              <c:f>'Summary of Cost by Organisation'!$F$62</c:f>
              <c:strCache>
                <c:ptCount val="1"/>
                <c:pt idx="0">
                  <c:v>Year 3
£</c:v>
                </c:pt>
              </c:strCache>
            </c:strRef>
          </c:tx>
          <c:invertIfNegative val="0"/>
          <c:cat>
            <c:strRef>
              <c:f>'Summary of Cost by Organisation'!$C$63:$C$74</c:f>
              <c:strCache>
                <c:ptCount val="4"/>
                <c:pt idx="0">
                  <c:v>HEI (UK)</c:v>
                </c:pt>
                <c:pt idx="1">
                  <c:v>Research institute (ODA Eligible)</c:v>
                </c:pt>
                <c:pt idx="2">
                  <c:v>Community - based organisation (ODA Eligible)</c:v>
                </c:pt>
                <c:pt idx="3">
                  <c:v>Charity (ODA Eligible)</c:v>
                </c:pt>
              </c:strCache>
            </c:strRef>
          </c:cat>
          <c:val>
            <c:numRef>
              <c:f>'Summary of Cost by Organisation'!$F$63:$F$74</c:f>
              <c:numCache>
                <c:formatCode>"£"#,##0</c:formatCode>
                <c:ptCount val="12"/>
                <c:pt idx="0">
                  <c:v>263793.34756799205</c:v>
                </c:pt>
                <c:pt idx="1">
                  <c:v>495033</c:v>
                </c:pt>
                <c:pt idx="2">
                  <c:v>46980</c:v>
                </c:pt>
                <c:pt idx="3">
                  <c:v>46980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B56-4194-A5CF-F77799A6EB55}"/>
            </c:ext>
          </c:extLst>
        </c:ser>
        <c:ser>
          <c:idx val="3"/>
          <c:order val="3"/>
          <c:tx>
            <c:strRef>
              <c:f>'Summary of Cost by Organisation'!$G$62</c:f>
              <c:strCache>
                <c:ptCount val="1"/>
                <c:pt idx="0">
                  <c:v>Year 4
£</c:v>
                </c:pt>
              </c:strCache>
            </c:strRef>
          </c:tx>
          <c:invertIfNegative val="0"/>
          <c:cat>
            <c:strRef>
              <c:f>'Summary of Cost by Organisation'!$C$63:$C$74</c:f>
              <c:strCache>
                <c:ptCount val="4"/>
                <c:pt idx="0">
                  <c:v>HEI (UK)</c:v>
                </c:pt>
                <c:pt idx="1">
                  <c:v>Research institute (ODA Eligible)</c:v>
                </c:pt>
                <c:pt idx="2">
                  <c:v>Community - based organisation (ODA Eligible)</c:v>
                </c:pt>
                <c:pt idx="3">
                  <c:v>Charity (ODA Eligible)</c:v>
                </c:pt>
              </c:strCache>
            </c:strRef>
          </c:cat>
          <c:val>
            <c:numRef>
              <c:f>'Summary of Cost by Organisation'!$G$63:$G$74</c:f>
              <c:numCache>
                <c:formatCode>"£"#,##0</c:formatCode>
                <c:ptCount val="12"/>
                <c:pt idx="0">
                  <c:v>267007.75332331914</c:v>
                </c:pt>
                <c:pt idx="1">
                  <c:v>422973</c:v>
                </c:pt>
                <c:pt idx="2">
                  <c:v>26840</c:v>
                </c:pt>
                <c:pt idx="3">
                  <c:v>26840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B56-4194-A5CF-F77799A6EB55}"/>
            </c:ext>
          </c:extLst>
        </c:ser>
        <c:ser>
          <c:idx val="4"/>
          <c:order val="4"/>
          <c:tx>
            <c:strRef>
              <c:f>'Summary of Cost by Organisation'!$H$62</c:f>
              <c:strCache>
                <c:ptCount val="1"/>
                <c:pt idx="0">
                  <c:v>Year 5
£</c:v>
                </c:pt>
              </c:strCache>
            </c:strRef>
          </c:tx>
          <c:invertIfNegative val="0"/>
          <c:cat>
            <c:strRef>
              <c:f>'Summary of Cost by Organisation'!$C$63:$C$74</c:f>
              <c:strCache>
                <c:ptCount val="4"/>
                <c:pt idx="0">
                  <c:v>HEI (UK)</c:v>
                </c:pt>
                <c:pt idx="1">
                  <c:v>Research institute (ODA Eligible)</c:v>
                </c:pt>
                <c:pt idx="2">
                  <c:v>Community - based organisation (ODA Eligible)</c:v>
                </c:pt>
                <c:pt idx="3">
                  <c:v>Charity (ODA Eligible)</c:v>
                </c:pt>
              </c:strCache>
            </c:strRef>
          </c:cat>
          <c:val>
            <c:numRef>
              <c:f>'Summary of Cost by Organisation'!$H$63:$H$74</c:f>
              <c:numCache>
                <c:formatCode>"£"#,##0</c:formatCode>
                <c:ptCount val="12"/>
                <c:pt idx="0">
                  <c:v>0</c:v>
                </c:pt>
                <c:pt idx="1">
                  <c:v>51834</c:v>
                </c:pt>
                <c:pt idx="2">
                  <c:v>16700</c:v>
                </c:pt>
                <c:pt idx="3">
                  <c:v>16700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B56-4194-A5CF-F77799A6EB55}"/>
            </c:ext>
          </c:extLst>
        </c:ser>
        <c:dLbls>
          <c:showLegendKey val="0"/>
          <c:showVal val="0"/>
          <c:showCatName val="0"/>
          <c:showSerName val="0"/>
          <c:showPercent val="0"/>
          <c:showBubbleSize val="0"/>
        </c:dLbls>
        <c:gapWidth val="150"/>
        <c:axId val="877647984"/>
        <c:axId val="877648544"/>
      </c:barChart>
      <c:catAx>
        <c:axId val="8776479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7648544"/>
        <c:crosses val="autoZero"/>
        <c:auto val="1"/>
        <c:lblAlgn val="ctr"/>
        <c:lblOffset val="100"/>
        <c:noMultiLvlLbl val="0"/>
      </c:catAx>
      <c:valAx>
        <c:axId val="877648544"/>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7647984"/>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 Organisation Costs Allocation </a:t>
            </a:r>
          </a:p>
        </c:rich>
      </c:tx>
      <c:overlay val="0"/>
    </c:title>
    <c:autoTitleDeleted val="0"/>
    <c:plotArea>
      <c:layout/>
      <c:pieChart>
        <c:varyColors val="1"/>
        <c:ser>
          <c:idx val="0"/>
          <c:order val="0"/>
          <c:tx>
            <c:strRef>
              <c:f>'Summary of Cost by Organisation'!$I$78</c:f>
              <c:strCache>
                <c:ptCount val="1"/>
                <c:pt idx="0">
                  <c:v>Total
£</c:v>
                </c:pt>
              </c:strCache>
            </c:strRef>
          </c:tx>
          <c:dPt>
            <c:idx val="0"/>
            <c:bubble3D val="0"/>
            <c:extLst>
              <c:ext xmlns:c16="http://schemas.microsoft.com/office/drawing/2014/chart" uri="{C3380CC4-5D6E-409C-BE32-E72D297353CC}">
                <c16:uniqueId val="{00000000-EFC9-4259-BB7D-D0D6B22216C3}"/>
              </c:ext>
            </c:extLst>
          </c:dPt>
          <c:dPt>
            <c:idx val="1"/>
            <c:bubble3D val="0"/>
            <c:extLst>
              <c:ext xmlns:c16="http://schemas.microsoft.com/office/drawing/2014/chart" uri="{C3380CC4-5D6E-409C-BE32-E72D297353CC}">
                <c16:uniqueId val="{00000001-EFC9-4259-BB7D-D0D6B22216C3}"/>
              </c:ext>
            </c:extLst>
          </c:dPt>
          <c:dPt>
            <c:idx val="2"/>
            <c:bubble3D val="0"/>
            <c:extLst>
              <c:ext xmlns:c16="http://schemas.microsoft.com/office/drawing/2014/chart" uri="{C3380CC4-5D6E-409C-BE32-E72D297353CC}">
                <c16:uniqueId val="{00000002-EFC9-4259-BB7D-D0D6B22216C3}"/>
              </c:ext>
            </c:extLst>
          </c:dPt>
          <c:dPt>
            <c:idx val="3"/>
            <c:bubble3D val="0"/>
            <c:extLst>
              <c:ext xmlns:c16="http://schemas.microsoft.com/office/drawing/2014/chart" uri="{C3380CC4-5D6E-409C-BE32-E72D297353CC}">
                <c16:uniqueId val="{00000003-EFC9-4259-BB7D-D0D6B22216C3}"/>
              </c:ext>
            </c:extLst>
          </c:dPt>
          <c:dPt>
            <c:idx val="4"/>
            <c:bubble3D val="0"/>
            <c:extLst>
              <c:ext xmlns:c16="http://schemas.microsoft.com/office/drawing/2014/chart" uri="{C3380CC4-5D6E-409C-BE32-E72D297353CC}">
                <c16:uniqueId val="{00000004-EFC9-4259-BB7D-D0D6B22216C3}"/>
              </c:ext>
            </c:extLst>
          </c:dPt>
          <c:dPt>
            <c:idx val="5"/>
            <c:bubble3D val="0"/>
            <c:extLst>
              <c:ext xmlns:c16="http://schemas.microsoft.com/office/drawing/2014/chart" uri="{C3380CC4-5D6E-409C-BE32-E72D297353CC}">
                <c16:uniqueId val="{00000005-EFC9-4259-BB7D-D0D6B22216C3}"/>
              </c:ext>
            </c:extLst>
          </c:dPt>
          <c:dPt>
            <c:idx val="6"/>
            <c:bubble3D val="0"/>
            <c:extLst>
              <c:ext xmlns:c16="http://schemas.microsoft.com/office/drawing/2014/chart" uri="{C3380CC4-5D6E-409C-BE32-E72D297353CC}">
                <c16:uniqueId val="{00000006-EFC9-4259-BB7D-D0D6B22216C3}"/>
              </c:ext>
            </c:extLst>
          </c:dPt>
          <c:dPt>
            <c:idx val="7"/>
            <c:bubble3D val="0"/>
            <c:extLst>
              <c:ext xmlns:c16="http://schemas.microsoft.com/office/drawing/2014/chart" uri="{C3380CC4-5D6E-409C-BE32-E72D297353CC}">
                <c16:uniqueId val="{00000007-EFC9-4259-BB7D-D0D6B22216C3}"/>
              </c:ext>
            </c:extLst>
          </c:dPt>
          <c:dPt>
            <c:idx val="8"/>
            <c:bubble3D val="0"/>
            <c:extLst>
              <c:ext xmlns:c16="http://schemas.microsoft.com/office/drawing/2014/chart" uri="{C3380CC4-5D6E-409C-BE32-E72D297353CC}">
                <c16:uniqueId val="{00000008-EFC9-4259-BB7D-D0D6B22216C3}"/>
              </c:ext>
            </c:extLst>
          </c:dPt>
          <c:dPt>
            <c:idx val="9"/>
            <c:bubble3D val="0"/>
            <c:extLst>
              <c:ext xmlns:c16="http://schemas.microsoft.com/office/drawing/2014/chart" uri="{C3380CC4-5D6E-409C-BE32-E72D297353CC}">
                <c16:uniqueId val="{00000009-EFC9-4259-BB7D-D0D6B22216C3}"/>
              </c:ext>
            </c:extLst>
          </c:dPt>
          <c:dPt>
            <c:idx val="10"/>
            <c:bubble3D val="0"/>
            <c:extLst>
              <c:ext xmlns:c16="http://schemas.microsoft.com/office/drawing/2014/chart" uri="{C3380CC4-5D6E-409C-BE32-E72D297353CC}">
                <c16:uniqueId val="{0000000A-EFC9-4259-BB7D-D0D6B22216C3}"/>
              </c:ext>
            </c:extLst>
          </c:dPt>
          <c:dPt>
            <c:idx val="11"/>
            <c:bubble3D val="0"/>
            <c:extLst>
              <c:ext xmlns:c16="http://schemas.microsoft.com/office/drawing/2014/chart" uri="{C3380CC4-5D6E-409C-BE32-E72D297353CC}">
                <c16:uniqueId val="{0000000B-EFC9-4259-BB7D-D0D6B22216C3}"/>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 by Organisation'!$C$79:$C$90</c:f>
              <c:strCache>
                <c:ptCount val="4"/>
                <c:pt idx="0">
                  <c:v>HEI (UK)</c:v>
                </c:pt>
                <c:pt idx="1">
                  <c:v>Research institute (ODA Eligible)</c:v>
                </c:pt>
                <c:pt idx="2">
                  <c:v>Community - based organisation (ODA Eligible)</c:v>
                </c:pt>
                <c:pt idx="3">
                  <c:v>Charity (ODA Eligible)</c:v>
                </c:pt>
              </c:strCache>
            </c:strRef>
          </c:cat>
          <c:val>
            <c:numRef>
              <c:f>'Summary of Cost by Organisation'!$I$79:$I$90</c:f>
              <c:numCache>
                <c:formatCode>0%</c:formatCode>
                <c:ptCount val="12"/>
                <c:pt idx="0">
                  <c:v>0.32200248303594925</c:v>
                </c:pt>
                <c:pt idx="1">
                  <c:v>0.59297314408168633</c:v>
                </c:pt>
                <c:pt idx="2">
                  <c:v>4.251218644118223E-2</c:v>
                </c:pt>
                <c:pt idx="3">
                  <c:v>4.251218644118223E-2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EFC9-4259-BB7D-D0D6B22216C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Requested Funds
%</a:t>
            </a:r>
          </a:p>
        </c:rich>
      </c:tx>
      <c:overlay val="0"/>
    </c:title>
    <c:autoTitleDeleted val="0"/>
    <c:plotArea>
      <c:layout/>
      <c:pieChart>
        <c:varyColors val="1"/>
        <c:ser>
          <c:idx val="0"/>
          <c:order val="0"/>
          <c:tx>
            <c:strRef>
              <c:f>'Breakdown Summary Dir-Ind-Supp'!$I$32</c:f>
              <c:strCache>
                <c:ptCount val="1"/>
                <c:pt idx="0">
                  <c:v>Total
£</c:v>
                </c:pt>
              </c:strCache>
            </c:strRef>
          </c:tx>
          <c:dPt>
            <c:idx val="0"/>
            <c:bubble3D val="0"/>
            <c:extLst>
              <c:ext xmlns:c16="http://schemas.microsoft.com/office/drawing/2014/chart" uri="{C3380CC4-5D6E-409C-BE32-E72D297353CC}">
                <c16:uniqueId val="{00000000-D962-487C-8B81-C2C4DA953CC1}"/>
              </c:ext>
            </c:extLst>
          </c:dPt>
          <c:dPt>
            <c:idx val="1"/>
            <c:bubble3D val="0"/>
            <c:extLst>
              <c:ext xmlns:c16="http://schemas.microsoft.com/office/drawing/2014/chart" uri="{C3380CC4-5D6E-409C-BE32-E72D297353CC}">
                <c16:uniqueId val="{00000001-D962-487C-8B81-C2C4DA953CC1}"/>
              </c:ext>
            </c:extLst>
          </c:dPt>
          <c:dPt>
            <c:idx val="2"/>
            <c:bubble3D val="0"/>
            <c:extLst>
              <c:ext xmlns:c16="http://schemas.microsoft.com/office/drawing/2014/chart" uri="{C3380CC4-5D6E-409C-BE32-E72D297353CC}">
                <c16:uniqueId val="{00000002-D962-487C-8B81-C2C4DA953CC1}"/>
              </c:ext>
            </c:extLst>
          </c:dPt>
          <c:dPt>
            <c:idx val="3"/>
            <c:bubble3D val="0"/>
            <c:extLst>
              <c:ext xmlns:c16="http://schemas.microsoft.com/office/drawing/2014/chart" uri="{C3380CC4-5D6E-409C-BE32-E72D297353CC}">
                <c16:uniqueId val="{00000003-D962-487C-8B81-C2C4DA953CC1}"/>
              </c:ext>
            </c:extLst>
          </c:dPt>
          <c:dPt>
            <c:idx val="4"/>
            <c:bubble3D val="0"/>
            <c:extLst>
              <c:ext xmlns:c16="http://schemas.microsoft.com/office/drawing/2014/chart" uri="{C3380CC4-5D6E-409C-BE32-E72D297353CC}">
                <c16:uniqueId val="{00000004-D962-487C-8B81-C2C4DA953CC1}"/>
              </c:ext>
            </c:extLst>
          </c:dPt>
          <c:dPt>
            <c:idx val="5"/>
            <c:bubble3D val="0"/>
            <c:extLst>
              <c:ext xmlns:c16="http://schemas.microsoft.com/office/drawing/2014/chart" uri="{C3380CC4-5D6E-409C-BE32-E72D297353CC}">
                <c16:uniqueId val="{00000005-D962-487C-8B81-C2C4DA953CC1}"/>
              </c:ext>
            </c:extLst>
          </c:dPt>
          <c:dPt>
            <c:idx val="6"/>
            <c:bubble3D val="0"/>
            <c:extLst>
              <c:ext xmlns:c16="http://schemas.microsoft.com/office/drawing/2014/chart" uri="{C3380CC4-5D6E-409C-BE32-E72D297353CC}">
                <c16:uniqueId val="{00000006-D962-487C-8B81-C2C4DA953CC1}"/>
              </c:ext>
            </c:extLst>
          </c:dPt>
          <c:dPt>
            <c:idx val="7"/>
            <c:bubble3D val="0"/>
            <c:extLst>
              <c:ext xmlns:c16="http://schemas.microsoft.com/office/drawing/2014/chart" uri="{C3380CC4-5D6E-409C-BE32-E72D297353CC}">
                <c16:uniqueId val="{00000007-D962-487C-8B81-C2C4DA953CC1}"/>
              </c:ext>
            </c:extLst>
          </c:dPt>
          <c:dPt>
            <c:idx val="8"/>
            <c:bubble3D val="0"/>
            <c:extLst>
              <c:ext xmlns:c16="http://schemas.microsoft.com/office/drawing/2014/chart" uri="{C3380CC4-5D6E-409C-BE32-E72D297353CC}">
                <c16:uniqueId val="{00000008-D962-487C-8B81-C2C4DA953CC1}"/>
              </c:ext>
            </c:extLst>
          </c:dPt>
          <c:dPt>
            <c:idx val="9"/>
            <c:bubble3D val="0"/>
            <c:extLst>
              <c:ext xmlns:c16="http://schemas.microsoft.com/office/drawing/2014/chart" uri="{C3380CC4-5D6E-409C-BE32-E72D297353CC}">
                <c16:uniqueId val="{00000009-D962-487C-8B81-C2C4DA953CC1}"/>
              </c:ext>
            </c:extLst>
          </c:dPt>
          <c:dPt>
            <c:idx val="10"/>
            <c:bubble3D val="0"/>
            <c:extLst>
              <c:ext xmlns:c16="http://schemas.microsoft.com/office/drawing/2014/chart" uri="{C3380CC4-5D6E-409C-BE32-E72D297353CC}">
                <c16:uniqueId val="{0000000A-D962-487C-8B81-C2C4DA953CC1}"/>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('Breakdown Summary Dir-Ind-Supp'!$C$34:$C$42,'Breakdown Summary Dir-Ind-Supp'!$C$44:$C$45)</c:f>
              <c:strCache>
                <c:ptCount val="11"/>
                <c:pt idx="0">
                  <c:v>Staff Costs</c:v>
                </c:pt>
                <c:pt idx="1">
                  <c:v>Travel, Subsistence &amp; Conference</c:v>
                </c:pt>
                <c:pt idx="2">
                  <c:v>Equipment</c:v>
                </c:pt>
                <c:pt idx="3">
                  <c:v>Consumables</c:v>
                </c:pt>
                <c:pt idx="4">
                  <c:v>CPI</c:v>
                </c:pt>
                <c:pt idx="5">
                  <c:v>Dissemination</c:v>
                </c:pt>
                <c:pt idx="6">
                  <c:v>Safe Guarding &amp; Assurance</c:v>
                </c:pt>
                <c:pt idx="7">
                  <c:v>External Intervention Costs</c:v>
                </c:pt>
                <c:pt idx="8">
                  <c:v>Other Direct Cost</c:v>
                </c:pt>
                <c:pt idx="9">
                  <c:v>Estate Costs </c:v>
                </c:pt>
                <c:pt idx="10">
                  <c:v>Other Indirect Costs</c:v>
                </c:pt>
              </c:strCache>
            </c:strRef>
          </c:cat>
          <c:val>
            <c:numRef>
              <c:f>('Breakdown Summary Dir-Ind-Supp'!$I$34:$I$42,'Breakdown Summary Dir-Ind-Supp'!$I$44:$I$45)</c:f>
              <c:numCache>
                <c:formatCode>0%</c:formatCode>
                <c:ptCount val="11"/>
                <c:pt idx="0">
                  <c:v>0.41981382391354866</c:v>
                </c:pt>
                <c:pt idx="1">
                  <c:v>9.1939819564359732E-2</c:v>
                </c:pt>
                <c:pt idx="2">
                  <c:v>1.2528873207167257E-2</c:v>
                </c:pt>
                <c:pt idx="3">
                  <c:v>1.1300552304503801E-2</c:v>
                </c:pt>
                <c:pt idx="4">
                  <c:v>1.4125690380629751E-2</c:v>
                </c:pt>
                <c:pt idx="5">
                  <c:v>5.527444061985555E-3</c:v>
                </c:pt>
                <c:pt idx="6">
                  <c:v>1.7196492637288393E-3</c:v>
                </c:pt>
                <c:pt idx="7">
                  <c:v>0</c:v>
                </c:pt>
                <c:pt idx="8">
                  <c:v>0.26458155075461121</c:v>
                </c:pt>
                <c:pt idx="9">
                  <c:v>1.6381919347478093E-2</c:v>
                </c:pt>
                <c:pt idx="10">
                  <c:v>0.16208067720198721</c:v>
                </c:pt>
              </c:numCache>
            </c:numRef>
          </c:val>
          <c:extLst>
            <c:ext xmlns:c16="http://schemas.microsoft.com/office/drawing/2014/chart" uri="{C3380CC4-5D6E-409C-BE32-E72D297353CC}">
              <c16:uniqueId val="{0000000B-D962-487C-8B81-C2C4DA953CC1}"/>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Sum of Year 1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1</c:v>
              </c:pt>
              <c:pt idx="2">
                <c:v>0</c:v>
              </c:pt>
              <c:pt idx="3">
                <c:v>1.1000000000000001</c:v>
              </c:pt>
              <c:pt idx="4">
                <c:v>0.5</c:v>
              </c:pt>
              <c:pt idx="5">
                <c:v>0.5</c:v>
              </c:pt>
              <c:pt idx="6">
                <c:v>0.25</c:v>
              </c:pt>
              <c:pt idx="7">
                <c:v>0.5</c:v>
              </c:pt>
              <c:pt idx="8">
                <c:v>0.4</c:v>
              </c:pt>
              <c:pt idx="9">
                <c:v>0</c:v>
              </c:pt>
              <c:pt idx="10">
                <c:v>0.51</c:v>
              </c:pt>
              <c:pt idx="11">
                <c:v>0.25</c:v>
              </c:pt>
              <c:pt idx="12">
                <c:v>0.5</c:v>
              </c:pt>
              <c:pt idx="13">
                <c:v>0.25</c:v>
              </c:pt>
              <c:pt idx="14">
                <c:v>0.15</c:v>
              </c:pt>
              <c:pt idx="15">
                <c:v>0.15</c:v>
              </c:pt>
              <c:pt idx="16">
                <c:v>0.25</c:v>
              </c:pt>
              <c:pt idx="17">
                <c:v>0.2</c:v>
              </c:pt>
              <c:pt idx="18">
                <c:v>0.2</c:v>
              </c:pt>
              <c:pt idx="19">
                <c:v>0.2</c:v>
              </c:pt>
              <c:pt idx="20">
                <c:v>0.2</c:v>
              </c:pt>
              <c:pt idx="21">
                <c:v>0.06</c:v>
              </c:pt>
            </c:numLit>
          </c:val>
          <c:extLst>
            <c:ext xmlns:c16="http://schemas.microsoft.com/office/drawing/2014/chart" uri="{C3380CC4-5D6E-409C-BE32-E72D297353CC}">
              <c16:uniqueId val="{00000000-4FEE-485F-A1C4-2A67817739A8}"/>
            </c:ext>
          </c:extLst>
        </c:ser>
        <c:ser>
          <c:idx val="1"/>
          <c:order val="1"/>
          <c:tx>
            <c:v>Sum of Year 2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0.19</c:v>
              </c:pt>
              <c:pt idx="21">
                <c:v>0.06</c:v>
              </c:pt>
            </c:numLit>
          </c:val>
          <c:extLst>
            <c:ext xmlns:c16="http://schemas.microsoft.com/office/drawing/2014/chart" uri="{C3380CC4-5D6E-409C-BE32-E72D297353CC}">
              <c16:uniqueId val="{00000001-4FEE-485F-A1C4-2A67817739A8}"/>
            </c:ext>
          </c:extLst>
        </c:ser>
        <c:ser>
          <c:idx val="2"/>
          <c:order val="2"/>
          <c:tx>
            <c:v>Sum of Year 3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2-4FEE-485F-A1C4-2A67817739A8}"/>
            </c:ext>
          </c:extLst>
        </c:ser>
        <c:ser>
          <c:idx val="3"/>
          <c:order val="3"/>
          <c:tx>
            <c:v>Sum of Year 4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3-4FEE-485F-A1C4-2A67817739A8}"/>
            </c:ext>
          </c:extLst>
        </c:ser>
        <c:ser>
          <c:idx val="4"/>
          <c:order val="4"/>
          <c:tx>
            <c:v>Sum of Year 5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0.91666666666666596</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4-4FEE-485F-A1C4-2A67817739A8}"/>
            </c:ext>
          </c:extLst>
        </c:ser>
        <c:dLbls>
          <c:showLegendKey val="0"/>
          <c:showVal val="0"/>
          <c:showCatName val="0"/>
          <c:showSerName val="0"/>
          <c:showPercent val="0"/>
          <c:showBubbleSize val="0"/>
        </c:dLbls>
        <c:gapWidth val="150"/>
        <c:axId val="815359952"/>
        <c:axId val="815360512"/>
      </c:barChart>
      <c:catAx>
        <c:axId val="8153599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815360512"/>
        <c:crosses val="autoZero"/>
        <c:auto val="0"/>
        <c:lblAlgn val="ctr"/>
        <c:lblOffset val="100"/>
        <c:noMultiLvlLbl val="0"/>
      </c:catAx>
      <c:valAx>
        <c:axId val="8153605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5359952"/>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v>Total</c:v>
          </c:tx>
          <c:dPt>
            <c:idx val="0"/>
            <c:bubble3D val="0"/>
            <c:extLst>
              <c:ext xmlns:c16="http://schemas.microsoft.com/office/drawing/2014/chart" uri="{C3380CC4-5D6E-409C-BE32-E72D297353CC}">
                <c16:uniqueId val="{00000000-AF47-4875-BD15-8EF05C7917B2}"/>
              </c:ext>
            </c:extLst>
          </c:dPt>
          <c:dPt>
            <c:idx val="1"/>
            <c:bubble3D val="0"/>
            <c:extLst>
              <c:ext xmlns:c16="http://schemas.microsoft.com/office/drawing/2014/chart" uri="{C3380CC4-5D6E-409C-BE32-E72D297353CC}">
                <c16:uniqueId val="{00000001-AF47-4875-BD15-8EF05C7917B2}"/>
              </c:ext>
            </c:extLst>
          </c:dPt>
          <c:dPt>
            <c:idx val="2"/>
            <c:bubble3D val="0"/>
            <c:extLst>
              <c:ext xmlns:c16="http://schemas.microsoft.com/office/drawing/2014/chart" uri="{C3380CC4-5D6E-409C-BE32-E72D297353CC}">
                <c16:uniqueId val="{00000002-AF47-4875-BD15-8EF05C7917B2}"/>
              </c:ext>
            </c:extLst>
          </c:dPt>
          <c:dPt>
            <c:idx val="3"/>
            <c:bubble3D val="0"/>
            <c:extLst>
              <c:ext xmlns:c16="http://schemas.microsoft.com/office/drawing/2014/chart" uri="{C3380CC4-5D6E-409C-BE32-E72D297353CC}">
                <c16:uniqueId val="{00000003-AF47-4875-BD15-8EF05C7917B2}"/>
              </c:ext>
            </c:extLst>
          </c:dPt>
          <c:dPt>
            <c:idx val="4"/>
            <c:bubble3D val="0"/>
            <c:extLst>
              <c:ext xmlns:c16="http://schemas.microsoft.com/office/drawing/2014/chart" uri="{C3380CC4-5D6E-409C-BE32-E72D297353CC}">
                <c16:uniqueId val="{00000004-AF47-4875-BD15-8EF05C7917B2}"/>
              </c:ext>
            </c:extLst>
          </c:dPt>
          <c:dPt>
            <c:idx val="5"/>
            <c:bubble3D val="0"/>
            <c:extLst>
              <c:ext xmlns:c16="http://schemas.microsoft.com/office/drawing/2014/chart" uri="{C3380CC4-5D6E-409C-BE32-E72D297353CC}">
                <c16:uniqueId val="{00000005-AF47-4875-BD15-8EF05C7917B2}"/>
              </c:ext>
            </c:extLst>
          </c:dPt>
          <c:dPt>
            <c:idx val="6"/>
            <c:bubble3D val="0"/>
            <c:extLst>
              <c:ext xmlns:c16="http://schemas.microsoft.com/office/drawing/2014/chart" uri="{C3380CC4-5D6E-409C-BE32-E72D297353CC}">
                <c16:uniqueId val="{00000006-AF47-4875-BD15-8EF05C7917B2}"/>
              </c:ext>
            </c:extLst>
          </c:dPt>
          <c:dPt>
            <c:idx val="7"/>
            <c:bubble3D val="0"/>
            <c:extLst>
              <c:ext xmlns:c16="http://schemas.microsoft.com/office/drawing/2014/chart" uri="{C3380CC4-5D6E-409C-BE32-E72D297353CC}">
                <c16:uniqueId val="{00000007-AF47-4875-BD15-8EF05C7917B2}"/>
              </c:ext>
            </c:extLst>
          </c:dPt>
          <c:dPt>
            <c:idx val="8"/>
            <c:bubble3D val="0"/>
            <c:extLst>
              <c:ext xmlns:c16="http://schemas.microsoft.com/office/drawing/2014/chart" uri="{C3380CC4-5D6E-409C-BE32-E72D297353CC}">
                <c16:uniqueId val="{00000008-AF47-4875-BD15-8EF05C7917B2}"/>
              </c:ext>
            </c:extLst>
          </c:dPt>
          <c:dPt>
            <c:idx val="9"/>
            <c:bubble3D val="0"/>
            <c:extLst>
              <c:ext xmlns:c16="http://schemas.microsoft.com/office/drawing/2014/chart" uri="{C3380CC4-5D6E-409C-BE32-E72D297353CC}">
                <c16:uniqueId val="{00000009-AF47-4875-BD15-8EF05C7917B2}"/>
              </c:ext>
            </c:extLst>
          </c:dPt>
          <c:dPt>
            <c:idx val="10"/>
            <c:bubble3D val="0"/>
            <c:extLst>
              <c:ext xmlns:c16="http://schemas.microsoft.com/office/drawing/2014/chart" uri="{C3380CC4-5D6E-409C-BE32-E72D297353CC}">
                <c16:uniqueId val="{0000000A-AF47-4875-BD15-8EF05C7917B2}"/>
              </c:ext>
            </c:extLst>
          </c:dPt>
          <c:dPt>
            <c:idx val="11"/>
            <c:bubble3D val="0"/>
            <c:extLst>
              <c:ext xmlns:c16="http://schemas.microsoft.com/office/drawing/2014/chart" uri="{C3380CC4-5D6E-409C-BE32-E72D297353CC}">
                <c16:uniqueId val="{0000000B-AF47-4875-BD15-8EF05C7917B2}"/>
              </c:ext>
            </c:extLst>
          </c:dPt>
          <c:dPt>
            <c:idx val="12"/>
            <c:bubble3D val="0"/>
            <c:extLst>
              <c:ext xmlns:c16="http://schemas.microsoft.com/office/drawing/2014/chart" uri="{C3380CC4-5D6E-409C-BE32-E72D297353CC}">
                <c16:uniqueId val="{0000000C-AF47-4875-BD15-8EF05C7917B2}"/>
              </c:ext>
            </c:extLst>
          </c:dPt>
          <c:dPt>
            <c:idx val="13"/>
            <c:bubble3D val="0"/>
            <c:extLst>
              <c:ext xmlns:c16="http://schemas.microsoft.com/office/drawing/2014/chart" uri="{C3380CC4-5D6E-409C-BE32-E72D297353CC}">
                <c16:uniqueId val="{0000000D-AF47-4875-BD15-8EF05C7917B2}"/>
              </c:ext>
            </c:extLst>
          </c:dPt>
          <c:dPt>
            <c:idx val="14"/>
            <c:bubble3D val="0"/>
            <c:extLst>
              <c:ext xmlns:c16="http://schemas.microsoft.com/office/drawing/2014/chart" uri="{C3380CC4-5D6E-409C-BE32-E72D297353CC}">
                <c16:uniqueId val="{0000000E-AF47-4875-BD15-8EF05C7917B2}"/>
              </c:ext>
            </c:extLst>
          </c:dPt>
          <c:dPt>
            <c:idx val="15"/>
            <c:bubble3D val="0"/>
            <c:extLst>
              <c:ext xmlns:c16="http://schemas.microsoft.com/office/drawing/2014/chart" uri="{C3380CC4-5D6E-409C-BE32-E72D297353CC}">
                <c16:uniqueId val="{0000000F-AF47-4875-BD15-8EF05C7917B2}"/>
              </c:ext>
            </c:extLst>
          </c:dPt>
          <c:dPt>
            <c:idx val="16"/>
            <c:bubble3D val="0"/>
            <c:extLst>
              <c:ext xmlns:c16="http://schemas.microsoft.com/office/drawing/2014/chart" uri="{C3380CC4-5D6E-409C-BE32-E72D297353CC}">
                <c16:uniqueId val="{00000010-AF47-4875-BD15-8EF05C7917B2}"/>
              </c:ext>
            </c:extLst>
          </c:dPt>
          <c:dPt>
            <c:idx val="17"/>
            <c:bubble3D val="0"/>
            <c:extLst>
              <c:ext xmlns:c16="http://schemas.microsoft.com/office/drawing/2014/chart" uri="{C3380CC4-5D6E-409C-BE32-E72D297353CC}">
                <c16:uniqueId val="{00000011-AF47-4875-BD15-8EF05C7917B2}"/>
              </c:ext>
            </c:extLst>
          </c:dPt>
          <c:dPt>
            <c:idx val="18"/>
            <c:bubble3D val="0"/>
            <c:extLst>
              <c:ext xmlns:c16="http://schemas.microsoft.com/office/drawing/2014/chart" uri="{C3380CC4-5D6E-409C-BE32-E72D297353CC}">
                <c16:uniqueId val="{00000012-AF47-4875-BD15-8EF05C7917B2}"/>
              </c:ext>
            </c:extLst>
          </c:dPt>
          <c:dPt>
            <c:idx val="19"/>
            <c:bubble3D val="0"/>
            <c:extLst>
              <c:ext xmlns:c16="http://schemas.microsoft.com/office/drawing/2014/chart" uri="{C3380CC4-5D6E-409C-BE32-E72D297353CC}">
                <c16:uniqueId val="{00000013-AF47-4875-BD15-8EF05C7917B2}"/>
              </c:ext>
            </c:extLst>
          </c:dPt>
          <c:dPt>
            <c:idx val="20"/>
            <c:bubble3D val="0"/>
            <c:extLst>
              <c:ext xmlns:c16="http://schemas.microsoft.com/office/drawing/2014/chart" uri="{C3380CC4-5D6E-409C-BE32-E72D297353CC}">
                <c16:uniqueId val="{00000014-AF47-4875-BD15-8EF05C7917B2}"/>
              </c:ext>
            </c:extLst>
          </c:dPt>
          <c:dPt>
            <c:idx val="21"/>
            <c:bubble3D val="0"/>
            <c:extLst>
              <c:ext xmlns:c16="http://schemas.microsoft.com/office/drawing/2014/chart" uri="{C3380CC4-5D6E-409C-BE32-E72D297353CC}">
                <c16:uniqueId val="{00000015-AF47-4875-BD15-8EF05C7917B2}"/>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22"/>
              <c:pt idx="0">
                <c:v>Local Research Nurse</c:v>
              </c:pt>
              <c:pt idx="1">
                <c:v>Post Grad </c:v>
              </c:pt>
              <c:pt idx="2">
                <c:v>Research psychiatrist</c:v>
              </c:pt>
              <c:pt idx="3">
                <c:v>Local Pharmacist</c:v>
              </c:pt>
              <c:pt idx="4">
                <c:v>Statistician</c:v>
              </c:pt>
              <c:pt idx="5">
                <c:v>Psychology Assistant</c:v>
              </c:pt>
              <c:pt idx="6">
                <c:v>Post Doc</c:v>
              </c:pt>
              <c:pt idx="7">
                <c:v>Health Economist</c:v>
              </c:pt>
              <c:pt idx="8">
                <c:v>Centre Manager</c:v>
              </c:pt>
              <c:pt idx="9">
                <c:v>Consultant </c:v>
              </c:pt>
              <c:pt idx="10">
                <c:v>Tials Manager</c:v>
              </c:pt>
              <c:pt idx="11">
                <c:v>Administrator</c:v>
              </c:pt>
              <c:pt idx="12">
                <c:v>Database Programmer</c:v>
              </c:pt>
              <c:pt idx="13">
                <c:v>QA Manager</c:v>
              </c:pt>
              <c:pt idx="14">
                <c:v>Goverenance Support</c:v>
              </c:pt>
              <c:pt idx="15">
                <c:v>Lab manger</c:v>
              </c:pt>
              <c:pt idx="16">
                <c:v>Lab Technican</c:v>
              </c:pt>
              <c:pt idx="17">
                <c:v>Lead Clinical Research Practitioner </c:v>
              </c:pt>
              <c:pt idx="18">
                <c:v>Communications</c:v>
              </c:pt>
              <c:pt idx="19">
                <c:v>Finance/Accounts</c:v>
              </c:pt>
              <c:pt idx="20">
                <c:v>Theme Lead</c:v>
              </c:pt>
              <c:pt idx="21">
                <c:v>Director</c:v>
              </c:pt>
            </c:strLit>
          </c:cat>
          <c:val>
            <c:numLit>
              <c:formatCode>General</c:formatCode>
              <c:ptCount val="22"/>
              <c:pt idx="0">
                <c:v>0.15460375629867101</c:v>
              </c:pt>
              <c:pt idx="1">
                <c:v>0.12368300503893701</c:v>
              </c:pt>
              <c:pt idx="2">
                <c:v>8.2455336692624795E-2</c:v>
              </c:pt>
              <c:pt idx="3">
                <c:v>7.5584058634905998E-2</c:v>
              </c:pt>
              <c:pt idx="4">
                <c:v>6.18415025194686E-2</c:v>
              </c:pt>
              <c:pt idx="5">
                <c:v>6.18415025194686E-2</c:v>
              </c:pt>
              <c:pt idx="6">
                <c:v>6.18415025194686E-2</c:v>
              </c:pt>
              <c:pt idx="7">
                <c:v>5.7260650480989397E-2</c:v>
              </c:pt>
              <c:pt idx="8">
                <c:v>3.8479157123224902E-2</c:v>
              </c:pt>
              <c:pt idx="9">
                <c:v>3.5043518094365497E-2</c:v>
              </c:pt>
              <c:pt idx="10">
                <c:v>3.4356390288593601E-2</c:v>
              </c:pt>
              <c:pt idx="11">
                <c:v>3.2982134677049899E-2</c:v>
              </c:pt>
              <c:pt idx="12">
                <c:v>3.09207512597343E-2</c:v>
              </c:pt>
              <c:pt idx="13">
                <c:v>3.09207512597343E-2</c:v>
              </c:pt>
              <c:pt idx="14">
                <c:v>2.10261108566193E-2</c:v>
              </c:pt>
              <c:pt idx="15">
                <c:v>1.8552450755840499E-2</c:v>
              </c:pt>
              <c:pt idx="16">
                <c:v>1.8552450755840499E-2</c:v>
              </c:pt>
              <c:pt idx="17">
                <c:v>1.71781951442968E-2</c:v>
              </c:pt>
              <c:pt idx="18">
                <c:v>1.37425561154374E-2</c:v>
              </c:pt>
              <c:pt idx="19">
                <c:v>1.37425561154374E-2</c:v>
              </c:pt>
              <c:pt idx="20">
                <c:v>1.37425561154374E-2</c:v>
              </c:pt>
              <c:pt idx="21">
                <c:v>1.6491067338524901E-3</c:v>
              </c:pt>
            </c:numLit>
          </c:val>
          <c:extLst>
            <c:ext xmlns:c16="http://schemas.microsoft.com/office/drawing/2014/chart" uri="{C3380CC4-5D6E-409C-BE32-E72D297353CC}">
              <c16:uniqueId val="{00000016-AF47-4875-BD15-8EF05C7917B2}"/>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Staff by Type'!$D$13</c:f>
              <c:strCache>
                <c:ptCount val="1"/>
                <c:pt idx="0">
                  <c:v>Year 1
£</c:v>
                </c:pt>
              </c:strCache>
            </c:strRef>
          </c:tx>
          <c:invertIfNegative val="0"/>
          <c:cat>
            <c:strRef>
              <c:f>'Summary of Staff by Type'!$C$14:$C$19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Type'!$D$14:$D$19</c:f>
              <c:numCache>
                <c:formatCode>"£"#,##0</c:formatCode>
                <c:ptCount val="6"/>
                <c:pt idx="0">
                  <c:v>40569.600000000006</c:v>
                </c:pt>
                <c:pt idx="1">
                  <c:v>80032.08</c:v>
                </c:pt>
                <c:pt idx="2">
                  <c:v>140243.20000000001</c:v>
                </c:pt>
                <c:pt idx="3">
                  <c:v>25200</c:v>
                </c:pt>
                <c:pt idx="4">
                  <c:v>0</c:v>
                </c:pt>
                <c:pt idx="5">
                  <c:v>9000</c:v>
                </c:pt>
              </c:numCache>
            </c:numRef>
          </c:val>
          <c:extLst>
            <c:ext xmlns:c16="http://schemas.microsoft.com/office/drawing/2014/chart" uri="{C3380CC4-5D6E-409C-BE32-E72D297353CC}">
              <c16:uniqueId val="{00000000-4313-444F-99DE-6331013BF566}"/>
            </c:ext>
          </c:extLst>
        </c:ser>
        <c:ser>
          <c:idx val="1"/>
          <c:order val="1"/>
          <c:tx>
            <c:strRef>
              <c:f>'Summary of Staff by Type'!$E$13</c:f>
              <c:strCache>
                <c:ptCount val="1"/>
                <c:pt idx="0">
                  <c:v>Year 2
£</c:v>
                </c:pt>
              </c:strCache>
            </c:strRef>
          </c:tx>
          <c:invertIfNegative val="0"/>
          <c:cat>
            <c:strRef>
              <c:f>'Summary of Staff by Type'!$C$14:$C$19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Type'!$E$14:$E$19</c:f>
              <c:numCache>
                <c:formatCode>"£"#,##0</c:formatCode>
                <c:ptCount val="6"/>
                <c:pt idx="0">
                  <c:v>40569.600000000006</c:v>
                </c:pt>
                <c:pt idx="1">
                  <c:v>80032.08</c:v>
                </c:pt>
                <c:pt idx="2">
                  <c:v>216406.58198766969</c:v>
                </c:pt>
                <c:pt idx="3">
                  <c:v>50400</c:v>
                </c:pt>
                <c:pt idx="4">
                  <c:v>0</c:v>
                </c:pt>
                <c:pt idx="5">
                  <c:v>23400</c:v>
                </c:pt>
              </c:numCache>
            </c:numRef>
          </c:val>
          <c:extLst>
            <c:ext xmlns:c16="http://schemas.microsoft.com/office/drawing/2014/chart" uri="{C3380CC4-5D6E-409C-BE32-E72D297353CC}">
              <c16:uniqueId val="{00000001-4313-444F-99DE-6331013BF566}"/>
            </c:ext>
          </c:extLst>
        </c:ser>
        <c:ser>
          <c:idx val="2"/>
          <c:order val="2"/>
          <c:tx>
            <c:strRef>
              <c:f>'Summary of Staff by Type'!$F$13</c:f>
              <c:strCache>
                <c:ptCount val="1"/>
                <c:pt idx="0">
                  <c:v>Year 3
£</c:v>
                </c:pt>
              </c:strCache>
            </c:strRef>
          </c:tx>
          <c:invertIfNegative val="0"/>
          <c:cat>
            <c:strRef>
              <c:f>'Summary of Staff by Type'!$C$14:$C$19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Type'!$F$14:$F$19</c:f>
              <c:numCache>
                <c:formatCode>"£"#,##0</c:formatCode>
                <c:ptCount val="6"/>
                <c:pt idx="0">
                  <c:v>40569.600000000006</c:v>
                </c:pt>
                <c:pt idx="1">
                  <c:v>80032.08</c:v>
                </c:pt>
                <c:pt idx="2">
                  <c:v>147221.78756799205</c:v>
                </c:pt>
                <c:pt idx="3">
                  <c:v>50400</c:v>
                </c:pt>
                <c:pt idx="4">
                  <c:v>0</c:v>
                </c:pt>
                <c:pt idx="5">
                  <c:v>23400</c:v>
                </c:pt>
              </c:numCache>
            </c:numRef>
          </c:val>
          <c:extLst>
            <c:ext xmlns:c16="http://schemas.microsoft.com/office/drawing/2014/chart" uri="{C3380CC4-5D6E-409C-BE32-E72D297353CC}">
              <c16:uniqueId val="{00000002-4313-444F-99DE-6331013BF566}"/>
            </c:ext>
          </c:extLst>
        </c:ser>
        <c:ser>
          <c:idx val="3"/>
          <c:order val="3"/>
          <c:tx>
            <c:strRef>
              <c:f>'Summary of Staff by Type'!$G$13</c:f>
              <c:strCache>
                <c:ptCount val="1"/>
                <c:pt idx="0">
                  <c:v>Year 4
£</c:v>
                </c:pt>
              </c:strCache>
            </c:strRef>
          </c:tx>
          <c:invertIfNegative val="0"/>
          <c:cat>
            <c:strRef>
              <c:f>'Summary of Staff by Type'!$C$14:$C$19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Type'!$G$14:$G$19</c:f>
              <c:numCache>
                <c:formatCode>"£"#,##0</c:formatCode>
                <c:ptCount val="6"/>
                <c:pt idx="0">
                  <c:v>40569.600000000006</c:v>
                </c:pt>
                <c:pt idx="1">
                  <c:v>80032.08</c:v>
                </c:pt>
                <c:pt idx="2">
                  <c:v>150436.19332331911</c:v>
                </c:pt>
                <c:pt idx="3">
                  <c:v>25200</c:v>
                </c:pt>
                <c:pt idx="4">
                  <c:v>0</c:v>
                </c:pt>
                <c:pt idx="5">
                  <c:v>23400</c:v>
                </c:pt>
              </c:numCache>
            </c:numRef>
          </c:val>
          <c:extLst>
            <c:ext xmlns:c16="http://schemas.microsoft.com/office/drawing/2014/chart" uri="{C3380CC4-5D6E-409C-BE32-E72D297353CC}">
              <c16:uniqueId val="{00000003-4313-444F-99DE-6331013BF566}"/>
            </c:ext>
          </c:extLst>
        </c:ser>
        <c:ser>
          <c:idx val="4"/>
          <c:order val="4"/>
          <c:tx>
            <c:strRef>
              <c:f>'Summary of Staff by Type'!$H$13</c:f>
              <c:strCache>
                <c:ptCount val="1"/>
                <c:pt idx="0">
                  <c:v>Year 5
£</c:v>
                </c:pt>
              </c:strCache>
            </c:strRef>
          </c:tx>
          <c:invertIfNegative val="0"/>
          <c:cat>
            <c:strRef>
              <c:f>'Summary of Staff by Type'!$C$14:$C$19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Type'!$H$14:$H$19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4313-444F-99DE-6331013BF566}"/>
            </c:ext>
          </c:extLst>
        </c:ser>
        <c:dLbls>
          <c:showLegendKey val="0"/>
          <c:showVal val="0"/>
          <c:showCatName val="0"/>
          <c:showSerName val="0"/>
          <c:showPercent val="0"/>
          <c:showBubbleSize val="0"/>
        </c:dLbls>
        <c:gapWidth val="150"/>
        <c:axId val="876529904"/>
        <c:axId val="876530464"/>
      </c:barChart>
      <c:catAx>
        <c:axId val="876529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30464"/>
        <c:crosses val="autoZero"/>
        <c:auto val="1"/>
        <c:lblAlgn val="ctr"/>
        <c:lblOffset val="100"/>
        <c:noMultiLvlLbl val="0"/>
      </c:catAx>
      <c:valAx>
        <c:axId val="876530464"/>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29904"/>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Staff Costs by Type
%</a:t>
            </a:r>
          </a:p>
        </c:rich>
      </c:tx>
      <c:overlay val="0"/>
    </c:title>
    <c:autoTitleDeleted val="0"/>
    <c:plotArea>
      <c:layout/>
      <c:pieChart>
        <c:varyColors val="1"/>
        <c:ser>
          <c:idx val="4"/>
          <c:order val="0"/>
          <c:tx>
            <c:strRef>
              <c:f>'Summary of Staff by Type'!$I$23</c:f>
              <c:strCache>
                <c:ptCount val="1"/>
                <c:pt idx="0">
                  <c:v>Total Average
%</c:v>
                </c:pt>
              </c:strCache>
            </c:strRef>
          </c:tx>
          <c:dPt>
            <c:idx val="0"/>
            <c:bubble3D val="0"/>
            <c:extLst>
              <c:ext xmlns:c16="http://schemas.microsoft.com/office/drawing/2014/chart" uri="{C3380CC4-5D6E-409C-BE32-E72D297353CC}">
                <c16:uniqueId val="{00000000-C458-4836-B4A3-474B6D8AD030}"/>
              </c:ext>
            </c:extLst>
          </c:dPt>
          <c:dPt>
            <c:idx val="1"/>
            <c:bubble3D val="0"/>
            <c:extLst>
              <c:ext xmlns:c16="http://schemas.microsoft.com/office/drawing/2014/chart" uri="{C3380CC4-5D6E-409C-BE32-E72D297353CC}">
                <c16:uniqueId val="{00000001-C458-4836-B4A3-474B6D8AD030}"/>
              </c:ext>
            </c:extLst>
          </c:dPt>
          <c:dPt>
            <c:idx val="2"/>
            <c:bubble3D val="0"/>
            <c:extLst>
              <c:ext xmlns:c16="http://schemas.microsoft.com/office/drawing/2014/chart" uri="{C3380CC4-5D6E-409C-BE32-E72D297353CC}">
                <c16:uniqueId val="{00000002-C458-4836-B4A3-474B6D8AD030}"/>
              </c:ext>
            </c:extLst>
          </c:dPt>
          <c:dPt>
            <c:idx val="3"/>
            <c:bubble3D val="0"/>
            <c:extLst>
              <c:ext xmlns:c16="http://schemas.microsoft.com/office/drawing/2014/chart" uri="{C3380CC4-5D6E-409C-BE32-E72D297353CC}">
                <c16:uniqueId val="{00000003-C458-4836-B4A3-474B6D8AD030}"/>
              </c:ext>
            </c:extLst>
          </c:dPt>
          <c:dPt>
            <c:idx val="4"/>
            <c:bubble3D val="0"/>
            <c:extLst>
              <c:ext xmlns:c16="http://schemas.microsoft.com/office/drawing/2014/chart" uri="{C3380CC4-5D6E-409C-BE32-E72D297353CC}">
                <c16:uniqueId val="{00000004-C458-4836-B4A3-474B6D8AD030}"/>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Type'!$C$24:$C$29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Type'!$I$24:$I$29</c:f>
              <c:numCache>
                <c:formatCode>0%</c:formatCode>
                <c:ptCount val="6"/>
                <c:pt idx="0">
                  <c:v>0.11870139774853454</c:v>
                </c:pt>
                <c:pt idx="1">
                  <c:v>0.23416350569693895</c:v>
                </c:pt>
                <c:pt idx="2">
                  <c:v>0.47860495304027961</c:v>
                </c:pt>
                <c:pt idx="3">
                  <c:v>0.11059790668122449</c:v>
                </c:pt>
                <c:pt idx="4">
                  <c:v>0</c:v>
                </c:pt>
                <c:pt idx="5">
                  <c:v>5.7932236833022351E-2</c:v>
                </c:pt>
              </c:numCache>
            </c:numRef>
          </c:val>
          <c:extLst>
            <c:ext xmlns:c16="http://schemas.microsoft.com/office/drawing/2014/chart" uri="{C3380CC4-5D6E-409C-BE32-E72D297353CC}">
              <c16:uniqueId val="{00000005-C458-4836-B4A3-474B6D8AD03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Staff by Type'!$D$33</c:f>
              <c:strCache>
                <c:ptCount val="1"/>
                <c:pt idx="0">
                  <c:v>Year 1
Weight FTE</c:v>
                </c:pt>
              </c:strCache>
            </c:strRef>
          </c:tx>
          <c:invertIfNegative val="0"/>
          <c:cat>
            <c:strRef>
              <c:f>'Summary of Staff by Type'!$C$34:$C$39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Type'!$D$34:$D$39</c:f>
              <c:numCache>
                <c:formatCode>0.0</c:formatCode>
                <c:ptCount val="6"/>
                <c:pt idx="0">
                  <c:v>0.40000000000000008</c:v>
                </c:pt>
                <c:pt idx="1">
                  <c:v>2.4000000000000004</c:v>
                </c:pt>
                <c:pt idx="2">
                  <c:v>12</c:v>
                </c:pt>
                <c:pt idx="3">
                  <c:v>3</c:v>
                </c:pt>
                <c:pt idx="4">
                  <c:v>0</c:v>
                </c:pt>
                <c:pt idx="5">
                  <c:v>3</c:v>
                </c:pt>
              </c:numCache>
            </c:numRef>
          </c:val>
          <c:extLst>
            <c:ext xmlns:c16="http://schemas.microsoft.com/office/drawing/2014/chart" uri="{C3380CC4-5D6E-409C-BE32-E72D297353CC}">
              <c16:uniqueId val="{00000000-5EF9-4121-9F31-26BA9257FC64}"/>
            </c:ext>
          </c:extLst>
        </c:ser>
        <c:ser>
          <c:idx val="1"/>
          <c:order val="1"/>
          <c:tx>
            <c:strRef>
              <c:f>'Summary of Staff by Type'!$E$33</c:f>
              <c:strCache>
                <c:ptCount val="1"/>
                <c:pt idx="0">
                  <c:v>Year 2
Weight FTE</c:v>
                </c:pt>
              </c:strCache>
            </c:strRef>
          </c:tx>
          <c:invertIfNegative val="0"/>
          <c:cat>
            <c:strRef>
              <c:f>'Summary of Staff by Type'!$C$34:$C$39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Type'!$E$34:$E$39</c:f>
              <c:numCache>
                <c:formatCode>0.0</c:formatCode>
                <c:ptCount val="6"/>
                <c:pt idx="0">
                  <c:v>0.40000000000000008</c:v>
                </c:pt>
                <c:pt idx="1">
                  <c:v>2.4000000000000004</c:v>
                </c:pt>
                <c:pt idx="2">
                  <c:v>22</c:v>
                </c:pt>
                <c:pt idx="3">
                  <c:v>6</c:v>
                </c:pt>
                <c:pt idx="4">
                  <c:v>0</c:v>
                </c:pt>
                <c:pt idx="5">
                  <c:v>5</c:v>
                </c:pt>
              </c:numCache>
            </c:numRef>
          </c:val>
          <c:extLst>
            <c:ext xmlns:c16="http://schemas.microsoft.com/office/drawing/2014/chart" uri="{C3380CC4-5D6E-409C-BE32-E72D297353CC}">
              <c16:uniqueId val="{00000001-5EF9-4121-9F31-26BA9257FC64}"/>
            </c:ext>
          </c:extLst>
        </c:ser>
        <c:ser>
          <c:idx val="2"/>
          <c:order val="2"/>
          <c:tx>
            <c:strRef>
              <c:f>'Summary of Staff by Type'!$F$33</c:f>
              <c:strCache>
                <c:ptCount val="1"/>
                <c:pt idx="0">
                  <c:v>Year 3
Weight FTE</c:v>
                </c:pt>
              </c:strCache>
            </c:strRef>
          </c:tx>
          <c:invertIfNegative val="0"/>
          <c:cat>
            <c:strRef>
              <c:f>'Summary of Staff by Type'!$C$34:$C$39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Type'!$F$34:$F$39</c:f>
              <c:numCache>
                <c:formatCode>0.0</c:formatCode>
                <c:ptCount val="6"/>
                <c:pt idx="0">
                  <c:v>0.40000000000000008</c:v>
                </c:pt>
                <c:pt idx="1">
                  <c:v>2.4000000000000004</c:v>
                </c:pt>
                <c:pt idx="2">
                  <c:v>12</c:v>
                </c:pt>
                <c:pt idx="3">
                  <c:v>6</c:v>
                </c:pt>
                <c:pt idx="4">
                  <c:v>0</c:v>
                </c:pt>
                <c:pt idx="5">
                  <c:v>5</c:v>
                </c:pt>
              </c:numCache>
            </c:numRef>
          </c:val>
          <c:extLst>
            <c:ext xmlns:c16="http://schemas.microsoft.com/office/drawing/2014/chart" uri="{C3380CC4-5D6E-409C-BE32-E72D297353CC}">
              <c16:uniqueId val="{00000002-5EF9-4121-9F31-26BA9257FC64}"/>
            </c:ext>
          </c:extLst>
        </c:ser>
        <c:ser>
          <c:idx val="3"/>
          <c:order val="3"/>
          <c:tx>
            <c:strRef>
              <c:f>'Summary of Staff by Type'!$G$33</c:f>
              <c:strCache>
                <c:ptCount val="1"/>
                <c:pt idx="0">
                  <c:v>Year 4
Weight FTE</c:v>
                </c:pt>
              </c:strCache>
            </c:strRef>
          </c:tx>
          <c:invertIfNegative val="0"/>
          <c:cat>
            <c:strRef>
              <c:f>'Summary of Staff by Type'!$C$34:$C$39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Type'!$G$34:$G$39</c:f>
              <c:numCache>
                <c:formatCode>0.0</c:formatCode>
                <c:ptCount val="6"/>
                <c:pt idx="0">
                  <c:v>0.40000000000000008</c:v>
                </c:pt>
                <c:pt idx="1">
                  <c:v>2.4000000000000004</c:v>
                </c:pt>
                <c:pt idx="2">
                  <c:v>12</c:v>
                </c:pt>
                <c:pt idx="3">
                  <c:v>3</c:v>
                </c:pt>
                <c:pt idx="4">
                  <c:v>0</c:v>
                </c:pt>
                <c:pt idx="5">
                  <c:v>5</c:v>
                </c:pt>
              </c:numCache>
            </c:numRef>
          </c:val>
          <c:extLst>
            <c:ext xmlns:c16="http://schemas.microsoft.com/office/drawing/2014/chart" uri="{C3380CC4-5D6E-409C-BE32-E72D297353CC}">
              <c16:uniqueId val="{00000003-5EF9-4121-9F31-26BA9257FC64}"/>
            </c:ext>
          </c:extLst>
        </c:ser>
        <c:ser>
          <c:idx val="4"/>
          <c:order val="4"/>
          <c:tx>
            <c:strRef>
              <c:f>'Summary of Staff by Type'!$H$33</c:f>
              <c:strCache>
                <c:ptCount val="1"/>
                <c:pt idx="0">
                  <c:v>Year 5
Weight FTE</c:v>
                </c:pt>
              </c:strCache>
            </c:strRef>
          </c:tx>
          <c:invertIfNegative val="0"/>
          <c:cat>
            <c:strRef>
              <c:f>'Summary of Staff by Type'!$C$34:$C$39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Type'!$H$34:$H$39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5EF9-4121-9F31-26BA9257FC64}"/>
            </c:ext>
          </c:extLst>
        </c:ser>
        <c:dLbls>
          <c:showLegendKey val="0"/>
          <c:showVal val="0"/>
          <c:showCatName val="0"/>
          <c:showSerName val="0"/>
          <c:showPercent val="0"/>
          <c:showBubbleSize val="0"/>
        </c:dLbls>
        <c:gapWidth val="150"/>
        <c:axId val="876537184"/>
        <c:axId val="876537744"/>
      </c:barChart>
      <c:catAx>
        <c:axId val="876537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37744"/>
        <c:crosses val="autoZero"/>
        <c:auto val="1"/>
        <c:lblAlgn val="ctr"/>
        <c:lblOffset val="100"/>
        <c:noMultiLvlLbl val="0"/>
      </c:catAx>
      <c:valAx>
        <c:axId val="87653774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37184"/>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Total Staff Type FTE 
%</a:t>
            </a:r>
          </a:p>
        </c:rich>
      </c:tx>
      <c:overlay val="0"/>
    </c:title>
    <c:autoTitleDeleted val="0"/>
    <c:plotArea>
      <c:layout/>
      <c:pieChart>
        <c:varyColors val="1"/>
        <c:ser>
          <c:idx val="5"/>
          <c:order val="0"/>
          <c:tx>
            <c:strRef>
              <c:f>'Summary of Staff by Type'!$I$43</c:f>
              <c:strCache>
                <c:ptCount val="1"/>
                <c:pt idx="0">
                  <c:v>Total 
Average Weight FTE %</c:v>
                </c:pt>
              </c:strCache>
            </c:strRef>
          </c:tx>
          <c:dPt>
            <c:idx val="0"/>
            <c:bubble3D val="0"/>
            <c:extLst>
              <c:ext xmlns:c16="http://schemas.microsoft.com/office/drawing/2014/chart" uri="{C3380CC4-5D6E-409C-BE32-E72D297353CC}">
                <c16:uniqueId val="{00000000-C3BB-437B-BFA7-194D298F1E2C}"/>
              </c:ext>
            </c:extLst>
          </c:dPt>
          <c:dPt>
            <c:idx val="1"/>
            <c:bubble3D val="0"/>
            <c:extLst>
              <c:ext xmlns:c16="http://schemas.microsoft.com/office/drawing/2014/chart" uri="{C3380CC4-5D6E-409C-BE32-E72D297353CC}">
                <c16:uniqueId val="{00000001-C3BB-437B-BFA7-194D298F1E2C}"/>
              </c:ext>
            </c:extLst>
          </c:dPt>
          <c:dPt>
            <c:idx val="2"/>
            <c:bubble3D val="0"/>
            <c:extLst>
              <c:ext xmlns:c16="http://schemas.microsoft.com/office/drawing/2014/chart" uri="{C3380CC4-5D6E-409C-BE32-E72D297353CC}">
                <c16:uniqueId val="{00000002-C3BB-437B-BFA7-194D298F1E2C}"/>
              </c:ext>
            </c:extLst>
          </c:dPt>
          <c:dPt>
            <c:idx val="3"/>
            <c:bubble3D val="0"/>
            <c:extLst>
              <c:ext xmlns:c16="http://schemas.microsoft.com/office/drawing/2014/chart" uri="{C3380CC4-5D6E-409C-BE32-E72D297353CC}">
                <c16:uniqueId val="{00000003-C3BB-437B-BFA7-194D298F1E2C}"/>
              </c:ext>
            </c:extLst>
          </c:dPt>
          <c:dPt>
            <c:idx val="4"/>
            <c:bubble3D val="0"/>
            <c:extLst>
              <c:ext xmlns:c16="http://schemas.microsoft.com/office/drawing/2014/chart" uri="{C3380CC4-5D6E-409C-BE32-E72D297353CC}">
                <c16:uniqueId val="{00000004-C3BB-437B-BFA7-194D298F1E2C}"/>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Type'!$C$44:$C$49</c:f>
              <c:strCache>
                <c:ptCount val="6"/>
                <c:pt idx="0">
                  <c:v>Lead</c:v>
                </c:pt>
                <c:pt idx="1">
                  <c:v>Research Staff</c:v>
                </c:pt>
                <c:pt idx="2">
                  <c:v>Research Support Staff</c:v>
                </c:pt>
                <c:pt idx="3">
                  <c:v>Research Trainees</c:v>
                </c:pt>
                <c:pt idx="4">
                  <c:v>External Intervention Staff</c:v>
                </c:pt>
                <c:pt idx="5">
                  <c:v>Other</c:v>
                </c:pt>
              </c:strCache>
            </c:strRef>
          </c:cat>
          <c:val>
            <c:numRef>
              <c:f>'Summary of Staff by Type'!$I$44:$I$49</c:f>
              <c:numCache>
                <c:formatCode>0%</c:formatCode>
                <c:ptCount val="6"/>
                <c:pt idx="0">
                  <c:v>1.5209125475285174E-2</c:v>
                </c:pt>
                <c:pt idx="1">
                  <c:v>9.1254752851711043E-2</c:v>
                </c:pt>
                <c:pt idx="2">
                  <c:v>0.55133079847908739</c:v>
                </c:pt>
                <c:pt idx="3">
                  <c:v>0.17110266159695817</c:v>
                </c:pt>
                <c:pt idx="4">
                  <c:v>0</c:v>
                </c:pt>
                <c:pt idx="5">
                  <c:v>0.17110266159695817</c:v>
                </c:pt>
              </c:numCache>
            </c:numRef>
          </c:val>
          <c:extLst>
            <c:ext xmlns:c16="http://schemas.microsoft.com/office/drawing/2014/chart" uri="{C3380CC4-5D6E-409C-BE32-E72D297353CC}">
              <c16:uniqueId val="{00000005-C3BB-437B-BFA7-194D298F1E2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11</xdr:col>
      <xdr:colOff>66675</xdr:colOff>
      <xdr:row>1</xdr:row>
      <xdr:rowOff>19050</xdr:rowOff>
    </xdr:from>
    <xdr:to>
      <xdr:col>20</xdr:col>
      <xdr:colOff>561975</xdr:colOff>
      <xdr:row>30</xdr:row>
      <xdr:rowOff>0</xdr:rowOff>
    </xdr:to>
    <xdr:graphicFrame macro="">
      <xdr:nvGraphicFramePr>
        <xdr:cNvPr id="1826" name="Chart 1">
          <a:extLst>
            <a:ext uri="{FF2B5EF4-FFF2-40B4-BE49-F238E27FC236}">
              <a16:creationId xmlns:a16="http://schemas.microsoft.com/office/drawing/2014/main" id="{00000000-0008-0000-0100-00002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12</xdr:row>
      <xdr:rowOff>76200</xdr:rowOff>
    </xdr:from>
    <xdr:to>
      <xdr:col>21</xdr:col>
      <xdr:colOff>638175</xdr:colOff>
      <xdr:row>28</xdr:row>
      <xdr:rowOff>19050</xdr:rowOff>
    </xdr:to>
    <xdr:graphicFrame macro="">
      <xdr:nvGraphicFramePr>
        <xdr:cNvPr id="10637902" name="Chart 10">
          <a:extLst>
            <a:ext uri="{FF2B5EF4-FFF2-40B4-BE49-F238E27FC236}">
              <a16:creationId xmlns:a16="http://schemas.microsoft.com/office/drawing/2014/main" id="{00000000-0008-0000-0200-00004E52A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31</xdr:row>
      <xdr:rowOff>9525</xdr:rowOff>
    </xdr:from>
    <xdr:to>
      <xdr:col>21</xdr:col>
      <xdr:colOff>628650</xdr:colOff>
      <xdr:row>47</xdr:row>
      <xdr:rowOff>9525</xdr:rowOff>
    </xdr:to>
    <xdr:graphicFrame macro="">
      <xdr:nvGraphicFramePr>
        <xdr:cNvPr id="10637903" name="Chart 11">
          <a:extLst>
            <a:ext uri="{FF2B5EF4-FFF2-40B4-BE49-F238E27FC236}">
              <a16:creationId xmlns:a16="http://schemas.microsoft.com/office/drawing/2014/main" id="{00000000-0008-0000-0200-00004F52A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79</xdr:row>
      <xdr:rowOff>47625</xdr:rowOff>
    </xdr:from>
    <xdr:to>
      <xdr:col>12</xdr:col>
      <xdr:colOff>57150</xdr:colOff>
      <xdr:row>106</xdr:row>
      <xdr:rowOff>85725</xdr:rowOff>
    </xdr:to>
    <xdr:graphicFrame macro="">
      <xdr:nvGraphicFramePr>
        <xdr:cNvPr id="14303981" name="Chart 5">
          <a:extLst>
            <a:ext uri="{FF2B5EF4-FFF2-40B4-BE49-F238E27FC236}">
              <a16:creationId xmlns:a16="http://schemas.microsoft.com/office/drawing/2014/main" id="{00000000-0008-0000-0300-0000ED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132</xdr:row>
      <xdr:rowOff>190500</xdr:rowOff>
    </xdr:from>
    <xdr:to>
      <xdr:col>11</xdr:col>
      <xdr:colOff>209550</xdr:colOff>
      <xdr:row>158</xdr:row>
      <xdr:rowOff>209550</xdr:rowOff>
    </xdr:to>
    <xdr:graphicFrame macro="">
      <xdr:nvGraphicFramePr>
        <xdr:cNvPr id="14303982" name="Chart 6">
          <a:extLst>
            <a:ext uri="{FF2B5EF4-FFF2-40B4-BE49-F238E27FC236}">
              <a16:creationId xmlns:a16="http://schemas.microsoft.com/office/drawing/2014/main" id="{00000000-0008-0000-0300-0000EE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11</xdr:row>
      <xdr:rowOff>85725</xdr:rowOff>
    </xdr:from>
    <xdr:to>
      <xdr:col>21</xdr:col>
      <xdr:colOff>647700</xdr:colOff>
      <xdr:row>20</xdr:row>
      <xdr:rowOff>9525</xdr:rowOff>
    </xdr:to>
    <xdr:graphicFrame macro="">
      <xdr:nvGraphicFramePr>
        <xdr:cNvPr id="14303983" name="Chart 1">
          <a:extLst>
            <a:ext uri="{FF2B5EF4-FFF2-40B4-BE49-F238E27FC236}">
              <a16:creationId xmlns:a16="http://schemas.microsoft.com/office/drawing/2014/main" id="{00000000-0008-0000-0300-0000EF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28575</xdr:colOff>
      <xdr:row>21</xdr:row>
      <xdr:rowOff>371475</xdr:rowOff>
    </xdr:from>
    <xdr:to>
      <xdr:col>21</xdr:col>
      <xdr:colOff>619125</xdr:colOff>
      <xdr:row>30</xdr:row>
      <xdr:rowOff>57150</xdr:rowOff>
    </xdr:to>
    <xdr:graphicFrame macro="">
      <xdr:nvGraphicFramePr>
        <xdr:cNvPr id="14303984" name="Chart 3">
          <a:extLst>
            <a:ext uri="{FF2B5EF4-FFF2-40B4-BE49-F238E27FC236}">
              <a16:creationId xmlns:a16="http://schemas.microsoft.com/office/drawing/2014/main" id="{00000000-0008-0000-0300-0000F0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31</xdr:row>
      <xdr:rowOff>371475</xdr:rowOff>
    </xdr:from>
    <xdr:to>
      <xdr:col>21</xdr:col>
      <xdr:colOff>695325</xdr:colOff>
      <xdr:row>40</xdr:row>
      <xdr:rowOff>19050</xdr:rowOff>
    </xdr:to>
    <xdr:graphicFrame macro="">
      <xdr:nvGraphicFramePr>
        <xdr:cNvPr id="14303985" name="Chart 6">
          <a:extLst>
            <a:ext uri="{FF2B5EF4-FFF2-40B4-BE49-F238E27FC236}">
              <a16:creationId xmlns:a16="http://schemas.microsoft.com/office/drawing/2014/main" id="{00000000-0008-0000-0300-0000F1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41</xdr:row>
      <xdr:rowOff>352425</xdr:rowOff>
    </xdr:from>
    <xdr:to>
      <xdr:col>21</xdr:col>
      <xdr:colOff>676275</xdr:colOff>
      <xdr:row>51</xdr:row>
      <xdr:rowOff>9525</xdr:rowOff>
    </xdr:to>
    <xdr:graphicFrame macro="">
      <xdr:nvGraphicFramePr>
        <xdr:cNvPr id="14303986" name="Chart 8">
          <a:extLst>
            <a:ext uri="{FF2B5EF4-FFF2-40B4-BE49-F238E27FC236}">
              <a16:creationId xmlns:a16="http://schemas.microsoft.com/office/drawing/2014/main" id="{00000000-0008-0000-0300-0000F242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12</xdr:row>
      <xdr:rowOff>9525</xdr:rowOff>
    </xdr:from>
    <xdr:to>
      <xdr:col>22</xdr:col>
      <xdr:colOff>428625</xdr:colOff>
      <xdr:row>36</xdr:row>
      <xdr:rowOff>9525</xdr:rowOff>
    </xdr:to>
    <xdr:graphicFrame macro="">
      <xdr:nvGraphicFramePr>
        <xdr:cNvPr id="16139421" name="Chart 3">
          <a:extLst>
            <a:ext uri="{FF2B5EF4-FFF2-40B4-BE49-F238E27FC236}">
              <a16:creationId xmlns:a16="http://schemas.microsoft.com/office/drawing/2014/main" id="{00000000-0008-0000-0400-00009D44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120</xdr:row>
      <xdr:rowOff>19050</xdr:rowOff>
    </xdr:from>
    <xdr:to>
      <xdr:col>23</xdr:col>
      <xdr:colOff>66675</xdr:colOff>
      <xdr:row>144</xdr:row>
      <xdr:rowOff>38100</xdr:rowOff>
    </xdr:to>
    <xdr:graphicFrame macro="">
      <xdr:nvGraphicFramePr>
        <xdr:cNvPr id="16139422" name="Chart 2">
          <a:extLst>
            <a:ext uri="{FF2B5EF4-FFF2-40B4-BE49-F238E27FC236}">
              <a16:creationId xmlns:a16="http://schemas.microsoft.com/office/drawing/2014/main" id="{00000000-0008-0000-0400-00009E44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173</xdr:row>
      <xdr:rowOff>9525</xdr:rowOff>
    </xdr:from>
    <xdr:to>
      <xdr:col>22</xdr:col>
      <xdr:colOff>609600</xdr:colOff>
      <xdr:row>196</xdr:row>
      <xdr:rowOff>352425</xdr:rowOff>
    </xdr:to>
    <xdr:graphicFrame macro="">
      <xdr:nvGraphicFramePr>
        <xdr:cNvPr id="16139423" name="Chart 3">
          <a:extLst>
            <a:ext uri="{FF2B5EF4-FFF2-40B4-BE49-F238E27FC236}">
              <a16:creationId xmlns:a16="http://schemas.microsoft.com/office/drawing/2014/main" id="{00000000-0008-0000-0400-00009F44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65</xdr:row>
      <xdr:rowOff>85725</xdr:rowOff>
    </xdr:from>
    <xdr:to>
      <xdr:col>22</xdr:col>
      <xdr:colOff>704850</xdr:colOff>
      <xdr:row>89</xdr:row>
      <xdr:rowOff>371475</xdr:rowOff>
    </xdr:to>
    <xdr:graphicFrame macro="">
      <xdr:nvGraphicFramePr>
        <xdr:cNvPr id="16139424" name="Chart 4">
          <a:extLst>
            <a:ext uri="{FF2B5EF4-FFF2-40B4-BE49-F238E27FC236}">
              <a16:creationId xmlns:a16="http://schemas.microsoft.com/office/drawing/2014/main" id="{00000000-0008-0000-0400-0000A044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12</xdr:row>
      <xdr:rowOff>76200</xdr:rowOff>
    </xdr:from>
    <xdr:to>
      <xdr:col>22</xdr:col>
      <xdr:colOff>0</xdr:colOff>
      <xdr:row>30</xdr:row>
      <xdr:rowOff>38100</xdr:rowOff>
    </xdr:to>
    <xdr:graphicFrame macro="">
      <xdr:nvGraphicFramePr>
        <xdr:cNvPr id="10635855" name="Chart 4">
          <a:extLst>
            <a:ext uri="{FF2B5EF4-FFF2-40B4-BE49-F238E27FC236}">
              <a16:creationId xmlns:a16="http://schemas.microsoft.com/office/drawing/2014/main" id="{00000000-0008-0000-0500-00004F4AA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36</xdr:row>
      <xdr:rowOff>85725</xdr:rowOff>
    </xdr:from>
    <xdr:to>
      <xdr:col>22</xdr:col>
      <xdr:colOff>28575</xdr:colOff>
      <xdr:row>56</xdr:row>
      <xdr:rowOff>361950</xdr:rowOff>
    </xdr:to>
    <xdr:graphicFrame macro="">
      <xdr:nvGraphicFramePr>
        <xdr:cNvPr id="10635856" name="Chart 2">
          <a:extLst>
            <a:ext uri="{FF2B5EF4-FFF2-40B4-BE49-F238E27FC236}">
              <a16:creationId xmlns:a16="http://schemas.microsoft.com/office/drawing/2014/main" id="{00000000-0008-0000-0500-0000504AA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152400</xdr:colOff>
      <xdr:row>12</xdr:row>
      <xdr:rowOff>28575</xdr:rowOff>
    </xdr:from>
    <xdr:to>
      <xdr:col>23</xdr:col>
      <xdr:colOff>0</xdr:colOff>
      <xdr:row>29</xdr:row>
      <xdr:rowOff>371475</xdr:rowOff>
    </xdr:to>
    <xdr:graphicFrame macro="">
      <xdr:nvGraphicFramePr>
        <xdr:cNvPr id="6619075" name="Chart 4">
          <a:extLst>
            <a:ext uri="{FF2B5EF4-FFF2-40B4-BE49-F238E27FC236}">
              <a16:creationId xmlns:a16="http://schemas.microsoft.com/office/drawing/2014/main" id="{00000000-0008-0000-0600-0000C3FF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36</xdr:row>
      <xdr:rowOff>85725</xdr:rowOff>
    </xdr:from>
    <xdr:to>
      <xdr:col>22</xdr:col>
      <xdr:colOff>28575</xdr:colOff>
      <xdr:row>56</xdr:row>
      <xdr:rowOff>361950</xdr:rowOff>
    </xdr:to>
    <xdr:graphicFrame macro="">
      <xdr:nvGraphicFramePr>
        <xdr:cNvPr id="6619076" name="Chart 2">
          <a:extLst>
            <a:ext uri="{FF2B5EF4-FFF2-40B4-BE49-F238E27FC236}">
              <a16:creationId xmlns:a16="http://schemas.microsoft.com/office/drawing/2014/main" id="{00000000-0008-0000-0600-0000C4FF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104775</xdr:colOff>
      <xdr:row>13</xdr:row>
      <xdr:rowOff>9525</xdr:rowOff>
    </xdr:from>
    <xdr:to>
      <xdr:col>20</xdr:col>
      <xdr:colOff>790575</xdr:colOff>
      <xdr:row>34</xdr:row>
      <xdr:rowOff>381000</xdr:rowOff>
    </xdr:to>
    <xdr:graphicFrame macro="">
      <xdr:nvGraphicFramePr>
        <xdr:cNvPr id="16125091" name="Chart 1">
          <a:extLst>
            <a:ext uri="{FF2B5EF4-FFF2-40B4-BE49-F238E27FC236}">
              <a16:creationId xmlns:a16="http://schemas.microsoft.com/office/drawing/2014/main" id="{00000000-0008-0000-0700-0000A30C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36</xdr:row>
      <xdr:rowOff>85725</xdr:rowOff>
    </xdr:from>
    <xdr:to>
      <xdr:col>20</xdr:col>
      <xdr:colOff>790575</xdr:colOff>
      <xdr:row>59</xdr:row>
      <xdr:rowOff>28575</xdr:rowOff>
    </xdr:to>
    <xdr:graphicFrame macro="">
      <xdr:nvGraphicFramePr>
        <xdr:cNvPr id="16125092" name="Chart 2">
          <a:extLst>
            <a:ext uri="{FF2B5EF4-FFF2-40B4-BE49-F238E27FC236}">
              <a16:creationId xmlns:a16="http://schemas.microsoft.com/office/drawing/2014/main" id="{00000000-0008-0000-0700-0000A40C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60</xdr:row>
      <xdr:rowOff>76200</xdr:rowOff>
    </xdr:from>
    <xdr:to>
      <xdr:col>20</xdr:col>
      <xdr:colOff>800100</xdr:colOff>
      <xdr:row>75</xdr:row>
      <xdr:rowOff>28575</xdr:rowOff>
    </xdr:to>
    <xdr:graphicFrame macro="">
      <xdr:nvGraphicFramePr>
        <xdr:cNvPr id="16125093" name="Chart 3">
          <a:extLst>
            <a:ext uri="{FF2B5EF4-FFF2-40B4-BE49-F238E27FC236}">
              <a16:creationId xmlns:a16="http://schemas.microsoft.com/office/drawing/2014/main" id="{00000000-0008-0000-0700-0000A50C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77</xdr:row>
      <xdr:rowOff>0</xdr:rowOff>
    </xdr:from>
    <xdr:to>
      <xdr:col>20</xdr:col>
      <xdr:colOff>819150</xdr:colOff>
      <xdr:row>91</xdr:row>
      <xdr:rowOff>38100</xdr:rowOff>
    </xdr:to>
    <xdr:graphicFrame macro="">
      <xdr:nvGraphicFramePr>
        <xdr:cNvPr id="16125094" name="Chart 4">
          <a:extLst>
            <a:ext uri="{FF2B5EF4-FFF2-40B4-BE49-F238E27FC236}">
              <a16:creationId xmlns:a16="http://schemas.microsoft.com/office/drawing/2014/main" id="{00000000-0008-0000-0700-0000A60CF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90" name="Staff_Costs4" displayName="Staff_Costs4" ref="E89:E108" totalsRowShown="0" headerRowDxfId="9" dataDxfId="7" headerRowBorderDxfId="8" tableBorderDxfId="6" totalsRowBorderDxfId="5">
  <autoFilter ref="E89:E108"/>
  <tableColumns count="1">
    <tableColumn id="2" name="Per-minute cost" dataDxfId="4"/>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D6" sqref="D6"/>
    </sheetView>
  </sheetViews>
  <sheetFormatPr defaultRowHeight="15" x14ac:dyDescent="0.25"/>
  <cols>
    <col min="1" max="1" width="31.85546875" bestFit="1" customWidth="1"/>
    <col min="2" max="2" width="12.7109375" customWidth="1"/>
    <col min="3" max="3" width="10.85546875" bestFit="1" customWidth="1"/>
    <col min="4" max="4" width="12.85546875" bestFit="1" customWidth="1"/>
    <col min="5" max="6" width="10.85546875" bestFit="1" customWidth="1"/>
    <col min="7" max="7" width="12.28515625" bestFit="1" customWidth="1"/>
    <col min="12" max="12" width="13.5703125" customWidth="1"/>
  </cols>
  <sheetData>
    <row r="1" spans="1:12" s="525" customFormat="1" ht="15.75" thickBot="1" x14ac:dyDescent="0.3">
      <c r="A1" s="525" t="s">
        <v>462</v>
      </c>
      <c r="B1" s="525">
        <v>4</v>
      </c>
      <c r="C1" s="525">
        <f>B1+1</f>
        <v>5</v>
      </c>
      <c r="D1" s="525">
        <f>C1+1</f>
        <v>6</v>
      </c>
      <c r="E1" s="525">
        <f>D1+1</f>
        <v>7</v>
      </c>
      <c r="F1" s="525">
        <f>E1+1</f>
        <v>8</v>
      </c>
    </row>
    <row r="2" spans="1:12" x14ac:dyDescent="0.25">
      <c r="A2" s="534"/>
      <c r="B2" s="542" t="s">
        <v>448</v>
      </c>
      <c r="C2" s="542" t="s">
        <v>449</v>
      </c>
      <c r="D2" s="542" t="s">
        <v>450</v>
      </c>
      <c r="E2" s="542" t="s">
        <v>451</v>
      </c>
      <c r="F2" s="542" t="s">
        <v>452</v>
      </c>
      <c r="G2" s="543" t="s">
        <v>150</v>
      </c>
    </row>
    <row r="3" spans="1:12" x14ac:dyDescent="0.25">
      <c r="A3" s="535" t="s">
        <v>453</v>
      </c>
      <c r="B3" s="669">
        <f ca="1">INDIRECT("'"&amp;$A3&amp;"'!R28C"&amp;B$1,FALSE)</f>
        <v>677976.76</v>
      </c>
      <c r="C3" s="669">
        <f t="shared" ref="C3:F4" ca="1" si="0">INDIRECT("'"&amp;$A3&amp;"'!R28C"&amp;C$1,FALSE)</f>
        <v>896820.14198766975</v>
      </c>
      <c r="D3" s="669">
        <f t="shared" ca="1" si="0"/>
        <v>852786.34756799205</v>
      </c>
      <c r="E3" s="669">
        <f t="shared" ca="1" si="0"/>
        <v>743660.75332331914</v>
      </c>
      <c r="F3" s="669">
        <f t="shared" ca="1" si="0"/>
        <v>85234</v>
      </c>
      <c r="G3" s="670">
        <f ca="1">INDIRECT("'"&amp;$A3&amp;"'!i28")</f>
        <v>3256478.0028789807</v>
      </c>
    </row>
    <row r="4" spans="1:12" x14ac:dyDescent="0.25">
      <c r="A4" s="535" t="s">
        <v>466</v>
      </c>
      <c r="B4" s="669">
        <f ca="1">INDIRECT("'"&amp;$A4&amp;"'!R28C"&amp;B$1,FALSE)</f>
        <v>677976.76</v>
      </c>
      <c r="C4" s="669">
        <f t="shared" ca="1" si="0"/>
        <v>896820.14198766975</v>
      </c>
      <c r="D4" s="669">
        <f t="shared" ca="1" si="0"/>
        <v>852786.34756799205</v>
      </c>
      <c r="E4" s="669">
        <f t="shared" ca="1" si="0"/>
        <v>743660.75332331914</v>
      </c>
      <c r="F4" s="669">
        <f t="shared" ca="1" si="0"/>
        <v>85234</v>
      </c>
      <c r="G4" s="670">
        <f ca="1">INDIRECT("'"&amp;$A4&amp;"'!i28")</f>
        <v>3256478.0028789807</v>
      </c>
    </row>
    <row r="5" spans="1:12" x14ac:dyDescent="0.25">
      <c r="A5" s="535" t="s">
        <v>456</v>
      </c>
      <c r="B5" s="669">
        <f ca="1">INDIRECT("'"&amp;$A5&amp;"'!R35C"&amp;B$1,FALSE)</f>
        <v>677976.76</v>
      </c>
      <c r="C5" s="669">
        <f t="shared" ref="C5:F7" ca="1" si="1">INDIRECT("'"&amp;$A5&amp;"'!R35C"&amp;C$1,FALSE)</f>
        <v>896820.14198766975</v>
      </c>
      <c r="D5" s="669">
        <f t="shared" ca="1" si="1"/>
        <v>852786.34756799205</v>
      </c>
      <c r="E5" s="669">
        <f t="shared" ca="1" si="1"/>
        <v>743660.75332331914</v>
      </c>
      <c r="F5" s="669">
        <f t="shared" ca="1" si="1"/>
        <v>85234</v>
      </c>
      <c r="G5" s="670">
        <f ca="1">INDIRECT("'"&amp;$A5&amp;"'!i35")</f>
        <v>3256478.0028789807</v>
      </c>
    </row>
    <row r="6" spans="1:12" x14ac:dyDescent="0.25">
      <c r="A6" s="535" t="s">
        <v>457</v>
      </c>
      <c r="B6" s="669">
        <f ca="1">INDIRECT("'"&amp;$A6&amp;"'!R35C"&amp;B$1,FALSE)</f>
        <v>677976.76</v>
      </c>
      <c r="C6" s="669">
        <f t="shared" ca="1" si="1"/>
        <v>896820.14198766975</v>
      </c>
      <c r="D6" s="669">
        <f t="shared" ca="1" si="1"/>
        <v>852786.34756799205</v>
      </c>
      <c r="E6" s="669">
        <f t="shared" ca="1" si="1"/>
        <v>743660.75332331914</v>
      </c>
      <c r="F6" s="669">
        <f t="shared" ca="1" si="1"/>
        <v>85234</v>
      </c>
      <c r="G6" s="670">
        <f ca="1">INDIRECT("'"&amp;$A6&amp;"'!i35")</f>
        <v>3256478.0028789807</v>
      </c>
    </row>
    <row r="7" spans="1:12" ht="15.75" thickBot="1" x14ac:dyDescent="0.3">
      <c r="A7" s="536" t="s">
        <v>458</v>
      </c>
      <c r="B7" s="671">
        <f ca="1">INDIRECT("'"&amp;$A7&amp;"'!R35C"&amp;B$1,FALSE)</f>
        <v>677976.76</v>
      </c>
      <c r="C7" s="671">
        <f t="shared" ca="1" si="1"/>
        <v>896820.14198766975</v>
      </c>
      <c r="D7" s="671">
        <f t="shared" ca="1" si="1"/>
        <v>852786.34756799205</v>
      </c>
      <c r="E7" s="671">
        <f t="shared" ca="1" si="1"/>
        <v>743660.75332331914</v>
      </c>
      <c r="F7" s="671">
        <f t="shared" ca="1" si="1"/>
        <v>85234</v>
      </c>
      <c r="G7" s="672">
        <f ca="1">INDIRECT("'"&amp;$A7&amp;"'!i35")</f>
        <v>3256478.0028789807</v>
      </c>
    </row>
    <row r="8" spans="1:12" ht="15.75" thickBot="1" x14ac:dyDescent="0.3"/>
    <row r="9" spans="1:12" s="522" customFormat="1" ht="58.5" customHeight="1" x14ac:dyDescent="0.25">
      <c r="A9" s="538" t="s">
        <v>460</v>
      </c>
      <c r="B9" s="552" t="s">
        <v>439</v>
      </c>
      <c r="C9" s="552" t="s">
        <v>4</v>
      </c>
      <c r="D9" s="552" t="s">
        <v>5</v>
      </c>
      <c r="E9" s="552" t="s">
        <v>6</v>
      </c>
      <c r="F9" s="552" t="s">
        <v>469</v>
      </c>
      <c r="G9" s="552" t="s">
        <v>7</v>
      </c>
      <c r="H9" s="552" t="s">
        <v>416</v>
      </c>
      <c r="I9" s="552" t="s">
        <v>420</v>
      </c>
      <c r="J9" s="552" t="s">
        <v>8</v>
      </c>
      <c r="K9" s="552" t="s">
        <v>9</v>
      </c>
      <c r="L9" s="553" t="s">
        <v>465</v>
      </c>
    </row>
    <row r="10" spans="1:12" ht="26.25" customHeight="1" x14ac:dyDescent="0.25">
      <c r="A10" s="554" t="s">
        <v>466</v>
      </c>
      <c r="B10" s="555">
        <f ca="1">INDIRECT("'"&amp;$A10&amp;"'!i16")</f>
        <v>1367114.4828789809</v>
      </c>
      <c r="C10" s="555">
        <f ca="1">INDIRECT("'"&amp;$A10&amp;"'!i17")</f>
        <v>299400</v>
      </c>
      <c r="D10" s="555">
        <f ca="1">INDIRECT("'"&amp;$A10&amp;"'!i18")</f>
        <v>40800</v>
      </c>
      <c r="E10" s="555">
        <f ca="1">INDIRECT("'"&amp;$A10&amp;"'!i19")</f>
        <v>36800</v>
      </c>
      <c r="F10" s="555">
        <f ca="1">INDIRECT("'"&amp;$A10&amp;"'!i20")</f>
        <v>46000</v>
      </c>
      <c r="G10" s="555">
        <f ca="1">INDIRECT("'"&amp;$A10&amp;"'!i21")</f>
        <v>18000</v>
      </c>
      <c r="H10" s="555">
        <f ca="1">INDIRECT("'"&amp;$A10&amp;"'!i22")</f>
        <v>5600</v>
      </c>
      <c r="I10" s="555">
        <f ca="1">INDIRECT("'"&amp;$A10&amp;"'!i23")</f>
        <v>0</v>
      </c>
      <c r="J10" s="555">
        <f ca="1">INDIRECT("'"&amp;$A10&amp;"'!i24")</f>
        <v>861604</v>
      </c>
      <c r="K10" s="555">
        <f ca="1">INDIRECT("'"&amp;$A10&amp;"'!i25")</f>
        <v>581159.52</v>
      </c>
      <c r="L10" s="556">
        <f ca="1">INDIRECT("'"&amp;$A10&amp;"'!i28")</f>
        <v>3256478.0028789807</v>
      </c>
    </row>
    <row r="11" spans="1:12" s="525" customFormat="1" x14ac:dyDescent="0.25">
      <c r="A11" s="557" t="s">
        <v>439</v>
      </c>
      <c r="B11" s="558">
        <f>'2. Annual Costs of Staff Posts'!AK313</f>
        <v>1367114.4828789812</v>
      </c>
      <c r="C11" s="559"/>
      <c r="D11" s="559"/>
      <c r="E11" s="559"/>
      <c r="F11" s="559"/>
      <c r="G11" s="559"/>
      <c r="H11" s="559"/>
      <c r="I11" s="559"/>
      <c r="J11" s="559"/>
      <c r="K11" s="559"/>
      <c r="L11" s="559"/>
    </row>
    <row r="12" spans="1:12" s="525" customFormat="1" x14ac:dyDescent="0.25">
      <c r="A12" s="557" t="s">
        <v>4</v>
      </c>
      <c r="B12" s="559"/>
      <c r="C12" s="558">
        <f>'3.Travel,Subsistence&amp;Conference'!V71</f>
        <v>299400</v>
      </c>
      <c r="D12" s="559"/>
      <c r="E12" s="559"/>
      <c r="F12" s="559"/>
      <c r="G12" s="559"/>
      <c r="H12" s="559"/>
      <c r="I12" s="559"/>
      <c r="J12" s="559"/>
      <c r="K12" s="559"/>
      <c r="L12" s="559"/>
    </row>
    <row r="13" spans="1:12" s="525" customFormat="1" x14ac:dyDescent="0.25">
      <c r="A13" s="557" t="s">
        <v>5</v>
      </c>
      <c r="B13" s="559"/>
      <c r="C13" s="559"/>
      <c r="D13" s="558">
        <f>'4. Equipment'!V83</f>
        <v>40800</v>
      </c>
      <c r="E13" s="559"/>
      <c r="F13" s="559"/>
      <c r="G13" s="559"/>
      <c r="H13" s="559"/>
      <c r="I13" s="559"/>
      <c r="J13" s="559"/>
      <c r="K13" s="559"/>
      <c r="L13" s="559"/>
    </row>
    <row r="14" spans="1:12" s="525" customFormat="1" x14ac:dyDescent="0.25">
      <c r="A14" s="557" t="s">
        <v>6</v>
      </c>
      <c r="B14" s="559"/>
      <c r="C14" s="559"/>
      <c r="D14" s="559"/>
      <c r="E14" s="558">
        <f>'5. Consumables'!U62</f>
        <v>36800</v>
      </c>
      <c r="F14" s="559"/>
      <c r="G14" s="559"/>
      <c r="H14" s="559"/>
      <c r="I14" s="559"/>
      <c r="J14" s="559"/>
      <c r="K14" s="559"/>
      <c r="L14" s="559"/>
    </row>
    <row r="15" spans="1:12" s="525" customFormat="1" x14ac:dyDescent="0.25">
      <c r="A15" s="557" t="s">
        <v>469</v>
      </c>
      <c r="B15" s="559"/>
      <c r="C15" s="559"/>
      <c r="D15" s="559"/>
      <c r="E15" s="559"/>
      <c r="F15" s="558">
        <f>'6. CPI'!U62</f>
        <v>46000</v>
      </c>
      <c r="G15" s="559"/>
      <c r="H15" s="559"/>
      <c r="I15" s="559"/>
      <c r="J15" s="559"/>
      <c r="K15" s="559"/>
      <c r="L15" s="559"/>
    </row>
    <row r="16" spans="1:12" s="525" customFormat="1" x14ac:dyDescent="0.25">
      <c r="A16" s="557" t="s">
        <v>7</v>
      </c>
      <c r="B16" s="559"/>
      <c r="C16" s="559"/>
      <c r="D16" s="559"/>
      <c r="E16" s="559"/>
      <c r="F16" s="559"/>
      <c r="G16" s="558">
        <f>'7. Dissemination'!U62</f>
        <v>18000</v>
      </c>
      <c r="H16" s="559"/>
      <c r="I16" s="559"/>
      <c r="J16" s="559"/>
      <c r="K16" s="559"/>
      <c r="L16" s="559"/>
    </row>
    <row r="17" spans="1:12" s="525" customFormat="1" x14ac:dyDescent="0.25">
      <c r="A17" s="557" t="s">
        <v>416</v>
      </c>
      <c r="B17" s="559"/>
      <c r="C17" s="559"/>
      <c r="D17" s="559"/>
      <c r="E17" s="559"/>
      <c r="F17" s="559"/>
      <c r="G17" s="559"/>
      <c r="H17" s="558">
        <f>'8. Risk Management &amp; Assurance'!U62</f>
        <v>5600</v>
      </c>
      <c r="I17" s="559"/>
      <c r="J17" s="559"/>
      <c r="K17" s="559"/>
      <c r="L17" s="559"/>
    </row>
    <row r="18" spans="1:12" s="525" customFormat="1" x14ac:dyDescent="0.25">
      <c r="A18" s="557" t="s">
        <v>420</v>
      </c>
      <c r="B18" s="559"/>
      <c r="C18" s="559"/>
      <c r="D18" s="559"/>
      <c r="E18" s="559"/>
      <c r="F18" s="559"/>
      <c r="G18" s="559"/>
      <c r="H18" s="559"/>
      <c r="I18" s="558">
        <f>'9. External Intervention Costs'!N85</f>
        <v>0</v>
      </c>
      <c r="J18" s="559"/>
      <c r="K18" s="559"/>
      <c r="L18" s="559"/>
    </row>
    <row r="19" spans="1:12" s="525" customFormat="1" x14ac:dyDescent="0.25">
      <c r="A19" s="557" t="s">
        <v>8</v>
      </c>
      <c r="B19" s="559"/>
      <c r="C19" s="559"/>
      <c r="D19" s="559"/>
      <c r="E19" s="559"/>
      <c r="F19" s="559"/>
      <c r="G19" s="559"/>
      <c r="H19" s="559"/>
      <c r="I19" s="559"/>
      <c r="J19" s="558">
        <f>'10. Other Direct Costs '!U62</f>
        <v>861604</v>
      </c>
      <c r="K19" s="559"/>
      <c r="L19" s="559"/>
    </row>
    <row r="20" spans="1:12" s="525" customFormat="1" x14ac:dyDescent="0.25">
      <c r="A20" s="557" t="s">
        <v>9</v>
      </c>
      <c r="B20" s="559"/>
      <c r="C20" s="559"/>
      <c r="D20" s="559"/>
      <c r="E20" s="559"/>
      <c r="F20" s="559"/>
      <c r="G20" s="559"/>
      <c r="H20" s="559"/>
      <c r="I20" s="559"/>
      <c r="J20" s="559"/>
      <c r="K20" s="558">
        <f>'11. Indirect Costs'!AG63</f>
        <v>581159.52</v>
      </c>
      <c r="L20" s="559"/>
    </row>
    <row r="21" spans="1:12" s="525" customFormat="1" x14ac:dyDescent="0.25">
      <c r="A21" s="557" t="s">
        <v>465</v>
      </c>
      <c r="B21" s="559"/>
      <c r="C21" s="559"/>
      <c r="D21" s="559"/>
      <c r="E21" s="559"/>
      <c r="F21" s="559"/>
      <c r="G21" s="559"/>
      <c r="H21" s="559"/>
      <c r="I21" s="559"/>
      <c r="J21" s="559"/>
      <c r="K21" s="559"/>
      <c r="L21" s="558">
        <f>SUM(B11:K20)</f>
        <v>3256478.0028789812</v>
      </c>
    </row>
    <row r="22" spans="1:12" s="525" customFormat="1" x14ac:dyDescent="0.25">
      <c r="A22" s="5"/>
      <c r="B22" s="544">
        <f ca="1">B10-SUM(B11:B21)</f>
        <v>0</v>
      </c>
      <c r="C22" s="544">
        <f t="shared" ref="C22:L22" ca="1" si="2">C10-SUM(C11:C21)</f>
        <v>0</v>
      </c>
      <c r="D22" s="544">
        <f t="shared" ca="1" si="2"/>
        <v>0</v>
      </c>
      <c r="E22" s="544">
        <f t="shared" ca="1" si="2"/>
        <v>0</v>
      </c>
      <c r="F22" s="544">
        <f t="shared" ca="1" si="2"/>
        <v>0</v>
      </c>
      <c r="G22" s="544">
        <f t="shared" ca="1" si="2"/>
        <v>0</v>
      </c>
      <c r="H22" s="544">
        <f ca="1">H10-SUM(H11:H21)</f>
        <v>0</v>
      </c>
      <c r="I22" s="544">
        <f t="shared" ca="1" si="2"/>
        <v>0</v>
      </c>
      <c r="J22" s="544">
        <f t="shared" ca="1" si="2"/>
        <v>0</v>
      </c>
      <c r="K22" s="544">
        <f t="shared" ca="1" si="2"/>
        <v>0</v>
      </c>
      <c r="L22" s="544">
        <f t="shared" ca="1" si="2"/>
        <v>0</v>
      </c>
    </row>
    <row r="23" spans="1:12" ht="15.75" thickBot="1" x14ac:dyDescent="0.3"/>
    <row r="24" spans="1:12" s="525" customFormat="1" x14ac:dyDescent="0.25">
      <c r="A24" s="539" t="s">
        <v>467</v>
      </c>
      <c r="B24" s="540" t="s">
        <v>468</v>
      </c>
      <c r="C24" s="540" t="s">
        <v>449</v>
      </c>
      <c r="D24" s="540" t="s">
        <v>450</v>
      </c>
      <c r="E24" s="540" t="s">
        <v>451</v>
      </c>
      <c r="F24" s="540" t="s">
        <v>452</v>
      </c>
      <c r="G24" s="541" t="s">
        <v>150</v>
      </c>
    </row>
    <row r="25" spans="1:12" s="525" customFormat="1" x14ac:dyDescent="0.25">
      <c r="A25" s="535" t="s">
        <v>457</v>
      </c>
      <c r="B25" s="544">
        <f ca="1">SUMIF('Summary of Costs by Income Band'!$C$15:$C$34,"&lt;&gt;N/A",'Summary of Costs by Income Band'!D15:D34)</f>
        <v>421162</v>
      </c>
      <c r="C25" s="544">
        <f ca="1">SUMIF('Summary of Costs by Income Band'!$C$15:$C$34,"&lt;&gt;N/A",'Summary of Costs by Income Band'!E15:E34)</f>
        <v>635842</v>
      </c>
      <c r="D25" s="544">
        <f ca="1">SUMIF('Summary of Costs by Income Band'!$C$15:$C$34,"&lt;&gt;N/A",'Summary of Costs by Income Band'!F15:F34)</f>
        <v>588993</v>
      </c>
      <c r="E25" s="544">
        <f ca="1">SUMIF('Summary of Costs by Income Band'!$C$15:$C$34,"&lt;&gt;N/A",'Summary of Costs by Income Band'!G15:G34)</f>
        <v>476653</v>
      </c>
      <c r="F25" s="544">
        <f ca="1">SUMIF('Summary of Costs by Income Band'!$C$15:$C$34,"&lt;&gt;N/A",'Summary of Costs by Income Band'!H15:H34)</f>
        <v>85234</v>
      </c>
      <c r="G25" s="545">
        <f ca="1">SUMIF('Summary of Costs by Income Band'!$C$15:$C$34,"&lt;&gt;N/A",'Summary of Costs by Income Band'!I15:I34)</f>
        <v>2207884</v>
      </c>
    </row>
    <row r="26" spans="1:12" s="525" customFormat="1" ht="15.75" thickBot="1" x14ac:dyDescent="0.3">
      <c r="A26" s="536" t="s">
        <v>459</v>
      </c>
      <c r="B26" s="546">
        <f ca="1">SUMIF('Summary of ODA Costs'!$C$18:$C$164,"Total",'Summary of ODA Costs'!D18:D164)+SUMIF('Summary of ODA Costs'!$K$18:$K$164,"Total",'Summary of ODA Costs'!L18:L164)</f>
        <v>421162</v>
      </c>
      <c r="C26" s="546">
        <f ca="1">SUMIF('Summary of ODA Costs'!$C$18:$C$164,"Total",'Summary of ODA Costs'!E18:E164)+SUMIF('Summary of ODA Costs'!$K$18:$K$164,"Total",'Summary of ODA Costs'!M18:M164)</f>
        <v>635842</v>
      </c>
      <c r="D26" s="546">
        <f ca="1">SUMIF('Summary of ODA Costs'!$C$18:$C$164,"Total",'Summary of ODA Costs'!F18:F164)+SUMIF('Summary of ODA Costs'!$K$18:$K$164,"Total",'Summary of ODA Costs'!N18:N164)</f>
        <v>588993</v>
      </c>
      <c r="E26" s="546">
        <f ca="1">SUMIF('Summary of ODA Costs'!$C$18:$C$164,"Total",'Summary of ODA Costs'!G18:G164)+SUMIF('Summary of ODA Costs'!$K$18:$K$164,"Total",'Summary of ODA Costs'!O18:O164)</f>
        <v>476653</v>
      </c>
      <c r="F26" s="546">
        <f ca="1">SUMIF('Summary of ODA Costs'!$C$18:$C$164,"Total",'Summary of ODA Costs'!H18:H164)+SUMIF('Summary of ODA Costs'!$K$18:$K$164,"Total",'Summary of ODA Costs'!P18:P164)</f>
        <v>85234</v>
      </c>
      <c r="G26" s="547">
        <f ca="1">SUMIF('Summary of ODA Costs'!$C$18:$C$164,"Total",'Summary of ODA Costs'!I18:I164)+SUMIF('Summary of ODA Costs'!$K$18:$K$164,"Total",'Summary of ODA Costs'!Q18:Q164)</f>
        <v>2207884</v>
      </c>
    </row>
    <row r="27" spans="1:12" s="525" customFormat="1" x14ac:dyDescent="0.25"/>
    <row r="28" spans="1:12" s="525" customFormat="1" ht="15.75" thickBot="1" x14ac:dyDescent="0.3"/>
    <row r="29" spans="1:12" x14ac:dyDescent="0.25">
      <c r="A29" s="537" t="s">
        <v>463</v>
      </c>
      <c r="B29" s="542" t="s">
        <v>448</v>
      </c>
      <c r="C29" s="542" t="s">
        <v>449</v>
      </c>
      <c r="D29" s="542" t="s">
        <v>450</v>
      </c>
      <c r="E29" s="542" t="s">
        <v>451</v>
      </c>
      <c r="F29" s="542" t="s">
        <v>452</v>
      </c>
      <c r="G29" s="543" t="s">
        <v>150</v>
      </c>
    </row>
    <row r="30" spans="1:12" x14ac:dyDescent="0.25">
      <c r="A30" s="535" t="s">
        <v>461</v>
      </c>
      <c r="B30" s="544">
        <f ca="1">INDIRECT("'"&amp;$A30&amp;"'!o312")</f>
        <v>295044.88</v>
      </c>
      <c r="C30" s="544">
        <f ca="1">INDIRECT("'"&amp;$A30&amp;"'!t312")</f>
        <v>410808.26198766974</v>
      </c>
      <c r="D30" s="544">
        <f ca="1">INDIRECT("'"&amp;$A30&amp;"'!y312")</f>
        <v>341623.46756799205</v>
      </c>
      <c r="E30" s="544">
        <f ca="1">INDIRECT("'"&amp;$A30&amp;"'!ad312")</f>
        <v>319637.87332331913</v>
      </c>
      <c r="F30" s="544">
        <f ca="1">INDIRECT("'"&amp;$A30&amp;"'!ai312")</f>
        <v>0</v>
      </c>
      <c r="G30" s="545">
        <f ca="1">INDIRECT("'"&amp;$A30&amp;"'!ak312")</f>
        <v>1367114.4828789812</v>
      </c>
    </row>
    <row r="31" spans="1:12" x14ac:dyDescent="0.25">
      <c r="A31" s="535" t="s">
        <v>454</v>
      </c>
      <c r="B31" s="544">
        <f ca="1">INDIRECT("'"&amp;$A31&amp;"'!d20")</f>
        <v>295044.88</v>
      </c>
      <c r="C31" s="544">
        <f ca="1">INDIRECT("'"&amp;$A31&amp;"'!e20")</f>
        <v>410808.26198766968</v>
      </c>
      <c r="D31" s="544">
        <f ca="1">INDIRECT("'"&amp;$A31&amp;"'!f20")</f>
        <v>341623.46756799205</v>
      </c>
      <c r="E31" s="544">
        <f ca="1">INDIRECT("'"&amp;$A31&amp;"'!g20")</f>
        <v>319637.87332331913</v>
      </c>
      <c r="F31" s="544">
        <f ca="1">INDIRECT("'"&amp;$A31&amp;"'!h20")</f>
        <v>0</v>
      </c>
      <c r="G31" s="545">
        <f ca="1">INDIRECT("'"&amp;$A31&amp;"'!i20")</f>
        <v>1367114.4828789809</v>
      </c>
    </row>
    <row r="32" spans="1:12" ht="15.75" thickBot="1" x14ac:dyDescent="0.3">
      <c r="A32" s="536" t="s">
        <v>455</v>
      </c>
      <c r="B32" s="546">
        <f ca="1">INDIRECT("'"&amp;$A32&amp;"'!d64")</f>
        <v>295044.88</v>
      </c>
      <c r="C32" s="546">
        <f ca="1">INDIRECT("'"&amp;$A32&amp;"'!e64")</f>
        <v>410808.26198766974</v>
      </c>
      <c r="D32" s="546">
        <f ca="1">INDIRECT("'"&amp;$A32&amp;"'!f64")</f>
        <v>341623.46756799205</v>
      </c>
      <c r="E32" s="546">
        <f ca="1">INDIRECT("'"&amp;$A32&amp;"'!g64")</f>
        <v>319637.87332331913</v>
      </c>
      <c r="F32" s="546">
        <f ca="1">INDIRECT("'"&amp;$A32&amp;"'!h64")</f>
        <v>0</v>
      </c>
      <c r="G32" s="547">
        <f ca="1">INDIRECT("'"&amp;$A32&amp;"'!i64")</f>
        <v>1367114.4828789812</v>
      </c>
    </row>
    <row r="33" spans="1:7" ht="15.75" thickBot="1" x14ac:dyDescent="0.3"/>
    <row r="34" spans="1:7" x14ac:dyDescent="0.25">
      <c r="A34" s="537" t="s">
        <v>464</v>
      </c>
      <c r="B34" s="542" t="s">
        <v>468</v>
      </c>
      <c r="C34" s="542" t="s">
        <v>449</v>
      </c>
      <c r="D34" s="542" t="s">
        <v>450</v>
      </c>
      <c r="E34" s="542" t="s">
        <v>451</v>
      </c>
      <c r="F34" s="542" t="s">
        <v>452</v>
      </c>
      <c r="G34" s="543" t="s">
        <v>150</v>
      </c>
    </row>
    <row r="35" spans="1:7" x14ac:dyDescent="0.25">
      <c r="A35" s="535" t="s">
        <v>461</v>
      </c>
      <c r="B35" s="548">
        <f ca="1">INDIRECT("'"&amp;$A35&amp;"'!n312")</f>
        <v>20.799999999999997</v>
      </c>
      <c r="C35" s="548">
        <f ca="1">INDIRECT("'"&amp;$A35&amp;"'!s312")</f>
        <v>35.799999999999997</v>
      </c>
      <c r="D35" s="548">
        <f ca="1">INDIRECT("'"&amp;$A35&amp;"'!x312")</f>
        <v>25.799999999999997</v>
      </c>
      <c r="E35" s="548">
        <f ca="1">INDIRECT("'"&amp;$A35&amp;"'!ac312")</f>
        <v>22.799999999999997</v>
      </c>
      <c r="F35" s="548">
        <f ca="1">INDIRECT("'"&amp;$A35&amp;"'!ah312")</f>
        <v>0</v>
      </c>
      <c r="G35" s="549">
        <f ca="1">INDIRECT("'"&amp;$A35&amp;"'!aj312")</f>
        <v>105.19999999999999</v>
      </c>
    </row>
    <row r="36" spans="1:7" x14ac:dyDescent="0.25">
      <c r="A36" s="535" t="s">
        <v>454</v>
      </c>
      <c r="B36" s="548">
        <f ca="1">INDIRECT("'"&amp;$A36&amp;"'!d40")</f>
        <v>20.8</v>
      </c>
      <c r="C36" s="548">
        <f ca="1">INDIRECT("'"&amp;$A36&amp;"'!e40")</f>
        <v>35.799999999999997</v>
      </c>
      <c r="D36" s="548">
        <f ca="1">INDIRECT("'"&amp;$A36&amp;"'!f40")</f>
        <v>25.8</v>
      </c>
      <c r="E36" s="548">
        <f ca="1">INDIRECT("'"&amp;$A36&amp;"'!g40")</f>
        <v>22.8</v>
      </c>
      <c r="F36" s="548">
        <f ca="1">INDIRECT("'"&amp;$A36&amp;"'!h40")</f>
        <v>0</v>
      </c>
      <c r="G36" s="549">
        <f ca="1">INDIRECT("'"&amp;$A36&amp;"'!i40")</f>
        <v>105.2</v>
      </c>
    </row>
    <row r="37" spans="1:7" ht="15.75" thickBot="1" x14ac:dyDescent="0.3">
      <c r="A37" s="536" t="s">
        <v>455</v>
      </c>
      <c r="B37" s="550">
        <f ca="1">INDIRECT("'"&amp;$A37&amp;"'!d172")</f>
        <v>20.799999999999997</v>
      </c>
      <c r="C37" s="550">
        <f ca="1">INDIRECT("'"&amp;$A37&amp;"'!e172")</f>
        <v>35.799999999999997</v>
      </c>
      <c r="D37" s="550">
        <f ca="1">INDIRECT("'"&amp;$A37&amp;"'!f172")</f>
        <v>25.799999999999997</v>
      </c>
      <c r="E37" s="550">
        <f ca="1">INDIRECT("'"&amp;$A37&amp;"'!g172")</f>
        <v>22.799999999999997</v>
      </c>
      <c r="F37" s="550">
        <f ca="1">INDIRECT("'"&amp;$A37&amp;"'!h172")</f>
        <v>0</v>
      </c>
      <c r="G37" s="551">
        <f ca="1">INDIRECT("'"&amp;$A37&amp;"'!i172")</f>
        <v>105.19999999999999</v>
      </c>
    </row>
  </sheetData>
  <sheetProtection algorithmName="SHA-512" hashValue="OJP+S4tmIpimO1+Yue70BHhwFVo40zqe5jswT6+hMA3RL5OhDtw02lZQ13EVQcslFFW0Qai0tKMrFsM1JdWmhg==" saltValue="VAs6OcZhAC4NkUrLEEmXl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IX200"/>
  <sheetViews>
    <sheetView showGridLines="0" topLeftCell="C11" zoomScaleNormal="100" workbookViewId="0">
      <selection activeCell="D27" sqref="D27"/>
    </sheetView>
  </sheetViews>
  <sheetFormatPr defaultColWidth="0" defaultRowHeight="28.5" customHeight="1" zeroHeight="1" x14ac:dyDescent="0.25"/>
  <cols>
    <col min="1" max="1" width="1.7109375" style="53" customWidth="1"/>
    <col min="2" max="2" width="1.7109375" style="63" customWidth="1"/>
    <col min="3" max="3" width="42.7109375" customWidth="1"/>
    <col min="4" max="4" width="36" customWidth="1"/>
    <col min="5" max="5" width="35.140625" customWidth="1"/>
    <col min="6" max="6" width="29.42578125" customWidth="1"/>
    <col min="7" max="7" width="30.5703125" customWidth="1"/>
    <col min="8" max="8" width="24.28515625" style="525" customWidth="1"/>
    <col min="9" max="9" width="23.85546875" style="525" customWidth="1"/>
    <col min="10" max="10" width="24.42578125" customWidth="1"/>
    <col min="11" max="11" width="24.42578125" style="525" customWidth="1"/>
    <col min="12" max="12" width="1.7109375" customWidth="1"/>
    <col min="13" max="13" width="1.7109375" style="53" customWidth="1"/>
    <col min="14" max="15" width="19.28515625" style="53" hidden="1" customWidth="1"/>
    <col min="16" max="16" width="28" style="53" hidden="1" customWidth="1"/>
    <col min="17" max="18" width="19.28515625" style="53" hidden="1" customWidth="1"/>
    <col min="19" max="22" width="8.28515625" style="53" hidden="1" customWidth="1"/>
    <col min="23" max="255" width="9.140625" style="53" hidden="1" customWidth="1"/>
    <col min="256" max="256" width="1.28515625" style="53" hidden="1" customWidth="1"/>
    <col min="257" max="257" width="2.5703125" style="53" hidden="1" customWidth="1"/>
    <col min="258" max="258" width="3.140625" style="53" hidden="1" customWidth="1"/>
    <col min="259" max="16384" width="9.140625" style="53" hidden="1"/>
  </cols>
  <sheetData>
    <row r="1" spans="2:12" ht="8.1" customHeight="1" x14ac:dyDescent="0.25">
      <c r="B1" s="107"/>
      <c r="C1" s="107"/>
      <c r="D1" s="107"/>
      <c r="E1" s="107"/>
      <c r="F1" s="107"/>
      <c r="G1" s="107"/>
      <c r="J1" s="107"/>
      <c r="L1" s="107"/>
    </row>
    <row r="2" spans="2:12" ht="8.1" customHeight="1" thickBot="1" x14ac:dyDescent="0.3">
      <c r="B2" s="64"/>
      <c r="C2" s="64"/>
      <c r="D2" s="64"/>
      <c r="E2" s="64"/>
      <c r="F2" s="64"/>
      <c r="G2" s="64"/>
      <c r="H2" s="64"/>
      <c r="I2" s="64"/>
      <c r="J2" s="64"/>
      <c r="K2" s="64"/>
      <c r="L2" s="652"/>
    </row>
    <row r="3" spans="2:12" ht="16.5" thickBot="1" x14ac:dyDescent="0.3">
      <c r="B3" s="64"/>
      <c r="C3" s="697" t="s">
        <v>361</v>
      </c>
      <c r="D3" s="721"/>
      <c r="E3" s="721"/>
      <c r="F3" s="721"/>
      <c r="G3" s="722"/>
      <c r="H3" s="646"/>
      <c r="I3" s="646"/>
      <c r="J3" s="648"/>
      <c r="K3" s="648"/>
      <c r="L3" s="653"/>
    </row>
    <row r="4" spans="2:12" ht="15" customHeight="1" thickBot="1" x14ac:dyDescent="0.3">
      <c r="B4" s="64"/>
      <c r="C4" s="64"/>
      <c r="D4" s="64"/>
      <c r="E4" s="64"/>
      <c r="F4" s="64"/>
      <c r="G4" s="64"/>
      <c r="H4" s="258"/>
      <c r="I4" s="258"/>
      <c r="J4" s="65"/>
      <c r="K4" s="65"/>
      <c r="L4" s="652"/>
    </row>
    <row r="5" spans="2:12" ht="38.25" customHeight="1" x14ac:dyDescent="0.25">
      <c r="B5" s="64"/>
      <c r="C5" s="712" t="s">
        <v>507</v>
      </c>
      <c r="D5" s="713"/>
      <c r="E5" s="713"/>
      <c r="F5" s="713"/>
      <c r="G5" s="714"/>
      <c r="H5" s="647"/>
      <c r="I5" s="647"/>
      <c r="J5" s="64"/>
      <c r="K5" s="64"/>
      <c r="L5" s="258"/>
    </row>
    <row r="6" spans="2:12" ht="38.25" customHeight="1" x14ac:dyDescent="0.25">
      <c r="B6" s="64"/>
      <c r="C6" s="715"/>
      <c r="D6" s="716"/>
      <c r="E6" s="716"/>
      <c r="F6" s="716"/>
      <c r="G6" s="717"/>
      <c r="H6" s="647"/>
      <c r="I6" s="647"/>
      <c r="J6" s="64"/>
      <c r="K6" s="64"/>
      <c r="L6" s="258"/>
    </row>
    <row r="7" spans="2:12" ht="107.25" customHeight="1" thickBot="1" x14ac:dyDescent="0.3">
      <c r="B7" s="64"/>
      <c r="C7" s="718"/>
      <c r="D7" s="719"/>
      <c r="E7" s="719"/>
      <c r="F7" s="719"/>
      <c r="G7" s="720"/>
      <c r="H7" s="647"/>
      <c r="I7" s="647"/>
      <c r="J7" s="64"/>
      <c r="K7" s="64"/>
      <c r="L7" s="258"/>
    </row>
    <row r="8" spans="2:12" ht="15" x14ac:dyDescent="0.25">
      <c r="B8" s="64"/>
      <c r="C8" s="64"/>
      <c r="D8" s="64"/>
      <c r="E8" s="64"/>
      <c r="F8" s="64"/>
      <c r="G8" s="64"/>
      <c r="H8" s="64"/>
      <c r="I8" s="64"/>
      <c r="J8" s="64"/>
      <c r="K8" s="64"/>
      <c r="L8" s="258"/>
    </row>
    <row r="9" spans="2:12" ht="15" x14ac:dyDescent="0.25">
      <c r="B9" s="64"/>
      <c r="C9" s="64"/>
      <c r="D9" s="64"/>
      <c r="E9" s="64"/>
      <c r="F9" s="64"/>
      <c r="G9" s="64"/>
      <c r="H9" s="64"/>
      <c r="I9" s="64"/>
      <c r="J9" s="64"/>
      <c r="K9" s="64"/>
      <c r="L9" s="258"/>
    </row>
    <row r="10" spans="2:12" ht="15" customHeight="1" x14ac:dyDescent="0.25">
      <c r="B10" s="64"/>
      <c r="C10" s="64"/>
      <c r="D10" s="64"/>
      <c r="E10" s="64"/>
      <c r="F10" s="517"/>
      <c r="G10" s="517"/>
      <c r="H10" s="517"/>
      <c r="I10" s="517"/>
      <c r="J10" s="64"/>
      <c r="K10" s="64"/>
      <c r="L10" s="258"/>
    </row>
    <row r="11" spans="2:12" ht="15.75" thickBot="1" x14ac:dyDescent="0.3">
      <c r="B11" s="64"/>
      <c r="C11" s="67" t="s">
        <v>296</v>
      </c>
      <c r="D11" s="64"/>
      <c r="E11" s="64"/>
      <c r="F11" s="479" t="s">
        <v>292</v>
      </c>
      <c r="G11" s="516"/>
      <c r="H11" s="516"/>
      <c r="I11" s="516"/>
      <c r="J11" s="64"/>
      <c r="K11" s="64"/>
      <c r="L11" s="258"/>
    </row>
    <row r="12" spans="2:12" ht="15" x14ac:dyDescent="0.25">
      <c r="B12" s="64"/>
      <c r="C12" s="303" t="s">
        <v>273</v>
      </c>
      <c r="D12" s="306" t="s">
        <v>473</v>
      </c>
      <c r="E12" s="64"/>
      <c r="F12" s="518" t="s">
        <v>295</v>
      </c>
      <c r="G12" s="519">
        <v>1</v>
      </c>
      <c r="H12" s="519"/>
      <c r="I12" s="519"/>
      <c r="J12" s="64"/>
      <c r="K12" s="64"/>
      <c r="L12" s="258"/>
    </row>
    <row r="13" spans="2:12" ht="60" x14ac:dyDescent="0.25">
      <c r="B13" s="64"/>
      <c r="C13" s="304" t="s">
        <v>274</v>
      </c>
      <c r="D13" s="228" t="s">
        <v>618</v>
      </c>
      <c r="E13" s="64"/>
      <c r="F13" s="518" t="s">
        <v>315</v>
      </c>
      <c r="G13" s="519">
        <v>1</v>
      </c>
      <c r="H13" s="519"/>
      <c r="I13" s="519"/>
      <c r="J13" s="64"/>
      <c r="K13" s="64"/>
      <c r="L13" s="258"/>
    </row>
    <row r="14" spans="2:12" ht="15" x14ac:dyDescent="0.25">
      <c r="B14" s="64"/>
      <c r="C14" s="304" t="s">
        <v>271</v>
      </c>
      <c r="D14" s="228" t="s">
        <v>617</v>
      </c>
      <c r="E14" s="64"/>
      <c r="F14" s="518" t="s">
        <v>275</v>
      </c>
      <c r="G14" s="520">
        <f>IFERROR(VLOOKUP(TEXT($D$12,"@"),$C$45:$J$51,4,0),0)</f>
        <v>0</v>
      </c>
      <c r="H14" s="520"/>
      <c r="I14" s="520"/>
      <c r="J14" s="64"/>
      <c r="K14" s="64"/>
      <c r="L14" s="258"/>
    </row>
    <row r="15" spans="2:12" ht="15" x14ac:dyDescent="0.25">
      <c r="B15" s="64"/>
      <c r="C15" s="304" t="s">
        <v>272</v>
      </c>
      <c r="D15" s="228" t="s">
        <v>528</v>
      </c>
      <c r="E15" s="65"/>
      <c r="F15" s="518" t="s">
        <v>293</v>
      </c>
      <c r="G15" s="520">
        <f>IFERROR(VLOOKUP(TEXT($D$12,"@"),$C$45:$J$51,5,0),0)</f>
        <v>0</v>
      </c>
      <c r="H15" s="520"/>
      <c r="I15" s="520"/>
      <c r="J15" s="64"/>
      <c r="K15" s="64"/>
      <c r="L15" s="258"/>
    </row>
    <row r="16" spans="2:12" ht="15.75" thickBot="1" x14ac:dyDescent="0.3">
      <c r="B16" s="64"/>
      <c r="C16" s="305" t="s">
        <v>354</v>
      </c>
      <c r="D16" s="229" t="s">
        <v>616</v>
      </c>
      <c r="E16" s="65"/>
      <c r="F16" s="518" t="s">
        <v>282</v>
      </c>
      <c r="G16" s="520">
        <f>IFERROR(VLOOKUP(TEXT($D$12,"@"),$C$45:$J$51,6,0),0)</f>
        <v>0</v>
      </c>
      <c r="H16" s="520"/>
      <c r="I16" s="520"/>
      <c r="J16" s="64"/>
      <c r="K16" s="64"/>
      <c r="L16" s="258"/>
    </row>
    <row r="17" spans="2:21" ht="15" customHeight="1" x14ac:dyDescent="0.25">
      <c r="B17" s="64"/>
      <c r="C17" s="65"/>
      <c r="D17" s="254"/>
      <c r="E17" s="65"/>
      <c r="F17" s="518" t="s">
        <v>444</v>
      </c>
      <c r="G17" s="520" t="s">
        <v>81</v>
      </c>
      <c r="H17" s="520"/>
      <c r="I17" s="520"/>
      <c r="J17" s="64"/>
      <c r="K17" s="64"/>
      <c r="L17" s="258"/>
    </row>
    <row r="18" spans="2:21" ht="15" customHeight="1" x14ac:dyDescent="0.25">
      <c r="B18" s="64"/>
      <c r="C18" s="65"/>
      <c r="D18" s="65"/>
      <c r="E18" s="64"/>
      <c r="F18" s="518" t="s">
        <v>324</v>
      </c>
      <c r="G18" s="520" t="s">
        <v>81</v>
      </c>
      <c r="H18" s="520"/>
      <c r="I18" s="520"/>
      <c r="J18" s="64"/>
      <c r="K18" s="64"/>
      <c r="L18" s="258"/>
      <c r="N18" s="260" t="s">
        <v>419</v>
      </c>
      <c r="O18" s="260" t="s">
        <v>404</v>
      </c>
      <c r="P18" s="259" t="s">
        <v>403</v>
      </c>
      <c r="Q18" s="259" t="s">
        <v>409</v>
      </c>
      <c r="R18" s="259" t="s">
        <v>408</v>
      </c>
      <c r="S18" s="259" t="s">
        <v>504</v>
      </c>
    </row>
    <row r="19" spans="2:21" ht="27.75" customHeight="1" thickBot="1" x14ac:dyDescent="0.3">
      <c r="B19" s="64"/>
      <c r="C19" s="723" t="s">
        <v>447</v>
      </c>
      <c r="D19" s="724"/>
      <c r="E19" s="64"/>
      <c r="F19" s="250"/>
      <c r="G19" s="251"/>
      <c r="H19" s="251"/>
      <c r="I19" s="251"/>
      <c r="J19" s="64"/>
      <c r="K19" s="64"/>
      <c r="L19" s="258"/>
    </row>
    <row r="20" spans="2:21" s="143" customFormat="1" ht="35.25" customHeight="1" thickBot="1" x14ac:dyDescent="0.3">
      <c r="B20" s="109"/>
      <c r="C20" s="310" t="s">
        <v>417</v>
      </c>
      <c r="D20" s="323" t="s">
        <v>404</v>
      </c>
      <c r="E20" s="324" t="s">
        <v>403</v>
      </c>
      <c r="F20" s="325" t="s">
        <v>409</v>
      </c>
      <c r="G20" s="649" t="s">
        <v>408</v>
      </c>
      <c r="H20" s="650" t="s">
        <v>508</v>
      </c>
      <c r="I20" s="650" t="s">
        <v>509</v>
      </c>
      <c r="J20" s="651" t="s">
        <v>511</v>
      </c>
      <c r="K20" s="661" t="s">
        <v>510</v>
      </c>
      <c r="L20" s="252"/>
      <c r="N20" s="293">
        <v>0</v>
      </c>
      <c r="O20" s="293">
        <v>0</v>
      </c>
      <c r="P20" s="293">
        <v>0</v>
      </c>
      <c r="Q20" s="293">
        <v>0</v>
      </c>
      <c r="R20" s="293">
        <v>0</v>
      </c>
      <c r="S20" s="293">
        <v>0</v>
      </c>
      <c r="T20" s="99"/>
      <c r="U20" s="99"/>
    </row>
    <row r="21" spans="2:21" s="143" customFormat="1" ht="15" customHeight="1" x14ac:dyDescent="0.25">
      <c r="B21" s="357">
        <v>1</v>
      </c>
      <c r="C21" s="654" t="str">
        <f>IF(D15="","",D15)</f>
        <v>University of Liverpool</v>
      </c>
      <c r="D21" s="309" t="s">
        <v>422</v>
      </c>
      <c r="E21" s="309" t="s">
        <v>406</v>
      </c>
      <c r="F21" s="655" t="str">
        <f>IF(ISNA(MATCH(E21,$D$55:$D$200,0)),"No","Yes")</f>
        <v>No</v>
      </c>
      <c r="G21" s="656" t="str">
        <f t="shared" ref="G21:G40" si="0">IFERROR(VLOOKUP(E21,$D$53:$E$199,2,0),"")</f>
        <v>N/A</v>
      </c>
      <c r="H21" s="657" t="str">
        <f t="shared" ref="H21:H22" si="1">IF($F21="No","N/A","")</f>
        <v>N/A</v>
      </c>
      <c r="I21" s="657" t="str">
        <f t="shared" ref="I21:K40" si="2">IF($F21="No","N/A","")</f>
        <v>N/A</v>
      </c>
      <c r="J21" s="657" t="str">
        <f t="shared" si="2"/>
        <v>N/A</v>
      </c>
      <c r="K21" s="662" t="str">
        <f t="shared" si="2"/>
        <v>N/A</v>
      </c>
      <c r="L21" s="109"/>
      <c r="N21" s="263">
        <f>IF(COUNTIF(C$20:C21,C21)=1,N20+1,N20)</f>
        <v>1</v>
      </c>
      <c r="O21" s="263">
        <f>IF(COUNTIF(D$20:D21,D21)=1,O20+1,O20)</f>
        <v>1</v>
      </c>
      <c r="P21" s="263">
        <f>IF(COUNTIF(E$20:E21,E21)=1,P20+1,P20)</f>
        <v>1</v>
      </c>
      <c r="Q21" s="263">
        <f>IF(COUNTIF(F$20:F21,F21)=1,Q20+1,Q20)</f>
        <v>1</v>
      </c>
      <c r="R21" s="263">
        <f>IF(AND(COUNTIF(G$20:G21,G21)=1,G21&lt;&gt;"No"),R20+1,R20)</f>
        <v>1</v>
      </c>
      <c r="S21" s="16">
        <f>IF(AND(COUNTIF(C$20:C21,C21)=1,F21&lt;&gt;"no"),S20+1,S20)</f>
        <v>0</v>
      </c>
    </row>
    <row r="22" spans="2:21" s="143" customFormat="1" ht="15" customHeight="1" x14ac:dyDescent="0.25">
      <c r="B22" s="357">
        <v>2</v>
      </c>
      <c r="C22" s="291" t="s">
        <v>518</v>
      </c>
      <c r="D22" s="309" t="s">
        <v>422</v>
      </c>
      <c r="E22" s="657" t="s">
        <v>406</v>
      </c>
      <c r="F22" s="419" t="str">
        <f t="shared" ref="F22:F40" si="3">IF(ISNA(MATCH(E22,$D$55:$D$200,0)),"No","Yes")</f>
        <v>No</v>
      </c>
      <c r="G22" s="658" t="str">
        <f t="shared" si="0"/>
        <v>N/A</v>
      </c>
      <c r="H22" s="657" t="str">
        <f t="shared" si="1"/>
        <v>N/A</v>
      </c>
      <c r="I22" s="657" t="str">
        <f t="shared" si="2"/>
        <v>N/A</v>
      </c>
      <c r="J22" s="657" t="str">
        <f t="shared" si="2"/>
        <v>N/A</v>
      </c>
      <c r="K22" s="662" t="str">
        <f t="shared" si="2"/>
        <v>N/A</v>
      </c>
      <c r="L22" s="109"/>
      <c r="N22" s="263">
        <f>IF(COUNTIF(C$20:C22,C22)=1,N21+1,N21)</f>
        <v>2</v>
      </c>
      <c r="O22" s="263">
        <f>IF(COUNTIF(D$20:D22,D22)=1,O21+1,O21)</f>
        <v>1</v>
      </c>
      <c r="P22" s="263">
        <f>IF(COUNTIF(E$20:E22,E22)=1,P21+1,P21)</f>
        <v>1</v>
      </c>
      <c r="Q22" s="263">
        <f>IF(COUNTIF(F$20:F22,F22)=1,Q21+1,Q21)</f>
        <v>1</v>
      </c>
      <c r="R22" s="263">
        <f>IF(AND(COUNTIF(G$20:G22,G22)=1,G22&lt;&gt;"No"),R21+1,R21)</f>
        <v>1</v>
      </c>
      <c r="S22" s="16">
        <f>IF(AND(COUNTIF(C$20:C22,C22)=1,F22&lt;&gt;"no"),S21+1,S21)</f>
        <v>0</v>
      </c>
    </row>
    <row r="23" spans="2:21" s="143" customFormat="1" ht="15" customHeight="1" x14ac:dyDescent="0.25">
      <c r="B23" s="357">
        <v>3</v>
      </c>
      <c r="C23" s="291" t="s">
        <v>527</v>
      </c>
      <c r="D23" s="309" t="s">
        <v>495</v>
      </c>
      <c r="E23" s="657" t="s">
        <v>232</v>
      </c>
      <c r="F23" s="419" t="str">
        <f t="shared" si="3"/>
        <v>Yes</v>
      </c>
      <c r="G23" s="658" t="str">
        <f t="shared" si="0"/>
        <v>Lower Middle Income Countries and Territories</v>
      </c>
      <c r="H23" s="657" t="s">
        <v>529</v>
      </c>
      <c r="I23" s="657">
        <v>191.34200000000001</v>
      </c>
      <c r="J23" s="657" t="s">
        <v>596</v>
      </c>
      <c r="K23" s="662">
        <v>43708</v>
      </c>
      <c r="L23" s="109"/>
      <c r="N23" s="263">
        <f>IF(COUNTIF(C$20:C23,C23)=1,N22+1,N22)</f>
        <v>3</v>
      </c>
      <c r="O23" s="263">
        <f>IF(COUNTIF(D$20:D23,D23)=1,O22+1,O22)</f>
        <v>2</v>
      </c>
      <c r="P23" s="263">
        <f>IF(COUNTIF(E$20:E23,E23)=1,P22+1,P22)</f>
        <v>2</v>
      </c>
      <c r="Q23" s="263">
        <f>IF(COUNTIF(F$20:F23,F23)=1,Q22+1,Q22)</f>
        <v>2</v>
      </c>
      <c r="R23" s="263">
        <f>IF(AND(COUNTIF(G$20:G23,G23)=1,G23&lt;&gt;"No"),R22+1,R22)</f>
        <v>2</v>
      </c>
      <c r="S23" s="16">
        <f>IF(AND(COUNTIF(C$20:C23,C23)=1,F23&lt;&gt;"no"),S22+1,S22)</f>
        <v>1</v>
      </c>
    </row>
    <row r="24" spans="2:21" s="143" customFormat="1" ht="15" customHeight="1" x14ac:dyDescent="0.25">
      <c r="B24" s="357">
        <v>4</v>
      </c>
      <c r="C24" s="291"/>
      <c r="D24" s="309"/>
      <c r="E24" s="657"/>
      <c r="F24" s="419" t="str">
        <f t="shared" si="3"/>
        <v>No</v>
      </c>
      <c r="G24" s="658" t="str">
        <f t="shared" si="0"/>
        <v/>
      </c>
      <c r="H24" s="657"/>
      <c r="I24" s="657"/>
      <c r="J24" s="657"/>
      <c r="K24" s="662"/>
      <c r="L24" s="109"/>
      <c r="N24" s="263">
        <f>IF(COUNTIF(C$20:C24,C24)=1,N23+1,N23)</f>
        <v>3</v>
      </c>
      <c r="O24" s="263">
        <f>IF(COUNTIF(D$20:D24,D24)=1,O23+1,O23)</f>
        <v>2</v>
      </c>
      <c r="P24" s="263">
        <f>IF(COUNTIF(E$20:E24,E24)=1,P23+1,P23)</f>
        <v>2</v>
      </c>
      <c r="Q24" s="263">
        <f>IF(COUNTIF(F$20:F24,F24)=1,Q23+1,Q23)</f>
        <v>2</v>
      </c>
      <c r="R24" s="263">
        <f>IF(AND(COUNTIF(G$20:G24,G24)=1,G24&lt;&gt;"No"),R23+1,R23)</f>
        <v>3</v>
      </c>
      <c r="S24" s="16">
        <f>IF(AND(COUNTIF(C$20:C24,C24)=1,F24&lt;&gt;"no"),S23+1,S23)</f>
        <v>1</v>
      </c>
    </row>
    <row r="25" spans="2:21" s="143" customFormat="1" ht="30" x14ac:dyDescent="0.25">
      <c r="B25" s="357">
        <v>5</v>
      </c>
      <c r="C25" s="291" t="s">
        <v>564</v>
      </c>
      <c r="D25" s="309" t="s">
        <v>498</v>
      </c>
      <c r="E25" s="657" t="s">
        <v>228</v>
      </c>
      <c r="F25" s="419" t="str">
        <f t="shared" si="3"/>
        <v>Yes</v>
      </c>
      <c r="G25" s="658" t="str">
        <f t="shared" si="0"/>
        <v>Least Developed Countries</v>
      </c>
      <c r="H25" s="657" t="s">
        <v>597</v>
      </c>
      <c r="I25" s="657">
        <v>137.655</v>
      </c>
      <c r="J25" s="657" t="s">
        <v>596</v>
      </c>
      <c r="K25" s="662">
        <v>43708</v>
      </c>
      <c r="L25" s="109"/>
      <c r="N25" s="263">
        <f>IF(COUNTIF(C$20:C25,C25)=1,N24+1,N24)</f>
        <v>4</v>
      </c>
      <c r="O25" s="263">
        <f>IF(COUNTIF(D$20:D25,D25)=1,O24+1,O24)</f>
        <v>3</v>
      </c>
      <c r="P25" s="263">
        <f>IF(COUNTIF(E$20:E25,E25)=1,P24+1,P24)</f>
        <v>3</v>
      </c>
      <c r="Q25" s="263">
        <f>IF(COUNTIF(F$20:F25,F25)=1,Q24+1,Q24)</f>
        <v>2</v>
      </c>
      <c r="R25" s="263">
        <f>IF(AND(COUNTIF(G$20:G25,G25)=1,G25&lt;&gt;"No"),R24+1,R24)</f>
        <v>4</v>
      </c>
      <c r="S25" s="16">
        <f>IF(AND(COUNTIF(C$20:C25,C25)=1,F25&lt;&gt;"no"),S24+1,S24)</f>
        <v>2</v>
      </c>
    </row>
    <row r="26" spans="2:21" s="143" customFormat="1" ht="30" x14ac:dyDescent="0.25">
      <c r="B26" s="357">
        <v>6</v>
      </c>
      <c r="C26" s="291" t="s">
        <v>565</v>
      </c>
      <c r="D26" s="309" t="s">
        <v>499</v>
      </c>
      <c r="E26" s="657" t="s">
        <v>157</v>
      </c>
      <c r="F26" s="419" t="str">
        <f t="shared" si="3"/>
        <v>Yes</v>
      </c>
      <c r="G26" s="658" t="str">
        <f t="shared" si="0"/>
        <v>Least Developed Countries</v>
      </c>
      <c r="H26" s="657" t="s">
        <v>598</v>
      </c>
      <c r="I26" s="657">
        <v>100.949</v>
      </c>
      <c r="J26" s="657" t="s">
        <v>596</v>
      </c>
      <c r="K26" s="662">
        <v>43708</v>
      </c>
      <c r="L26" s="109"/>
      <c r="N26" s="263">
        <f>IF(COUNTIF(C$20:C26,C26)=1,N25+1,N25)</f>
        <v>5</v>
      </c>
      <c r="O26" s="263">
        <f>IF(COUNTIF(D$20:D26,D26)=1,O25+1,O25)</f>
        <v>4</v>
      </c>
      <c r="P26" s="263">
        <f>IF(COUNTIF(E$20:E26,E26)=1,P25+1,P25)</f>
        <v>4</v>
      </c>
      <c r="Q26" s="263">
        <f>IF(COUNTIF(F$20:F26,F26)=1,Q25+1,Q25)</f>
        <v>2</v>
      </c>
      <c r="R26" s="263">
        <f>IF(AND(COUNTIF(G$20:G26,G26)=1,G26&lt;&gt;"No"),R25+1,R25)</f>
        <v>4</v>
      </c>
      <c r="S26" s="16">
        <f>IF(AND(COUNTIF(C$20:C26,C26)=1,F26&lt;&gt;"no"),S25+1,S25)</f>
        <v>3</v>
      </c>
    </row>
    <row r="27" spans="2:21" s="143" customFormat="1" ht="30" x14ac:dyDescent="0.25">
      <c r="B27" s="357">
        <v>7</v>
      </c>
      <c r="C27" s="291" t="s">
        <v>566</v>
      </c>
      <c r="D27" s="309" t="s">
        <v>495</v>
      </c>
      <c r="E27" s="657" t="s">
        <v>250</v>
      </c>
      <c r="F27" s="419" t="str">
        <f t="shared" si="3"/>
        <v>Yes</v>
      </c>
      <c r="G27" s="658" t="str">
        <f t="shared" si="0"/>
        <v>Lower Middle Income Countries and Territories</v>
      </c>
      <c r="H27" s="657" t="s">
        <v>599</v>
      </c>
      <c r="I27" s="657">
        <v>217.87700000000001</v>
      </c>
      <c r="J27" s="657" t="s">
        <v>596</v>
      </c>
      <c r="K27" s="662">
        <v>43708</v>
      </c>
      <c r="L27" s="109"/>
      <c r="N27" s="263">
        <f>IF(COUNTIF(C$20:C27,C27)=1,N26+1,N26)</f>
        <v>6</v>
      </c>
      <c r="O27" s="263">
        <f>IF(COUNTIF(D$20:D27,D27)=1,O26+1,O26)</f>
        <v>4</v>
      </c>
      <c r="P27" s="263">
        <f>IF(COUNTIF(E$20:E27,E27)=1,P26+1,P26)</f>
        <v>5</v>
      </c>
      <c r="Q27" s="263">
        <f>IF(COUNTIF(F$20:F27,F27)=1,Q26+1,Q26)</f>
        <v>2</v>
      </c>
      <c r="R27" s="263">
        <f>IF(AND(COUNTIF(G$20:G27,G27)=1,G27&lt;&gt;"No"),R26+1,R26)</f>
        <v>4</v>
      </c>
      <c r="S27" s="16">
        <f>IF(AND(COUNTIF(C$20:C27,C27)=1,F27&lt;&gt;"no"),S26+1,S26)</f>
        <v>4</v>
      </c>
    </row>
    <row r="28" spans="2:21" s="143" customFormat="1" ht="15" x14ac:dyDescent="0.25">
      <c r="B28" s="357">
        <v>8</v>
      </c>
      <c r="C28" s="291"/>
      <c r="D28" s="309"/>
      <c r="E28" s="657"/>
      <c r="F28" s="419" t="str">
        <f t="shared" si="3"/>
        <v>No</v>
      </c>
      <c r="G28" s="658" t="str">
        <f t="shared" si="0"/>
        <v/>
      </c>
      <c r="H28" s="657" t="str">
        <f t="shared" ref="H28:H40" si="4">IF($F28="No","N/A","")</f>
        <v>N/A</v>
      </c>
      <c r="I28" s="657" t="str">
        <f t="shared" si="2"/>
        <v>N/A</v>
      </c>
      <c r="J28" s="657" t="str">
        <f t="shared" si="2"/>
        <v>N/A</v>
      </c>
      <c r="K28" s="662" t="str">
        <f t="shared" si="2"/>
        <v>N/A</v>
      </c>
      <c r="L28" s="109"/>
      <c r="N28" s="263">
        <f>IF(COUNTIF(C$20:C28,C28)=1,N27+1,N27)</f>
        <v>6</v>
      </c>
      <c r="O28" s="263">
        <f>IF(COUNTIF(D$20:D28,D28)=1,O27+1,O27)</f>
        <v>4</v>
      </c>
      <c r="P28" s="263">
        <f>IF(COUNTIF(E$20:E28,E28)=1,P27+1,P27)</f>
        <v>5</v>
      </c>
      <c r="Q28" s="263">
        <f>IF(COUNTIF(F$20:F28,F28)=1,Q27+1,Q27)</f>
        <v>2</v>
      </c>
      <c r="R28" s="263">
        <f>IF(AND(COUNTIF(G$20:G28,G28)=1,G28&lt;&gt;"No"),R27+1,R27)</f>
        <v>4</v>
      </c>
      <c r="S28" s="16">
        <f>IF(AND(COUNTIF(C$20:C28,C28)=1,F28&lt;&gt;"no"),S27+1,S27)</f>
        <v>4</v>
      </c>
    </row>
    <row r="29" spans="2:21" s="143" customFormat="1" ht="15" x14ac:dyDescent="0.25">
      <c r="B29" s="357">
        <v>9</v>
      </c>
      <c r="C29" s="291"/>
      <c r="D29" s="309"/>
      <c r="E29" s="657"/>
      <c r="F29" s="419" t="str">
        <f t="shared" si="3"/>
        <v>No</v>
      </c>
      <c r="G29" s="658" t="str">
        <f t="shared" si="0"/>
        <v/>
      </c>
      <c r="H29" s="657" t="str">
        <f t="shared" si="4"/>
        <v>N/A</v>
      </c>
      <c r="I29" s="657" t="str">
        <f t="shared" si="2"/>
        <v>N/A</v>
      </c>
      <c r="J29" s="657" t="str">
        <f t="shared" si="2"/>
        <v>N/A</v>
      </c>
      <c r="K29" s="662" t="str">
        <f t="shared" si="2"/>
        <v>N/A</v>
      </c>
      <c r="L29" s="109"/>
      <c r="N29" s="263">
        <f>IF(COUNTIF(C$20:C29,C29)=1,N28+1,N28)</f>
        <v>6</v>
      </c>
      <c r="O29" s="263">
        <f>IF(COUNTIF(D$20:D29,D29)=1,O28+1,O28)</f>
        <v>4</v>
      </c>
      <c r="P29" s="263">
        <f>IF(COUNTIF(E$20:E29,E29)=1,P28+1,P28)</f>
        <v>5</v>
      </c>
      <c r="Q29" s="263">
        <f>IF(COUNTIF(F$20:F29,F29)=1,Q28+1,Q28)</f>
        <v>2</v>
      </c>
      <c r="R29" s="263">
        <f>IF(AND(COUNTIF(G$20:G29,G29)=1,G29&lt;&gt;"No"),R28+1,R28)</f>
        <v>4</v>
      </c>
      <c r="S29" s="16">
        <f>IF(AND(COUNTIF(C$20:C29,C29)=1,F29&lt;&gt;"no"),S28+1,S28)</f>
        <v>4</v>
      </c>
    </row>
    <row r="30" spans="2:21" s="143" customFormat="1" ht="15" x14ac:dyDescent="0.25">
      <c r="B30" s="357">
        <v>10</v>
      </c>
      <c r="C30" s="291"/>
      <c r="D30" s="309"/>
      <c r="E30" s="657"/>
      <c r="F30" s="419" t="str">
        <f t="shared" si="3"/>
        <v>No</v>
      </c>
      <c r="G30" s="658" t="str">
        <f t="shared" si="0"/>
        <v/>
      </c>
      <c r="H30" s="657" t="str">
        <f t="shared" si="4"/>
        <v>N/A</v>
      </c>
      <c r="I30" s="657" t="str">
        <f t="shared" si="2"/>
        <v>N/A</v>
      </c>
      <c r="J30" s="657" t="str">
        <f t="shared" si="2"/>
        <v>N/A</v>
      </c>
      <c r="K30" s="662" t="str">
        <f t="shared" si="2"/>
        <v>N/A</v>
      </c>
      <c r="L30" s="109"/>
      <c r="N30" s="263">
        <f>IF(COUNTIF(C$20:C30,C30)=1,N29+1,N29)</f>
        <v>6</v>
      </c>
      <c r="O30" s="263">
        <f>IF(COUNTIF(D$20:D30,D30)=1,O29+1,O29)</f>
        <v>4</v>
      </c>
      <c r="P30" s="263">
        <f>IF(COUNTIF(E$20:E30,E30)=1,P29+1,P29)</f>
        <v>5</v>
      </c>
      <c r="Q30" s="263">
        <f>IF(COUNTIF(F$20:F30,F30)=1,Q29+1,Q29)</f>
        <v>2</v>
      </c>
      <c r="R30" s="263">
        <f>IF(AND(COUNTIF(G$20:G30,G30)=1,G30&lt;&gt;"No"),R29+1,R29)</f>
        <v>4</v>
      </c>
      <c r="S30" s="16">
        <f>IF(AND(COUNTIF(C$20:C30,C30)=1,F30&lt;&gt;"no"),S29+1,S29)</f>
        <v>4</v>
      </c>
    </row>
    <row r="31" spans="2:21" s="143" customFormat="1" ht="15" x14ac:dyDescent="0.25">
      <c r="B31" s="357">
        <v>11</v>
      </c>
      <c r="C31" s="291"/>
      <c r="D31" s="309"/>
      <c r="E31" s="657"/>
      <c r="F31" s="419" t="str">
        <f t="shared" si="3"/>
        <v>No</v>
      </c>
      <c r="G31" s="658" t="str">
        <f t="shared" si="0"/>
        <v/>
      </c>
      <c r="H31" s="657" t="str">
        <f t="shared" si="4"/>
        <v>N/A</v>
      </c>
      <c r="I31" s="657" t="str">
        <f t="shared" si="2"/>
        <v>N/A</v>
      </c>
      <c r="J31" s="657" t="str">
        <f t="shared" si="2"/>
        <v>N/A</v>
      </c>
      <c r="K31" s="662" t="str">
        <f t="shared" si="2"/>
        <v>N/A</v>
      </c>
      <c r="L31" s="109"/>
      <c r="N31" s="263">
        <f>IF(COUNTIF(C$20:C31,C31)=1,N30+1,N30)</f>
        <v>6</v>
      </c>
      <c r="O31" s="263">
        <f>IF(COUNTIF(D$20:D31,D31)=1,O30+1,O30)</f>
        <v>4</v>
      </c>
      <c r="P31" s="263">
        <f>IF(COUNTIF(E$20:E31,E31)=1,P30+1,P30)</f>
        <v>5</v>
      </c>
      <c r="Q31" s="263">
        <f>IF(COUNTIF(F$20:F31,F31)=1,Q30+1,Q30)</f>
        <v>2</v>
      </c>
      <c r="R31" s="263">
        <f>IF(AND(COUNTIF(G$20:G31,G31)=1,G31&lt;&gt;"No"),R30+1,R30)</f>
        <v>4</v>
      </c>
      <c r="S31" s="16">
        <f>IF(AND(COUNTIF(C$20:C31,C31)=1,F31&lt;&gt;"no"),S30+1,S30)</f>
        <v>4</v>
      </c>
    </row>
    <row r="32" spans="2:21" s="143" customFormat="1" ht="15" x14ac:dyDescent="0.25">
      <c r="B32" s="357">
        <v>12</v>
      </c>
      <c r="C32" s="291"/>
      <c r="D32" s="309"/>
      <c r="E32" s="657"/>
      <c r="F32" s="419" t="str">
        <f t="shared" si="3"/>
        <v>No</v>
      </c>
      <c r="G32" s="658" t="str">
        <f t="shared" si="0"/>
        <v/>
      </c>
      <c r="H32" s="657" t="str">
        <f t="shared" si="4"/>
        <v>N/A</v>
      </c>
      <c r="I32" s="657" t="str">
        <f t="shared" si="2"/>
        <v>N/A</v>
      </c>
      <c r="J32" s="657" t="str">
        <f t="shared" si="2"/>
        <v>N/A</v>
      </c>
      <c r="K32" s="662" t="str">
        <f t="shared" si="2"/>
        <v>N/A</v>
      </c>
      <c r="L32" s="109"/>
      <c r="N32" s="263">
        <f>IF(COUNTIF(C$20:C32,C32)=1,N31+1,N31)</f>
        <v>6</v>
      </c>
      <c r="O32" s="263">
        <f>IF(COUNTIF(D$20:D32,D32)=1,O31+1,O31)</f>
        <v>4</v>
      </c>
      <c r="P32" s="263">
        <f>IF(COUNTIF(E$20:E32,E32)=1,P31+1,P31)</f>
        <v>5</v>
      </c>
      <c r="Q32" s="263">
        <f>IF(COUNTIF(F$20:F32,F32)=1,Q31+1,Q31)</f>
        <v>2</v>
      </c>
      <c r="R32" s="263">
        <f>IF(AND(COUNTIF(G$20:G32,G32)=1,G32&lt;&gt;"No"),R31+1,R31)</f>
        <v>4</v>
      </c>
      <c r="S32" s="16">
        <f>IF(AND(COUNTIF(C$20:C32,C32)=1,F32&lt;&gt;"no"),S31+1,S31)</f>
        <v>4</v>
      </c>
    </row>
    <row r="33" spans="2:19" s="143" customFormat="1" ht="15" x14ac:dyDescent="0.25">
      <c r="B33" s="357">
        <v>13</v>
      </c>
      <c r="C33" s="291"/>
      <c r="D33" s="309"/>
      <c r="E33" s="657"/>
      <c r="F33" s="419" t="str">
        <f t="shared" si="3"/>
        <v>No</v>
      </c>
      <c r="G33" s="658" t="str">
        <f t="shared" si="0"/>
        <v/>
      </c>
      <c r="H33" s="657" t="str">
        <f t="shared" si="4"/>
        <v>N/A</v>
      </c>
      <c r="I33" s="657" t="str">
        <f t="shared" si="2"/>
        <v>N/A</v>
      </c>
      <c r="J33" s="657" t="str">
        <f t="shared" si="2"/>
        <v>N/A</v>
      </c>
      <c r="K33" s="662" t="str">
        <f t="shared" si="2"/>
        <v>N/A</v>
      </c>
      <c r="L33" s="109"/>
      <c r="N33" s="263">
        <f>IF(COUNTIF(C$20:C33,C33)=1,N32+1,N32)</f>
        <v>6</v>
      </c>
      <c r="O33" s="263">
        <f>IF(COUNTIF(D$20:D33,D33)=1,O32+1,O32)</f>
        <v>4</v>
      </c>
      <c r="P33" s="263">
        <f>IF(COUNTIF(E$20:E33,E33)=1,P32+1,P32)</f>
        <v>5</v>
      </c>
      <c r="Q33" s="263">
        <f>IF(COUNTIF(F$20:F33,F33)=1,Q32+1,Q32)</f>
        <v>2</v>
      </c>
      <c r="R33" s="263">
        <f>IF(AND(COUNTIF(G$20:G33,G33)=1,G33&lt;&gt;"No"),R32+1,R32)</f>
        <v>4</v>
      </c>
      <c r="S33" s="16">
        <f>IF(AND(COUNTIF(C$20:C33,C33)=1,F33&lt;&gt;"no"),S32+1,S32)</f>
        <v>4</v>
      </c>
    </row>
    <row r="34" spans="2:19" s="143" customFormat="1" ht="15" x14ac:dyDescent="0.25">
      <c r="B34" s="357">
        <v>14</v>
      </c>
      <c r="C34" s="291"/>
      <c r="D34" s="309"/>
      <c r="E34" s="657"/>
      <c r="F34" s="419" t="str">
        <f t="shared" si="3"/>
        <v>No</v>
      </c>
      <c r="G34" s="658" t="str">
        <f t="shared" si="0"/>
        <v/>
      </c>
      <c r="H34" s="657" t="str">
        <f t="shared" si="4"/>
        <v>N/A</v>
      </c>
      <c r="I34" s="657" t="str">
        <f t="shared" si="2"/>
        <v>N/A</v>
      </c>
      <c r="J34" s="657" t="str">
        <f t="shared" si="2"/>
        <v>N/A</v>
      </c>
      <c r="K34" s="662" t="str">
        <f t="shared" si="2"/>
        <v>N/A</v>
      </c>
      <c r="L34" s="109"/>
      <c r="N34" s="263">
        <f>IF(COUNTIF(C$20:C34,C34)=1,N33+1,N33)</f>
        <v>6</v>
      </c>
      <c r="O34" s="263">
        <f>IF(COUNTIF(D$20:D34,D34)=1,O33+1,O33)</f>
        <v>4</v>
      </c>
      <c r="P34" s="263">
        <f>IF(COUNTIF(E$20:E34,E34)=1,P33+1,P33)</f>
        <v>5</v>
      </c>
      <c r="Q34" s="263">
        <f>IF(COUNTIF(F$20:F34,F34)=1,Q33+1,Q33)</f>
        <v>2</v>
      </c>
      <c r="R34" s="263">
        <f>IF(AND(COUNTIF(G$20:G34,G34)=1,G34&lt;&gt;"No"),R33+1,R33)</f>
        <v>4</v>
      </c>
      <c r="S34" s="16">
        <f>IF(AND(COUNTIF(C$20:C34,C34)=1,F34&lt;&gt;"no"),S33+1,S33)</f>
        <v>4</v>
      </c>
    </row>
    <row r="35" spans="2:19" s="143" customFormat="1" ht="15" x14ac:dyDescent="0.25">
      <c r="B35" s="357">
        <v>15</v>
      </c>
      <c r="C35" s="291"/>
      <c r="D35" s="309"/>
      <c r="E35" s="657"/>
      <c r="F35" s="419" t="str">
        <f t="shared" si="3"/>
        <v>No</v>
      </c>
      <c r="G35" s="658" t="str">
        <f t="shared" si="0"/>
        <v/>
      </c>
      <c r="H35" s="657" t="str">
        <f t="shared" si="4"/>
        <v>N/A</v>
      </c>
      <c r="I35" s="657" t="str">
        <f t="shared" si="2"/>
        <v>N/A</v>
      </c>
      <c r="J35" s="657" t="str">
        <f t="shared" si="2"/>
        <v>N/A</v>
      </c>
      <c r="K35" s="662" t="str">
        <f t="shared" si="2"/>
        <v>N/A</v>
      </c>
      <c r="L35" s="109"/>
      <c r="N35" s="263">
        <f>IF(COUNTIF(C$20:C35,C35)=1,N34+1,N34)</f>
        <v>6</v>
      </c>
      <c r="O35" s="263">
        <f>IF(COUNTIF(D$20:D35,D35)=1,O34+1,O34)</f>
        <v>4</v>
      </c>
      <c r="P35" s="263">
        <f>IF(COUNTIF(E$20:E35,E35)=1,P34+1,P34)</f>
        <v>5</v>
      </c>
      <c r="Q35" s="263">
        <f>IF(COUNTIF(F$20:F35,F35)=1,Q34+1,Q34)</f>
        <v>2</v>
      </c>
      <c r="R35" s="263">
        <f>IF(AND(COUNTIF(G$20:G35,G35)=1,G35&lt;&gt;"No"),R34+1,R34)</f>
        <v>4</v>
      </c>
      <c r="S35" s="16">
        <f>IF(AND(COUNTIF(C$20:C35,C35)=1,F35&lt;&gt;"no"),S34+1,S34)</f>
        <v>4</v>
      </c>
    </row>
    <row r="36" spans="2:19" s="143" customFormat="1" ht="15" x14ac:dyDescent="0.25">
      <c r="B36" s="357">
        <v>16</v>
      </c>
      <c r="C36" s="291"/>
      <c r="D36" s="309"/>
      <c r="E36" s="657"/>
      <c r="F36" s="419" t="str">
        <f t="shared" si="3"/>
        <v>No</v>
      </c>
      <c r="G36" s="658" t="str">
        <f t="shared" si="0"/>
        <v/>
      </c>
      <c r="H36" s="657" t="str">
        <f t="shared" si="4"/>
        <v>N/A</v>
      </c>
      <c r="I36" s="657" t="str">
        <f t="shared" si="2"/>
        <v>N/A</v>
      </c>
      <c r="J36" s="657" t="str">
        <f t="shared" si="2"/>
        <v>N/A</v>
      </c>
      <c r="K36" s="662" t="str">
        <f t="shared" si="2"/>
        <v>N/A</v>
      </c>
      <c r="L36" s="109"/>
      <c r="N36" s="263">
        <f>IF(COUNTIF(C$20:C36,C36)=1,N35+1,N35)</f>
        <v>6</v>
      </c>
      <c r="O36" s="263">
        <f>IF(COUNTIF(D$20:D36,D36)=1,O35+1,O35)</f>
        <v>4</v>
      </c>
      <c r="P36" s="263">
        <f>IF(COUNTIF(E$20:E36,E36)=1,P35+1,P35)</f>
        <v>5</v>
      </c>
      <c r="Q36" s="263">
        <f>IF(COUNTIF(F$20:F36,F36)=1,Q35+1,Q35)</f>
        <v>2</v>
      </c>
      <c r="R36" s="263">
        <f>IF(AND(COUNTIF(G$20:G36,G36)=1,G36&lt;&gt;"No"),R35+1,R35)</f>
        <v>4</v>
      </c>
      <c r="S36" s="16">
        <f>IF(AND(COUNTIF(C$20:C36,C36)=1,F36&lt;&gt;"no"),S35+1,S35)</f>
        <v>4</v>
      </c>
    </row>
    <row r="37" spans="2:19" s="143" customFormat="1" ht="15" x14ac:dyDescent="0.25">
      <c r="B37" s="357">
        <v>17</v>
      </c>
      <c r="C37" s="291"/>
      <c r="D37" s="309"/>
      <c r="E37" s="657"/>
      <c r="F37" s="419" t="str">
        <f t="shared" si="3"/>
        <v>No</v>
      </c>
      <c r="G37" s="658" t="str">
        <f t="shared" si="0"/>
        <v/>
      </c>
      <c r="H37" s="657" t="str">
        <f t="shared" si="4"/>
        <v>N/A</v>
      </c>
      <c r="I37" s="657" t="str">
        <f t="shared" si="2"/>
        <v>N/A</v>
      </c>
      <c r="J37" s="657" t="str">
        <f t="shared" si="2"/>
        <v>N/A</v>
      </c>
      <c r="K37" s="662" t="str">
        <f t="shared" si="2"/>
        <v>N/A</v>
      </c>
      <c r="L37" s="109"/>
      <c r="N37" s="263">
        <f>IF(COUNTIF(C$20:C37,C37)=1,N36+1,N36)</f>
        <v>6</v>
      </c>
      <c r="O37" s="263">
        <f>IF(COUNTIF(D$20:D37,D37)=1,O36+1,O36)</f>
        <v>4</v>
      </c>
      <c r="P37" s="263">
        <f>IF(COUNTIF(E$20:E37,E37)=1,P36+1,P36)</f>
        <v>5</v>
      </c>
      <c r="Q37" s="263">
        <f>IF(COUNTIF(F$20:F37,F37)=1,Q36+1,Q36)</f>
        <v>2</v>
      </c>
      <c r="R37" s="263">
        <f>IF(AND(COUNTIF(G$20:G37,G37)=1,G37&lt;&gt;"No"),R36+1,R36)</f>
        <v>4</v>
      </c>
      <c r="S37" s="16">
        <f>IF(AND(COUNTIF(C$20:C37,C37)=1,F37&lt;&gt;"no"),S36+1,S36)</f>
        <v>4</v>
      </c>
    </row>
    <row r="38" spans="2:19" s="143" customFormat="1" ht="15" x14ac:dyDescent="0.25">
      <c r="B38" s="357">
        <v>18</v>
      </c>
      <c r="C38" s="291"/>
      <c r="D38" s="309"/>
      <c r="E38" s="657"/>
      <c r="F38" s="419" t="str">
        <f t="shared" si="3"/>
        <v>No</v>
      </c>
      <c r="G38" s="658" t="str">
        <f t="shared" si="0"/>
        <v/>
      </c>
      <c r="H38" s="657" t="str">
        <f t="shared" si="4"/>
        <v>N/A</v>
      </c>
      <c r="I38" s="657" t="str">
        <f t="shared" si="2"/>
        <v>N/A</v>
      </c>
      <c r="J38" s="657" t="str">
        <f t="shared" si="2"/>
        <v>N/A</v>
      </c>
      <c r="K38" s="662" t="str">
        <f t="shared" si="2"/>
        <v>N/A</v>
      </c>
      <c r="L38" s="109"/>
      <c r="N38" s="263">
        <f>IF(COUNTIF(C$20:C38,C38)=1,N37+1,N37)</f>
        <v>6</v>
      </c>
      <c r="O38" s="263">
        <f>IF(COUNTIF(D$20:D38,D38)=1,O37+1,O37)</f>
        <v>4</v>
      </c>
      <c r="P38" s="263">
        <f>IF(COUNTIF(E$20:E38,E38)=1,P37+1,P37)</f>
        <v>5</v>
      </c>
      <c r="Q38" s="263">
        <f>IF(COUNTIF(F$20:F38,F38)=1,Q37+1,Q37)</f>
        <v>2</v>
      </c>
      <c r="R38" s="263">
        <f>IF(AND(COUNTIF(G$20:G38,G38)=1,G38&lt;&gt;"No"),R37+1,R37)</f>
        <v>4</v>
      </c>
      <c r="S38" s="16">
        <f>IF(AND(COUNTIF(C$20:C38,C38)=1,F38&lt;&gt;"no"),S37+1,S37)</f>
        <v>4</v>
      </c>
    </row>
    <row r="39" spans="2:19" s="143" customFormat="1" ht="15" x14ac:dyDescent="0.25">
      <c r="B39" s="357">
        <v>19</v>
      </c>
      <c r="C39" s="291"/>
      <c r="D39" s="309"/>
      <c r="E39" s="657"/>
      <c r="F39" s="419" t="str">
        <f t="shared" si="3"/>
        <v>No</v>
      </c>
      <c r="G39" s="658" t="str">
        <f t="shared" si="0"/>
        <v/>
      </c>
      <c r="H39" s="657" t="str">
        <f t="shared" si="4"/>
        <v>N/A</v>
      </c>
      <c r="I39" s="657" t="str">
        <f t="shared" si="2"/>
        <v>N/A</v>
      </c>
      <c r="J39" s="657" t="str">
        <f t="shared" si="2"/>
        <v>N/A</v>
      </c>
      <c r="K39" s="662" t="str">
        <f t="shared" si="2"/>
        <v>N/A</v>
      </c>
      <c r="L39" s="109"/>
      <c r="N39" s="263">
        <f>IF(COUNTIF(C$20:C39,C39)=1,N38+1,N38)</f>
        <v>6</v>
      </c>
      <c r="O39" s="263">
        <f>IF(COUNTIF(D$20:D39,D39)=1,O38+1,O38)</f>
        <v>4</v>
      </c>
      <c r="P39" s="263">
        <f>IF(COUNTIF(E$20:E39,E39)=1,P38+1,P38)</f>
        <v>5</v>
      </c>
      <c r="Q39" s="263">
        <f>IF(COUNTIF(F$20:F39,F39)=1,Q38+1,Q38)</f>
        <v>2</v>
      </c>
      <c r="R39" s="263">
        <f>IF(AND(COUNTIF(G$20:G39,G39)=1,G39&lt;&gt;"No"),R38+1,R38)</f>
        <v>4</v>
      </c>
      <c r="S39" s="16">
        <f>IF(AND(COUNTIF(C$20:C39,C39)=1,F39&lt;&gt;"no"),S38+1,S38)</f>
        <v>4</v>
      </c>
    </row>
    <row r="40" spans="2:19" s="143" customFormat="1" ht="15.75" thickBot="1" x14ac:dyDescent="0.3">
      <c r="B40" s="357">
        <v>20</v>
      </c>
      <c r="C40" s="292"/>
      <c r="D40" s="515"/>
      <c r="E40" s="659"/>
      <c r="F40" s="420" t="str">
        <f t="shared" si="3"/>
        <v>No</v>
      </c>
      <c r="G40" s="660" t="str">
        <f t="shared" si="0"/>
        <v/>
      </c>
      <c r="H40" s="659" t="str">
        <f t="shared" si="4"/>
        <v>N/A</v>
      </c>
      <c r="I40" s="659" t="str">
        <f t="shared" si="2"/>
        <v>N/A</v>
      </c>
      <c r="J40" s="659" t="str">
        <f t="shared" si="2"/>
        <v>N/A</v>
      </c>
      <c r="K40" s="663" t="str">
        <f t="shared" si="2"/>
        <v>N/A</v>
      </c>
      <c r="L40" s="109"/>
      <c r="N40" s="263">
        <f>IF(COUNTIF(C$20:C40,C40)=1,N39+1,N39)</f>
        <v>6</v>
      </c>
      <c r="O40" s="263">
        <f>IF(COUNTIF(D$20:D40,D40)=1,O39+1,O39)</f>
        <v>4</v>
      </c>
      <c r="P40" s="263">
        <f>IF(COUNTIF(E$20:E40,E40)=1,P39+1,P39)</f>
        <v>5</v>
      </c>
      <c r="Q40" s="263">
        <f>IF(COUNTIF(F$20:F40,F40)=1,Q39+1,Q39)</f>
        <v>2</v>
      </c>
      <c r="R40" s="263">
        <f>IF(AND(COUNTIF(G$20:G40,G40)=1,G40&lt;&gt;"No"),R39+1,R39)</f>
        <v>4</v>
      </c>
      <c r="S40" s="16">
        <f>IF(AND(COUNTIF(C$20:C40,C40)=1,F40&lt;&gt;"no"),S39+1,S39)</f>
        <v>4</v>
      </c>
    </row>
    <row r="41" spans="2:19" ht="8.1" customHeight="1" x14ac:dyDescent="0.25">
      <c r="B41" s="64"/>
      <c r="C41" s="65"/>
      <c r="D41" s="65"/>
      <c r="E41" s="64"/>
      <c r="F41" s="65"/>
      <c r="G41" s="65"/>
      <c r="H41" s="65"/>
      <c r="I41" s="65"/>
      <c r="J41" s="64"/>
      <c r="K41" s="64"/>
      <c r="L41" s="258"/>
    </row>
    <row r="42" spans="2:19" ht="8.1" customHeight="1" x14ac:dyDescent="0.25">
      <c r="B42" s="107"/>
    </row>
    <row r="43" spans="2:19" ht="28.5" hidden="1" customHeight="1" x14ac:dyDescent="0.25">
      <c r="C43" s="107"/>
      <c r="D43" s="107"/>
      <c r="E43" s="107" t="s">
        <v>80</v>
      </c>
      <c r="F43" s="107"/>
      <c r="G43" s="107"/>
      <c r="J43" s="107"/>
      <c r="L43" s="107"/>
    </row>
    <row r="44" spans="2:19" ht="28.5" hidden="1" customHeight="1" x14ac:dyDescent="0.25">
      <c r="C44" t="s">
        <v>80</v>
      </c>
      <c r="D44" s="104" t="s">
        <v>281</v>
      </c>
      <c r="E44" t="s">
        <v>405</v>
      </c>
      <c r="F44" s="3" t="s">
        <v>275</v>
      </c>
      <c r="G44" s="3" t="s">
        <v>293</v>
      </c>
      <c r="H44" s="5"/>
      <c r="I44" s="5"/>
      <c r="J44" s="82" t="s">
        <v>294</v>
      </c>
      <c r="K44" s="82"/>
    </row>
    <row r="45" spans="2:19" ht="28.5" hidden="1" customHeight="1" x14ac:dyDescent="0.25">
      <c r="C45" t="s">
        <v>276</v>
      </c>
      <c r="D45" s="105">
        <v>0.8</v>
      </c>
      <c r="E45" t="s">
        <v>501</v>
      </c>
      <c r="F45" s="108" t="s">
        <v>81</v>
      </c>
      <c r="G45" s="108" t="s">
        <v>82</v>
      </c>
      <c r="H45" s="108"/>
      <c r="I45" s="108"/>
      <c r="J45" s="108" t="s">
        <v>81</v>
      </c>
      <c r="K45" s="108"/>
    </row>
    <row r="46" spans="2:19" ht="28.5" hidden="1" customHeight="1" x14ac:dyDescent="0.25">
      <c r="C46" t="s">
        <v>277</v>
      </c>
      <c r="D46" s="105">
        <v>1</v>
      </c>
      <c r="E46" t="s">
        <v>28</v>
      </c>
      <c r="F46" s="108" t="s">
        <v>82</v>
      </c>
      <c r="G46" s="108" t="s">
        <v>82</v>
      </c>
      <c r="H46" s="108"/>
      <c r="I46" s="108"/>
      <c r="J46" s="108" t="s">
        <v>81</v>
      </c>
      <c r="K46" s="108"/>
    </row>
    <row r="47" spans="2:19" ht="28.5" hidden="1" customHeight="1" x14ac:dyDescent="0.25">
      <c r="C47" t="s">
        <v>278</v>
      </c>
      <c r="D47" s="105">
        <v>1</v>
      </c>
      <c r="F47" s="108" t="s">
        <v>82</v>
      </c>
      <c r="G47" s="108" t="s">
        <v>82</v>
      </c>
      <c r="H47" s="108"/>
      <c r="I47" s="108"/>
      <c r="J47" s="108" t="s">
        <v>81</v>
      </c>
      <c r="K47" s="108"/>
    </row>
    <row r="48" spans="2:19" ht="28.5" hidden="1" customHeight="1" x14ac:dyDescent="0.25">
      <c r="C48" t="s">
        <v>279</v>
      </c>
      <c r="D48" s="105">
        <v>0.8</v>
      </c>
      <c r="F48" s="108" t="s">
        <v>81</v>
      </c>
      <c r="G48" s="108" t="s">
        <v>82</v>
      </c>
      <c r="H48" s="108"/>
      <c r="I48" s="108"/>
      <c r="J48" s="108" t="s">
        <v>81</v>
      </c>
      <c r="K48" s="108"/>
    </row>
    <row r="49" spans="3:11" ht="28.5" hidden="1" customHeight="1" x14ac:dyDescent="0.25">
      <c r="C49" t="s">
        <v>280</v>
      </c>
      <c r="D49" s="105">
        <v>1</v>
      </c>
      <c r="F49" s="108" t="s">
        <v>81</v>
      </c>
      <c r="G49" s="108" t="s">
        <v>82</v>
      </c>
      <c r="H49" s="108"/>
      <c r="I49" s="108"/>
      <c r="J49" s="108" t="s">
        <v>81</v>
      </c>
      <c r="K49" s="108"/>
    </row>
    <row r="50" spans="3:11" ht="28.5" hidden="1" customHeight="1" x14ac:dyDescent="0.25">
      <c r="C50" t="s">
        <v>283</v>
      </c>
      <c r="D50" s="105">
        <v>1</v>
      </c>
      <c r="F50" s="108" t="s">
        <v>82</v>
      </c>
      <c r="G50" s="108" t="s">
        <v>81</v>
      </c>
      <c r="H50" s="108"/>
      <c r="I50" s="108"/>
      <c r="J50" s="108" t="s">
        <v>81</v>
      </c>
      <c r="K50" s="108"/>
    </row>
    <row r="51" spans="3:11" ht="28.5" hidden="1" customHeight="1" x14ac:dyDescent="0.25">
      <c r="C51" t="s">
        <v>284</v>
      </c>
      <c r="D51" s="105">
        <v>1</v>
      </c>
      <c r="F51" s="108" t="s">
        <v>81</v>
      </c>
      <c r="G51" s="108" t="s">
        <v>82</v>
      </c>
      <c r="H51" s="108"/>
      <c r="I51" s="108"/>
      <c r="J51" s="108" t="s">
        <v>81</v>
      </c>
      <c r="K51" s="108"/>
    </row>
    <row r="52" spans="3:11" ht="28.5" hidden="1" customHeight="1" thickBot="1" x14ac:dyDescent="0.3">
      <c r="D52" s="107" t="s">
        <v>80</v>
      </c>
      <c r="E52" s="107" t="s">
        <v>371</v>
      </c>
    </row>
    <row r="53" spans="3:11" ht="28.5" hidden="1" customHeight="1" thickBot="1" x14ac:dyDescent="0.3">
      <c r="C53" s="117" t="s">
        <v>18</v>
      </c>
      <c r="D53" t="s">
        <v>406</v>
      </c>
      <c r="E53" t="s">
        <v>407</v>
      </c>
    </row>
    <row r="54" spans="3:11" ht="28.5" hidden="1" customHeight="1" x14ac:dyDescent="0.25">
      <c r="C54" s="16" t="s">
        <v>25</v>
      </c>
      <c r="D54" t="s">
        <v>500</v>
      </c>
      <c r="E54" t="s">
        <v>407</v>
      </c>
    </row>
    <row r="55" spans="3:11" ht="28.5" hidden="1" customHeight="1" x14ac:dyDescent="0.25">
      <c r="C55" s="16" t="s">
        <v>421</v>
      </c>
      <c r="D55" s="107" t="s">
        <v>151</v>
      </c>
      <c r="E55" s="107" t="s">
        <v>372</v>
      </c>
    </row>
    <row r="56" spans="3:11" ht="28.5" hidden="1" customHeight="1" x14ac:dyDescent="0.25">
      <c r="C56" s="16" t="s">
        <v>422</v>
      </c>
      <c r="D56" s="107" t="s">
        <v>152</v>
      </c>
      <c r="E56" s="107" t="s">
        <v>373</v>
      </c>
    </row>
    <row r="57" spans="3:11" ht="28.5" hidden="1" customHeight="1" x14ac:dyDescent="0.25">
      <c r="C57" s="16" t="s">
        <v>423</v>
      </c>
      <c r="D57" s="107" t="s">
        <v>153</v>
      </c>
      <c r="E57" s="107" t="s">
        <v>373</v>
      </c>
    </row>
    <row r="58" spans="3:11" ht="28.5" hidden="1" customHeight="1" x14ac:dyDescent="0.25">
      <c r="C58" s="16" t="s">
        <v>424</v>
      </c>
      <c r="D58" s="107" t="s">
        <v>413</v>
      </c>
      <c r="E58" s="107" t="s">
        <v>372</v>
      </c>
    </row>
    <row r="59" spans="3:11" ht="28.5" hidden="1" customHeight="1" x14ac:dyDescent="0.25">
      <c r="C59" s="16" t="s">
        <v>425</v>
      </c>
      <c r="D59" s="107" t="s">
        <v>414</v>
      </c>
      <c r="E59" s="107" t="s">
        <v>373</v>
      </c>
    </row>
    <row r="60" spans="3:11" ht="28.5" hidden="1" customHeight="1" x14ac:dyDescent="0.25">
      <c r="C60" s="16" t="s">
        <v>494</v>
      </c>
      <c r="D60" s="107" t="s">
        <v>154</v>
      </c>
      <c r="E60" s="107" t="s">
        <v>373</v>
      </c>
    </row>
    <row r="61" spans="3:11" ht="28.5" hidden="1" customHeight="1" x14ac:dyDescent="0.25">
      <c r="C61" s="16" t="s">
        <v>495</v>
      </c>
      <c r="D61" s="107" t="s">
        <v>155</v>
      </c>
      <c r="E61" s="107" t="s">
        <v>376</v>
      </c>
    </row>
    <row r="62" spans="3:11" ht="28.5" hidden="1" customHeight="1" x14ac:dyDescent="0.25">
      <c r="C62" s="16" t="s">
        <v>496</v>
      </c>
      <c r="D62" s="107" t="s">
        <v>156</v>
      </c>
      <c r="E62" s="107" t="s">
        <v>373</v>
      </c>
    </row>
    <row r="63" spans="3:11" ht="28.5" hidden="1" customHeight="1" x14ac:dyDescent="0.25">
      <c r="C63" s="16" t="s">
        <v>497</v>
      </c>
      <c r="D63" s="107" t="s">
        <v>157</v>
      </c>
      <c r="E63" s="107" t="s">
        <v>372</v>
      </c>
    </row>
    <row r="64" spans="3:11" ht="28.5" hidden="1" customHeight="1" x14ac:dyDescent="0.25">
      <c r="C64" s="16" t="s">
        <v>498</v>
      </c>
      <c r="D64" s="107" t="s">
        <v>158</v>
      </c>
      <c r="E64" s="107" t="s">
        <v>373</v>
      </c>
    </row>
    <row r="65" spans="3:5" ht="28.5" hidden="1" customHeight="1" x14ac:dyDescent="0.25">
      <c r="C65" s="16" t="s">
        <v>499</v>
      </c>
      <c r="D65" s="107" t="s">
        <v>159</v>
      </c>
      <c r="E65" s="107" t="s">
        <v>373</v>
      </c>
    </row>
    <row r="66" spans="3:5" ht="28.5" hidden="1" customHeight="1" x14ac:dyDescent="0.25">
      <c r="C66" s="16" t="s">
        <v>28</v>
      </c>
      <c r="D66" s="107" t="s">
        <v>160</v>
      </c>
      <c r="E66" s="107" t="s">
        <v>372</v>
      </c>
    </row>
    <row r="67" spans="3:5" ht="28.5" hidden="1" customHeight="1" x14ac:dyDescent="0.25">
      <c r="D67" s="107" t="s">
        <v>161</v>
      </c>
      <c r="E67" s="107" t="s">
        <v>372</v>
      </c>
    </row>
    <row r="68" spans="3:5" ht="28.5" hidden="1" customHeight="1" x14ac:dyDescent="0.25">
      <c r="D68" s="107" t="s">
        <v>162</v>
      </c>
      <c r="E68" s="107" t="s">
        <v>376</v>
      </c>
    </row>
    <row r="69" spans="3:5" ht="28.5" hidden="1" customHeight="1" x14ac:dyDescent="0.25">
      <c r="D69" s="107" t="s">
        <v>163</v>
      </c>
      <c r="E69" s="107" t="s">
        <v>373</v>
      </c>
    </row>
    <row r="70" spans="3:5" ht="28.5" hidden="1" customHeight="1" x14ac:dyDescent="0.25">
      <c r="D70" s="107" t="s">
        <v>164</v>
      </c>
      <c r="E70" s="107" t="s">
        <v>373</v>
      </c>
    </row>
    <row r="71" spans="3:5" ht="28.5" hidden="1" customHeight="1" x14ac:dyDescent="0.25">
      <c r="D71" s="107" t="s">
        <v>165</v>
      </c>
      <c r="E71" s="107" t="s">
        <v>373</v>
      </c>
    </row>
    <row r="72" spans="3:5" ht="28.5" hidden="1" customHeight="1" x14ac:dyDescent="0.25">
      <c r="D72" s="107" t="s">
        <v>166</v>
      </c>
      <c r="E72" s="107" t="s">
        <v>372</v>
      </c>
    </row>
    <row r="73" spans="3:5" ht="28.5" hidden="1" customHeight="1" x14ac:dyDescent="0.25">
      <c r="D73" s="107" t="s">
        <v>167</v>
      </c>
      <c r="E73" s="107" t="s">
        <v>372</v>
      </c>
    </row>
    <row r="74" spans="3:5" ht="28.5" hidden="1" customHeight="1" x14ac:dyDescent="0.25">
      <c r="D74" s="107" t="s">
        <v>168</v>
      </c>
      <c r="E74" s="107" t="s">
        <v>376</v>
      </c>
    </row>
    <row r="75" spans="3:5" ht="28.5" hidden="1" customHeight="1" x14ac:dyDescent="0.25">
      <c r="D75" s="107" t="s">
        <v>169</v>
      </c>
      <c r="E75" s="107" t="s">
        <v>372</v>
      </c>
    </row>
    <row r="76" spans="3:5" ht="28.5" hidden="1" customHeight="1" x14ac:dyDescent="0.25">
      <c r="D76" s="107" t="s">
        <v>170</v>
      </c>
      <c r="E76" s="107" t="s">
        <v>376</v>
      </c>
    </row>
    <row r="77" spans="3:5" ht="28.5" hidden="1" customHeight="1" x14ac:dyDescent="0.25">
      <c r="D77" s="107" t="s">
        <v>377</v>
      </c>
      <c r="E77" s="107" t="s">
        <v>372</v>
      </c>
    </row>
    <row r="78" spans="3:5" ht="28.5" hidden="1" customHeight="1" x14ac:dyDescent="0.25">
      <c r="D78" s="107" t="s">
        <v>171</v>
      </c>
      <c r="E78" s="107" t="s">
        <v>372</v>
      </c>
    </row>
    <row r="79" spans="3:5" ht="28.5" hidden="1" customHeight="1" x14ac:dyDescent="0.25">
      <c r="D79" s="107" t="s">
        <v>412</v>
      </c>
      <c r="E79" s="107" t="s">
        <v>373</v>
      </c>
    </row>
    <row r="80" spans="3:5" ht="28.5" hidden="1" customHeight="1" x14ac:dyDescent="0.25">
      <c r="D80" s="107" t="s">
        <v>379</v>
      </c>
      <c r="E80" s="107" t="s">
        <v>373</v>
      </c>
    </row>
    <row r="81" spans="4:5" ht="28.5" hidden="1" customHeight="1" x14ac:dyDescent="0.25">
      <c r="D81" s="107" t="s">
        <v>172</v>
      </c>
      <c r="E81" s="107" t="s">
        <v>373</v>
      </c>
    </row>
    <row r="82" spans="4:5" ht="28.5" hidden="1" customHeight="1" x14ac:dyDescent="0.25">
      <c r="D82" s="107" t="s">
        <v>173</v>
      </c>
      <c r="E82" s="107" t="s">
        <v>372</v>
      </c>
    </row>
    <row r="83" spans="4:5" ht="28.5" hidden="1" customHeight="1" x14ac:dyDescent="0.25">
      <c r="D83" s="107" t="s">
        <v>380</v>
      </c>
      <c r="E83" s="107" t="s">
        <v>376</v>
      </c>
    </row>
    <row r="84" spans="4:5" ht="28.5" hidden="1" customHeight="1" x14ac:dyDescent="0.25">
      <c r="D84" s="107" t="s">
        <v>410</v>
      </c>
      <c r="E84" s="107" t="s">
        <v>373</v>
      </c>
    </row>
    <row r="85" spans="4:5" ht="28.5" hidden="1" customHeight="1" x14ac:dyDescent="0.25">
      <c r="D85" s="107" t="s">
        <v>174</v>
      </c>
      <c r="E85" s="107" t="s">
        <v>373</v>
      </c>
    </row>
    <row r="86" spans="4:5" ht="28.5" hidden="1" customHeight="1" x14ac:dyDescent="0.25">
      <c r="D86" s="107" t="s">
        <v>382</v>
      </c>
      <c r="E86" s="107" t="s">
        <v>376</v>
      </c>
    </row>
    <row r="87" spans="4:5" ht="28.5" hidden="1" customHeight="1" x14ac:dyDescent="0.25">
      <c r="D87" s="107" t="s">
        <v>175</v>
      </c>
      <c r="E87" s="107" t="s">
        <v>373</v>
      </c>
    </row>
    <row r="88" spans="4:5" ht="28.5" hidden="1" customHeight="1" x14ac:dyDescent="0.25">
      <c r="D88" s="107" t="s">
        <v>383</v>
      </c>
      <c r="E88" s="107" t="s">
        <v>384</v>
      </c>
    </row>
    <row r="89" spans="4:5" ht="28.5" hidden="1" customHeight="1" x14ac:dyDescent="0.25">
      <c r="D89" s="107" t="s">
        <v>385</v>
      </c>
      <c r="E89" s="107" t="s">
        <v>372</v>
      </c>
    </row>
    <row r="90" spans="4:5" ht="28.5" hidden="1" customHeight="1" x14ac:dyDescent="0.25">
      <c r="D90" s="107" t="s">
        <v>176</v>
      </c>
      <c r="E90" s="107" t="s">
        <v>372</v>
      </c>
    </row>
    <row r="91" spans="4:5" ht="28.5" hidden="1" customHeight="1" x14ac:dyDescent="0.25">
      <c r="D91" s="107" t="s">
        <v>177</v>
      </c>
      <c r="E91" s="107" t="s">
        <v>373</v>
      </c>
    </row>
    <row r="92" spans="4:5" ht="28.5" hidden="1" customHeight="1" x14ac:dyDescent="0.25">
      <c r="D92" s="107" t="s">
        <v>178</v>
      </c>
      <c r="E92" s="107" t="s">
        <v>373</v>
      </c>
    </row>
    <row r="93" spans="4:5" ht="28.5" hidden="1" customHeight="1" x14ac:dyDescent="0.25">
      <c r="D93" s="107" t="s">
        <v>179</v>
      </c>
      <c r="E93" s="107" t="s">
        <v>373</v>
      </c>
    </row>
    <row r="94" spans="4:5" ht="28.5" hidden="1" customHeight="1" x14ac:dyDescent="0.25">
      <c r="D94" s="107" t="s">
        <v>180</v>
      </c>
      <c r="E94" s="107" t="s">
        <v>376</v>
      </c>
    </row>
    <row r="95" spans="4:5" ht="28.5" hidden="1" customHeight="1" x14ac:dyDescent="0.25">
      <c r="D95" s="107" t="s">
        <v>181</v>
      </c>
      <c r="E95" s="107" t="s">
        <v>376</v>
      </c>
    </row>
    <row r="96" spans="4:5" ht="28.5" hidden="1" customHeight="1" x14ac:dyDescent="0.25">
      <c r="D96" s="107" t="s">
        <v>411</v>
      </c>
      <c r="E96" s="107" t="s">
        <v>372</v>
      </c>
    </row>
    <row r="97" spans="4:5" ht="28.5" hidden="1" customHeight="1" x14ac:dyDescent="0.25">
      <c r="D97" s="107" t="s">
        <v>182</v>
      </c>
      <c r="E97" s="107" t="s">
        <v>372</v>
      </c>
    </row>
    <row r="98" spans="4:5" ht="28.5" hidden="1" customHeight="1" x14ac:dyDescent="0.25">
      <c r="D98" s="107" t="s">
        <v>183</v>
      </c>
      <c r="E98" s="107" t="s">
        <v>372</v>
      </c>
    </row>
    <row r="99" spans="4:5" ht="28.5" hidden="1" customHeight="1" x14ac:dyDescent="0.25">
      <c r="D99" s="107" t="s">
        <v>184</v>
      </c>
      <c r="E99" s="107" t="s">
        <v>373</v>
      </c>
    </row>
    <row r="100" spans="4:5" ht="28.5" hidden="1" customHeight="1" x14ac:dyDescent="0.25">
      <c r="D100" s="107" t="s">
        <v>387</v>
      </c>
      <c r="E100" s="107" t="s">
        <v>373</v>
      </c>
    </row>
    <row r="101" spans="4:5" ht="28.5" hidden="1" customHeight="1" x14ac:dyDescent="0.25">
      <c r="D101" s="107" t="s">
        <v>185</v>
      </c>
      <c r="E101" s="107" t="s">
        <v>373</v>
      </c>
    </row>
    <row r="102" spans="4:5" ht="28.5" hidden="1" customHeight="1" x14ac:dyDescent="0.25">
      <c r="D102" s="107" t="s">
        <v>186</v>
      </c>
      <c r="E102" s="107" t="s">
        <v>372</v>
      </c>
    </row>
    <row r="103" spans="4:5" ht="28.5" hidden="1" customHeight="1" x14ac:dyDescent="0.25">
      <c r="D103" s="107" t="s">
        <v>187</v>
      </c>
      <c r="E103" s="107" t="s">
        <v>376</v>
      </c>
    </row>
    <row r="104" spans="4:5" ht="28.5" hidden="1" customHeight="1" x14ac:dyDescent="0.25">
      <c r="D104" s="107" t="s">
        <v>188</v>
      </c>
      <c r="E104" s="107" t="s">
        <v>376</v>
      </c>
    </row>
    <row r="105" spans="4:5" ht="28.5" hidden="1" customHeight="1" x14ac:dyDescent="0.25">
      <c r="D105" s="107" t="s">
        <v>189</v>
      </c>
      <c r="E105" s="107" t="s">
        <v>373</v>
      </c>
    </row>
    <row r="106" spans="4:5" ht="28.5" hidden="1" customHeight="1" x14ac:dyDescent="0.25">
      <c r="D106" s="107" t="s">
        <v>190</v>
      </c>
      <c r="E106" s="107" t="s">
        <v>376</v>
      </c>
    </row>
    <row r="107" spans="4:5" ht="28.5" hidden="1" customHeight="1" x14ac:dyDescent="0.25">
      <c r="D107" s="107" t="s">
        <v>191</v>
      </c>
      <c r="E107" s="107" t="s">
        <v>372</v>
      </c>
    </row>
    <row r="108" spans="4:5" ht="28.5" hidden="1" customHeight="1" x14ac:dyDescent="0.25">
      <c r="D108" s="107" t="s">
        <v>192</v>
      </c>
      <c r="E108" s="107" t="s">
        <v>372</v>
      </c>
    </row>
    <row r="109" spans="4:5" ht="28.5" hidden="1" customHeight="1" x14ac:dyDescent="0.25">
      <c r="D109" s="107" t="s">
        <v>193</v>
      </c>
      <c r="E109" s="107" t="s">
        <v>376</v>
      </c>
    </row>
    <row r="110" spans="4:5" ht="28.5" hidden="1" customHeight="1" x14ac:dyDescent="0.25">
      <c r="D110" s="107" t="s">
        <v>194</v>
      </c>
      <c r="E110" s="107" t="s">
        <v>372</v>
      </c>
    </row>
    <row r="111" spans="4:5" ht="28.5" hidden="1" customHeight="1" x14ac:dyDescent="0.25">
      <c r="D111" s="107" t="s">
        <v>195</v>
      </c>
      <c r="E111" s="107" t="s">
        <v>376</v>
      </c>
    </row>
    <row r="112" spans="4:5" ht="28.5" hidden="1" customHeight="1" x14ac:dyDescent="0.25">
      <c r="D112" s="107" t="s">
        <v>196</v>
      </c>
      <c r="E112" s="107" t="s">
        <v>376</v>
      </c>
    </row>
    <row r="113" spans="4:5" ht="28.5" hidden="1" customHeight="1" x14ac:dyDescent="0.25">
      <c r="D113" s="107" t="s">
        <v>197</v>
      </c>
      <c r="E113" s="107" t="s">
        <v>376</v>
      </c>
    </row>
    <row r="114" spans="4:5" ht="28.5" hidden="1" customHeight="1" x14ac:dyDescent="0.25">
      <c r="D114" s="107" t="s">
        <v>198</v>
      </c>
      <c r="E114" s="107" t="s">
        <v>373</v>
      </c>
    </row>
    <row r="115" spans="4:5" ht="28.5" hidden="1" customHeight="1" x14ac:dyDescent="0.25">
      <c r="D115" s="107" t="s">
        <v>199</v>
      </c>
      <c r="E115" s="107" t="s">
        <v>373</v>
      </c>
    </row>
    <row r="116" spans="4:5" ht="28.5" hidden="1" customHeight="1" x14ac:dyDescent="0.25">
      <c r="D116" s="107" t="s">
        <v>200</v>
      </c>
      <c r="E116" s="107" t="s">
        <v>373</v>
      </c>
    </row>
    <row r="117" spans="4:5" ht="28.5" hidden="1" customHeight="1" x14ac:dyDescent="0.25">
      <c r="D117" s="107" t="s">
        <v>201</v>
      </c>
      <c r="E117" s="107" t="s">
        <v>373</v>
      </c>
    </row>
    <row r="118" spans="4:5" ht="28.5" hidden="1" customHeight="1" x14ac:dyDescent="0.25">
      <c r="D118" s="107" t="s">
        <v>202</v>
      </c>
      <c r="E118" s="107" t="s">
        <v>373</v>
      </c>
    </row>
    <row r="119" spans="4:5" ht="28.5" hidden="1" customHeight="1" x14ac:dyDescent="0.25">
      <c r="D119" s="107" t="s">
        <v>203</v>
      </c>
      <c r="E119" s="107" t="s">
        <v>384</v>
      </c>
    </row>
    <row r="120" spans="4:5" ht="28.5" hidden="1" customHeight="1" x14ac:dyDescent="0.25">
      <c r="D120" s="107" t="s">
        <v>204</v>
      </c>
      <c r="E120" s="107" t="s">
        <v>372</v>
      </c>
    </row>
    <row r="121" spans="4:5" ht="28.5" hidden="1" customHeight="1" x14ac:dyDescent="0.25">
      <c r="D121" s="107" t="s">
        <v>205</v>
      </c>
      <c r="E121" s="107" t="s">
        <v>376</v>
      </c>
    </row>
    <row r="122" spans="4:5" ht="28.5" hidden="1" customHeight="1" x14ac:dyDescent="0.25">
      <c r="D122" s="107" t="s">
        <v>206</v>
      </c>
      <c r="E122" s="107" t="s">
        <v>376</v>
      </c>
    </row>
    <row r="123" spans="4:5" ht="28.5" hidden="1" customHeight="1" x14ac:dyDescent="0.25">
      <c r="D123" s="107" t="s">
        <v>388</v>
      </c>
      <c r="E123" s="107" t="s">
        <v>372</v>
      </c>
    </row>
    <row r="124" spans="4:5" ht="28.5" hidden="1" customHeight="1" x14ac:dyDescent="0.25">
      <c r="D124" s="107" t="s">
        <v>207</v>
      </c>
      <c r="E124" s="107" t="s">
        <v>373</v>
      </c>
    </row>
    <row r="125" spans="4:5" ht="28.5" hidden="1" customHeight="1" x14ac:dyDescent="0.25">
      <c r="D125" s="107" t="s">
        <v>208</v>
      </c>
      <c r="E125" s="107" t="s">
        <v>372</v>
      </c>
    </row>
    <row r="126" spans="4:5" ht="28.5" hidden="1" customHeight="1" x14ac:dyDescent="0.25">
      <c r="D126" s="107" t="s">
        <v>209</v>
      </c>
      <c r="E126" s="107" t="s">
        <v>372</v>
      </c>
    </row>
    <row r="127" spans="4:5" ht="28.5" hidden="1" customHeight="1" x14ac:dyDescent="0.25">
      <c r="D127" s="107" t="s">
        <v>210</v>
      </c>
      <c r="E127" s="107" t="s">
        <v>373</v>
      </c>
    </row>
    <row r="128" spans="4:5" ht="28.5" hidden="1" customHeight="1" x14ac:dyDescent="0.25">
      <c r="D128" s="107" t="s">
        <v>211</v>
      </c>
      <c r="E128" s="107" t="s">
        <v>372</v>
      </c>
    </row>
    <row r="129" spans="4:5" ht="28.5" hidden="1" customHeight="1" x14ac:dyDescent="0.25">
      <c r="D129" s="107" t="s">
        <v>212</v>
      </c>
      <c r="E129" s="107" t="s">
        <v>372</v>
      </c>
    </row>
    <row r="130" spans="4:5" ht="28.5" hidden="1" customHeight="1" x14ac:dyDescent="0.25">
      <c r="D130" s="107" t="s">
        <v>213</v>
      </c>
      <c r="E130" s="107" t="s">
        <v>373</v>
      </c>
    </row>
    <row r="131" spans="4:5" ht="28.5" hidden="1" customHeight="1" x14ac:dyDescent="0.25">
      <c r="D131" s="107" t="s">
        <v>214</v>
      </c>
      <c r="E131" s="107" t="s">
        <v>373</v>
      </c>
    </row>
    <row r="132" spans="4:5" ht="28.5" hidden="1" customHeight="1" x14ac:dyDescent="0.25">
      <c r="D132" s="107" t="s">
        <v>215</v>
      </c>
      <c r="E132" s="107" t="s">
        <v>372</v>
      </c>
    </row>
    <row r="133" spans="4:5" ht="28.5" hidden="1" customHeight="1" x14ac:dyDescent="0.25">
      <c r="D133" s="107" t="s">
        <v>216</v>
      </c>
      <c r="E133" s="107" t="s">
        <v>373</v>
      </c>
    </row>
    <row r="134" spans="4:5" ht="28.5" hidden="1" customHeight="1" x14ac:dyDescent="0.25">
      <c r="D134" s="107" t="s">
        <v>217</v>
      </c>
      <c r="E134" s="107" t="s">
        <v>372</v>
      </c>
    </row>
    <row r="135" spans="4:5" ht="28.5" hidden="1" customHeight="1" x14ac:dyDescent="0.25">
      <c r="D135" s="107" t="s">
        <v>218</v>
      </c>
      <c r="E135" s="107" t="s">
        <v>373</v>
      </c>
    </row>
    <row r="136" spans="4:5" ht="28.5" hidden="1" customHeight="1" x14ac:dyDescent="0.25">
      <c r="D136" s="107" t="s">
        <v>219</v>
      </c>
      <c r="E136" s="107" t="s">
        <v>373</v>
      </c>
    </row>
    <row r="137" spans="4:5" ht="28.5" hidden="1" customHeight="1" x14ac:dyDescent="0.25">
      <c r="D137" s="107" t="s">
        <v>220</v>
      </c>
      <c r="E137" s="107" t="s">
        <v>376</v>
      </c>
    </row>
    <row r="138" spans="4:5" ht="28.5" hidden="1" customHeight="1" x14ac:dyDescent="0.25">
      <c r="D138" s="107" t="s">
        <v>221</v>
      </c>
      <c r="E138" s="107" t="s">
        <v>376</v>
      </c>
    </row>
    <row r="139" spans="4:5" ht="28.5" hidden="1" customHeight="1" x14ac:dyDescent="0.25">
      <c r="D139" s="107" t="s">
        <v>222</v>
      </c>
      <c r="E139" s="107" t="s">
        <v>376</v>
      </c>
    </row>
    <row r="140" spans="4:5" ht="28.5" hidden="1" customHeight="1" x14ac:dyDescent="0.25">
      <c r="D140" s="107" t="s">
        <v>223</v>
      </c>
      <c r="E140" s="107" t="s">
        <v>373</v>
      </c>
    </row>
    <row r="141" spans="4:5" ht="28.5" hidden="1" customHeight="1" x14ac:dyDescent="0.25">
      <c r="D141" s="107" t="s">
        <v>389</v>
      </c>
      <c r="E141" s="107" t="s">
        <v>373</v>
      </c>
    </row>
    <row r="142" spans="4:5" ht="28.5" hidden="1" customHeight="1" x14ac:dyDescent="0.25">
      <c r="D142" s="107" t="s">
        <v>224</v>
      </c>
      <c r="E142" s="107" t="s">
        <v>376</v>
      </c>
    </row>
    <row r="143" spans="4:5" ht="28.5" hidden="1" customHeight="1" x14ac:dyDescent="0.25">
      <c r="D143" s="107" t="s">
        <v>225</v>
      </c>
      <c r="E143" s="107" t="s">
        <v>372</v>
      </c>
    </row>
    <row r="144" spans="4:5" ht="28.5" hidden="1" customHeight="1" x14ac:dyDescent="0.25">
      <c r="D144" s="107" t="s">
        <v>390</v>
      </c>
      <c r="E144" s="107" t="s">
        <v>372</v>
      </c>
    </row>
    <row r="145" spans="4:5" ht="28.5" hidden="1" customHeight="1" x14ac:dyDescent="0.25">
      <c r="D145" s="107" t="s">
        <v>226</v>
      </c>
      <c r="E145" s="107" t="s">
        <v>373</v>
      </c>
    </row>
    <row r="146" spans="4:5" ht="28.5" hidden="1" customHeight="1" x14ac:dyDescent="0.25">
      <c r="D146" s="107" t="s">
        <v>227</v>
      </c>
      <c r="E146" s="107" t="s">
        <v>373</v>
      </c>
    </row>
    <row r="147" spans="4:5" ht="28.5" hidden="1" customHeight="1" x14ac:dyDescent="0.25">
      <c r="D147" s="107" t="s">
        <v>228</v>
      </c>
      <c r="E147" s="107" t="s">
        <v>372</v>
      </c>
    </row>
    <row r="148" spans="4:5" ht="28.5" hidden="1" customHeight="1" x14ac:dyDescent="0.25">
      <c r="D148" s="107" t="s">
        <v>229</v>
      </c>
      <c r="E148" s="107" t="s">
        <v>376</v>
      </c>
    </row>
    <row r="149" spans="4:5" ht="28.5" hidden="1" customHeight="1" x14ac:dyDescent="0.25">
      <c r="D149" s="107" t="s">
        <v>230</v>
      </c>
      <c r="E149" s="107" t="s">
        <v>372</v>
      </c>
    </row>
    <row r="150" spans="4:5" ht="28.5" hidden="1" customHeight="1" x14ac:dyDescent="0.25">
      <c r="D150" s="107" t="s">
        <v>231</v>
      </c>
      <c r="E150" s="107" t="s">
        <v>376</v>
      </c>
    </row>
    <row r="151" spans="4:5" ht="28.5" hidden="1" customHeight="1" x14ac:dyDescent="0.25">
      <c r="D151" s="107" t="s">
        <v>391</v>
      </c>
      <c r="E151" s="107" t="s">
        <v>373</v>
      </c>
    </row>
    <row r="152" spans="4:5" ht="28.5" hidden="1" customHeight="1" x14ac:dyDescent="0.25">
      <c r="D152" s="107" t="s">
        <v>232</v>
      </c>
      <c r="E152" s="107" t="s">
        <v>376</v>
      </c>
    </row>
    <row r="153" spans="4:5" ht="28.5" hidden="1" customHeight="1" x14ac:dyDescent="0.25">
      <c r="D153" s="107" t="s">
        <v>392</v>
      </c>
      <c r="E153" s="107" t="s">
        <v>373</v>
      </c>
    </row>
    <row r="154" spans="4:5" ht="28.5" hidden="1" customHeight="1" x14ac:dyDescent="0.25">
      <c r="D154" s="107" t="s">
        <v>233</v>
      </c>
      <c r="E154" s="107" t="s">
        <v>373</v>
      </c>
    </row>
    <row r="155" spans="4:5" ht="28.5" hidden="1" customHeight="1" x14ac:dyDescent="0.25">
      <c r="D155" s="107" t="s">
        <v>234</v>
      </c>
      <c r="E155" s="107" t="s">
        <v>376</v>
      </c>
    </row>
    <row r="156" spans="4:5" ht="28.5" hidden="1" customHeight="1" x14ac:dyDescent="0.25">
      <c r="D156" s="107" t="s">
        <v>235</v>
      </c>
      <c r="E156" s="107" t="s">
        <v>376</v>
      </c>
    </row>
    <row r="157" spans="4:5" ht="28.5" hidden="1" customHeight="1" x14ac:dyDescent="0.25">
      <c r="D157" s="107" t="s">
        <v>236</v>
      </c>
      <c r="E157" s="107" t="s">
        <v>373</v>
      </c>
    </row>
    <row r="158" spans="4:5" ht="28.5" hidden="1" customHeight="1" x14ac:dyDescent="0.25">
      <c r="D158" s="107" t="s">
        <v>237</v>
      </c>
      <c r="E158" s="107" t="s">
        <v>376</v>
      </c>
    </row>
    <row r="159" spans="4:5" ht="28.5" hidden="1" customHeight="1" x14ac:dyDescent="0.25">
      <c r="D159" s="107" t="s">
        <v>238</v>
      </c>
      <c r="E159" s="107" t="s">
        <v>372</v>
      </c>
    </row>
    <row r="160" spans="4:5" ht="28.5" hidden="1" customHeight="1" x14ac:dyDescent="0.25">
      <c r="D160" s="107" t="s">
        <v>393</v>
      </c>
      <c r="E160" s="107" t="s">
        <v>373</v>
      </c>
    </row>
    <row r="161" spans="4:5" ht="28.5" hidden="1" customHeight="1" x14ac:dyDescent="0.25">
      <c r="D161" s="107" t="s">
        <v>239</v>
      </c>
      <c r="E161" s="107" t="s">
        <v>373</v>
      </c>
    </row>
    <row r="162" spans="4:5" ht="28.5" hidden="1" customHeight="1" x14ac:dyDescent="0.25">
      <c r="D162" s="107" t="s">
        <v>240</v>
      </c>
      <c r="E162" s="107" t="s">
        <v>373</v>
      </c>
    </row>
    <row r="163" spans="4:5" ht="28.5" hidden="1" customHeight="1" x14ac:dyDescent="0.25">
      <c r="D163" s="107" t="s">
        <v>241</v>
      </c>
      <c r="E163" s="107" t="s">
        <v>376</v>
      </c>
    </row>
    <row r="164" spans="4:5" ht="28.5" hidden="1" customHeight="1" x14ac:dyDescent="0.25">
      <c r="D164" s="107" t="s">
        <v>242</v>
      </c>
      <c r="E164" s="107" t="s">
        <v>372</v>
      </c>
    </row>
    <row r="165" spans="4:5" ht="28.5" hidden="1" customHeight="1" x14ac:dyDescent="0.25">
      <c r="D165" s="107" t="s">
        <v>243</v>
      </c>
      <c r="E165" s="107" t="s">
        <v>372</v>
      </c>
    </row>
    <row r="166" spans="4:5" ht="28.5" hidden="1" customHeight="1" x14ac:dyDescent="0.25">
      <c r="D166" s="107" t="s">
        <v>244</v>
      </c>
      <c r="E166" s="107" t="s">
        <v>373</v>
      </c>
    </row>
    <row r="167" spans="4:5" ht="28.5" hidden="1" customHeight="1" x14ac:dyDescent="0.25">
      <c r="D167" s="107" t="s">
        <v>394</v>
      </c>
      <c r="E167" s="107" t="s">
        <v>373</v>
      </c>
    </row>
    <row r="168" spans="4:5" ht="28.5" hidden="1" customHeight="1" x14ac:dyDescent="0.25">
      <c r="D168" s="107" t="s">
        <v>245</v>
      </c>
      <c r="E168" s="107" t="s">
        <v>372</v>
      </c>
    </row>
    <row r="169" spans="4:5" ht="28.5" hidden="1" customHeight="1" x14ac:dyDescent="0.25">
      <c r="D169" s="107" t="s">
        <v>246</v>
      </c>
      <c r="E169" s="107" t="s">
        <v>372</v>
      </c>
    </row>
    <row r="170" spans="4:5" ht="28.5" hidden="1" customHeight="1" x14ac:dyDescent="0.25">
      <c r="D170" s="107" t="s">
        <v>247</v>
      </c>
      <c r="E170" s="107" t="s">
        <v>372</v>
      </c>
    </row>
    <row r="171" spans="4:5" ht="28.5" hidden="1" customHeight="1" x14ac:dyDescent="0.25">
      <c r="D171" s="107" t="s">
        <v>248</v>
      </c>
      <c r="E171" s="107" t="s">
        <v>372</v>
      </c>
    </row>
    <row r="172" spans="4:5" ht="28.5" hidden="1" customHeight="1" x14ac:dyDescent="0.25">
      <c r="D172" s="107" t="s">
        <v>249</v>
      </c>
      <c r="E172" s="107" t="s">
        <v>372</v>
      </c>
    </row>
    <row r="173" spans="4:5" ht="28.5" hidden="1" customHeight="1" x14ac:dyDescent="0.25">
      <c r="D173" s="107" t="s">
        <v>250</v>
      </c>
      <c r="E173" s="107" t="s">
        <v>376</v>
      </c>
    </row>
    <row r="174" spans="4:5" ht="28.5" hidden="1" customHeight="1" x14ac:dyDescent="0.25">
      <c r="D174" s="107" t="s">
        <v>251</v>
      </c>
      <c r="E174" s="107" t="s">
        <v>372</v>
      </c>
    </row>
    <row r="175" spans="4:5" ht="28.5" hidden="1" customHeight="1" x14ac:dyDescent="0.25">
      <c r="D175" s="107" t="s">
        <v>252</v>
      </c>
      <c r="E175" s="107" t="s">
        <v>373</v>
      </c>
    </row>
    <row r="176" spans="4:5" ht="28.5" hidden="1" customHeight="1" x14ac:dyDescent="0.25">
      <c r="D176" s="107" t="s">
        <v>253</v>
      </c>
      <c r="E176" s="107" t="s">
        <v>376</v>
      </c>
    </row>
    <row r="177" spans="4:5" ht="28.5" hidden="1" customHeight="1" x14ac:dyDescent="0.25">
      <c r="D177" s="107" t="s">
        <v>395</v>
      </c>
      <c r="E177" s="107" t="s">
        <v>376</v>
      </c>
    </row>
    <row r="178" spans="4:5" ht="28.5" hidden="1" customHeight="1" x14ac:dyDescent="0.25">
      <c r="D178" s="107" t="s">
        <v>254</v>
      </c>
      <c r="E178" s="107" t="s">
        <v>384</v>
      </c>
    </row>
    <row r="179" spans="4:5" ht="28.5" hidden="1" customHeight="1" x14ac:dyDescent="0.25">
      <c r="D179" s="107" t="s">
        <v>255</v>
      </c>
      <c r="E179" s="107" t="s">
        <v>372</v>
      </c>
    </row>
    <row r="180" spans="4:5" ht="28.5" hidden="1" customHeight="1" x14ac:dyDescent="0.25">
      <c r="D180" s="107" t="s">
        <v>256</v>
      </c>
      <c r="E180" s="107" t="s">
        <v>372</v>
      </c>
    </row>
    <row r="181" spans="4:5" ht="28.5" hidden="1" customHeight="1" x14ac:dyDescent="0.25">
      <c r="D181" s="107" t="s">
        <v>257</v>
      </c>
      <c r="E181" s="107" t="s">
        <v>372</v>
      </c>
    </row>
    <row r="182" spans="4:5" ht="28.5" hidden="1" customHeight="1" x14ac:dyDescent="0.25">
      <c r="D182" s="107" t="s">
        <v>258</v>
      </c>
      <c r="E182" s="107" t="s">
        <v>372</v>
      </c>
    </row>
    <row r="183" spans="4:5" ht="28.5" hidden="1" customHeight="1" x14ac:dyDescent="0.25">
      <c r="D183" s="107" t="s">
        <v>396</v>
      </c>
      <c r="E183" s="107" t="s">
        <v>376</v>
      </c>
    </row>
    <row r="184" spans="4:5" ht="28.5" hidden="1" customHeight="1" x14ac:dyDescent="0.25">
      <c r="D184" s="107" t="s">
        <v>259</v>
      </c>
      <c r="E184" s="107" t="s">
        <v>373</v>
      </c>
    </row>
    <row r="185" spans="4:5" ht="28.5" hidden="1" customHeight="1" x14ac:dyDescent="0.25">
      <c r="D185" s="107" t="s">
        <v>260</v>
      </c>
      <c r="E185" s="107" t="s">
        <v>372</v>
      </c>
    </row>
    <row r="186" spans="4:5" ht="28.5" hidden="1" customHeight="1" x14ac:dyDescent="0.25">
      <c r="D186" s="107" t="s">
        <v>261</v>
      </c>
      <c r="E186" s="107" t="s">
        <v>373</v>
      </c>
    </row>
    <row r="187" spans="4:5" ht="28.5" hidden="1" customHeight="1" x14ac:dyDescent="0.25">
      <c r="D187" s="107" t="s">
        <v>262</v>
      </c>
      <c r="E187" s="107" t="s">
        <v>372</v>
      </c>
    </row>
    <row r="188" spans="4:5" ht="28.5" hidden="1" customHeight="1" x14ac:dyDescent="0.25">
      <c r="D188" s="107" t="s">
        <v>263</v>
      </c>
      <c r="E188" s="107" t="s">
        <v>372</v>
      </c>
    </row>
    <row r="189" spans="4:5" ht="28.5" hidden="1" customHeight="1" x14ac:dyDescent="0.25">
      <c r="D189" s="107" t="s">
        <v>264</v>
      </c>
      <c r="E189" s="107" t="s">
        <v>372</v>
      </c>
    </row>
    <row r="190" spans="4:5" ht="28.5" hidden="1" customHeight="1" x14ac:dyDescent="0.25">
      <c r="D190" s="107" t="s">
        <v>265</v>
      </c>
      <c r="E190" s="107" t="s">
        <v>376</v>
      </c>
    </row>
    <row r="191" spans="4:5" ht="28.5" hidden="1" customHeight="1" x14ac:dyDescent="0.25">
      <c r="D191" s="107" t="s">
        <v>397</v>
      </c>
      <c r="E191" s="107" t="s">
        <v>373</v>
      </c>
    </row>
    <row r="192" spans="4:5" ht="28.5" hidden="1" customHeight="1" x14ac:dyDescent="0.25">
      <c r="D192" s="107" t="s">
        <v>266</v>
      </c>
      <c r="E192" s="107" t="s">
        <v>376</v>
      </c>
    </row>
    <row r="193" spans="4:5" ht="28.5" hidden="1" customHeight="1" x14ac:dyDescent="0.25">
      <c r="D193" s="107" t="s">
        <v>398</v>
      </c>
      <c r="E193" s="107" t="s">
        <v>372</v>
      </c>
    </row>
    <row r="194" spans="4:5" ht="28.5" hidden="1" customHeight="1" x14ac:dyDescent="0.25">
      <c r="D194" s="107" t="s">
        <v>267</v>
      </c>
      <c r="E194" s="107" t="s">
        <v>372</v>
      </c>
    </row>
    <row r="195" spans="4:5" ht="28.5" hidden="1" customHeight="1" x14ac:dyDescent="0.25">
      <c r="D195" s="107" t="s">
        <v>399</v>
      </c>
      <c r="E195" s="107" t="s">
        <v>376</v>
      </c>
    </row>
    <row r="196" spans="4:5" ht="28.5" hidden="1" customHeight="1" x14ac:dyDescent="0.25">
      <c r="D196" s="107" t="s">
        <v>400</v>
      </c>
      <c r="E196" s="107" t="s">
        <v>373</v>
      </c>
    </row>
    <row r="197" spans="4:5" ht="28.5" hidden="1" customHeight="1" x14ac:dyDescent="0.25">
      <c r="D197" s="107" t="s">
        <v>401</v>
      </c>
      <c r="E197" s="107" t="s">
        <v>376</v>
      </c>
    </row>
    <row r="198" spans="4:5" ht="28.5" hidden="1" customHeight="1" x14ac:dyDescent="0.25">
      <c r="D198" s="107" t="s">
        <v>268</v>
      </c>
      <c r="E198" s="107" t="s">
        <v>372</v>
      </c>
    </row>
    <row r="199" spans="4:5" ht="28.5" hidden="1" customHeight="1" x14ac:dyDescent="0.25">
      <c r="D199" s="107" t="s">
        <v>269</v>
      </c>
      <c r="E199" s="107" t="s">
        <v>372</v>
      </c>
    </row>
    <row r="200" spans="4:5" ht="28.5" hidden="1" customHeight="1" x14ac:dyDescent="0.25">
      <c r="D200" s="107" t="s">
        <v>270</v>
      </c>
      <c r="E200" s="107" t="s">
        <v>384</v>
      </c>
    </row>
  </sheetData>
  <sheetProtection algorithmName="SHA-512" hashValue="PNBO60A3ozehb6If7lPFzSmcWbot+IwLTVqq9Id/d+uIytiIBAN05BFwOM4PSnZKUISwokj5srUYSPny0PbOzg==" saltValue="zInTSdP6vtlx867t62zc3Q==" spinCount="100000" sheet="1" selectLockedCells="1"/>
  <mergeCells count="3">
    <mergeCell ref="C5:G7"/>
    <mergeCell ref="C3:G3"/>
    <mergeCell ref="C19:D19"/>
  </mergeCells>
  <conditionalFormatting sqref="H21:K40">
    <cfRule type="expression" dxfId="38" priority="2">
      <formula>H21=""</formula>
    </cfRule>
  </conditionalFormatting>
  <conditionalFormatting sqref="D21:E40">
    <cfRule type="expression" dxfId="37" priority="1">
      <formula>AND($C21&lt;&gt;"",D21="")</formula>
    </cfRule>
  </conditionalFormatting>
  <dataValidations count="3">
    <dataValidation type="list" allowBlank="1" showInputMessage="1" showErrorMessage="1" sqref="E22:E40">
      <formula1>$D$52:$D$200</formula1>
    </dataValidation>
    <dataValidation type="list" allowBlank="1" showInputMessage="1" showErrorMessage="1" sqref="E21">
      <formula1>$D$52:$D$201</formula1>
    </dataValidation>
    <dataValidation type="list" allowBlank="1" showInputMessage="1" showErrorMessage="1" sqref="D21:D40">
      <formula1>$C$54:$C$66</formula1>
    </dataValidation>
  </dataValidations>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Y512"/>
  <sheetViews>
    <sheetView showGridLines="0" topLeftCell="D43" zoomScaleNormal="100" workbookViewId="0">
      <selection activeCell="O49" sqref="O49"/>
    </sheetView>
  </sheetViews>
  <sheetFormatPr defaultColWidth="0" defaultRowHeight="15" zeroHeight="1" x14ac:dyDescent="0.25"/>
  <cols>
    <col min="1" max="2" width="1.7109375" customWidth="1"/>
    <col min="3" max="3" width="24.5703125" style="16" bestFit="1" customWidth="1"/>
    <col min="4" max="4" width="20.7109375" customWidth="1"/>
    <col min="5" max="7" width="20.7109375" style="263" customWidth="1"/>
    <col min="8" max="8" width="20.7109375" style="622" customWidth="1"/>
    <col min="9" max="12" width="20.7109375" customWidth="1"/>
    <col min="13" max="13" width="20.7109375" style="107" customWidth="1"/>
    <col min="14" max="14" width="20.7109375" customWidth="1"/>
    <col min="15" max="15" width="12.5703125" style="53" customWidth="1"/>
    <col min="16" max="16" width="1.7109375" style="53" customWidth="1"/>
    <col min="17" max="17" width="1.7109375" style="63" customWidth="1"/>
    <col min="18" max="19" width="7.140625" hidden="1" customWidth="1"/>
    <col min="20" max="20" width="7.140625" style="107" hidden="1" customWidth="1"/>
  </cols>
  <sheetData>
    <row r="1" spans="2:25" s="10" customFormat="1" ht="8.1" customHeight="1" x14ac:dyDescent="0.25">
      <c r="C1" s="16"/>
      <c r="E1" s="263"/>
      <c r="F1" s="263"/>
      <c r="G1" s="263"/>
      <c r="H1" s="622"/>
      <c r="M1" s="107"/>
      <c r="O1" s="53"/>
      <c r="P1" s="53"/>
      <c r="Q1" s="63"/>
      <c r="T1" s="107"/>
    </row>
    <row r="2" spans="2:25" ht="8.1" customHeight="1" thickBot="1" x14ac:dyDescent="0.3">
      <c r="B2" s="11"/>
      <c r="C2" s="17"/>
      <c r="D2" s="11"/>
      <c r="E2" s="264"/>
      <c r="F2" s="264"/>
      <c r="G2" s="264"/>
      <c r="H2" s="109"/>
      <c r="I2" s="11"/>
      <c r="J2" s="11"/>
      <c r="K2" s="11"/>
      <c r="L2" s="11"/>
      <c r="M2" s="64"/>
      <c r="N2" s="11"/>
      <c r="O2" s="258"/>
      <c r="P2" s="258"/>
    </row>
    <row r="3" spans="2:25" ht="16.5" thickBot="1" x14ac:dyDescent="0.3">
      <c r="B3" s="11"/>
      <c r="C3" s="697" t="s">
        <v>24</v>
      </c>
      <c r="D3" s="698"/>
      <c r="E3" s="698"/>
      <c r="F3" s="698"/>
      <c r="G3" s="698"/>
      <c r="H3" s="698"/>
      <c r="I3" s="698"/>
      <c r="J3" s="698"/>
      <c r="K3" s="698"/>
      <c r="L3" s="708"/>
      <c r="M3" s="138"/>
      <c r="N3" s="11"/>
      <c r="O3" s="258"/>
      <c r="P3" s="258"/>
    </row>
    <row r="4" spans="2:25" ht="15.75" thickBot="1" x14ac:dyDescent="0.3">
      <c r="B4" s="11"/>
      <c r="C4" s="17"/>
      <c r="D4" s="11"/>
      <c r="E4" s="264"/>
      <c r="F4" s="264"/>
      <c r="G4" s="264"/>
      <c r="H4" s="109"/>
      <c r="I4" s="11"/>
      <c r="J4" s="11"/>
      <c r="K4" s="11"/>
      <c r="L4" s="11"/>
      <c r="M4" s="64"/>
      <c r="N4" s="11"/>
      <c r="O4" s="258"/>
      <c r="P4" s="258"/>
    </row>
    <row r="5" spans="2:25" ht="15.75" thickBot="1" x14ac:dyDescent="0.3">
      <c r="B5" s="11"/>
      <c r="C5" s="7" t="s">
        <v>107</v>
      </c>
      <c r="D5" s="728" t="str">
        <f>IF('START - AWARD DETAILS'!$D$13="","",'START - AWARD DETAILS'!$D$13)</f>
        <v>ENHANCE: Scaling-up Care for Perinatal Depression through Technological Enhancements to the 'Thinking Healthy Programme'</v>
      </c>
      <c r="E5" s="729"/>
      <c r="F5" s="729"/>
      <c r="G5" s="729"/>
      <c r="H5" s="729"/>
      <c r="I5" s="729"/>
      <c r="J5" s="729"/>
      <c r="K5" s="729"/>
      <c r="L5" s="730"/>
      <c r="M5" s="139"/>
      <c r="N5" s="11"/>
      <c r="O5" s="258"/>
      <c r="P5" s="258"/>
    </row>
    <row r="6" spans="2:25" ht="15.75" thickBot="1" x14ac:dyDescent="0.3">
      <c r="B6" s="11"/>
      <c r="C6" s="17"/>
      <c r="D6" s="11"/>
      <c r="E6" s="264"/>
      <c r="F6" s="264"/>
      <c r="G6" s="264"/>
      <c r="H6" s="109"/>
      <c r="I6" s="11"/>
      <c r="J6" s="11"/>
      <c r="K6" s="11"/>
      <c r="L6" s="11"/>
      <c r="M6" s="64"/>
      <c r="N6" s="11"/>
      <c r="O6" s="258"/>
      <c r="P6" s="258"/>
    </row>
    <row r="7" spans="2:25" ht="15.75" thickBot="1" x14ac:dyDescent="0.3">
      <c r="B7" s="11"/>
      <c r="C7" s="56" t="s">
        <v>0</v>
      </c>
      <c r="D7" s="728" t="str">
        <f>IF('START - AWARD DETAILS'!$D$14="","",'START - AWARD DETAILS'!$D$14)</f>
        <v>NIHR200817</v>
      </c>
      <c r="E7" s="729"/>
      <c r="F7" s="729"/>
      <c r="G7" s="729"/>
      <c r="H7" s="729"/>
      <c r="I7" s="729"/>
      <c r="J7" s="729"/>
      <c r="K7" s="729"/>
      <c r="L7" s="730"/>
      <c r="M7" s="65"/>
      <c r="N7" s="11"/>
      <c r="O7" s="258"/>
      <c r="P7" s="258"/>
    </row>
    <row r="8" spans="2:25" ht="15.75" thickBot="1" x14ac:dyDescent="0.3">
      <c r="B8" s="11"/>
      <c r="C8" s="17"/>
      <c r="D8" s="11"/>
      <c r="E8" s="264"/>
      <c r="F8" s="264"/>
      <c r="G8" s="264"/>
      <c r="H8" s="109"/>
      <c r="I8" s="11"/>
      <c r="J8" s="11"/>
      <c r="K8" s="11"/>
      <c r="L8" s="11"/>
      <c r="M8" s="64"/>
      <c r="N8" s="11"/>
      <c r="O8" s="258"/>
      <c r="P8" s="258"/>
    </row>
    <row r="9" spans="2:25" ht="293.25" customHeight="1" thickBot="1" x14ac:dyDescent="0.3">
      <c r="B9" s="11"/>
      <c r="C9" s="725" t="s">
        <v>513</v>
      </c>
      <c r="D9" s="726"/>
      <c r="E9" s="726"/>
      <c r="F9" s="726"/>
      <c r="G9" s="726"/>
      <c r="H9" s="726"/>
      <c r="I9" s="726"/>
      <c r="J9" s="726"/>
      <c r="K9" s="726"/>
      <c r="L9" s="726"/>
      <c r="M9" s="727"/>
      <c r="N9" s="11"/>
      <c r="O9" s="258"/>
      <c r="P9" s="258"/>
      <c r="S9" s="307" t="s">
        <v>417</v>
      </c>
      <c r="T9" s="307" t="s">
        <v>404</v>
      </c>
      <c r="U9" s="307" t="s">
        <v>403</v>
      </c>
      <c r="V9" s="307" t="s">
        <v>409</v>
      </c>
      <c r="W9" s="307" t="s">
        <v>408</v>
      </c>
      <c r="X9" s="307" t="s">
        <v>19</v>
      </c>
    </row>
    <row r="10" spans="2:25" ht="15.75" thickBot="1" x14ac:dyDescent="0.3">
      <c r="B10" s="11"/>
      <c r="C10" s="17"/>
      <c r="D10" s="11"/>
      <c r="E10" s="264"/>
      <c r="F10" s="264"/>
      <c r="G10" s="264"/>
      <c r="H10" s="109"/>
      <c r="I10" s="11"/>
      <c r="J10" s="11"/>
      <c r="K10" s="11"/>
      <c r="L10" s="11"/>
      <c r="M10" s="64"/>
      <c r="N10" s="11"/>
      <c r="O10" s="258"/>
      <c r="P10" s="258"/>
    </row>
    <row r="11" spans="2:25" ht="45.75" thickBot="1" x14ac:dyDescent="0.3">
      <c r="B11" s="11"/>
      <c r="C11" s="221" t="s">
        <v>418</v>
      </c>
      <c r="D11" s="222" t="s">
        <v>417</v>
      </c>
      <c r="E11" s="262" t="s">
        <v>404</v>
      </c>
      <c r="F11" s="262" t="s">
        <v>403</v>
      </c>
      <c r="G11" s="262" t="s">
        <v>409</v>
      </c>
      <c r="H11" s="262" t="s">
        <v>408</v>
      </c>
      <c r="I11" s="362" t="s">
        <v>426</v>
      </c>
      <c r="J11" s="222" t="s">
        <v>19</v>
      </c>
      <c r="K11" s="222" t="s">
        <v>20</v>
      </c>
      <c r="L11" s="222" t="s">
        <v>21</v>
      </c>
      <c r="M11" s="222" t="s">
        <v>22</v>
      </c>
      <c r="N11" s="220" t="s">
        <v>23</v>
      </c>
      <c r="O11" s="302" t="s">
        <v>340</v>
      </c>
      <c r="P11" s="258"/>
      <c r="Q11" s="53"/>
      <c r="S11" s="63"/>
      <c r="T11" s="63">
        <v>0</v>
      </c>
      <c r="U11" s="63">
        <v>0</v>
      </c>
      <c r="V11">
        <v>0</v>
      </c>
      <c r="W11" s="107">
        <v>0</v>
      </c>
      <c r="X11" s="107">
        <v>0</v>
      </c>
      <c r="Y11" s="107">
        <v>0</v>
      </c>
    </row>
    <row r="12" spans="2:25" s="99" customFormat="1" ht="25.5" x14ac:dyDescent="0.25">
      <c r="B12" s="319"/>
      <c r="C12" s="301" t="s">
        <v>519</v>
      </c>
      <c r="D12" s="230" t="s">
        <v>518</v>
      </c>
      <c r="E12" s="274" t="str">
        <f>IFERROR(VLOOKUP($D12,'START - AWARD DETAILS'!$C$21:$F$40,2,0),"")</f>
        <v>HEI (UK)</v>
      </c>
      <c r="F12" s="274" t="str">
        <f>IFERROR(VLOOKUP($D12,'START - AWARD DETAILS'!$C$21:$F$40,3,0),"")</f>
        <v>United Kingdom</v>
      </c>
      <c r="G12" s="274" t="str">
        <f>IFERROR(VLOOKUP($D12,'START - AWARD DETAILS'!$C$21:$G$40,4,0),"")</f>
        <v>No</v>
      </c>
      <c r="H12" s="274" t="str">
        <f>IFERROR(VLOOKUP($D12,'START - AWARD DETAILS'!$C$21:$G$40,5,0),"")</f>
        <v>N/A</v>
      </c>
      <c r="I12" s="477" t="s">
        <v>300</v>
      </c>
      <c r="J12" s="275" t="s">
        <v>520</v>
      </c>
      <c r="K12" s="253" t="s">
        <v>521</v>
      </c>
      <c r="L12" s="276">
        <v>79529</v>
      </c>
      <c r="M12" s="276">
        <v>25690</v>
      </c>
      <c r="N12" s="320">
        <f t="shared" ref="N12:N17" si="0">SUM(L12:M12)</f>
        <v>105219</v>
      </c>
      <c r="O12" s="321">
        <f>IF(E12="HEI (UK)",0.8,1)</f>
        <v>0.8</v>
      </c>
      <c r="P12" s="252"/>
      <c r="Q12" s="143"/>
      <c r="T12" s="99">
        <f>IF(COUNTIF(D$11:D12,D12)=1,T11+1,T11)</f>
        <v>1</v>
      </c>
      <c r="U12" s="99">
        <f>IF(COUNTIF(J$11:J12,J12)=1,U11+1,U11)</f>
        <v>1</v>
      </c>
      <c r="V12" s="99">
        <f>IF(COUNTIF(H$11:H12,H12)=1,V11+1,V11)</f>
        <v>1</v>
      </c>
      <c r="W12" s="99">
        <f>IF(COUNTIF(H$11:H12,H12)=1,W11+1,W11)</f>
        <v>1</v>
      </c>
      <c r="X12" s="99">
        <f>IF(COUNTIF(J$11:J12,J12)=1,X11+1,X11)</f>
        <v>1</v>
      </c>
      <c r="Y12" s="99">
        <f>IF(AND(COUNTIF(J$11:J12,J12)=1,J12&lt;&gt;"UK"),Y11+1,Y11)</f>
        <v>1</v>
      </c>
    </row>
    <row r="13" spans="2:25" s="99" customFormat="1" ht="25.5" x14ac:dyDescent="0.25">
      <c r="B13" s="319"/>
      <c r="C13" s="299" t="s">
        <v>523</v>
      </c>
      <c r="D13" s="275" t="s">
        <v>518</v>
      </c>
      <c r="E13" s="523" t="str">
        <f>IFERROR(VLOOKUP($D13,'START - AWARD DETAILS'!$C$21:$F$40,2,0),"")</f>
        <v>HEI (UK)</v>
      </c>
      <c r="F13" s="274" t="str">
        <f>IFERROR(VLOOKUP($D13,'START - AWARD DETAILS'!$C$21:$F$40,3,0),"")</f>
        <v>United Kingdom</v>
      </c>
      <c r="G13" s="274" t="str">
        <f>IFERROR(VLOOKUP($D13,'START - AWARD DETAILS'!$C$21:$G$40,4,0),"")</f>
        <v>No</v>
      </c>
      <c r="H13" s="274" t="str">
        <f>IFERROR(VLOOKUP($D13,'START - AWARD DETAILS'!$C$21:$G$40,5,0),"")</f>
        <v>N/A</v>
      </c>
      <c r="I13" s="477" t="s">
        <v>300</v>
      </c>
      <c r="J13" s="275" t="s">
        <v>520</v>
      </c>
      <c r="K13" s="253" t="s">
        <v>522</v>
      </c>
      <c r="L13" s="276">
        <v>53179</v>
      </c>
      <c r="M13" s="276">
        <v>16784</v>
      </c>
      <c r="N13" s="320">
        <f t="shared" si="0"/>
        <v>69963</v>
      </c>
      <c r="O13" s="321">
        <f t="shared" ref="O13:O76" si="1">IF(E13="HEI (UK)",0.8,1)</f>
        <v>0.8</v>
      </c>
      <c r="P13" s="252"/>
      <c r="Q13" s="143"/>
      <c r="T13" s="352">
        <f>IF(COUNTIF(D$11:D13,D13)=1,T12+1,T12)</f>
        <v>1</v>
      </c>
      <c r="U13" s="99">
        <f>IF(COUNTIF(J$11:J13,J13)=1,U12+1,U12)</f>
        <v>1</v>
      </c>
      <c r="V13" s="99">
        <f>IF(COUNTIF(H$11:H13,H13)=1,V12+1,V12)</f>
        <v>1</v>
      </c>
      <c r="W13" s="99">
        <f>IF(COUNTIF(H$11:H13,H13)=1,W12+1,W12)</f>
        <v>1</v>
      </c>
      <c r="X13" s="503">
        <f>IF(COUNTIF(J$11:J13,J13)=1,X12+1,X12)</f>
        <v>1</v>
      </c>
      <c r="Y13" s="352">
        <f>IF(AND(COUNTIF(J$11:J13,J13)=1,J13&lt;&gt;"UK"),Y12+1,Y12)</f>
        <v>1</v>
      </c>
    </row>
    <row r="14" spans="2:25" s="99" customFormat="1" ht="38.25" x14ac:dyDescent="0.25">
      <c r="B14" s="319"/>
      <c r="C14" s="299" t="s">
        <v>526</v>
      </c>
      <c r="D14" s="230" t="s">
        <v>527</v>
      </c>
      <c r="E14" s="523" t="str">
        <f>IFERROR(VLOOKUP($D14,'START - AWARD DETAILS'!$C$21:$F$40,2,0),"")</f>
        <v>Research institute (ODA Eligible)</v>
      </c>
      <c r="F14" s="274" t="str">
        <f>IFERROR(VLOOKUP($D14,'START - AWARD DETAILS'!$C$21:$F$40,3,0),"")</f>
        <v>Pakistan</v>
      </c>
      <c r="G14" s="274" t="str">
        <f>IFERROR(VLOOKUP($D14,'START - AWARD DETAILS'!$C$21:$G$40,4,0),"")</f>
        <v>Yes</v>
      </c>
      <c r="H14" s="274" t="str">
        <f>IFERROR(VLOOKUP($D14,'START - AWARD DETAILS'!$C$21:$G$40,5,0),"")</f>
        <v>Lower Middle Income Countries and Territories</v>
      </c>
      <c r="I14" s="526" t="s">
        <v>300</v>
      </c>
      <c r="J14" s="275" t="s">
        <v>520</v>
      </c>
      <c r="K14" s="253" t="s">
        <v>407</v>
      </c>
      <c r="L14" s="276">
        <v>36000</v>
      </c>
      <c r="M14" s="276">
        <v>0</v>
      </c>
      <c r="N14" s="320">
        <f t="shared" si="0"/>
        <v>36000</v>
      </c>
      <c r="O14" s="321">
        <f t="shared" si="1"/>
        <v>1</v>
      </c>
      <c r="P14" s="252"/>
      <c r="Q14" s="143"/>
      <c r="T14" s="352">
        <f>IF(COUNTIF(D$11:D14,D14)=1,T13+1,T13)</f>
        <v>2</v>
      </c>
      <c r="U14" s="99">
        <f>IF(COUNTIF(J$11:J14,J14)=1,U13+1,U13)</f>
        <v>1</v>
      </c>
      <c r="V14" s="99">
        <f>IF(COUNTIF(H$11:H14,H14)=1,V13+1,V13)</f>
        <v>2</v>
      </c>
      <c r="W14" s="99">
        <f>IF(COUNTIF(H$11:H14,H14)=1,W13+1,W13)</f>
        <v>2</v>
      </c>
      <c r="X14" s="503">
        <f>IF(COUNTIF(J$11:J14,J14)=1,X13+1,X13)</f>
        <v>1</v>
      </c>
      <c r="Y14" s="352">
        <f>IF(AND(COUNTIF(J$11:J14,J14)=1,J14&lt;&gt;"UK"),Y13+1,Y13)</f>
        <v>1</v>
      </c>
    </row>
    <row r="15" spans="2:25" s="99" customFormat="1" ht="38.25" x14ac:dyDescent="0.25">
      <c r="B15" s="319"/>
      <c r="C15" s="299" t="s">
        <v>530</v>
      </c>
      <c r="D15" s="230" t="s">
        <v>527</v>
      </c>
      <c r="E15" s="523" t="str">
        <f>IFERROR(VLOOKUP($D15,'START - AWARD DETAILS'!$C$21:$F$40,2,0),"")</f>
        <v>Research institute (ODA Eligible)</v>
      </c>
      <c r="F15" s="274" t="str">
        <f>IFERROR(VLOOKUP($D15,'START - AWARD DETAILS'!$C$21:$F$40,3,0),"")</f>
        <v>Pakistan</v>
      </c>
      <c r="G15" s="274" t="str">
        <f>IFERROR(VLOOKUP($D15,'START - AWARD DETAILS'!$C$21:$G$40,4,0),"")</f>
        <v>Yes</v>
      </c>
      <c r="H15" s="274" t="str">
        <f>IFERROR(VLOOKUP($D15,'START - AWARD DETAILS'!$C$21:$G$40,5,0),"")</f>
        <v>Lower Middle Income Countries and Territories</v>
      </c>
      <c r="I15" s="477" t="s">
        <v>300</v>
      </c>
      <c r="J15" s="275" t="s">
        <v>520</v>
      </c>
      <c r="K15" s="253" t="s">
        <v>407</v>
      </c>
      <c r="L15" s="276">
        <v>36000</v>
      </c>
      <c r="M15" s="276">
        <v>0</v>
      </c>
      <c r="N15" s="320">
        <f t="shared" si="0"/>
        <v>36000</v>
      </c>
      <c r="O15" s="321">
        <f t="shared" si="1"/>
        <v>1</v>
      </c>
      <c r="P15" s="252"/>
      <c r="Q15" s="143"/>
      <c r="T15" s="352">
        <f>IF(COUNTIF(D$11:D15,D15)=1,T14+1,T14)</f>
        <v>2</v>
      </c>
      <c r="U15" s="99">
        <f>IF(COUNTIF(J$11:J15,J15)=1,U14+1,U14)</f>
        <v>1</v>
      </c>
      <c r="V15" s="99">
        <f>IF(COUNTIF(H$11:H15,H15)=1,V14+1,V14)</f>
        <v>2</v>
      </c>
      <c r="W15" s="99">
        <f>IF(COUNTIF(H$11:H15,H15)=1,W14+1,W14)</f>
        <v>2</v>
      </c>
      <c r="X15" s="503">
        <f>IF(COUNTIF(J$11:J15,J15)=1,X14+1,X14)</f>
        <v>1</v>
      </c>
      <c r="Y15" s="352">
        <f>IF(AND(COUNTIF(J$11:J15,J15)=1,J15&lt;&gt;"UK"),Y14+1,Y14)</f>
        <v>1</v>
      </c>
    </row>
    <row r="16" spans="2:25" s="99" customFormat="1" ht="38.25" x14ac:dyDescent="0.25">
      <c r="B16" s="319"/>
      <c r="C16" s="299" t="s">
        <v>553</v>
      </c>
      <c r="D16" s="230" t="s">
        <v>527</v>
      </c>
      <c r="E16" s="523" t="str">
        <f>IFERROR(VLOOKUP($D16,'START - AWARD DETAILS'!$C$21:$F$40,2,0),"")</f>
        <v>Research institute (ODA Eligible)</v>
      </c>
      <c r="F16" s="274" t="str">
        <f>IFERROR(VLOOKUP($D16,'START - AWARD DETAILS'!$C$21:$F$40,3,0),"")</f>
        <v>Pakistan</v>
      </c>
      <c r="G16" s="274" t="str">
        <f>IFERROR(VLOOKUP($D16,'START - AWARD DETAILS'!$C$21:$G$40,4,0),"")</f>
        <v>Yes</v>
      </c>
      <c r="H16" s="274" t="str">
        <f>IFERROR(VLOOKUP($D16,'START - AWARD DETAILS'!$C$21:$G$40,5,0),"")</f>
        <v>Lower Middle Income Countries and Territories</v>
      </c>
      <c r="I16" s="477" t="s">
        <v>300</v>
      </c>
      <c r="J16" s="275" t="s">
        <v>520</v>
      </c>
      <c r="K16" s="253" t="s">
        <v>407</v>
      </c>
      <c r="L16" s="276">
        <v>36000</v>
      </c>
      <c r="M16" s="276">
        <v>0</v>
      </c>
      <c r="N16" s="320">
        <f t="shared" si="0"/>
        <v>36000</v>
      </c>
      <c r="O16" s="321">
        <f t="shared" si="1"/>
        <v>1</v>
      </c>
      <c r="P16" s="252"/>
      <c r="Q16" s="143"/>
      <c r="T16" s="352">
        <f>IF(COUNTIF(D$11:D16,D16)=1,T15+1,T15)</f>
        <v>2</v>
      </c>
      <c r="U16" s="99">
        <f>IF(COUNTIF(J$11:J16,J16)=1,U15+1,U15)</f>
        <v>1</v>
      </c>
      <c r="V16" s="99">
        <f>IF(COUNTIF(H$11:H16,H16)=1,V15+1,V15)</f>
        <v>2</v>
      </c>
      <c r="W16" s="99">
        <f>IF(COUNTIF(H$11:H16,H16)=1,W15+1,W15)</f>
        <v>2</v>
      </c>
      <c r="X16" s="503">
        <f>IF(COUNTIF(J$11:J16,J16)=1,X15+1,X15)</f>
        <v>1</v>
      </c>
      <c r="Y16" s="352">
        <f>IF(AND(COUNTIF(J$11:J16,J16)=1,J16&lt;&gt;"UK"),Y15+1,Y15)</f>
        <v>1</v>
      </c>
    </row>
    <row r="17" spans="2:25" s="99" customFormat="1" ht="38.25" x14ac:dyDescent="0.25">
      <c r="B17" s="319"/>
      <c r="C17" s="299" t="s">
        <v>535</v>
      </c>
      <c r="D17" s="230" t="s">
        <v>527</v>
      </c>
      <c r="E17" s="523" t="str">
        <f>IFERROR(VLOOKUP($D17,'START - AWARD DETAILS'!$C$21:$F$40,2,0),"")</f>
        <v>Research institute (ODA Eligible)</v>
      </c>
      <c r="F17" s="274" t="str">
        <f>IFERROR(VLOOKUP($D17,'START - AWARD DETAILS'!$C$21:$F$40,3,0),"")</f>
        <v>Pakistan</v>
      </c>
      <c r="G17" s="274" t="str">
        <f>IFERROR(VLOOKUP($D17,'START - AWARD DETAILS'!$C$21:$G$40,4,0),"")</f>
        <v>Yes</v>
      </c>
      <c r="H17" s="274" t="str">
        <f>IFERROR(VLOOKUP($D17,'START - AWARD DETAILS'!$C$21:$G$40,5,0),"")</f>
        <v>Lower Middle Income Countries and Territories</v>
      </c>
      <c r="I17" s="477" t="s">
        <v>369</v>
      </c>
      <c r="J17" s="275" t="s">
        <v>531</v>
      </c>
      <c r="K17" s="253" t="s">
        <v>407</v>
      </c>
      <c r="L17" s="276">
        <v>9600</v>
      </c>
      <c r="M17" s="276">
        <v>0</v>
      </c>
      <c r="N17" s="320">
        <f t="shared" si="0"/>
        <v>9600</v>
      </c>
      <c r="O17" s="321">
        <f t="shared" si="1"/>
        <v>1</v>
      </c>
      <c r="P17" s="252"/>
      <c r="Q17" s="143"/>
      <c r="T17" s="352">
        <f>IF(COUNTIF(D$11:D17,D17)=1,T16+1,T16)</f>
        <v>2</v>
      </c>
      <c r="U17" s="99">
        <f>IF(COUNTIF(J$11:J17,J17)=1,U16+1,U16)</f>
        <v>2</v>
      </c>
      <c r="V17" s="99">
        <f>IF(COUNTIF(H$11:H17,H17)=1,V16+1,V16)</f>
        <v>2</v>
      </c>
      <c r="W17" s="99">
        <f>IF(COUNTIF(H$11:H17,H17)=1,W16+1,W16)</f>
        <v>2</v>
      </c>
      <c r="X17" s="503">
        <f>IF(COUNTIF(J$11:J17,J17)=1,X16+1,X16)</f>
        <v>2</v>
      </c>
      <c r="Y17" s="352">
        <f>IF(AND(COUNTIF(J$11:J17,J17)=1,J17&lt;&gt;"UK"),Y16+1,Y16)</f>
        <v>2</v>
      </c>
    </row>
    <row r="18" spans="2:25" s="99" customFormat="1" ht="38.25" x14ac:dyDescent="0.25">
      <c r="B18" s="319"/>
      <c r="C18" s="299" t="s">
        <v>532</v>
      </c>
      <c r="D18" s="230" t="s">
        <v>527</v>
      </c>
      <c r="E18" s="523" t="str">
        <f>IFERROR(VLOOKUP($D18,'START - AWARD DETAILS'!$C$21:$F$40,2,0),"")</f>
        <v>Research institute (ODA Eligible)</v>
      </c>
      <c r="F18" s="274" t="str">
        <f>IFERROR(VLOOKUP($D18,'START - AWARD DETAILS'!$C$21:$F$40,3,0),"")</f>
        <v>Pakistan</v>
      </c>
      <c r="G18" s="274" t="str">
        <f>IFERROR(VLOOKUP($D18,'START - AWARD DETAILS'!$C$21:$G$40,4,0),"")</f>
        <v>Yes</v>
      </c>
      <c r="H18" s="274" t="str">
        <f>IFERROR(VLOOKUP($D18,'START - AWARD DETAILS'!$C$21:$G$40,5,0),"")</f>
        <v>Lower Middle Income Countries and Territories</v>
      </c>
      <c r="I18" s="477" t="s">
        <v>369</v>
      </c>
      <c r="J18" s="275" t="s">
        <v>531</v>
      </c>
      <c r="K18" s="253" t="s">
        <v>407</v>
      </c>
      <c r="L18" s="276">
        <v>9600</v>
      </c>
      <c r="M18" s="276">
        <v>0</v>
      </c>
      <c r="N18" s="320">
        <f t="shared" ref="N18:N81" si="2">SUM(L18:M18)</f>
        <v>9600</v>
      </c>
      <c r="O18" s="321">
        <f t="shared" si="1"/>
        <v>1</v>
      </c>
      <c r="P18" s="252"/>
      <c r="Q18" s="143"/>
      <c r="T18" s="352">
        <f>IF(COUNTIF(D$11:D18,D18)=1,T17+1,T17)</f>
        <v>2</v>
      </c>
      <c r="U18" s="99">
        <f>IF(COUNTIF(J$11:J18,J18)=1,U17+1,U17)</f>
        <v>2</v>
      </c>
      <c r="V18" s="99">
        <f>IF(COUNTIF(H$11:H18,H18)=1,V17+1,V17)</f>
        <v>2</v>
      </c>
      <c r="W18" s="99">
        <f>IF(COUNTIF(H$11:H18,H18)=1,W17+1,W17)</f>
        <v>2</v>
      </c>
      <c r="X18" s="503">
        <f>IF(COUNTIF(J$11:J18,J18)=1,X17+1,X17)</f>
        <v>2</v>
      </c>
      <c r="Y18" s="352">
        <f>IF(AND(COUNTIF(J$11:J18,J18)=1,J18&lt;&gt;"UK"),Y17+1,Y17)</f>
        <v>2</v>
      </c>
    </row>
    <row r="19" spans="2:25" s="99" customFormat="1" ht="38.25" x14ac:dyDescent="0.25">
      <c r="B19" s="319"/>
      <c r="C19" s="299" t="s">
        <v>533</v>
      </c>
      <c r="D19" s="275" t="s">
        <v>527</v>
      </c>
      <c r="E19" s="523" t="str">
        <f>IFERROR(VLOOKUP($D19,'START - AWARD DETAILS'!$C$21:$F$40,2,0),"")</f>
        <v>Research institute (ODA Eligible)</v>
      </c>
      <c r="F19" s="274" t="str">
        <f>IFERROR(VLOOKUP($D19,'START - AWARD DETAILS'!$C$21:$F$40,3,0),"")</f>
        <v>Pakistan</v>
      </c>
      <c r="G19" s="274" t="str">
        <f>IFERROR(VLOOKUP($D19,'START - AWARD DETAILS'!$C$21:$G$40,4,0),"")</f>
        <v>Yes</v>
      </c>
      <c r="H19" s="274" t="str">
        <f>IFERROR(VLOOKUP($D19,'START - AWARD DETAILS'!$C$21:$G$40,5,0),"")</f>
        <v>Lower Middle Income Countries and Territories</v>
      </c>
      <c r="I19" s="477" t="s">
        <v>369</v>
      </c>
      <c r="J19" s="275" t="s">
        <v>531</v>
      </c>
      <c r="K19" s="253" t="s">
        <v>407</v>
      </c>
      <c r="L19" s="276">
        <v>9600</v>
      </c>
      <c r="M19" s="276">
        <v>0</v>
      </c>
      <c r="N19" s="320">
        <f t="shared" si="2"/>
        <v>9600</v>
      </c>
      <c r="O19" s="321">
        <f t="shared" si="1"/>
        <v>1</v>
      </c>
      <c r="P19" s="252"/>
      <c r="Q19" s="143"/>
      <c r="T19" s="352">
        <f>IF(COUNTIF(D$11:D19,D19)=1,T18+1,T18)</f>
        <v>2</v>
      </c>
      <c r="U19" s="99">
        <f>IF(COUNTIF(J$11:J19,J19)=1,U18+1,U18)</f>
        <v>2</v>
      </c>
      <c r="V19" s="99">
        <f>IF(COUNTIF(H$11:H19,H19)=1,V18+1,V18)</f>
        <v>2</v>
      </c>
      <c r="W19" s="99">
        <f>IF(COUNTIF(H$11:H19,H19)=1,W18+1,W18)</f>
        <v>2</v>
      </c>
      <c r="X19" s="503">
        <f>IF(COUNTIF(J$11:J19,J19)=1,X18+1,X18)</f>
        <v>2</v>
      </c>
      <c r="Y19" s="352">
        <f>IF(AND(COUNTIF(J$11:J19,J19)=1,J19&lt;&gt;"UK"),Y18+1,Y18)</f>
        <v>2</v>
      </c>
    </row>
    <row r="20" spans="2:25" s="99" customFormat="1" ht="38.25" x14ac:dyDescent="0.25">
      <c r="B20" s="319"/>
      <c r="C20" s="299" t="s">
        <v>534</v>
      </c>
      <c r="D20" s="275" t="s">
        <v>527</v>
      </c>
      <c r="E20" s="523" t="str">
        <f>IFERROR(VLOOKUP($D20,'START - AWARD DETAILS'!$C$21:$F$40,2,0),"")</f>
        <v>Research institute (ODA Eligible)</v>
      </c>
      <c r="F20" s="274" t="str">
        <f>IFERROR(VLOOKUP($D20,'START - AWARD DETAILS'!$C$21:$F$40,3,0),"")</f>
        <v>Pakistan</v>
      </c>
      <c r="G20" s="274" t="str">
        <f>IFERROR(VLOOKUP($D20,'START - AWARD DETAILS'!$C$21:$G$40,4,0),"")</f>
        <v>Yes</v>
      </c>
      <c r="H20" s="274" t="str">
        <f>IFERROR(VLOOKUP($D20,'START - AWARD DETAILS'!$C$21:$G$40,5,0),"")</f>
        <v>Lower Middle Income Countries and Territories</v>
      </c>
      <c r="I20" s="477" t="s">
        <v>369</v>
      </c>
      <c r="J20" s="275" t="s">
        <v>531</v>
      </c>
      <c r="K20" s="253" t="s">
        <v>407</v>
      </c>
      <c r="L20" s="276">
        <v>9600</v>
      </c>
      <c r="M20" s="276">
        <v>0</v>
      </c>
      <c r="N20" s="320">
        <f t="shared" si="2"/>
        <v>9600</v>
      </c>
      <c r="O20" s="321">
        <f t="shared" si="1"/>
        <v>1</v>
      </c>
      <c r="P20" s="252"/>
      <c r="Q20" s="143"/>
      <c r="T20" s="352">
        <f>IF(COUNTIF(D$11:D20,D20)=1,T19+1,T19)</f>
        <v>2</v>
      </c>
      <c r="U20" s="99">
        <f>IF(COUNTIF(J$11:J20,J20)=1,U19+1,U19)</f>
        <v>2</v>
      </c>
      <c r="V20" s="99">
        <f>IF(COUNTIF(H$11:H20,H20)=1,V19+1,V19)</f>
        <v>2</v>
      </c>
      <c r="W20" s="99">
        <f>IF(COUNTIF(H$11:H20,H20)=1,W19+1,W19)</f>
        <v>2</v>
      </c>
      <c r="X20" s="503">
        <f>IF(COUNTIF(J$11:J20,J20)=1,X19+1,X19)</f>
        <v>2</v>
      </c>
      <c r="Y20" s="352">
        <f>IF(AND(COUNTIF(J$11:J20,J20)=1,J20&lt;&gt;"UK"),Y19+1,Y19)</f>
        <v>2</v>
      </c>
    </row>
    <row r="21" spans="2:25" s="99" customFormat="1" ht="38.25" x14ac:dyDescent="0.25">
      <c r="B21" s="319"/>
      <c r="C21" s="299" t="s">
        <v>536</v>
      </c>
      <c r="D21" s="275" t="s">
        <v>527</v>
      </c>
      <c r="E21" s="523" t="str">
        <f>IFERROR(VLOOKUP($D21,'START - AWARD DETAILS'!$C$21:$F$40,2,0),"")</f>
        <v>Research institute (ODA Eligible)</v>
      </c>
      <c r="F21" s="274" t="str">
        <f>IFERROR(VLOOKUP($D21,'START - AWARD DETAILS'!$C$21:$F$40,3,0),"")</f>
        <v>Pakistan</v>
      </c>
      <c r="G21" s="274" t="str">
        <f>IFERROR(VLOOKUP($D21,'START - AWARD DETAILS'!$C$21:$G$40,4,0),"")</f>
        <v>Yes</v>
      </c>
      <c r="H21" s="274" t="str">
        <f>IFERROR(VLOOKUP($D21,'START - AWARD DETAILS'!$C$21:$G$40,5,0),"")</f>
        <v>Lower Middle Income Countries and Territories</v>
      </c>
      <c r="I21" s="477" t="s">
        <v>369</v>
      </c>
      <c r="J21" s="275" t="s">
        <v>531</v>
      </c>
      <c r="K21" s="253" t="s">
        <v>407</v>
      </c>
      <c r="L21" s="276">
        <v>9600</v>
      </c>
      <c r="M21" s="276">
        <v>0</v>
      </c>
      <c r="N21" s="320">
        <f t="shared" si="2"/>
        <v>9600</v>
      </c>
      <c r="O21" s="321">
        <f t="shared" si="1"/>
        <v>1</v>
      </c>
      <c r="P21" s="252"/>
      <c r="Q21" s="143"/>
      <c r="T21" s="352">
        <f>IF(COUNTIF(D$11:D21,D21)=1,T20+1,T20)</f>
        <v>2</v>
      </c>
      <c r="U21" s="99">
        <f>IF(COUNTIF(J$11:J21,J21)=1,U20+1,U20)</f>
        <v>2</v>
      </c>
      <c r="V21" s="99">
        <f>IF(COUNTIF(H$11:H21,H21)=1,V20+1,V20)</f>
        <v>2</v>
      </c>
      <c r="W21" s="99">
        <f>IF(COUNTIF(H$11:H21,H21)=1,W20+1,W20)</f>
        <v>2</v>
      </c>
      <c r="X21" s="503">
        <f>IF(COUNTIF(J$11:J21,J21)=1,X20+1,X20)</f>
        <v>2</v>
      </c>
      <c r="Y21" s="352">
        <f>IF(AND(COUNTIF(J$11:J21,J21)=1,J21&lt;&gt;"UK"),Y20+1,Y20)</f>
        <v>2</v>
      </c>
    </row>
    <row r="22" spans="2:25" s="99" customFormat="1" ht="38.25" x14ac:dyDescent="0.25">
      <c r="B22" s="319"/>
      <c r="C22" s="299" t="s">
        <v>537</v>
      </c>
      <c r="D22" s="275" t="s">
        <v>527</v>
      </c>
      <c r="E22" s="523" t="str">
        <f>IFERROR(VLOOKUP($D22,'START - AWARD DETAILS'!$C$21:$F$40,2,0),"")</f>
        <v>Research institute (ODA Eligible)</v>
      </c>
      <c r="F22" s="274" t="str">
        <f>IFERROR(VLOOKUP($D22,'START - AWARD DETAILS'!$C$21:$F$40,3,0),"")</f>
        <v>Pakistan</v>
      </c>
      <c r="G22" s="274" t="str">
        <f>IFERROR(VLOOKUP($D22,'START - AWARD DETAILS'!$C$21:$G$40,4,0),"")</f>
        <v>Yes</v>
      </c>
      <c r="H22" s="274" t="str">
        <f>IFERROR(VLOOKUP($D22,'START - AWARD DETAILS'!$C$21:$G$40,5,0),"")</f>
        <v>Lower Middle Income Countries and Territories</v>
      </c>
      <c r="I22" s="477" t="s">
        <v>369</v>
      </c>
      <c r="J22" s="275" t="s">
        <v>538</v>
      </c>
      <c r="K22" s="253" t="s">
        <v>407</v>
      </c>
      <c r="L22" s="276">
        <v>4800</v>
      </c>
      <c r="M22" s="276">
        <v>0</v>
      </c>
      <c r="N22" s="320">
        <f t="shared" si="2"/>
        <v>4800</v>
      </c>
      <c r="O22" s="321">
        <f t="shared" si="1"/>
        <v>1</v>
      </c>
      <c r="P22" s="252"/>
      <c r="Q22" s="143"/>
      <c r="T22" s="352">
        <f>IF(COUNTIF(D$11:D22,D22)=1,T21+1,T21)</f>
        <v>2</v>
      </c>
      <c r="U22" s="99">
        <f>IF(COUNTIF(J$11:J22,J22)=1,U21+1,U21)</f>
        <v>3</v>
      </c>
      <c r="V22" s="99">
        <f>IF(COUNTIF(H$11:H22,H22)=1,V21+1,V21)</f>
        <v>2</v>
      </c>
      <c r="W22" s="99">
        <f>IF(COUNTIF(H$11:H22,H22)=1,W21+1,W21)</f>
        <v>2</v>
      </c>
      <c r="X22" s="503">
        <f>IF(COUNTIF(J$11:J22,J22)=1,X21+1,X21)</f>
        <v>3</v>
      </c>
      <c r="Y22" s="352">
        <f>IF(AND(COUNTIF(J$11:J22,J22)=1,J22&lt;&gt;"UK"),Y21+1,Y21)</f>
        <v>3</v>
      </c>
    </row>
    <row r="23" spans="2:25" s="99" customFormat="1" ht="38.25" x14ac:dyDescent="0.25">
      <c r="B23" s="319"/>
      <c r="C23" s="299" t="s">
        <v>539</v>
      </c>
      <c r="D23" s="275" t="s">
        <v>527</v>
      </c>
      <c r="E23" s="523" t="str">
        <f>IFERROR(VLOOKUP($D23,'START - AWARD DETAILS'!$C$21:$F$40,2,0),"")</f>
        <v>Research institute (ODA Eligible)</v>
      </c>
      <c r="F23" s="274" t="str">
        <f>IFERROR(VLOOKUP($D23,'START - AWARD DETAILS'!$C$21:$F$40,3,0),"")</f>
        <v>Pakistan</v>
      </c>
      <c r="G23" s="274" t="str">
        <f>IFERROR(VLOOKUP($D23,'START - AWARD DETAILS'!$C$21:$G$40,4,0),"")</f>
        <v>Yes</v>
      </c>
      <c r="H23" s="274" t="str">
        <f>IFERROR(VLOOKUP($D23,'START - AWARD DETAILS'!$C$21:$G$40,5,0),"")</f>
        <v>Lower Middle Income Countries and Territories</v>
      </c>
      <c r="I23" s="477" t="s">
        <v>369</v>
      </c>
      <c r="J23" s="275" t="s">
        <v>538</v>
      </c>
      <c r="K23" s="253" t="s">
        <v>407</v>
      </c>
      <c r="L23" s="276">
        <v>4800</v>
      </c>
      <c r="M23" s="276">
        <v>0</v>
      </c>
      <c r="N23" s="320">
        <f t="shared" si="2"/>
        <v>4800</v>
      </c>
      <c r="O23" s="321">
        <f t="shared" si="1"/>
        <v>1</v>
      </c>
      <c r="P23" s="252"/>
      <c r="Q23" s="143"/>
      <c r="T23" s="352">
        <f>IF(COUNTIF(D$11:D23,D23)=1,T22+1,T22)</f>
        <v>2</v>
      </c>
      <c r="U23" s="99">
        <f>IF(COUNTIF(J$11:J23,J23)=1,U22+1,U22)</f>
        <v>3</v>
      </c>
      <c r="V23" s="99">
        <f>IF(COUNTIF(H$11:H23,H23)=1,V22+1,V22)</f>
        <v>2</v>
      </c>
      <c r="W23" s="99">
        <f>IF(COUNTIF(H$11:H23,H23)=1,W22+1,W22)</f>
        <v>2</v>
      </c>
      <c r="X23" s="503">
        <f>IF(COUNTIF(J$11:J23,J23)=1,X22+1,X22)</f>
        <v>3</v>
      </c>
      <c r="Y23" s="352">
        <f>IF(AND(COUNTIF(J$11:J23,J23)=1,J23&lt;&gt;"UK"),Y22+1,Y22)</f>
        <v>3</v>
      </c>
    </row>
    <row r="24" spans="2:25" s="99" customFormat="1" ht="38.25" x14ac:dyDescent="0.25">
      <c r="B24" s="319"/>
      <c r="C24" s="299" t="s">
        <v>540</v>
      </c>
      <c r="D24" s="275" t="s">
        <v>527</v>
      </c>
      <c r="E24" s="523" t="str">
        <f>IFERROR(VLOOKUP($D24,'START - AWARD DETAILS'!$C$21:$F$40,2,0),"")</f>
        <v>Research institute (ODA Eligible)</v>
      </c>
      <c r="F24" s="274" t="str">
        <f>IFERROR(VLOOKUP($D24,'START - AWARD DETAILS'!$C$21:$F$40,3,0),"")</f>
        <v>Pakistan</v>
      </c>
      <c r="G24" s="274" t="str">
        <f>IFERROR(VLOOKUP($D24,'START - AWARD DETAILS'!$C$21:$G$40,4,0),"")</f>
        <v>Yes</v>
      </c>
      <c r="H24" s="274" t="str">
        <f>IFERROR(VLOOKUP($D24,'START - AWARD DETAILS'!$C$21:$G$40,5,0),"")</f>
        <v>Lower Middle Income Countries and Territories</v>
      </c>
      <c r="I24" s="477" t="s">
        <v>369</v>
      </c>
      <c r="J24" s="275" t="s">
        <v>538</v>
      </c>
      <c r="K24" s="253" t="s">
        <v>407</v>
      </c>
      <c r="L24" s="276">
        <v>4800</v>
      </c>
      <c r="M24" s="276">
        <v>0</v>
      </c>
      <c r="N24" s="320">
        <f t="shared" si="2"/>
        <v>4800</v>
      </c>
      <c r="O24" s="321">
        <f t="shared" si="1"/>
        <v>1</v>
      </c>
      <c r="P24" s="252"/>
      <c r="Q24" s="143"/>
      <c r="T24" s="352">
        <f>IF(COUNTIF(D$11:D24,D24)=1,T23+1,T23)</f>
        <v>2</v>
      </c>
      <c r="U24" s="99">
        <f>IF(COUNTIF(J$11:J24,J24)=1,U23+1,U23)</f>
        <v>3</v>
      </c>
      <c r="V24" s="99">
        <f>IF(COUNTIF(H$11:H24,H24)=1,V23+1,V23)</f>
        <v>2</v>
      </c>
      <c r="W24" s="99">
        <f>IF(COUNTIF(H$11:H24,H24)=1,W23+1,W23)</f>
        <v>2</v>
      </c>
      <c r="X24" s="503">
        <f>IF(COUNTIF(J$11:J24,J24)=1,X23+1,X23)</f>
        <v>3</v>
      </c>
      <c r="Y24" s="352">
        <f>IF(AND(COUNTIF(J$11:J24,J24)=1,J24&lt;&gt;"UK"),Y23+1,Y23)</f>
        <v>3</v>
      </c>
    </row>
    <row r="25" spans="2:25" s="99" customFormat="1" ht="38.25" x14ac:dyDescent="0.25">
      <c r="B25" s="319"/>
      <c r="C25" s="299" t="s">
        <v>541</v>
      </c>
      <c r="D25" s="275" t="s">
        <v>527</v>
      </c>
      <c r="E25" s="523" t="str">
        <f>IFERROR(VLOOKUP($D25,'START - AWARD DETAILS'!$C$21:$F$40,2,0),"")</f>
        <v>Research institute (ODA Eligible)</v>
      </c>
      <c r="F25" s="274" t="str">
        <f>IFERROR(VLOOKUP($D25,'START - AWARD DETAILS'!$C$21:$F$40,3,0),"")</f>
        <v>Pakistan</v>
      </c>
      <c r="G25" s="274" t="str">
        <f>IFERROR(VLOOKUP($D25,'START - AWARD DETAILS'!$C$21:$G$40,4,0),"")</f>
        <v>Yes</v>
      </c>
      <c r="H25" s="274" t="str">
        <f>IFERROR(VLOOKUP($D25,'START - AWARD DETAILS'!$C$21:$G$40,5,0),"")</f>
        <v>Lower Middle Income Countries and Territories</v>
      </c>
      <c r="I25" s="477" t="s">
        <v>369</v>
      </c>
      <c r="J25" s="275" t="s">
        <v>538</v>
      </c>
      <c r="K25" s="253" t="s">
        <v>407</v>
      </c>
      <c r="L25" s="276">
        <v>4800</v>
      </c>
      <c r="M25" s="276">
        <v>0</v>
      </c>
      <c r="N25" s="320">
        <f t="shared" si="2"/>
        <v>4800</v>
      </c>
      <c r="O25" s="321">
        <f t="shared" si="1"/>
        <v>1</v>
      </c>
      <c r="P25" s="252"/>
      <c r="Q25" s="143"/>
      <c r="T25" s="352">
        <f>IF(COUNTIF(D$11:D25,D25)=1,T24+1,T24)</f>
        <v>2</v>
      </c>
      <c r="U25" s="99">
        <f>IF(COUNTIF(J$11:J25,J25)=1,U24+1,U24)</f>
        <v>3</v>
      </c>
      <c r="V25" s="99">
        <f>IF(COUNTIF(H$11:H25,H25)=1,V24+1,V24)</f>
        <v>2</v>
      </c>
      <c r="W25" s="99">
        <f>IF(COUNTIF(H$11:H25,H25)=1,W24+1,W24)</f>
        <v>2</v>
      </c>
      <c r="X25" s="503">
        <f>IF(COUNTIF(J$11:J25,J25)=1,X24+1,X24)</f>
        <v>3</v>
      </c>
      <c r="Y25" s="352">
        <f>IF(AND(COUNTIF(J$11:J25,J25)=1,J25&lt;&gt;"UK"),Y24+1,Y24)</f>
        <v>3</v>
      </c>
    </row>
    <row r="26" spans="2:25" s="99" customFormat="1" ht="38.25" x14ac:dyDescent="0.25">
      <c r="B26" s="319"/>
      <c r="C26" s="299" t="s">
        <v>542</v>
      </c>
      <c r="D26" s="275" t="s">
        <v>527</v>
      </c>
      <c r="E26" s="523" t="str">
        <f>IFERROR(VLOOKUP($D26,'START - AWARD DETAILS'!$C$21:$F$40,2,0),"")</f>
        <v>Research institute (ODA Eligible)</v>
      </c>
      <c r="F26" s="274" t="str">
        <f>IFERROR(VLOOKUP($D26,'START - AWARD DETAILS'!$C$21:$F$40,3,0),"")</f>
        <v>Pakistan</v>
      </c>
      <c r="G26" s="274" t="str">
        <f>IFERROR(VLOOKUP($D26,'START - AWARD DETAILS'!$C$21:$G$40,4,0),"")</f>
        <v>Yes</v>
      </c>
      <c r="H26" s="274" t="str">
        <f>IFERROR(VLOOKUP($D26,'START - AWARD DETAILS'!$C$21:$G$40,5,0),"")</f>
        <v>Lower Middle Income Countries and Territories</v>
      </c>
      <c r="I26" s="477" t="s">
        <v>369</v>
      </c>
      <c r="J26" s="275" t="s">
        <v>538</v>
      </c>
      <c r="K26" s="253" t="s">
        <v>407</v>
      </c>
      <c r="L26" s="276">
        <v>4800</v>
      </c>
      <c r="M26" s="276">
        <v>0</v>
      </c>
      <c r="N26" s="320">
        <f t="shared" si="2"/>
        <v>4800</v>
      </c>
      <c r="O26" s="321">
        <f t="shared" si="1"/>
        <v>1</v>
      </c>
      <c r="P26" s="252"/>
      <c r="Q26" s="143"/>
      <c r="T26" s="352">
        <f>IF(COUNTIF(D$11:D26,D26)=1,T25+1,T25)</f>
        <v>2</v>
      </c>
      <c r="U26" s="99">
        <f>IF(COUNTIF(J$11:J26,J26)=1,U25+1,U25)</f>
        <v>3</v>
      </c>
      <c r="V26" s="99">
        <f>IF(COUNTIF(H$11:H26,H26)=1,V25+1,V25)</f>
        <v>2</v>
      </c>
      <c r="W26" s="99">
        <f>IF(COUNTIF(H$11:H26,H26)=1,W25+1,W25)</f>
        <v>2</v>
      </c>
      <c r="X26" s="503">
        <f>IF(COUNTIF(J$11:J26,J26)=1,X25+1,X25)</f>
        <v>3</v>
      </c>
      <c r="Y26" s="352">
        <f>IF(AND(COUNTIF(J$11:J26,J26)=1,J26&lt;&gt;"UK"),Y25+1,Y25)</f>
        <v>3</v>
      </c>
    </row>
    <row r="27" spans="2:25" s="99" customFormat="1" ht="38.25" x14ac:dyDescent="0.25">
      <c r="B27" s="319"/>
      <c r="C27" s="299" t="s">
        <v>543</v>
      </c>
      <c r="D27" s="275" t="s">
        <v>527</v>
      </c>
      <c r="E27" s="523" t="str">
        <f>IFERROR(VLOOKUP($D27,'START - AWARD DETAILS'!$C$21:$F$40,2,0),"")</f>
        <v>Research institute (ODA Eligible)</v>
      </c>
      <c r="F27" s="274" t="str">
        <f>IFERROR(VLOOKUP($D27,'START - AWARD DETAILS'!$C$21:$F$40,3,0),"")</f>
        <v>Pakistan</v>
      </c>
      <c r="G27" s="274" t="str">
        <f>IFERROR(VLOOKUP($D27,'START - AWARD DETAILS'!$C$21:$G$40,4,0),"")</f>
        <v>Yes</v>
      </c>
      <c r="H27" s="274" t="str">
        <f>IFERROR(VLOOKUP($D27,'START - AWARD DETAILS'!$C$21:$G$40,5,0),"")</f>
        <v>Lower Middle Income Countries and Territories</v>
      </c>
      <c r="I27" s="477" t="s">
        <v>369</v>
      </c>
      <c r="J27" s="275" t="s">
        <v>544</v>
      </c>
      <c r="K27" s="253" t="s">
        <v>407</v>
      </c>
      <c r="L27" s="276">
        <v>9600</v>
      </c>
      <c r="M27" s="276">
        <v>0</v>
      </c>
      <c r="N27" s="320">
        <f t="shared" si="2"/>
        <v>9600</v>
      </c>
      <c r="O27" s="321">
        <f t="shared" si="1"/>
        <v>1</v>
      </c>
      <c r="P27" s="252"/>
      <c r="Q27" s="143"/>
      <c r="T27" s="352">
        <f>IF(COUNTIF(D$11:D27,D27)=1,T26+1,T26)</f>
        <v>2</v>
      </c>
      <c r="U27" s="99">
        <f>IF(COUNTIF(J$11:J27,J27)=1,U26+1,U26)</f>
        <v>4</v>
      </c>
      <c r="V27" s="99">
        <f>IF(COUNTIF(H$11:H27,H27)=1,V26+1,V26)</f>
        <v>2</v>
      </c>
      <c r="W27" s="99">
        <f>IF(COUNTIF(H$11:H27,H27)=1,W26+1,W26)</f>
        <v>2</v>
      </c>
      <c r="X27" s="503">
        <f>IF(COUNTIF(J$11:J27,J27)=1,X26+1,X26)</f>
        <v>4</v>
      </c>
      <c r="Y27" s="352">
        <f>IF(AND(COUNTIF(J$11:J27,J27)=1,J27&lt;&gt;"UK"),Y26+1,Y26)</f>
        <v>4</v>
      </c>
    </row>
    <row r="28" spans="2:25" s="99" customFormat="1" ht="38.25" x14ac:dyDescent="0.25">
      <c r="B28" s="319"/>
      <c r="C28" s="299" t="s">
        <v>545</v>
      </c>
      <c r="D28" s="275" t="s">
        <v>527</v>
      </c>
      <c r="E28" s="523" t="str">
        <f>IFERROR(VLOOKUP($D28,'START - AWARD DETAILS'!$C$21:$F$40,2,0),"")</f>
        <v>Research institute (ODA Eligible)</v>
      </c>
      <c r="F28" s="274" t="str">
        <f>IFERROR(VLOOKUP($D28,'START - AWARD DETAILS'!$C$21:$F$40,3,0),"")</f>
        <v>Pakistan</v>
      </c>
      <c r="G28" s="274" t="str">
        <f>IFERROR(VLOOKUP($D28,'START - AWARD DETAILS'!$C$21:$G$40,4,0),"")</f>
        <v>Yes</v>
      </c>
      <c r="H28" s="274" t="str">
        <f>IFERROR(VLOOKUP($D28,'START - AWARD DETAILS'!$C$21:$G$40,5,0),"")</f>
        <v>Lower Middle Income Countries and Territories</v>
      </c>
      <c r="I28" s="477" t="s">
        <v>369</v>
      </c>
      <c r="J28" s="230" t="s">
        <v>544</v>
      </c>
      <c r="K28" s="253" t="s">
        <v>407</v>
      </c>
      <c r="L28" s="276">
        <v>9600</v>
      </c>
      <c r="M28" s="276">
        <v>0</v>
      </c>
      <c r="N28" s="320">
        <f t="shared" si="2"/>
        <v>9600</v>
      </c>
      <c r="O28" s="321">
        <f t="shared" si="1"/>
        <v>1</v>
      </c>
      <c r="P28" s="252"/>
      <c r="Q28" s="143"/>
      <c r="T28" s="352">
        <f>IF(COUNTIF(D$11:D28,D28)=1,T27+1,T27)</f>
        <v>2</v>
      </c>
      <c r="U28" s="99">
        <f>IF(COUNTIF(J$11:J28,J28)=1,U27+1,U27)</f>
        <v>4</v>
      </c>
      <c r="V28" s="99">
        <f>IF(COUNTIF(H$11:H28,H28)=1,V27+1,V27)</f>
        <v>2</v>
      </c>
      <c r="W28" s="99">
        <f>IF(COUNTIF(H$11:H28,H28)=1,W27+1,W27)</f>
        <v>2</v>
      </c>
      <c r="X28" s="503">
        <f>IF(COUNTIF(J$11:J28,J28)=1,X27+1,X27)</f>
        <v>4</v>
      </c>
      <c r="Y28" s="352">
        <f>IF(AND(COUNTIF(J$11:J28,J28)=1,J28&lt;&gt;"UK"),Y27+1,Y27)</f>
        <v>4</v>
      </c>
    </row>
    <row r="29" spans="2:25" s="99" customFormat="1" ht="38.25" x14ac:dyDescent="0.25">
      <c r="B29" s="319"/>
      <c r="C29" s="299" t="s">
        <v>546</v>
      </c>
      <c r="D29" s="275" t="s">
        <v>527</v>
      </c>
      <c r="E29" s="523" t="str">
        <f>IFERROR(VLOOKUP($D29,'START - AWARD DETAILS'!$C$21:$F$40,2,0),"")</f>
        <v>Research institute (ODA Eligible)</v>
      </c>
      <c r="F29" s="274" t="str">
        <f>IFERROR(VLOOKUP($D29,'START - AWARD DETAILS'!$C$21:$F$40,3,0),"")</f>
        <v>Pakistan</v>
      </c>
      <c r="G29" s="274" t="str">
        <f>IFERROR(VLOOKUP($D29,'START - AWARD DETAILS'!$C$21:$G$40,4,0),"")</f>
        <v>Yes</v>
      </c>
      <c r="H29" s="274" t="str">
        <f>IFERROR(VLOOKUP($D29,'START - AWARD DETAILS'!$C$21:$G$40,5,0),"")</f>
        <v>Lower Middle Income Countries and Territories</v>
      </c>
      <c r="I29" s="477" t="s">
        <v>369</v>
      </c>
      <c r="J29" s="275" t="s">
        <v>544</v>
      </c>
      <c r="K29" s="253" t="s">
        <v>407</v>
      </c>
      <c r="L29" s="276">
        <v>9600</v>
      </c>
      <c r="M29" s="276">
        <v>0</v>
      </c>
      <c r="N29" s="320">
        <f t="shared" si="2"/>
        <v>9600</v>
      </c>
      <c r="O29" s="321">
        <f t="shared" si="1"/>
        <v>1</v>
      </c>
      <c r="P29" s="252"/>
      <c r="Q29" s="143"/>
      <c r="T29" s="352">
        <f>IF(COUNTIF(D$11:D29,D29)=1,T28+1,T28)</f>
        <v>2</v>
      </c>
      <c r="U29" s="99">
        <f>IF(COUNTIF(J$11:J29,J29)=1,U28+1,U28)</f>
        <v>4</v>
      </c>
      <c r="V29" s="99">
        <f>IF(COUNTIF(H$11:H29,H29)=1,V28+1,V28)</f>
        <v>2</v>
      </c>
      <c r="W29" s="99">
        <f>IF(COUNTIF(H$11:H29,H29)=1,W28+1,W28)</f>
        <v>2</v>
      </c>
      <c r="X29" s="503">
        <f>IF(COUNTIF(J$11:J29,J29)=1,X28+1,X28)</f>
        <v>4</v>
      </c>
      <c r="Y29" s="352">
        <f>IF(AND(COUNTIF(J$11:J29,J29)=1,J29&lt;&gt;"UK"),Y28+1,Y28)</f>
        <v>4</v>
      </c>
    </row>
    <row r="30" spans="2:25" s="99" customFormat="1" ht="38.25" x14ac:dyDescent="0.25">
      <c r="B30" s="319"/>
      <c r="C30" s="299" t="s">
        <v>547</v>
      </c>
      <c r="D30" s="230" t="s">
        <v>527</v>
      </c>
      <c r="E30" s="523" t="str">
        <f>IFERROR(VLOOKUP($D30,'START - AWARD DETAILS'!$C$21:$F$40,2,0),"")</f>
        <v>Research institute (ODA Eligible)</v>
      </c>
      <c r="F30" s="274" t="str">
        <f>IFERROR(VLOOKUP($D30,'START - AWARD DETAILS'!$C$21:$F$40,3,0),"")</f>
        <v>Pakistan</v>
      </c>
      <c r="G30" s="274" t="str">
        <f>IFERROR(VLOOKUP($D30,'START - AWARD DETAILS'!$C$21:$G$40,4,0),"")</f>
        <v>Yes</v>
      </c>
      <c r="H30" s="274" t="str">
        <f>IFERROR(VLOOKUP($D30,'START - AWARD DETAILS'!$C$21:$G$40,5,0),"")</f>
        <v>Lower Middle Income Countries and Territories</v>
      </c>
      <c r="I30" s="477" t="s">
        <v>369</v>
      </c>
      <c r="J30" s="275" t="s">
        <v>544</v>
      </c>
      <c r="K30" s="253" t="s">
        <v>407</v>
      </c>
      <c r="L30" s="276">
        <v>9600</v>
      </c>
      <c r="M30" s="276">
        <v>0</v>
      </c>
      <c r="N30" s="320">
        <f t="shared" si="2"/>
        <v>9600</v>
      </c>
      <c r="O30" s="321">
        <f t="shared" si="1"/>
        <v>1</v>
      </c>
      <c r="P30" s="252"/>
      <c r="Q30" s="143"/>
      <c r="T30" s="352">
        <f>IF(COUNTIF(D$11:D30,D30)=1,T29+1,T29)</f>
        <v>2</v>
      </c>
      <c r="U30" s="99">
        <f>IF(COUNTIF(J$11:J30,J30)=1,U29+1,U29)</f>
        <v>4</v>
      </c>
      <c r="V30" s="99">
        <f>IF(COUNTIF(H$11:H30,H30)=1,V29+1,V29)</f>
        <v>2</v>
      </c>
      <c r="W30" s="99">
        <f>IF(COUNTIF(H$11:H30,H30)=1,W29+1,W29)</f>
        <v>2</v>
      </c>
      <c r="X30" s="503">
        <f>IF(COUNTIF(J$11:J30,J30)=1,X29+1,X29)</f>
        <v>4</v>
      </c>
      <c r="Y30" s="352">
        <f>IF(AND(COUNTIF(J$11:J30,J30)=1,J30&lt;&gt;"UK"),Y29+1,Y29)</f>
        <v>4</v>
      </c>
    </row>
    <row r="31" spans="2:25" s="99" customFormat="1" ht="38.25" x14ac:dyDescent="0.25">
      <c r="B31" s="109"/>
      <c r="C31" s="299" t="s">
        <v>548</v>
      </c>
      <c r="D31" s="275" t="s">
        <v>527</v>
      </c>
      <c r="E31" s="523" t="str">
        <f>IFERROR(VLOOKUP($D31,'START - AWARD DETAILS'!$C$21:$F$40,2,0),"")</f>
        <v>Research institute (ODA Eligible)</v>
      </c>
      <c r="F31" s="274" t="str">
        <f>IFERROR(VLOOKUP($D31,'START - AWARD DETAILS'!$C$21:$F$40,3,0),"")</f>
        <v>Pakistan</v>
      </c>
      <c r="G31" s="274" t="str">
        <f>IFERROR(VLOOKUP($D31,'START - AWARD DETAILS'!$C$21:$G$40,4,0),"")</f>
        <v>Yes</v>
      </c>
      <c r="H31" s="274" t="str">
        <f>IFERROR(VLOOKUP($D31,'START - AWARD DETAILS'!$C$21:$G$40,5,0),"")</f>
        <v>Lower Middle Income Countries and Territories</v>
      </c>
      <c r="I31" s="477" t="s">
        <v>369</v>
      </c>
      <c r="J31" s="275" t="s">
        <v>544</v>
      </c>
      <c r="K31" s="275" t="s">
        <v>407</v>
      </c>
      <c r="L31" s="276">
        <v>9600</v>
      </c>
      <c r="M31" s="277">
        <v>0</v>
      </c>
      <c r="N31" s="320">
        <f t="shared" si="2"/>
        <v>9600</v>
      </c>
      <c r="O31" s="321">
        <f t="shared" si="1"/>
        <v>1</v>
      </c>
      <c r="P31" s="252"/>
      <c r="Q31" s="143"/>
      <c r="T31" s="352">
        <f>IF(COUNTIF(D$11:D31,D31)=1,T30+1,T30)</f>
        <v>2</v>
      </c>
      <c r="U31" s="99">
        <f>IF(COUNTIF(J$11:J31,J31)=1,U30+1,U30)</f>
        <v>4</v>
      </c>
      <c r="V31" s="99">
        <f>IF(COUNTIF(H$11:H31,H31)=1,V30+1,V30)</f>
        <v>2</v>
      </c>
      <c r="W31" s="99">
        <f>IF(COUNTIF(H$11:H31,H31)=1,W30+1,W30)</f>
        <v>2</v>
      </c>
      <c r="X31" s="503">
        <f>IF(COUNTIF(J$11:J31,J31)=1,X30+1,X30)</f>
        <v>4</v>
      </c>
      <c r="Y31" s="352">
        <f>IF(AND(COUNTIF(J$11:J31,J31)=1,J31&lt;&gt;"UK"),Y30+1,Y30)</f>
        <v>4</v>
      </c>
    </row>
    <row r="32" spans="2:25" s="99" customFormat="1" ht="38.25" x14ac:dyDescent="0.25">
      <c r="B32" s="109"/>
      <c r="C32" s="299" t="s">
        <v>549</v>
      </c>
      <c r="D32" s="275" t="s">
        <v>527</v>
      </c>
      <c r="E32" s="523" t="str">
        <f>IFERROR(VLOOKUP($D32,'START - AWARD DETAILS'!$C$21:$F$40,2,0),"")</f>
        <v>Research institute (ODA Eligible)</v>
      </c>
      <c r="F32" s="274" t="str">
        <f>IFERROR(VLOOKUP($D32,'START - AWARD DETAILS'!$C$21:$F$40,3,0),"")</f>
        <v>Pakistan</v>
      </c>
      <c r="G32" s="274" t="str">
        <f>IFERROR(VLOOKUP($D32,'START - AWARD DETAILS'!$C$21:$G$40,4,0),"")</f>
        <v>Yes</v>
      </c>
      <c r="H32" s="274" t="str">
        <f>IFERROR(VLOOKUP($D32,'START - AWARD DETAILS'!$C$21:$G$40,5,0),"")</f>
        <v>Lower Middle Income Countries and Territories</v>
      </c>
      <c r="I32" s="477" t="s">
        <v>369</v>
      </c>
      <c r="J32" s="275" t="s">
        <v>538</v>
      </c>
      <c r="K32" s="275" t="s">
        <v>407</v>
      </c>
      <c r="L32" s="276">
        <v>4800</v>
      </c>
      <c r="M32" s="278">
        <v>0</v>
      </c>
      <c r="N32" s="320">
        <f t="shared" si="2"/>
        <v>4800</v>
      </c>
      <c r="O32" s="321">
        <f t="shared" si="1"/>
        <v>1</v>
      </c>
      <c r="P32" s="252"/>
      <c r="Q32" s="143"/>
      <c r="T32" s="352">
        <f>IF(COUNTIF(D$11:D32,D32)=1,T31+1,T31)</f>
        <v>2</v>
      </c>
      <c r="U32" s="99">
        <f>IF(COUNTIF(J$11:J32,J32)=1,U31+1,U31)</f>
        <v>4</v>
      </c>
      <c r="V32" s="99">
        <f>IF(COUNTIF(H$11:H32,H32)=1,V31+1,V31)</f>
        <v>2</v>
      </c>
      <c r="W32" s="99">
        <f>IF(COUNTIF(H$11:H32,H32)=1,W31+1,W31)</f>
        <v>2</v>
      </c>
      <c r="X32" s="503">
        <f>IF(COUNTIF(J$11:J32,J32)=1,X31+1,X31)</f>
        <v>4</v>
      </c>
      <c r="Y32" s="352">
        <f>IF(AND(COUNTIF(J$11:J32,J32)=1,J32&lt;&gt;"UK"),Y31+1,Y31)</f>
        <v>4</v>
      </c>
    </row>
    <row r="33" spans="2:25" s="99" customFormat="1" ht="38.25" x14ac:dyDescent="0.25">
      <c r="B33" s="109"/>
      <c r="C33" s="299" t="s">
        <v>550</v>
      </c>
      <c r="D33" s="230" t="s">
        <v>527</v>
      </c>
      <c r="E33" s="523" t="str">
        <f>IFERROR(VLOOKUP($D33,'START - AWARD DETAILS'!$C$21:$F$40,2,0),"")</f>
        <v>Research institute (ODA Eligible)</v>
      </c>
      <c r="F33" s="274" t="str">
        <f>IFERROR(VLOOKUP($D33,'START - AWARD DETAILS'!$C$21:$F$40,3,0),"")</f>
        <v>Pakistan</v>
      </c>
      <c r="G33" s="274" t="str">
        <f>IFERROR(VLOOKUP($D33,'START - AWARD DETAILS'!$C$21:$G$40,4,0),"")</f>
        <v>Yes</v>
      </c>
      <c r="H33" s="274" t="str">
        <f>IFERROR(VLOOKUP($D33,'START - AWARD DETAILS'!$C$21:$G$40,5,0),"")</f>
        <v>Lower Middle Income Countries and Territories</v>
      </c>
      <c r="I33" s="477" t="s">
        <v>369</v>
      </c>
      <c r="J33" s="275" t="s">
        <v>538</v>
      </c>
      <c r="K33" s="275" t="s">
        <v>407</v>
      </c>
      <c r="L33" s="276">
        <v>4800</v>
      </c>
      <c r="M33" s="278">
        <v>0</v>
      </c>
      <c r="N33" s="320">
        <f t="shared" si="2"/>
        <v>4800</v>
      </c>
      <c r="O33" s="321">
        <f t="shared" si="1"/>
        <v>1</v>
      </c>
      <c r="P33" s="252"/>
      <c r="Q33" s="143"/>
      <c r="T33" s="352">
        <f>IF(COUNTIF(D$11:D33,D33)=1,T32+1,T32)</f>
        <v>2</v>
      </c>
      <c r="U33" s="99">
        <f>IF(COUNTIF(J$11:J33,J33)=1,U32+1,U32)</f>
        <v>4</v>
      </c>
      <c r="V33" s="99">
        <f>IF(COUNTIF(H$11:H33,H33)=1,V32+1,V32)</f>
        <v>2</v>
      </c>
      <c r="W33" s="99">
        <f>IF(COUNTIF(H$11:H33,H33)=1,W32+1,W32)</f>
        <v>2</v>
      </c>
      <c r="X33" s="503">
        <f>IF(COUNTIF(J$11:J33,J33)=1,X32+1,X32)</f>
        <v>4</v>
      </c>
      <c r="Y33" s="352">
        <f>IF(AND(COUNTIF(J$11:J33,J33)=1,J33&lt;&gt;"UK"),Y32+1,Y32)</f>
        <v>4</v>
      </c>
    </row>
    <row r="34" spans="2:25" s="99" customFormat="1" ht="38.25" x14ac:dyDescent="0.25">
      <c r="B34" s="109"/>
      <c r="C34" s="299" t="s">
        <v>551</v>
      </c>
      <c r="D34" s="275" t="s">
        <v>527</v>
      </c>
      <c r="E34" s="523" t="str">
        <f>IFERROR(VLOOKUP($D34,'START - AWARD DETAILS'!$C$21:$F$40,2,0),"")</f>
        <v>Research institute (ODA Eligible)</v>
      </c>
      <c r="F34" s="274" t="str">
        <f>IFERROR(VLOOKUP($D34,'START - AWARD DETAILS'!$C$21:$F$40,3,0),"")</f>
        <v>Pakistan</v>
      </c>
      <c r="G34" s="274" t="str">
        <f>IFERROR(VLOOKUP($D34,'START - AWARD DETAILS'!$C$21:$G$40,4,0),"")</f>
        <v>Yes</v>
      </c>
      <c r="H34" s="274" t="str">
        <f>IFERROR(VLOOKUP($D34,'START - AWARD DETAILS'!$C$21:$G$40,5,0),"")</f>
        <v>Lower Middle Income Countries and Territories</v>
      </c>
      <c r="I34" s="477" t="s">
        <v>369</v>
      </c>
      <c r="J34" s="275" t="s">
        <v>538</v>
      </c>
      <c r="K34" s="275" t="s">
        <v>407</v>
      </c>
      <c r="L34" s="276">
        <v>4800</v>
      </c>
      <c r="M34" s="278">
        <v>0</v>
      </c>
      <c r="N34" s="320">
        <f t="shared" si="2"/>
        <v>4800</v>
      </c>
      <c r="O34" s="321">
        <f t="shared" si="1"/>
        <v>1</v>
      </c>
      <c r="P34" s="252"/>
      <c r="Q34" s="143"/>
      <c r="T34" s="352">
        <f>IF(COUNTIF(D$11:D34,D34)=1,T33+1,T33)</f>
        <v>2</v>
      </c>
      <c r="U34" s="99">
        <f>IF(COUNTIF(J$11:J34,J34)=1,U33+1,U33)</f>
        <v>4</v>
      </c>
      <c r="V34" s="99">
        <f>IF(COUNTIF(H$11:H34,H34)=1,V33+1,V33)</f>
        <v>2</v>
      </c>
      <c r="W34" s="99">
        <f>IF(COUNTIF(H$11:H34,H34)=1,W33+1,W33)</f>
        <v>2</v>
      </c>
      <c r="X34" s="503">
        <f>IF(COUNTIF(J$11:J34,J34)=1,X33+1,X33)</f>
        <v>4</v>
      </c>
      <c r="Y34" s="352">
        <f>IF(AND(COUNTIF(J$11:J34,J34)=1,J34&lt;&gt;"UK"),Y33+1,Y33)</f>
        <v>4</v>
      </c>
    </row>
    <row r="35" spans="2:25" s="99" customFormat="1" ht="38.25" x14ac:dyDescent="0.25">
      <c r="B35" s="109"/>
      <c r="C35" s="299" t="s">
        <v>552</v>
      </c>
      <c r="D35" s="275" t="s">
        <v>527</v>
      </c>
      <c r="E35" s="523" t="str">
        <f>IFERROR(VLOOKUP($D35,'START - AWARD DETAILS'!$C$21:$F$40,2,0),"")</f>
        <v>Research institute (ODA Eligible)</v>
      </c>
      <c r="F35" s="274" t="str">
        <f>IFERROR(VLOOKUP($D35,'START - AWARD DETAILS'!$C$21:$F$40,3,0),"")</f>
        <v>Pakistan</v>
      </c>
      <c r="G35" s="274" t="str">
        <f>IFERROR(VLOOKUP($D35,'START - AWARD DETAILS'!$C$21:$G$40,4,0),"")</f>
        <v>Yes</v>
      </c>
      <c r="H35" s="274" t="str">
        <f>IFERROR(VLOOKUP($D35,'START - AWARD DETAILS'!$C$21:$G$40,5,0),"")</f>
        <v>Lower Middle Income Countries and Territories</v>
      </c>
      <c r="I35" s="477" t="s">
        <v>369</v>
      </c>
      <c r="J35" s="275" t="s">
        <v>538</v>
      </c>
      <c r="K35" s="275" t="s">
        <v>407</v>
      </c>
      <c r="L35" s="276">
        <v>4800</v>
      </c>
      <c r="M35" s="278">
        <v>0</v>
      </c>
      <c r="N35" s="320">
        <f t="shared" si="2"/>
        <v>4800</v>
      </c>
      <c r="O35" s="321">
        <f t="shared" si="1"/>
        <v>1</v>
      </c>
      <c r="P35" s="252"/>
      <c r="Q35" s="143"/>
      <c r="T35" s="352">
        <f>IF(COUNTIF(D$11:D35,D35)=1,T34+1,T34)</f>
        <v>2</v>
      </c>
      <c r="U35" s="99">
        <f>IF(COUNTIF(J$11:J35,J35)=1,U34+1,U34)</f>
        <v>4</v>
      </c>
      <c r="V35" s="99">
        <f>IF(COUNTIF(H$11:H35,H35)=1,V34+1,V34)</f>
        <v>2</v>
      </c>
      <c r="W35" s="99">
        <f>IF(COUNTIF(H$11:H35,H35)=1,W34+1,W34)</f>
        <v>2</v>
      </c>
      <c r="X35" s="503">
        <f>IF(COUNTIF(J$11:J35,J35)=1,X34+1,X34)</f>
        <v>4</v>
      </c>
      <c r="Y35" s="352">
        <f>IF(AND(COUNTIF(J$11:J35,J35)=1,J35&lt;&gt;"UK"),Y34+1,Y34)</f>
        <v>4</v>
      </c>
    </row>
    <row r="36" spans="2:25" s="99" customFormat="1" ht="38.25" x14ac:dyDescent="0.25">
      <c r="B36" s="319"/>
      <c r="C36" s="299" t="s">
        <v>554</v>
      </c>
      <c r="D36" s="275" t="s">
        <v>527</v>
      </c>
      <c r="E36" s="523" t="str">
        <f>IFERROR(VLOOKUP($D36,'START - AWARD DETAILS'!$C$21:$F$40,2,0),"")</f>
        <v>Research institute (ODA Eligible)</v>
      </c>
      <c r="F36" s="274" t="str">
        <f>IFERROR(VLOOKUP($D36,'START - AWARD DETAILS'!$C$21:$F$40,3,0),"")</f>
        <v>Pakistan</v>
      </c>
      <c r="G36" s="274" t="str">
        <f>IFERROR(VLOOKUP($D36,'START - AWARD DETAILS'!$C$21:$G$40,4,0),"")</f>
        <v>Yes</v>
      </c>
      <c r="H36" s="274" t="str">
        <f>IFERROR(VLOOKUP($D36,'START - AWARD DETAILS'!$C$21:$G$40,5,0),"")</f>
        <v>Lower Middle Income Countries and Territories</v>
      </c>
      <c r="I36" s="477" t="s">
        <v>369</v>
      </c>
      <c r="J36" s="275" t="s">
        <v>538</v>
      </c>
      <c r="K36" s="275" t="s">
        <v>407</v>
      </c>
      <c r="L36" s="276">
        <v>4800</v>
      </c>
      <c r="M36" s="278">
        <v>0</v>
      </c>
      <c r="N36" s="320">
        <f t="shared" si="2"/>
        <v>4800</v>
      </c>
      <c r="O36" s="321">
        <f t="shared" si="1"/>
        <v>1</v>
      </c>
      <c r="P36" s="252"/>
      <c r="Q36" s="143"/>
      <c r="T36" s="352">
        <f>IF(COUNTIF(D$11:D36,D36)=1,T35+1,T35)</f>
        <v>2</v>
      </c>
      <c r="U36" s="99">
        <f>IF(COUNTIF(J$11:J36,J36)=1,U35+1,U35)</f>
        <v>4</v>
      </c>
      <c r="V36" s="99">
        <f>IF(COUNTIF(H$11:H36,H36)=1,V35+1,V35)</f>
        <v>2</v>
      </c>
      <c r="W36" s="99">
        <f>IF(COUNTIF(H$11:H36,H36)=1,W35+1,W35)</f>
        <v>2</v>
      </c>
      <c r="X36" s="503">
        <f>IF(COUNTIF(J$11:J36,J36)=1,X35+1,X35)</f>
        <v>4</v>
      </c>
      <c r="Y36" s="352">
        <f>IF(AND(COUNTIF(J$11:J36,J36)=1,J36&lt;&gt;"UK"),Y35+1,Y35)</f>
        <v>4</v>
      </c>
    </row>
    <row r="37" spans="2:25" s="99" customFormat="1" ht="38.25" x14ac:dyDescent="0.25">
      <c r="B37" s="319"/>
      <c r="C37" s="299" t="s">
        <v>555</v>
      </c>
      <c r="D37" s="275" t="s">
        <v>527</v>
      </c>
      <c r="E37" s="523" t="str">
        <f>IFERROR(VLOOKUP($D37,'START - AWARD DETAILS'!$C$21:$F$40,2,0),"")</f>
        <v>Research institute (ODA Eligible)</v>
      </c>
      <c r="F37" s="274" t="str">
        <f>IFERROR(VLOOKUP($D37,'START - AWARD DETAILS'!$C$21:$F$40,3,0),"")</f>
        <v>Pakistan</v>
      </c>
      <c r="G37" s="274" t="str">
        <f>IFERROR(VLOOKUP($D37,'START - AWARD DETAILS'!$C$21:$G$40,4,0),"")</f>
        <v>Yes</v>
      </c>
      <c r="H37" s="274" t="str">
        <f>IFERROR(VLOOKUP($D37,'START - AWARD DETAILS'!$C$21:$G$40,5,0),"")</f>
        <v>Lower Middle Income Countries and Territories</v>
      </c>
      <c r="I37" s="477" t="s">
        <v>28</v>
      </c>
      <c r="J37" s="275" t="s">
        <v>556</v>
      </c>
      <c r="K37" s="275" t="s">
        <v>407</v>
      </c>
      <c r="L37" s="276">
        <v>7200</v>
      </c>
      <c r="M37" s="278">
        <v>0</v>
      </c>
      <c r="N37" s="320">
        <f t="shared" si="2"/>
        <v>7200</v>
      </c>
      <c r="O37" s="321">
        <f t="shared" si="1"/>
        <v>1</v>
      </c>
      <c r="P37" s="252"/>
      <c r="Q37" s="143"/>
      <c r="T37" s="352">
        <f>IF(COUNTIF(D$11:D37,D37)=1,T36+1,T36)</f>
        <v>2</v>
      </c>
      <c r="U37" s="99">
        <f>IF(COUNTIF(J$11:J37,J37)=1,U36+1,U36)</f>
        <v>5</v>
      </c>
      <c r="V37" s="99">
        <f>IF(COUNTIF(H$11:H37,H37)=1,V36+1,V36)</f>
        <v>2</v>
      </c>
      <c r="W37" s="99">
        <f>IF(COUNTIF(H$11:H37,H37)=1,W36+1,W36)</f>
        <v>2</v>
      </c>
      <c r="X37" s="503">
        <f>IF(COUNTIF(J$11:J37,J37)=1,X36+1,X36)</f>
        <v>5</v>
      </c>
      <c r="Y37" s="352">
        <f>IF(AND(COUNTIF(J$11:J37,J37)=1,J37&lt;&gt;"UK"),Y36+1,Y36)</f>
        <v>5</v>
      </c>
    </row>
    <row r="38" spans="2:25" s="99" customFormat="1" ht="38.25" x14ac:dyDescent="0.25">
      <c r="B38" s="109"/>
      <c r="C38" s="299" t="s">
        <v>557</v>
      </c>
      <c r="D38" s="275" t="s">
        <v>527</v>
      </c>
      <c r="E38" s="523" t="str">
        <f>IFERROR(VLOOKUP($D38,'START - AWARD DETAILS'!$C$21:$F$40,2,0),"")</f>
        <v>Research institute (ODA Eligible)</v>
      </c>
      <c r="F38" s="274" t="str">
        <f>IFERROR(VLOOKUP($D38,'START - AWARD DETAILS'!$C$21:$F$40,3,0),"")</f>
        <v>Pakistan</v>
      </c>
      <c r="G38" s="274" t="str">
        <f>IFERROR(VLOOKUP($D38,'START - AWARD DETAILS'!$C$21:$G$40,4,0),"")</f>
        <v>Yes</v>
      </c>
      <c r="H38" s="274" t="str">
        <f>IFERROR(VLOOKUP($D38,'START - AWARD DETAILS'!$C$21:$G$40,5,0),"")</f>
        <v>Lower Middle Income Countries and Territories</v>
      </c>
      <c r="I38" s="477" t="s">
        <v>28</v>
      </c>
      <c r="J38" s="275" t="s">
        <v>556</v>
      </c>
      <c r="K38" s="275" t="s">
        <v>407</v>
      </c>
      <c r="L38" s="276">
        <v>7200</v>
      </c>
      <c r="M38" s="278">
        <v>0</v>
      </c>
      <c r="N38" s="320">
        <f t="shared" si="2"/>
        <v>7200</v>
      </c>
      <c r="O38" s="321">
        <f t="shared" si="1"/>
        <v>1</v>
      </c>
      <c r="P38" s="252"/>
      <c r="Q38" s="143"/>
      <c r="T38" s="352">
        <f>IF(COUNTIF(D$11:D38,D38)=1,T37+1,T37)</f>
        <v>2</v>
      </c>
      <c r="U38" s="99">
        <f>IF(COUNTIF(J$11:J38,J38)=1,U37+1,U37)</f>
        <v>5</v>
      </c>
      <c r="V38" s="99">
        <f>IF(COUNTIF(H$11:H38,H38)=1,V37+1,V37)</f>
        <v>2</v>
      </c>
      <c r="W38" s="99">
        <f>IF(COUNTIF(H$11:H38,H38)=1,W37+1,W37)</f>
        <v>2</v>
      </c>
      <c r="X38" s="503">
        <f>IF(COUNTIF(J$11:J38,J38)=1,X37+1,X37)</f>
        <v>5</v>
      </c>
      <c r="Y38" s="352">
        <f>IF(AND(COUNTIF(J$11:J38,J38)=1,J38&lt;&gt;"UK"),Y37+1,Y37)</f>
        <v>5</v>
      </c>
    </row>
    <row r="39" spans="2:25" s="99" customFormat="1" ht="38.25" x14ac:dyDescent="0.25">
      <c r="B39" s="109"/>
      <c r="C39" s="299" t="s">
        <v>559</v>
      </c>
      <c r="D39" s="275" t="s">
        <v>527</v>
      </c>
      <c r="E39" s="523" t="str">
        <f>IFERROR(VLOOKUP($D39,'START - AWARD DETAILS'!$C$21:$F$40,2,0),"")</f>
        <v>Research institute (ODA Eligible)</v>
      </c>
      <c r="F39" s="274" t="str">
        <f>IFERROR(VLOOKUP($D39,'START - AWARD DETAILS'!$C$21:$F$40,3,0),"")</f>
        <v>Pakistan</v>
      </c>
      <c r="G39" s="274" t="str">
        <f>IFERROR(VLOOKUP($D39,'START - AWARD DETAILS'!$C$21:$G$40,4,0),"")</f>
        <v>Yes</v>
      </c>
      <c r="H39" s="274" t="str">
        <f>IFERROR(VLOOKUP($D39,'START - AWARD DETAILS'!$C$21:$G$40,5,0),"")</f>
        <v>Lower Middle Income Countries and Territories</v>
      </c>
      <c r="I39" s="477" t="s">
        <v>300</v>
      </c>
      <c r="J39" s="275" t="s">
        <v>560</v>
      </c>
      <c r="K39" s="253" t="s">
        <v>407</v>
      </c>
      <c r="L39" s="276">
        <v>18000</v>
      </c>
      <c r="M39" s="279">
        <v>0</v>
      </c>
      <c r="N39" s="320">
        <f t="shared" si="2"/>
        <v>18000</v>
      </c>
      <c r="O39" s="321">
        <f t="shared" si="1"/>
        <v>1</v>
      </c>
      <c r="P39" s="252"/>
      <c r="Q39" s="143"/>
      <c r="T39" s="352">
        <f>IF(COUNTIF(D$11:D39,D39)=1,T38+1,T38)</f>
        <v>2</v>
      </c>
      <c r="U39" s="99">
        <f>IF(COUNTIF(J$11:J39,J39)=1,U38+1,U38)</f>
        <v>6</v>
      </c>
      <c r="V39" s="99">
        <f>IF(COUNTIF(H$11:H39,H39)=1,V38+1,V38)</f>
        <v>2</v>
      </c>
      <c r="W39" s="99">
        <f>IF(COUNTIF(H$11:H39,H39)=1,W38+1,W38)</f>
        <v>2</v>
      </c>
      <c r="X39" s="503">
        <f>IF(COUNTIF(J$11:J39,J39)=1,X38+1,X38)</f>
        <v>6</v>
      </c>
      <c r="Y39" s="352">
        <f>IF(AND(COUNTIF(J$11:J39,J39)=1,J39&lt;&gt;"UK"),Y38+1,Y38)</f>
        <v>6</v>
      </c>
    </row>
    <row r="40" spans="2:25" s="99" customFormat="1" ht="38.25" x14ac:dyDescent="0.25">
      <c r="B40" s="109"/>
      <c r="C40" s="299" t="s">
        <v>561</v>
      </c>
      <c r="D40" s="275" t="s">
        <v>527</v>
      </c>
      <c r="E40" s="523" t="str">
        <f>IFERROR(VLOOKUP($D40,'START - AWARD DETAILS'!$C$21:$F$40,2,0),"")</f>
        <v>Research institute (ODA Eligible)</v>
      </c>
      <c r="F40" s="274" t="str">
        <f>IFERROR(VLOOKUP($D40,'START - AWARD DETAILS'!$C$21:$F$40,3,0),"")</f>
        <v>Pakistan</v>
      </c>
      <c r="G40" s="274" t="str">
        <f>IFERROR(VLOOKUP($D40,'START - AWARD DETAILS'!$C$21:$G$40,4,0),"")</f>
        <v>Yes</v>
      </c>
      <c r="H40" s="274" t="str">
        <f>IFERROR(VLOOKUP($D40,'START - AWARD DETAILS'!$C$21:$G$40,5,0),"")</f>
        <v>Lower Middle Income Countries and Territories</v>
      </c>
      <c r="I40" s="477" t="s">
        <v>28</v>
      </c>
      <c r="J40" s="275" t="s">
        <v>558</v>
      </c>
      <c r="K40" s="253" t="s">
        <v>407</v>
      </c>
      <c r="L40" s="276">
        <v>3000</v>
      </c>
      <c r="M40" s="276">
        <v>0</v>
      </c>
      <c r="N40" s="320">
        <f t="shared" si="2"/>
        <v>3000</v>
      </c>
      <c r="O40" s="321">
        <f t="shared" si="1"/>
        <v>1</v>
      </c>
      <c r="P40" s="252"/>
      <c r="Q40" s="143"/>
      <c r="T40" s="352">
        <f>IF(COUNTIF(D$11:D40,D40)=1,T39+1,T39)</f>
        <v>2</v>
      </c>
      <c r="U40" s="99">
        <f>IF(COUNTIF(J$11:J40,J40)=1,U39+1,U39)</f>
        <v>7</v>
      </c>
      <c r="V40" s="99">
        <f>IF(COUNTIF(H$11:H40,H40)=1,V39+1,V39)</f>
        <v>2</v>
      </c>
      <c r="W40" s="99">
        <f>IF(COUNTIF(H$11:H40,H40)=1,W39+1,W39)</f>
        <v>2</v>
      </c>
      <c r="X40" s="503">
        <f>IF(COUNTIF(J$11:J40,J40)=1,X39+1,X39)</f>
        <v>7</v>
      </c>
      <c r="Y40" s="352">
        <f>IF(AND(COUNTIF(J$11:J40,J40)=1,J40&lt;&gt;"UK"),Y39+1,Y39)</f>
        <v>7</v>
      </c>
    </row>
    <row r="41" spans="2:25" s="99" customFormat="1" ht="38.25" x14ac:dyDescent="0.25">
      <c r="B41" s="109"/>
      <c r="C41" s="299" t="s">
        <v>562</v>
      </c>
      <c r="D41" s="275" t="s">
        <v>527</v>
      </c>
      <c r="E41" s="523" t="str">
        <f>IFERROR(VLOOKUP($D41,'START - AWARD DETAILS'!$C$21:$F$40,2,0),"")</f>
        <v>Research institute (ODA Eligible)</v>
      </c>
      <c r="F41" s="274" t="str">
        <f>IFERROR(VLOOKUP($D41,'START - AWARD DETAILS'!$C$21:$F$40,3,0),"")</f>
        <v>Pakistan</v>
      </c>
      <c r="G41" s="274" t="str">
        <f>IFERROR(VLOOKUP($D41,'START - AWARD DETAILS'!$C$21:$G$40,4,0),"")</f>
        <v>Yes</v>
      </c>
      <c r="H41" s="274" t="str">
        <f>IFERROR(VLOOKUP($D41,'START - AWARD DETAILS'!$C$21:$G$40,5,0),"")</f>
        <v>Lower Middle Income Countries and Territories</v>
      </c>
      <c r="I41" s="477" t="s">
        <v>28</v>
      </c>
      <c r="J41" s="275" t="s">
        <v>558</v>
      </c>
      <c r="K41" s="253" t="s">
        <v>407</v>
      </c>
      <c r="L41" s="276">
        <v>3000</v>
      </c>
      <c r="M41" s="276">
        <v>0</v>
      </c>
      <c r="N41" s="320">
        <f t="shared" si="2"/>
        <v>3000</v>
      </c>
      <c r="O41" s="321">
        <f t="shared" si="1"/>
        <v>1</v>
      </c>
      <c r="P41" s="252"/>
      <c r="Q41" s="143"/>
      <c r="T41" s="352">
        <f>IF(COUNTIF(D$11:D41,D41)=1,T40+1,T40)</f>
        <v>2</v>
      </c>
      <c r="U41" s="99">
        <f>IF(COUNTIF(J$11:J41,J41)=1,U40+1,U40)</f>
        <v>7</v>
      </c>
      <c r="V41" s="99">
        <f>IF(COUNTIF(H$11:H41,H41)=1,V40+1,V40)</f>
        <v>2</v>
      </c>
      <c r="W41" s="99">
        <f>IF(COUNTIF(H$11:H41,H41)=1,W40+1,W40)</f>
        <v>2</v>
      </c>
      <c r="X41" s="503">
        <f>IF(COUNTIF(J$11:J41,J41)=1,X40+1,X40)</f>
        <v>7</v>
      </c>
      <c r="Y41" s="352">
        <f>IF(AND(COUNTIF(J$11:J41,J41)=1,J41&lt;&gt;"UK"),Y40+1,Y40)</f>
        <v>7</v>
      </c>
    </row>
    <row r="42" spans="2:25" s="99" customFormat="1" ht="38.25" x14ac:dyDescent="0.25">
      <c r="B42" s="109"/>
      <c r="C42" s="299" t="s">
        <v>563</v>
      </c>
      <c r="D42" s="275" t="s">
        <v>527</v>
      </c>
      <c r="E42" s="523" t="str">
        <f>IFERROR(VLOOKUP($D42,'START - AWARD DETAILS'!$C$21:$F$40,2,0),"")</f>
        <v>Research institute (ODA Eligible)</v>
      </c>
      <c r="F42" s="274" t="str">
        <f>IFERROR(VLOOKUP($D42,'START - AWARD DETAILS'!$C$21:$F$40,3,0),"")</f>
        <v>Pakistan</v>
      </c>
      <c r="G42" s="274" t="str">
        <f>IFERROR(VLOOKUP($D42,'START - AWARD DETAILS'!$C$21:$G$40,4,0),"")</f>
        <v>Yes</v>
      </c>
      <c r="H42" s="274" t="str">
        <f>IFERROR(VLOOKUP($D42,'START - AWARD DETAILS'!$C$21:$G$40,5,0),"")</f>
        <v>Lower Middle Income Countries and Territories</v>
      </c>
      <c r="I42" s="477" t="s">
        <v>28</v>
      </c>
      <c r="J42" s="275" t="s">
        <v>558</v>
      </c>
      <c r="K42" s="253" t="s">
        <v>407</v>
      </c>
      <c r="L42" s="276">
        <v>3000</v>
      </c>
      <c r="M42" s="276">
        <v>0</v>
      </c>
      <c r="N42" s="320">
        <f t="shared" si="2"/>
        <v>3000</v>
      </c>
      <c r="O42" s="321">
        <f t="shared" si="1"/>
        <v>1</v>
      </c>
      <c r="P42" s="252"/>
      <c r="Q42" s="143"/>
      <c r="T42" s="352">
        <f>IF(COUNTIF(D$11:D42,D42)=1,T41+1,T41)</f>
        <v>2</v>
      </c>
      <c r="U42" s="99">
        <f>IF(COUNTIF(J$11:J42,J42)=1,U41+1,U41)</f>
        <v>7</v>
      </c>
      <c r="V42" s="99">
        <f>IF(COUNTIF(H$11:H42,H42)=1,V41+1,V41)</f>
        <v>2</v>
      </c>
      <c r="W42" s="99">
        <f>IF(COUNTIF(H$11:H42,H42)=1,W41+1,W41)</f>
        <v>2</v>
      </c>
      <c r="X42" s="503">
        <f>IF(COUNTIF(J$11:J42,J42)=1,X41+1,X41)</f>
        <v>7</v>
      </c>
      <c r="Y42" s="352">
        <f>IF(AND(COUNTIF(J$11:J42,J42)=1,J42&lt;&gt;"UK"),Y41+1,Y41)</f>
        <v>7</v>
      </c>
    </row>
    <row r="43" spans="2:25" s="99" customFormat="1" ht="38.25" x14ac:dyDescent="0.25">
      <c r="B43" s="109"/>
      <c r="C43" s="299" t="s">
        <v>567</v>
      </c>
      <c r="D43" s="230" t="s">
        <v>564</v>
      </c>
      <c r="E43" s="523" t="str">
        <f>IFERROR(VLOOKUP($D43,'START - AWARD DETAILS'!$C$21:$F$40,2,0),"")</f>
        <v>Community - based organisation (ODA Eligible)</v>
      </c>
      <c r="F43" s="274" t="str">
        <f>IFERROR(VLOOKUP($D43,'START - AWARD DETAILS'!$C$21:$F$40,3,0),"")</f>
        <v>Nepal</v>
      </c>
      <c r="G43" s="274" t="str">
        <f>IFERROR(VLOOKUP($D43,'START - AWARD DETAILS'!$C$21:$G$40,4,0),"")</f>
        <v>Yes</v>
      </c>
      <c r="H43" s="274" t="str">
        <f>IFERROR(VLOOKUP($D43,'START - AWARD DETAILS'!$C$21:$G$40,5,0),"")</f>
        <v>Least Developed Countries</v>
      </c>
      <c r="I43" s="477" t="s">
        <v>301</v>
      </c>
      <c r="J43" s="275" t="s">
        <v>568</v>
      </c>
      <c r="K43" s="253" t="s">
        <v>407</v>
      </c>
      <c r="L43" s="276">
        <v>8400</v>
      </c>
      <c r="M43" s="276">
        <v>0</v>
      </c>
      <c r="N43" s="320">
        <f t="shared" si="2"/>
        <v>8400</v>
      </c>
      <c r="O43" s="321">
        <f t="shared" si="1"/>
        <v>1</v>
      </c>
      <c r="P43" s="252"/>
      <c r="Q43" s="143"/>
      <c r="T43" s="352">
        <f>IF(COUNTIF(D$11:D43,D43)=1,T42+1,T42)</f>
        <v>3</v>
      </c>
      <c r="U43" s="99">
        <f>IF(COUNTIF(J$11:J43,J43)=1,U42+1,U42)</f>
        <v>8</v>
      </c>
      <c r="V43" s="99">
        <f>IF(COUNTIF(H$11:H43,H43)=1,V42+1,V42)</f>
        <v>3</v>
      </c>
      <c r="W43" s="99">
        <f>IF(COUNTIF(H$11:H43,H43)=1,W42+1,W42)</f>
        <v>3</v>
      </c>
      <c r="X43" s="503">
        <f>IF(COUNTIF(J$11:J43,J43)=1,X42+1,X42)</f>
        <v>8</v>
      </c>
      <c r="Y43" s="352">
        <f>IF(AND(COUNTIF(J$11:J43,J43)=1,J43&lt;&gt;"UK"),Y42+1,Y42)</f>
        <v>8</v>
      </c>
    </row>
    <row r="44" spans="2:25" s="99" customFormat="1" ht="38.25" x14ac:dyDescent="0.25">
      <c r="B44" s="109"/>
      <c r="C44" s="299" t="s">
        <v>569</v>
      </c>
      <c r="D44" s="230" t="s">
        <v>564</v>
      </c>
      <c r="E44" s="523" t="str">
        <f>IFERROR(VLOOKUP($D44,'START - AWARD DETAILS'!$C$21:$F$40,2,0),"")</f>
        <v>Community - based organisation (ODA Eligible)</v>
      </c>
      <c r="F44" s="274" t="str">
        <f>IFERROR(VLOOKUP($D44,'START - AWARD DETAILS'!$C$21:$F$40,3,0),"")</f>
        <v>Nepal</v>
      </c>
      <c r="G44" s="274" t="str">
        <f>IFERROR(VLOOKUP($D44,'START - AWARD DETAILS'!$C$21:$G$40,4,0),"")</f>
        <v>Yes</v>
      </c>
      <c r="H44" s="274" t="str">
        <f>IFERROR(VLOOKUP($D44,'START - AWARD DETAILS'!$C$21:$G$40,5,0),"")</f>
        <v>Least Developed Countries</v>
      </c>
      <c r="I44" s="477" t="s">
        <v>301</v>
      </c>
      <c r="J44" s="275" t="s">
        <v>568</v>
      </c>
      <c r="K44" s="253" t="s">
        <v>407</v>
      </c>
      <c r="L44" s="276">
        <v>8400</v>
      </c>
      <c r="M44" s="276">
        <v>0</v>
      </c>
      <c r="N44" s="320">
        <f t="shared" si="2"/>
        <v>8400</v>
      </c>
      <c r="O44" s="321">
        <f t="shared" si="1"/>
        <v>1</v>
      </c>
      <c r="P44" s="252"/>
      <c r="Q44" s="143"/>
      <c r="T44" s="352">
        <f>IF(COUNTIF(D$11:D44,D44)=1,T43+1,T43)</f>
        <v>3</v>
      </c>
      <c r="U44" s="99">
        <f>IF(COUNTIF(J$11:J44,J44)=1,U43+1,U43)</f>
        <v>8</v>
      </c>
      <c r="V44" s="99">
        <f>IF(COUNTIF(H$11:H44,H44)=1,V43+1,V43)</f>
        <v>3</v>
      </c>
      <c r="W44" s="99">
        <f>IF(COUNTIF(H$11:H44,H44)=1,W43+1,W43)</f>
        <v>3</v>
      </c>
      <c r="X44" s="503">
        <f>IF(COUNTIF(J$11:J44,J44)=1,X43+1,X43)</f>
        <v>8</v>
      </c>
      <c r="Y44" s="352">
        <f>IF(AND(COUNTIF(J$11:J44,J44)=1,J44&lt;&gt;"UK"),Y43+1,Y43)</f>
        <v>8</v>
      </c>
    </row>
    <row r="45" spans="2:25" s="99" customFormat="1" ht="25.5" x14ac:dyDescent="0.25">
      <c r="B45" s="109"/>
      <c r="C45" s="299" t="s">
        <v>570</v>
      </c>
      <c r="D45" s="230" t="s">
        <v>565</v>
      </c>
      <c r="E45" s="523" t="str">
        <f>IFERROR(VLOOKUP($D45,'START - AWARD DETAILS'!$C$21:$F$40,2,0),"")</f>
        <v>Charity (ODA Eligible)</v>
      </c>
      <c r="F45" s="274" t="str">
        <f>IFERROR(VLOOKUP($D45,'START - AWARD DETAILS'!$C$21:$F$40,3,0),"")</f>
        <v>Bangladesh</v>
      </c>
      <c r="G45" s="274" t="str">
        <f>IFERROR(VLOOKUP($D45,'START - AWARD DETAILS'!$C$21:$G$40,4,0),"")</f>
        <v>Yes</v>
      </c>
      <c r="H45" s="274" t="str">
        <f>IFERROR(VLOOKUP($D45,'START - AWARD DETAILS'!$C$21:$G$40,5,0),"")</f>
        <v>Least Developed Countries</v>
      </c>
      <c r="I45" s="477" t="s">
        <v>301</v>
      </c>
      <c r="J45" s="275" t="s">
        <v>568</v>
      </c>
      <c r="K45" s="253" t="s">
        <v>407</v>
      </c>
      <c r="L45" s="276">
        <v>8400</v>
      </c>
      <c r="M45" s="276">
        <v>0</v>
      </c>
      <c r="N45" s="320">
        <f t="shared" si="2"/>
        <v>8400</v>
      </c>
      <c r="O45" s="321">
        <f t="shared" si="1"/>
        <v>1</v>
      </c>
      <c r="P45" s="252"/>
      <c r="Q45" s="143"/>
      <c r="T45" s="352">
        <f>IF(COUNTIF(D$11:D45,D45)=1,T44+1,T44)</f>
        <v>4</v>
      </c>
      <c r="U45" s="99">
        <f>IF(COUNTIF(J$11:J45,J45)=1,U44+1,U44)</f>
        <v>8</v>
      </c>
      <c r="V45" s="99">
        <f>IF(COUNTIF(H$11:H45,H45)=1,V44+1,V44)</f>
        <v>3</v>
      </c>
      <c r="W45" s="99">
        <f>IF(COUNTIF(H$11:H45,H45)=1,W44+1,W44)</f>
        <v>3</v>
      </c>
      <c r="X45" s="503">
        <f>IF(COUNTIF(J$11:J45,J45)=1,X44+1,X44)</f>
        <v>8</v>
      </c>
      <c r="Y45" s="352">
        <f>IF(AND(COUNTIF(J$11:J45,J45)=1,J45&lt;&gt;"UK"),Y44+1,Y44)</f>
        <v>8</v>
      </c>
    </row>
    <row r="46" spans="2:25" s="99" customFormat="1" ht="25.5" x14ac:dyDescent="0.25">
      <c r="B46" s="109"/>
      <c r="C46" s="299" t="s">
        <v>571</v>
      </c>
      <c r="D46" s="230" t="s">
        <v>565</v>
      </c>
      <c r="E46" s="523" t="str">
        <f>IFERROR(VLOOKUP($D46,'START - AWARD DETAILS'!$C$21:$F$40,2,0),"")</f>
        <v>Charity (ODA Eligible)</v>
      </c>
      <c r="F46" s="274" t="str">
        <f>IFERROR(VLOOKUP($D46,'START - AWARD DETAILS'!$C$21:$F$40,3,0),"")</f>
        <v>Bangladesh</v>
      </c>
      <c r="G46" s="274" t="str">
        <f>IFERROR(VLOOKUP($D46,'START - AWARD DETAILS'!$C$21:$G$40,4,0),"")</f>
        <v>Yes</v>
      </c>
      <c r="H46" s="274" t="str">
        <f>IFERROR(VLOOKUP($D46,'START - AWARD DETAILS'!$C$21:$G$40,5,0),"")</f>
        <v>Least Developed Countries</v>
      </c>
      <c r="I46" s="477" t="s">
        <v>301</v>
      </c>
      <c r="J46" s="275" t="s">
        <v>568</v>
      </c>
      <c r="K46" s="253" t="s">
        <v>407</v>
      </c>
      <c r="L46" s="276">
        <v>8400</v>
      </c>
      <c r="M46" s="276">
        <v>0</v>
      </c>
      <c r="N46" s="320">
        <f t="shared" si="2"/>
        <v>8400</v>
      </c>
      <c r="O46" s="321">
        <f t="shared" si="1"/>
        <v>1</v>
      </c>
      <c r="P46" s="252"/>
      <c r="Q46" s="143"/>
      <c r="T46" s="352">
        <f>IF(COUNTIF(D$11:D46,D46)=1,T45+1,T45)</f>
        <v>4</v>
      </c>
      <c r="U46" s="99">
        <f>IF(COUNTIF(J$11:J46,J46)=1,U45+1,U45)</f>
        <v>8</v>
      </c>
      <c r="V46" s="99">
        <f>IF(COUNTIF(H$11:H46,H46)=1,V45+1,V45)</f>
        <v>3</v>
      </c>
      <c r="W46" s="99">
        <f>IF(COUNTIF(H$11:H46,H46)=1,W45+1,W45)</f>
        <v>3</v>
      </c>
      <c r="X46" s="503">
        <f>IF(COUNTIF(J$11:J46,J46)=1,X45+1,X45)</f>
        <v>8</v>
      </c>
      <c r="Y46" s="352">
        <f>IF(AND(COUNTIF(J$11:J46,J46)=1,J46&lt;&gt;"UK"),Y45+1,Y45)</f>
        <v>8</v>
      </c>
    </row>
    <row r="47" spans="2:25" s="99" customFormat="1" ht="38.25" x14ac:dyDescent="0.25">
      <c r="B47" s="109"/>
      <c r="C47" s="299" t="s">
        <v>572</v>
      </c>
      <c r="D47" s="230" t="s">
        <v>566</v>
      </c>
      <c r="E47" s="523" t="str">
        <f>IFERROR(VLOOKUP($D47,'START - AWARD DETAILS'!$C$21:$F$40,2,0),"")</f>
        <v>Research institute (ODA Eligible)</v>
      </c>
      <c r="F47" s="274" t="str">
        <f>IFERROR(VLOOKUP($D47,'START - AWARD DETAILS'!$C$21:$F$40,3,0),"")</f>
        <v>Sri Lanka</v>
      </c>
      <c r="G47" s="274" t="str">
        <f>IFERROR(VLOOKUP($D47,'START - AWARD DETAILS'!$C$21:$G$40,4,0),"")</f>
        <v>Yes</v>
      </c>
      <c r="H47" s="274" t="str">
        <f>IFERROR(VLOOKUP($D47,'START - AWARD DETAILS'!$C$21:$G$40,5,0),"")</f>
        <v>Lower Middle Income Countries and Territories</v>
      </c>
      <c r="I47" s="477" t="s">
        <v>301</v>
      </c>
      <c r="J47" s="275" t="s">
        <v>568</v>
      </c>
      <c r="K47" s="253" t="s">
        <v>407</v>
      </c>
      <c r="L47" s="276">
        <v>8400</v>
      </c>
      <c r="M47" s="276">
        <v>0</v>
      </c>
      <c r="N47" s="320">
        <f t="shared" si="2"/>
        <v>8400</v>
      </c>
      <c r="O47" s="321">
        <f t="shared" si="1"/>
        <v>1</v>
      </c>
      <c r="P47" s="252"/>
      <c r="Q47" s="143"/>
      <c r="T47" s="352">
        <f>IF(COUNTIF(D$11:D47,D47)=1,T46+1,T46)</f>
        <v>5</v>
      </c>
      <c r="U47" s="99">
        <f>IF(COUNTIF(J$11:J47,J47)=1,U46+1,U46)</f>
        <v>8</v>
      </c>
      <c r="V47" s="99">
        <f>IF(COUNTIF(H$11:H47,H47)=1,V46+1,V46)</f>
        <v>3</v>
      </c>
      <c r="W47" s="99">
        <f>IF(COUNTIF(H$11:H47,H47)=1,W46+1,W46)</f>
        <v>3</v>
      </c>
      <c r="X47" s="503">
        <f>IF(COUNTIF(J$11:J47,J47)=1,X46+1,X46)</f>
        <v>8</v>
      </c>
      <c r="Y47" s="352">
        <f>IF(AND(COUNTIF(J$11:J47,J47)=1,J47&lt;&gt;"UK"),Y46+1,Y46)</f>
        <v>8</v>
      </c>
    </row>
    <row r="48" spans="2:25" s="99" customFormat="1" ht="38.25" x14ac:dyDescent="0.25">
      <c r="B48" s="109"/>
      <c r="C48" s="299" t="s">
        <v>573</v>
      </c>
      <c r="D48" s="230" t="s">
        <v>566</v>
      </c>
      <c r="E48" s="523" t="str">
        <f>IFERROR(VLOOKUP($D48,'START - AWARD DETAILS'!$C$21:$F$40,2,0),"")</f>
        <v>Research institute (ODA Eligible)</v>
      </c>
      <c r="F48" s="274" t="str">
        <f>IFERROR(VLOOKUP($D48,'START - AWARD DETAILS'!$C$21:$F$40,3,0),"")</f>
        <v>Sri Lanka</v>
      </c>
      <c r="G48" s="274" t="str">
        <f>IFERROR(VLOOKUP($D48,'START - AWARD DETAILS'!$C$21:$G$40,4,0),"")</f>
        <v>Yes</v>
      </c>
      <c r="H48" s="274" t="str">
        <f>IFERROR(VLOOKUP($D48,'START - AWARD DETAILS'!$C$21:$G$40,5,0),"")</f>
        <v>Lower Middle Income Countries and Territories</v>
      </c>
      <c r="I48" s="477" t="s">
        <v>301</v>
      </c>
      <c r="J48" s="275" t="s">
        <v>568</v>
      </c>
      <c r="K48" s="253" t="s">
        <v>407</v>
      </c>
      <c r="L48" s="276">
        <v>8400</v>
      </c>
      <c r="M48" s="276">
        <v>0</v>
      </c>
      <c r="N48" s="320">
        <f t="shared" si="2"/>
        <v>8400</v>
      </c>
      <c r="O48" s="321">
        <f t="shared" si="1"/>
        <v>1</v>
      </c>
      <c r="P48" s="252"/>
      <c r="Q48" s="143"/>
      <c r="T48" s="352">
        <f>IF(COUNTIF(D$11:D48,D48)=1,T47+1,T47)</f>
        <v>5</v>
      </c>
      <c r="U48" s="99">
        <f>IF(COUNTIF(J$11:J48,J48)=1,U47+1,U47)</f>
        <v>8</v>
      </c>
      <c r="V48" s="99">
        <f>IF(COUNTIF(H$11:H48,H48)=1,V47+1,V47)</f>
        <v>3</v>
      </c>
      <c r="W48" s="99">
        <f>IF(COUNTIF(H$11:H48,H48)=1,W47+1,W47)</f>
        <v>3</v>
      </c>
      <c r="X48" s="503">
        <f>IF(COUNTIF(J$11:J48,J48)=1,X47+1,X47)</f>
        <v>8</v>
      </c>
      <c r="Y48" s="352">
        <f>IF(AND(COUNTIF(J$11:J48,J48)=1,J48&lt;&gt;"UK"),Y47+1,Y47)</f>
        <v>8</v>
      </c>
    </row>
    <row r="49" spans="2:25" s="99" customFormat="1" x14ac:dyDescent="0.25">
      <c r="B49" s="109"/>
      <c r="C49" s="299" t="s">
        <v>613</v>
      </c>
      <c r="D49" s="230" t="s">
        <v>528</v>
      </c>
      <c r="E49" s="523" t="str">
        <f>IFERROR(VLOOKUP($D49,'START - AWARD DETAILS'!$C$21:$F$40,2,0),"")</f>
        <v>HEI (UK)</v>
      </c>
      <c r="F49" s="274" t="str">
        <f>IFERROR(VLOOKUP($D49,'START - AWARD DETAILS'!$C$21:$F$40,3,0),"")</f>
        <v>United Kingdom</v>
      </c>
      <c r="G49" s="274" t="str">
        <f>IFERROR(VLOOKUP($D49,'START - AWARD DETAILS'!$C$21:$G$40,4,0),"")</f>
        <v>No</v>
      </c>
      <c r="H49" s="274" t="str">
        <f>IFERROR(VLOOKUP($D49,'START - AWARD DETAILS'!$C$21:$G$40,5,0),"")</f>
        <v>N/A</v>
      </c>
      <c r="I49" s="477" t="s">
        <v>369</v>
      </c>
      <c r="J49" s="275" t="s">
        <v>614</v>
      </c>
      <c r="K49" s="275" t="s">
        <v>615</v>
      </c>
      <c r="L49" s="276">
        <v>33127</v>
      </c>
      <c r="M49" s="279">
        <v>11020</v>
      </c>
      <c r="N49" s="320">
        <f t="shared" si="2"/>
        <v>44147</v>
      </c>
      <c r="O49" s="321">
        <f t="shared" si="1"/>
        <v>0.8</v>
      </c>
      <c r="P49" s="252"/>
      <c r="Q49" s="143"/>
      <c r="T49" s="352">
        <f>IF(COUNTIF(D$11:D49,D49)=1,T48+1,T48)</f>
        <v>6</v>
      </c>
      <c r="U49" s="99">
        <f>IF(COUNTIF(J$11:J49,J49)=1,U48+1,U48)</f>
        <v>9</v>
      </c>
      <c r="V49" s="99">
        <f>IF(COUNTIF(H$11:H49,H49)=1,V48+1,V48)</f>
        <v>3</v>
      </c>
      <c r="W49" s="99">
        <f>IF(COUNTIF(H$11:H49,H49)=1,W48+1,W48)</f>
        <v>3</v>
      </c>
      <c r="X49" s="503">
        <f>IF(COUNTIF(J$11:J49,J49)=1,X48+1,X48)</f>
        <v>9</v>
      </c>
      <c r="Y49" s="352">
        <f>IF(AND(COUNTIF(J$11:J49,J49)=1,J49&lt;&gt;"UK"),Y48+1,Y48)</f>
        <v>9</v>
      </c>
    </row>
    <row r="50" spans="2:25" s="99" customFormat="1" x14ac:dyDescent="0.25">
      <c r="B50" s="109"/>
      <c r="C50" s="299" t="s">
        <v>620</v>
      </c>
      <c r="D50" s="230" t="s">
        <v>528</v>
      </c>
      <c r="E50" s="523" t="str">
        <f>IFERROR(VLOOKUP($D50,'START - AWARD DETAILS'!$C$21:$F$40,2,0),"")</f>
        <v>HEI (UK)</v>
      </c>
      <c r="F50" s="274" t="str">
        <f>IFERROR(VLOOKUP($D50,'START - AWARD DETAILS'!$C$21:$F$40,3,0),"")</f>
        <v>United Kingdom</v>
      </c>
      <c r="G50" s="274" t="str">
        <f>IFERROR(VLOOKUP($D50,'START - AWARD DETAILS'!$C$21:$G$40,4,0),"")</f>
        <v>No</v>
      </c>
      <c r="H50" s="274" t="str">
        <f>IFERROR(VLOOKUP($D50,'START - AWARD DETAILS'!$C$21:$G$40,5,0),"")</f>
        <v>N/A</v>
      </c>
      <c r="I50" s="477" t="s">
        <v>369</v>
      </c>
      <c r="J50" s="275" t="s">
        <v>619</v>
      </c>
      <c r="K50" s="230">
        <v>6</v>
      </c>
      <c r="L50" s="276">
        <v>30942</v>
      </c>
      <c r="M50" s="279">
        <v>10215</v>
      </c>
      <c r="N50" s="320">
        <f t="shared" si="2"/>
        <v>41157</v>
      </c>
      <c r="O50" s="321">
        <f t="shared" si="1"/>
        <v>0.8</v>
      </c>
      <c r="P50" s="252"/>
      <c r="Q50" s="143"/>
      <c r="T50" s="352">
        <f>IF(COUNTIF(D$11:D50,D50)=1,T49+1,T49)</f>
        <v>6</v>
      </c>
      <c r="U50" s="99">
        <f>IF(COUNTIF(J$11:J50,J50)=1,U49+1,U49)</f>
        <v>10</v>
      </c>
      <c r="V50" s="99">
        <f>IF(COUNTIF(H$11:H50,H50)=1,V49+1,V49)</f>
        <v>3</v>
      </c>
      <c r="W50" s="99">
        <f>IF(COUNTIF(H$11:H50,H50)=1,W49+1,W49)</f>
        <v>3</v>
      </c>
      <c r="X50" s="503">
        <f>IF(COUNTIF(J$11:J50,J50)=1,X49+1,X49)</f>
        <v>10</v>
      </c>
      <c r="Y50" s="352">
        <f>IF(AND(COUNTIF(J$11:J50,J50)=1,J50&lt;&gt;"UK"),Y49+1,Y49)</f>
        <v>10</v>
      </c>
    </row>
    <row r="51" spans="2:25" s="99" customFormat="1" x14ac:dyDescent="0.25">
      <c r="B51" s="109"/>
      <c r="C51" s="299" t="s">
        <v>621</v>
      </c>
      <c r="D51" s="230" t="s">
        <v>528</v>
      </c>
      <c r="E51" s="523" t="str">
        <f>IFERROR(VLOOKUP($D51,'START - AWARD DETAILS'!$C$21:$F$40,2,0),"")</f>
        <v>HEI (UK)</v>
      </c>
      <c r="F51" s="274" t="str">
        <f>IFERROR(VLOOKUP($D51,'START - AWARD DETAILS'!$C$21:$F$40,3,0),"")</f>
        <v>United Kingdom</v>
      </c>
      <c r="G51" s="274" t="str">
        <f>IFERROR(VLOOKUP($D51,'START - AWARD DETAILS'!$C$21:$G$40,4,0),"")</f>
        <v>No</v>
      </c>
      <c r="H51" s="274" t="str">
        <f>IFERROR(VLOOKUP($D51,'START - AWARD DETAILS'!$C$21:$G$40,5,0),"")</f>
        <v>N/A</v>
      </c>
      <c r="I51" s="477" t="s">
        <v>427</v>
      </c>
      <c r="J51" s="275" t="s">
        <v>622</v>
      </c>
      <c r="K51" s="275" t="s">
        <v>623</v>
      </c>
      <c r="L51" s="276">
        <v>99254</v>
      </c>
      <c r="M51" s="279">
        <v>27526</v>
      </c>
      <c r="N51" s="320">
        <f t="shared" si="2"/>
        <v>126780</v>
      </c>
      <c r="O51" s="321">
        <f t="shared" si="1"/>
        <v>0.8</v>
      </c>
      <c r="P51" s="252"/>
      <c r="Q51" s="143"/>
      <c r="T51" s="352">
        <f>IF(COUNTIF(D$11:D51,D51)=1,T50+1,T50)</f>
        <v>6</v>
      </c>
      <c r="U51" s="99">
        <f>IF(COUNTIF(J$11:J51,J51)=1,U50+1,U50)</f>
        <v>11</v>
      </c>
      <c r="V51" s="99">
        <f>IF(COUNTIF(H$11:H51,H51)=1,V50+1,V50)</f>
        <v>3</v>
      </c>
      <c r="W51" s="99">
        <f>IF(COUNTIF(H$11:H51,H51)=1,W50+1,W50)</f>
        <v>3</v>
      </c>
      <c r="X51" s="503">
        <f>IF(COUNTIF(J$11:J51,J51)=1,X50+1,X50)</f>
        <v>11</v>
      </c>
      <c r="Y51" s="352">
        <f>IF(AND(COUNTIF(J$11:J51,J51)=1,J51&lt;&gt;"UK"),Y50+1,Y50)</f>
        <v>11</v>
      </c>
    </row>
    <row r="52" spans="2:25" s="99" customFormat="1" x14ac:dyDescent="0.25">
      <c r="B52" s="109"/>
      <c r="C52" s="299"/>
      <c r="D52" s="230"/>
      <c r="E52" s="523" t="str">
        <f>IFERROR(VLOOKUP($D52,'START - AWARD DETAILS'!$C$21:$F$40,2,0),"")</f>
        <v/>
      </c>
      <c r="F52" s="274" t="str">
        <f>IFERROR(VLOOKUP($D52,'START - AWARD DETAILS'!$C$21:$F$40,3,0),"")</f>
        <v/>
      </c>
      <c r="G52" s="274" t="str">
        <f>IFERROR(VLOOKUP($D52,'START - AWARD DETAILS'!$C$21:$G$40,4,0),"")</f>
        <v/>
      </c>
      <c r="H52" s="274" t="str">
        <f>IFERROR(VLOOKUP($D52,'START - AWARD DETAILS'!$C$21:$G$40,5,0),"")</f>
        <v/>
      </c>
      <c r="I52" s="477"/>
      <c r="J52" s="230"/>
      <c r="K52" s="230"/>
      <c r="L52" s="276"/>
      <c r="M52" s="279"/>
      <c r="N52" s="320">
        <f t="shared" si="2"/>
        <v>0</v>
      </c>
      <c r="O52" s="321">
        <f t="shared" si="1"/>
        <v>1</v>
      </c>
      <c r="P52" s="252"/>
      <c r="Q52" s="143"/>
      <c r="T52" s="352">
        <f>IF(COUNTIF(D$11:D52,D52)=1,T51+1,T51)</f>
        <v>6</v>
      </c>
      <c r="U52" s="99">
        <f>IF(COUNTIF(J$11:J52,J52)=1,U51+1,U51)</f>
        <v>11</v>
      </c>
      <c r="V52" s="99">
        <f>IF(COUNTIF(H$11:H52,H52)=1,V51+1,V51)</f>
        <v>4</v>
      </c>
      <c r="W52" s="99">
        <f>IF(COUNTIF(H$11:H52,H52)=1,W51+1,W51)</f>
        <v>4</v>
      </c>
      <c r="X52" s="503">
        <f>IF(COUNTIF(J$11:J52,J52)=1,X51+1,X51)</f>
        <v>11</v>
      </c>
      <c r="Y52" s="352">
        <f>IF(AND(COUNTIF(J$11:J52,J52)=1,J52&lt;&gt;"UK"),Y51+1,Y51)</f>
        <v>11</v>
      </c>
    </row>
    <row r="53" spans="2:25" s="99" customFormat="1" x14ac:dyDescent="0.25">
      <c r="B53" s="109"/>
      <c r="C53" s="299"/>
      <c r="D53" s="230"/>
      <c r="E53" s="523" t="str">
        <f>IFERROR(VLOOKUP($D53,'START - AWARD DETAILS'!$C$21:$F$40,2,0),"")</f>
        <v/>
      </c>
      <c r="F53" s="274" t="str">
        <f>IFERROR(VLOOKUP($D53,'START - AWARD DETAILS'!$C$21:$F$40,3,0),"")</f>
        <v/>
      </c>
      <c r="G53" s="274" t="str">
        <f>IFERROR(VLOOKUP($D53,'START - AWARD DETAILS'!$C$21:$G$40,4,0),"")</f>
        <v/>
      </c>
      <c r="H53" s="274" t="str">
        <f>IFERROR(VLOOKUP($D53,'START - AWARD DETAILS'!$C$21:$G$40,5,0),"")</f>
        <v/>
      </c>
      <c r="I53" s="477"/>
      <c r="J53" s="230"/>
      <c r="K53" s="230"/>
      <c r="L53" s="276"/>
      <c r="M53" s="279"/>
      <c r="N53" s="320">
        <f t="shared" si="2"/>
        <v>0</v>
      </c>
      <c r="O53" s="321">
        <f t="shared" si="1"/>
        <v>1</v>
      </c>
      <c r="P53" s="252"/>
      <c r="Q53" s="143"/>
      <c r="T53" s="352">
        <f>IF(COUNTIF(D$11:D53,D53)=1,T52+1,T52)</f>
        <v>6</v>
      </c>
      <c r="U53" s="99">
        <f>IF(COUNTIF(J$11:J53,J53)=1,U52+1,U52)</f>
        <v>11</v>
      </c>
      <c r="V53" s="99">
        <f>IF(COUNTIF(H$11:H53,H53)=1,V52+1,V52)</f>
        <v>4</v>
      </c>
      <c r="W53" s="99">
        <f>IF(COUNTIF(H$11:H53,H53)=1,W52+1,W52)</f>
        <v>4</v>
      </c>
      <c r="X53" s="503">
        <f>IF(COUNTIF(J$11:J53,J53)=1,X52+1,X52)</f>
        <v>11</v>
      </c>
      <c r="Y53" s="352">
        <f>IF(AND(COUNTIF(J$11:J53,J53)=1,J53&lt;&gt;"UK"),Y52+1,Y52)</f>
        <v>11</v>
      </c>
    </row>
    <row r="54" spans="2:25" s="99" customFormat="1" x14ac:dyDescent="0.25">
      <c r="B54" s="109"/>
      <c r="C54" s="299"/>
      <c r="D54" s="230"/>
      <c r="E54" s="523" t="str">
        <f>IFERROR(VLOOKUP($D54,'START - AWARD DETAILS'!$C$21:$F$40,2,0),"")</f>
        <v/>
      </c>
      <c r="F54" s="274" t="str">
        <f>IFERROR(VLOOKUP($D54,'START - AWARD DETAILS'!$C$21:$F$40,3,0),"")</f>
        <v/>
      </c>
      <c r="G54" s="274" t="str">
        <f>IFERROR(VLOOKUP($D54,'START - AWARD DETAILS'!$C$21:$G$40,4,0),"")</f>
        <v/>
      </c>
      <c r="H54" s="274" t="str">
        <f>IFERROR(VLOOKUP($D54,'START - AWARD DETAILS'!$C$21:$G$40,5,0),"")</f>
        <v/>
      </c>
      <c r="I54" s="477"/>
      <c r="J54" s="230"/>
      <c r="K54" s="230"/>
      <c r="L54" s="276"/>
      <c r="M54" s="279"/>
      <c r="N54" s="320">
        <f t="shared" si="2"/>
        <v>0</v>
      </c>
      <c r="O54" s="321">
        <f t="shared" si="1"/>
        <v>1</v>
      </c>
      <c r="P54" s="252"/>
      <c r="Q54" s="143"/>
      <c r="T54" s="352">
        <f>IF(COUNTIF(D$11:D54,D54)=1,T53+1,T53)</f>
        <v>6</v>
      </c>
      <c r="U54" s="99">
        <f>IF(COUNTIF(J$11:J54,J54)=1,U53+1,U53)</f>
        <v>11</v>
      </c>
      <c r="V54" s="99">
        <f>IF(COUNTIF(H$11:H54,H54)=1,V53+1,V53)</f>
        <v>4</v>
      </c>
      <c r="W54" s="99">
        <f>IF(COUNTIF(H$11:H54,H54)=1,W53+1,W53)</f>
        <v>4</v>
      </c>
      <c r="X54" s="503">
        <f>IF(COUNTIF(J$11:J54,J54)=1,X53+1,X53)</f>
        <v>11</v>
      </c>
      <c r="Y54" s="352">
        <f>IF(AND(COUNTIF(J$11:J54,J54)=1,J54&lt;&gt;"UK"),Y53+1,Y53)</f>
        <v>11</v>
      </c>
    </row>
    <row r="55" spans="2:25" s="99" customFormat="1" x14ac:dyDescent="0.25">
      <c r="B55" s="109"/>
      <c r="C55" s="299"/>
      <c r="D55" s="230"/>
      <c r="E55" s="523" t="str">
        <f>IFERROR(VLOOKUP($D55,'START - AWARD DETAILS'!$C$21:$F$40,2,0),"")</f>
        <v/>
      </c>
      <c r="F55" s="274" t="str">
        <f>IFERROR(VLOOKUP($D55,'START - AWARD DETAILS'!$C$21:$F$40,3,0),"")</f>
        <v/>
      </c>
      <c r="G55" s="274" t="str">
        <f>IFERROR(VLOOKUP($D55,'START - AWARD DETAILS'!$C$21:$G$40,4,0),"")</f>
        <v/>
      </c>
      <c r="H55" s="274" t="str">
        <f>IFERROR(VLOOKUP($D55,'START - AWARD DETAILS'!$C$21:$G$40,5,0),"")</f>
        <v/>
      </c>
      <c r="I55" s="477"/>
      <c r="J55" s="230"/>
      <c r="K55" s="230"/>
      <c r="L55" s="276"/>
      <c r="M55" s="279"/>
      <c r="N55" s="320">
        <f t="shared" si="2"/>
        <v>0</v>
      </c>
      <c r="O55" s="321">
        <f t="shared" si="1"/>
        <v>1</v>
      </c>
      <c r="P55" s="252"/>
      <c r="Q55" s="143"/>
      <c r="T55" s="352">
        <f>IF(COUNTIF(D$11:D55,D55)=1,T54+1,T54)</f>
        <v>6</v>
      </c>
      <c r="U55" s="99">
        <f>IF(COUNTIF(J$11:J55,J55)=1,U54+1,U54)</f>
        <v>11</v>
      </c>
      <c r="V55" s="99">
        <f>IF(COUNTIF(H$11:H55,H55)=1,V54+1,V54)</f>
        <v>4</v>
      </c>
      <c r="W55" s="99">
        <f>IF(COUNTIF(H$11:H55,H55)=1,W54+1,W54)</f>
        <v>4</v>
      </c>
      <c r="X55" s="503">
        <f>IF(COUNTIF(J$11:J55,J55)=1,X54+1,X54)</f>
        <v>11</v>
      </c>
      <c r="Y55" s="352">
        <f>IF(AND(COUNTIF(J$11:J55,J55)=1,J55&lt;&gt;"UK"),Y54+1,Y54)</f>
        <v>11</v>
      </c>
    </row>
    <row r="56" spans="2:25" s="99" customFormat="1" x14ac:dyDescent="0.25">
      <c r="B56" s="109"/>
      <c r="C56" s="299"/>
      <c r="D56" s="230"/>
      <c r="E56" s="523" t="str">
        <f>IFERROR(VLOOKUP($D56,'START - AWARD DETAILS'!$C$21:$F$40,2,0),"")</f>
        <v/>
      </c>
      <c r="F56" s="274" t="str">
        <f>IFERROR(VLOOKUP($D56,'START - AWARD DETAILS'!$C$21:$F$40,3,0),"")</f>
        <v/>
      </c>
      <c r="G56" s="274" t="str">
        <f>IFERROR(VLOOKUP($D56,'START - AWARD DETAILS'!$C$21:$G$40,4,0),"")</f>
        <v/>
      </c>
      <c r="H56" s="274" t="str">
        <f>IFERROR(VLOOKUP($D56,'START - AWARD DETAILS'!$C$21:$G$40,5,0),"")</f>
        <v/>
      </c>
      <c r="I56" s="477"/>
      <c r="J56" s="230"/>
      <c r="K56" s="230"/>
      <c r="L56" s="276"/>
      <c r="M56" s="279"/>
      <c r="N56" s="320">
        <f t="shared" si="2"/>
        <v>0</v>
      </c>
      <c r="O56" s="321">
        <f t="shared" si="1"/>
        <v>1</v>
      </c>
      <c r="P56" s="252"/>
      <c r="Q56" s="143"/>
      <c r="T56" s="352">
        <f>IF(COUNTIF(D$11:D56,D56)=1,T55+1,T55)</f>
        <v>6</v>
      </c>
      <c r="U56" s="99">
        <f>IF(COUNTIF(J$11:J56,J56)=1,U55+1,U55)</f>
        <v>11</v>
      </c>
      <c r="V56" s="99">
        <f>IF(COUNTIF(H$11:H56,H56)=1,V55+1,V55)</f>
        <v>4</v>
      </c>
      <c r="W56" s="99">
        <f>IF(COUNTIF(H$11:H56,H56)=1,W55+1,W55)</f>
        <v>4</v>
      </c>
      <c r="X56" s="503">
        <f>IF(COUNTIF(J$11:J56,J56)=1,X55+1,X55)</f>
        <v>11</v>
      </c>
      <c r="Y56" s="352">
        <f>IF(AND(COUNTIF(J$11:J56,J56)=1,J56&lt;&gt;"UK"),Y55+1,Y55)</f>
        <v>11</v>
      </c>
    </row>
    <row r="57" spans="2:25" s="99" customFormat="1" x14ac:dyDescent="0.25">
      <c r="B57" s="109"/>
      <c r="C57" s="299"/>
      <c r="D57" s="230"/>
      <c r="E57" s="523" t="str">
        <f>IFERROR(VLOOKUP($D57,'START - AWARD DETAILS'!$C$21:$F$40,2,0),"")</f>
        <v/>
      </c>
      <c r="F57" s="274" t="str">
        <f>IFERROR(VLOOKUP($D57,'START - AWARD DETAILS'!$C$21:$F$40,3,0),"")</f>
        <v/>
      </c>
      <c r="G57" s="274" t="str">
        <f>IFERROR(VLOOKUP($D57,'START - AWARD DETAILS'!$C$21:$G$40,4,0),"")</f>
        <v/>
      </c>
      <c r="H57" s="274" t="str">
        <f>IFERROR(VLOOKUP($D57,'START - AWARD DETAILS'!$C$21:$G$40,5,0),"")</f>
        <v/>
      </c>
      <c r="I57" s="477"/>
      <c r="J57" s="230"/>
      <c r="K57" s="230"/>
      <c r="L57" s="276"/>
      <c r="M57" s="279"/>
      <c r="N57" s="320">
        <f t="shared" si="2"/>
        <v>0</v>
      </c>
      <c r="O57" s="321">
        <f t="shared" si="1"/>
        <v>1</v>
      </c>
      <c r="P57" s="252"/>
      <c r="Q57" s="143"/>
      <c r="T57" s="352">
        <f>IF(COUNTIF(D$11:D57,D57)=1,T56+1,T56)</f>
        <v>6</v>
      </c>
      <c r="U57" s="99">
        <f>IF(COUNTIF(J$11:J57,J57)=1,U56+1,U56)</f>
        <v>11</v>
      </c>
      <c r="V57" s="99">
        <f>IF(COUNTIF(H$11:H57,H57)=1,V56+1,V56)</f>
        <v>4</v>
      </c>
      <c r="W57" s="99">
        <f>IF(COUNTIF(H$11:H57,H57)=1,W56+1,W56)</f>
        <v>4</v>
      </c>
      <c r="X57" s="503">
        <f>IF(COUNTIF(J$11:J57,J57)=1,X56+1,X56)</f>
        <v>11</v>
      </c>
      <c r="Y57" s="352">
        <f>IF(AND(COUNTIF(J$11:J57,J57)=1,J57&lt;&gt;"UK"),Y56+1,Y56)</f>
        <v>11</v>
      </c>
    </row>
    <row r="58" spans="2:25" s="99" customFormat="1" x14ac:dyDescent="0.25">
      <c r="B58" s="109"/>
      <c r="C58" s="299"/>
      <c r="D58" s="230"/>
      <c r="E58" s="523" t="str">
        <f>IFERROR(VLOOKUP($D58,'START - AWARD DETAILS'!$C$21:$F$40,2,0),"")</f>
        <v/>
      </c>
      <c r="F58" s="274" t="str">
        <f>IFERROR(VLOOKUP($D58,'START - AWARD DETAILS'!$C$21:$F$40,3,0),"")</f>
        <v/>
      </c>
      <c r="G58" s="274" t="str">
        <f>IFERROR(VLOOKUP($D58,'START - AWARD DETAILS'!$C$21:$G$40,4,0),"")</f>
        <v/>
      </c>
      <c r="H58" s="274" t="str">
        <f>IFERROR(VLOOKUP($D58,'START - AWARD DETAILS'!$C$21:$G$40,5,0),"")</f>
        <v/>
      </c>
      <c r="I58" s="477"/>
      <c r="J58" s="230"/>
      <c r="K58" s="230"/>
      <c r="L58" s="276"/>
      <c r="M58" s="279"/>
      <c r="N58" s="320">
        <f t="shared" si="2"/>
        <v>0</v>
      </c>
      <c r="O58" s="321">
        <f t="shared" si="1"/>
        <v>1</v>
      </c>
      <c r="P58" s="252"/>
      <c r="Q58" s="143"/>
      <c r="T58" s="352">
        <f>IF(COUNTIF(D$11:D58,D58)=1,T57+1,T57)</f>
        <v>6</v>
      </c>
      <c r="U58" s="99">
        <f>IF(COUNTIF(J$11:J58,J58)=1,U57+1,U57)</f>
        <v>11</v>
      </c>
      <c r="V58" s="99">
        <f>IF(COUNTIF(H$11:H58,H58)=1,V57+1,V57)</f>
        <v>4</v>
      </c>
      <c r="W58" s="99">
        <f>IF(COUNTIF(H$11:H58,H58)=1,W57+1,W57)</f>
        <v>4</v>
      </c>
      <c r="X58" s="503">
        <f>IF(COUNTIF(J$11:J58,J58)=1,X57+1,X57)</f>
        <v>11</v>
      </c>
      <c r="Y58" s="352">
        <f>IF(AND(COUNTIF(J$11:J58,J58)=1,J58&lt;&gt;"UK"),Y57+1,Y57)</f>
        <v>11</v>
      </c>
    </row>
    <row r="59" spans="2:25" s="99" customFormat="1" x14ac:dyDescent="0.25">
      <c r="B59" s="109"/>
      <c r="C59" s="299"/>
      <c r="D59" s="230"/>
      <c r="E59" s="523" t="str">
        <f>IFERROR(VLOOKUP($D59,'START - AWARD DETAILS'!$C$21:$F$40,2,0),"")</f>
        <v/>
      </c>
      <c r="F59" s="274" t="str">
        <f>IFERROR(VLOOKUP($D59,'START - AWARD DETAILS'!$C$21:$F$40,3,0),"")</f>
        <v/>
      </c>
      <c r="G59" s="274" t="str">
        <f>IFERROR(VLOOKUP($D59,'START - AWARD DETAILS'!$C$21:$G$40,4,0),"")</f>
        <v/>
      </c>
      <c r="H59" s="274" t="str">
        <f>IFERROR(VLOOKUP($D59,'START - AWARD DETAILS'!$C$21:$G$40,5,0),"")</f>
        <v/>
      </c>
      <c r="I59" s="477"/>
      <c r="J59" s="230"/>
      <c r="K59" s="230"/>
      <c r="L59" s="276"/>
      <c r="M59" s="279"/>
      <c r="N59" s="320">
        <f t="shared" si="2"/>
        <v>0</v>
      </c>
      <c r="O59" s="321">
        <f t="shared" si="1"/>
        <v>1</v>
      </c>
      <c r="P59" s="252"/>
      <c r="Q59" s="143"/>
      <c r="T59" s="352">
        <f>IF(COUNTIF(D$11:D59,D59)=1,T58+1,T58)</f>
        <v>6</v>
      </c>
      <c r="U59" s="99">
        <f>IF(COUNTIF(J$11:J59,J59)=1,U58+1,U58)</f>
        <v>11</v>
      </c>
      <c r="V59" s="99">
        <f>IF(COUNTIF(H$11:H59,H59)=1,V58+1,V58)</f>
        <v>4</v>
      </c>
      <c r="W59" s="99">
        <f>IF(COUNTIF(H$11:H59,H59)=1,W58+1,W58)</f>
        <v>4</v>
      </c>
      <c r="X59" s="503">
        <f>IF(COUNTIF(J$11:J59,J59)=1,X58+1,X58)</f>
        <v>11</v>
      </c>
      <c r="Y59" s="352">
        <f>IF(AND(COUNTIF(J$11:J59,J59)=1,J59&lt;&gt;"UK"),Y58+1,Y58)</f>
        <v>11</v>
      </c>
    </row>
    <row r="60" spans="2:25" s="99" customFormat="1" x14ac:dyDescent="0.25">
      <c r="B60" s="109"/>
      <c r="C60" s="299"/>
      <c r="D60" s="230"/>
      <c r="E60" s="523" t="str">
        <f>IFERROR(VLOOKUP($D60,'START - AWARD DETAILS'!$C$21:$F$40,2,0),"")</f>
        <v/>
      </c>
      <c r="F60" s="274" t="str">
        <f>IFERROR(VLOOKUP($D60,'START - AWARD DETAILS'!$C$21:$F$40,3,0),"")</f>
        <v/>
      </c>
      <c r="G60" s="274" t="str">
        <f>IFERROR(VLOOKUP($D60,'START - AWARD DETAILS'!$C$21:$G$40,4,0),"")</f>
        <v/>
      </c>
      <c r="H60" s="274" t="str">
        <f>IFERROR(VLOOKUP($D60,'START - AWARD DETAILS'!$C$21:$G$40,5,0),"")</f>
        <v/>
      </c>
      <c r="I60" s="477"/>
      <c r="J60" s="230"/>
      <c r="K60" s="230"/>
      <c r="L60" s="276"/>
      <c r="M60" s="279"/>
      <c r="N60" s="320">
        <f t="shared" si="2"/>
        <v>0</v>
      </c>
      <c r="O60" s="321">
        <f t="shared" si="1"/>
        <v>1</v>
      </c>
      <c r="P60" s="252"/>
      <c r="Q60" s="143"/>
      <c r="T60" s="352">
        <f>IF(COUNTIF(D$11:D60,D60)=1,T59+1,T59)</f>
        <v>6</v>
      </c>
      <c r="U60" s="99">
        <f>IF(COUNTIF(J$11:J60,J60)=1,U59+1,U59)</f>
        <v>11</v>
      </c>
      <c r="V60" s="99">
        <f>IF(COUNTIF(H$11:H60,H60)=1,V59+1,V59)</f>
        <v>4</v>
      </c>
      <c r="W60" s="99">
        <f>IF(COUNTIF(H$11:H60,H60)=1,W59+1,W59)</f>
        <v>4</v>
      </c>
      <c r="X60" s="503">
        <f>IF(COUNTIF(J$11:J60,J60)=1,X59+1,X59)</f>
        <v>11</v>
      </c>
      <c r="Y60" s="352">
        <f>IF(AND(COUNTIF(J$11:J60,J60)=1,J60&lt;&gt;"UK"),Y59+1,Y59)</f>
        <v>11</v>
      </c>
    </row>
    <row r="61" spans="2:25" s="99" customFormat="1" x14ac:dyDescent="0.25">
      <c r="B61" s="109"/>
      <c r="C61" s="299"/>
      <c r="D61" s="230"/>
      <c r="E61" s="523" t="str">
        <f>IFERROR(VLOOKUP($D61,'START - AWARD DETAILS'!$C$21:$F$40,2,0),"")</f>
        <v/>
      </c>
      <c r="F61" s="274" t="str">
        <f>IFERROR(VLOOKUP($D61,'START - AWARD DETAILS'!$C$21:$F$40,3,0),"")</f>
        <v/>
      </c>
      <c r="G61" s="274" t="str">
        <f>IFERROR(VLOOKUP($D61,'START - AWARD DETAILS'!$C$21:$G$40,4,0),"")</f>
        <v/>
      </c>
      <c r="H61" s="274" t="str">
        <f>IFERROR(VLOOKUP($D61,'START - AWARD DETAILS'!$C$21:$G$40,5,0),"")</f>
        <v/>
      </c>
      <c r="I61" s="477"/>
      <c r="J61" s="230"/>
      <c r="K61" s="230"/>
      <c r="L61" s="276"/>
      <c r="M61" s="279"/>
      <c r="N61" s="320">
        <f t="shared" si="2"/>
        <v>0</v>
      </c>
      <c r="O61" s="321">
        <f t="shared" si="1"/>
        <v>1</v>
      </c>
      <c r="P61" s="252"/>
      <c r="Q61" s="143"/>
      <c r="T61" s="352">
        <f>IF(COUNTIF(D$11:D61,D61)=1,T60+1,T60)</f>
        <v>6</v>
      </c>
      <c r="U61" s="99">
        <f>IF(COUNTIF(J$11:J61,J61)=1,U60+1,U60)</f>
        <v>11</v>
      </c>
      <c r="V61" s="99">
        <f>IF(COUNTIF(H$11:H61,H61)=1,V60+1,V60)</f>
        <v>4</v>
      </c>
      <c r="W61" s="99">
        <f>IF(COUNTIF(H$11:H61,H61)=1,W60+1,W60)</f>
        <v>4</v>
      </c>
      <c r="X61" s="503">
        <f>IF(COUNTIF(J$11:J61,J61)=1,X60+1,X60)</f>
        <v>11</v>
      </c>
      <c r="Y61" s="352">
        <f>IF(AND(COUNTIF(J$11:J61,J61)=1,J61&lt;&gt;"UK"),Y60+1,Y60)</f>
        <v>11</v>
      </c>
    </row>
    <row r="62" spans="2:25" s="99" customFormat="1" x14ac:dyDescent="0.25">
      <c r="B62" s="109"/>
      <c r="C62" s="299"/>
      <c r="D62" s="230"/>
      <c r="E62" s="523" t="str">
        <f>IFERROR(VLOOKUP($D62,'START - AWARD DETAILS'!$C$21:$F$40,2,0),"")</f>
        <v/>
      </c>
      <c r="F62" s="274" t="str">
        <f>IFERROR(VLOOKUP($D62,'START - AWARD DETAILS'!$C$21:$F$40,3,0),"")</f>
        <v/>
      </c>
      <c r="G62" s="274" t="str">
        <f>IFERROR(VLOOKUP($D62,'START - AWARD DETAILS'!$C$21:$G$40,4,0),"")</f>
        <v/>
      </c>
      <c r="H62" s="274" t="str">
        <f>IFERROR(VLOOKUP($D62,'START - AWARD DETAILS'!$C$21:$G$40,5,0),"")</f>
        <v/>
      </c>
      <c r="I62" s="477"/>
      <c r="J62" s="230"/>
      <c r="K62" s="230"/>
      <c r="L62" s="276"/>
      <c r="M62" s="279"/>
      <c r="N62" s="320">
        <f t="shared" si="2"/>
        <v>0</v>
      </c>
      <c r="O62" s="321">
        <f t="shared" si="1"/>
        <v>1</v>
      </c>
      <c r="P62" s="252"/>
      <c r="Q62" s="143"/>
      <c r="T62" s="352">
        <f>IF(COUNTIF(D$11:D62,D62)=1,T61+1,T61)</f>
        <v>6</v>
      </c>
      <c r="U62" s="99">
        <f>IF(COUNTIF(J$11:J62,J62)=1,U61+1,U61)</f>
        <v>11</v>
      </c>
      <c r="V62" s="99">
        <f>IF(COUNTIF(H$11:H62,H62)=1,V61+1,V61)</f>
        <v>4</v>
      </c>
      <c r="W62" s="99">
        <f>IF(COUNTIF(H$11:H62,H62)=1,W61+1,W61)</f>
        <v>4</v>
      </c>
      <c r="X62" s="503">
        <f>IF(COUNTIF(J$11:J62,J62)=1,X61+1,X61)</f>
        <v>11</v>
      </c>
      <c r="Y62" s="352">
        <f>IF(AND(COUNTIF(J$11:J62,J62)=1,J62&lt;&gt;"UK"),Y61+1,Y61)</f>
        <v>11</v>
      </c>
    </row>
    <row r="63" spans="2:25" s="99" customFormat="1" x14ac:dyDescent="0.25">
      <c r="B63" s="109"/>
      <c r="C63" s="299"/>
      <c r="D63" s="230"/>
      <c r="E63" s="523" t="str">
        <f>IFERROR(VLOOKUP($D63,'START - AWARD DETAILS'!$C$21:$F$40,2,0),"")</f>
        <v/>
      </c>
      <c r="F63" s="274" t="str">
        <f>IFERROR(VLOOKUP($D63,'START - AWARD DETAILS'!$C$21:$F$40,3,0),"")</f>
        <v/>
      </c>
      <c r="G63" s="274" t="str">
        <f>IFERROR(VLOOKUP($D63,'START - AWARD DETAILS'!$C$21:$G$40,4,0),"")</f>
        <v/>
      </c>
      <c r="H63" s="274" t="str">
        <f>IFERROR(VLOOKUP($D63,'START - AWARD DETAILS'!$C$21:$G$40,5,0),"")</f>
        <v/>
      </c>
      <c r="I63" s="477"/>
      <c r="J63" s="230"/>
      <c r="K63" s="230"/>
      <c r="L63" s="276"/>
      <c r="M63" s="279"/>
      <c r="N63" s="320">
        <f t="shared" si="2"/>
        <v>0</v>
      </c>
      <c r="O63" s="321">
        <f t="shared" si="1"/>
        <v>1</v>
      </c>
      <c r="P63" s="252"/>
      <c r="Q63" s="143"/>
      <c r="T63" s="352">
        <f>IF(COUNTIF(D$11:D63,D63)=1,T62+1,T62)</f>
        <v>6</v>
      </c>
      <c r="U63" s="99">
        <f>IF(COUNTIF(J$11:J63,J63)=1,U62+1,U62)</f>
        <v>11</v>
      </c>
      <c r="V63" s="99">
        <f>IF(COUNTIF(H$11:H63,H63)=1,V62+1,V62)</f>
        <v>4</v>
      </c>
      <c r="W63" s="99">
        <f>IF(COUNTIF(H$11:H63,H63)=1,W62+1,W62)</f>
        <v>4</v>
      </c>
      <c r="X63" s="503">
        <f>IF(COUNTIF(J$11:J63,J63)=1,X62+1,X62)</f>
        <v>11</v>
      </c>
      <c r="Y63" s="352">
        <f>IF(AND(COUNTIF(J$11:J63,J63)=1,J63&lt;&gt;"UK"),Y62+1,Y62)</f>
        <v>11</v>
      </c>
    </row>
    <row r="64" spans="2:25" s="99" customFormat="1" x14ac:dyDescent="0.25">
      <c r="B64" s="109"/>
      <c r="C64" s="299"/>
      <c r="D64" s="230"/>
      <c r="E64" s="523" t="str">
        <f>IFERROR(VLOOKUP($D64,'START - AWARD DETAILS'!$C$21:$F$40,2,0),"")</f>
        <v/>
      </c>
      <c r="F64" s="274" t="str">
        <f>IFERROR(VLOOKUP($D64,'START - AWARD DETAILS'!$C$21:$F$40,3,0),"")</f>
        <v/>
      </c>
      <c r="G64" s="274" t="str">
        <f>IFERROR(VLOOKUP($D64,'START - AWARD DETAILS'!$C$21:$G$40,4,0),"")</f>
        <v/>
      </c>
      <c r="H64" s="274" t="str">
        <f>IFERROR(VLOOKUP($D64,'START - AWARD DETAILS'!$C$21:$G$40,5,0),"")</f>
        <v/>
      </c>
      <c r="I64" s="477"/>
      <c r="J64" s="230"/>
      <c r="K64" s="230"/>
      <c r="L64" s="276"/>
      <c r="M64" s="279"/>
      <c r="N64" s="320">
        <f t="shared" si="2"/>
        <v>0</v>
      </c>
      <c r="O64" s="321">
        <f t="shared" si="1"/>
        <v>1</v>
      </c>
      <c r="P64" s="252"/>
      <c r="Q64" s="143"/>
      <c r="T64" s="352">
        <f>IF(COUNTIF(D$11:D64,D64)=1,T63+1,T63)</f>
        <v>6</v>
      </c>
      <c r="U64" s="99">
        <f>IF(COUNTIF(J$11:J64,J64)=1,U63+1,U63)</f>
        <v>11</v>
      </c>
      <c r="V64" s="99">
        <f>IF(COUNTIF(H$11:H64,H64)=1,V63+1,V63)</f>
        <v>4</v>
      </c>
      <c r="W64" s="99">
        <f>IF(COUNTIF(H$11:H64,H64)=1,W63+1,W63)</f>
        <v>4</v>
      </c>
      <c r="X64" s="503">
        <f>IF(COUNTIF(J$11:J64,J64)=1,X63+1,X63)</f>
        <v>11</v>
      </c>
      <c r="Y64" s="352">
        <f>IF(AND(COUNTIF(J$11:J64,J64)=1,J64&lt;&gt;"UK"),Y63+1,Y63)</f>
        <v>11</v>
      </c>
    </row>
    <row r="65" spans="2:25" s="99" customFormat="1" x14ac:dyDescent="0.25">
      <c r="B65" s="109"/>
      <c r="C65" s="299"/>
      <c r="D65" s="230"/>
      <c r="E65" s="523" t="str">
        <f>IFERROR(VLOOKUP($D65,'START - AWARD DETAILS'!$C$21:$F$40,2,0),"")</f>
        <v/>
      </c>
      <c r="F65" s="274" t="str">
        <f>IFERROR(VLOOKUP($D65,'START - AWARD DETAILS'!$C$21:$F$40,3,0),"")</f>
        <v/>
      </c>
      <c r="G65" s="274" t="str">
        <f>IFERROR(VLOOKUP($D65,'START - AWARD DETAILS'!$C$21:$G$40,4,0),"")</f>
        <v/>
      </c>
      <c r="H65" s="274" t="str">
        <f>IFERROR(VLOOKUP($D65,'START - AWARD DETAILS'!$C$21:$G$40,5,0),"")</f>
        <v/>
      </c>
      <c r="I65" s="477"/>
      <c r="J65" s="230"/>
      <c r="K65" s="230"/>
      <c r="L65" s="276"/>
      <c r="M65" s="280"/>
      <c r="N65" s="320">
        <f t="shared" si="2"/>
        <v>0</v>
      </c>
      <c r="O65" s="321">
        <f t="shared" si="1"/>
        <v>1</v>
      </c>
      <c r="P65" s="252"/>
      <c r="Q65" s="143"/>
      <c r="T65" s="352">
        <f>IF(COUNTIF(D$11:D65,D65)=1,T64+1,T64)</f>
        <v>6</v>
      </c>
      <c r="U65" s="99">
        <f>IF(COUNTIF(J$11:J65,J65)=1,U64+1,U64)</f>
        <v>11</v>
      </c>
      <c r="V65" s="99">
        <f>IF(COUNTIF(H$11:H65,H65)=1,V64+1,V64)</f>
        <v>4</v>
      </c>
      <c r="W65" s="99">
        <f>IF(COUNTIF(H$11:H65,H65)=1,W64+1,W64)</f>
        <v>4</v>
      </c>
      <c r="X65" s="503">
        <f>IF(COUNTIF(J$11:J65,J65)=1,X64+1,X64)</f>
        <v>11</v>
      </c>
      <c r="Y65" s="352">
        <f>IF(AND(COUNTIF(J$11:J65,J65)=1,J65&lt;&gt;"UK"),Y64+1,Y64)</f>
        <v>11</v>
      </c>
    </row>
    <row r="66" spans="2:25" s="99" customFormat="1" x14ac:dyDescent="0.25">
      <c r="B66" s="109"/>
      <c r="C66" s="299"/>
      <c r="D66" s="230"/>
      <c r="E66" s="523" t="str">
        <f>IFERROR(VLOOKUP($D66,'START - AWARD DETAILS'!$C$21:$F$40,2,0),"")</f>
        <v/>
      </c>
      <c r="F66" s="274" t="str">
        <f>IFERROR(VLOOKUP($D66,'START - AWARD DETAILS'!$C$21:$F$40,3,0),"")</f>
        <v/>
      </c>
      <c r="G66" s="274" t="str">
        <f>IFERROR(VLOOKUP($D66,'START - AWARD DETAILS'!$C$21:$G$40,4,0),"")</f>
        <v/>
      </c>
      <c r="H66" s="274" t="str">
        <f>IFERROR(VLOOKUP($D66,'START - AWARD DETAILS'!$C$21:$G$40,5,0),"")</f>
        <v/>
      </c>
      <c r="I66" s="477"/>
      <c r="J66" s="230"/>
      <c r="K66" s="230"/>
      <c r="L66" s="276"/>
      <c r="M66" s="280"/>
      <c r="N66" s="320">
        <f t="shared" si="2"/>
        <v>0</v>
      </c>
      <c r="O66" s="321">
        <f t="shared" si="1"/>
        <v>1</v>
      </c>
      <c r="P66" s="252"/>
      <c r="Q66" s="143"/>
      <c r="T66" s="352">
        <f>IF(COUNTIF(D$11:D66,D66)=1,T65+1,T65)</f>
        <v>6</v>
      </c>
      <c r="U66" s="99">
        <f>IF(COUNTIF(J$11:J66,J66)=1,U65+1,U65)</f>
        <v>11</v>
      </c>
      <c r="V66" s="99">
        <f>IF(COUNTIF(H$11:H66,H66)=1,V65+1,V65)</f>
        <v>4</v>
      </c>
      <c r="W66" s="99">
        <f>IF(COUNTIF(H$11:H66,H66)=1,W65+1,W65)</f>
        <v>4</v>
      </c>
      <c r="X66" s="503">
        <f>IF(COUNTIF(J$11:J66,J66)=1,X65+1,X65)</f>
        <v>11</v>
      </c>
      <c r="Y66" s="352">
        <f>IF(AND(COUNTIF(J$11:J66,J66)=1,J66&lt;&gt;"UK"),Y65+1,Y65)</f>
        <v>11</v>
      </c>
    </row>
    <row r="67" spans="2:25" s="99" customFormat="1" x14ac:dyDescent="0.25">
      <c r="B67" s="109"/>
      <c r="C67" s="299"/>
      <c r="D67" s="230"/>
      <c r="E67" s="523" t="str">
        <f>IFERROR(VLOOKUP($D67,'START - AWARD DETAILS'!$C$21:$F$40,2,0),"")</f>
        <v/>
      </c>
      <c r="F67" s="274" t="str">
        <f>IFERROR(VLOOKUP($D67,'START - AWARD DETAILS'!$C$21:$F$40,3,0),"")</f>
        <v/>
      </c>
      <c r="G67" s="274" t="str">
        <f>IFERROR(VLOOKUP($D67,'START - AWARD DETAILS'!$C$21:$G$40,4,0),"")</f>
        <v/>
      </c>
      <c r="H67" s="274" t="str">
        <f>IFERROR(VLOOKUP($D67,'START - AWARD DETAILS'!$C$21:$G$40,5,0),"")</f>
        <v/>
      </c>
      <c r="I67" s="477"/>
      <c r="J67" s="230"/>
      <c r="K67" s="230"/>
      <c r="L67" s="276"/>
      <c r="M67" s="280"/>
      <c r="N67" s="320">
        <f t="shared" si="2"/>
        <v>0</v>
      </c>
      <c r="O67" s="321">
        <f t="shared" si="1"/>
        <v>1</v>
      </c>
      <c r="P67" s="252"/>
      <c r="Q67" s="143"/>
      <c r="T67" s="352">
        <f>IF(COUNTIF(D$11:D67,D67)=1,T66+1,T66)</f>
        <v>6</v>
      </c>
      <c r="U67" s="99">
        <f>IF(COUNTIF(J$11:J67,J67)=1,U66+1,U66)</f>
        <v>11</v>
      </c>
      <c r="V67" s="99">
        <f>IF(COUNTIF(H$11:H67,H67)=1,V66+1,V66)</f>
        <v>4</v>
      </c>
      <c r="W67" s="99">
        <f>IF(COUNTIF(H$11:H67,H67)=1,W66+1,W66)</f>
        <v>4</v>
      </c>
      <c r="X67" s="503">
        <f>IF(COUNTIF(J$11:J67,J67)=1,X66+1,X66)</f>
        <v>11</v>
      </c>
      <c r="Y67" s="352">
        <f>IF(AND(COUNTIF(J$11:J67,J67)=1,J67&lt;&gt;"UK"),Y66+1,Y66)</f>
        <v>11</v>
      </c>
    </row>
    <row r="68" spans="2:25" s="99" customFormat="1" x14ac:dyDescent="0.25">
      <c r="B68" s="109"/>
      <c r="C68" s="299"/>
      <c r="D68" s="230"/>
      <c r="E68" s="523" t="str">
        <f>IFERROR(VLOOKUP($D68,'START - AWARD DETAILS'!$C$21:$F$40,2,0),"")</f>
        <v/>
      </c>
      <c r="F68" s="274" t="str">
        <f>IFERROR(VLOOKUP($D68,'START - AWARD DETAILS'!$C$21:$F$40,3,0),"")</f>
        <v/>
      </c>
      <c r="G68" s="274" t="str">
        <f>IFERROR(VLOOKUP($D68,'START - AWARD DETAILS'!$C$21:$G$40,4,0),"")</f>
        <v/>
      </c>
      <c r="H68" s="274" t="str">
        <f>IFERROR(VLOOKUP($D68,'START - AWARD DETAILS'!$C$21:$G$40,5,0),"")</f>
        <v/>
      </c>
      <c r="I68" s="477"/>
      <c r="J68" s="230"/>
      <c r="K68" s="230"/>
      <c r="L68" s="276"/>
      <c r="M68" s="281"/>
      <c r="N68" s="320">
        <f t="shared" si="2"/>
        <v>0</v>
      </c>
      <c r="O68" s="321">
        <f t="shared" si="1"/>
        <v>1</v>
      </c>
      <c r="P68" s="252"/>
      <c r="Q68" s="143"/>
      <c r="T68" s="352">
        <f>IF(COUNTIF(D$11:D68,D68)=1,T67+1,T67)</f>
        <v>6</v>
      </c>
      <c r="U68" s="99">
        <f>IF(COUNTIF(J$11:J68,J68)=1,U67+1,U67)</f>
        <v>11</v>
      </c>
      <c r="V68" s="99">
        <f>IF(COUNTIF(H$11:H68,H68)=1,V67+1,V67)</f>
        <v>4</v>
      </c>
      <c r="W68" s="99">
        <f>IF(COUNTIF(H$11:H68,H68)=1,W67+1,W67)</f>
        <v>4</v>
      </c>
      <c r="X68" s="503">
        <f>IF(COUNTIF(J$11:J68,J68)=1,X67+1,X67)</f>
        <v>11</v>
      </c>
      <c r="Y68" s="352">
        <f>IF(AND(COUNTIF(J$11:J68,J68)=1,J68&lt;&gt;"UK"),Y67+1,Y67)</f>
        <v>11</v>
      </c>
    </row>
    <row r="69" spans="2:25" s="99" customFormat="1" x14ac:dyDescent="0.25">
      <c r="B69" s="109"/>
      <c r="C69" s="299"/>
      <c r="D69" s="230"/>
      <c r="E69" s="523" t="str">
        <f>IFERROR(VLOOKUP($D69,'START - AWARD DETAILS'!$C$21:$F$40,2,0),"")</f>
        <v/>
      </c>
      <c r="F69" s="274" t="str">
        <f>IFERROR(VLOOKUP($D69,'START - AWARD DETAILS'!$C$21:$F$40,3,0),"")</f>
        <v/>
      </c>
      <c r="G69" s="274" t="str">
        <f>IFERROR(VLOOKUP($D69,'START - AWARD DETAILS'!$C$21:$G$40,4,0),"")</f>
        <v/>
      </c>
      <c r="H69" s="274" t="str">
        <f>IFERROR(VLOOKUP($D69,'START - AWARD DETAILS'!$C$21:$G$40,5,0),"")</f>
        <v/>
      </c>
      <c r="I69" s="477"/>
      <c r="J69" s="230"/>
      <c r="K69" s="230"/>
      <c r="L69" s="276"/>
      <c r="M69" s="281"/>
      <c r="N69" s="320">
        <f t="shared" si="2"/>
        <v>0</v>
      </c>
      <c r="O69" s="321">
        <f t="shared" si="1"/>
        <v>1</v>
      </c>
      <c r="P69" s="252"/>
      <c r="Q69" s="143"/>
      <c r="T69" s="352">
        <f>IF(COUNTIF(D$11:D69,D69)=1,T68+1,T68)</f>
        <v>6</v>
      </c>
      <c r="U69" s="99">
        <f>IF(COUNTIF(J$11:J69,J69)=1,U68+1,U68)</f>
        <v>11</v>
      </c>
      <c r="V69" s="99">
        <f>IF(COUNTIF(H$11:H69,H69)=1,V68+1,V68)</f>
        <v>4</v>
      </c>
      <c r="W69" s="99">
        <f>IF(COUNTIF(H$11:H69,H69)=1,W68+1,W68)</f>
        <v>4</v>
      </c>
      <c r="X69" s="503">
        <f>IF(COUNTIF(J$11:J69,J69)=1,X68+1,X68)</f>
        <v>11</v>
      </c>
      <c r="Y69" s="352">
        <f>IF(AND(COUNTIF(J$11:J69,J69)=1,J69&lt;&gt;"UK"),Y68+1,Y68)</f>
        <v>11</v>
      </c>
    </row>
    <row r="70" spans="2:25" s="99" customFormat="1" x14ac:dyDescent="0.25">
      <c r="B70" s="109"/>
      <c r="C70" s="299"/>
      <c r="D70" s="230"/>
      <c r="E70" s="523" t="str">
        <f>IFERROR(VLOOKUP($D70,'START - AWARD DETAILS'!$C$21:$F$40,2,0),"")</f>
        <v/>
      </c>
      <c r="F70" s="274" t="str">
        <f>IFERROR(VLOOKUP($D70,'START - AWARD DETAILS'!$C$21:$F$40,3,0),"")</f>
        <v/>
      </c>
      <c r="G70" s="274" t="str">
        <f>IFERROR(VLOOKUP($D70,'START - AWARD DETAILS'!$C$21:$G$40,4,0),"")</f>
        <v/>
      </c>
      <c r="H70" s="274" t="str">
        <f>IFERROR(VLOOKUP($D70,'START - AWARD DETAILS'!$C$21:$G$40,5,0),"")</f>
        <v/>
      </c>
      <c r="I70" s="477"/>
      <c r="J70" s="230"/>
      <c r="K70" s="230"/>
      <c r="L70" s="276"/>
      <c r="M70" s="281"/>
      <c r="N70" s="320">
        <f t="shared" si="2"/>
        <v>0</v>
      </c>
      <c r="O70" s="321">
        <f t="shared" si="1"/>
        <v>1</v>
      </c>
      <c r="P70" s="252"/>
      <c r="Q70" s="143"/>
      <c r="T70" s="352">
        <f>IF(COUNTIF(D$11:D70,D70)=1,T69+1,T69)</f>
        <v>6</v>
      </c>
      <c r="U70" s="99">
        <f>IF(COUNTIF(J$11:J70,J70)=1,U69+1,U69)</f>
        <v>11</v>
      </c>
      <c r="V70" s="99">
        <f>IF(COUNTIF(H$11:H70,H70)=1,V69+1,V69)</f>
        <v>4</v>
      </c>
      <c r="W70" s="99">
        <f>IF(COUNTIF(H$11:H70,H70)=1,W69+1,W69)</f>
        <v>4</v>
      </c>
      <c r="X70" s="503">
        <f>IF(COUNTIF(J$11:J70,J70)=1,X69+1,X69)</f>
        <v>11</v>
      </c>
      <c r="Y70" s="352">
        <f>IF(AND(COUNTIF(J$11:J70,J70)=1,J70&lt;&gt;"UK"),Y69+1,Y69)</f>
        <v>11</v>
      </c>
    </row>
    <row r="71" spans="2:25" s="99" customFormat="1" x14ac:dyDescent="0.25">
      <c r="B71" s="109"/>
      <c r="C71" s="299"/>
      <c r="D71" s="230"/>
      <c r="E71" s="523" t="str">
        <f>IFERROR(VLOOKUP($D71,'START - AWARD DETAILS'!$C$21:$F$40,2,0),"")</f>
        <v/>
      </c>
      <c r="F71" s="274" t="str">
        <f>IFERROR(VLOOKUP($D71,'START - AWARD DETAILS'!$C$21:$F$40,3,0),"")</f>
        <v/>
      </c>
      <c r="G71" s="274" t="str">
        <f>IFERROR(VLOOKUP($D71,'START - AWARD DETAILS'!$C$21:$G$40,4,0),"")</f>
        <v/>
      </c>
      <c r="H71" s="274" t="str">
        <f>IFERROR(VLOOKUP($D71,'START - AWARD DETAILS'!$C$21:$G$40,5,0),"")</f>
        <v/>
      </c>
      <c r="I71" s="477"/>
      <c r="J71" s="230"/>
      <c r="K71" s="230"/>
      <c r="L71" s="276"/>
      <c r="M71" s="281"/>
      <c r="N71" s="320">
        <f t="shared" si="2"/>
        <v>0</v>
      </c>
      <c r="O71" s="321">
        <f t="shared" si="1"/>
        <v>1</v>
      </c>
      <c r="P71" s="252"/>
      <c r="Q71" s="143"/>
      <c r="T71" s="352">
        <f>IF(COUNTIF(D$11:D71,D71)=1,T70+1,T70)</f>
        <v>6</v>
      </c>
      <c r="U71" s="99">
        <f>IF(COUNTIF(J$11:J71,J71)=1,U70+1,U70)</f>
        <v>11</v>
      </c>
      <c r="V71" s="99">
        <f>IF(COUNTIF(H$11:H71,H71)=1,V70+1,V70)</f>
        <v>4</v>
      </c>
      <c r="W71" s="99">
        <f>IF(COUNTIF(H$11:H71,H71)=1,W70+1,W70)</f>
        <v>4</v>
      </c>
      <c r="X71" s="503">
        <f>IF(COUNTIF(J$11:J71,J71)=1,X70+1,X70)</f>
        <v>11</v>
      </c>
      <c r="Y71" s="352">
        <f>IF(AND(COUNTIF(J$11:J71,J71)=1,J71&lt;&gt;"UK"),Y70+1,Y70)</f>
        <v>11</v>
      </c>
    </row>
    <row r="72" spans="2:25" s="99" customFormat="1" x14ac:dyDescent="0.25">
      <c r="B72" s="109"/>
      <c r="C72" s="299"/>
      <c r="D72" s="230"/>
      <c r="E72" s="523" t="str">
        <f>IFERROR(VLOOKUP($D72,'START - AWARD DETAILS'!$C$21:$F$40,2,0),"")</f>
        <v/>
      </c>
      <c r="F72" s="274" t="str">
        <f>IFERROR(VLOOKUP($D72,'START - AWARD DETAILS'!$C$21:$F$40,3,0),"")</f>
        <v/>
      </c>
      <c r="G72" s="274" t="str">
        <f>IFERROR(VLOOKUP($D72,'START - AWARD DETAILS'!$C$21:$G$40,4,0),"")</f>
        <v/>
      </c>
      <c r="H72" s="274" t="str">
        <f>IFERROR(VLOOKUP($D72,'START - AWARD DETAILS'!$C$21:$G$40,5,0),"")</f>
        <v/>
      </c>
      <c r="I72" s="477"/>
      <c r="J72" s="230"/>
      <c r="K72" s="230"/>
      <c r="L72" s="276"/>
      <c r="M72" s="281"/>
      <c r="N72" s="320">
        <f t="shared" si="2"/>
        <v>0</v>
      </c>
      <c r="O72" s="321">
        <f t="shared" si="1"/>
        <v>1</v>
      </c>
      <c r="P72" s="252"/>
      <c r="Q72" s="143"/>
      <c r="T72" s="352">
        <f>IF(COUNTIF(D$11:D72,D72)=1,T71+1,T71)</f>
        <v>6</v>
      </c>
      <c r="U72" s="99">
        <f>IF(COUNTIF(J$11:J72,J72)=1,U71+1,U71)</f>
        <v>11</v>
      </c>
      <c r="V72" s="99">
        <f>IF(COUNTIF(H$11:H72,H72)=1,V71+1,V71)</f>
        <v>4</v>
      </c>
      <c r="W72" s="99">
        <f>IF(COUNTIF(H$11:H72,H72)=1,W71+1,W71)</f>
        <v>4</v>
      </c>
      <c r="X72" s="503">
        <f>IF(COUNTIF(J$11:J72,J72)=1,X71+1,X71)</f>
        <v>11</v>
      </c>
      <c r="Y72" s="352">
        <f>IF(AND(COUNTIF(J$11:J72,J72)=1,J72&lt;&gt;"UK"),Y71+1,Y71)</f>
        <v>11</v>
      </c>
    </row>
    <row r="73" spans="2:25" s="99" customFormat="1" x14ac:dyDescent="0.25">
      <c r="B73" s="109"/>
      <c r="C73" s="299"/>
      <c r="D73" s="230"/>
      <c r="E73" s="523" t="str">
        <f>IFERROR(VLOOKUP($D73,'START - AWARD DETAILS'!$C$21:$F$40,2,0),"")</f>
        <v/>
      </c>
      <c r="F73" s="274" t="str">
        <f>IFERROR(VLOOKUP($D73,'START - AWARD DETAILS'!$C$21:$F$40,3,0),"")</f>
        <v/>
      </c>
      <c r="G73" s="274" t="str">
        <f>IFERROR(VLOOKUP($D73,'START - AWARD DETAILS'!$C$21:$G$40,4,0),"")</f>
        <v/>
      </c>
      <c r="H73" s="274" t="str">
        <f>IFERROR(VLOOKUP($D73,'START - AWARD DETAILS'!$C$21:$G$40,5,0),"")</f>
        <v/>
      </c>
      <c r="I73" s="477"/>
      <c r="J73" s="230"/>
      <c r="K73" s="230"/>
      <c r="L73" s="276"/>
      <c r="M73" s="281"/>
      <c r="N73" s="320">
        <f t="shared" si="2"/>
        <v>0</v>
      </c>
      <c r="O73" s="321">
        <f t="shared" si="1"/>
        <v>1</v>
      </c>
      <c r="P73" s="252"/>
      <c r="Q73" s="143"/>
      <c r="T73" s="352">
        <f>IF(COUNTIF(D$11:D73,D73)=1,T72+1,T72)</f>
        <v>6</v>
      </c>
      <c r="U73" s="99">
        <f>IF(COUNTIF(J$11:J73,J73)=1,U72+1,U72)</f>
        <v>11</v>
      </c>
      <c r="V73" s="99">
        <f>IF(COUNTIF(H$11:H73,H73)=1,V72+1,V72)</f>
        <v>4</v>
      </c>
      <c r="W73" s="99">
        <f>IF(COUNTIF(H$11:H73,H73)=1,W72+1,W72)</f>
        <v>4</v>
      </c>
      <c r="X73" s="503">
        <f>IF(COUNTIF(J$11:J73,J73)=1,X72+1,X72)</f>
        <v>11</v>
      </c>
      <c r="Y73" s="352">
        <f>IF(AND(COUNTIF(J$11:J73,J73)=1,J73&lt;&gt;"UK"),Y72+1,Y72)</f>
        <v>11</v>
      </c>
    </row>
    <row r="74" spans="2:25" s="99" customFormat="1" x14ac:dyDescent="0.25">
      <c r="B74" s="109"/>
      <c r="C74" s="299"/>
      <c r="D74" s="230"/>
      <c r="E74" s="523" t="str">
        <f>IFERROR(VLOOKUP($D74,'START - AWARD DETAILS'!$C$21:$F$40,2,0),"")</f>
        <v/>
      </c>
      <c r="F74" s="274" t="str">
        <f>IFERROR(VLOOKUP($D74,'START - AWARD DETAILS'!$C$21:$F$40,3,0),"")</f>
        <v/>
      </c>
      <c r="G74" s="274" t="str">
        <f>IFERROR(VLOOKUP($D74,'START - AWARD DETAILS'!$C$21:$G$40,4,0),"")</f>
        <v/>
      </c>
      <c r="H74" s="274" t="str">
        <f>IFERROR(VLOOKUP($D74,'START - AWARD DETAILS'!$C$21:$G$40,5,0),"")</f>
        <v/>
      </c>
      <c r="I74" s="477"/>
      <c r="J74" s="230"/>
      <c r="K74" s="230"/>
      <c r="L74" s="276"/>
      <c r="M74" s="281"/>
      <c r="N74" s="320">
        <f t="shared" si="2"/>
        <v>0</v>
      </c>
      <c r="O74" s="321">
        <f t="shared" si="1"/>
        <v>1</v>
      </c>
      <c r="P74" s="252"/>
      <c r="Q74" s="143"/>
      <c r="T74" s="352">
        <f>IF(COUNTIF(D$11:D74,D74)=1,T73+1,T73)</f>
        <v>6</v>
      </c>
      <c r="U74" s="99">
        <f>IF(COUNTIF(J$11:J74,J74)=1,U73+1,U73)</f>
        <v>11</v>
      </c>
      <c r="V74" s="99">
        <f>IF(COUNTIF(H$11:H74,H74)=1,V73+1,V73)</f>
        <v>4</v>
      </c>
      <c r="W74" s="99">
        <f>IF(COUNTIF(H$11:H74,H74)=1,W73+1,W73)</f>
        <v>4</v>
      </c>
      <c r="X74" s="503">
        <f>IF(COUNTIF(J$11:J74,J74)=1,X73+1,X73)</f>
        <v>11</v>
      </c>
      <c r="Y74" s="352">
        <f>IF(AND(COUNTIF(J$11:J74,J74)=1,J74&lt;&gt;"UK"),Y73+1,Y73)</f>
        <v>11</v>
      </c>
    </row>
    <row r="75" spans="2:25" s="99" customFormat="1" x14ac:dyDescent="0.25">
      <c r="B75" s="109"/>
      <c r="C75" s="299"/>
      <c r="D75" s="230"/>
      <c r="E75" s="523" t="str">
        <f>IFERROR(VLOOKUP($D75,'START - AWARD DETAILS'!$C$21:$F$40,2,0),"")</f>
        <v/>
      </c>
      <c r="F75" s="274" t="str">
        <f>IFERROR(VLOOKUP($D75,'START - AWARD DETAILS'!$C$21:$F$40,3,0),"")</f>
        <v/>
      </c>
      <c r="G75" s="274" t="str">
        <f>IFERROR(VLOOKUP($D75,'START - AWARD DETAILS'!$C$21:$G$40,4,0),"")</f>
        <v/>
      </c>
      <c r="H75" s="274" t="str">
        <f>IFERROR(VLOOKUP($D75,'START - AWARD DETAILS'!$C$21:$G$40,5,0),"")</f>
        <v/>
      </c>
      <c r="I75" s="477"/>
      <c r="J75" s="230"/>
      <c r="K75" s="230"/>
      <c r="L75" s="276"/>
      <c r="M75" s="281"/>
      <c r="N75" s="320">
        <f t="shared" si="2"/>
        <v>0</v>
      </c>
      <c r="O75" s="321">
        <f t="shared" si="1"/>
        <v>1</v>
      </c>
      <c r="P75" s="252"/>
      <c r="Q75" s="143"/>
      <c r="T75" s="352">
        <f>IF(COUNTIF(D$11:D75,D75)=1,T74+1,T74)</f>
        <v>6</v>
      </c>
      <c r="U75" s="99">
        <f>IF(COUNTIF(J$11:J75,J75)=1,U74+1,U74)</f>
        <v>11</v>
      </c>
      <c r="V75" s="99">
        <f>IF(COUNTIF(H$11:H75,H75)=1,V74+1,V74)</f>
        <v>4</v>
      </c>
      <c r="W75" s="99">
        <f>IF(COUNTIF(H$11:H75,H75)=1,W74+1,W74)</f>
        <v>4</v>
      </c>
      <c r="X75" s="503">
        <f>IF(COUNTIF(J$11:J75,J75)=1,X74+1,X74)</f>
        <v>11</v>
      </c>
      <c r="Y75" s="352">
        <f>IF(AND(COUNTIF(J$11:J75,J75)=1,J75&lt;&gt;"UK"),Y74+1,Y74)</f>
        <v>11</v>
      </c>
    </row>
    <row r="76" spans="2:25" s="99" customFormat="1" x14ac:dyDescent="0.25">
      <c r="B76" s="109"/>
      <c r="C76" s="299"/>
      <c r="D76" s="230"/>
      <c r="E76" s="523" t="str">
        <f>IFERROR(VLOOKUP($D76,'START - AWARD DETAILS'!$C$21:$F$40,2,0),"")</f>
        <v/>
      </c>
      <c r="F76" s="274" t="str">
        <f>IFERROR(VLOOKUP($D76,'START - AWARD DETAILS'!$C$21:$F$40,3,0),"")</f>
        <v/>
      </c>
      <c r="G76" s="274" t="str">
        <f>IFERROR(VLOOKUP($D76,'START - AWARD DETAILS'!$C$21:$G$40,4,0),"")</f>
        <v/>
      </c>
      <c r="H76" s="274" t="str">
        <f>IFERROR(VLOOKUP($D76,'START - AWARD DETAILS'!$C$21:$G$40,5,0),"")</f>
        <v/>
      </c>
      <c r="I76" s="477"/>
      <c r="J76" s="230"/>
      <c r="K76" s="230"/>
      <c r="L76" s="276"/>
      <c r="M76" s="281"/>
      <c r="N76" s="320">
        <f t="shared" si="2"/>
        <v>0</v>
      </c>
      <c r="O76" s="321">
        <f t="shared" si="1"/>
        <v>1</v>
      </c>
      <c r="P76" s="252"/>
      <c r="Q76" s="143"/>
      <c r="T76" s="352">
        <f>IF(COUNTIF(D$11:D76,D76)=1,T75+1,T75)</f>
        <v>6</v>
      </c>
      <c r="U76" s="99">
        <f>IF(COUNTIF(J$11:J76,J76)=1,U75+1,U75)</f>
        <v>11</v>
      </c>
      <c r="V76" s="99">
        <f>IF(COUNTIF(H$11:H76,H76)=1,V75+1,V75)</f>
        <v>4</v>
      </c>
      <c r="W76" s="99">
        <f>IF(COUNTIF(H$11:H76,H76)=1,W75+1,W75)</f>
        <v>4</v>
      </c>
      <c r="X76" s="503">
        <f>IF(COUNTIF(J$11:J76,J76)=1,X75+1,X75)</f>
        <v>11</v>
      </c>
      <c r="Y76" s="352">
        <f>IF(AND(COUNTIF(J$11:J76,J76)=1,J76&lt;&gt;"UK"),Y75+1,Y75)</f>
        <v>11</v>
      </c>
    </row>
    <row r="77" spans="2:25" s="99" customFormat="1" x14ac:dyDescent="0.25">
      <c r="B77" s="109"/>
      <c r="C77" s="299"/>
      <c r="D77" s="230"/>
      <c r="E77" s="523" t="str">
        <f>IFERROR(VLOOKUP($D77,'START - AWARD DETAILS'!$C$21:$F$40,2,0),"")</f>
        <v/>
      </c>
      <c r="F77" s="274" t="str">
        <f>IFERROR(VLOOKUP($D77,'START - AWARD DETAILS'!$C$21:$F$40,3,0),"")</f>
        <v/>
      </c>
      <c r="G77" s="274" t="str">
        <f>IFERROR(VLOOKUP($D77,'START - AWARD DETAILS'!$C$21:$G$40,4,0),"")</f>
        <v/>
      </c>
      <c r="H77" s="274" t="str">
        <f>IFERROR(VLOOKUP($D77,'START - AWARD DETAILS'!$C$21:$G$40,5,0),"")</f>
        <v/>
      </c>
      <c r="I77" s="477"/>
      <c r="J77" s="230"/>
      <c r="K77" s="230"/>
      <c r="L77" s="276"/>
      <c r="M77" s="281"/>
      <c r="N77" s="320">
        <f t="shared" si="2"/>
        <v>0</v>
      </c>
      <c r="O77" s="321">
        <f t="shared" ref="O77:O140" si="3">IF(E77="HEI (UK)",0.8,1)</f>
        <v>1</v>
      </c>
      <c r="P77" s="252"/>
      <c r="Q77" s="143"/>
      <c r="T77" s="352">
        <f>IF(COUNTIF(D$11:D77,D77)=1,T76+1,T76)</f>
        <v>6</v>
      </c>
      <c r="U77" s="99">
        <f>IF(COUNTIF(J$11:J77,J77)=1,U76+1,U76)</f>
        <v>11</v>
      </c>
      <c r="V77" s="99">
        <f>IF(COUNTIF(H$11:H77,H77)=1,V76+1,V76)</f>
        <v>4</v>
      </c>
      <c r="W77" s="99">
        <f>IF(COUNTIF(H$11:H77,H77)=1,W76+1,W76)</f>
        <v>4</v>
      </c>
      <c r="X77" s="503">
        <f>IF(COUNTIF(J$11:J77,J77)=1,X76+1,X76)</f>
        <v>11</v>
      </c>
      <c r="Y77" s="352">
        <f>IF(AND(COUNTIF(J$11:J77,J77)=1,J77&lt;&gt;"UK"),Y76+1,Y76)</f>
        <v>11</v>
      </c>
    </row>
    <row r="78" spans="2:25" s="99" customFormat="1" x14ac:dyDescent="0.25">
      <c r="B78" s="109"/>
      <c r="C78" s="299"/>
      <c r="D78" s="230"/>
      <c r="E78" s="523" t="str">
        <f>IFERROR(VLOOKUP($D78,'START - AWARD DETAILS'!$C$21:$F$40,2,0),"")</f>
        <v/>
      </c>
      <c r="F78" s="274" t="str">
        <f>IFERROR(VLOOKUP($D78,'START - AWARD DETAILS'!$C$21:$F$40,3,0),"")</f>
        <v/>
      </c>
      <c r="G78" s="274" t="str">
        <f>IFERROR(VLOOKUP($D78,'START - AWARD DETAILS'!$C$21:$G$40,4,0),"")</f>
        <v/>
      </c>
      <c r="H78" s="274" t="str">
        <f>IFERROR(VLOOKUP($D78,'START - AWARD DETAILS'!$C$21:$G$40,5,0),"")</f>
        <v/>
      </c>
      <c r="I78" s="477"/>
      <c r="J78" s="230"/>
      <c r="K78" s="230"/>
      <c r="L78" s="276"/>
      <c r="M78" s="281"/>
      <c r="N78" s="320">
        <f t="shared" si="2"/>
        <v>0</v>
      </c>
      <c r="O78" s="321">
        <f t="shared" si="3"/>
        <v>1</v>
      </c>
      <c r="P78" s="252"/>
      <c r="Q78" s="143"/>
      <c r="T78" s="352">
        <f>IF(COUNTIF(D$11:D78,D78)=1,T77+1,T77)</f>
        <v>6</v>
      </c>
      <c r="U78" s="99">
        <f>IF(COUNTIF(J$11:J78,J78)=1,U77+1,U77)</f>
        <v>11</v>
      </c>
      <c r="V78" s="99">
        <f>IF(COUNTIF(H$11:H78,H78)=1,V77+1,V77)</f>
        <v>4</v>
      </c>
      <c r="W78" s="99">
        <f>IF(COUNTIF(H$11:H78,H78)=1,W77+1,W77)</f>
        <v>4</v>
      </c>
      <c r="X78" s="503">
        <f>IF(COUNTIF(J$11:J78,J78)=1,X77+1,X77)</f>
        <v>11</v>
      </c>
      <c r="Y78" s="352">
        <f>IF(AND(COUNTIF(J$11:J78,J78)=1,J78&lt;&gt;"UK"),Y77+1,Y77)</f>
        <v>11</v>
      </c>
    </row>
    <row r="79" spans="2:25" s="99" customFormat="1" x14ac:dyDescent="0.25">
      <c r="B79" s="109"/>
      <c r="C79" s="299"/>
      <c r="D79" s="230"/>
      <c r="E79" s="523" t="str">
        <f>IFERROR(VLOOKUP($D79,'START - AWARD DETAILS'!$C$21:$F$40,2,0),"")</f>
        <v/>
      </c>
      <c r="F79" s="274" t="str">
        <f>IFERROR(VLOOKUP($D79,'START - AWARD DETAILS'!$C$21:$F$40,3,0),"")</f>
        <v/>
      </c>
      <c r="G79" s="274" t="str">
        <f>IFERROR(VLOOKUP($D79,'START - AWARD DETAILS'!$C$21:$G$40,4,0),"")</f>
        <v/>
      </c>
      <c r="H79" s="274" t="str">
        <f>IFERROR(VLOOKUP($D79,'START - AWARD DETAILS'!$C$21:$G$40,5,0),"")</f>
        <v/>
      </c>
      <c r="I79" s="477"/>
      <c r="J79" s="230"/>
      <c r="K79" s="230"/>
      <c r="L79" s="276"/>
      <c r="M79" s="281"/>
      <c r="N79" s="320">
        <f t="shared" si="2"/>
        <v>0</v>
      </c>
      <c r="O79" s="321">
        <f t="shared" si="3"/>
        <v>1</v>
      </c>
      <c r="P79" s="252"/>
      <c r="Q79" s="143"/>
      <c r="T79" s="352">
        <f>IF(COUNTIF(D$11:D79,D79)=1,T78+1,T78)</f>
        <v>6</v>
      </c>
      <c r="U79" s="99">
        <f>IF(COUNTIF(J$11:J79,J79)=1,U78+1,U78)</f>
        <v>11</v>
      </c>
      <c r="V79" s="99">
        <f>IF(COUNTIF(H$11:H79,H79)=1,V78+1,V78)</f>
        <v>4</v>
      </c>
      <c r="W79" s="99">
        <f>IF(COUNTIF(H$11:H79,H79)=1,W78+1,W78)</f>
        <v>4</v>
      </c>
      <c r="X79" s="503">
        <f>IF(COUNTIF(J$11:J79,J79)=1,X78+1,X78)</f>
        <v>11</v>
      </c>
      <c r="Y79" s="352">
        <f>IF(AND(COUNTIF(J$11:J79,J79)=1,J79&lt;&gt;"UK"),Y78+1,Y78)</f>
        <v>11</v>
      </c>
    </row>
    <row r="80" spans="2:25" s="99" customFormat="1" x14ac:dyDescent="0.25">
      <c r="B80" s="109"/>
      <c r="C80" s="299"/>
      <c r="D80" s="230"/>
      <c r="E80" s="523" t="str">
        <f>IFERROR(VLOOKUP($D80,'START - AWARD DETAILS'!$C$21:$F$40,2,0),"")</f>
        <v/>
      </c>
      <c r="F80" s="274" t="str">
        <f>IFERROR(VLOOKUP($D80,'START - AWARD DETAILS'!$C$21:$F$40,3,0),"")</f>
        <v/>
      </c>
      <c r="G80" s="274" t="str">
        <f>IFERROR(VLOOKUP($D80,'START - AWARD DETAILS'!$C$21:$G$40,4,0),"")</f>
        <v/>
      </c>
      <c r="H80" s="274" t="str">
        <f>IFERROR(VLOOKUP($D80,'START - AWARD DETAILS'!$C$21:$G$40,5,0),"")</f>
        <v/>
      </c>
      <c r="I80" s="477"/>
      <c r="J80" s="230"/>
      <c r="K80" s="230"/>
      <c r="L80" s="276"/>
      <c r="M80" s="281"/>
      <c r="N80" s="320">
        <f t="shared" si="2"/>
        <v>0</v>
      </c>
      <c r="O80" s="321">
        <f t="shared" si="3"/>
        <v>1</v>
      </c>
      <c r="P80" s="252"/>
      <c r="Q80" s="143"/>
      <c r="T80" s="352">
        <f>IF(COUNTIF(D$11:D80,D80)=1,T79+1,T79)</f>
        <v>6</v>
      </c>
      <c r="U80" s="99">
        <f>IF(COUNTIF(J$11:J80,J80)=1,U79+1,U79)</f>
        <v>11</v>
      </c>
      <c r="V80" s="99">
        <f>IF(COUNTIF(H$11:H80,H80)=1,V79+1,V79)</f>
        <v>4</v>
      </c>
      <c r="W80" s="99">
        <f>IF(COUNTIF(H$11:H80,H80)=1,W79+1,W79)</f>
        <v>4</v>
      </c>
      <c r="X80" s="503">
        <f>IF(COUNTIF(J$11:J80,J80)=1,X79+1,X79)</f>
        <v>11</v>
      </c>
      <c r="Y80" s="352">
        <f>IF(AND(COUNTIF(J$11:J80,J80)=1,J80&lt;&gt;"UK"),Y79+1,Y79)</f>
        <v>11</v>
      </c>
    </row>
    <row r="81" spans="2:25" s="99" customFormat="1" x14ac:dyDescent="0.25">
      <c r="B81" s="109"/>
      <c r="C81" s="299"/>
      <c r="D81" s="230"/>
      <c r="E81" s="523" t="str">
        <f>IFERROR(VLOOKUP($D81,'START - AWARD DETAILS'!$C$21:$F$40,2,0),"")</f>
        <v/>
      </c>
      <c r="F81" s="274" t="str">
        <f>IFERROR(VLOOKUP($D81,'START - AWARD DETAILS'!$C$21:$F$40,3,0),"")</f>
        <v/>
      </c>
      <c r="G81" s="274" t="str">
        <f>IFERROR(VLOOKUP($D81,'START - AWARD DETAILS'!$C$21:$G$40,4,0),"")</f>
        <v/>
      </c>
      <c r="H81" s="274" t="str">
        <f>IFERROR(VLOOKUP($D81,'START - AWARD DETAILS'!$C$21:$G$40,5,0),"")</f>
        <v/>
      </c>
      <c r="I81" s="477"/>
      <c r="J81" s="230"/>
      <c r="K81" s="230"/>
      <c r="L81" s="276"/>
      <c r="M81" s="281"/>
      <c r="N81" s="320">
        <f t="shared" si="2"/>
        <v>0</v>
      </c>
      <c r="O81" s="321">
        <f t="shared" si="3"/>
        <v>1</v>
      </c>
      <c r="P81" s="252"/>
      <c r="Q81" s="143"/>
      <c r="T81" s="352">
        <f>IF(COUNTIF(D$11:D81,D81)=1,T80+1,T80)</f>
        <v>6</v>
      </c>
      <c r="U81" s="99">
        <f>IF(COUNTIF(J$11:J81,J81)=1,U80+1,U80)</f>
        <v>11</v>
      </c>
      <c r="V81" s="99">
        <f>IF(COUNTIF(H$11:H81,H81)=1,V80+1,V80)</f>
        <v>4</v>
      </c>
      <c r="W81" s="99">
        <f>IF(COUNTIF(H$11:H81,H81)=1,W80+1,W80)</f>
        <v>4</v>
      </c>
      <c r="X81" s="503">
        <f>IF(COUNTIF(J$11:J81,J81)=1,X80+1,X80)</f>
        <v>11</v>
      </c>
      <c r="Y81" s="352">
        <f>IF(AND(COUNTIF(J$11:J81,J81)=1,J81&lt;&gt;"UK"),Y80+1,Y80)</f>
        <v>11</v>
      </c>
    </row>
    <row r="82" spans="2:25" s="99" customFormat="1" x14ac:dyDescent="0.25">
      <c r="B82" s="109"/>
      <c r="C82" s="299"/>
      <c r="D82" s="230"/>
      <c r="E82" s="523" t="str">
        <f>IFERROR(VLOOKUP($D82,'START - AWARD DETAILS'!$C$21:$F$40,2,0),"")</f>
        <v/>
      </c>
      <c r="F82" s="274" t="str">
        <f>IFERROR(VLOOKUP($D82,'START - AWARD DETAILS'!$C$21:$F$40,3,0),"")</f>
        <v/>
      </c>
      <c r="G82" s="274" t="str">
        <f>IFERROR(VLOOKUP($D82,'START - AWARD DETAILS'!$C$21:$G$40,4,0),"")</f>
        <v/>
      </c>
      <c r="H82" s="274" t="str">
        <f>IFERROR(VLOOKUP($D82,'START - AWARD DETAILS'!$C$21:$G$40,5,0),"")</f>
        <v/>
      </c>
      <c r="I82" s="477"/>
      <c r="J82" s="230"/>
      <c r="K82" s="230"/>
      <c r="L82" s="276"/>
      <c r="M82" s="281"/>
      <c r="N82" s="320">
        <f t="shared" ref="N82:N145" si="4">SUM(L82:M82)</f>
        <v>0</v>
      </c>
      <c r="O82" s="321">
        <f t="shared" si="3"/>
        <v>1</v>
      </c>
      <c r="P82" s="252"/>
      <c r="Q82" s="143"/>
      <c r="T82" s="352">
        <f>IF(COUNTIF(D$11:D82,D82)=1,T81+1,T81)</f>
        <v>6</v>
      </c>
      <c r="U82" s="99">
        <f>IF(COUNTIF(J$11:J82,J82)=1,U81+1,U81)</f>
        <v>11</v>
      </c>
      <c r="V82" s="99">
        <f>IF(COUNTIF(H$11:H82,H82)=1,V81+1,V81)</f>
        <v>4</v>
      </c>
      <c r="W82" s="99">
        <f>IF(COUNTIF(H$11:H82,H82)=1,W81+1,W81)</f>
        <v>4</v>
      </c>
      <c r="X82" s="503">
        <f>IF(COUNTIF(J$11:J82,J82)=1,X81+1,X81)</f>
        <v>11</v>
      </c>
      <c r="Y82" s="352">
        <f>IF(AND(COUNTIF(J$11:J82,J82)=1,J82&lt;&gt;"UK"),Y81+1,Y81)</f>
        <v>11</v>
      </c>
    </row>
    <row r="83" spans="2:25" s="99" customFormat="1" x14ac:dyDescent="0.25">
      <c r="B83" s="109"/>
      <c r="C83" s="299"/>
      <c r="D83" s="230"/>
      <c r="E83" s="523" t="str">
        <f>IFERROR(VLOOKUP($D83,'START - AWARD DETAILS'!$C$21:$F$40,2,0),"")</f>
        <v/>
      </c>
      <c r="F83" s="274" t="str">
        <f>IFERROR(VLOOKUP($D83,'START - AWARD DETAILS'!$C$21:$F$40,3,0),"")</f>
        <v/>
      </c>
      <c r="G83" s="274" t="str">
        <f>IFERROR(VLOOKUP($D83,'START - AWARD DETAILS'!$C$21:$G$40,4,0),"")</f>
        <v/>
      </c>
      <c r="H83" s="274" t="str">
        <f>IFERROR(VLOOKUP($D83,'START - AWARD DETAILS'!$C$21:$G$40,5,0),"")</f>
        <v/>
      </c>
      <c r="I83" s="477"/>
      <c r="J83" s="230"/>
      <c r="K83" s="230"/>
      <c r="L83" s="276"/>
      <c r="M83" s="279"/>
      <c r="N83" s="320">
        <f t="shared" si="4"/>
        <v>0</v>
      </c>
      <c r="O83" s="321">
        <f t="shared" si="3"/>
        <v>1</v>
      </c>
      <c r="P83" s="252"/>
      <c r="Q83" s="143"/>
      <c r="T83" s="352">
        <f>IF(COUNTIF(D$11:D83,D83)=1,T82+1,T82)</f>
        <v>6</v>
      </c>
      <c r="U83" s="99">
        <f>IF(COUNTIF(J$11:J83,J83)=1,U82+1,U82)</f>
        <v>11</v>
      </c>
      <c r="V83" s="99">
        <f>IF(COUNTIF(H$11:H83,H83)=1,V82+1,V82)</f>
        <v>4</v>
      </c>
      <c r="W83" s="99">
        <f>IF(COUNTIF(H$11:H83,H83)=1,W82+1,W82)</f>
        <v>4</v>
      </c>
      <c r="X83" s="503">
        <f>IF(COUNTIF(J$11:J83,J83)=1,X82+1,X82)</f>
        <v>11</v>
      </c>
      <c r="Y83" s="352">
        <f>IF(AND(COUNTIF(J$11:J83,J83)=1,J83&lt;&gt;"UK"),Y82+1,Y82)</f>
        <v>11</v>
      </c>
    </row>
    <row r="84" spans="2:25" s="99" customFormat="1" x14ac:dyDescent="0.25">
      <c r="B84" s="109"/>
      <c r="C84" s="299"/>
      <c r="D84" s="230"/>
      <c r="E84" s="523" t="str">
        <f>IFERROR(VLOOKUP($D84,'START - AWARD DETAILS'!$C$21:$F$40,2,0),"")</f>
        <v/>
      </c>
      <c r="F84" s="274" t="str">
        <f>IFERROR(VLOOKUP($D84,'START - AWARD DETAILS'!$C$21:$F$40,3,0),"")</f>
        <v/>
      </c>
      <c r="G84" s="274" t="str">
        <f>IFERROR(VLOOKUP($D84,'START - AWARD DETAILS'!$C$21:$G$40,4,0),"")</f>
        <v/>
      </c>
      <c r="H84" s="274" t="str">
        <f>IFERROR(VLOOKUP($D84,'START - AWARD DETAILS'!$C$21:$G$40,5,0),"")</f>
        <v/>
      </c>
      <c r="I84" s="477"/>
      <c r="J84" s="230"/>
      <c r="K84" s="230"/>
      <c r="L84" s="276"/>
      <c r="M84" s="279"/>
      <c r="N84" s="320">
        <f>SUM(L84:M84)</f>
        <v>0</v>
      </c>
      <c r="O84" s="321">
        <f t="shared" si="3"/>
        <v>1</v>
      </c>
      <c r="P84" s="252"/>
      <c r="Q84" s="143"/>
      <c r="T84" s="352">
        <f>IF(COUNTIF(D$11:D84,D84)=1,T83+1,T83)</f>
        <v>6</v>
      </c>
      <c r="U84" s="99">
        <f>IF(COUNTIF(J$11:J84,J84)=1,U83+1,U83)</f>
        <v>11</v>
      </c>
      <c r="V84" s="99">
        <f>IF(COUNTIF(H$11:H84,H84)=1,V83+1,V83)</f>
        <v>4</v>
      </c>
      <c r="W84" s="99">
        <f>IF(COUNTIF(H$11:H84,H84)=1,W83+1,W83)</f>
        <v>4</v>
      </c>
      <c r="X84" s="503">
        <f>IF(COUNTIF(J$11:J84,J84)=1,X83+1,X83)</f>
        <v>11</v>
      </c>
      <c r="Y84" s="352">
        <f>IF(AND(COUNTIF(J$11:J84,J84)=1,J84&lt;&gt;"UK"),Y83+1,Y83)</f>
        <v>11</v>
      </c>
    </row>
    <row r="85" spans="2:25" s="99" customFormat="1" x14ac:dyDescent="0.25">
      <c r="B85" s="109"/>
      <c r="C85" s="299"/>
      <c r="D85" s="230"/>
      <c r="E85" s="523" t="str">
        <f>IFERROR(VLOOKUP($D85,'START - AWARD DETAILS'!$C$21:$F$40,2,0),"")</f>
        <v/>
      </c>
      <c r="F85" s="274" t="str">
        <f>IFERROR(VLOOKUP($D85,'START - AWARD DETAILS'!$C$21:$F$40,3,0),"")</f>
        <v/>
      </c>
      <c r="G85" s="274" t="str">
        <f>IFERROR(VLOOKUP($D85,'START - AWARD DETAILS'!$C$21:$G$40,4,0),"")</f>
        <v/>
      </c>
      <c r="H85" s="274" t="str">
        <f>IFERROR(VLOOKUP($D85,'START - AWARD DETAILS'!$C$21:$G$40,5,0),"")</f>
        <v/>
      </c>
      <c r="I85" s="477"/>
      <c r="J85" s="230"/>
      <c r="K85" s="230"/>
      <c r="L85" s="276"/>
      <c r="M85" s="279"/>
      <c r="N85" s="320">
        <f t="shared" si="4"/>
        <v>0</v>
      </c>
      <c r="O85" s="321">
        <f t="shared" si="3"/>
        <v>1</v>
      </c>
      <c r="P85" s="252"/>
      <c r="Q85" s="143"/>
      <c r="T85" s="352">
        <f>IF(COUNTIF(D$11:D85,D85)=1,T84+1,T84)</f>
        <v>6</v>
      </c>
      <c r="U85" s="99">
        <f>IF(COUNTIF(J$11:J85,J85)=1,U84+1,U84)</f>
        <v>11</v>
      </c>
      <c r="V85" s="99">
        <f>IF(COUNTIF(H$11:H85,H85)=1,V84+1,V84)</f>
        <v>4</v>
      </c>
      <c r="W85" s="99">
        <f>IF(COUNTIF(H$11:H85,H85)=1,W84+1,W84)</f>
        <v>4</v>
      </c>
      <c r="X85" s="503">
        <f>IF(COUNTIF(J$11:J85,J85)=1,X84+1,X84)</f>
        <v>11</v>
      </c>
      <c r="Y85" s="352">
        <f>IF(AND(COUNTIF(J$11:J85,J85)=1,J85&lt;&gt;"UK"),Y84+1,Y84)</f>
        <v>11</v>
      </c>
    </row>
    <row r="86" spans="2:25" s="99" customFormat="1" x14ac:dyDescent="0.25">
      <c r="B86" s="109"/>
      <c r="C86" s="299"/>
      <c r="D86" s="230"/>
      <c r="E86" s="523" t="str">
        <f>IFERROR(VLOOKUP($D86,'START - AWARD DETAILS'!$C$21:$F$40,2,0),"")</f>
        <v/>
      </c>
      <c r="F86" s="274" t="str">
        <f>IFERROR(VLOOKUP($D86,'START - AWARD DETAILS'!$C$21:$F$40,3,0),"")</f>
        <v/>
      </c>
      <c r="G86" s="274" t="str">
        <f>IFERROR(VLOOKUP($D86,'START - AWARD DETAILS'!$C$21:$G$40,4,0),"")</f>
        <v/>
      </c>
      <c r="H86" s="274" t="str">
        <f>IFERROR(VLOOKUP($D86,'START - AWARD DETAILS'!$C$21:$G$40,5,0),"")</f>
        <v/>
      </c>
      <c r="I86" s="477"/>
      <c r="J86" s="230"/>
      <c r="K86" s="230"/>
      <c r="L86" s="276"/>
      <c r="M86" s="279"/>
      <c r="N86" s="320">
        <f t="shared" si="4"/>
        <v>0</v>
      </c>
      <c r="O86" s="321">
        <f t="shared" si="3"/>
        <v>1</v>
      </c>
      <c r="P86" s="252"/>
      <c r="Q86" s="143"/>
      <c r="T86" s="352">
        <f>IF(COUNTIF(D$11:D86,D86)=1,T85+1,T85)</f>
        <v>6</v>
      </c>
      <c r="U86" s="99">
        <f>IF(COUNTIF(J$11:J86,J86)=1,U85+1,U85)</f>
        <v>11</v>
      </c>
      <c r="V86" s="99">
        <f>IF(COUNTIF(H$11:H86,H86)=1,V85+1,V85)</f>
        <v>4</v>
      </c>
      <c r="W86" s="99">
        <f>IF(COUNTIF(H$11:H86,H86)=1,W85+1,W85)</f>
        <v>4</v>
      </c>
      <c r="X86" s="503">
        <f>IF(COUNTIF(J$11:J86,J86)=1,X85+1,X85)</f>
        <v>11</v>
      </c>
      <c r="Y86" s="352">
        <f>IF(AND(COUNTIF(J$11:J86,J86)=1,J86&lt;&gt;"UK"),Y85+1,Y85)</f>
        <v>11</v>
      </c>
    </row>
    <row r="87" spans="2:25" s="99" customFormat="1" x14ac:dyDescent="0.25">
      <c r="B87" s="109"/>
      <c r="C87" s="299"/>
      <c r="D87" s="230"/>
      <c r="E87" s="523" t="str">
        <f>IFERROR(VLOOKUP($D87,'START - AWARD DETAILS'!$C$21:$F$40,2,0),"")</f>
        <v/>
      </c>
      <c r="F87" s="274" t="str">
        <f>IFERROR(VLOOKUP($D87,'START - AWARD DETAILS'!$C$21:$F$40,3,0),"")</f>
        <v/>
      </c>
      <c r="G87" s="274" t="str">
        <f>IFERROR(VLOOKUP($D87,'START - AWARD DETAILS'!$C$21:$G$40,4,0),"")</f>
        <v/>
      </c>
      <c r="H87" s="274" t="str">
        <f>IFERROR(VLOOKUP($D87,'START - AWARD DETAILS'!$C$21:$G$40,5,0),"")</f>
        <v/>
      </c>
      <c r="I87" s="477"/>
      <c r="J87" s="230"/>
      <c r="K87" s="230"/>
      <c r="L87" s="276"/>
      <c r="M87" s="279"/>
      <c r="N87" s="320">
        <f t="shared" si="4"/>
        <v>0</v>
      </c>
      <c r="O87" s="321">
        <f t="shared" si="3"/>
        <v>1</v>
      </c>
      <c r="P87" s="252"/>
      <c r="Q87" s="143"/>
      <c r="T87" s="352">
        <f>IF(COUNTIF(D$11:D87,D87)=1,T86+1,T86)</f>
        <v>6</v>
      </c>
      <c r="U87" s="99">
        <f>IF(COUNTIF(J$11:J87,J87)=1,U86+1,U86)</f>
        <v>11</v>
      </c>
      <c r="V87" s="99">
        <f>IF(COUNTIF(H$11:H87,H87)=1,V86+1,V86)</f>
        <v>4</v>
      </c>
      <c r="W87" s="99">
        <f>IF(COUNTIF(H$11:H87,H87)=1,W86+1,W86)</f>
        <v>4</v>
      </c>
      <c r="X87" s="503">
        <f>IF(COUNTIF(J$11:J87,J87)=1,X86+1,X86)</f>
        <v>11</v>
      </c>
      <c r="Y87" s="352">
        <f>IF(AND(COUNTIF(J$11:J87,J87)=1,J87&lt;&gt;"UK"),Y86+1,Y86)</f>
        <v>11</v>
      </c>
    </row>
    <row r="88" spans="2:25" s="99" customFormat="1" x14ac:dyDescent="0.25">
      <c r="B88" s="109"/>
      <c r="C88" s="299"/>
      <c r="D88" s="230"/>
      <c r="E88" s="523" t="str">
        <f>IFERROR(VLOOKUP($D88,'START - AWARD DETAILS'!$C$21:$F$40,2,0),"")</f>
        <v/>
      </c>
      <c r="F88" s="274" t="str">
        <f>IFERROR(VLOOKUP($D88,'START - AWARD DETAILS'!$C$21:$F$40,3,0),"")</f>
        <v/>
      </c>
      <c r="G88" s="274" t="str">
        <f>IFERROR(VLOOKUP($D88,'START - AWARD DETAILS'!$C$21:$G$40,4,0),"")</f>
        <v/>
      </c>
      <c r="H88" s="274" t="str">
        <f>IFERROR(VLOOKUP($D88,'START - AWARD DETAILS'!$C$21:$G$40,5,0),"")</f>
        <v/>
      </c>
      <c r="I88" s="477"/>
      <c r="J88" s="230"/>
      <c r="K88" s="230"/>
      <c r="L88" s="276"/>
      <c r="M88" s="279"/>
      <c r="N88" s="320">
        <f t="shared" si="4"/>
        <v>0</v>
      </c>
      <c r="O88" s="321">
        <f t="shared" si="3"/>
        <v>1</v>
      </c>
      <c r="P88" s="252"/>
      <c r="Q88" s="143"/>
      <c r="T88" s="352">
        <f>IF(COUNTIF(D$11:D88,D88)=1,T87+1,T87)</f>
        <v>6</v>
      </c>
      <c r="U88" s="99">
        <f>IF(COUNTIF(J$11:J88,J88)=1,U87+1,U87)</f>
        <v>11</v>
      </c>
      <c r="V88" s="99">
        <f>IF(COUNTIF(H$11:H88,H88)=1,V87+1,V87)</f>
        <v>4</v>
      </c>
      <c r="W88" s="99">
        <f>IF(COUNTIF(H$11:H88,H88)=1,W87+1,W87)</f>
        <v>4</v>
      </c>
      <c r="X88" s="503">
        <f>IF(COUNTIF(J$11:J88,J88)=1,X87+1,X87)</f>
        <v>11</v>
      </c>
      <c r="Y88" s="352">
        <f>IF(AND(COUNTIF(J$11:J88,J88)=1,J88&lt;&gt;"UK"),Y87+1,Y87)</f>
        <v>11</v>
      </c>
    </row>
    <row r="89" spans="2:25" s="99" customFormat="1" x14ac:dyDescent="0.25">
      <c r="B89" s="109"/>
      <c r="C89" s="299"/>
      <c r="D89" s="230"/>
      <c r="E89" s="523" t="str">
        <f>IFERROR(VLOOKUP($D89,'START - AWARD DETAILS'!$C$21:$F$40,2,0),"")</f>
        <v/>
      </c>
      <c r="F89" s="274" t="str">
        <f>IFERROR(VLOOKUP($D89,'START - AWARD DETAILS'!$C$21:$F$40,3,0),"")</f>
        <v/>
      </c>
      <c r="G89" s="274" t="str">
        <f>IFERROR(VLOOKUP($D89,'START - AWARD DETAILS'!$C$21:$G$40,4,0),"")</f>
        <v/>
      </c>
      <c r="H89" s="274" t="str">
        <f>IFERROR(VLOOKUP($D89,'START - AWARD DETAILS'!$C$21:$G$40,5,0),"")</f>
        <v/>
      </c>
      <c r="I89" s="477"/>
      <c r="J89" s="230"/>
      <c r="K89" s="230"/>
      <c r="L89" s="276"/>
      <c r="M89" s="279"/>
      <c r="N89" s="320">
        <f t="shared" si="4"/>
        <v>0</v>
      </c>
      <c r="O89" s="321">
        <f t="shared" si="3"/>
        <v>1</v>
      </c>
      <c r="P89" s="252"/>
      <c r="Q89" s="143"/>
      <c r="T89" s="352">
        <f>IF(COUNTIF(D$11:D89,D89)=1,T88+1,T88)</f>
        <v>6</v>
      </c>
      <c r="U89" s="99">
        <f>IF(COUNTIF(J$11:J89,J89)=1,U88+1,U88)</f>
        <v>11</v>
      </c>
      <c r="V89" s="99">
        <f>IF(COUNTIF(H$11:H89,H89)=1,V88+1,V88)</f>
        <v>4</v>
      </c>
      <c r="W89" s="99">
        <f>IF(COUNTIF(H$11:H89,H89)=1,W88+1,W88)</f>
        <v>4</v>
      </c>
      <c r="X89" s="503">
        <f>IF(COUNTIF(J$11:J89,J89)=1,X88+1,X88)</f>
        <v>11</v>
      </c>
      <c r="Y89" s="352">
        <f>IF(AND(COUNTIF(J$11:J89,J89)=1,J89&lt;&gt;"UK"),Y88+1,Y88)</f>
        <v>11</v>
      </c>
    </row>
    <row r="90" spans="2:25" s="99" customFormat="1" x14ac:dyDescent="0.25">
      <c r="B90" s="109"/>
      <c r="C90" s="299"/>
      <c r="D90" s="230"/>
      <c r="E90" s="523" t="str">
        <f>IFERROR(VLOOKUP($D90,'START - AWARD DETAILS'!$C$21:$F$40,2,0),"")</f>
        <v/>
      </c>
      <c r="F90" s="274" t="str">
        <f>IFERROR(VLOOKUP($D90,'START - AWARD DETAILS'!$C$21:$F$40,3,0),"")</f>
        <v/>
      </c>
      <c r="G90" s="274" t="str">
        <f>IFERROR(VLOOKUP($D90,'START - AWARD DETAILS'!$C$21:$G$40,4,0),"")</f>
        <v/>
      </c>
      <c r="H90" s="274" t="str">
        <f>IFERROR(VLOOKUP($D90,'START - AWARD DETAILS'!$C$21:$G$40,5,0),"")</f>
        <v/>
      </c>
      <c r="I90" s="477"/>
      <c r="J90" s="230"/>
      <c r="K90" s="230"/>
      <c r="L90" s="276"/>
      <c r="M90" s="279"/>
      <c r="N90" s="320">
        <f t="shared" si="4"/>
        <v>0</v>
      </c>
      <c r="O90" s="321">
        <f t="shared" si="3"/>
        <v>1</v>
      </c>
      <c r="P90" s="252"/>
      <c r="Q90" s="143"/>
      <c r="T90" s="352">
        <f>IF(COUNTIF(D$11:D90,D90)=1,T89+1,T89)</f>
        <v>6</v>
      </c>
      <c r="U90" s="99">
        <f>IF(COUNTIF(J$11:J90,J90)=1,U89+1,U89)</f>
        <v>11</v>
      </c>
      <c r="V90" s="99">
        <f>IF(COUNTIF(H$11:H90,H90)=1,V89+1,V89)</f>
        <v>4</v>
      </c>
      <c r="W90" s="99">
        <f>IF(COUNTIF(H$11:H90,H90)=1,W89+1,W89)</f>
        <v>4</v>
      </c>
      <c r="X90" s="503">
        <f>IF(COUNTIF(J$11:J90,J90)=1,X89+1,X89)</f>
        <v>11</v>
      </c>
      <c r="Y90" s="352">
        <f>IF(AND(COUNTIF(J$11:J90,J90)=1,J90&lt;&gt;"UK"),Y89+1,Y89)</f>
        <v>11</v>
      </c>
    </row>
    <row r="91" spans="2:25" s="99" customFormat="1" x14ac:dyDescent="0.25">
      <c r="B91" s="109"/>
      <c r="C91" s="299"/>
      <c r="D91" s="230"/>
      <c r="E91" s="523" t="str">
        <f>IFERROR(VLOOKUP($D91,'START - AWARD DETAILS'!$C$21:$F$40,2,0),"")</f>
        <v/>
      </c>
      <c r="F91" s="274" t="str">
        <f>IFERROR(VLOOKUP($D91,'START - AWARD DETAILS'!$C$21:$F$40,3,0),"")</f>
        <v/>
      </c>
      <c r="G91" s="274" t="str">
        <f>IFERROR(VLOOKUP($D91,'START - AWARD DETAILS'!$C$21:$G$40,4,0),"")</f>
        <v/>
      </c>
      <c r="H91" s="274" t="str">
        <f>IFERROR(VLOOKUP($D91,'START - AWARD DETAILS'!$C$21:$G$40,5,0),"")</f>
        <v/>
      </c>
      <c r="I91" s="477"/>
      <c r="J91" s="230"/>
      <c r="K91" s="230"/>
      <c r="L91" s="276"/>
      <c r="M91" s="279"/>
      <c r="N91" s="320">
        <f>SUM(L91:M91)</f>
        <v>0</v>
      </c>
      <c r="O91" s="321">
        <f t="shared" si="3"/>
        <v>1</v>
      </c>
      <c r="P91" s="252"/>
      <c r="Q91" s="143"/>
      <c r="T91" s="352">
        <f>IF(COUNTIF(D$11:D91,D91)=1,T90+1,T90)</f>
        <v>6</v>
      </c>
      <c r="U91" s="99">
        <f>IF(COUNTIF(J$11:J91,J91)=1,U90+1,U90)</f>
        <v>11</v>
      </c>
      <c r="V91" s="99">
        <f>IF(COUNTIF(H$11:H91,H91)=1,V90+1,V90)</f>
        <v>4</v>
      </c>
      <c r="W91" s="99">
        <f>IF(COUNTIF(H$11:H91,H91)=1,W90+1,W90)</f>
        <v>4</v>
      </c>
      <c r="X91" s="503">
        <f>IF(COUNTIF(J$11:J91,J91)=1,X90+1,X90)</f>
        <v>11</v>
      </c>
      <c r="Y91" s="352">
        <f>IF(AND(COUNTIF(J$11:J91,J91)=1,J91&lt;&gt;"UK"),Y90+1,Y90)</f>
        <v>11</v>
      </c>
    </row>
    <row r="92" spans="2:25" s="99" customFormat="1" x14ac:dyDescent="0.25">
      <c r="B92" s="109"/>
      <c r="C92" s="299"/>
      <c r="D92" s="230"/>
      <c r="E92" s="523" t="str">
        <f>IFERROR(VLOOKUP($D92,'START - AWARD DETAILS'!$C$21:$F$40,2,0),"")</f>
        <v/>
      </c>
      <c r="F92" s="274" t="str">
        <f>IFERROR(VLOOKUP($D92,'START - AWARD DETAILS'!$C$21:$F$40,3,0),"")</f>
        <v/>
      </c>
      <c r="G92" s="274" t="str">
        <f>IFERROR(VLOOKUP($D92,'START - AWARD DETAILS'!$C$21:$G$40,4,0),"")</f>
        <v/>
      </c>
      <c r="H92" s="274" t="str">
        <f>IFERROR(VLOOKUP($D92,'START - AWARD DETAILS'!$C$21:$G$40,5,0),"")</f>
        <v/>
      </c>
      <c r="I92" s="477"/>
      <c r="J92" s="230"/>
      <c r="K92" s="230"/>
      <c r="L92" s="276"/>
      <c r="M92" s="279"/>
      <c r="N92" s="320">
        <f>SUM(L92:M92)</f>
        <v>0</v>
      </c>
      <c r="O92" s="321">
        <f t="shared" si="3"/>
        <v>1</v>
      </c>
      <c r="P92" s="252"/>
      <c r="Q92" s="143"/>
      <c r="T92" s="352">
        <f>IF(COUNTIF(D$11:D92,D92)=1,T91+1,T91)</f>
        <v>6</v>
      </c>
      <c r="U92" s="99">
        <f>IF(COUNTIF(J$11:J92,J92)=1,U91+1,U91)</f>
        <v>11</v>
      </c>
      <c r="V92" s="99">
        <f>IF(COUNTIF(H$11:H92,H92)=1,V91+1,V91)</f>
        <v>4</v>
      </c>
      <c r="W92" s="99">
        <f>IF(COUNTIF(H$11:H92,H92)=1,W91+1,W91)</f>
        <v>4</v>
      </c>
      <c r="X92" s="503">
        <f>IF(COUNTIF(J$11:J92,J92)=1,X91+1,X91)</f>
        <v>11</v>
      </c>
      <c r="Y92" s="352">
        <f>IF(AND(COUNTIF(J$11:J92,J92)=1,J92&lt;&gt;"UK"),Y91+1,Y91)</f>
        <v>11</v>
      </c>
    </row>
    <row r="93" spans="2:25" s="99" customFormat="1" x14ac:dyDescent="0.25">
      <c r="B93" s="109"/>
      <c r="C93" s="299"/>
      <c r="D93" s="230"/>
      <c r="E93" s="523" t="str">
        <f>IFERROR(VLOOKUP($D93,'START - AWARD DETAILS'!$C$21:$F$40,2,0),"")</f>
        <v/>
      </c>
      <c r="F93" s="274" t="str">
        <f>IFERROR(VLOOKUP($D93,'START - AWARD DETAILS'!$C$21:$F$40,3,0),"")</f>
        <v/>
      </c>
      <c r="G93" s="274" t="str">
        <f>IFERROR(VLOOKUP($D93,'START - AWARD DETAILS'!$C$21:$G$40,4,0),"")</f>
        <v/>
      </c>
      <c r="H93" s="274" t="str">
        <f>IFERROR(VLOOKUP($D93,'START - AWARD DETAILS'!$C$21:$G$40,5,0),"")</f>
        <v/>
      </c>
      <c r="I93" s="477"/>
      <c r="J93" s="230"/>
      <c r="K93" s="230"/>
      <c r="L93" s="276"/>
      <c r="M93" s="282"/>
      <c r="N93" s="320">
        <f t="shared" si="4"/>
        <v>0</v>
      </c>
      <c r="O93" s="321">
        <f t="shared" si="3"/>
        <v>1</v>
      </c>
      <c r="P93" s="252"/>
      <c r="Q93" s="143"/>
      <c r="T93" s="352">
        <f>IF(COUNTIF(D$11:D93,D93)=1,T92+1,T92)</f>
        <v>6</v>
      </c>
      <c r="U93" s="99">
        <f>IF(COUNTIF(J$11:J93,J93)=1,U92+1,U92)</f>
        <v>11</v>
      </c>
      <c r="V93" s="99">
        <f>IF(COUNTIF(H$11:H93,H93)=1,V92+1,V92)</f>
        <v>4</v>
      </c>
      <c r="W93" s="99">
        <f>IF(COUNTIF(H$11:H93,H93)=1,W92+1,W92)</f>
        <v>4</v>
      </c>
      <c r="X93" s="503">
        <f>IF(COUNTIF(J$11:J93,J93)=1,X92+1,X92)</f>
        <v>11</v>
      </c>
      <c r="Y93" s="352">
        <f>IF(AND(COUNTIF(J$11:J93,J93)=1,J93&lt;&gt;"UK"),Y92+1,Y92)</f>
        <v>11</v>
      </c>
    </row>
    <row r="94" spans="2:25" s="99" customFormat="1" x14ac:dyDescent="0.25">
      <c r="B94" s="109"/>
      <c r="C94" s="299"/>
      <c r="D94" s="230"/>
      <c r="E94" s="523" t="str">
        <f>IFERROR(VLOOKUP($D94,'START - AWARD DETAILS'!$C$21:$F$40,2,0),"")</f>
        <v/>
      </c>
      <c r="F94" s="274" t="str">
        <f>IFERROR(VLOOKUP($D94,'START - AWARD DETAILS'!$C$21:$F$40,3,0),"")</f>
        <v/>
      </c>
      <c r="G94" s="274" t="str">
        <f>IFERROR(VLOOKUP($D94,'START - AWARD DETAILS'!$C$21:$G$40,4,0),"")</f>
        <v/>
      </c>
      <c r="H94" s="274" t="str">
        <f>IFERROR(VLOOKUP($D94,'START - AWARD DETAILS'!$C$21:$G$40,5,0),"")</f>
        <v/>
      </c>
      <c r="I94" s="477"/>
      <c r="J94" s="230"/>
      <c r="K94" s="230"/>
      <c r="L94" s="276"/>
      <c r="M94" s="282"/>
      <c r="N94" s="320">
        <f t="shared" si="4"/>
        <v>0</v>
      </c>
      <c r="O94" s="321">
        <f t="shared" si="3"/>
        <v>1</v>
      </c>
      <c r="P94" s="252"/>
      <c r="Q94" s="143"/>
      <c r="T94" s="352">
        <f>IF(COUNTIF(D$11:D94,D94)=1,T93+1,T93)</f>
        <v>6</v>
      </c>
      <c r="U94" s="99">
        <f>IF(COUNTIF(J$11:J94,J94)=1,U93+1,U93)</f>
        <v>11</v>
      </c>
      <c r="V94" s="99">
        <f>IF(COUNTIF(H$11:H94,H94)=1,V93+1,V93)</f>
        <v>4</v>
      </c>
      <c r="W94" s="99">
        <f>IF(COUNTIF(H$11:H94,H94)=1,W93+1,W93)</f>
        <v>4</v>
      </c>
      <c r="X94" s="503">
        <f>IF(COUNTIF(J$11:J94,J94)=1,X93+1,X93)</f>
        <v>11</v>
      </c>
      <c r="Y94" s="352">
        <f>IF(AND(COUNTIF(J$11:J94,J94)=1,J94&lt;&gt;"UK"),Y93+1,Y93)</f>
        <v>11</v>
      </c>
    </row>
    <row r="95" spans="2:25" s="99" customFormat="1" x14ac:dyDescent="0.25">
      <c r="B95" s="109"/>
      <c r="C95" s="299"/>
      <c r="D95" s="230"/>
      <c r="E95" s="523" t="str">
        <f>IFERROR(VLOOKUP($D95,'START - AWARD DETAILS'!$C$21:$F$40,2,0),"")</f>
        <v/>
      </c>
      <c r="F95" s="274" t="str">
        <f>IFERROR(VLOOKUP($D95,'START - AWARD DETAILS'!$C$21:$F$40,3,0),"")</f>
        <v/>
      </c>
      <c r="G95" s="274" t="str">
        <f>IFERROR(VLOOKUP($D95,'START - AWARD DETAILS'!$C$21:$G$40,4,0),"")</f>
        <v/>
      </c>
      <c r="H95" s="274" t="str">
        <f>IFERROR(VLOOKUP($D95,'START - AWARD DETAILS'!$C$21:$G$40,5,0),"")</f>
        <v/>
      </c>
      <c r="I95" s="477"/>
      <c r="J95" s="230"/>
      <c r="K95" s="230"/>
      <c r="L95" s="276"/>
      <c r="M95" s="282"/>
      <c r="N95" s="320">
        <f t="shared" si="4"/>
        <v>0</v>
      </c>
      <c r="O95" s="321">
        <f t="shared" si="3"/>
        <v>1</v>
      </c>
      <c r="P95" s="252"/>
      <c r="Q95" s="143"/>
      <c r="T95" s="352">
        <f>IF(COUNTIF(D$11:D95,D95)=1,T94+1,T94)</f>
        <v>6</v>
      </c>
      <c r="U95" s="99">
        <f>IF(COUNTIF(J$11:J95,J95)=1,U94+1,U94)</f>
        <v>11</v>
      </c>
      <c r="V95" s="99">
        <f>IF(COUNTIF(H$11:H95,H95)=1,V94+1,V94)</f>
        <v>4</v>
      </c>
      <c r="W95" s="99">
        <f>IF(COUNTIF(H$11:H95,H95)=1,W94+1,W94)</f>
        <v>4</v>
      </c>
      <c r="X95" s="503">
        <f>IF(COUNTIF(J$11:J95,J95)=1,X94+1,X94)</f>
        <v>11</v>
      </c>
      <c r="Y95" s="352">
        <f>IF(AND(COUNTIF(J$11:J95,J95)=1,J95&lt;&gt;"UK"),Y94+1,Y94)</f>
        <v>11</v>
      </c>
    </row>
    <row r="96" spans="2:25" s="99" customFormat="1" x14ac:dyDescent="0.25">
      <c r="B96" s="109"/>
      <c r="C96" s="299"/>
      <c r="D96" s="230"/>
      <c r="E96" s="523" t="str">
        <f>IFERROR(VLOOKUP($D96,'START - AWARD DETAILS'!$C$21:$F$40,2,0),"")</f>
        <v/>
      </c>
      <c r="F96" s="274" t="str">
        <f>IFERROR(VLOOKUP($D96,'START - AWARD DETAILS'!$C$21:$F$40,3,0),"")</f>
        <v/>
      </c>
      <c r="G96" s="274" t="str">
        <f>IFERROR(VLOOKUP($D96,'START - AWARD DETAILS'!$C$21:$G$40,4,0),"")</f>
        <v/>
      </c>
      <c r="H96" s="274" t="str">
        <f>IFERROR(VLOOKUP($D96,'START - AWARD DETAILS'!$C$21:$G$40,5,0),"")</f>
        <v/>
      </c>
      <c r="I96" s="477"/>
      <c r="J96" s="230"/>
      <c r="K96" s="230"/>
      <c r="L96" s="276"/>
      <c r="M96" s="282"/>
      <c r="N96" s="320">
        <f t="shared" si="4"/>
        <v>0</v>
      </c>
      <c r="O96" s="321">
        <f t="shared" si="3"/>
        <v>1</v>
      </c>
      <c r="P96" s="252"/>
      <c r="Q96" s="143"/>
      <c r="T96" s="352">
        <f>IF(COUNTIF(D$11:D96,D96)=1,T95+1,T95)</f>
        <v>6</v>
      </c>
      <c r="U96" s="99">
        <f>IF(COUNTIF(J$11:J96,J96)=1,U95+1,U95)</f>
        <v>11</v>
      </c>
      <c r="V96" s="99">
        <f>IF(COUNTIF(H$11:H96,H96)=1,V95+1,V95)</f>
        <v>4</v>
      </c>
      <c r="W96" s="99">
        <f>IF(COUNTIF(H$11:H96,H96)=1,W95+1,W95)</f>
        <v>4</v>
      </c>
      <c r="X96" s="503">
        <f>IF(COUNTIF(J$11:J96,J96)=1,X95+1,X95)</f>
        <v>11</v>
      </c>
      <c r="Y96" s="352">
        <f>IF(AND(COUNTIF(J$11:J96,J96)=1,J96&lt;&gt;"UK"),Y95+1,Y95)</f>
        <v>11</v>
      </c>
    </row>
    <row r="97" spans="2:25" s="99" customFormat="1" x14ac:dyDescent="0.25">
      <c r="B97" s="109"/>
      <c r="C97" s="299"/>
      <c r="D97" s="230"/>
      <c r="E97" s="523" t="str">
        <f>IFERROR(VLOOKUP($D97,'START - AWARD DETAILS'!$C$21:$F$40,2,0),"")</f>
        <v/>
      </c>
      <c r="F97" s="274" t="str">
        <f>IFERROR(VLOOKUP($D97,'START - AWARD DETAILS'!$C$21:$F$40,3,0),"")</f>
        <v/>
      </c>
      <c r="G97" s="274" t="str">
        <f>IFERROR(VLOOKUP($D97,'START - AWARD DETAILS'!$C$21:$G$40,4,0),"")</f>
        <v/>
      </c>
      <c r="H97" s="274" t="str">
        <f>IFERROR(VLOOKUP($D97,'START - AWARD DETAILS'!$C$21:$G$40,5,0),"")</f>
        <v/>
      </c>
      <c r="I97" s="477"/>
      <c r="J97" s="230"/>
      <c r="K97" s="230"/>
      <c r="L97" s="276"/>
      <c r="M97" s="279"/>
      <c r="N97" s="320">
        <f t="shared" si="4"/>
        <v>0</v>
      </c>
      <c r="O97" s="321">
        <f t="shared" si="3"/>
        <v>1</v>
      </c>
      <c r="P97" s="252"/>
      <c r="Q97" s="143"/>
      <c r="T97" s="352">
        <f>IF(COUNTIF(D$11:D97,D97)=1,T96+1,T96)</f>
        <v>6</v>
      </c>
      <c r="U97" s="99">
        <f>IF(COUNTIF(J$11:J97,J97)=1,U96+1,U96)</f>
        <v>11</v>
      </c>
      <c r="V97" s="99">
        <f>IF(COUNTIF(H$11:H97,H97)=1,V96+1,V96)</f>
        <v>4</v>
      </c>
      <c r="W97" s="99">
        <f>IF(COUNTIF(H$11:H97,H97)=1,W96+1,W96)</f>
        <v>4</v>
      </c>
      <c r="X97" s="503">
        <f>IF(COUNTIF(J$11:J97,J97)=1,X96+1,X96)</f>
        <v>11</v>
      </c>
      <c r="Y97" s="352">
        <f>IF(AND(COUNTIF(J$11:J97,J97)=1,J97&lt;&gt;"UK"),Y96+1,Y96)</f>
        <v>11</v>
      </c>
    </row>
    <row r="98" spans="2:25" s="99" customFormat="1" x14ac:dyDescent="0.25">
      <c r="B98" s="109"/>
      <c r="C98" s="299"/>
      <c r="D98" s="230"/>
      <c r="E98" s="523" t="str">
        <f>IFERROR(VLOOKUP($D98,'START - AWARD DETAILS'!$C$21:$F$40,2,0),"")</f>
        <v/>
      </c>
      <c r="F98" s="274" t="str">
        <f>IFERROR(VLOOKUP($D98,'START - AWARD DETAILS'!$C$21:$F$40,3,0),"")</f>
        <v/>
      </c>
      <c r="G98" s="274" t="str">
        <f>IFERROR(VLOOKUP($D98,'START - AWARD DETAILS'!$C$21:$G$40,4,0),"")</f>
        <v/>
      </c>
      <c r="H98" s="274" t="str">
        <f>IFERROR(VLOOKUP($D98,'START - AWARD DETAILS'!$C$21:$G$40,5,0),"")</f>
        <v/>
      </c>
      <c r="I98" s="477"/>
      <c r="J98" s="230"/>
      <c r="K98" s="230"/>
      <c r="L98" s="276"/>
      <c r="M98" s="279"/>
      <c r="N98" s="320">
        <f t="shared" si="4"/>
        <v>0</v>
      </c>
      <c r="O98" s="321">
        <f t="shared" si="3"/>
        <v>1</v>
      </c>
      <c r="P98" s="252"/>
      <c r="Q98" s="143"/>
      <c r="T98" s="352">
        <f>IF(COUNTIF(D$11:D98,D98)=1,T97+1,T97)</f>
        <v>6</v>
      </c>
      <c r="U98" s="99">
        <f>IF(COUNTIF(J$11:J98,J98)=1,U97+1,U97)</f>
        <v>11</v>
      </c>
      <c r="V98" s="99">
        <f>IF(COUNTIF(H$11:H98,H98)=1,V97+1,V97)</f>
        <v>4</v>
      </c>
      <c r="W98" s="99">
        <f>IF(COUNTIF(H$11:H98,H98)=1,W97+1,W97)</f>
        <v>4</v>
      </c>
      <c r="X98" s="503">
        <f>IF(COUNTIF(J$11:J98,J98)=1,X97+1,X97)</f>
        <v>11</v>
      </c>
      <c r="Y98" s="352">
        <f>IF(AND(COUNTIF(J$11:J98,J98)=1,J98&lt;&gt;"UK"),Y97+1,Y97)</f>
        <v>11</v>
      </c>
    </row>
    <row r="99" spans="2:25" s="99" customFormat="1" x14ac:dyDescent="0.25">
      <c r="B99" s="109"/>
      <c r="C99" s="299"/>
      <c r="D99" s="230"/>
      <c r="E99" s="523" t="str">
        <f>IFERROR(VLOOKUP($D99,'START - AWARD DETAILS'!$C$21:$F$40,2,0),"")</f>
        <v/>
      </c>
      <c r="F99" s="274" t="str">
        <f>IFERROR(VLOOKUP($D99,'START - AWARD DETAILS'!$C$21:$F$40,3,0),"")</f>
        <v/>
      </c>
      <c r="G99" s="274" t="str">
        <f>IFERROR(VLOOKUP($D99,'START - AWARD DETAILS'!$C$21:$G$40,4,0),"")</f>
        <v/>
      </c>
      <c r="H99" s="274" t="str">
        <f>IFERROR(VLOOKUP($D99,'START - AWARD DETAILS'!$C$21:$G$40,5,0),"")</f>
        <v/>
      </c>
      <c r="I99" s="477"/>
      <c r="J99" s="230"/>
      <c r="K99" s="230"/>
      <c r="L99" s="276"/>
      <c r="M99" s="279"/>
      <c r="N99" s="320">
        <f t="shared" si="4"/>
        <v>0</v>
      </c>
      <c r="O99" s="321">
        <f t="shared" si="3"/>
        <v>1</v>
      </c>
      <c r="P99" s="252"/>
      <c r="Q99" s="143"/>
      <c r="T99" s="352">
        <f>IF(COUNTIF(D$11:D99,D99)=1,T98+1,T98)</f>
        <v>6</v>
      </c>
      <c r="U99" s="99">
        <f>IF(COUNTIF(J$11:J99,J99)=1,U98+1,U98)</f>
        <v>11</v>
      </c>
      <c r="V99" s="99">
        <f>IF(COUNTIF(H$11:H99,H99)=1,V98+1,V98)</f>
        <v>4</v>
      </c>
      <c r="W99" s="99">
        <f>IF(COUNTIF(H$11:H99,H99)=1,W98+1,W98)</f>
        <v>4</v>
      </c>
      <c r="X99" s="503">
        <f>IF(COUNTIF(J$11:J99,J99)=1,X98+1,X98)</f>
        <v>11</v>
      </c>
      <c r="Y99" s="352">
        <f>IF(AND(COUNTIF(J$11:J99,J99)=1,J99&lt;&gt;"UK"),Y98+1,Y98)</f>
        <v>11</v>
      </c>
    </row>
    <row r="100" spans="2:25" s="99" customFormat="1" x14ac:dyDescent="0.25">
      <c r="B100" s="109"/>
      <c r="C100" s="299"/>
      <c r="D100" s="230"/>
      <c r="E100" s="523" t="str">
        <f>IFERROR(VLOOKUP($D100,'START - AWARD DETAILS'!$C$21:$F$40,2,0),"")</f>
        <v/>
      </c>
      <c r="F100" s="274" t="str">
        <f>IFERROR(VLOOKUP($D100,'START - AWARD DETAILS'!$C$21:$F$40,3,0),"")</f>
        <v/>
      </c>
      <c r="G100" s="274" t="str">
        <f>IFERROR(VLOOKUP($D100,'START - AWARD DETAILS'!$C$21:$G$40,4,0),"")</f>
        <v/>
      </c>
      <c r="H100" s="274" t="str">
        <f>IFERROR(VLOOKUP($D100,'START - AWARD DETAILS'!$C$21:$G$40,5,0),"")</f>
        <v/>
      </c>
      <c r="I100" s="477"/>
      <c r="J100" s="230"/>
      <c r="K100" s="230"/>
      <c r="L100" s="276"/>
      <c r="M100" s="279"/>
      <c r="N100" s="320">
        <f t="shared" si="4"/>
        <v>0</v>
      </c>
      <c r="O100" s="321">
        <f t="shared" si="3"/>
        <v>1</v>
      </c>
      <c r="P100" s="252"/>
      <c r="Q100" s="143"/>
      <c r="T100" s="352">
        <f>IF(COUNTIF(D$11:D100,D100)=1,T99+1,T99)</f>
        <v>6</v>
      </c>
      <c r="U100" s="99">
        <f>IF(COUNTIF(J$11:J100,J100)=1,U99+1,U99)</f>
        <v>11</v>
      </c>
      <c r="V100" s="99">
        <f>IF(COUNTIF(H$11:H100,H100)=1,V99+1,V99)</f>
        <v>4</v>
      </c>
      <c r="W100" s="99">
        <f>IF(COUNTIF(H$11:H100,H100)=1,W99+1,W99)</f>
        <v>4</v>
      </c>
      <c r="X100" s="503">
        <f>IF(COUNTIF(J$11:J100,J100)=1,X99+1,X99)</f>
        <v>11</v>
      </c>
      <c r="Y100" s="352">
        <f>IF(AND(COUNTIF(J$11:J100,J100)=1,J100&lt;&gt;"UK"),Y99+1,Y99)</f>
        <v>11</v>
      </c>
    </row>
    <row r="101" spans="2:25" s="99" customFormat="1" x14ac:dyDescent="0.25">
      <c r="B101" s="109"/>
      <c r="C101" s="299"/>
      <c r="D101" s="230"/>
      <c r="E101" s="523" t="str">
        <f>IFERROR(VLOOKUP($D101,'START - AWARD DETAILS'!$C$21:$F$40,2,0),"")</f>
        <v/>
      </c>
      <c r="F101" s="274" t="str">
        <f>IFERROR(VLOOKUP($D101,'START - AWARD DETAILS'!$C$21:$F$40,3,0),"")</f>
        <v/>
      </c>
      <c r="G101" s="274" t="str">
        <f>IFERROR(VLOOKUP($D101,'START - AWARD DETAILS'!$C$21:$G$40,4,0),"")</f>
        <v/>
      </c>
      <c r="H101" s="274" t="str">
        <f>IFERROR(VLOOKUP($D101,'START - AWARD DETAILS'!$C$21:$G$40,5,0),"")</f>
        <v/>
      </c>
      <c r="I101" s="477"/>
      <c r="J101" s="230"/>
      <c r="K101" s="230"/>
      <c r="L101" s="276"/>
      <c r="M101" s="279"/>
      <c r="N101" s="320">
        <f t="shared" si="4"/>
        <v>0</v>
      </c>
      <c r="O101" s="321">
        <f t="shared" si="3"/>
        <v>1</v>
      </c>
      <c r="P101" s="252"/>
      <c r="Q101" s="143"/>
      <c r="T101" s="352">
        <f>IF(COUNTIF(D$11:D101,D101)=1,T100+1,T100)</f>
        <v>6</v>
      </c>
      <c r="U101" s="99">
        <f>IF(COUNTIF(J$11:J101,J101)=1,U100+1,U100)</f>
        <v>11</v>
      </c>
      <c r="V101" s="99">
        <f>IF(COUNTIF(H$11:H101,H101)=1,V100+1,V100)</f>
        <v>4</v>
      </c>
      <c r="W101" s="99">
        <f>IF(COUNTIF(H$11:H101,H101)=1,W100+1,W100)</f>
        <v>4</v>
      </c>
      <c r="X101" s="503">
        <f>IF(COUNTIF(J$11:J101,J101)=1,X100+1,X100)</f>
        <v>11</v>
      </c>
      <c r="Y101" s="352">
        <f>IF(AND(COUNTIF(J$11:J101,J101)=1,J101&lt;&gt;"UK"),Y100+1,Y100)</f>
        <v>11</v>
      </c>
    </row>
    <row r="102" spans="2:25" s="99" customFormat="1" x14ac:dyDescent="0.25">
      <c r="B102" s="109"/>
      <c r="C102" s="299"/>
      <c r="D102" s="230"/>
      <c r="E102" s="523" t="str">
        <f>IFERROR(VLOOKUP($D102,'START - AWARD DETAILS'!$C$21:$F$40,2,0),"")</f>
        <v/>
      </c>
      <c r="F102" s="274" t="str">
        <f>IFERROR(VLOOKUP($D102,'START - AWARD DETAILS'!$C$21:$F$40,3,0),"")</f>
        <v/>
      </c>
      <c r="G102" s="274" t="str">
        <f>IFERROR(VLOOKUP($D102,'START - AWARD DETAILS'!$C$21:$G$40,4,0),"")</f>
        <v/>
      </c>
      <c r="H102" s="274" t="str">
        <f>IFERROR(VLOOKUP($D102,'START - AWARD DETAILS'!$C$21:$G$40,5,0),"")</f>
        <v/>
      </c>
      <c r="I102" s="477"/>
      <c r="J102" s="230"/>
      <c r="K102" s="230"/>
      <c r="L102" s="276"/>
      <c r="M102" s="279"/>
      <c r="N102" s="320">
        <f t="shared" si="4"/>
        <v>0</v>
      </c>
      <c r="O102" s="321">
        <f t="shared" si="3"/>
        <v>1</v>
      </c>
      <c r="P102" s="252"/>
      <c r="Q102" s="143"/>
      <c r="T102" s="352">
        <f>IF(COUNTIF(D$11:D102,D102)=1,T101+1,T101)</f>
        <v>6</v>
      </c>
      <c r="U102" s="99">
        <f>IF(COUNTIF(J$11:J102,J102)=1,U101+1,U101)</f>
        <v>11</v>
      </c>
      <c r="V102" s="99">
        <f>IF(COUNTIF(H$11:H102,H102)=1,V101+1,V101)</f>
        <v>4</v>
      </c>
      <c r="W102" s="99">
        <f>IF(COUNTIF(H$11:H102,H102)=1,W101+1,W101)</f>
        <v>4</v>
      </c>
      <c r="X102" s="503">
        <f>IF(COUNTIF(J$11:J102,J102)=1,X101+1,X101)</f>
        <v>11</v>
      </c>
      <c r="Y102" s="352">
        <f>IF(AND(COUNTIF(J$11:J102,J102)=1,J102&lt;&gt;"UK"),Y101+1,Y101)</f>
        <v>11</v>
      </c>
    </row>
    <row r="103" spans="2:25" s="99" customFormat="1" x14ac:dyDescent="0.25">
      <c r="B103" s="109"/>
      <c r="C103" s="299"/>
      <c r="D103" s="230"/>
      <c r="E103" s="523" t="str">
        <f>IFERROR(VLOOKUP($D103,'START - AWARD DETAILS'!$C$21:$F$40,2,0),"")</f>
        <v/>
      </c>
      <c r="F103" s="274" t="str">
        <f>IFERROR(VLOOKUP($D103,'START - AWARD DETAILS'!$C$21:$F$40,3,0),"")</f>
        <v/>
      </c>
      <c r="G103" s="274" t="str">
        <f>IFERROR(VLOOKUP($D103,'START - AWARD DETAILS'!$C$21:$G$40,4,0),"")</f>
        <v/>
      </c>
      <c r="H103" s="274" t="str">
        <f>IFERROR(VLOOKUP($D103,'START - AWARD DETAILS'!$C$21:$G$40,5,0),"")</f>
        <v/>
      </c>
      <c r="I103" s="477"/>
      <c r="J103" s="230"/>
      <c r="K103" s="230"/>
      <c r="L103" s="276"/>
      <c r="M103" s="279"/>
      <c r="N103" s="320">
        <f t="shared" si="4"/>
        <v>0</v>
      </c>
      <c r="O103" s="321">
        <f t="shared" si="3"/>
        <v>1</v>
      </c>
      <c r="P103" s="252"/>
      <c r="Q103" s="143"/>
      <c r="T103" s="352">
        <f>IF(COUNTIF(D$11:D103,D103)=1,T102+1,T102)</f>
        <v>6</v>
      </c>
      <c r="U103" s="99">
        <f>IF(COUNTIF(J$11:J103,J103)=1,U102+1,U102)</f>
        <v>11</v>
      </c>
      <c r="V103" s="99">
        <f>IF(COUNTIF(H$11:H103,H103)=1,V102+1,V102)</f>
        <v>4</v>
      </c>
      <c r="W103" s="99">
        <f>IF(COUNTIF(H$11:H103,H103)=1,W102+1,W102)</f>
        <v>4</v>
      </c>
      <c r="X103" s="503">
        <f>IF(COUNTIF(J$11:J103,J103)=1,X102+1,X102)</f>
        <v>11</v>
      </c>
      <c r="Y103" s="352">
        <f>IF(AND(COUNTIF(J$11:J103,J103)=1,J103&lt;&gt;"UK"),Y102+1,Y102)</f>
        <v>11</v>
      </c>
    </row>
    <row r="104" spans="2:25" s="99" customFormat="1" x14ac:dyDescent="0.25">
      <c r="B104" s="109"/>
      <c r="C104" s="299"/>
      <c r="D104" s="230"/>
      <c r="E104" s="523" t="str">
        <f>IFERROR(VLOOKUP($D104,'START - AWARD DETAILS'!$C$21:$F$40,2,0),"")</f>
        <v/>
      </c>
      <c r="F104" s="274" t="str">
        <f>IFERROR(VLOOKUP($D104,'START - AWARD DETAILS'!$C$21:$F$40,3,0),"")</f>
        <v/>
      </c>
      <c r="G104" s="274" t="str">
        <f>IFERROR(VLOOKUP($D104,'START - AWARD DETAILS'!$C$21:$G$40,4,0),"")</f>
        <v/>
      </c>
      <c r="H104" s="274" t="str">
        <f>IFERROR(VLOOKUP($D104,'START - AWARD DETAILS'!$C$21:$G$40,5,0),"")</f>
        <v/>
      </c>
      <c r="I104" s="477"/>
      <c r="J104" s="230"/>
      <c r="K104" s="230"/>
      <c r="L104" s="283"/>
      <c r="M104" s="279"/>
      <c r="N104" s="320">
        <f t="shared" si="4"/>
        <v>0</v>
      </c>
      <c r="O104" s="321">
        <f t="shared" si="3"/>
        <v>1</v>
      </c>
      <c r="P104" s="252"/>
      <c r="Q104" s="143"/>
      <c r="T104" s="352">
        <f>IF(COUNTIF(D$11:D104,D104)=1,T103+1,T103)</f>
        <v>6</v>
      </c>
      <c r="U104" s="99">
        <f>IF(COUNTIF(J$11:J104,J104)=1,U103+1,U103)</f>
        <v>11</v>
      </c>
      <c r="V104" s="99">
        <f>IF(COUNTIF(H$11:H104,H104)=1,V103+1,V103)</f>
        <v>4</v>
      </c>
      <c r="W104" s="99">
        <f>IF(COUNTIF(H$11:H104,H104)=1,W103+1,W103)</f>
        <v>4</v>
      </c>
      <c r="X104" s="503">
        <f>IF(COUNTIF(J$11:J104,J104)=1,X103+1,X103)</f>
        <v>11</v>
      </c>
      <c r="Y104" s="352">
        <f>IF(AND(COUNTIF(J$11:J104,J104)=1,J104&lt;&gt;"UK"),Y103+1,Y103)</f>
        <v>11</v>
      </c>
    </row>
    <row r="105" spans="2:25" s="99" customFormat="1" x14ac:dyDescent="0.25">
      <c r="B105" s="109"/>
      <c r="C105" s="299"/>
      <c r="D105" s="230"/>
      <c r="E105" s="523" t="str">
        <f>IFERROR(VLOOKUP($D105,'START - AWARD DETAILS'!$C$21:$F$40,2,0),"")</f>
        <v/>
      </c>
      <c r="F105" s="274" t="str">
        <f>IFERROR(VLOOKUP($D105,'START - AWARD DETAILS'!$C$21:$F$40,3,0),"")</f>
        <v/>
      </c>
      <c r="G105" s="274" t="str">
        <f>IFERROR(VLOOKUP($D105,'START - AWARD DETAILS'!$C$21:$G$40,4,0),"")</f>
        <v/>
      </c>
      <c r="H105" s="274" t="str">
        <f>IFERROR(VLOOKUP($D105,'START - AWARD DETAILS'!$C$21:$G$40,5,0),"")</f>
        <v/>
      </c>
      <c r="I105" s="477"/>
      <c r="J105" s="230"/>
      <c r="K105" s="230"/>
      <c r="L105" s="283"/>
      <c r="M105" s="279"/>
      <c r="N105" s="320">
        <f t="shared" si="4"/>
        <v>0</v>
      </c>
      <c r="O105" s="321">
        <f t="shared" si="3"/>
        <v>1</v>
      </c>
      <c r="P105" s="252"/>
      <c r="Q105" s="143"/>
      <c r="T105" s="352">
        <f>IF(COUNTIF(D$11:D105,D105)=1,T104+1,T104)</f>
        <v>6</v>
      </c>
      <c r="U105" s="99">
        <f>IF(COUNTIF(J$11:J105,J105)=1,U104+1,U104)</f>
        <v>11</v>
      </c>
      <c r="V105" s="99">
        <f>IF(COUNTIF(H$11:H105,H105)=1,V104+1,V104)</f>
        <v>4</v>
      </c>
      <c r="W105" s="99">
        <f>IF(COUNTIF(H$11:H105,H105)=1,W104+1,W104)</f>
        <v>4</v>
      </c>
      <c r="X105" s="503">
        <f>IF(COUNTIF(J$11:J105,J105)=1,X104+1,X104)</f>
        <v>11</v>
      </c>
      <c r="Y105" s="352">
        <f>IF(AND(COUNTIF(J$11:J105,J105)=1,J105&lt;&gt;"UK"),Y104+1,Y104)</f>
        <v>11</v>
      </c>
    </row>
    <row r="106" spans="2:25" s="99" customFormat="1" x14ac:dyDescent="0.25">
      <c r="B106" s="109"/>
      <c r="C106" s="299"/>
      <c r="D106" s="230"/>
      <c r="E106" s="523" t="str">
        <f>IFERROR(VLOOKUP($D106,'START - AWARD DETAILS'!$C$21:$F$40,2,0),"")</f>
        <v/>
      </c>
      <c r="F106" s="274" t="str">
        <f>IFERROR(VLOOKUP($D106,'START - AWARD DETAILS'!$C$21:$F$40,3,0),"")</f>
        <v/>
      </c>
      <c r="G106" s="274" t="str">
        <f>IFERROR(VLOOKUP($D106,'START - AWARD DETAILS'!$C$21:$G$40,4,0),"")</f>
        <v/>
      </c>
      <c r="H106" s="274" t="str">
        <f>IFERROR(VLOOKUP($D106,'START - AWARD DETAILS'!$C$21:$G$40,5,0),"")</f>
        <v/>
      </c>
      <c r="I106" s="477"/>
      <c r="J106" s="230"/>
      <c r="K106" s="230"/>
      <c r="L106" s="283"/>
      <c r="M106" s="279"/>
      <c r="N106" s="320">
        <f t="shared" si="4"/>
        <v>0</v>
      </c>
      <c r="O106" s="321">
        <f t="shared" si="3"/>
        <v>1</v>
      </c>
      <c r="P106" s="252"/>
      <c r="Q106" s="143"/>
      <c r="T106" s="352">
        <f>IF(COUNTIF(D$11:D106,D106)=1,T105+1,T105)</f>
        <v>6</v>
      </c>
      <c r="U106" s="99">
        <f>IF(COUNTIF(J$11:J106,J106)=1,U105+1,U105)</f>
        <v>11</v>
      </c>
      <c r="V106" s="99">
        <f>IF(COUNTIF(H$11:H106,H106)=1,V105+1,V105)</f>
        <v>4</v>
      </c>
      <c r="W106" s="99">
        <f>IF(COUNTIF(H$11:H106,H106)=1,W105+1,W105)</f>
        <v>4</v>
      </c>
      <c r="X106" s="503">
        <f>IF(COUNTIF(J$11:J106,J106)=1,X105+1,X105)</f>
        <v>11</v>
      </c>
      <c r="Y106" s="352">
        <f>IF(AND(COUNTIF(J$11:J106,J106)=1,J106&lt;&gt;"UK"),Y105+1,Y105)</f>
        <v>11</v>
      </c>
    </row>
    <row r="107" spans="2:25" s="99" customFormat="1" x14ac:dyDescent="0.25">
      <c r="B107" s="109"/>
      <c r="C107" s="299"/>
      <c r="D107" s="230"/>
      <c r="E107" s="523" t="str">
        <f>IFERROR(VLOOKUP($D107,'START - AWARD DETAILS'!$C$21:$F$40,2,0),"")</f>
        <v/>
      </c>
      <c r="F107" s="274" t="str">
        <f>IFERROR(VLOOKUP($D107,'START - AWARD DETAILS'!$C$21:$F$40,3,0),"")</f>
        <v/>
      </c>
      <c r="G107" s="274" t="str">
        <f>IFERROR(VLOOKUP($D107,'START - AWARD DETAILS'!$C$21:$G$40,4,0),"")</f>
        <v/>
      </c>
      <c r="H107" s="274" t="str">
        <f>IFERROR(VLOOKUP($D107,'START - AWARD DETAILS'!$C$21:$G$40,5,0),"")</f>
        <v/>
      </c>
      <c r="I107" s="477"/>
      <c r="J107" s="230"/>
      <c r="K107" s="230"/>
      <c r="L107" s="283"/>
      <c r="M107" s="279"/>
      <c r="N107" s="320">
        <f t="shared" si="4"/>
        <v>0</v>
      </c>
      <c r="O107" s="321">
        <f t="shared" si="3"/>
        <v>1</v>
      </c>
      <c r="P107" s="252"/>
      <c r="Q107" s="143"/>
      <c r="T107" s="352">
        <f>IF(COUNTIF(D$11:D107,D107)=1,T106+1,T106)</f>
        <v>6</v>
      </c>
      <c r="U107" s="99">
        <f>IF(COUNTIF(J$11:J107,J107)=1,U106+1,U106)</f>
        <v>11</v>
      </c>
      <c r="V107" s="99">
        <f>IF(COUNTIF(H$11:H107,H107)=1,V106+1,V106)</f>
        <v>4</v>
      </c>
      <c r="W107" s="99">
        <f>IF(COUNTIF(H$11:H107,H107)=1,W106+1,W106)</f>
        <v>4</v>
      </c>
      <c r="X107" s="503">
        <f>IF(COUNTIF(J$11:J107,J107)=1,X106+1,X106)</f>
        <v>11</v>
      </c>
      <c r="Y107" s="352">
        <f>IF(AND(COUNTIF(J$11:J107,J107)=1,J107&lt;&gt;"UK"),Y106+1,Y106)</f>
        <v>11</v>
      </c>
    </row>
    <row r="108" spans="2:25" s="99" customFormat="1" x14ac:dyDescent="0.25">
      <c r="B108" s="109"/>
      <c r="C108" s="299"/>
      <c r="D108" s="230"/>
      <c r="E108" s="523" t="str">
        <f>IFERROR(VLOOKUP($D108,'START - AWARD DETAILS'!$C$21:$F$40,2,0),"")</f>
        <v/>
      </c>
      <c r="F108" s="274" t="str">
        <f>IFERROR(VLOOKUP($D108,'START - AWARD DETAILS'!$C$21:$F$40,3,0),"")</f>
        <v/>
      </c>
      <c r="G108" s="274" t="str">
        <f>IFERROR(VLOOKUP($D108,'START - AWARD DETAILS'!$C$21:$G$40,4,0),"")</f>
        <v/>
      </c>
      <c r="H108" s="274" t="str">
        <f>IFERROR(VLOOKUP($D108,'START - AWARD DETAILS'!$C$21:$G$40,5,0),"")</f>
        <v/>
      </c>
      <c r="I108" s="477"/>
      <c r="J108" s="230"/>
      <c r="K108" s="230"/>
      <c r="L108" s="283"/>
      <c r="M108" s="279"/>
      <c r="N108" s="320">
        <f t="shared" si="4"/>
        <v>0</v>
      </c>
      <c r="O108" s="321">
        <f t="shared" si="3"/>
        <v>1</v>
      </c>
      <c r="P108" s="252"/>
      <c r="Q108" s="143"/>
      <c r="T108" s="352">
        <f>IF(COUNTIF(D$11:D108,D108)=1,T107+1,T107)</f>
        <v>6</v>
      </c>
      <c r="U108" s="99">
        <f>IF(COUNTIF(J$11:J108,J108)=1,U107+1,U107)</f>
        <v>11</v>
      </c>
      <c r="V108" s="99">
        <f>IF(COUNTIF(H$11:H108,H108)=1,V107+1,V107)</f>
        <v>4</v>
      </c>
      <c r="W108" s="99">
        <f>IF(COUNTIF(H$11:H108,H108)=1,W107+1,W107)</f>
        <v>4</v>
      </c>
      <c r="X108" s="503">
        <f>IF(COUNTIF(J$11:J108,J108)=1,X107+1,X107)</f>
        <v>11</v>
      </c>
      <c r="Y108" s="352">
        <f>IF(AND(COUNTIF(J$11:J108,J108)=1,J108&lt;&gt;"UK"),Y107+1,Y107)</f>
        <v>11</v>
      </c>
    </row>
    <row r="109" spans="2:25" s="99" customFormat="1" x14ac:dyDescent="0.25">
      <c r="B109" s="109"/>
      <c r="C109" s="299"/>
      <c r="D109" s="230"/>
      <c r="E109" s="523" t="str">
        <f>IFERROR(VLOOKUP($D109,'START - AWARD DETAILS'!$C$21:$F$40,2,0),"")</f>
        <v/>
      </c>
      <c r="F109" s="274" t="str">
        <f>IFERROR(VLOOKUP($D109,'START - AWARD DETAILS'!$C$21:$F$40,3,0),"")</f>
        <v/>
      </c>
      <c r="G109" s="274" t="str">
        <f>IFERROR(VLOOKUP($D109,'START - AWARD DETAILS'!$C$21:$G$40,4,0),"")</f>
        <v/>
      </c>
      <c r="H109" s="274" t="str">
        <f>IFERROR(VLOOKUP($D109,'START - AWARD DETAILS'!$C$21:$G$40,5,0),"")</f>
        <v/>
      </c>
      <c r="I109" s="477"/>
      <c r="J109" s="230"/>
      <c r="K109" s="230"/>
      <c r="L109" s="283"/>
      <c r="M109" s="279"/>
      <c r="N109" s="320">
        <f t="shared" si="4"/>
        <v>0</v>
      </c>
      <c r="O109" s="321">
        <f t="shared" si="3"/>
        <v>1</v>
      </c>
      <c r="P109" s="252"/>
      <c r="Q109" s="143"/>
      <c r="T109" s="352">
        <f>IF(COUNTIF(D$11:D109,D109)=1,T108+1,T108)</f>
        <v>6</v>
      </c>
      <c r="U109" s="99">
        <f>IF(COUNTIF(J$11:J109,J109)=1,U108+1,U108)</f>
        <v>11</v>
      </c>
      <c r="V109" s="99">
        <f>IF(COUNTIF(H$11:H109,H109)=1,V108+1,V108)</f>
        <v>4</v>
      </c>
      <c r="W109" s="99">
        <f>IF(COUNTIF(H$11:H109,H109)=1,W108+1,W108)</f>
        <v>4</v>
      </c>
      <c r="X109" s="503">
        <f>IF(COUNTIF(J$11:J109,J109)=1,X108+1,X108)</f>
        <v>11</v>
      </c>
      <c r="Y109" s="352">
        <f>IF(AND(COUNTIF(J$11:J109,J109)=1,J109&lt;&gt;"UK"),Y108+1,Y108)</f>
        <v>11</v>
      </c>
    </row>
    <row r="110" spans="2:25" s="99" customFormat="1" x14ac:dyDescent="0.25">
      <c r="B110" s="109"/>
      <c r="C110" s="299"/>
      <c r="D110" s="230"/>
      <c r="E110" s="523" t="str">
        <f>IFERROR(VLOOKUP($D110,'START - AWARD DETAILS'!$C$21:$F$40,2,0),"")</f>
        <v/>
      </c>
      <c r="F110" s="274" t="str">
        <f>IFERROR(VLOOKUP($D110,'START - AWARD DETAILS'!$C$21:$F$40,3,0),"")</f>
        <v/>
      </c>
      <c r="G110" s="274" t="str">
        <f>IFERROR(VLOOKUP($D110,'START - AWARD DETAILS'!$C$21:$G$40,4,0),"")</f>
        <v/>
      </c>
      <c r="H110" s="274" t="str">
        <f>IFERROR(VLOOKUP($D110,'START - AWARD DETAILS'!$C$21:$G$40,5,0),"")</f>
        <v/>
      </c>
      <c r="I110" s="477"/>
      <c r="J110" s="230"/>
      <c r="K110" s="230"/>
      <c r="L110" s="283"/>
      <c r="M110" s="279"/>
      <c r="N110" s="320">
        <f t="shared" si="4"/>
        <v>0</v>
      </c>
      <c r="O110" s="321">
        <f t="shared" si="3"/>
        <v>1</v>
      </c>
      <c r="P110" s="252"/>
      <c r="Q110" s="143"/>
      <c r="T110" s="352">
        <f>IF(COUNTIF(D$11:D110,D110)=1,T109+1,T109)</f>
        <v>6</v>
      </c>
      <c r="U110" s="99">
        <f>IF(COUNTIF(J$11:J110,J110)=1,U109+1,U109)</f>
        <v>11</v>
      </c>
      <c r="V110" s="99">
        <f>IF(COUNTIF(H$11:H110,H110)=1,V109+1,V109)</f>
        <v>4</v>
      </c>
      <c r="W110" s="99">
        <f>IF(COUNTIF(H$11:H110,H110)=1,W109+1,W109)</f>
        <v>4</v>
      </c>
      <c r="X110" s="503">
        <f>IF(COUNTIF(J$11:J110,J110)=1,X109+1,X109)</f>
        <v>11</v>
      </c>
      <c r="Y110" s="352">
        <f>IF(AND(COUNTIF(J$11:J110,J110)=1,J110&lt;&gt;"UK"),Y109+1,Y109)</f>
        <v>11</v>
      </c>
    </row>
    <row r="111" spans="2:25" s="99" customFormat="1" x14ac:dyDescent="0.25">
      <c r="B111" s="109"/>
      <c r="C111" s="299"/>
      <c r="D111" s="230"/>
      <c r="E111" s="523" t="str">
        <f>IFERROR(VLOOKUP($D111,'START - AWARD DETAILS'!$C$21:$F$40,2,0),"")</f>
        <v/>
      </c>
      <c r="F111" s="274" t="str">
        <f>IFERROR(VLOOKUP($D111,'START - AWARD DETAILS'!$C$21:$F$40,3,0),"")</f>
        <v/>
      </c>
      <c r="G111" s="274" t="str">
        <f>IFERROR(VLOOKUP($D111,'START - AWARD DETAILS'!$C$21:$G$40,4,0),"")</f>
        <v/>
      </c>
      <c r="H111" s="274" t="str">
        <f>IFERROR(VLOOKUP($D111,'START - AWARD DETAILS'!$C$21:$G$40,5,0),"")</f>
        <v/>
      </c>
      <c r="I111" s="477"/>
      <c r="J111" s="230"/>
      <c r="K111" s="230"/>
      <c r="L111" s="283"/>
      <c r="M111" s="279"/>
      <c r="N111" s="320">
        <f t="shared" si="4"/>
        <v>0</v>
      </c>
      <c r="O111" s="321">
        <f t="shared" si="3"/>
        <v>1</v>
      </c>
      <c r="P111" s="252"/>
      <c r="Q111" s="143"/>
      <c r="T111" s="352">
        <f>IF(COUNTIF(D$11:D111,D111)=1,T110+1,T110)</f>
        <v>6</v>
      </c>
      <c r="U111" s="99">
        <f>IF(COUNTIF(J$11:J111,J111)=1,U110+1,U110)</f>
        <v>11</v>
      </c>
      <c r="V111" s="99">
        <f>IF(COUNTIF(H$11:H111,H111)=1,V110+1,V110)</f>
        <v>4</v>
      </c>
      <c r="W111" s="99">
        <f>IF(COUNTIF(H$11:H111,H111)=1,W110+1,W110)</f>
        <v>4</v>
      </c>
      <c r="X111" s="503">
        <f>IF(COUNTIF(J$11:J111,J111)=1,X110+1,X110)</f>
        <v>11</v>
      </c>
      <c r="Y111" s="352">
        <f>IF(AND(COUNTIF(J$11:J111,J111)=1,J111&lt;&gt;"UK"),Y110+1,Y110)</f>
        <v>11</v>
      </c>
    </row>
    <row r="112" spans="2:25" s="99" customFormat="1" x14ac:dyDescent="0.25">
      <c r="B112" s="109"/>
      <c r="C112" s="299"/>
      <c r="D112" s="230"/>
      <c r="E112" s="523" t="str">
        <f>IFERROR(VLOOKUP($D112,'START - AWARD DETAILS'!$C$21:$F$40,2,0),"")</f>
        <v/>
      </c>
      <c r="F112" s="274" t="str">
        <f>IFERROR(VLOOKUP($D112,'START - AWARD DETAILS'!$C$21:$F$40,3,0),"")</f>
        <v/>
      </c>
      <c r="G112" s="274" t="str">
        <f>IFERROR(VLOOKUP($D112,'START - AWARD DETAILS'!$C$21:$G$40,4,0),"")</f>
        <v/>
      </c>
      <c r="H112" s="274" t="str">
        <f>IFERROR(VLOOKUP($D112,'START - AWARD DETAILS'!$C$21:$G$40,5,0),"")</f>
        <v/>
      </c>
      <c r="I112" s="477"/>
      <c r="J112" s="230"/>
      <c r="K112" s="230"/>
      <c r="L112" s="283"/>
      <c r="M112" s="279"/>
      <c r="N112" s="320">
        <f t="shared" si="4"/>
        <v>0</v>
      </c>
      <c r="O112" s="321">
        <f t="shared" si="3"/>
        <v>1</v>
      </c>
      <c r="P112" s="252"/>
      <c r="Q112" s="143"/>
      <c r="T112" s="352">
        <f>IF(COUNTIF(D$11:D112,D112)=1,T111+1,T111)</f>
        <v>6</v>
      </c>
      <c r="U112" s="99">
        <f>IF(COUNTIF(J$11:J112,J112)=1,U111+1,U111)</f>
        <v>11</v>
      </c>
      <c r="V112" s="99">
        <f>IF(COUNTIF(H$11:H112,H112)=1,V111+1,V111)</f>
        <v>4</v>
      </c>
      <c r="W112" s="99">
        <f>IF(COUNTIF(H$11:H112,H112)=1,W111+1,W111)</f>
        <v>4</v>
      </c>
      <c r="X112" s="503">
        <f>IF(COUNTIF(J$11:J112,J112)=1,X111+1,X111)</f>
        <v>11</v>
      </c>
      <c r="Y112" s="352">
        <f>IF(AND(COUNTIF(J$11:J112,J112)=1,J112&lt;&gt;"UK"),Y111+1,Y111)</f>
        <v>11</v>
      </c>
    </row>
    <row r="113" spans="2:25" s="99" customFormat="1" x14ac:dyDescent="0.25">
      <c r="B113" s="109"/>
      <c r="C113" s="299"/>
      <c r="D113" s="230"/>
      <c r="E113" s="523" t="str">
        <f>IFERROR(VLOOKUP($D113,'START - AWARD DETAILS'!$C$21:$F$40,2,0),"")</f>
        <v/>
      </c>
      <c r="F113" s="274" t="str">
        <f>IFERROR(VLOOKUP($D113,'START - AWARD DETAILS'!$C$21:$F$40,3,0),"")</f>
        <v/>
      </c>
      <c r="G113" s="274" t="str">
        <f>IFERROR(VLOOKUP($D113,'START - AWARD DETAILS'!$C$21:$G$40,4,0),"")</f>
        <v/>
      </c>
      <c r="H113" s="274" t="str">
        <f>IFERROR(VLOOKUP($D113,'START - AWARD DETAILS'!$C$21:$G$40,5,0),"")</f>
        <v/>
      </c>
      <c r="I113" s="477"/>
      <c r="J113" s="230"/>
      <c r="K113" s="230"/>
      <c r="L113" s="283"/>
      <c r="M113" s="279"/>
      <c r="N113" s="320">
        <f t="shared" si="4"/>
        <v>0</v>
      </c>
      <c r="O113" s="321">
        <f t="shared" si="3"/>
        <v>1</v>
      </c>
      <c r="P113" s="252"/>
      <c r="Q113" s="143"/>
      <c r="T113" s="352">
        <f>IF(COUNTIF(D$11:D113,D113)=1,T112+1,T112)</f>
        <v>6</v>
      </c>
      <c r="U113" s="99">
        <f>IF(COUNTIF(J$11:J113,J113)=1,U112+1,U112)</f>
        <v>11</v>
      </c>
      <c r="V113" s="99">
        <f>IF(COUNTIF(H$11:H113,H113)=1,V112+1,V112)</f>
        <v>4</v>
      </c>
      <c r="W113" s="99">
        <f>IF(COUNTIF(H$11:H113,H113)=1,W112+1,W112)</f>
        <v>4</v>
      </c>
      <c r="X113" s="503">
        <f>IF(COUNTIF(J$11:J113,J113)=1,X112+1,X112)</f>
        <v>11</v>
      </c>
      <c r="Y113" s="352">
        <f>IF(AND(COUNTIF(J$11:J113,J113)=1,J113&lt;&gt;"UK"),Y112+1,Y112)</f>
        <v>11</v>
      </c>
    </row>
    <row r="114" spans="2:25" s="99" customFormat="1" x14ac:dyDescent="0.25">
      <c r="B114" s="109"/>
      <c r="C114" s="299"/>
      <c r="D114" s="230"/>
      <c r="E114" s="523" t="str">
        <f>IFERROR(VLOOKUP($D114,'START - AWARD DETAILS'!$C$21:$F$40,2,0),"")</f>
        <v/>
      </c>
      <c r="F114" s="274" t="str">
        <f>IFERROR(VLOOKUP($D114,'START - AWARD DETAILS'!$C$21:$F$40,3,0),"")</f>
        <v/>
      </c>
      <c r="G114" s="274" t="str">
        <f>IFERROR(VLOOKUP($D114,'START - AWARD DETAILS'!$C$21:$G$40,4,0),"")</f>
        <v/>
      </c>
      <c r="H114" s="274" t="str">
        <f>IFERROR(VLOOKUP($D114,'START - AWARD DETAILS'!$C$21:$G$40,5,0),"")</f>
        <v/>
      </c>
      <c r="I114" s="477"/>
      <c r="J114" s="230"/>
      <c r="K114" s="230"/>
      <c r="L114" s="283"/>
      <c r="M114" s="279"/>
      <c r="N114" s="320">
        <f t="shared" si="4"/>
        <v>0</v>
      </c>
      <c r="O114" s="321">
        <f t="shared" si="3"/>
        <v>1</v>
      </c>
      <c r="P114" s="252"/>
      <c r="Q114" s="143"/>
      <c r="T114" s="352">
        <f>IF(COUNTIF(D$11:D114,D114)=1,T113+1,T113)</f>
        <v>6</v>
      </c>
      <c r="U114" s="99">
        <f>IF(COUNTIF(J$11:J114,J114)=1,U113+1,U113)</f>
        <v>11</v>
      </c>
      <c r="V114" s="99">
        <f>IF(COUNTIF(H$11:H114,H114)=1,V113+1,V113)</f>
        <v>4</v>
      </c>
      <c r="W114" s="99">
        <f>IF(COUNTIF(H$11:H114,H114)=1,W113+1,W113)</f>
        <v>4</v>
      </c>
      <c r="X114" s="503">
        <f>IF(COUNTIF(J$11:J114,J114)=1,X113+1,X113)</f>
        <v>11</v>
      </c>
      <c r="Y114" s="352">
        <f>IF(AND(COUNTIF(J$11:J114,J114)=1,J114&lt;&gt;"UK"),Y113+1,Y113)</f>
        <v>11</v>
      </c>
    </row>
    <row r="115" spans="2:25" s="99" customFormat="1" x14ac:dyDescent="0.25">
      <c r="B115" s="109"/>
      <c r="C115" s="299"/>
      <c r="D115" s="230"/>
      <c r="E115" s="523" t="str">
        <f>IFERROR(VLOOKUP($D115,'START - AWARD DETAILS'!$C$21:$F$40,2,0),"")</f>
        <v/>
      </c>
      <c r="F115" s="274" t="str">
        <f>IFERROR(VLOOKUP($D115,'START - AWARD DETAILS'!$C$21:$F$40,3,0),"")</f>
        <v/>
      </c>
      <c r="G115" s="274" t="str">
        <f>IFERROR(VLOOKUP($D115,'START - AWARD DETAILS'!$C$21:$G$40,4,0),"")</f>
        <v/>
      </c>
      <c r="H115" s="274" t="str">
        <f>IFERROR(VLOOKUP($D115,'START - AWARD DETAILS'!$C$21:$G$40,5,0),"")</f>
        <v/>
      </c>
      <c r="I115" s="477"/>
      <c r="J115" s="230"/>
      <c r="K115" s="230"/>
      <c r="L115" s="283"/>
      <c r="M115" s="279"/>
      <c r="N115" s="320">
        <f t="shared" si="4"/>
        <v>0</v>
      </c>
      <c r="O115" s="321">
        <f t="shared" si="3"/>
        <v>1</v>
      </c>
      <c r="P115" s="252"/>
      <c r="Q115" s="143"/>
      <c r="T115" s="352">
        <f>IF(COUNTIF(D$11:D115,D115)=1,T114+1,T114)</f>
        <v>6</v>
      </c>
      <c r="U115" s="99">
        <f>IF(COUNTIF(J$11:J115,J115)=1,U114+1,U114)</f>
        <v>11</v>
      </c>
      <c r="V115" s="99">
        <f>IF(COUNTIF(H$11:H115,H115)=1,V114+1,V114)</f>
        <v>4</v>
      </c>
      <c r="W115" s="99">
        <f>IF(COUNTIF(H$11:H115,H115)=1,W114+1,W114)</f>
        <v>4</v>
      </c>
      <c r="X115" s="503">
        <f>IF(COUNTIF(J$11:J115,J115)=1,X114+1,X114)</f>
        <v>11</v>
      </c>
      <c r="Y115" s="352">
        <f>IF(AND(COUNTIF(J$11:J115,J115)=1,J115&lt;&gt;"UK"),Y114+1,Y114)</f>
        <v>11</v>
      </c>
    </row>
    <row r="116" spans="2:25" s="99" customFormat="1" x14ac:dyDescent="0.25">
      <c r="B116" s="109"/>
      <c r="C116" s="299"/>
      <c r="D116" s="230"/>
      <c r="E116" s="523" t="str">
        <f>IFERROR(VLOOKUP($D116,'START - AWARD DETAILS'!$C$21:$F$40,2,0),"")</f>
        <v/>
      </c>
      <c r="F116" s="274" t="str">
        <f>IFERROR(VLOOKUP($D116,'START - AWARD DETAILS'!$C$21:$F$40,3,0),"")</f>
        <v/>
      </c>
      <c r="G116" s="274" t="str">
        <f>IFERROR(VLOOKUP($D116,'START - AWARD DETAILS'!$C$21:$G$40,4,0),"")</f>
        <v/>
      </c>
      <c r="H116" s="274" t="str">
        <f>IFERROR(VLOOKUP($D116,'START - AWARD DETAILS'!$C$21:$G$40,5,0),"")</f>
        <v/>
      </c>
      <c r="I116" s="477"/>
      <c r="J116" s="230"/>
      <c r="K116" s="230"/>
      <c r="L116" s="283"/>
      <c r="M116" s="279"/>
      <c r="N116" s="320">
        <f t="shared" si="4"/>
        <v>0</v>
      </c>
      <c r="O116" s="321">
        <f t="shared" si="3"/>
        <v>1</v>
      </c>
      <c r="P116" s="252"/>
      <c r="Q116" s="143"/>
      <c r="T116" s="352">
        <f>IF(COUNTIF(D$11:D116,D116)=1,T115+1,T115)</f>
        <v>6</v>
      </c>
      <c r="U116" s="99">
        <f>IF(COUNTIF(J$11:J116,J116)=1,U115+1,U115)</f>
        <v>11</v>
      </c>
      <c r="V116" s="99">
        <f>IF(COUNTIF(H$11:H116,H116)=1,V115+1,V115)</f>
        <v>4</v>
      </c>
      <c r="W116" s="99">
        <f>IF(COUNTIF(H$11:H116,H116)=1,W115+1,W115)</f>
        <v>4</v>
      </c>
      <c r="X116" s="503">
        <f>IF(COUNTIF(J$11:J116,J116)=1,X115+1,X115)</f>
        <v>11</v>
      </c>
      <c r="Y116" s="352">
        <f>IF(AND(COUNTIF(J$11:J116,J116)=1,J116&lt;&gt;"UK"),Y115+1,Y115)</f>
        <v>11</v>
      </c>
    </row>
    <row r="117" spans="2:25" s="99" customFormat="1" x14ac:dyDescent="0.25">
      <c r="B117" s="109"/>
      <c r="C117" s="299"/>
      <c r="D117" s="230"/>
      <c r="E117" s="523" t="str">
        <f>IFERROR(VLOOKUP($D117,'START - AWARD DETAILS'!$C$21:$F$40,2,0),"")</f>
        <v/>
      </c>
      <c r="F117" s="274" t="str">
        <f>IFERROR(VLOOKUP($D117,'START - AWARD DETAILS'!$C$21:$F$40,3,0),"")</f>
        <v/>
      </c>
      <c r="G117" s="274" t="str">
        <f>IFERROR(VLOOKUP($D117,'START - AWARD DETAILS'!$C$21:$G$40,4,0),"")</f>
        <v/>
      </c>
      <c r="H117" s="274" t="str">
        <f>IFERROR(VLOOKUP($D117,'START - AWARD DETAILS'!$C$21:$G$40,5,0),"")</f>
        <v/>
      </c>
      <c r="I117" s="477"/>
      <c r="J117" s="230"/>
      <c r="K117" s="230"/>
      <c r="L117" s="283"/>
      <c r="M117" s="279"/>
      <c r="N117" s="320">
        <f t="shared" si="4"/>
        <v>0</v>
      </c>
      <c r="O117" s="321">
        <f t="shared" si="3"/>
        <v>1</v>
      </c>
      <c r="P117" s="252"/>
      <c r="Q117" s="143"/>
      <c r="T117" s="352">
        <f>IF(COUNTIF(D$11:D117,D117)=1,T116+1,T116)</f>
        <v>6</v>
      </c>
      <c r="U117" s="99">
        <f>IF(COUNTIF(J$11:J117,J117)=1,U116+1,U116)</f>
        <v>11</v>
      </c>
      <c r="V117" s="99">
        <f>IF(COUNTIF(H$11:H117,H117)=1,V116+1,V116)</f>
        <v>4</v>
      </c>
      <c r="W117" s="99">
        <f>IF(COUNTIF(H$11:H117,H117)=1,W116+1,W116)</f>
        <v>4</v>
      </c>
      <c r="X117" s="503">
        <f>IF(COUNTIF(J$11:J117,J117)=1,X116+1,X116)</f>
        <v>11</v>
      </c>
      <c r="Y117" s="352">
        <f>IF(AND(COUNTIF(J$11:J117,J117)=1,J117&lt;&gt;"UK"),Y116+1,Y116)</f>
        <v>11</v>
      </c>
    </row>
    <row r="118" spans="2:25" s="99" customFormat="1" x14ac:dyDescent="0.25">
      <c r="B118" s="109"/>
      <c r="C118" s="299"/>
      <c r="D118" s="230"/>
      <c r="E118" s="523" t="str">
        <f>IFERROR(VLOOKUP($D118,'START - AWARD DETAILS'!$C$21:$F$40,2,0),"")</f>
        <v/>
      </c>
      <c r="F118" s="274" t="str">
        <f>IFERROR(VLOOKUP($D118,'START - AWARD DETAILS'!$C$21:$F$40,3,0),"")</f>
        <v/>
      </c>
      <c r="G118" s="274" t="str">
        <f>IFERROR(VLOOKUP($D118,'START - AWARD DETAILS'!$C$21:$G$40,4,0),"")</f>
        <v/>
      </c>
      <c r="H118" s="274" t="str">
        <f>IFERROR(VLOOKUP($D118,'START - AWARD DETAILS'!$C$21:$G$40,5,0),"")</f>
        <v/>
      </c>
      <c r="I118" s="477"/>
      <c r="J118" s="230"/>
      <c r="K118" s="230"/>
      <c r="L118" s="283"/>
      <c r="M118" s="279"/>
      <c r="N118" s="320">
        <f t="shared" si="4"/>
        <v>0</v>
      </c>
      <c r="O118" s="321">
        <f t="shared" si="3"/>
        <v>1</v>
      </c>
      <c r="P118" s="252"/>
      <c r="Q118" s="143"/>
      <c r="T118" s="352">
        <f>IF(COUNTIF(D$11:D118,D118)=1,T117+1,T117)</f>
        <v>6</v>
      </c>
      <c r="U118" s="99">
        <f>IF(COUNTIF(J$11:J118,J118)=1,U117+1,U117)</f>
        <v>11</v>
      </c>
      <c r="V118" s="99">
        <f>IF(COUNTIF(H$11:H118,H118)=1,V117+1,V117)</f>
        <v>4</v>
      </c>
      <c r="W118" s="99">
        <f>IF(COUNTIF(H$11:H118,H118)=1,W117+1,W117)</f>
        <v>4</v>
      </c>
      <c r="X118" s="503">
        <f>IF(COUNTIF(J$11:J118,J118)=1,X117+1,X117)</f>
        <v>11</v>
      </c>
      <c r="Y118" s="352">
        <f>IF(AND(COUNTIF(J$11:J118,J118)=1,J118&lt;&gt;"UK"),Y117+1,Y117)</f>
        <v>11</v>
      </c>
    </row>
    <row r="119" spans="2:25" s="99" customFormat="1" x14ac:dyDescent="0.25">
      <c r="B119" s="109"/>
      <c r="C119" s="299"/>
      <c r="D119" s="230"/>
      <c r="E119" s="523" t="str">
        <f>IFERROR(VLOOKUP($D119,'START - AWARD DETAILS'!$C$21:$F$40,2,0),"")</f>
        <v/>
      </c>
      <c r="F119" s="274" t="str">
        <f>IFERROR(VLOOKUP($D119,'START - AWARD DETAILS'!$C$21:$F$40,3,0),"")</f>
        <v/>
      </c>
      <c r="G119" s="274" t="str">
        <f>IFERROR(VLOOKUP($D119,'START - AWARD DETAILS'!$C$21:$G$40,4,0),"")</f>
        <v/>
      </c>
      <c r="H119" s="274" t="str">
        <f>IFERROR(VLOOKUP($D119,'START - AWARD DETAILS'!$C$21:$G$40,5,0),"")</f>
        <v/>
      </c>
      <c r="I119" s="477"/>
      <c r="J119" s="230"/>
      <c r="K119" s="230"/>
      <c r="L119" s="283"/>
      <c r="M119" s="279"/>
      <c r="N119" s="320">
        <f t="shared" si="4"/>
        <v>0</v>
      </c>
      <c r="O119" s="321">
        <f t="shared" si="3"/>
        <v>1</v>
      </c>
      <c r="P119" s="252"/>
      <c r="Q119" s="143"/>
      <c r="T119" s="352">
        <f>IF(COUNTIF(D$11:D119,D119)=1,T118+1,T118)</f>
        <v>6</v>
      </c>
      <c r="U119" s="99">
        <f>IF(COUNTIF(J$11:J119,J119)=1,U118+1,U118)</f>
        <v>11</v>
      </c>
      <c r="V119" s="99">
        <f>IF(COUNTIF(H$11:H119,H119)=1,V118+1,V118)</f>
        <v>4</v>
      </c>
      <c r="W119" s="99">
        <f>IF(COUNTIF(H$11:H119,H119)=1,W118+1,W118)</f>
        <v>4</v>
      </c>
      <c r="X119" s="503">
        <f>IF(COUNTIF(J$11:J119,J119)=1,X118+1,X118)</f>
        <v>11</v>
      </c>
      <c r="Y119" s="352">
        <f>IF(AND(COUNTIF(J$11:J119,J119)=1,J119&lt;&gt;"UK"),Y118+1,Y118)</f>
        <v>11</v>
      </c>
    </row>
    <row r="120" spans="2:25" s="99" customFormat="1" x14ac:dyDescent="0.25">
      <c r="B120" s="109"/>
      <c r="C120" s="299"/>
      <c r="D120" s="230"/>
      <c r="E120" s="523" t="str">
        <f>IFERROR(VLOOKUP($D120,'START - AWARD DETAILS'!$C$21:$F$40,2,0),"")</f>
        <v/>
      </c>
      <c r="F120" s="274" t="str">
        <f>IFERROR(VLOOKUP($D120,'START - AWARD DETAILS'!$C$21:$F$40,3,0),"")</f>
        <v/>
      </c>
      <c r="G120" s="274" t="str">
        <f>IFERROR(VLOOKUP($D120,'START - AWARD DETAILS'!$C$21:$G$40,4,0),"")</f>
        <v/>
      </c>
      <c r="H120" s="274" t="str">
        <f>IFERROR(VLOOKUP($D120,'START - AWARD DETAILS'!$C$21:$G$40,5,0),"")</f>
        <v/>
      </c>
      <c r="I120" s="477"/>
      <c r="J120" s="230"/>
      <c r="K120" s="230"/>
      <c r="L120" s="283"/>
      <c r="M120" s="279"/>
      <c r="N120" s="320">
        <f t="shared" si="4"/>
        <v>0</v>
      </c>
      <c r="O120" s="321">
        <f t="shared" si="3"/>
        <v>1</v>
      </c>
      <c r="P120" s="252"/>
      <c r="Q120" s="143"/>
      <c r="T120" s="352">
        <f>IF(COUNTIF(D$11:D120,D120)=1,T119+1,T119)</f>
        <v>6</v>
      </c>
      <c r="U120" s="99">
        <f>IF(COUNTIF(J$11:J120,J120)=1,U119+1,U119)</f>
        <v>11</v>
      </c>
      <c r="V120" s="99">
        <f>IF(COUNTIF(H$11:H120,H120)=1,V119+1,V119)</f>
        <v>4</v>
      </c>
      <c r="W120" s="99">
        <f>IF(COUNTIF(H$11:H120,H120)=1,W119+1,W119)</f>
        <v>4</v>
      </c>
      <c r="X120" s="503">
        <f>IF(COUNTIF(J$11:J120,J120)=1,X119+1,X119)</f>
        <v>11</v>
      </c>
      <c r="Y120" s="352">
        <f>IF(AND(COUNTIF(J$11:J120,J120)=1,J120&lt;&gt;"UK"),Y119+1,Y119)</f>
        <v>11</v>
      </c>
    </row>
    <row r="121" spans="2:25" s="99" customFormat="1" x14ac:dyDescent="0.25">
      <c r="B121" s="109"/>
      <c r="C121" s="299"/>
      <c r="D121" s="230"/>
      <c r="E121" s="523" t="str">
        <f>IFERROR(VLOOKUP($D121,'START - AWARD DETAILS'!$C$21:$F$40,2,0),"")</f>
        <v/>
      </c>
      <c r="F121" s="274" t="str">
        <f>IFERROR(VLOOKUP($D121,'START - AWARD DETAILS'!$C$21:$F$40,3,0),"")</f>
        <v/>
      </c>
      <c r="G121" s="274" t="str">
        <f>IFERROR(VLOOKUP($D121,'START - AWARD DETAILS'!$C$21:$G$40,4,0),"")</f>
        <v/>
      </c>
      <c r="H121" s="274" t="str">
        <f>IFERROR(VLOOKUP($D121,'START - AWARD DETAILS'!$C$21:$G$40,5,0),"")</f>
        <v/>
      </c>
      <c r="I121" s="477"/>
      <c r="J121" s="230"/>
      <c r="K121" s="230"/>
      <c r="L121" s="283"/>
      <c r="M121" s="279"/>
      <c r="N121" s="320">
        <f t="shared" si="4"/>
        <v>0</v>
      </c>
      <c r="O121" s="321">
        <f t="shared" si="3"/>
        <v>1</v>
      </c>
      <c r="P121" s="252"/>
      <c r="Q121" s="143"/>
      <c r="T121" s="352">
        <f>IF(COUNTIF(D$11:D121,D121)=1,T120+1,T120)</f>
        <v>6</v>
      </c>
      <c r="U121" s="99">
        <f>IF(COUNTIF(J$11:J121,J121)=1,U120+1,U120)</f>
        <v>11</v>
      </c>
      <c r="V121" s="99">
        <f>IF(COUNTIF(H$11:H121,H121)=1,V120+1,V120)</f>
        <v>4</v>
      </c>
      <c r="W121" s="99">
        <f>IF(COUNTIF(H$11:H121,H121)=1,W120+1,W120)</f>
        <v>4</v>
      </c>
      <c r="X121" s="503">
        <f>IF(COUNTIF(J$11:J121,J121)=1,X120+1,X120)</f>
        <v>11</v>
      </c>
      <c r="Y121" s="352">
        <f>IF(AND(COUNTIF(J$11:J121,J121)=1,J121&lt;&gt;"UK"),Y120+1,Y120)</f>
        <v>11</v>
      </c>
    </row>
    <row r="122" spans="2:25" s="99" customFormat="1" x14ac:dyDescent="0.25">
      <c r="B122" s="109"/>
      <c r="C122" s="299"/>
      <c r="D122" s="230"/>
      <c r="E122" s="523" t="str">
        <f>IFERROR(VLOOKUP($D122,'START - AWARD DETAILS'!$C$21:$F$40,2,0),"")</f>
        <v/>
      </c>
      <c r="F122" s="274" t="str">
        <f>IFERROR(VLOOKUP($D122,'START - AWARD DETAILS'!$C$21:$F$40,3,0),"")</f>
        <v/>
      </c>
      <c r="G122" s="274" t="str">
        <f>IFERROR(VLOOKUP($D122,'START - AWARD DETAILS'!$C$21:$G$40,4,0),"")</f>
        <v/>
      </c>
      <c r="H122" s="274" t="str">
        <f>IFERROR(VLOOKUP($D122,'START - AWARD DETAILS'!$C$21:$G$40,5,0),"")</f>
        <v/>
      </c>
      <c r="I122" s="477"/>
      <c r="J122" s="230"/>
      <c r="K122" s="230"/>
      <c r="L122" s="283"/>
      <c r="M122" s="279"/>
      <c r="N122" s="320">
        <f t="shared" si="4"/>
        <v>0</v>
      </c>
      <c r="O122" s="321">
        <f t="shared" si="3"/>
        <v>1</v>
      </c>
      <c r="P122" s="252"/>
      <c r="Q122" s="143"/>
      <c r="T122" s="352">
        <f>IF(COUNTIF(D$11:D122,D122)=1,T121+1,T121)</f>
        <v>6</v>
      </c>
      <c r="U122" s="99">
        <f>IF(COUNTIF(J$11:J122,J122)=1,U121+1,U121)</f>
        <v>11</v>
      </c>
      <c r="V122" s="99">
        <f>IF(COUNTIF(H$11:H122,H122)=1,V121+1,V121)</f>
        <v>4</v>
      </c>
      <c r="W122" s="99">
        <f>IF(COUNTIF(H$11:H122,H122)=1,W121+1,W121)</f>
        <v>4</v>
      </c>
      <c r="X122" s="503">
        <f>IF(COUNTIF(J$11:J122,J122)=1,X121+1,X121)</f>
        <v>11</v>
      </c>
      <c r="Y122" s="352">
        <f>IF(AND(COUNTIF(J$11:J122,J122)=1,J122&lt;&gt;"UK"),Y121+1,Y121)</f>
        <v>11</v>
      </c>
    </row>
    <row r="123" spans="2:25" s="99" customFormat="1" x14ac:dyDescent="0.25">
      <c r="B123" s="109"/>
      <c r="C123" s="299"/>
      <c r="D123" s="230"/>
      <c r="E123" s="523" t="str">
        <f>IFERROR(VLOOKUP($D123,'START - AWARD DETAILS'!$C$21:$F$40,2,0),"")</f>
        <v/>
      </c>
      <c r="F123" s="274" t="str">
        <f>IFERROR(VLOOKUP($D123,'START - AWARD DETAILS'!$C$21:$F$40,3,0),"")</f>
        <v/>
      </c>
      <c r="G123" s="274" t="str">
        <f>IFERROR(VLOOKUP($D123,'START - AWARD DETAILS'!$C$21:$G$40,4,0),"")</f>
        <v/>
      </c>
      <c r="H123" s="274" t="str">
        <f>IFERROR(VLOOKUP($D123,'START - AWARD DETAILS'!$C$21:$G$40,5,0),"")</f>
        <v/>
      </c>
      <c r="I123" s="477"/>
      <c r="J123" s="230"/>
      <c r="K123" s="230"/>
      <c r="L123" s="283"/>
      <c r="M123" s="279"/>
      <c r="N123" s="320">
        <f t="shared" si="4"/>
        <v>0</v>
      </c>
      <c r="O123" s="321">
        <f t="shared" si="3"/>
        <v>1</v>
      </c>
      <c r="P123" s="252"/>
      <c r="Q123" s="143"/>
      <c r="T123" s="352">
        <f>IF(COUNTIF(D$11:D123,D123)=1,T122+1,T122)</f>
        <v>6</v>
      </c>
      <c r="U123" s="99">
        <f>IF(COUNTIF(J$11:J123,J123)=1,U122+1,U122)</f>
        <v>11</v>
      </c>
      <c r="V123" s="99">
        <f>IF(COUNTIF(H$11:H123,H123)=1,V122+1,V122)</f>
        <v>4</v>
      </c>
      <c r="W123" s="99">
        <f>IF(COUNTIF(H$11:H123,H123)=1,W122+1,W122)</f>
        <v>4</v>
      </c>
      <c r="X123" s="503">
        <f>IF(COUNTIF(J$11:J123,J123)=1,X122+1,X122)</f>
        <v>11</v>
      </c>
      <c r="Y123" s="352">
        <f>IF(AND(COUNTIF(J$11:J123,J123)=1,J123&lt;&gt;"UK"),Y122+1,Y122)</f>
        <v>11</v>
      </c>
    </row>
    <row r="124" spans="2:25" s="99" customFormat="1" x14ac:dyDescent="0.25">
      <c r="B124" s="109"/>
      <c r="C124" s="299"/>
      <c r="D124" s="230"/>
      <c r="E124" s="523" t="str">
        <f>IFERROR(VLOOKUP($D124,'START - AWARD DETAILS'!$C$21:$F$40,2,0),"")</f>
        <v/>
      </c>
      <c r="F124" s="274" t="str">
        <f>IFERROR(VLOOKUP($D124,'START - AWARD DETAILS'!$C$21:$F$40,3,0),"")</f>
        <v/>
      </c>
      <c r="G124" s="274" t="str">
        <f>IFERROR(VLOOKUP($D124,'START - AWARD DETAILS'!$C$21:$G$40,4,0),"")</f>
        <v/>
      </c>
      <c r="H124" s="274" t="str">
        <f>IFERROR(VLOOKUP($D124,'START - AWARD DETAILS'!$C$21:$G$40,5,0),"")</f>
        <v/>
      </c>
      <c r="I124" s="477"/>
      <c r="J124" s="230"/>
      <c r="K124" s="230"/>
      <c r="L124" s="283"/>
      <c r="M124" s="279"/>
      <c r="N124" s="320">
        <f t="shared" si="4"/>
        <v>0</v>
      </c>
      <c r="O124" s="321">
        <f t="shared" si="3"/>
        <v>1</v>
      </c>
      <c r="P124" s="252"/>
      <c r="Q124" s="143"/>
      <c r="T124" s="352">
        <f>IF(COUNTIF(D$11:D124,D124)=1,T123+1,T123)</f>
        <v>6</v>
      </c>
      <c r="U124" s="99">
        <f>IF(COUNTIF(J$11:J124,J124)=1,U123+1,U123)</f>
        <v>11</v>
      </c>
      <c r="V124" s="99">
        <f>IF(COUNTIF(H$11:H124,H124)=1,V123+1,V123)</f>
        <v>4</v>
      </c>
      <c r="W124" s="99">
        <f>IF(COUNTIF(H$11:H124,H124)=1,W123+1,W123)</f>
        <v>4</v>
      </c>
      <c r="X124" s="503">
        <f>IF(COUNTIF(J$11:J124,J124)=1,X123+1,X123)</f>
        <v>11</v>
      </c>
      <c r="Y124" s="352">
        <f>IF(AND(COUNTIF(J$11:J124,J124)=1,J124&lt;&gt;"UK"),Y123+1,Y123)</f>
        <v>11</v>
      </c>
    </row>
    <row r="125" spans="2:25" s="99" customFormat="1" x14ac:dyDescent="0.25">
      <c r="B125" s="109"/>
      <c r="C125" s="299"/>
      <c r="D125" s="230"/>
      <c r="E125" s="523" t="str">
        <f>IFERROR(VLOOKUP($D125,'START - AWARD DETAILS'!$C$21:$F$40,2,0),"")</f>
        <v/>
      </c>
      <c r="F125" s="274" t="str">
        <f>IFERROR(VLOOKUP($D125,'START - AWARD DETAILS'!$C$21:$F$40,3,0),"")</f>
        <v/>
      </c>
      <c r="G125" s="274" t="str">
        <f>IFERROR(VLOOKUP($D125,'START - AWARD DETAILS'!$C$21:$G$40,4,0),"")</f>
        <v/>
      </c>
      <c r="H125" s="274" t="str">
        <f>IFERROR(VLOOKUP($D125,'START - AWARD DETAILS'!$C$21:$G$40,5,0),"")</f>
        <v/>
      </c>
      <c r="I125" s="477"/>
      <c r="J125" s="230"/>
      <c r="K125" s="230"/>
      <c r="L125" s="283"/>
      <c r="M125" s="279"/>
      <c r="N125" s="320">
        <f t="shared" si="4"/>
        <v>0</v>
      </c>
      <c r="O125" s="321">
        <f t="shared" si="3"/>
        <v>1</v>
      </c>
      <c r="P125" s="252"/>
      <c r="Q125" s="143"/>
      <c r="T125" s="352">
        <f>IF(COUNTIF(D$11:D125,D125)=1,T124+1,T124)</f>
        <v>6</v>
      </c>
      <c r="U125" s="99">
        <f>IF(COUNTIF(J$11:J125,J125)=1,U124+1,U124)</f>
        <v>11</v>
      </c>
      <c r="V125" s="99">
        <f>IF(COUNTIF(H$11:H125,H125)=1,V124+1,V124)</f>
        <v>4</v>
      </c>
      <c r="W125" s="99">
        <f>IF(COUNTIF(H$11:H125,H125)=1,W124+1,W124)</f>
        <v>4</v>
      </c>
      <c r="X125" s="503">
        <f>IF(COUNTIF(J$11:J125,J125)=1,X124+1,X124)</f>
        <v>11</v>
      </c>
      <c r="Y125" s="352">
        <f>IF(AND(COUNTIF(J$11:J125,J125)=1,J125&lt;&gt;"UK"),Y124+1,Y124)</f>
        <v>11</v>
      </c>
    </row>
    <row r="126" spans="2:25" s="99" customFormat="1" x14ac:dyDescent="0.25">
      <c r="B126" s="109"/>
      <c r="C126" s="299"/>
      <c r="D126" s="230"/>
      <c r="E126" s="523" t="str">
        <f>IFERROR(VLOOKUP($D126,'START - AWARD DETAILS'!$C$21:$F$40,2,0),"")</f>
        <v/>
      </c>
      <c r="F126" s="274" t="str">
        <f>IFERROR(VLOOKUP($D126,'START - AWARD DETAILS'!$C$21:$F$40,3,0),"")</f>
        <v/>
      </c>
      <c r="G126" s="274" t="str">
        <f>IFERROR(VLOOKUP($D126,'START - AWARD DETAILS'!$C$21:$G$40,4,0),"")</f>
        <v/>
      </c>
      <c r="H126" s="274" t="str">
        <f>IFERROR(VLOOKUP($D126,'START - AWARD DETAILS'!$C$21:$G$40,5,0),"")</f>
        <v/>
      </c>
      <c r="I126" s="477"/>
      <c r="J126" s="230"/>
      <c r="K126" s="230"/>
      <c r="L126" s="283"/>
      <c r="M126" s="279"/>
      <c r="N126" s="320">
        <f t="shared" si="4"/>
        <v>0</v>
      </c>
      <c r="O126" s="321">
        <f t="shared" si="3"/>
        <v>1</v>
      </c>
      <c r="P126" s="252"/>
      <c r="Q126" s="143"/>
      <c r="T126" s="352">
        <f>IF(COUNTIF(D$11:D126,D126)=1,T125+1,T125)</f>
        <v>6</v>
      </c>
      <c r="U126" s="99">
        <f>IF(COUNTIF(J$11:J126,J126)=1,U125+1,U125)</f>
        <v>11</v>
      </c>
      <c r="V126" s="99">
        <f>IF(COUNTIF(H$11:H126,H126)=1,V125+1,V125)</f>
        <v>4</v>
      </c>
      <c r="W126" s="99">
        <f>IF(COUNTIF(H$11:H126,H126)=1,W125+1,W125)</f>
        <v>4</v>
      </c>
      <c r="X126" s="503">
        <f>IF(COUNTIF(J$11:J126,J126)=1,X125+1,X125)</f>
        <v>11</v>
      </c>
      <c r="Y126" s="352">
        <f>IF(AND(COUNTIF(J$11:J126,J126)=1,J126&lt;&gt;"UK"),Y125+1,Y125)</f>
        <v>11</v>
      </c>
    </row>
    <row r="127" spans="2:25" s="99" customFormat="1" x14ac:dyDescent="0.25">
      <c r="B127" s="109"/>
      <c r="C127" s="299"/>
      <c r="D127" s="230"/>
      <c r="E127" s="523" t="str">
        <f>IFERROR(VLOOKUP($D127,'START - AWARD DETAILS'!$C$21:$F$40,2,0),"")</f>
        <v/>
      </c>
      <c r="F127" s="274" t="str">
        <f>IFERROR(VLOOKUP($D127,'START - AWARD DETAILS'!$C$21:$F$40,3,0),"")</f>
        <v/>
      </c>
      <c r="G127" s="274" t="str">
        <f>IFERROR(VLOOKUP($D127,'START - AWARD DETAILS'!$C$21:$G$40,4,0),"")</f>
        <v/>
      </c>
      <c r="H127" s="274" t="str">
        <f>IFERROR(VLOOKUP($D127,'START - AWARD DETAILS'!$C$21:$G$40,5,0),"")</f>
        <v/>
      </c>
      <c r="I127" s="477"/>
      <c r="J127" s="230"/>
      <c r="K127" s="230"/>
      <c r="L127" s="283"/>
      <c r="M127" s="279"/>
      <c r="N127" s="320">
        <f t="shared" si="4"/>
        <v>0</v>
      </c>
      <c r="O127" s="321">
        <f t="shared" si="3"/>
        <v>1</v>
      </c>
      <c r="P127" s="252"/>
      <c r="Q127" s="143"/>
      <c r="T127" s="352">
        <f>IF(COUNTIF(D$11:D127,D127)=1,T126+1,T126)</f>
        <v>6</v>
      </c>
      <c r="U127" s="99">
        <f>IF(COUNTIF(J$11:J127,J127)=1,U126+1,U126)</f>
        <v>11</v>
      </c>
      <c r="V127" s="99">
        <f>IF(COUNTIF(H$11:H127,H127)=1,V126+1,V126)</f>
        <v>4</v>
      </c>
      <c r="W127" s="99">
        <f>IF(COUNTIF(H$11:H127,H127)=1,W126+1,W126)</f>
        <v>4</v>
      </c>
      <c r="X127" s="503">
        <f>IF(COUNTIF(J$11:J127,J127)=1,X126+1,X126)</f>
        <v>11</v>
      </c>
      <c r="Y127" s="352">
        <f>IF(AND(COUNTIF(J$11:J127,J127)=1,J127&lt;&gt;"UK"),Y126+1,Y126)</f>
        <v>11</v>
      </c>
    </row>
    <row r="128" spans="2:25" s="99" customFormat="1" x14ac:dyDescent="0.25">
      <c r="B128" s="109"/>
      <c r="C128" s="299"/>
      <c r="D128" s="230"/>
      <c r="E128" s="523" t="str">
        <f>IFERROR(VLOOKUP($D128,'START - AWARD DETAILS'!$C$21:$F$40,2,0),"")</f>
        <v/>
      </c>
      <c r="F128" s="274" t="str">
        <f>IFERROR(VLOOKUP($D128,'START - AWARD DETAILS'!$C$21:$F$40,3,0),"")</f>
        <v/>
      </c>
      <c r="G128" s="274" t="str">
        <f>IFERROR(VLOOKUP($D128,'START - AWARD DETAILS'!$C$21:$G$40,4,0),"")</f>
        <v/>
      </c>
      <c r="H128" s="274" t="str">
        <f>IFERROR(VLOOKUP($D128,'START - AWARD DETAILS'!$C$21:$G$40,5,0),"")</f>
        <v/>
      </c>
      <c r="I128" s="477"/>
      <c r="J128" s="230"/>
      <c r="K128" s="230"/>
      <c r="L128" s="283"/>
      <c r="M128" s="279"/>
      <c r="N128" s="320">
        <f t="shared" si="4"/>
        <v>0</v>
      </c>
      <c r="O128" s="321">
        <f t="shared" si="3"/>
        <v>1</v>
      </c>
      <c r="P128" s="252"/>
      <c r="Q128" s="143"/>
      <c r="T128" s="352">
        <f>IF(COUNTIF(D$11:D128,D128)=1,T127+1,T127)</f>
        <v>6</v>
      </c>
      <c r="U128" s="99">
        <f>IF(COUNTIF(J$11:J128,J128)=1,U127+1,U127)</f>
        <v>11</v>
      </c>
      <c r="V128" s="99">
        <f>IF(COUNTIF(H$11:H128,H128)=1,V127+1,V127)</f>
        <v>4</v>
      </c>
      <c r="W128" s="99">
        <f>IF(COUNTIF(H$11:H128,H128)=1,W127+1,W127)</f>
        <v>4</v>
      </c>
      <c r="X128" s="503">
        <f>IF(COUNTIF(J$11:J128,J128)=1,X127+1,X127)</f>
        <v>11</v>
      </c>
      <c r="Y128" s="352">
        <f>IF(AND(COUNTIF(J$11:J128,J128)=1,J128&lt;&gt;"UK"),Y127+1,Y127)</f>
        <v>11</v>
      </c>
    </row>
    <row r="129" spans="2:25" s="99" customFormat="1" x14ac:dyDescent="0.25">
      <c r="B129" s="109"/>
      <c r="C129" s="299"/>
      <c r="D129" s="230"/>
      <c r="E129" s="523" t="str">
        <f>IFERROR(VLOOKUP($D129,'START - AWARD DETAILS'!$C$21:$F$40,2,0),"")</f>
        <v/>
      </c>
      <c r="F129" s="274" t="str">
        <f>IFERROR(VLOOKUP($D129,'START - AWARD DETAILS'!$C$21:$F$40,3,0),"")</f>
        <v/>
      </c>
      <c r="G129" s="274" t="str">
        <f>IFERROR(VLOOKUP($D129,'START - AWARD DETAILS'!$C$21:$G$40,4,0),"")</f>
        <v/>
      </c>
      <c r="H129" s="274" t="str">
        <f>IFERROR(VLOOKUP($D129,'START - AWARD DETAILS'!$C$21:$G$40,5,0),"")</f>
        <v/>
      </c>
      <c r="I129" s="477"/>
      <c r="J129" s="230"/>
      <c r="K129" s="230"/>
      <c r="L129" s="283"/>
      <c r="M129" s="279"/>
      <c r="N129" s="320">
        <f t="shared" si="4"/>
        <v>0</v>
      </c>
      <c r="O129" s="321">
        <f t="shared" si="3"/>
        <v>1</v>
      </c>
      <c r="P129" s="252"/>
      <c r="Q129" s="143"/>
      <c r="T129" s="352">
        <f>IF(COUNTIF(D$11:D129,D129)=1,T128+1,T128)</f>
        <v>6</v>
      </c>
      <c r="U129" s="99">
        <f>IF(COUNTIF(J$11:J129,J129)=1,U128+1,U128)</f>
        <v>11</v>
      </c>
      <c r="V129" s="99">
        <f>IF(COUNTIF(H$11:H129,H129)=1,V128+1,V128)</f>
        <v>4</v>
      </c>
      <c r="W129" s="99">
        <f>IF(COUNTIF(H$11:H129,H129)=1,W128+1,W128)</f>
        <v>4</v>
      </c>
      <c r="X129" s="503">
        <f>IF(COUNTIF(J$11:J129,J129)=1,X128+1,X128)</f>
        <v>11</v>
      </c>
      <c r="Y129" s="352">
        <f>IF(AND(COUNTIF(J$11:J129,J129)=1,J129&lt;&gt;"UK"),Y128+1,Y128)</f>
        <v>11</v>
      </c>
    </row>
    <row r="130" spans="2:25" s="99" customFormat="1" x14ac:dyDescent="0.25">
      <c r="B130" s="109"/>
      <c r="C130" s="299"/>
      <c r="D130" s="230"/>
      <c r="E130" s="523" t="str">
        <f>IFERROR(VLOOKUP($D130,'START - AWARD DETAILS'!$C$21:$F$40,2,0),"")</f>
        <v/>
      </c>
      <c r="F130" s="274" t="str">
        <f>IFERROR(VLOOKUP($D130,'START - AWARD DETAILS'!$C$21:$F$40,3,0),"")</f>
        <v/>
      </c>
      <c r="G130" s="274" t="str">
        <f>IFERROR(VLOOKUP($D130,'START - AWARD DETAILS'!$C$21:$G$40,4,0),"")</f>
        <v/>
      </c>
      <c r="H130" s="274" t="str">
        <f>IFERROR(VLOOKUP($D130,'START - AWARD DETAILS'!$C$21:$G$40,5,0),"")</f>
        <v/>
      </c>
      <c r="I130" s="477"/>
      <c r="J130" s="230"/>
      <c r="K130" s="230"/>
      <c r="L130" s="283"/>
      <c r="M130" s="279"/>
      <c r="N130" s="320">
        <f t="shared" si="4"/>
        <v>0</v>
      </c>
      <c r="O130" s="321">
        <f t="shared" si="3"/>
        <v>1</v>
      </c>
      <c r="P130" s="252"/>
      <c r="Q130" s="143"/>
      <c r="T130" s="352">
        <f>IF(COUNTIF(D$11:D130,D130)=1,T129+1,T129)</f>
        <v>6</v>
      </c>
      <c r="U130" s="99">
        <f>IF(COUNTIF(J$11:J130,J130)=1,U129+1,U129)</f>
        <v>11</v>
      </c>
      <c r="V130" s="99">
        <f>IF(COUNTIF(H$11:H130,H130)=1,V129+1,V129)</f>
        <v>4</v>
      </c>
      <c r="W130" s="99">
        <f>IF(COUNTIF(H$11:H130,H130)=1,W129+1,W129)</f>
        <v>4</v>
      </c>
      <c r="X130" s="503">
        <f>IF(COUNTIF(J$11:J130,J130)=1,X129+1,X129)</f>
        <v>11</v>
      </c>
      <c r="Y130" s="352">
        <f>IF(AND(COUNTIF(J$11:J130,J130)=1,J130&lt;&gt;"UK"),Y129+1,Y129)</f>
        <v>11</v>
      </c>
    </row>
    <row r="131" spans="2:25" s="99" customFormat="1" x14ac:dyDescent="0.25">
      <c r="B131" s="109"/>
      <c r="C131" s="299"/>
      <c r="D131" s="230"/>
      <c r="E131" s="523" t="str">
        <f>IFERROR(VLOOKUP($D131,'START - AWARD DETAILS'!$C$21:$F$40,2,0),"")</f>
        <v/>
      </c>
      <c r="F131" s="274" t="str">
        <f>IFERROR(VLOOKUP($D131,'START - AWARD DETAILS'!$C$21:$F$40,3,0),"")</f>
        <v/>
      </c>
      <c r="G131" s="274" t="str">
        <f>IFERROR(VLOOKUP($D131,'START - AWARD DETAILS'!$C$21:$G$40,4,0),"")</f>
        <v/>
      </c>
      <c r="H131" s="274" t="str">
        <f>IFERROR(VLOOKUP($D131,'START - AWARD DETAILS'!$C$21:$G$40,5,0),"")</f>
        <v/>
      </c>
      <c r="I131" s="477"/>
      <c r="J131" s="230"/>
      <c r="K131" s="230"/>
      <c r="L131" s="283"/>
      <c r="M131" s="279"/>
      <c r="N131" s="320">
        <f t="shared" si="4"/>
        <v>0</v>
      </c>
      <c r="O131" s="321">
        <f t="shared" si="3"/>
        <v>1</v>
      </c>
      <c r="P131" s="252"/>
      <c r="Q131" s="143"/>
      <c r="T131" s="352">
        <f>IF(COUNTIF(D$11:D131,D131)=1,T130+1,T130)</f>
        <v>6</v>
      </c>
      <c r="U131" s="99">
        <f>IF(COUNTIF(J$11:J131,J131)=1,U130+1,U130)</f>
        <v>11</v>
      </c>
      <c r="V131" s="99">
        <f>IF(COUNTIF(H$11:H131,H131)=1,V130+1,V130)</f>
        <v>4</v>
      </c>
      <c r="W131" s="99">
        <f>IF(COUNTIF(H$11:H131,H131)=1,W130+1,W130)</f>
        <v>4</v>
      </c>
      <c r="X131" s="503">
        <f>IF(COUNTIF(J$11:J131,J131)=1,X130+1,X130)</f>
        <v>11</v>
      </c>
      <c r="Y131" s="352">
        <f>IF(AND(COUNTIF(J$11:J131,J131)=1,J131&lt;&gt;"UK"),Y130+1,Y130)</f>
        <v>11</v>
      </c>
    </row>
    <row r="132" spans="2:25" s="99" customFormat="1" x14ac:dyDescent="0.25">
      <c r="B132" s="109"/>
      <c r="C132" s="299"/>
      <c r="D132" s="230"/>
      <c r="E132" s="523" t="str">
        <f>IFERROR(VLOOKUP($D132,'START - AWARD DETAILS'!$C$21:$F$40,2,0),"")</f>
        <v/>
      </c>
      <c r="F132" s="274" t="str">
        <f>IFERROR(VLOOKUP($D132,'START - AWARD DETAILS'!$C$21:$F$40,3,0),"")</f>
        <v/>
      </c>
      <c r="G132" s="274" t="str">
        <f>IFERROR(VLOOKUP($D132,'START - AWARD DETAILS'!$C$21:$G$40,4,0),"")</f>
        <v/>
      </c>
      <c r="H132" s="274" t="str">
        <f>IFERROR(VLOOKUP($D132,'START - AWARD DETAILS'!$C$21:$G$40,5,0),"")</f>
        <v/>
      </c>
      <c r="I132" s="477"/>
      <c r="J132" s="230"/>
      <c r="K132" s="230"/>
      <c r="L132" s="283"/>
      <c r="M132" s="279"/>
      <c r="N132" s="320">
        <f t="shared" si="4"/>
        <v>0</v>
      </c>
      <c r="O132" s="321">
        <f t="shared" si="3"/>
        <v>1</v>
      </c>
      <c r="P132" s="252"/>
      <c r="Q132" s="143"/>
      <c r="T132" s="352">
        <f>IF(COUNTIF(D$11:D132,D132)=1,T131+1,T131)</f>
        <v>6</v>
      </c>
      <c r="U132" s="99">
        <f>IF(COUNTIF(J$11:J132,J132)=1,U131+1,U131)</f>
        <v>11</v>
      </c>
      <c r="V132" s="99">
        <f>IF(COUNTIF(H$11:H132,H132)=1,V131+1,V131)</f>
        <v>4</v>
      </c>
      <c r="W132" s="99">
        <f>IF(COUNTIF(H$11:H132,H132)=1,W131+1,W131)</f>
        <v>4</v>
      </c>
      <c r="X132" s="503">
        <f>IF(COUNTIF(J$11:J132,J132)=1,X131+1,X131)</f>
        <v>11</v>
      </c>
      <c r="Y132" s="352">
        <f>IF(AND(COUNTIF(J$11:J132,J132)=1,J132&lt;&gt;"UK"),Y131+1,Y131)</f>
        <v>11</v>
      </c>
    </row>
    <row r="133" spans="2:25" s="99" customFormat="1" x14ac:dyDescent="0.25">
      <c r="B133" s="109"/>
      <c r="C133" s="299"/>
      <c r="D133" s="230"/>
      <c r="E133" s="523" t="str">
        <f>IFERROR(VLOOKUP($D133,'START - AWARD DETAILS'!$C$21:$F$40,2,0),"")</f>
        <v/>
      </c>
      <c r="F133" s="274" t="str">
        <f>IFERROR(VLOOKUP($D133,'START - AWARD DETAILS'!$C$21:$F$40,3,0),"")</f>
        <v/>
      </c>
      <c r="G133" s="274" t="str">
        <f>IFERROR(VLOOKUP($D133,'START - AWARD DETAILS'!$C$21:$G$40,4,0),"")</f>
        <v/>
      </c>
      <c r="H133" s="274" t="str">
        <f>IFERROR(VLOOKUP($D133,'START - AWARD DETAILS'!$C$21:$G$40,5,0),"")</f>
        <v/>
      </c>
      <c r="I133" s="477"/>
      <c r="J133" s="230"/>
      <c r="K133" s="230"/>
      <c r="L133" s="283"/>
      <c r="M133" s="279"/>
      <c r="N133" s="320">
        <f t="shared" si="4"/>
        <v>0</v>
      </c>
      <c r="O133" s="321">
        <f t="shared" si="3"/>
        <v>1</v>
      </c>
      <c r="P133" s="252"/>
      <c r="Q133" s="143"/>
      <c r="T133" s="352">
        <f>IF(COUNTIF(D$11:D133,D133)=1,T132+1,T132)</f>
        <v>6</v>
      </c>
      <c r="U133" s="99">
        <f>IF(COUNTIF(J$11:J133,J133)=1,U132+1,U132)</f>
        <v>11</v>
      </c>
      <c r="V133" s="99">
        <f>IF(COUNTIF(H$11:H133,H133)=1,V132+1,V132)</f>
        <v>4</v>
      </c>
      <c r="W133" s="99">
        <f>IF(COUNTIF(H$11:H133,H133)=1,W132+1,W132)</f>
        <v>4</v>
      </c>
      <c r="X133" s="503">
        <f>IF(COUNTIF(J$11:J133,J133)=1,X132+1,X132)</f>
        <v>11</v>
      </c>
      <c r="Y133" s="352">
        <f>IF(AND(COUNTIF(J$11:J133,J133)=1,J133&lt;&gt;"UK"),Y132+1,Y132)</f>
        <v>11</v>
      </c>
    </row>
    <row r="134" spans="2:25" s="99" customFormat="1" x14ac:dyDescent="0.25">
      <c r="B134" s="109"/>
      <c r="C134" s="299"/>
      <c r="D134" s="230"/>
      <c r="E134" s="523" t="str">
        <f>IFERROR(VLOOKUP($D134,'START - AWARD DETAILS'!$C$21:$F$40,2,0),"")</f>
        <v/>
      </c>
      <c r="F134" s="274" t="str">
        <f>IFERROR(VLOOKUP($D134,'START - AWARD DETAILS'!$C$21:$F$40,3,0),"")</f>
        <v/>
      </c>
      <c r="G134" s="274" t="str">
        <f>IFERROR(VLOOKUP($D134,'START - AWARD DETAILS'!$C$21:$G$40,4,0),"")</f>
        <v/>
      </c>
      <c r="H134" s="274" t="str">
        <f>IFERROR(VLOOKUP($D134,'START - AWARD DETAILS'!$C$21:$G$40,5,0),"")</f>
        <v/>
      </c>
      <c r="I134" s="477"/>
      <c r="J134" s="230"/>
      <c r="K134" s="230"/>
      <c r="L134" s="283"/>
      <c r="M134" s="279"/>
      <c r="N134" s="320">
        <f t="shared" si="4"/>
        <v>0</v>
      </c>
      <c r="O134" s="321">
        <f t="shared" si="3"/>
        <v>1</v>
      </c>
      <c r="P134" s="252"/>
      <c r="Q134" s="143"/>
      <c r="T134" s="352">
        <f>IF(COUNTIF(D$11:D134,D134)=1,T133+1,T133)</f>
        <v>6</v>
      </c>
      <c r="U134" s="99">
        <f>IF(COUNTIF(J$11:J134,J134)=1,U133+1,U133)</f>
        <v>11</v>
      </c>
      <c r="V134" s="99">
        <f>IF(COUNTIF(H$11:H134,H134)=1,V133+1,V133)</f>
        <v>4</v>
      </c>
      <c r="W134" s="99">
        <f>IF(COUNTIF(H$11:H134,H134)=1,W133+1,W133)</f>
        <v>4</v>
      </c>
      <c r="X134" s="503">
        <f>IF(COUNTIF(J$11:J134,J134)=1,X133+1,X133)</f>
        <v>11</v>
      </c>
      <c r="Y134" s="352">
        <f>IF(AND(COUNTIF(J$11:J134,J134)=1,J134&lt;&gt;"UK"),Y133+1,Y133)</f>
        <v>11</v>
      </c>
    </row>
    <row r="135" spans="2:25" s="99" customFormat="1" x14ac:dyDescent="0.25">
      <c r="B135" s="109"/>
      <c r="C135" s="299"/>
      <c r="D135" s="230"/>
      <c r="E135" s="523" t="str">
        <f>IFERROR(VLOOKUP($D135,'START - AWARD DETAILS'!$C$21:$F$40,2,0),"")</f>
        <v/>
      </c>
      <c r="F135" s="274" t="str">
        <f>IFERROR(VLOOKUP($D135,'START - AWARD DETAILS'!$C$21:$F$40,3,0),"")</f>
        <v/>
      </c>
      <c r="G135" s="274" t="str">
        <f>IFERROR(VLOOKUP($D135,'START - AWARD DETAILS'!$C$21:$G$40,4,0),"")</f>
        <v/>
      </c>
      <c r="H135" s="274" t="str">
        <f>IFERROR(VLOOKUP($D135,'START - AWARD DETAILS'!$C$21:$G$40,5,0),"")</f>
        <v/>
      </c>
      <c r="I135" s="477"/>
      <c r="J135" s="230"/>
      <c r="K135" s="230"/>
      <c r="L135" s="283"/>
      <c r="M135" s="279"/>
      <c r="N135" s="320">
        <f t="shared" si="4"/>
        <v>0</v>
      </c>
      <c r="O135" s="321">
        <f t="shared" si="3"/>
        <v>1</v>
      </c>
      <c r="P135" s="252"/>
      <c r="Q135" s="143"/>
      <c r="T135" s="352">
        <f>IF(COUNTIF(D$11:D135,D135)=1,T134+1,T134)</f>
        <v>6</v>
      </c>
      <c r="U135" s="99">
        <f>IF(COUNTIF(J$11:J135,J135)=1,U134+1,U134)</f>
        <v>11</v>
      </c>
      <c r="V135" s="99">
        <f>IF(COUNTIF(H$11:H135,H135)=1,V134+1,V134)</f>
        <v>4</v>
      </c>
      <c r="W135" s="99">
        <f>IF(COUNTIF(H$11:H135,H135)=1,W134+1,W134)</f>
        <v>4</v>
      </c>
      <c r="X135" s="503">
        <f>IF(COUNTIF(J$11:J135,J135)=1,X134+1,X134)</f>
        <v>11</v>
      </c>
      <c r="Y135" s="352">
        <f>IF(AND(COUNTIF(J$11:J135,J135)=1,J135&lt;&gt;"UK"),Y134+1,Y134)</f>
        <v>11</v>
      </c>
    </row>
    <row r="136" spans="2:25" s="99" customFormat="1" x14ac:dyDescent="0.25">
      <c r="B136" s="109"/>
      <c r="C136" s="299"/>
      <c r="D136" s="230"/>
      <c r="E136" s="523" t="str">
        <f>IFERROR(VLOOKUP($D136,'START - AWARD DETAILS'!$C$21:$F$40,2,0),"")</f>
        <v/>
      </c>
      <c r="F136" s="274" t="str">
        <f>IFERROR(VLOOKUP($D136,'START - AWARD DETAILS'!$C$21:$F$40,3,0),"")</f>
        <v/>
      </c>
      <c r="G136" s="274" t="str">
        <f>IFERROR(VLOOKUP($D136,'START - AWARD DETAILS'!$C$21:$G$40,4,0),"")</f>
        <v/>
      </c>
      <c r="H136" s="274" t="str">
        <f>IFERROR(VLOOKUP($D136,'START - AWARD DETAILS'!$C$21:$G$40,5,0),"")</f>
        <v/>
      </c>
      <c r="I136" s="477"/>
      <c r="J136" s="230"/>
      <c r="K136" s="230"/>
      <c r="L136" s="283"/>
      <c r="M136" s="279"/>
      <c r="N136" s="320">
        <f t="shared" si="4"/>
        <v>0</v>
      </c>
      <c r="O136" s="321">
        <f t="shared" si="3"/>
        <v>1</v>
      </c>
      <c r="P136" s="252"/>
      <c r="Q136" s="143"/>
      <c r="T136" s="352">
        <f>IF(COUNTIF(D$11:D136,D136)=1,T135+1,T135)</f>
        <v>6</v>
      </c>
      <c r="U136" s="99">
        <f>IF(COUNTIF(J$11:J136,J136)=1,U135+1,U135)</f>
        <v>11</v>
      </c>
      <c r="V136" s="99">
        <f>IF(COUNTIF(H$11:H136,H136)=1,V135+1,V135)</f>
        <v>4</v>
      </c>
      <c r="W136" s="99">
        <f>IF(COUNTIF(H$11:H136,H136)=1,W135+1,W135)</f>
        <v>4</v>
      </c>
      <c r="X136" s="503">
        <f>IF(COUNTIF(J$11:J136,J136)=1,X135+1,X135)</f>
        <v>11</v>
      </c>
      <c r="Y136" s="352">
        <f>IF(AND(COUNTIF(J$11:J136,J136)=1,J136&lt;&gt;"UK"),Y135+1,Y135)</f>
        <v>11</v>
      </c>
    </row>
    <row r="137" spans="2:25" s="99" customFormat="1" x14ac:dyDescent="0.25">
      <c r="B137" s="109"/>
      <c r="C137" s="299"/>
      <c r="D137" s="230"/>
      <c r="E137" s="523" t="str">
        <f>IFERROR(VLOOKUP($D137,'START - AWARD DETAILS'!$C$21:$F$40,2,0),"")</f>
        <v/>
      </c>
      <c r="F137" s="274" t="str">
        <f>IFERROR(VLOOKUP($D137,'START - AWARD DETAILS'!$C$21:$F$40,3,0),"")</f>
        <v/>
      </c>
      <c r="G137" s="274" t="str">
        <f>IFERROR(VLOOKUP($D137,'START - AWARD DETAILS'!$C$21:$G$40,4,0),"")</f>
        <v/>
      </c>
      <c r="H137" s="274" t="str">
        <f>IFERROR(VLOOKUP($D137,'START - AWARD DETAILS'!$C$21:$G$40,5,0),"")</f>
        <v/>
      </c>
      <c r="I137" s="477"/>
      <c r="J137" s="230"/>
      <c r="K137" s="230"/>
      <c r="L137" s="283"/>
      <c r="M137" s="279"/>
      <c r="N137" s="320">
        <f t="shared" si="4"/>
        <v>0</v>
      </c>
      <c r="O137" s="321">
        <f t="shared" si="3"/>
        <v>1</v>
      </c>
      <c r="P137" s="252"/>
      <c r="Q137" s="143"/>
      <c r="T137" s="352">
        <f>IF(COUNTIF(D$11:D137,D137)=1,T136+1,T136)</f>
        <v>6</v>
      </c>
      <c r="U137" s="99">
        <f>IF(COUNTIF(J$11:J137,J137)=1,U136+1,U136)</f>
        <v>11</v>
      </c>
      <c r="V137" s="99">
        <f>IF(COUNTIF(H$11:H137,H137)=1,V136+1,V136)</f>
        <v>4</v>
      </c>
      <c r="W137" s="99">
        <f>IF(COUNTIF(H$11:H137,H137)=1,W136+1,W136)</f>
        <v>4</v>
      </c>
      <c r="X137" s="503">
        <f>IF(COUNTIF(J$11:J137,J137)=1,X136+1,X136)</f>
        <v>11</v>
      </c>
      <c r="Y137" s="352">
        <f>IF(AND(COUNTIF(J$11:J137,J137)=1,J137&lt;&gt;"UK"),Y136+1,Y136)</f>
        <v>11</v>
      </c>
    </row>
    <row r="138" spans="2:25" s="99" customFormat="1" x14ac:dyDescent="0.25">
      <c r="B138" s="109"/>
      <c r="C138" s="299"/>
      <c r="D138" s="230"/>
      <c r="E138" s="523" t="str">
        <f>IFERROR(VLOOKUP($D138,'START - AWARD DETAILS'!$C$21:$F$40,2,0),"")</f>
        <v/>
      </c>
      <c r="F138" s="274" t="str">
        <f>IFERROR(VLOOKUP($D138,'START - AWARD DETAILS'!$C$21:$F$40,3,0),"")</f>
        <v/>
      </c>
      <c r="G138" s="274" t="str">
        <f>IFERROR(VLOOKUP($D138,'START - AWARD DETAILS'!$C$21:$G$40,4,0),"")</f>
        <v/>
      </c>
      <c r="H138" s="274" t="str">
        <f>IFERROR(VLOOKUP($D138,'START - AWARD DETAILS'!$C$21:$G$40,5,0),"")</f>
        <v/>
      </c>
      <c r="I138" s="477"/>
      <c r="J138" s="230"/>
      <c r="K138" s="230"/>
      <c r="L138" s="283"/>
      <c r="M138" s="279"/>
      <c r="N138" s="320">
        <f t="shared" si="4"/>
        <v>0</v>
      </c>
      <c r="O138" s="321">
        <f t="shared" si="3"/>
        <v>1</v>
      </c>
      <c r="P138" s="252"/>
      <c r="Q138" s="143"/>
      <c r="T138" s="352">
        <f>IF(COUNTIF(D$11:D138,D138)=1,T137+1,T137)</f>
        <v>6</v>
      </c>
      <c r="U138" s="99">
        <f>IF(COUNTIF(J$11:J138,J138)=1,U137+1,U137)</f>
        <v>11</v>
      </c>
      <c r="V138" s="99">
        <f>IF(COUNTIF(H$11:H138,H138)=1,V137+1,V137)</f>
        <v>4</v>
      </c>
      <c r="W138" s="99">
        <f>IF(COUNTIF(H$11:H138,H138)=1,W137+1,W137)</f>
        <v>4</v>
      </c>
      <c r="X138" s="503">
        <f>IF(COUNTIF(J$11:J138,J138)=1,X137+1,X137)</f>
        <v>11</v>
      </c>
      <c r="Y138" s="352">
        <f>IF(AND(COUNTIF(J$11:J138,J138)=1,J138&lt;&gt;"UK"),Y137+1,Y137)</f>
        <v>11</v>
      </c>
    </row>
    <row r="139" spans="2:25" s="99" customFormat="1" x14ac:dyDescent="0.25">
      <c r="B139" s="109"/>
      <c r="C139" s="299"/>
      <c r="D139" s="230"/>
      <c r="E139" s="523" t="str">
        <f>IFERROR(VLOOKUP($D139,'START - AWARD DETAILS'!$C$21:$F$40,2,0),"")</f>
        <v/>
      </c>
      <c r="F139" s="274" t="str">
        <f>IFERROR(VLOOKUP($D139,'START - AWARD DETAILS'!$C$21:$F$40,3,0),"")</f>
        <v/>
      </c>
      <c r="G139" s="274" t="str">
        <f>IFERROR(VLOOKUP($D139,'START - AWARD DETAILS'!$C$21:$G$40,4,0),"")</f>
        <v/>
      </c>
      <c r="H139" s="274" t="str">
        <f>IFERROR(VLOOKUP($D139,'START - AWARD DETAILS'!$C$21:$G$40,5,0),"")</f>
        <v/>
      </c>
      <c r="I139" s="477"/>
      <c r="J139" s="230"/>
      <c r="K139" s="230"/>
      <c r="L139" s="283"/>
      <c r="M139" s="279"/>
      <c r="N139" s="320">
        <f t="shared" si="4"/>
        <v>0</v>
      </c>
      <c r="O139" s="321">
        <f t="shared" si="3"/>
        <v>1</v>
      </c>
      <c r="P139" s="252"/>
      <c r="Q139" s="143"/>
      <c r="T139" s="352">
        <f>IF(COUNTIF(D$11:D139,D139)=1,T138+1,T138)</f>
        <v>6</v>
      </c>
      <c r="U139" s="99">
        <f>IF(COUNTIF(J$11:J139,J139)=1,U138+1,U138)</f>
        <v>11</v>
      </c>
      <c r="V139" s="99">
        <f>IF(COUNTIF(H$11:H139,H139)=1,V138+1,V138)</f>
        <v>4</v>
      </c>
      <c r="W139" s="99">
        <f>IF(COUNTIF(H$11:H139,H139)=1,W138+1,W138)</f>
        <v>4</v>
      </c>
      <c r="X139" s="503">
        <f>IF(COUNTIF(J$11:J139,J139)=1,X138+1,X138)</f>
        <v>11</v>
      </c>
      <c r="Y139" s="352">
        <f>IF(AND(COUNTIF(J$11:J139,J139)=1,J139&lt;&gt;"UK"),Y138+1,Y138)</f>
        <v>11</v>
      </c>
    </row>
    <row r="140" spans="2:25" s="99" customFormat="1" x14ac:dyDescent="0.25">
      <c r="B140" s="109"/>
      <c r="C140" s="299"/>
      <c r="D140" s="230"/>
      <c r="E140" s="523" t="str">
        <f>IFERROR(VLOOKUP($D140,'START - AWARD DETAILS'!$C$21:$F$40,2,0),"")</f>
        <v/>
      </c>
      <c r="F140" s="274" t="str">
        <f>IFERROR(VLOOKUP($D140,'START - AWARD DETAILS'!$C$21:$F$40,3,0),"")</f>
        <v/>
      </c>
      <c r="G140" s="274" t="str">
        <f>IFERROR(VLOOKUP($D140,'START - AWARD DETAILS'!$C$21:$G$40,4,0),"")</f>
        <v/>
      </c>
      <c r="H140" s="274" t="str">
        <f>IFERROR(VLOOKUP($D140,'START - AWARD DETAILS'!$C$21:$G$40,5,0),"")</f>
        <v/>
      </c>
      <c r="I140" s="477"/>
      <c r="J140" s="230"/>
      <c r="K140" s="230"/>
      <c r="L140" s="283"/>
      <c r="M140" s="279"/>
      <c r="N140" s="320">
        <f t="shared" si="4"/>
        <v>0</v>
      </c>
      <c r="O140" s="321">
        <f t="shared" si="3"/>
        <v>1</v>
      </c>
      <c r="P140" s="252"/>
      <c r="Q140" s="143"/>
      <c r="T140" s="352">
        <f>IF(COUNTIF(D$11:D140,D140)=1,T139+1,T139)</f>
        <v>6</v>
      </c>
      <c r="U140" s="99">
        <f>IF(COUNTIF(J$11:J140,J140)=1,U139+1,U139)</f>
        <v>11</v>
      </c>
      <c r="V140" s="99">
        <f>IF(COUNTIF(H$11:H140,H140)=1,V139+1,V139)</f>
        <v>4</v>
      </c>
      <c r="W140" s="99">
        <f>IF(COUNTIF(H$11:H140,H140)=1,W139+1,W139)</f>
        <v>4</v>
      </c>
      <c r="X140" s="503">
        <f>IF(COUNTIF(J$11:J140,J140)=1,X139+1,X139)</f>
        <v>11</v>
      </c>
      <c r="Y140" s="352">
        <f>IF(AND(COUNTIF(J$11:J140,J140)=1,J140&lt;&gt;"UK"),Y139+1,Y139)</f>
        <v>11</v>
      </c>
    </row>
    <row r="141" spans="2:25" s="99" customFormat="1" x14ac:dyDescent="0.25">
      <c r="B141" s="109"/>
      <c r="C141" s="299"/>
      <c r="D141" s="230"/>
      <c r="E141" s="523" t="str">
        <f>IFERROR(VLOOKUP($D141,'START - AWARD DETAILS'!$C$21:$F$40,2,0),"")</f>
        <v/>
      </c>
      <c r="F141" s="274" t="str">
        <f>IFERROR(VLOOKUP($D141,'START - AWARD DETAILS'!$C$21:$F$40,3,0),"")</f>
        <v/>
      </c>
      <c r="G141" s="274" t="str">
        <f>IFERROR(VLOOKUP($D141,'START - AWARD DETAILS'!$C$21:$G$40,4,0),"")</f>
        <v/>
      </c>
      <c r="H141" s="274" t="str">
        <f>IFERROR(VLOOKUP($D141,'START - AWARD DETAILS'!$C$21:$G$40,5,0),"")</f>
        <v/>
      </c>
      <c r="I141" s="477"/>
      <c r="J141" s="230"/>
      <c r="K141" s="230"/>
      <c r="L141" s="283"/>
      <c r="M141" s="279"/>
      <c r="N141" s="320">
        <f t="shared" si="4"/>
        <v>0</v>
      </c>
      <c r="O141" s="321">
        <f t="shared" ref="O141:O204" si="5">IF(E141="HEI (UK)",0.8,1)</f>
        <v>1</v>
      </c>
      <c r="P141" s="252"/>
      <c r="Q141" s="143"/>
      <c r="T141" s="352">
        <f>IF(COUNTIF(D$11:D141,D141)=1,T140+1,T140)</f>
        <v>6</v>
      </c>
      <c r="U141" s="99">
        <f>IF(COUNTIF(J$11:J141,J141)=1,U140+1,U140)</f>
        <v>11</v>
      </c>
      <c r="V141" s="99">
        <f>IF(COUNTIF(H$11:H141,H141)=1,V140+1,V140)</f>
        <v>4</v>
      </c>
      <c r="W141" s="99">
        <f>IF(COUNTIF(H$11:H141,H141)=1,W140+1,W140)</f>
        <v>4</v>
      </c>
      <c r="X141" s="503">
        <f>IF(COUNTIF(J$11:J141,J141)=1,X140+1,X140)</f>
        <v>11</v>
      </c>
      <c r="Y141" s="352">
        <f>IF(AND(COUNTIF(J$11:J141,J141)=1,J141&lt;&gt;"UK"),Y140+1,Y140)</f>
        <v>11</v>
      </c>
    </row>
    <row r="142" spans="2:25" s="99" customFormat="1" x14ac:dyDescent="0.25">
      <c r="B142" s="109"/>
      <c r="C142" s="299"/>
      <c r="D142" s="230"/>
      <c r="E142" s="523" t="str">
        <f>IFERROR(VLOOKUP($D142,'START - AWARD DETAILS'!$C$21:$F$40,2,0),"")</f>
        <v/>
      </c>
      <c r="F142" s="274" t="str">
        <f>IFERROR(VLOOKUP($D142,'START - AWARD DETAILS'!$C$21:$F$40,3,0),"")</f>
        <v/>
      </c>
      <c r="G142" s="274" t="str">
        <f>IFERROR(VLOOKUP($D142,'START - AWARD DETAILS'!$C$21:$G$40,4,0),"")</f>
        <v/>
      </c>
      <c r="H142" s="274" t="str">
        <f>IFERROR(VLOOKUP($D142,'START - AWARD DETAILS'!$C$21:$G$40,5,0),"")</f>
        <v/>
      </c>
      <c r="I142" s="477"/>
      <c r="J142" s="230"/>
      <c r="K142" s="230"/>
      <c r="L142" s="283"/>
      <c r="M142" s="279"/>
      <c r="N142" s="320">
        <f t="shared" si="4"/>
        <v>0</v>
      </c>
      <c r="O142" s="321">
        <f t="shared" si="5"/>
        <v>1</v>
      </c>
      <c r="P142" s="252"/>
      <c r="Q142" s="143"/>
      <c r="T142" s="352">
        <f>IF(COUNTIF(D$11:D142,D142)=1,T141+1,T141)</f>
        <v>6</v>
      </c>
      <c r="U142" s="99">
        <f>IF(COUNTIF(J$11:J142,J142)=1,U141+1,U141)</f>
        <v>11</v>
      </c>
      <c r="V142" s="99">
        <f>IF(COUNTIF(H$11:H142,H142)=1,V141+1,V141)</f>
        <v>4</v>
      </c>
      <c r="W142" s="99">
        <f>IF(COUNTIF(H$11:H142,H142)=1,W141+1,W141)</f>
        <v>4</v>
      </c>
      <c r="X142" s="503">
        <f>IF(COUNTIF(J$11:J142,J142)=1,X141+1,X141)</f>
        <v>11</v>
      </c>
      <c r="Y142" s="352">
        <f>IF(AND(COUNTIF(J$11:J142,J142)=1,J142&lt;&gt;"UK"),Y141+1,Y141)</f>
        <v>11</v>
      </c>
    </row>
    <row r="143" spans="2:25" s="99" customFormat="1" x14ac:dyDescent="0.25">
      <c r="B143" s="109"/>
      <c r="C143" s="299"/>
      <c r="D143" s="230"/>
      <c r="E143" s="523" t="str">
        <f>IFERROR(VLOOKUP($D143,'START - AWARD DETAILS'!$C$21:$F$40,2,0),"")</f>
        <v/>
      </c>
      <c r="F143" s="274" t="str">
        <f>IFERROR(VLOOKUP($D143,'START - AWARD DETAILS'!$C$21:$F$40,3,0),"")</f>
        <v/>
      </c>
      <c r="G143" s="274" t="str">
        <f>IFERROR(VLOOKUP($D143,'START - AWARD DETAILS'!$C$21:$G$40,4,0),"")</f>
        <v/>
      </c>
      <c r="H143" s="274" t="str">
        <f>IFERROR(VLOOKUP($D143,'START - AWARD DETAILS'!$C$21:$G$40,5,0),"")</f>
        <v/>
      </c>
      <c r="I143" s="477"/>
      <c r="J143" s="230"/>
      <c r="K143" s="230"/>
      <c r="L143" s="283"/>
      <c r="M143" s="279"/>
      <c r="N143" s="320">
        <f t="shared" si="4"/>
        <v>0</v>
      </c>
      <c r="O143" s="321">
        <f t="shared" si="5"/>
        <v>1</v>
      </c>
      <c r="P143" s="252"/>
      <c r="Q143" s="143"/>
      <c r="T143" s="352">
        <f>IF(COUNTIF(D$11:D143,D143)=1,T142+1,T142)</f>
        <v>6</v>
      </c>
      <c r="U143" s="99">
        <f>IF(COUNTIF(J$11:J143,J143)=1,U142+1,U142)</f>
        <v>11</v>
      </c>
      <c r="V143" s="99">
        <f>IF(COUNTIF(H$11:H143,H143)=1,V142+1,V142)</f>
        <v>4</v>
      </c>
      <c r="W143" s="99">
        <f>IF(COUNTIF(H$11:H143,H143)=1,W142+1,W142)</f>
        <v>4</v>
      </c>
      <c r="X143" s="503">
        <f>IF(COUNTIF(J$11:J143,J143)=1,X142+1,X142)</f>
        <v>11</v>
      </c>
      <c r="Y143" s="352">
        <f>IF(AND(COUNTIF(J$11:J143,J143)=1,J143&lt;&gt;"UK"),Y142+1,Y142)</f>
        <v>11</v>
      </c>
    </row>
    <row r="144" spans="2:25" s="99" customFormat="1" x14ac:dyDescent="0.25">
      <c r="B144" s="109"/>
      <c r="C144" s="299"/>
      <c r="D144" s="230"/>
      <c r="E144" s="523" t="str">
        <f>IFERROR(VLOOKUP($D144,'START - AWARD DETAILS'!$C$21:$F$40,2,0),"")</f>
        <v/>
      </c>
      <c r="F144" s="274" t="str">
        <f>IFERROR(VLOOKUP($D144,'START - AWARD DETAILS'!$C$21:$F$40,3,0),"")</f>
        <v/>
      </c>
      <c r="G144" s="274" t="str">
        <f>IFERROR(VLOOKUP($D144,'START - AWARD DETAILS'!$C$21:$G$40,4,0),"")</f>
        <v/>
      </c>
      <c r="H144" s="274" t="str">
        <f>IFERROR(VLOOKUP($D144,'START - AWARD DETAILS'!$C$21:$G$40,5,0),"")</f>
        <v/>
      </c>
      <c r="I144" s="477"/>
      <c r="J144" s="230"/>
      <c r="K144" s="230"/>
      <c r="L144" s="283"/>
      <c r="M144" s="279"/>
      <c r="N144" s="320">
        <f t="shared" si="4"/>
        <v>0</v>
      </c>
      <c r="O144" s="321">
        <f t="shared" si="5"/>
        <v>1</v>
      </c>
      <c r="P144" s="252"/>
      <c r="Q144" s="143"/>
      <c r="T144" s="352">
        <f>IF(COUNTIF(D$11:D144,D144)=1,T143+1,T143)</f>
        <v>6</v>
      </c>
      <c r="U144" s="99">
        <f>IF(COUNTIF(J$11:J144,J144)=1,U143+1,U143)</f>
        <v>11</v>
      </c>
      <c r="V144" s="99">
        <f>IF(COUNTIF(H$11:H144,H144)=1,V143+1,V143)</f>
        <v>4</v>
      </c>
      <c r="W144" s="99">
        <f>IF(COUNTIF(H$11:H144,H144)=1,W143+1,W143)</f>
        <v>4</v>
      </c>
      <c r="X144" s="503">
        <f>IF(COUNTIF(J$11:J144,J144)=1,X143+1,X143)</f>
        <v>11</v>
      </c>
      <c r="Y144" s="352">
        <f>IF(AND(COUNTIF(J$11:J144,J144)=1,J144&lt;&gt;"UK"),Y143+1,Y143)</f>
        <v>11</v>
      </c>
    </row>
    <row r="145" spans="2:25" s="99" customFormat="1" x14ac:dyDescent="0.25">
      <c r="B145" s="109"/>
      <c r="C145" s="299"/>
      <c r="D145" s="230"/>
      <c r="E145" s="523" t="str">
        <f>IFERROR(VLOOKUP($D145,'START - AWARD DETAILS'!$C$21:$F$40,2,0),"")</f>
        <v/>
      </c>
      <c r="F145" s="274" t="str">
        <f>IFERROR(VLOOKUP($D145,'START - AWARD DETAILS'!$C$21:$F$40,3,0),"")</f>
        <v/>
      </c>
      <c r="G145" s="274" t="str">
        <f>IFERROR(VLOOKUP($D145,'START - AWARD DETAILS'!$C$21:$G$40,4,0),"")</f>
        <v/>
      </c>
      <c r="H145" s="274" t="str">
        <f>IFERROR(VLOOKUP($D145,'START - AWARD DETAILS'!$C$21:$G$40,5,0),"")</f>
        <v/>
      </c>
      <c r="I145" s="477"/>
      <c r="J145" s="230"/>
      <c r="K145" s="230"/>
      <c r="L145" s="283"/>
      <c r="M145" s="279"/>
      <c r="N145" s="320">
        <f t="shared" si="4"/>
        <v>0</v>
      </c>
      <c r="O145" s="321">
        <f t="shared" si="5"/>
        <v>1</v>
      </c>
      <c r="P145" s="252"/>
      <c r="Q145" s="143"/>
      <c r="T145" s="352">
        <f>IF(COUNTIF(D$11:D145,D145)=1,T144+1,T144)</f>
        <v>6</v>
      </c>
      <c r="U145" s="99">
        <f>IF(COUNTIF(J$11:J145,J145)=1,U144+1,U144)</f>
        <v>11</v>
      </c>
      <c r="V145" s="99">
        <f>IF(COUNTIF(H$11:H145,H145)=1,V144+1,V144)</f>
        <v>4</v>
      </c>
      <c r="W145" s="99">
        <f>IF(COUNTIF(H$11:H145,H145)=1,W144+1,W144)</f>
        <v>4</v>
      </c>
      <c r="X145" s="503">
        <f>IF(COUNTIF(J$11:J145,J145)=1,X144+1,X144)</f>
        <v>11</v>
      </c>
      <c r="Y145" s="352">
        <f>IF(AND(COUNTIF(J$11:J145,J145)=1,J145&lt;&gt;"UK"),Y144+1,Y144)</f>
        <v>11</v>
      </c>
    </row>
    <row r="146" spans="2:25" s="99" customFormat="1" x14ac:dyDescent="0.25">
      <c r="B146" s="109"/>
      <c r="C146" s="299"/>
      <c r="D146" s="230"/>
      <c r="E146" s="523" t="str">
        <f>IFERROR(VLOOKUP($D146,'START - AWARD DETAILS'!$C$21:$F$40,2,0),"")</f>
        <v/>
      </c>
      <c r="F146" s="274" t="str">
        <f>IFERROR(VLOOKUP($D146,'START - AWARD DETAILS'!$C$21:$F$40,3,0),"")</f>
        <v/>
      </c>
      <c r="G146" s="274" t="str">
        <f>IFERROR(VLOOKUP($D146,'START - AWARD DETAILS'!$C$21:$G$40,4,0),"")</f>
        <v/>
      </c>
      <c r="H146" s="274" t="str">
        <f>IFERROR(VLOOKUP($D146,'START - AWARD DETAILS'!$C$21:$G$40,5,0),"")</f>
        <v/>
      </c>
      <c r="I146" s="477"/>
      <c r="J146" s="230"/>
      <c r="K146" s="230"/>
      <c r="L146" s="283"/>
      <c r="M146" s="279"/>
      <c r="N146" s="320">
        <f t="shared" ref="N146:N209" si="6">SUM(L146:M146)</f>
        <v>0</v>
      </c>
      <c r="O146" s="321">
        <f t="shared" si="5"/>
        <v>1</v>
      </c>
      <c r="P146" s="252"/>
      <c r="Q146" s="143"/>
      <c r="T146" s="352">
        <f>IF(COUNTIF(D$11:D146,D146)=1,T145+1,T145)</f>
        <v>6</v>
      </c>
      <c r="U146" s="99">
        <f>IF(COUNTIF(J$11:J146,J146)=1,U145+1,U145)</f>
        <v>11</v>
      </c>
      <c r="V146" s="99">
        <f>IF(COUNTIF(H$11:H146,H146)=1,V145+1,V145)</f>
        <v>4</v>
      </c>
      <c r="W146" s="99">
        <f>IF(COUNTIF(H$11:H146,H146)=1,W145+1,W145)</f>
        <v>4</v>
      </c>
      <c r="X146" s="503">
        <f>IF(COUNTIF(J$11:J146,J146)=1,X145+1,X145)</f>
        <v>11</v>
      </c>
      <c r="Y146" s="352">
        <f>IF(AND(COUNTIF(J$11:J146,J146)=1,J146&lt;&gt;"UK"),Y145+1,Y145)</f>
        <v>11</v>
      </c>
    </row>
    <row r="147" spans="2:25" s="99" customFormat="1" x14ac:dyDescent="0.25">
      <c r="B147" s="109"/>
      <c r="C147" s="299"/>
      <c r="D147" s="230"/>
      <c r="E147" s="523" t="str">
        <f>IFERROR(VLOOKUP($D147,'START - AWARD DETAILS'!$C$21:$F$40,2,0),"")</f>
        <v/>
      </c>
      <c r="F147" s="274" t="str">
        <f>IFERROR(VLOOKUP($D147,'START - AWARD DETAILS'!$C$21:$F$40,3,0),"")</f>
        <v/>
      </c>
      <c r="G147" s="274" t="str">
        <f>IFERROR(VLOOKUP($D147,'START - AWARD DETAILS'!$C$21:$G$40,4,0),"")</f>
        <v/>
      </c>
      <c r="H147" s="274" t="str">
        <f>IFERROR(VLOOKUP($D147,'START - AWARD DETAILS'!$C$21:$G$40,5,0),"")</f>
        <v/>
      </c>
      <c r="I147" s="477"/>
      <c r="J147" s="230"/>
      <c r="K147" s="230"/>
      <c r="L147" s="283"/>
      <c r="M147" s="279"/>
      <c r="N147" s="320">
        <f t="shared" si="6"/>
        <v>0</v>
      </c>
      <c r="O147" s="321">
        <f t="shared" si="5"/>
        <v>1</v>
      </c>
      <c r="P147" s="252"/>
      <c r="Q147" s="143"/>
      <c r="T147" s="352">
        <f>IF(COUNTIF(D$11:D147,D147)=1,T146+1,T146)</f>
        <v>6</v>
      </c>
      <c r="U147" s="99">
        <f>IF(COUNTIF(J$11:J147,J147)=1,U146+1,U146)</f>
        <v>11</v>
      </c>
      <c r="V147" s="99">
        <f>IF(COUNTIF(H$11:H147,H147)=1,V146+1,V146)</f>
        <v>4</v>
      </c>
      <c r="W147" s="99">
        <f>IF(COUNTIF(H$11:H147,H147)=1,W146+1,W146)</f>
        <v>4</v>
      </c>
      <c r="X147" s="503">
        <f>IF(COUNTIF(J$11:J147,J147)=1,X146+1,X146)</f>
        <v>11</v>
      </c>
      <c r="Y147" s="352">
        <f>IF(AND(COUNTIF(J$11:J147,J147)=1,J147&lt;&gt;"UK"),Y146+1,Y146)</f>
        <v>11</v>
      </c>
    </row>
    <row r="148" spans="2:25" s="99" customFormat="1" x14ac:dyDescent="0.25">
      <c r="B148" s="109"/>
      <c r="C148" s="299"/>
      <c r="D148" s="230"/>
      <c r="E148" s="523" t="str">
        <f>IFERROR(VLOOKUP($D148,'START - AWARD DETAILS'!$C$21:$F$40,2,0),"")</f>
        <v/>
      </c>
      <c r="F148" s="274" t="str">
        <f>IFERROR(VLOOKUP($D148,'START - AWARD DETAILS'!$C$21:$F$40,3,0),"")</f>
        <v/>
      </c>
      <c r="G148" s="274" t="str">
        <f>IFERROR(VLOOKUP($D148,'START - AWARD DETAILS'!$C$21:$G$40,4,0),"")</f>
        <v/>
      </c>
      <c r="H148" s="274" t="str">
        <f>IFERROR(VLOOKUP($D148,'START - AWARD DETAILS'!$C$21:$G$40,5,0),"")</f>
        <v/>
      </c>
      <c r="I148" s="477"/>
      <c r="J148" s="230"/>
      <c r="K148" s="230"/>
      <c r="L148" s="283"/>
      <c r="M148" s="279"/>
      <c r="N148" s="320">
        <f t="shared" si="6"/>
        <v>0</v>
      </c>
      <c r="O148" s="321">
        <f t="shared" si="5"/>
        <v>1</v>
      </c>
      <c r="P148" s="252"/>
      <c r="Q148" s="143"/>
      <c r="T148" s="352">
        <f>IF(COUNTIF(D$11:D148,D148)=1,T147+1,T147)</f>
        <v>6</v>
      </c>
      <c r="U148" s="99">
        <f>IF(COUNTIF(J$11:J148,J148)=1,U147+1,U147)</f>
        <v>11</v>
      </c>
      <c r="V148" s="99">
        <f>IF(COUNTIF(H$11:H148,H148)=1,V147+1,V147)</f>
        <v>4</v>
      </c>
      <c r="W148" s="99">
        <f>IF(COUNTIF(H$11:H148,H148)=1,W147+1,W147)</f>
        <v>4</v>
      </c>
      <c r="X148" s="503">
        <f>IF(COUNTIF(J$11:J148,J148)=1,X147+1,X147)</f>
        <v>11</v>
      </c>
      <c r="Y148" s="352">
        <f>IF(AND(COUNTIF(J$11:J148,J148)=1,J148&lt;&gt;"UK"),Y147+1,Y147)</f>
        <v>11</v>
      </c>
    </row>
    <row r="149" spans="2:25" s="99" customFormat="1" x14ac:dyDescent="0.25">
      <c r="B149" s="109"/>
      <c r="C149" s="299"/>
      <c r="D149" s="230"/>
      <c r="E149" s="523" t="str">
        <f>IFERROR(VLOOKUP($D149,'START - AWARD DETAILS'!$C$21:$F$40,2,0),"")</f>
        <v/>
      </c>
      <c r="F149" s="274" t="str">
        <f>IFERROR(VLOOKUP($D149,'START - AWARD DETAILS'!$C$21:$F$40,3,0),"")</f>
        <v/>
      </c>
      <c r="G149" s="274" t="str">
        <f>IFERROR(VLOOKUP($D149,'START - AWARD DETAILS'!$C$21:$G$40,4,0),"")</f>
        <v/>
      </c>
      <c r="H149" s="274" t="str">
        <f>IFERROR(VLOOKUP($D149,'START - AWARD DETAILS'!$C$21:$G$40,5,0),"")</f>
        <v/>
      </c>
      <c r="I149" s="477"/>
      <c r="J149" s="230"/>
      <c r="K149" s="230"/>
      <c r="L149" s="283"/>
      <c r="M149" s="279"/>
      <c r="N149" s="320">
        <f t="shared" si="6"/>
        <v>0</v>
      </c>
      <c r="O149" s="321">
        <f t="shared" si="5"/>
        <v>1</v>
      </c>
      <c r="P149" s="252"/>
      <c r="Q149" s="143"/>
      <c r="T149" s="352">
        <f>IF(COUNTIF(D$11:D149,D149)=1,T148+1,T148)</f>
        <v>6</v>
      </c>
      <c r="U149" s="99">
        <f>IF(COUNTIF(J$11:J149,J149)=1,U148+1,U148)</f>
        <v>11</v>
      </c>
      <c r="V149" s="99">
        <f>IF(COUNTIF(H$11:H149,H149)=1,V148+1,V148)</f>
        <v>4</v>
      </c>
      <c r="W149" s="99">
        <f>IF(COUNTIF(H$11:H149,H149)=1,W148+1,W148)</f>
        <v>4</v>
      </c>
      <c r="X149" s="503">
        <f>IF(COUNTIF(J$11:J149,J149)=1,X148+1,X148)</f>
        <v>11</v>
      </c>
      <c r="Y149" s="352">
        <f>IF(AND(COUNTIF(J$11:J149,J149)=1,J149&lt;&gt;"UK"),Y148+1,Y148)</f>
        <v>11</v>
      </c>
    </row>
    <row r="150" spans="2:25" s="99" customFormat="1" x14ac:dyDescent="0.25">
      <c r="B150" s="109"/>
      <c r="C150" s="299"/>
      <c r="D150" s="230"/>
      <c r="E150" s="523" t="str">
        <f>IFERROR(VLOOKUP($D150,'START - AWARD DETAILS'!$C$21:$F$40,2,0),"")</f>
        <v/>
      </c>
      <c r="F150" s="274" t="str">
        <f>IFERROR(VLOOKUP($D150,'START - AWARD DETAILS'!$C$21:$F$40,3,0),"")</f>
        <v/>
      </c>
      <c r="G150" s="274" t="str">
        <f>IFERROR(VLOOKUP($D150,'START - AWARD DETAILS'!$C$21:$G$40,4,0),"")</f>
        <v/>
      </c>
      <c r="H150" s="274" t="str">
        <f>IFERROR(VLOOKUP($D150,'START - AWARD DETAILS'!$C$21:$G$40,5,0),"")</f>
        <v/>
      </c>
      <c r="I150" s="477"/>
      <c r="J150" s="230"/>
      <c r="K150" s="230"/>
      <c r="L150" s="283"/>
      <c r="M150" s="279"/>
      <c r="N150" s="320">
        <f t="shared" si="6"/>
        <v>0</v>
      </c>
      <c r="O150" s="321">
        <f t="shared" si="5"/>
        <v>1</v>
      </c>
      <c r="P150" s="252"/>
      <c r="Q150" s="143"/>
      <c r="T150" s="352">
        <f>IF(COUNTIF(D$11:D150,D150)=1,T149+1,T149)</f>
        <v>6</v>
      </c>
      <c r="U150" s="99">
        <f>IF(COUNTIF(J$11:J150,J150)=1,U149+1,U149)</f>
        <v>11</v>
      </c>
      <c r="V150" s="99">
        <f>IF(COUNTIF(H$11:H150,H150)=1,V149+1,V149)</f>
        <v>4</v>
      </c>
      <c r="W150" s="99">
        <f>IF(COUNTIF(H$11:H150,H150)=1,W149+1,W149)</f>
        <v>4</v>
      </c>
      <c r="X150" s="503">
        <f>IF(COUNTIF(J$11:J150,J150)=1,X149+1,X149)</f>
        <v>11</v>
      </c>
      <c r="Y150" s="352">
        <f>IF(AND(COUNTIF(J$11:J150,J150)=1,J150&lt;&gt;"UK"),Y149+1,Y149)</f>
        <v>11</v>
      </c>
    </row>
    <row r="151" spans="2:25" s="99" customFormat="1" x14ac:dyDescent="0.25">
      <c r="B151" s="109"/>
      <c r="C151" s="299"/>
      <c r="D151" s="230"/>
      <c r="E151" s="523" t="str">
        <f>IFERROR(VLOOKUP($D151,'START - AWARD DETAILS'!$C$21:$F$40,2,0),"")</f>
        <v/>
      </c>
      <c r="F151" s="274" t="str">
        <f>IFERROR(VLOOKUP($D151,'START - AWARD DETAILS'!$C$21:$F$40,3,0),"")</f>
        <v/>
      </c>
      <c r="G151" s="274" t="str">
        <f>IFERROR(VLOOKUP($D151,'START - AWARD DETAILS'!$C$21:$G$40,4,0),"")</f>
        <v/>
      </c>
      <c r="H151" s="274" t="str">
        <f>IFERROR(VLOOKUP($D151,'START - AWARD DETAILS'!$C$21:$G$40,5,0),"")</f>
        <v/>
      </c>
      <c r="I151" s="477"/>
      <c r="J151" s="230"/>
      <c r="K151" s="230"/>
      <c r="L151" s="283"/>
      <c r="M151" s="279"/>
      <c r="N151" s="320">
        <f t="shared" si="6"/>
        <v>0</v>
      </c>
      <c r="O151" s="321">
        <f t="shared" si="5"/>
        <v>1</v>
      </c>
      <c r="P151" s="252"/>
      <c r="Q151" s="143"/>
      <c r="T151" s="352">
        <f>IF(COUNTIF(D$11:D151,D151)=1,T150+1,T150)</f>
        <v>6</v>
      </c>
      <c r="U151" s="99">
        <f>IF(COUNTIF(J$11:J151,J151)=1,U150+1,U150)</f>
        <v>11</v>
      </c>
      <c r="V151" s="99">
        <f>IF(COUNTIF(H$11:H151,H151)=1,V150+1,V150)</f>
        <v>4</v>
      </c>
      <c r="W151" s="99">
        <f>IF(COUNTIF(H$11:H151,H151)=1,W150+1,W150)</f>
        <v>4</v>
      </c>
      <c r="X151" s="503">
        <f>IF(COUNTIF(J$11:J151,J151)=1,X150+1,X150)</f>
        <v>11</v>
      </c>
      <c r="Y151" s="352">
        <f>IF(AND(COUNTIF(J$11:J151,J151)=1,J151&lt;&gt;"UK"),Y150+1,Y150)</f>
        <v>11</v>
      </c>
    </row>
    <row r="152" spans="2:25" s="99" customFormat="1" x14ac:dyDescent="0.25">
      <c r="B152" s="109"/>
      <c r="C152" s="299"/>
      <c r="D152" s="230"/>
      <c r="E152" s="523" t="str">
        <f>IFERROR(VLOOKUP($D152,'START - AWARD DETAILS'!$C$21:$F$40,2,0),"")</f>
        <v/>
      </c>
      <c r="F152" s="274" t="str">
        <f>IFERROR(VLOOKUP($D152,'START - AWARD DETAILS'!$C$21:$F$40,3,0),"")</f>
        <v/>
      </c>
      <c r="G152" s="274" t="str">
        <f>IFERROR(VLOOKUP($D152,'START - AWARD DETAILS'!$C$21:$G$40,4,0),"")</f>
        <v/>
      </c>
      <c r="H152" s="274" t="str">
        <f>IFERROR(VLOOKUP($D152,'START - AWARD DETAILS'!$C$21:$G$40,5,0),"")</f>
        <v/>
      </c>
      <c r="I152" s="477"/>
      <c r="J152" s="230"/>
      <c r="K152" s="230"/>
      <c r="L152" s="283"/>
      <c r="M152" s="279"/>
      <c r="N152" s="320">
        <f t="shared" si="6"/>
        <v>0</v>
      </c>
      <c r="O152" s="321">
        <f t="shared" si="5"/>
        <v>1</v>
      </c>
      <c r="P152" s="252"/>
      <c r="Q152" s="143"/>
      <c r="T152" s="352">
        <f>IF(COUNTIF(D$11:D152,D152)=1,T151+1,T151)</f>
        <v>6</v>
      </c>
      <c r="U152" s="99">
        <f>IF(COUNTIF(J$11:J152,J152)=1,U151+1,U151)</f>
        <v>11</v>
      </c>
      <c r="V152" s="99">
        <f>IF(COUNTIF(H$11:H152,H152)=1,V151+1,V151)</f>
        <v>4</v>
      </c>
      <c r="W152" s="99">
        <f>IF(COUNTIF(H$11:H152,H152)=1,W151+1,W151)</f>
        <v>4</v>
      </c>
      <c r="X152" s="503">
        <f>IF(COUNTIF(J$11:J152,J152)=1,X151+1,X151)</f>
        <v>11</v>
      </c>
      <c r="Y152" s="352">
        <f>IF(AND(COUNTIF(J$11:J152,J152)=1,J152&lt;&gt;"UK"),Y151+1,Y151)</f>
        <v>11</v>
      </c>
    </row>
    <row r="153" spans="2:25" s="99" customFormat="1" x14ac:dyDescent="0.25">
      <c r="B153" s="109"/>
      <c r="C153" s="299"/>
      <c r="D153" s="230"/>
      <c r="E153" s="523" t="str">
        <f>IFERROR(VLOOKUP($D153,'START - AWARD DETAILS'!$C$21:$F$40,2,0),"")</f>
        <v/>
      </c>
      <c r="F153" s="274" t="str">
        <f>IFERROR(VLOOKUP($D153,'START - AWARD DETAILS'!$C$21:$F$40,3,0),"")</f>
        <v/>
      </c>
      <c r="G153" s="274" t="str">
        <f>IFERROR(VLOOKUP($D153,'START - AWARD DETAILS'!$C$21:$G$40,4,0),"")</f>
        <v/>
      </c>
      <c r="H153" s="274" t="str">
        <f>IFERROR(VLOOKUP($D153,'START - AWARD DETAILS'!$C$21:$G$40,5,0),"")</f>
        <v/>
      </c>
      <c r="I153" s="477"/>
      <c r="J153" s="230"/>
      <c r="K153" s="230"/>
      <c r="L153" s="283"/>
      <c r="M153" s="279"/>
      <c r="N153" s="320">
        <f t="shared" si="6"/>
        <v>0</v>
      </c>
      <c r="O153" s="321">
        <f t="shared" si="5"/>
        <v>1</v>
      </c>
      <c r="P153" s="252"/>
      <c r="Q153" s="143"/>
      <c r="T153" s="352">
        <f>IF(COUNTIF(D$11:D153,D153)=1,T152+1,T152)</f>
        <v>6</v>
      </c>
      <c r="U153" s="99">
        <f>IF(COUNTIF(J$11:J153,J153)=1,U152+1,U152)</f>
        <v>11</v>
      </c>
      <c r="V153" s="99">
        <f>IF(COUNTIF(H$11:H153,H153)=1,V152+1,V152)</f>
        <v>4</v>
      </c>
      <c r="W153" s="99">
        <f>IF(COUNTIF(H$11:H153,H153)=1,W152+1,W152)</f>
        <v>4</v>
      </c>
      <c r="X153" s="503">
        <f>IF(COUNTIF(J$11:J153,J153)=1,X152+1,X152)</f>
        <v>11</v>
      </c>
      <c r="Y153" s="352">
        <f>IF(AND(COUNTIF(J$11:J153,J153)=1,J153&lt;&gt;"UK"),Y152+1,Y152)</f>
        <v>11</v>
      </c>
    </row>
    <row r="154" spans="2:25" s="99" customFormat="1" x14ac:dyDescent="0.25">
      <c r="B154" s="109"/>
      <c r="C154" s="299"/>
      <c r="D154" s="230"/>
      <c r="E154" s="523" t="str">
        <f>IFERROR(VLOOKUP($D154,'START - AWARD DETAILS'!$C$21:$F$40,2,0),"")</f>
        <v/>
      </c>
      <c r="F154" s="274" t="str">
        <f>IFERROR(VLOOKUP($D154,'START - AWARD DETAILS'!$C$21:$F$40,3,0),"")</f>
        <v/>
      </c>
      <c r="G154" s="274" t="str">
        <f>IFERROR(VLOOKUP($D154,'START - AWARD DETAILS'!$C$21:$G$40,4,0),"")</f>
        <v/>
      </c>
      <c r="H154" s="274" t="str">
        <f>IFERROR(VLOOKUP($D154,'START - AWARD DETAILS'!$C$21:$G$40,5,0),"")</f>
        <v/>
      </c>
      <c r="I154" s="477"/>
      <c r="J154" s="230"/>
      <c r="K154" s="230"/>
      <c r="L154" s="283"/>
      <c r="M154" s="279"/>
      <c r="N154" s="320">
        <f t="shared" si="6"/>
        <v>0</v>
      </c>
      <c r="O154" s="321">
        <f t="shared" si="5"/>
        <v>1</v>
      </c>
      <c r="P154" s="252"/>
      <c r="Q154" s="143"/>
      <c r="T154" s="352">
        <f>IF(COUNTIF(D$11:D154,D154)=1,T153+1,T153)</f>
        <v>6</v>
      </c>
      <c r="U154" s="99">
        <f>IF(COUNTIF(J$11:J154,J154)=1,U153+1,U153)</f>
        <v>11</v>
      </c>
      <c r="V154" s="99">
        <f>IF(COUNTIF(H$11:H154,H154)=1,V153+1,V153)</f>
        <v>4</v>
      </c>
      <c r="W154" s="99">
        <f>IF(COUNTIF(H$11:H154,H154)=1,W153+1,W153)</f>
        <v>4</v>
      </c>
      <c r="X154" s="503">
        <f>IF(COUNTIF(J$11:J154,J154)=1,X153+1,X153)</f>
        <v>11</v>
      </c>
      <c r="Y154" s="352">
        <f>IF(AND(COUNTIF(J$11:J154,J154)=1,J154&lt;&gt;"UK"),Y153+1,Y153)</f>
        <v>11</v>
      </c>
    </row>
    <row r="155" spans="2:25" s="99" customFormat="1" x14ac:dyDescent="0.25">
      <c r="B155" s="109"/>
      <c r="C155" s="299"/>
      <c r="D155" s="230"/>
      <c r="E155" s="523" t="str">
        <f>IFERROR(VLOOKUP($D155,'START - AWARD DETAILS'!$C$21:$F$40,2,0),"")</f>
        <v/>
      </c>
      <c r="F155" s="274" t="str">
        <f>IFERROR(VLOOKUP($D155,'START - AWARD DETAILS'!$C$21:$F$40,3,0),"")</f>
        <v/>
      </c>
      <c r="G155" s="274" t="str">
        <f>IFERROR(VLOOKUP($D155,'START - AWARD DETAILS'!$C$21:$G$40,4,0),"")</f>
        <v/>
      </c>
      <c r="H155" s="274" t="str">
        <f>IFERROR(VLOOKUP($D155,'START - AWARD DETAILS'!$C$21:$G$40,5,0),"")</f>
        <v/>
      </c>
      <c r="I155" s="477"/>
      <c r="J155" s="230"/>
      <c r="K155" s="230"/>
      <c r="L155" s="283"/>
      <c r="M155" s="279"/>
      <c r="N155" s="320">
        <f t="shared" si="6"/>
        <v>0</v>
      </c>
      <c r="O155" s="321">
        <f t="shared" si="5"/>
        <v>1</v>
      </c>
      <c r="P155" s="252"/>
      <c r="Q155" s="143"/>
      <c r="T155" s="352">
        <f>IF(COUNTIF(D$11:D155,D155)=1,T154+1,T154)</f>
        <v>6</v>
      </c>
      <c r="U155" s="99">
        <f>IF(COUNTIF(J$11:J155,J155)=1,U154+1,U154)</f>
        <v>11</v>
      </c>
      <c r="V155" s="99">
        <f>IF(COUNTIF(H$11:H155,H155)=1,V154+1,V154)</f>
        <v>4</v>
      </c>
      <c r="W155" s="99">
        <f>IF(COUNTIF(H$11:H155,H155)=1,W154+1,W154)</f>
        <v>4</v>
      </c>
      <c r="X155" s="503">
        <f>IF(COUNTIF(J$11:J155,J155)=1,X154+1,X154)</f>
        <v>11</v>
      </c>
      <c r="Y155" s="352">
        <f>IF(AND(COUNTIF(J$11:J155,J155)=1,J155&lt;&gt;"UK"),Y154+1,Y154)</f>
        <v>11</v>
      </c>
    </row>
    <row r="156" spans="2:25" s="99" customFormat="1" x14ac:dyDescent="0.25">
      <c r="B156" s="109"/>
      <c r="C156" s="299"/>
      <c r="D156" s="230"/>
      <c r="E156" s="523" t="str">
        <f>IFERROR(VLOOKUP($D156,'START - AWARD DETAILS'!$C$21:$F$40,2,0),"")</f>
        <v/>
      </c>
      <c r="F156" s="274" t="str">
        <f>IFERROR(VLOOKUP($D156,'START - AWARD DETAILS'!$C$21:$F$40,3,0),"")</f>
        <v/>
      </c>
      <c r="G156" s="274" t="str">
        <f>IFERROR(VLOOKUP($D156,'START - AWARD DETAILS'!$C$21:$G$40,4,0),"")</f>
        <v/>
      </c>
      <c r="H156" s="274" t="str">
        <f>IFERROR(VLOOKUP($D156,'START - AWARD DETAILS'!$C$21:$G$40,5,0),"")</f>
        <v/>
      </c>
      <c r="I156" s="477"/>
      <c r="J156" s="230"/>
      <c r="K156" s="230"/>
      <c r="L156" s="283"/>
      <c r="M156" s="279"/>
      <c r="N156" s="320">
        <f t="shared" si="6"/>
        <v>0</v>
      </c>
      <c r="O156" s="321">
        <f t="shared" si="5"/>
        <v>1</v>
      </c>
      <c r="P156" s="252"/>
      <c r="Q156" s="143"/>
      <c r="T156" s="352">
        <f>IF(COUNTIF(D$11:D156,D156)=1,T155+1,T155)</f>
        <v>6</v>
      </c>
      <c r="U156" s="99">
        <f>IF(COUNTIF(J$11:J156,J156)=1,U155+1,U155)</f>
        <v>11</v>
      </c>
      <c r="V156" s="99">
        <f>IF(COUNTIF(H$11:H156,H156)=1,V155+1,V155)</f>
        <v>4</v>
      </c>
      <c r="W156" s="99">
        <f>IF(COUNTIF(H$11:H156,H156)=1,W155+1,W155)</f>
        <v>4</v>
      </c>
      <c r="X156" s="503">
        <f>IF(COUNTIF(J$11:J156,J156)=1,X155+1,X155)</f>
        <v>11</v>
      </c>
      <c r="Y156" s="352">
        <f>IF(AND(COUNTIF(J$11:J156,J156)=1,J156&lt;&gt;"UK"),Y155+1,Y155)</f>
        <v>11</v>
      </c>
    </row>
    <row r="157" spans="2:25" s="99" customFormat="1" x14ac:dyDescent="0.25">
      <c r="B157" s="109"/>
      <c r="C157" s="299"/>
      <c r="D157" s="230"/>
      <c r="E157" s="523" t="str">
        <f>IFERROR(VLOOKUP($D157,'START - AWARD DETAILS'!$C$21:$F$40,2,0),"")</f>
        <v/>
      </c>
      <c r="F157" s="274" t="str">
        <f>IFERROR(VLOOKUP($D157,'START - AWARD DETAILS'!$C$21:$F$40,3,0),"")</f>
        <v/>
      </c>
      <c r="G157" s="274" t="str">
        <f>IFERROR(VLOOKUP($D157,'START - AWARD DETAILS'!$C$21:$G$40,4,0),"")</f>
        <v/>
      </c>
      <c r="H157" s="274" t="str">
        <f>IFERROR(VLOOKUP($D157,'START - AWARD DETAILS'!$C$21:$G$40,5,0),"")</f>
        <v/>
      </c>
      <c r="I157" s="477"/>
      <c r="J157" s="230"/>
      <c r="K157" s="230"/>
      <c r="L157" s="283"/>
      <c r="M157" s="279"/>
      <c r="N157" s="320">
        <f t="shared" si="6"/>
        <v>0</v>
      </c>
      <c r="O157" s="321">
        <f t="shared" si="5"/>
        <v>1</v>
      </c>
      <c r="P157" s="252"/>
      <c r="Q157" s="143"/>
      <c r="T157" s="352">
        <f>IF(COUNTIF(D$11:D157,D157)=1,T156+1,T156)</f>
        <v>6</v>
      </c>
      <c r="U157" s="99">
        <f>IF(COUNTIF(J$11:J157,J157)=1,U156+1,U156)</f>
        <v>11</v>
      </c>
      <c r="V157" s="99">
        <f>IF(COUNTIF(H$11:H157,H157)=1,V156+1,V156)</f>
        <v>4</v>
      </c>
      <c r="W157" s="99">
        <f>IF(COUNTIF(H$11:H157,H157)=1,W156+1,W156)</f>
        <v>4</v>
      </c>
      <c r="X157" s="503">
        <f>IF(COUNTIF(J$11:J157,J157)=1,X156+1,X156)</f>
        <v>11</v>
      </c>
      <c r="Y157" s="352">
        <f>IF(AND(COUNTIF(J$11:J157,J157)=1,J157&lt;&gt;"UK"),Y156+1,Y156)</f>
        <v>11</v>
      </c>
    </row>
    <row r="158" spans="2:25" s="99" customFormat="1" x14ac:dyDescent="0.25">
      <c r="B158" s="109"/>
      <c r="C158" s="299"/>
      <c r="D158" s="230"/>
      <c r="E158" s="523" t="str">
        <f>IFERROR(VLOOKUP($D158,'START - AWARD DETAILS'!$C$21:$F$40,2,0),"")</f>
        <v/>
      </c>
      <c r="F158" s="274" t="str">
        <f>IFERROR(VLOOKUP($D158,'START - AWARD DETAILS'!$C$21:$F$40,3,0),"")</f>
        <v/>
      </c>
      <c r="G158" s="274" t="str">
        <f>IFERROR(VLOOKUP($D158,'START - AWARD DETAILS'!$C$21:$G$40,4,0),"")</f>
        <v/>
      </c>
      <c r="H158" s="274" t="str">
        <f>IFERROR(VLOOKUP($D158,'START - AWARD DETAILS'!$C$21:$G$40,5,0),"")</f>
        <v/>
      </c>
      <c r="I158" s="477"/>
      <c r="J158" s="230"/>
      <c r="K158" s="230"/>
      <c r="L158" s="283"/>
      <c r="M158" s="279"/>
      <c r="N158" s="320">
        <f t="shared" si="6"/>
        <v>0</v>
      </c>
      <c r="O158" s="321">
        <f t="shared" si="5"/>
        <v>1</v>
      </c>
      <c r="P158" s="252"/>
      <c r="Q158" s="143"/>
      <c r="T158" s="352">
        <f>IF(COUNTIF(D$11:D158,D158)=1,T157+1,T157)</f>
        <v>6</v>
      </c>
      <c r="U158" s="99">
        <f>IF(COUNTIF(J$11:J158,J158)=1,U157+1,U157)</f>
        <v>11</v>
      </c>
      <c r="V158" s="99">
        <f>IF(COUNTIF(H$11:H158,H158)=1,V157+1,V157)</f>
        <v>4</v>
      </c>
      <c r="W158" s="99">
        <f>IF(COUNTIF(H$11:H158,H158)=1,W157+1,W157)</f>
        <v>4</v>
      </c>
      <c r="X158" s="503">
        <f>IF(COUNTIF(J$11:J158,J158)=1,X157+1,X157)</f>
        <v>11</v>
      </c>
      <c r="Y158" s="352">
        <f>IF(AND(COUNTIF(J$11:J158,J158)=1,J158&lt;&gt;"UK"),Y157+1,Y157)</f>
        <v>11</v>
      </c>
    </row>
    <row r="159" spans="2:25" s="99" customFormat="1" x14ac:dyDescent="0.25">
      <c r="B159" s="109"/>
      <c r="C159" s="299"/>
      <c r="D159" s="230"/>
      <c r="E159" s="523" t="str">
        <f>IFERROR(VLOOKUP($D159,'START - AWARD DETAILS'!$C$21:$F$40,2,0),"")</f>
        <v/>
      </c>
      <c r="F159" s="274" t="str">
        <f>IFERROR(VLOOKUP($D159,'START - AWARD DETAILS'!$C$21:$F$40,3,0),"")</f>
        <v/>
      </c>
      <c r="G159" s="274" t="str">
        <f>IFERROR(VLOOKUP($D159,'START - AWARD DETAILS'!$C$21:$G$40,4,0),"")</f>
        <v/>
      </c>
      <c r="H159" s="274" t="str">
        <f>IFERROR(VLOOKUP($D159,'START - AWARD DETAILS'!$C$21:$G$40,5,0),"")</f>
        <v/>
      </c>
      <c r="I159" s="477"/>
      <c r="J159" s="230"/>
      <c r="K159" s="230"/>
      <c r="L159" s="283"/>
      <c r="M159" s="279"/>
      <c r="N159" s="320">
        <f t="shared" si="6"/>
        <v>0</v>
      </c>
      <c r="O159" s="321">
        <f t="shared" si="5"/>
        <v>1</v>
      </c>
      <c r="P159" s="252"/>
      <c r="Q159" s="143"/>
      <c r="T159" s="352">
        <f>IF(COUNTIF(D$11:D159,D159)=1,T158+1,T158)</f>
        <v>6</v>
      </c>
      <c r="U159" s="99">
        <f>IF(COUNTIF(J$11:J159,J159)=1,U158+1,U158)</f>
        <v>11</v>
      </c>
      <c r="V159" s="99">
        <f>IF(COUNTIF(H$11:H159,H159)=1,V158+1,V158)</f>
        <v>4</v>
      </c>
      <c r="W159" s="99">
        <f>IF(COUNTIF(H$11:H159,H159)=1,W158+1,W158)</f>
        <v>4</v>
      </c>
      <c r="X159" s="503">
        <f>IF(COUNTIF(J$11:J159,J159)=1,X158+1,X158)</f>
        <v>11</v>
      </c>
      <c r="Y159" s="352">
        <f>IF(AND(COUNTIF(J$11:J159,J159)=1,J159&lt;&gt;"UK"),Y158+1,Y158)</f>
        <v>11</v>
      </c>
    </row>
    <row r="160" spans="2:25" s="99" customFormat="1" x14ac:dyDescent="0.25">
      <c r="B160" s="109"/>
      <c r="C160" s="299"/>
      <c r="D160" s="230"/>
      <c r="E160" s="523" t="str">
        <f>IFERROR(VLOOKUP($D160,'START - AWARD DETAILS'!$C$21:$F$40,2,0),"")</f>
        <v/>
      </c>
      <c r="F160" s="274" t="str">
        <f>IFERROR(VLOOKUP($D160,'START - AWARD DETAILS'!$C$21:$F$40,3,0),"")</f>
        <v/>
      </c>
      <c r="G160" s="274" t="str">
        <f>IFERROR(VLOOKUP($D160,'START - AWARD DETAILS'!$C$21:$G$40,4,0),"")</f>
        <v/>
      </c>
      <c r="H160" s="274" t="str">
        <f>IFERROR(VLOOKUP($D160,'START - AWARD DETAILS'!$C$21:$G$40,5,0),"")</f>
        <v/>
      </c>
      <c r="I160" s="477"/>
      <c r="J160" s="230"/>
      <c r="K160" s="230"/>
      <c r="L160" s="283"/>
      <c r="M160" s="279"/>
      <c r="N160" s="320">
        <f t="shared" si="6"/>
        <v>0</v>
      </c>
      <c r="O160" s="321">
        <f t="shared" si="5"/>
        <v>1</v>
      </c>
      <c r="P160" s="252"/>
      <c r="Q160" s="143"/>
      <c r="T160" s="352">
        <f>IF(COUNTIF(D$11:D160,D160)=1,T159+1,T159)</f>
        <v>6</v>
      </c>
      <c r="U160" s="99">
        <f>IF(COUNTIF(J$11:J160,J160)=1,U159+1,U159)</f>
        <v>11</v>
      </c>
      <c r="V160" s="99">
        <f>IF(COUNTIF(H$11:H160,H160)=1,V159+1,V159)</f>
        <v>4</v>
      </c>
      <c r="W160" s="99">
        <f>IF(COUNTIF(H$11:H160,H160)=1,W159+1,W159)</f>
        <v>4</v>
      </c>
      <c r="X160" s="503">
        <f>IF(COUNTIF(J$11:J160,J160)=1,X159+1,X159)</f>
        <v>11</v>
      </c>
      <c r="Y160" s="352">
        <f>IF(AND(COUNTIF(J$11:J160,J160)=1,J160&lt;&gt;"UK"),Y159+1,Y159)</f>
        <v>11</v>
      </c>
    </row>
    <row r="161" spans="2:25" s="99" customFormat="1" x14ac:dyDescent="0.25">
      <c r="B161" s="109"/>
      <c r="C161" s="299"/>
      <c r="D161" s="230"/>
      <c r="E161" s="523" t="str">
        <f>IFERROR(VLOOKUP($D161,'START - AWARD DETAILS'!$C$21:$F$40,2,0),"")</f>
        <v/>
      </c>
      <c r="F161" s="274" t="str">
        <f>IFERROR(VLOOKUP($D161,'START - AWARD DETAILS'!$C$21:$F$40,3,0),"")</f>
        <v/>
      </c>
      <c r="G161" s="274" t="str">
        <f>IFERROR(VLOOKUP($D161,'START - AWARD DETAILS'!$C$21:$G$40,4,0),"")</f>
        <v/>
      </c>
      <c r="H161" s="274" t="str">
        <f>IFERROR(VLOOKUP($D161,'START - AWARD DETAILS'!$C$21:$G$40,5,0),"")</f>
        <v/>
      </c>
      <c r="I161" s="477"/>
      <c r="J161" s="230"/>
      <c r="K161" s="230"/>
      <c r="L161" s="283"/>
      <c r="M161" s="279"/>
      <c r="N161" s="320">
        <f t="shared" si="6"/>
        <v>0</v>
      </c>
      <c r="O161" s="321">
        <f t="shared" si="5"/>
        <v>1</v>
      </c>
      <c r="P161" s="252"/>
      <c r="Q161" s="143"/>
      <c r="T161" s="352">
        <f>IF(COUNTIF(D$11:D161,D161)=1,T160+1,T160)</f>
        <v>6</v>
      </c>
      <c r="U161" s="99">
        <f>IF(COUNTIF(J$11:J161,J161)=1,U160+1,U160)</f>
        <v>11</v>
      </c>
      <c r="V161" s="99">
        <f>IF(COUNTIF(H$11:H161,H161)=1,V160+1,V160)</f>
        <v>4</v>
      </c>
      <c r="W161" s="99">
        <f>IF(COUNTIF(H$11:H161,H161)=1,W160+1,W160)</f>
        <v>4</v>
      </c>
      <c r="X161" s="503">
        <f>IF(COUNTIF(J$11:J161,J161)=1,X160+1,X160)</f>
        <v>11</v>
      </c>
      <c r="Y161" s="352">
        <f>IF(AND(COUNTIF(J$11:J161,J161)=1,J161&lt;&gt;"UK"),Y160+1,Y160)</f>
        <v>11</v>
      </c>
    </row>
    <row r="162" spans="2:25" s="99" customFormat="1" x14ac:dyDescent="0.25">
      <c r="B162" s="109"/>
      <c r="C162" s="299"/>
      <c r="D162" s="230"/>
      <c r="E162" s="523" t="str">
        <f>IFERROR(VLOOKUP($D162,'START - AWARD DETAILS'!$C$21:$F$40,2,0),"")</f>
        <v/>
      </c>
      <c r="F162" s="274" t="str">
        <f>IFERROR(VLOOKUP($D162,'START - AWARD DETAILS'!$C$21:$F$40,3,0),"")</f>
        <v/>
      </c>
      <c r="G162" s="274" t="str">
        <f>IFERROR(VLOOKUP($D162,'START - AWARD DETAILS'!$C$21:$G$40,4,0),"")</f>
        <v/>
      </c>
      <c r="H162" s="274" t="str">
        <f>IFERROR(VLOOKUP($D162,'START - AWARD DETAILS'!$C$21:$G$40,5,0),"")</f>
        <v/>
      </c>
      <c r="I162" s="477"/>
      <c r="J162" s="230"/>
      <c r="K162" s="230"/>
      <c r="L162" s="283"/>
      <c r="M162" s="279"/>
      <c r="N162" s="320">
        <f t="shared" si="6"/>
        <v>0</v>
      </c>
      <c r="O162" s="321">
        <f t="shared" si="5"/>
        <v>1</v>
      </c>
      <c r="P162" s="252"/>
      <c r="Q162" s="143"/>
      <c r="T162" s="352">
        <f>IF(COUNTIF(D$11:D162,D162)=1,T161+1,T161)</f>
        <v>6</v>
      </c>
      <c r="U162" s="99">
        <f>IF(COUNTIF(J$11:J162,J162)=1,U161+1,U161)</f>
        <v>11</v>
      </c>
      <c r="V162" s="99">
        <f>IF(COUNTIF(H$11:H162,H162)=1,V161+1,V161)</f>
        <v>4</v>
      </c>
      <c r="W162" s="99">
        <f>IF(COUNTIF(H$11:H162,H162)=1,W161+1,W161)</f>
        <v>4</v>
      </c>
      <c r="X162" s="503">
        <f>IF(COUNTIF(J$11:J162,J162)=1,X161+1,X161)</f>
        <v>11</v>
      </c>
      <c r="Y162" s="352">
        <f>IF(AND(COUNTIF(J$11:J162,J162)=1,J162&lt;&gt;"UK"),Y161+1,Y161)</f>
        <v>11</v>
      </c>
    </row>
    <row r="163" spans="2:25" s="99" customFormat="1" x14ac:dyDescent="0.25">
      <c r="B163" s="109"/>
      <c r="C163" s="299"/>
      <c r="D163" s="230"/>
      <c r="E163" s="523" t="str">
        <f>IFERROR(VLOOKUP($D163,'START - AWARD DETAILS'!$C$21:$F$40,2,0),"")</f>
        <v/>
      </c>
      <c r="F163" s="274" t="str">
        <f>IFERROR(VLOOKUP($D163,'START - AWARD DETAILS'!$C$21:$F$40,3,0),"")</f>
        <v/>
      </c>
      <c r="G163" s="274" t="str">
        <f>IFERROR(VLOOKUP($D163,'START - AWARD DETAILS'!$C$21:$G$40,4,0),"")</f>
        <v/>
      </c>
      <c r="H163" s="274" t="str">
        <f>IFERROR(VLOOKUP($D163,'START - AWARD DETAILS'!$C$21:$G$40,5,0),"")</f>
        <v/>
      </c>
      <c r="I163" s="477"/>
      <c r="J163" s="230"/>
      <c r="K163" s="230"/>
      <c r="L163" s="283"/>
      <c r="M163" s="279"/>
      <c r="N163" s="320">
        <f t="shared" si="6"/>
        <v>0</v>
      </c>
      <c r="O163" s="321">
        <f t="shared" si="5"/>
        <v>1</v>
      </c>
      <c r="P163" s="252"/>
      <c r="Q163" s="143"/>
      <c r="T163" s="352">
        <f>IF(COUNTIF(D$11:D163,D163)=1,T162+1,T162)</f>
        <v>6</v>
      </c>
      <c r="U163" s="99">
        <f>IF(COUNTIF(J$11:J163,J163)=1,U162+1,U162)</f>
        <v>11</v>
      </c>
      <c r="V163" s="99">
        <f>IF(COUNTIF(H$11:H163,H163)=1,V162+1,V162)</f>
        <v>4</v>
      </c>
      <c r="W163" s="99">
        <f>IF(COUNTIF(H$11:H163,H163)=1,W162+1,W162)</f>
        <v>4</v>
      </c>
      <c r="X163" s="503">
        <f>IF(COUNTIF(J$11:J163,J163)=1,X162+1,X162)</f>
        <v>11</v>
      </c>
      <c r="Y163" s="352">
        <f>IF(AND(COUNTIF(J$11:J163,J163)=1,J163&lt;&gt;"UK"),Y162+1,Y162)</f>
        <v>11</v>
      </c>
    </row>
    <row r="164" spans="2:25" s="99" customFormat="1" x14ac:dyDescent="0.25">
      <c r="B164" s="109"/>
      <c r="C164" s="299"/>
      <c r="D164" s="230"/>
      <c r="E164" s="523" t="str">
        <f>IFERROR(VLOOKUP($D164,'START - AWARD DETAILS'!$C$21:$F$40,2,0),"")</f>
        <v/>
      </c>
      <c r="F164" s="274" t="str">
        <f>IFERROR(VLOOKUP($D164,'START - AWARD DETAILS'!$C$21:$F$40,3,0),"")</f>
        <v/>
      </c>
      <c r="G164" s="274" t="str">
        <f>IFERROR(VLOOKUP($D164,'START - AWARD DETAILS'!$C$21:$G$40,4,0),"")</f>
        <v/>
      </c>
      <c r="H164" s="274" t="str">
        <f>IFERROR(VLOOKUP($D164,'START - AWARD DETAILS'!$C$21:$G$40,5,0),"")</f>
        <v/>
      </c>
      <c r="I164" s="477"/>
      <c r="J164" s="230"/>
      <c r="K164" s="230"/>
      <c r="L164" s="283"/>
      <c r="M164" s="279"/>
      <c r="N164" s="320">
        <f t="shared" si="6"/>
        <v>0</v>
      </c>
      <c r="O164" s="321">
        <f t="shared" si="5"/>
        <v>1</v>
      </c>
      <c r="P164" s="252"/>
      <c r="Q164" s="143"/>
      <c r="T164" s="352">
        <f>IF(COUNTIF(D$11:D164,D164)=1,T163+1,T163)</f>
        <v>6</v>
      </c>
      <c r="U164" s="99">
        <f>IF(COUNTIF(J$11:J164,J164)=1,U163+1,U163)</f>
        <v>11</v>
      </c>
      <c r="V164" s="99">
        <f>IF(COUNTIF(H$11:H164,H164)=1,V163+1,V163)</f>
        <v>4</v>
      </c>
      <c r="W164" s="99">
        <f>IF(COUNTIF(H$11:H164,H164)=1,W163+1,W163)</f>
        <v>4</v>
      </c>
      <c r="X164" s="503">
        <f>IF(COUNTIF(J$11:J164,J164)=1,X163+1,X163)</f>
        <v>11</v>
      </c>
      <c r="Y164" s="352">
        <f>IF(AND(COUNTIF(J$11:J164,J164)=1,J164&lt;&gt;"UK"),Y163+1,Y163)</f>
        <v>11</v>
      </c>
    </row>
    <row r="165" spans="2:25" s="99" customFormat="1" x14ac:dyDescent="0.25">
      <c r="B165" s="109"/>
      <c r="C165" s="299"/>
      <c r="D165" s="230"/>
      <c r="E165" s="523" t="str">
        <f>IFERROR(VLOOKUP($D165,'START - AWARD DETAILS'!$C$21:$F$40,2,0),"")</f>
        <v/>
      </c>
      <c r="F165" s="274" t="str">
        <f>IFERROR(VLOOKUP($D165,'START - AWARD DETAILS'!$C$21:$F$40,3,0),"")</f>
        <v/>
      </c>
      <c r="G165" s="274" t="str">
        <f>IFERROR(VLOOKUP($D165,'START - AWARD DETAILS'!$C$21:$G$40,4,0),"")</f>
        <v/>
      </c>
      <c r="H165" s="274" t="str">
        <f>IFERROR(VLOOKUP($D165,'START - AWARD DETAILS'!$C$21:$G$40,5,0),"")</f>
        <v/>
      </c>
      <c r="I165" s="477"/>
      <c r="J165" s="230"/>
      <c r="K165" s="230"/>
      <c r="L165" s="283"/>
      <c r="M165" s="279"/>
      <c r="N165" s="320">
        <f t="shared" si="6"/>
        <v>0</v>
      </c>
      <c r="O165" s="321">
        <f t="shared" si="5"/>
        <v>1</v>
      </c>
      <c r="P165" s="252"/>
      <c r="Q165" s="143"/>
      <c r="T165" s="352">
        <f>IF(COUNTIF(D$11:D165,D165)=1,T164+1,T164)</f>
        <v>6</v>
      </c>
      <c r="U165" s="99">
        <f>IF(COUNTIF(J$11:J165,J165)=1,U164+1,U164)</f>
        <v>11</v>
      </c>
      <c r="V165" s="99">
        <f>IF(COUNTIF(H$11:H165,H165)=1,V164+1,V164)</f>
        <v>4</v>
      </c>
      <c r="W165" s="99">
        <f>IF(COUNTIF(H$11:H165,H165)=1,W164+1,W164)</f>
        <v>4</v>
      </c>
      <c r="X165" s="503">
        <f>IF(COUNTIF(J$11:J165,J165)=1,X164+1,X164)</f>
        <v>11</v>
      </c>
      <c r="Y165" s="352">
        <f>IF(AND(COUNTIF(J$11:J165,J165)=1,J165&lt;&gt;"UK"),Y164+1,Y164)</f>
        <v>11</v>
      </c>
    </row>
    <row r="166" spans="2:25" s="99" customFormat="1" x14ac:dyDescent="0.25">
      <c r="B166" s="109"/>
      <c r="C166" s="299"/>
      <c r="D166" s="230"/>
      <c r="E166" s="523" t="str">
        <f>IFERROR(VLOOKUP($D166,'START - AWARD DETAILS'!$C$21:$F$40,2,0),"")</f>
        <v/>
      </c>
      <c r="F166" s="274" t="str">
        <f>IFERROR(VLOOKUP($D166,'START - AWARD DETAILS'!$C$21:$F$40,3,0),"")</f>
        <v/>
      </c>
      <c r="G166" s="274" t="str">
        <f>IFERROR(VLOOKUP($D166,'START - AWARD DETAILS'!$C$21:$G$40,4,0),"")</f>
        <v/>
      </c>
      <c r="H166" s="274" t="str">
        <f>IFERROR(VLOOKUP($D166,'START - AWARD DETAILS'!$C$21:$G$40,5,0),"")</f>
        <v/>
      </c>
      <c r="I166" s="477"/>
      <c r="J166" s="230"/>
      <c r="K166" s="230"/>
      <c r="L166" s="283"/>
      <c r="M166" s="279"/>
      <c r="N166" s="320">
        <f t="shared" si="6"/>
        <v>0</v>
      </c>
      <c r="O166" s="321">
        <f t="shared" si="5"/>
        <v>1</v>
      </c>
      <c r="P166" s="252"/>
      <c r="Q166" s="143"/>
      <c r="T166" s="352">
        <f>IF(COUNTIF(D$11:D166,D166)=1,T165+1,T165)</f>
        <v>6</v>
      </c>
      <c r="U166" s="99">
        <f>IF(COUNTIF(J$11:J166,J166)=1,U165+1,U165)</f>
        <v>11</v>
      </c>
      <c r="V166" s="99">
        <f>IF(COUNTIF(H$11:H166,H166)=1,V165+1,V165)</f>
        <v>4</v>
      </c>
      <c r="W166" s="99">
        <f>IF(COUNTIF(H$11:H166,H166)=1,W165+1,W165)</f>
        <v>4</v>
      </c>
      <c r="X166" s="503">
        <f>IF(COUNTIF(J$11:J166,J166)=1,X165+1,X165)</f>
        <v>11</v>
      </c>
      <c r="Y166" s="352">
        <f>IF(AND(COUNTIF(J$11:J166,J166)=1,J166&lt;&gt;"UK"),Y165+1,Y165)</f>
        <v>11</v>
      </c>
    </row>
    <row r="167" spans="2:25" s="99" customFormat="1" x14ac:dyDescent="0.25">
      <c r="B167" s="109"/>
      <c r="C167" s="299"/>
      <c r="D167" s="230"/>
      <c r="E167" s="523" t="str">
        <f>IFERROR(VLOOKUP($D167,'START - AWARD DETAILS'!$C$21:$F$40,2,0),"")</f>
        <v/>
      </c>
      <c r="F167" s="274" t="str">
        <f>IFERROR(VLOOKUP($D167,'START - AWARD DETAILS'!$C$21:$F$40,3,0),"")</f>
        <v/>
      </c>
      <c r="G167" s="274" t="str">
        <f>IFERROR(VLOOKUP($D167,'START - AWARD DETAILS'!$C$21:$G$40,4,0),"")</f>
        <v/>
      </c>
      <c r="H167" s="274" t="str">
        <f>IFERROR(VLOOKUP($D167,'START - AWARD DETAILS'!$C$21:$G$40,5,0),"")</f>
        <v/>
      </c>
      <c r="I167" s="477"/>
      <c r="J167" s="230"/>
      <c r="K167" s="230"/>
      <c r="L167" s="283"/>
      <c r="M167" s="279"/>
      <c r="N167" s="320">
        <f t="shared" si="6"/>
        <v>0</v>
      </c>
      <c r="O167" s="321">
        <f t="shared" si="5"/>
        <v>1</v>
      </c>
      <c r="P167" s="252"/>
      <c r="Q167" s="143"/>
      <c r="T167" s="352">
        <f>IF(COUNTIF(D$11:D167,D167)=1,T166+1,T166)</f>
        <v>6</v>
      </c>
      <c r="U167" s="99">
        <f>IF(COUNTIF(J$11:J167,J167)=1,U166+1,U166)</f>
        <v>11</v>
      </c>
      <c r="V167" s="99">
        <f>IF(COUNTIF(H$11:H167,H167)=1,V166+1,V166)</f>
        <v>4</v>
      </c>
      <c r="W167" s="99">
        <f>IF(COUNTIF(H$11:H167,H167)=1,W166+1,W166)</f>
        <v>4</v>
      </c>
      <c r="X167" s="503">
        <f>IF(COUNTIF(J$11:J167,J167)=1,X166+1,X166)</f>
        <v>11</v>
      </c>
      <c r="Y167" s="352">
        <f>IF(AND(COUNTIF(J$11:J167,J167)=1,J167&lt;&gt;"UK"),Y166+1,Y166)</f>
        <v>11</v>
      </c>
    </row>
    <row r="168" spans="2:25" s="99" customFormat="1" x14ac:dyDescent="0.25">
      <c r="B168" s="109"/>
      <c r="C168" s="299"/>
      <c r="D168" s="230"/>
      <c r="E168" s="523" t="str">
        <f>IFERROR(VLOOKUP($D168,'START - AWARD DETAILS'!$C$21:$F$40,2,0),"")</f>
        <v/>
      </c>
      <c r="F168" s="274" t="str">
        <f>IFERROR(VLOOKUP($D168,'START - AWARD DETAILS'!$C$21:$F$40,3,0),"")</f>
        <v/>
      </c>
      <c r="G168" s="274" t="str">
        <f>IFERROR(VLOOKUP($D168,'START - AWARD DETAILS'!$C$21:$G$40,4,0),"")</f>
        <v/>
      </c>
      <c r="H168" s="274" t="str">
        <f>IFERROR(VLOOKUP($D168,'START - AWARD DETAILS'!$C$21:$G$40,5,0),"")</f>
        <v/>
      </c>
      <c r="I168" s="477"/>
      <c r="J168" s="230"/>
      <c r="K168" s="230"/>
      <c r="L168" s="283"/>
      <c r="M168" s="279"/>
      <c r="N168" s="320">
        <f t="shared" si="6"/>
        <v>0</v>
      </c>
      <c r="O168" s="321">
        <f t="shared" si="5"/>
        <v>1</v>
      </c>
      <c r="P168" s="252"/>
      <c r="Q168" s="143"/>
      <c r="T168" s="352">
        <f>IF(COUNTIF(D$11:D168,D168)=1,T167+1,T167)</f>
        <v>6</v>
      </c>
      <c r="U168" s="99">
        <f>IF(COUNTIF(J$11:J168,J168)=1,U167+1,U167)</f>
        <v>11</v>
      </c>
      <c r="V168" s="99">
        <f>IF(COUNTIF(H$11:H168,H168)=1,V167+1,V167)</f>
        <v>4</v>
      </c>
      <c r="W168" s="99">
        <f>IF(COUNTIF(H$11:H168,H168)=1,W167+1,W167)</f>
        <v>4</v>
      </c>
      <c r="X168" s="503">
        <f>IF(COUNTIF(J$11:J168,J168)=1,X167+1,X167)</f>
        <v>11</v>
      </c>
      <c r="Y168" s="352">
        <f>IF(AND(COUNTIF(J$11:J168,J168)=1,J168&lt;&gt;"UK"),Y167+1,Y167)</f>
        <v>11</v>
      </c>
    </row>
    <row r="169" spans="2:25" s="99" customFormat="1" x14ac:dyDescent="0.25">
      <c r="B169" s="109"/>
      <c r="C169" s="299"/>
      <c r="D169" s="230"/>
      <c r="E169" s="523" t="str">
        <f>IFERROR(VLOOKUP($D169,'START - AWARD DETAILS'!$C$21:$F$40,2,0),"")</f>
        <v/>
      </c>
      <c r="F169" s="274" t="str">
        <f>IFERROR(VLOOKUP($D169,'START - AWARD DETAILS'!$C$21:$F$40,3,0),"")</f>
        <v/>
      </c>
      <c r="G169" s="274" t="str">
        <f>IFERROR(VLOOKUP($D169,'START - AWARD DETAILS'!$C$21:$G$40,4,0),"")</f>
        <v/>
      </c>
      <c r="H169" s="274" t="str">
        <f>IFERROR(VLOOKUP($D169,'START - AWARD DETAILS'!$C$21:$G$40,5,0),"")</f>
        <v/>
      </c>
      <c r="I169" s="477"/>
      <c r="J169" s="230"/>
      <c r="K169" s="230"/>
      <c r="L169" s="283"/>
      <c r="M169" s="279"/>
      <c r="N169" s="320">
        <f t="shared" si="6"/>
        <v>0</v>
      </c>
      <c r="O169" s="321">
        <f t="shared" si="5"/>
        <v>1</v>
      </c>
      <c r="P169" s="252"/>
      <c r="Q169" s="143"/>
      <c r="T169" s="352">
        <f>IF(COUNTIF(D$11:D169,D169)=1,T168+1,T168)</f>
        <v>6</v>
      </c>
      <c r="U169" s="99">
        <f>IF(COUNTIF(J$11:J169,J169)=1,U168+1,U168)</f>
        <v>11</v>
      </c>
      <c r="V169" s="99">
        <f>IF(COUNTIF(H$11:H169,H169)=1,V168+1,V168)</f>
        <v>4</v>
      </c>
      <c r="W169" s="99">
        <f>IF(COUNTIF(H$11:H169,H169)=1,W168+1,W168)</f>
        <v>4</v>
      </c>
      <c r="X169" s="503">
        <f>IF(COUNTIF(J$11:J169,J169)=1,X168+1,X168)</f>
        <v>11</v>
      </c>
      <c r="Y169" s="352">
        <f>IF(AND(COUNTIF(J$11:J169,J169)=1,J169&lt;&gt;"UK"),Y168+1,Y168)</f>
        <v>11</v>
      </c>
    </row>
    <row r="170" spans="2:25" s="99" customFormat="1" x14ac:dyDescent="0.25">
      <c r="B170" s="109"/>
      <c r="C170" s="299"/>
      <c r="D170" s="230"/>
      <c r="E170" s="523" t="str">
        <f>IFERROR(VLOOKUP($D170,'START - AWARD DETAILS'!$C$21:$F$40,2,0),"")</f>
        <v/>
      </c>
      <c r="F170" s="274" t="str">
        <f>IFERROR(VLOOKUP($D170,'START - AWARD DETAILS'!$C$21:$F$40,3,0),"")</f>
        <v/>
      </c>
      <c r="G170" s="274" t="str">
        <f>IFERROR(VLOOKUP($D170,'START - AWARD DETAILS'!$C$21:$G$40,4,0),"")</f>
        <v/>
      </c>
      <c r="H170" s="274" t="str">
        <f>IFERROR(VLOOKUP($D170,'START - AWARD DETAILS'!$C$21:$G$40,5,0),"")</f>
        <v/>
      </c>
      <c r="I170" s="477"/>
      <c r="J170" s="230"/>
      <c r="K170" s="230"/>
      <c r="L170" s="283"/>
      <c r="M170" s="279"/>
      <c r="N170" s="320">
        <f t="shared" si="6"/>
        <v>0</v>
      </c>
      <c r="O170" s="321">
        <f t="shared" si="5"/>
        <v>1</v>
      </c>
      <c r="P170" s="252"/>
      <c r="Q170" s="143"/>
      <c r="T170" s="352">
        <f>IF(COUNTIF(D$11:D170,D170)=1,T169+1,T169)</f>
        <v>6</v>
      </c>
      <c r="U170" s="99">
        <f>IF(COUNTIF(J$11:J170,J170)=1,U169+1,U169)</f>
        <v>11</v>
      </c>
      <c r="V170" s="99">
        <f>IF(COUNTIF(H$11:H170,H170)=1,V169+1,V169)</f>
        <v>4</v>
      </c>
      <c r="W170" s="99">
        <f>IF(COUNTIF(H$11:H170,H170)=1,W169+1,W169)</f>
        <v>4</v>
      </c>
      <c r="X170" s="503">
        <f>IF(COUNTIF(J$11:J170,J170)=1,X169+1,X169)</f>
        <v>11</v>
      </c>
      <c r="Y170" s="352">
        <f>IF(AND(COUNTIF(J$11:J170,J170)=1,J170&lt;&gt;"UK"),Y169+1,Y169)</f>
        <v>11</v>
      </c>
    </row>
    <row r="171" spans="2:25" s="99" customFormat="1" x14ac:dyDescent="0.25">
      <c r="B171" s="109"/>
      <c r="C171" s="299"/>
      <c r="D171" s="230"/>
      <c r="E171" s="523" t="str">
        <f>IFERROR(VLOOKUP($D171,'START - AWARD DETAILS'!$C$21:$F$40,2,0),"")</f>
        <v/>
      </c>
      <c r="F171" s="274" t="str">
        <f>IFERROR(VLOOKUP($D171,'START - AWARD DETAILS'!$C$21:$F$40,3,0),"")</f>
        <v/>
      </c>
      <c r="G171" s="274" t="str">
        <f>IFERROR(VLOOKUP($D171,'START - AWARD DETAILS'!$C$21:$G$40,4,0),"")</f>
        <v/>
      </c>
      <c r="H171" s="274" t="str">
        <f>IFERROR(VLOOKUP($D171,'START - AWARD DETAILS'!$C$21:$G$40,5,0),"")</f>
        <v/>
      </c>
      <c r="I171" s="477"/>
      <c r="J171" s="230"/>
      <c r="K171" s="230"/>
      <c r="L171" s="283"/>
      <c r="M171" s="279"/>
      <c r="N171" s="320">
        <f t="shared" si="6"/>
        <v>0</v>
      </c>
      <c r="O171" s="321">
        <f t="shared" si="5"/>
        <v>1</v>
      </c>
      <c r="P171" s="252"/>
      <c r="Q171" s="143"/>
      <c r="T171" s="352">
        <f>IF(COUNTIF(D$11:D171,D171)=1,T170+1,T170)</f>
        <v>6</v>
      </c>
      <c r="U171" s="99">
        <f>IF(COUNTIF(J$11:J171,J171)=1,U170+1,U170)</f>
        <v>11</v>
      </c>
      <c r="V171" s="99">
        <f>IF(COUNTIF(H$11:H171,H171)=1,V170+1,V170)</f>
        <v>4</v>
      </c>
      <c r="W171" s="99">
        <f>IF(COUNTIF(H$11:H171,H171)=1,W170+1,W170)</f>
        <v>4</v>
      </c>
      <c r="X171" s="503">
        <f>IF(COUNTIF(J$11:J171,J171)=1,X170+1,X170)</f>
        <v>11</v>
      </c>
      <c r="Y171" s="352">
        <f>IF(AND(COUNTIF(J$11:J171,J171)=1,J171&lt;&gt;"UK"),Y170+1,Y170)</f>
        <v>11</v>
      </c>
    </row>
    <row r="172" spans="2:25" s="99" customFormat="1" x14ac:dyDescent="0.25">
      <c r="B172" s="109"/>
      <c r="C172" s="299"/>
      <c r="D172" s="230"/>
      <c r="E172" s="523" t="str">
        <f>IFERROR(VLOOKUP($D172,'START - AWARD DETAILS'!$C$21:$F$40,2,0),"")</f>
        <v/>
      </c>
      <c r="F172" s="274" t="str">
        <f>IFERROR(VLOOKUP($D172,'START - AWARD DETAILS'!$C$21:$F$40,3,0),"")</f>
        <v/>
      </c>
      <c r="G172" s="274" t="str">
        <f>IFERROR(VLOOKUP($D172,'START - AWARD DETAILS'!$C$21:$G$40,4,0),"")</f>
        <v/>
      </c>
      <c r="H172" s="274" t="str">
        <f>IFERROR(VLOOKUP($D172,'START - AWARD DETAILS'!$C$21:$G$40,5,0),"")</f>
        <v/>
      </c>
      <c r="I172" s="477"/>
      <c r="J172" s="230"/>
      <c r="K172" s="230"/>
      <c r="L172" s="283"/>
      <c r="M172" s="279"/>
      <c r="N172" s="320">
        <f t="shared" si="6"/>
        <v>0</v>
      </c>
      <c r="O172" s="321">
        <f t="shared" si="5"/>
        <v>1</v>
      </c>
      <c r="P172" s="252"/>
      <c r="Q172" s="143"/>
      <c r="T172" s="352">
        <f>IF(COUNTIF(D$11:D172,D172)=1,T171+1,T171)</f>
        <v>6</v>
      </c>
      <c r="U172" s="99">
        <f>IF(COUNTIF(J$11:J172,J172)=1,U171+1,U171)</f>
        <v>11</v>
      </c>
      <c r="V172" s="99">
        <f>IF(COUNTIF(H$11:H172,H172)=1,V171+1,V171)</f>
        <v>4</v>
      </c>
      <c r="W172" s="99">
        <f>IF(COUNTIF(H$11:H172,H172)=1,W171+1,W171)</f>
        <v>4</v>
      </c>
      <c r="X172" s="503">
        <f>IF(COUNTIF(J$11:J172,J172)=1,X171+1,X171)</f>
        <v>11</v>
      </c>
      <c r="Y172" s="352">
        <f>IF(AND(COUNTIF(J$11:J172,J172)=1,J172&lt;&gt;"UK"),Y171+1,Y171)</f>
        <v>11</v>
      </c>
    </row>
    <row r="173" spans="2:25" s="99" customFormat="1" x14ac:dyDescent="0.25">
      <c r="B173" s="109"/>
      <c r="C173" s="299"/>
      <c r="D173" s="230"/>
      <c r="E173" s="523" t="str">
        <f>IFERROR(VLOOKUP($D173,'START - AWARD DETAILS'!$C$21:$F$40,2,0),"")</f>
        <v/>
      </c>
      <c r="F173" s="274" t="str">
        <f>IFERROR(VLOOKUP($D173,'START - AWARD DETAILS'!$C$21:$F$40,3,0),"")</f>
        <v/>
      </c>
      <c r="G173" s="274" t="str">
        <f>IFERROR(VLOOKUP($D173,'START - AWARD DETAILS'!$C$21:$G$40,4,0),"")</f>
        <v/>
      </c>
      <c r="H173" s="274" t="str">
        <f>IFERROR(VLOOKUP($D173,'START - AWARD DETAILS'!$C$21:$G$40,5,0),"")</f>
        <v/>
      </c>
      <c r="I173" s="477"/>
      <c r="J173" s="230"/>
      <c r="K173" s="230"/>
      <c r="L173" s="283"/>
      <c r="M173" s="279"/>
      <c r="N173" s="320">
        <f t="shared" si="6"/>
        <v>0</v>
      </c>
      <c r="O173" s="321">
        <f t="shared" si="5"/>
        <v>1</v>
      </c>
      <c r="P173" s="252"/>
      <c r="Q173" s="143"/>
      <c r="T173" s="352">
        <f>IF(COUNTIF(D$11:D173,D173)=1,T172+1,T172)</f>
        <v>6</v>
      </c>
      <c r="U173" s="99">
        <f>IF(COUNTIF(J$11:J173,J173)=1,U172+1,U172)</f>
        <v>11</v>
      </c>
      <c r="V173" s="99">
        <f>IF(COUNTIF(H$11:H173,H173)=1,V172+1,V172)</f>
        <v>4</v>
      </c>
      <c r="W173" s="99">
        <f>IF(COUNTIF(H$11:H173,H173)=1,W172+1,W172)</f>
        <v>4</v>
      </c>
      <c r="X173" s="503">
        <f>IF(COUNTIF(J$11:J173,J173)=1,X172+1,X172)</f>
        <v>11</v>
      </c>
      <c r="Y173" s="352">
        <f>IF(AND(COUNTIF(J$11:J173,J173)=1,J173&lt;&gt;"UK"),Y172+1,Y172)</f>
        <v>11</v>
      </c>
    </row>
    <row r="174" spans="2:25" s="99" customFormat="1" x14ac:dyDescent="0.25">
      <c r="B174" s="109"/>
      <c r="C174" s="299"/>
      <c r="D174" s="230"/>
      <c r="E174" s="523" t="str">
        <f>IFERROR(VLOOKUP($D174,'START - AWARD DETAILS'!$C$21:$F$40,2,0),"")</f>
        <v/>
      </c>
      <c r="F174" s="274" t="str">
        <f>IFERROR(VLOOKUP($D174,'START - AWARD DETAILS'!$C$21:$F$40,3,0),"")</f>
        <v/>
      </c>
      <c r="G174" s="274" t="str">
        <f>IFERROR(VLOOKUP($D174,'START - AWARD DETAILS'!$C$21:$G$40,4,0),"")</f>
        <v/>
      </c>
      <c r="H174" s="274" t="str">
        <f>IFERROR(VLOOKUP($D174,'START - AWARD DETAILS'!$C$21:$G$40,5,0),"")</f>
        <v/>
      </c>
      <c r="I174" s="477"/>
      <c r="J174" s="230"/>
      <c r="K174" s="230"/>
      <c r="L174" s="283"/>
      <c r="M174" s="279"/>
      <c r="N174" s="320">
        <f t="shared" si="6"/>
        <v>0</v>
      </c>
      <c r="O174" s="321">
        <f t="shared" si="5"/>
        <v>1</v>
      </c>
      <c r="P174" s="252"/>
      <c r="Q174" s="143"/>
      <c r="T174" s="352">
        <f>IF(COUNTIF(D$11:D174,D174)=1,T173+1,T173)</f>
        <v>6</v>
      </c>
      <c r="U174" s="99">
        <f>IF(COUNTIF(J$11:J174,J174)=1,U173+1,U173)</f>
        <v>11</v>
      </c>
      <c r="V174" s="99">
        <f>IF(COUNTIF(H$11:H174,H174)=1,V173+1,V173)</f>
        <v>4</v>
      </c>
      <c r="W174" s="99">
        <f>IF(COUNTIF(H$11:H174,H174)=1,W173+1,W173)</f>
        <v>4</v>
      </c>
      <c r="X174" s="503">
        <f>IF(COUNTIF(J$11:J174,J174)=1,X173+1,X173)</f>
        <v>11</v>
      </c>
      <c r="Y174" s="352">
        <f>IF(AND(COUNTIF(J$11:J174,J174)=1,J174&lt;&gt;"UK"),Y173+1,Y173)</f>
        <v>11</v>
      </c>
    </row>
    <row r="175" spans="2:25" s="99" customFormat="1" x14ac:dyDescent="0.25">
      <c r="B175" s="109"/>
      <c r="C175" s="300"/>
      <c r="D175" s="230"/>
      <c r="E175" s="523" t="str">
        <f>IFERROR(VLOOKUP($D175,'START - AWARD DETAILS'!$C$21:$F$40,2,0),"")</f>
        <v/>
      </c>
      <c r="F175" s="274" t="str">
        <f>IFERROR(VLOOKUP($D175,'START - AWARD DETAILS'!$C$21:$F$40,3,0),"")</f>
        <v/>
      </c>
      <c r="G175" s="274" t="str">
        <f>IFERROR(VLOOKUP($D175,'START - AWARD DETAILS'!$C$21:$G$40,4,0),"")</f>
        <v/>
      </c>
      <c r="H175" s="274" t="str">
        <f>IFERROR(VLOOKUP($D175,'START - AWARD DETAILS'!$C$21:$G$40,5,0),"")</f>
        <v/>
      </c>
      <c r="I175" s="477"/>
      <c r="J175" s="230"/>
      <c r="K175" s="230"/>
      <c r="L175" s="283"/>
      <c r="M175" s="279"/>
      <c r="N175" s="320">
        <f t="shared" si="6"/>
        <v>0</v>
      </c>
      <c r="O175" s="321">
        <f t="shared" si="5"/>
        <v>1</v>
      </c>
      <c r="P175" s="252"/>
      <c r="Q175" s="143"/>
      <c r="T175" s="352">
        <f>IF(COUNTIF(D$11:D175,D175)=1,T174+1,T174)</f>
        <v>6</v>
      </c>
      <c r="U175" s="99">
        <f>IF(COUNTIF(J$11:J175,J175)=1,U174+1,U174)</f>
        <v>11</v>
      </c>
      <c r="V175" s="99">
        <f>IF(COUNTIF(H$11:H175,H175)=1,V174+1,V174)</f>
        <v>4</v>
      </c>
      <c r="W175" s="99">
        <f>IF(COUNTIF(H$11:H175,H175)=1,W174+1,W174)</f>
        <v>4</v>
      </c>
      <c r="X175" s="503">
        <f>IF(COUNTIF(J$11:J175,J175)=1,X174+1,X174)</f>
        <v>11</v>
      </c>
      <c r="Y175" s="352">
        <f>IF(AND(COUNTIF(J$11:J175,J175)=1,J175&lt;&gt;"UK"),Y174+1,Y174)</f>
        <v>11</v>
      </c>
    </row>
    <row r="176" spans="2:25" s="99" customFormat="1" x14ac:dyDescent="0.25">
      <c r="B176" s="109"/>
      <c r="C176" s="300"/>
      <c r="D176" s="230"/>
      <c r="E176" s="523" t="str">
        <f>IFERROR(VLOOKUP($D176,'START - AWARD DETAILS'!$C$21:$F$40,2,0),"")</f>
        <v/>
      </c>
      <c r="F176" s="274" t="str">
        <f>IFERROR(VLOOKUP($D176,'START - AWARD DETAILS'!$C$21:$F$40,3,0),"")</f>
        <v/>
      </c>
      <c r="G176" s="274" t="str">
        <f>IFERROR(VLOOKUP($D176,'START - AWARD DETAILS'!$C$21:$G$40,4,0),"")</f>
        <v/>
      </c>
      <c r="H176" s="274" t="str">
        <f>IFERROR(VLOOKUP($D176,'START - AWARD DETAILS'!$C$21:$G$40,5,0),"")</f>
        <v/>
      </c>
      <c r="I176" s="477"/>
      <c r="J176" s="230"/>
      <c r="K176" s="230"/>
      <c r="L176" s="283"/>
      <c r="M176" s="279"/>
      <c r="N176" s="320">
        <f t="shared" si="6"/>
        <v>0</v>
      </c>
      <c r="O176" s="321">
        <f t="shared" si="5"/>
        <v>1</v>
      </c>
      <c r="P176" s="252"/>
      <c r="Q176" s="143"/>
      <c r="T176" s="352">
        <f>IF(COUNTIF(D$11:D176,D176)=1,T175+1,T175)</f>
        <v>6</v>
      </c>
      <c r="U176" s="99">
        <f>IF(COUNTIF(J$11:J176,J176)=1,U175+1,U175)</f>
        <v>11</v>
      </c>
      <c r="V176" s="99">
        <f>IF(COUNTIF(H$11:H176,H176)=1,V175+1,V175)</f>
        <v>4</v>
      </c>
      <c r="W176" s="99">
        <f>IF(COUNTIF(H$11:H176,H176)=1,W175+1,W175)</f>
        <v>4</v>
      </c>
      <c r="X176" s="503">
        <f>IF(COUNTIF(J$11:J176,J176)=1,X175+1,X175)</f>
        <v>11</v>
      </c>
      <c r="Y176" s="352">
        <f>IF(AND(COUNTIF(J$11:J176,J176)=1,J176&lt;&gt;"UK"),Y175+1,Y175)</f>
        <v>11</v>
      </c>
    </row>
    <row r="177" spans="2:25" s="99" customFormat="1" x14ac:dyDescent="0.25">
      <c r="B177" s="109"/>
      <c r="C177" s="300"/>
      <c r="D177" s="230"/>
      <c r="E177" s="523" t="str">
        <f>IFERROR(VLOOKUP($D177,'START - AWARD DETAILS'!$C$21:$F$40,2,0),"")</f>
        <v/>
      </c>
      <c r="F177" s="274" t="str">
        <f>IFERROR(VLOOKUP($D177,'START - AWARD DETAILS'!$C$21:$F$40,3,0),"")</f>
        <v/>
      </c>
      <c r="G177" s="274" t="str">
        <f>IFERROR(VLOOKUP($D177,'START - AWARD DETAILS'!$C$21:$G$40,4,0),"")</f>
        <v/>
      </c>
      <c r="H177" s="274" t="str">
        <f>IFERROR(VLOOKUP($D177,'START - AWARD DETAILS'!$C$21:$G$40,5,0),"")</f>
        <v/>
      </c>
      <c r="I177" s="477"/>
      <c r="J177" s="230"/>
      <c r="K177" s="230"/>
      <c r="L177" s="283"/>
      <c r="M177" s="279"/>
      <c r="N177" s="320">
        <f t="shared" si="6"/>
        <v>0</v>
      </c>
      <c r="O177" s="321">
        <f t="shared" si="5"/>
        <v>1</v>
      </c>
      <c r="P177" s="252"/>
      <c r="Q177" s="143"/>
      <c r="T177" s="352">
        <f>IF(COUNTIF(D$11:D177,D177)=1,T176+1,T176)</f>
        <v>6</v>
      </c>
      <c r="U177" s="99">
        <f>IF(COUNTIF(J$11:J177,J177)=1,U176+1,U176)</f>
        <v>11</v>
      </c>
      <c r="V177" s="99">
        <f>IF(COUNTIF(H$11:H177,H177)=1,V176+1,V176)</f>
        <v>4</v>
      </c>
      <c r="W177" s="99">
        <f>IF(COUNTIF(H$11:H177,H177)=1,W176+1,W176)</f>
        <v>4</v>
      </c>
      <c r="X177" s="503">
        <f>IF(COUNTIF(J$11:J177,J177)=1,X176+1,X176)</f>
        <v>11</v>
      </c>
      <c r="Y177" s="352">
        <f>IF(AND(COUNTIF(J$11:J177,J177)=1,J177&lt;&gt;"UK"),Y176+1,Y176)</f>
        <v>11</v>
      </c>
    </row>
    <row r="178" spans="2:25" s="99" customFormat="1" x14ac:dyDescent="0.25">
      <c r="B178" s="109"/>
      <c r="C178" s="300"/>
      <c r="D178" s="230"/>
      <c r="E178" s="523" t="str">
        <f>IFERROR(VLOOKUP($D178,'START - AWARD DETAILS'!$C$21:$F$40,2,0),"")</f>
        <v/>
      </c>
      <c r="F178" s="274" t="str">
        <f>IFERROR(VLOOKUP($D178,'START - AWARD DETAILS'!$C$21:$F$40,3,0),"")</f>
        <v/>
      </c>
      <c r="G178" s="274" t="str">
        <f>IFERROR(VLOOKUP($D178,'START - AWARD DETAILS'!$C$21:$G$40,4,0),"")</f>
        <v/>
      </c>
      <c r="H178" s="274" t="str">
        <f>IFERROR(VLOOKUP($D178,'START - AWARD DETAILS'!$C$21:$G$40,5,0),"")</f>
        <v/>
      </c>
      <c r="I178" s="477"/>
      <c r="J178" s="230"/>
      <c r="K178" s="230"/>
      <c r="L178" s="283"/>
      <c r="M178" s="279"/>
      <c r="N178" s="320">
        <f t="shared" si="6"/>
        <v>0</v>
      </c>
      <c r="O178" s="321">
        <f t="shared" si="5"/>
        <v>1</v>
      </c>
      <c r="P178" s="252"/>
      <c r="Q178" s="143"/>
      <c r="T178" s="352">
        <f>IF(COUNTIF(D$11:D178,D178)=1,T177+1,T177)</f>
        <v>6</v>
      </c>
      <c r="U178" s="99">
        <f>IF(COUNTIF(J$11:J178,J178)=1,U177+1,U177)</f>
        <v>11</v>
      </c>
      <c r="V178" s="99">
        <f>IF(COUNTIF(H$11:H178,H178)=1,V177+1,V177)</f>
        <v>4</v>
      </c>
      <c r="W178" s="99">
        <f>IF(COUNTIF(H$11:H178,H178)=1,W177+1,W177)</f>
        <v>4</v>
      </c>
      <c r="X178" s="503">
        <f>IF(COUNTIF(J$11:J178,J178)=1,X177+1,X177)</f>
        <v>11</v>
      </c>
      <c r="Y178" s="352">
        <f>IF(AND(COUNTIF(J$11:J178,J178)=1,J178&lt;&gt;"UK"),Y177+1,Y177)</f>
        <v>11</v>
      </c>
    </row>
    <row r="179" spans="2:25" s="99" customFormat="1" x14ac:dyDescent="0.25">
      <c r="B179" s="109"/>
      <c r="C179" s="300"/>
      <c r="D179" s="230"/>
      <c r="E179" s="523" t="str">
        <f>IFERROR(VLOOKUP($D179,'START - AWARD DETAILS'!$C$21:$F$40,2,0),"")</f>
        <v/>
      </c>
      <c r="F179" s="274" t="str">
        <f>IFERROR(VLOOKUP($D179,'START - AWARD DETAILS'!$C$21:$F$40,3,0),"")</f>
        <v/>
      </c>
      <c r="G179" s="274" t="str">
        <f>IFERROR(VLOOKUP($D179,'START - AWARD DETAILS'!$C$21:$G$40,4,0),"")</f>
        <v/>
      </c>
      <c r="H179" s="274" t="str">
        <f>IFERROR(VLOOKUP($D179,'START - AWARD DETAILS'!$C$21:$G$40,5,0),"")</f>
        <v/>
      </c>
      <c r="I179" s="477"/>
      <c r="J179" s="230"/>
      <c r="K179" s="230"/>
      <c r="L179" s="283"/>
      <c r="M179" s="279"/>
      <c r="N179" s="320">
        <f t="shared" si="6"/>
        <v>0</v>
      </c>
      <c r="O179" s="321">
        <f t="shared" si="5"/>
        <v>1</v>
      </c>
      <c r="P179" s="252"/>
      <c r="Q179" s="143"/>
      <c r="T179" s="352">
        <f>IF(COUNTIF(D$11:D179,D179)=1,T178+1,T178)</f>
        <v>6</v>
      </c>
      <c r="U179" s="99">
        <f>IF(COUNTIF(J$11:J179,J179)=1,U178+1,U178)</f>
        <v>11</v>
      </c>
      <c r="V179" s="99">
        <f>IF(COUNTIF(H$11:H179,H179)=1,V178+1,V178)</f>
        <v>4</v>
      </c>
      <c r="W179" s="99">
        <f>IF(COUNTIF(H$11:H179,H179)=1,W178+1,W178)</f>
        <v>4</v>
      </c>
      <c r="X179" s="503">
        <f>IF(COUNTIF(J$11:J179,J179)=1,X178+1,X178)</f>
        <v>11</v>
      </c>
      <c r="Y179" s="352">
        <f>IF(AND(COUNTIF(J$11:J179,J179)=1,J179&lt;&gt;"UK"),Y178+1,Y178)</f>
        <v>11</v>
      </c>
    </row>
    <row r="180" spans="2:25" s="99" customFormat="1" x14ac:dyDescent="0.25">
      <c r="B180" s="109"/>
      <c r="C180" s="300"/>
      <c r="D180" s="230"/>
      <c r="E180" s="523" t="str">
        <f>IFERROR(VLOOKUP($D180,'START - AWARD DETAILS'!$C$21:$F$40,2,0),"")</f>
        <v/>
      </c>
      <c r="F180" s="274" t="str">
        <f>IFERROR(VLOOKUP($D180,'START - AWARD DETAILS'!$C$21:$F$40,3,0),"")</f>
        <v/>
      </c>
      <c r="G180" s="274" t="str">
        <f>IFERROR(VLOOKUP($D180,'START - AWARD DETAILS'!$C$21:$G$40,4,0),"")</f>
        <v/>
      </c>
      <c r="H180" s="274" t="str">
        <f>IFERROR(VLOOKUP($D180,'START - AWARD DETAILS'!$C$21:$G$40,5,0),"")</f>
        <v/>
      </c>
      <c r="I180" s="477"/>
      <c r="J180" s="230"/>
      <c r="K180" s="230"/>
      <c r="L180" s="283"/>
      <c r="M180" s="279"/>
      <c r="N180" s="320">
        <f t="shared" si="6"/>
        <v>0</v>
      </c>
      <c r="O180" s="321">
        <f t="shared" si="5"/>
        <v>1</v>
      </c>
      <c r="P180" s="252"/>
      <c r="Q180" s="143"/>
      <c r="T180" s="352">
        <f>IF(COUNTIF(D$11:D180,D180)=1,T179+1,T179)</f>
        <v>6</v>
      </c>
      <c r="U180" s="99">
        <f>IF(COUNTIF(J$11:J180,J180)=1,U179+1,U179)</f>
        <v>11</v>
      </c>
      <c r="V180" s="99">
        <f>IF(COUNTIF(H$11:H180,H180)=1,V179+1,V179)</f>
        <v>4</v>
      </c>
      <c r="W180" s="99">
        <f>IF(COUNTIF(H$11:H180,H180)=1,W179+1,W179)</f>
        <v>4</v>
      </c>
      <c r="X180" s="503">
        <f>IF(COUNTIF(J$11:J180,J180)=1,X179+1,X179)</f>
        <v>11</v>
      </c>
      <c r="Y180" s="352">
        <f>IF(AND(COUNTIF(J$11:J180,J180)=1,J180&lt;&gt;"UK"),Y179+1,Y179)</f>
        <v>11</v>
      </c>
    </row>
    <row r="181" spans="2:25" s="99" customFormat="1" x14ac:dyDescent="0.25">
      <c r="B181" s="109"/>
      <c r="C181" s="300"/>
      <c r="D181" s="230"/>
      <c r="E181" s="523" t="str">
        <f>IFERROR(VLOOKUP($D181,'START - AWARD DETAILS'!$C$21:$F$40,2,0),"")</f>
        <v/>
      </c>
      <c r="F181" s="274" t="str">
        <f>IFERROR(VLOOKUP($D181,'START - AWARD DETAILS'!$C$21:$F$40,3,0),"")</f>
        <v/>
      </c>
      <c r="G181" s="274" t="str">
        <f>IFERROR(VLOOKUP($D181,'START - AWARD DETAILS'!$C$21:$G$40,4,0),"")</f>
        <v/>
      </c>
      <c r="H181" s="274" t="str">
        <f>IFERROR(VLOOKUP($D181,'START - AWARD DETAILS'!$C$21:$G$40,5,0),"")</f>
        <v/>
      </c>
      <c r="I181" s="477"/>
      <c r="J181" s="230"/>
      <c r="K181" s="230"/>
      <c r="L181" s="283"/>
      <c r="M181" s="279"/>
      <c r="N181" s="320">
        <f t="shared" si="6"/>
        <v>0</v>
      </c>
      <c r="O181" s="321">
        <f t="shared" si="5"/>
        <v>1</v>
      </c>
      <c r="P181" s="252"/>
      <c r="Q181" s="143"/>
      <c r="T181" s="352">
        <f>IF(COUNTIF(D$11:D181,D181)=1,T180+1,T180)</f>
        <v>6</v>
      </c>
      <c r="U181" s="99">
        <f>IF(COUNTIF(J$11:J181,J181)=1,U180+1,U180)</f>
        <v>11</v>
      </c>
      <c r="V181" s="99">
        <f>IF(COUNTIF(H$11:H181,H181)=1,V180+1,V180)</f>
        <v>4</v>
      </c>
      <c r="W181" s="99">
        <f>IF(COUNTIF(H$11:H181,H181)=1,W180+1,W180)</f>
        <v>4</v>
      </c>
      <c r="X181" s="503">
        <f>IF(COUNTIF(J$11:J181,J181)=1,X180+1,X180)</f>
        <v>11</v>
      </c>
      <c r="Y181" s="352">
        <f>IF(AND(COUNTIF(J$11:J181,J181)=1,J181&lt;&gt;"UK"),Y180+1,Y180)</f>
        <v>11</v>
      </c>
    </row>
    <row r="182" spans="2:25" s="99" customFormat="1" x14ac:dyDescent="0.25">
      <c r="B182" s="109"/>
      <c r="C182" s="300"/>
      <c r="D182" s="230"/>
      <c r="E182" s="523" t="str">
        <f>IFERROR(VLOOKUP($D182,'START - AWARD DETAILS'!$C$21:$F$40,2,0),"")</f>
        <v/>
      </c>
      <c r="F182" s="274" t="str">
        <f>IFERROR(VLOOKUP($D182,'START - AWARD DETAILS'!$C$21:$F$40,3,0),"")</f>
        <v/>
      </c>
      <c r="G182" s="274" t="str">
        <f>IFERROR(VLOOKUP($D182,'START - AWARD DETAILS'!$C$21:$G$40,4,0),"")</f>
        <v/>
      </c>
      <c r="H182" s="274" t="str">
        <f>IFERROR(VLOOKUP($D182,'START - AWARD DETAILS'!$C$21:$G$40,5,0),"")</f>
        <v/>
      </c>
      <c r="I182" s="477"/>
      <c r="J182" s="230"/>
      <c r="K182" s="230"/>
      <c r="L182" s="283"/>
      <c r="M182" s="279"/>
      <c r="N182" s="320">
        <f t="shared" si="6"/>
        <v>0</v>
      </c>
      <c r="O182" s="321">
        <f t="shared" si="5"/>
        <v>1</v>
      </c>
      <c r="P182" s="252"/>
      <c r="Q182" s="143"/>
      <c r="T182" s="352">
        <f>IF(COUNTIF(D$11:D182,D182)=1,T181+1,T181)</f>
        <v>6</v>
      </c>
      <c r="U182" s="99">
        <f>IF(COUNTIF(J$11:J182,J182)=1,U181+1,U181)</f>
        <v>11</v>
      </c>
      <c r="V182" s="99">
        <f>IF(COUNTIF(H$11:H182,H182)=1,V181+1,V181)</f>
        <v>4</v>
      </c>
      <c r="W182" s="99">
        <f>IF(COUNTIF(H$11:H182,H182)=1,W181+1,W181)</f>
        <v>4</v>
      </c>
      <c r="X182" s="503">
        <f>IF(COUNTIF(J$11:J182,J182)=1,X181+1,X181)</f>
        <v>11</v>
      </c>
      <c r="Y182" s="352">
        <f>IF(AND(COUNTIF(J$11:J182,J182)=1,J182&lt;&gt;"UK"),Y181+1,Y181)</f>
        <v>11</v>
      </c>
    </row>
    <row r="183" spans="2:25" s="99" customFormat="1" x14ac:dyDescent="0.25">
      <c r="B183" s="109"/>
      <c r="C183" s="300"/>
      <c r="D183" s="230"/>
      <c r="E183" s="523" t="str">
        <f>IFERROR(VLOOKUP($D183,'START - AWARD DETAILS'!$C$21:$F$40,2,0),"")</f>
        <v/>
      </c>
      <c r="F183" s="274" t="str">
        <f>IFERROR(VLOOKUP($D183,'START - AWARD DETAILS'!$C$21:$F$40,3,0),"")</f>
        <v/>
      </c>
      <c r="G183" s="274" t="str">
        <f>IFERROR(VLOOKUP($D183,'START - AWARD DETAILS'!$C$21:$G$40,4,0),"")</f>
        <v/>
      </c>
      <c r="H183" s="274" t="str">
        <f>IFERROR(VLOOKUP($D183,'START - AWARD DETAILS'!$C$21:$G$40,5,0),"")</f>
        <v/>
      </c>
      <c r="I183" s="477"/>
      <c r="J183" s="230"/>
      <c r="K183" s="230"/>
      <c r="L183" s="283"/>
      <c r="M183" s="279"/>
      <c r="N183" s="320">
        <f t="shared" si="6"/>
        <v>0</v>
      </c>
      <c r="O183" s="321">
        <f t="shared" si="5"/>
        <v>1</v>
      </c>
      <c r="P183" s="252"/>
      <c r="Q183" s="143"/>
      <c r="T183" s="352">
        <f>IF(COUNTIF(D$11:D183,D183)=1,T182+1,T182)</f>
        <v>6</v>
      </c>
      <c r="U183" s="99">
        <f>IF(COUNTIF(J$11:J183,J183)=1,U182+1,U182)</f>
        <v>11</v>
      </c>
      <c r="V183" s="99">
        <f>IF(COUNTIF(H$11:H183,H183)=1,V182+1,V182)</f>
        <v>4</v>
      </c>
      <c r="W183" s="99">
        <f>IF(COUNTIF(H$11:H183,H183)=1,W182+1,W182)</f>
        <v>4</v>
      </c>
      <c r="X183" s="503">
        <f>IF(COUNTIF(J$11:J183,J183)=1,X182+1,X182)</f>
        <v>11</v>
      </c>
      <c r="Y183" s="352">
        <f>IF(AND(COUNTIF(J$11:J183,J183)=1,J183&lt;&gt;"UK"),Y182+1,Y182)</f>
        <v>11</v>
      </c>
    </row>
    <row r="184" spans="2:25" s="99" customFormat="1" x14ac:dyDescent="0.25">
      <c r="B184" s="109"/>
      <c r="C184" s="300"/>
      <c r="D184" s="230"/>
      <c r="E184" s="523" t="str">
        <f>IFERROR(VLOOKUP($D184,'START - AWARD DETAILS'!$C$21:$F$40,2,0),"")</f>
        <v/>
      </c>
      <c r="F184" s="274" t="str">
        <f>IFERROR(VLOOKUP($D184,'START - AWARD DETAILS'!$C$21:$F$40,3,0),"")</f>
        <v/>
      </c>
      <c r="G184" s="274" t="str">
        <f>IFERROR(VLOOKUP($D184,'START - AWARD DETAILS'!$C$21:$G$40,4,0),"")</f>
        <v/>
      </c>
      <c r="H184" s="274" t="str">
        <f>IFERROR(VLOOKUP($D184,'START - AWARD DETAILS'!$C$21:$G$40,5,0),"")</f>
        <v/>
      </c>
      <c r="I184" s="477"/>
      <c r="J184" s="230"/>
      <c r="K184" s="230"/>
      <c r="L184" s="283"/>
      <c r="M184" s="279"/>
      <c r="N184" s="320">
        <f t="shared" si="6"/>
        <v>0</v>
      </c>
      <c r="O184" s="321">
        <f t="shared" si="5"/>
        <v>1</v>
      </c>
      <c r="P184" s="252"/>
      <c r="Q184" s="143"/>
      <c r="T184" s="352">
        <f>IF(COUNTIF(D$11:D184,D184)=1,T183+1,T183)</f>
        <v>6</v>
      </c>
      <c r="U184" s="99">
        <f>IF(COUNTIF(J$11:J184,J184)=1,U183+1,U183)</f>
        <v>11</v>
      </c>
      <c r="V184" s="99">
        <f>IF(COUNTIF(H$11:H184,H184)=1,V183+1,V183)</f>
        <v>4</v>
      </c>
      <c r="W184" s="99">
        <f>IF(COUNTIF(H$11:H184,H184)=1,W183+1,W183)</f>
        <v>4</v>
      </c>
      <c r="X184" s="503">
        <f>IF(COUNTIF(J$11:J184,J184)=1,X183+1,X183)</f>
        <v>11</v>
      </c>
      <c r="Y184" s="352">
        <f>IF(AND(COUNTIF(J$11:J184,J184)=1,J184&lt;&gt;"UK"),Y183+1,Y183)</f>
        <v>11</v>
      </c>
    </row>
    <row r="185" spans="2:25" s="99" customFormat="1" x14ac:dyDescent="0.25">
      <c r="B185" s="109"/>
      <c r="C185" s="300"/>
      <c r="D185" s="230"/>
      <c r="E185" s="523" t="str">
        <f>IFERROR(VLOOKUP($D185,'START - AWARD DETAILS'!$C$21:$F$40,2,0),"")</f>
        <v/>
      </c>
      <c r="F185" s="274" t="str">
        <f>IFERROR(VLOOKUP($D185,'START - AWARD DETAILS'!$C$21:$F$40,3,0),"")</f>
        <v/>
      </c>
      <c r="G185" s="274" t="str">
        <f>IFERROR(VLOOKUP($D185,'START - AWARD DETAILS'!$C$21:$G$40,4,0),"")</f>
        <v/>
      </c>
      <c r="H185" s="274" t="str">
        <f>IFERROR(VLOOKUP($D185,'START - AWARD DETAILS'!$C$21:$G$40,5,0),"")</f>
        <v/>
      </c>
      <c r="I185" s="477"/>
      <c r="J185" s="230"/>
      <c r="K185" s="230"/>
      <c r="L185" s="283"/>
      <c r="M185" s="279"/>
      <c r="N185" s="320">
        <f t="shared" si="6"/>
        <v>0</v>
      </c>
      <c r="O185" s="321">
        <f t="shared" si="5"/>
        <v>1</v>
      </c>
      <c r="P185" s="252"/>
      <c r="Q185" s="143"/>
      <c r="T185" s="352">
        <f>IF(COUNTIF(D$11:D185,D185)=1,T184+1,T184)</f>
        <v>6</v>
      </c>
      <c r="U185" s="99">
        <f>IF(COUNTIF(J$11:J185,J185)=1,U184+1,U184)</f>
        <v>11</v>
      </c>
      <c r="V185" s="99">
        <f>IF(COUNTIF(H$11:H185,H185)=1,V184+1,V184)</f>
        <v>4</v>
      </c>
      <c r="W185" s="99">
        <f>IF(COUNTIF(H$11:H185,H185)=1,W184+1,W184)</f>
        <v>4</v>
      </c>
      <c r="X185" s="503">
        <f>IF(COUNTIF(J$11:J185,J185)=1,X184+1,X184)</f>
        <v>11</v>
      </c>
      <c r="Y185" s="352">
        <f>IF(AND(COUNTIF(J$11:J185,J185)=1,J185&lt;&gt;"UK"),Y184+1,Y184)</f>
        <v>11</v>
      </c>
    </row>
    <row r="186" spans="2:25" s="99" customFormat="1" x14ac:dyDescent="0.25">
      <c r="B186" s="109"/>
      <c r="C186" s="300"/>
      <c r="D186" s="230"/>
      <c r="E186" s="523" t="str">
        <f>IFERROR(VLOOKUP($D186,'START - AWARD DETAILS'!$C$21:$F$40,2,0),"")</f>
        <v/>
      </c>
      <c r="F186" s="274" t="str">
        <f>IFERROR(VLOOKUP($D186,'START - AWARD DETAILS'!$C$21:$F$40,3,0),"")</f>
        <v/>
      </c>
      <c r="G186" s="274" t="str">
        <f>IFERROR(VLOOKUP($D186,'START - AWARD DETAILS'!$C$21:$G$40,4,0),"")</f>
        <v/>
      </c>
      <c r="H186" s="274" t="str">
        <f>IFERROR(VLOOKUP($D186,'START - AWARD DETAILS'!$C$21:$G$40,5,0),"")</f>
        <v/>
      </c>
      <c r="I186" s="477"/>
      <c r="J186" s="230"/>
      <c r="K186" s="230"/>
      <c r="L186" s="283"/>
      <c r="M186" s="279"/>
      <c r="N186" s="320">
        <f t="shared" si="6"/>
        <v>0</v>
      </c>
      <c r="O186" s="321">
        <f t="shared" si="5"/>
        <v>1</v>
      </c>
      <c r="P186" s="252"/>
      <c r="Q186" s="143"/>
      <c r="T186" s="352">
        <f>IF(COUNTIF(D$11:D186,D186)=1,T185+1,T185)</f>
        <v>6</v>
      </c>
      <c r="U186" s="99">
        <f>IF(COUNTIF(J$11:J186,J186)=1,U185+1,U185)</f>
        <v>11</v>
      </c>
      <c r="V186" s="99">
        <f>IF(COUNTIF(H$11:H186,H186)=1,V185+1,V185)</f>
        <v>4</v>
      </c>
      <c r="W186" s="99">
        <f>IF(COUNTIF(H$11:H186,H186)=1,W185+1,W185)</f>
        <v>4</v>
      </c>
      <c r="X186" s="503">
        <f>IF(COUNTIF(J$11:J186,J186)=1,X185+1,X185)</f>
        <v>11</v>
      </c>
      <c r="Y186" s="352">
        <f>IF(AND(COUNTIF(J$11:J186,J186)=1,J186&lt;&gt;"UK"),Y185+1,Y185)</f>
        <v>11</v>
      </c>
    </row>
    <row r="187" spans="2:25" s="99" customFormat="1" x14ac:dyDescent="0.25">
      <c r="B187" s="109"/>
      <c r="C187" s="300"/>
      <c r="D187" s="230"/>
      <c r="E187" s="523" t="str">
        <f>IFERROR(VLOOKUP($D187,'START - AWARD DETAILS'!$C$21:$F$40,2,0),"")</f>
        <v/>
      </c>
      <c r="F187" s="274" t="str">
        <f>IFERROR(VLOOKUP($D187,'START - AWARD DETAILS'!$C$21:$F$40,3,0),"")</f>
        <v/>
      </c>
      <c r="G187" s="274" t="str">
        <f>IFERROR(VLOOKUP($D187,'START - AWARD DETAILS'!$C$21:$G$40,4,0),"")</f>
        <v/>
      </c>
      <c r="H187" s="274" t="str">
        <f>IFERROR(VLOOKUP($D187,'START - AWARD DETAILS'!$C$21:$G$40,5,0),"")</f>
        <v/>
      </c>
      <c r="I187" s="477"/>
      <c r="J187" s="230"/>
      <c r="K187" s="230"/>
      <c r="L187" s="283"/>
      <c r="M187" s="279"/>
      <c r="N187" s="320">
        <f t="shared" si="6"/>
        <v>0</v>
      </c>
      <c r="O187" s="321">
        <f t="shared" si="5"/>
        <v>1</v>
      </c>
      <c r="P187" s="252"/>
      <c r="Q187" s="143"/>
      <c r="T187" s="352">
        <f>IF(COUNTIF(D$11:D187,D187)=1,T186+1,T186)</f>
        <v>6</v>
      </c>
      <c r="U187" s="99">
        <f>IF(COUNTIF(J$11:J187,J187)=1,U186+1,U186)</f>
        <v>11</v>
      </c>
      <c r="V187" s="99">
        <f>IF(COUNTIF(H$11:H187,H187)=1,V186+1,V186)</f>
        <v>4</v>
      </c>
      <c r="W187" s="99">
        <f>IF(COUNTIF(H$11:H187,H187)=1,W186+1,W186)</f>
        <v>4</v>
      </c>
      <c r="X187" s="503">
        <f>IF(COUNTIF(J$11:J187,J187)=1,X186+1,X186)</f>
        <v>11</v>
      </c>
      <c r="Y187" s="352">
        <f>IF(AND(COUNTIF(J$11:J187,J187)=1,J187&lt;&gt;"UK"),Y186+1,Y186)</f>
        <v>11</v>
      </c>
    </row>
    <row r="188" spans="2:25" s="99" customFormat="1" x14ac:dyDescent="0.25">
      <c r="B188" s="109"/>
      <c r="C188" s="300"/>
      <c r="D188" s="230"/>
      <c r="E188" s="523" t="str">
        <f>IFERROR(VLOOKUP($D188,'START - AWARD DETAILS'!$C$21:$F$40,2,0),"")</f>
        <v/>
      </c>
      <c r="F188" s="274" t="str">
        <f>IFERROR(VLOOKUP($D188,'START - AWARD DETAILS'!$C$21:$F$40,3,0),"")</f>
        <v/>
      </c>
      <c r="G188" s="274" t="str">
        <f>IFERROR(VLOOKUP($D188,'START - AWARD DETAILS'!$C$21:$G$40,4,0),"")</f>
        <v/>
      </c>
      <c r="H188" s="274" t="str">
        <f>IFERROR(VLOOKUP($D188,'START - AWARD DETAILS'!$C$21:$G$40,5,0),"")</f>
        <v/>
      </c>
      <c r="I188" s="477"/>
      <c r="J188" s="230"/>
      <c r="K188" s="230"/>
      <c r="L188" s="283"/>
      <c r="M188" s="279"/>
      <c r="N188" s="320">
        <f t="shared" si="6"/>
        <v>0</v>
      </c>
      <c r="O188" s="321">
        <f t="shared" si="5"/>
        <v>1</v>
      </c>
      <c r="P188" s="252"/>
      <c r="Q188" s="143"/>
      <c r="T188" s="352">
        <f>IF(COUNTIF(D$11:D188,D188)=1,T187+1,T187)</f>
        <v>6</v>
      </c>
      <c r="U188" s="99">
        <f>IF(COUNTIF(J$11:J188,J188)=1,U187+1,U187)</f>
        <v>11</v>
      </c>
      <c r="V188" s="99">
        <f>IF(COUNTIF(H$11:H188,H188)=1,V187+1,V187)</f>
        <v>4</v>
      </c>
      <c r="W188" s="99">
        <f>IF(COUNTIF(H$11:H188,H188)=1,W187+1,W187)</f>
        <v>4</v>
      </c>
      <c r="X188" s="503">
        <f>IF(COUNTIF(J$11:J188,J188)=1,X187+1,X187)</f>
        <v>11</v>
      </c>
      <c r="Y188" s="352">
        <f>IF(AND(COUNTIF(J$11:J188,J188)=1,J188&lt;&gt;"UK"),Y187+1,Y187)</f>
        <v>11</v>
      </c>
    </row>
    <row r="189" spans="2:25" s="99" customFormat="1" x14ac:dyDescent="0.25">
      <c r="B189" s="109"/>
      <c r="C189" s="300"/>
      <c r="D189" s="230"/>
      <c r="E189" s="523" t="str">
        <f>IFERROR(VLOOKUP($D189,'START - AWARD DETAILS'!$C$21:$F$40,2,0),"")</f>
        <v/>
      </c>
      <c r="F189" s="274" t="str">
        <f>IFERROR(VLOOKUP($D189,'START - AWARD DETAILS'!$C$21:$F$40,3,0),"")</f>
        <v/>
      </c>
      <c r="G189" s="274" t="str">
        <f>IFERROR(VLOOKUP($D189,'START - AWARD DETAILS'!$C$21:$G$40,4,0),"")</f>
        <v/>
      </c>
      <c r="H189" s="274" t="str">
        <f>IFERROR(VLOOKUP($D189,'START - AWARD DETAILS'!$C$21:$G$40,5,0),"")</f>
        <v/>
      </c>
      <c r="I189" s="477"/>
      <c r="J189" s="230"/>
      <c r="K189" s="230"/>
      <c r="L189" s="283"/>
      <c r="M189" s="279"/>
      <c r="N189" s="320">
        <f t="shared" si="6"/>
        <v>0</v>
      </c>
      <c r="O189" s="321">
        <f t="shared" si="5"/>
        <v>1</v>
      </c>
      <c r="P189" s="252"/>
      <c r="Q189" s="143"/>
      <c r="T189" s="352">
        <f>IF(COUNTIF(D$11:D189,D189)=1,T188+1,T188)</f>
        <v>6</v>
      </c>
      <c r="U189" s="99">
        <f>IF(COUNTIF(J$11:J189,J189)=1,U188+1,U188)</f>
        <v>11</v>
      </c>
      <c r="V189" s="99">
        <f>IF(COUNTIF(H$11:H189,H189)=1,V188+1,V188)</f>
        <v>4</v>
      </c>
      <c r="W189" s="99">
        <f>IF(COUNTIF(H$11:H189,H189)=1,W188+1,W188)</f>
        <v>4</v>
      </c>
      <c r="X189" s="503">
        <f>IF(COUNTIF(J$11:J189,J189)=1,X188+1,X188)</f>
        <v>11</v>
      </c>
      <c r="Y189" s="352">
        <f>IF(AND(COUNTIF(J$11:J189,J189)=1,J189&lt;&gt;"UK"),Y188+1,Y188)</f>
        <v>11</v>
      </c>
    </row>
    <row r="190" spans="2:25" s="99" customFormat="1" x14ac:dyDescent="0.25">
      <c r="B190" s="109"/>
      <c r="C190" s="300"/>
      <c r="D190" s="230"/>
      <c r="E190" s="523" t="str">
        <f>IFERROR(VLOOKUP($D190,'START - AWARD DETAILS'!$C$21:$F$40,2,0),"")</f>
        <v/>
      </c>
      <c r="F190" s="274" t="str">
        <f>IFERROR(VLOOKUP($D190,'START - AWARD DETAILS'!$C$21:$F$40,3,0),"")</f>
        <v/>
      </c>
      <c r="G190" s="274" t="str">
        <f>IFERROR(VLOOKUP($D190,'START - AWARD DETAILS'!$C$21:$G$40,4,0),"")</f>
        <v/>
      </c>
      <c r="H190" s="274" t="str">
        <f>IFERROR(VLOOKUP($D190,'START - AWARD DETAILS'!$C$21:$G$40,5,0),"")</f>
        <v/>
      </c>
      <c r="I190" s="477"/>
      <c r="J190" s="230"/>
      <c r="K190" s="230"/>
      <c r="L190" s="283"/>
      <c r="M190" s="279"/>
      <c r="N190" s="320">
        <f t="shared" si="6"/>
        <v>0</v>
      </c>
      <c r="O190" s="321">
        <f t="shared" si="5"/>
        <v>1</v>
      </c>
      <c r="P190" s="252"/>
      <c r="Q190" s="143"/>
      <c r="T190" s="352">
        <f>IF(COUNTIF(D$11:D190,D190)=1,T189+1,T189)</f>
        <v>6</v>
      </c>
      <c r="U190" s="99">
        <f>IF(COUNTIF(J$11:J190,J190)=1,U189+1,U189)</f>
        <v>11</v>
      </c>
      <c r="V190" s="99">
        <f>IF(COUNTIF(H$11:H190,H190)=1,V189+1,V189)</f>
        <v>4</v>
      </c>
      <c r="W190" s="99">
        <f>IF(COUNTIF(H$11:H190,H190)=1,W189+1,W189)</f>
        <v>4</v>
      </c>
      <c r="X190" s="503">
        <f>IF(COUNTIF(J$11:J190,J190)=1,X189+1,X189)</f>
        <v>11</v>
      </c>
      <c r="Y190" s="352">
        <f>IF(AND(COUNTIF(J$11:J190,J190)=1,J190&lt;&gt;"UK"),Y189+1,Y189)</f>
        <v>11</v>
      </c>
    </row>
    <row r="191" spans="2:25" s="99" customFormat="1" x14ac:dyDescent="0.25">
      <c r="B191" s="109"/>
      <c r="C191" s="300"/>
      <c r="D191" s="230"/>
      <c r="E191" s="523" t="str">
        <f>IFERROR(VLOOKUP($D191,'START - AWARD DETAILS'!$C$21:$F$40,2,0),"")</f>
        <v/>
      </c>
      <c r="F191" s="274" t="str">
        <f>IFERROR(VLOOKUP($D191,'START - AWARD DETAILS'!$C$21:$F$40,3,0),"")</f>
        <v/>
      </c>
      <c r="G191" s="274" t="str">
        <f>IFERROR(VLOOKUP($D191,'START - AWARD DETAILS'!$C$21:$G$40,4,0),"")</f>
        <v/>
      </c>
      <c r="H191" s="274" t="str">
        <f>IFERROR(VLOOKUP($D191,'START - AWARD DETAILS'!$C$21:$G$40,5,0),"")</f>
        <v/>
      </c>
      <c r="I191" s="477"/>
      <c r="J191" s="230"/>
      <c r="K191" s="230"/>
      <c r="L191" s="283"/>
      <c r="M191" s="279"/>
      <c r="N191" s="320">
        <f t="shared" si="6"/>
        <v>0</v>
      </c>
      <c r="O191" s="321">
        <f t="shared" si="5"/>
        <v>1</v>
      </c>
      <c r="P191" s="252"/>
      <c r="Q191" s="143"/>
      <c r="T191" s="352">
        <f>IF(COUNTIF(D$11:D191,D191)=1,T190+1,T190)</f>
        <v>6</v>
      </c>
      <c r="U191" s="99">
        <f>IF(COUNTIF(J$11:J191,J191)=1,U190+1,U190)</f>
        <v>11</v>
      </c>
      <c r="V191" s="99">
        <f>IF(COUNTIF(H$11:H191,H191)=1,V190+1,V190)</f>
        <v>4</v>
      </c>
      <c r="W191" s="99">
        <f>IF(COUNTIF(H$11:H191,H191)=1,W190+1,W190)</f>
        <v>4</v>
      </c>
      <c r="X191" s="503">
        <f>IF(COUNTIF(J$11:J191,J191)=1,X190+1,X190)</f>
        <v>11</v>
      </c>
      <c r="Y191" s="352">
        <f>IF(AND(COUNTIF(J$11:J191,J191)=1,J191&lt;&gt;"UK"),Y190+1,Y190)</f>
        <v>11</v>
      </c>
    </row>
    <row r="192" spans="2:25" s="99" customFormat="1" x14ac:dyDescent="0.25">
      <c r="B192" s="109"/>
      <c r="C192" s="300"/>
      <c r="D192" s="230"/>
      <c r="E192" s="523" t="str">
        <f>IFERROR(VLOOKUP($D192,'START - AWARD DETAILS'!$C$21:$F$40,2,0),"")</f>
        <v/>
      </c>
      <c r="F192" s="274" t="str">
        <f>IFERROR(VLOOKUP($D192,'START - AWARD DETAILS'!$C$21:$F$40,3,0),"")</f>
        <v/>
      </c>
      <c r="G192" s="274" t="str">
        <f>IFERROR(VLOOKUP($D192,'START - AWARD DETAILS'!$C$21:$G$40,4,0),"")</f>
        <v/>
      </c>
      <c r="H192" s="274" t="str">
        <f>IFERROR(VLOOKUP($D192,'START - AWARD DETAILS'!$C$21:$G$40,5,0),"")</f>
        <v/>
      </c>
      <c r="I192" s="477"/>
      <c r="J192" s="230"/>
      <c r="K192" s="230"/>
      <c r="L192" s="283"/>
      <c r="M192" s="279"/>
      <c r="N192" s="320">
        <f t="shared" si="6"/>
        <v>0</v>
      </c>
      <c r="O192" s="321">
        <f t="shared" si="5"/>
        <v>1</v>
      </c>
      <c r="P192" s="252"/>
      <c r="Q192" s="143"/>
      <c r="T192" s="352">
        <f>IF(COUNTIF(D$11:D192,D192)=1,T191+1,T191)</f>
        <v>6</v>
      </c>
      <c r="U192" s="99">
        <f>IF(COUNTIF(J$11:J192,J192)=1,U191+1,U191)</f>
        <v>11</v>
      </c>
      <c r="V192" s="99">
        <f>IF(COUNTIF(H$11:H192,H192)=1,V191+1,V191)</f>
        <v>4</v>
      </c>
      <c r="W192" s="99">
        <f>IF(COUNTIF(H$11:H192,H192)=1,W191+1,W191)</f>
        <v>4</v>
      </c>
      <c r="X192" s="503">
        <f>IF(COUNTIF(J$11:J192,J192)=1,X191+1,X191)</f>
        <v>11</v>
      </c>
      <c r="Y192" s="352">
        <f>IF(AND(COUNTIF(J$11:J192,J192)=1,J192&lt;&gt;"UK"),Y191+1,Y191)</f>
        <v>11</v>
      </c>
    </row>
    <row r="193" spans="2:25" s="99" customFormat="1" x14ac:dyDescent="0.25">
      <c r="B193" s="109"/>
      <c r="C193" s="300"/>
      <c r="D193" s="230"/>
      <c r="E193" s="523" t="str">
        <f>IFERROR(VLOOKUP($D193,'START - AWARD DETAILS'!$C$21:$F$40,2,0),"")</f>
        <v/>
      </c>
      <c r="F193" s="274" t="str">
        <f>IFERROR(VLOOKUP($D193,'START - AWARD DETAILS'!$C$21:$F$40,3,0),"")</f>
        <v/>
      </c>
      <c r="G193" s="274" t="str">
        <f>IFERROR(VLOOKUP($D193,'START - AWARD DETAILS'!$C$21:$G$40,4,0),"")</f>
        <v/>
      </c>
      <c r="H193" s="274" t="str">
        <f>IFERROR(VLOOKUP($D193,'START - AWARD DETAILS'!$C$21:$G$40,5,0),"")</f>
        <v/>
      </c>
      <c r="I193" s="477"/>
      <c r="J193" s="230"/>
      <c r="K193" s="230"/>
      <c r="L193" s="283"/>
      <c r="M193" s="279"/>
      <c r="N193" s="320">
        <f t="shared" si="6"/>
        <v>0</v>
      </c>
      <c r="O193" s="321">
        <f t="shared" si="5"/>
        <v>1</v>
      </c>
      <c r="P193" s="252"/>
      <c r="Q193" s="143"/>
      <c r="T193" s="352">
        <f>IF(COUNTIF(D$11:D193,D193)=1,T192+1,T192)</f>
        <v>6</v>
      </c>
      <c r="U193" s="99">
        <f>IF(COUNTIF(J$11:J193,J193)=1,U192+1,U192)</f>
        <v>11</v>
      </c>
      <c r="V193" s="99">
        <f>IF(COUNTIF(H$11:H193,H193)=1,V192+1,V192)</f>
        <v>4</v>
      </c>
      <c r="W193" s="99">
        <f>IF(COUNTIF(H$11:H193,H193)=1,W192+1,W192)</f>
        <v>4</v>
      </c>
      <c r="X193" s="503">
        <f>IF(COUNTIF(J$11:J193,J193)=1,X192+1,X192)</f>
        <v>11</v>
      </c>
      <c r="Y193" s="352">
        <f>IF(AND(COUNTIF(J$11:J193,J193)=1,J193&lt;&gt;"UK"),Y192+1,Y192)</f>
        <v>11</v>
      </c>
    </row>
    <row r="194" spans="2:25" s="99" customFormat="1" x14ac:dyDescent="0.25">
      <c r="B194" s="109"/>
      <c r="C194" s="300"/>
      <c r="D194" s="230"/>
      <c r="E194" s="523" t="str">
        <f>IFERROR(VLOOKUP($D194,'START - AWARD DETAILS'!$C$21:$F$40,2,0),"")</f>
        <v/>
      </c>
      <c r="F194" s="274" t="str">
        <f>IFERROR(VLOOKUP($D194,'START - AWARD DETAILS'!$C$21:$F$40,3,0),"")</f>
        <v/>
      </c>
      <c r="G194" s="274" t="str">
        <f>IFERROR(VLOOKUP($D194,'START - AWARD DETAILS'!$C$21:$G$40,4,0),"")</f>
        <v/>
      </c>
      <c r="H194" s="274" t="str">
        <f>IFERROR(VLOOKUP($D194,'START - AWARD DETAILS'!$C$21:$G$40,5,0),"")</f>
        <v/>
      </c>
      <c r="I194" s="477"/>
      <c r="J194" s="230"/>
      <c r="K194" s="230"/>
      <c r="L194" s="283"/>
      <c r="M194" s="279"/>
      <c r="N194" s="320">
        <f t="shared" si="6"/>
        <v>0</v>
      </c>
      <c r="O194" s="321">
        <f t="shared" si="5"/>
        <v>1</v>
      </c>
      <c r="P194" s="252"/>
      <c r="Q194" s="143"/>
      <c r="T194" s="352">
        <f>IF(COUNTIF(D$11:D194,D194)=1,T193+1,T193)</f>
        <v>6</v>
      </c>
      <c r="U194" s="99">
        <f>IF(COUNTIF(J$11:J194,J194)=1,U193+1,U193)</f>
        <v>11</v>
      </c>
      <c r="V194" s="99">
        <f>IF(COUNTIF(H$11:H194,H194)=1,V193+1,V193)</f>
        <v>4</v>
      </c>
      <c r="W194" s="99">
        <f>IF(COUNTIF(H$11:H194,H194)=1,W193+1,W193)</f>
        <v>4</v>
      </c>
      <c r="X194" s="503">
        <f>IF(COUNTIF(J$11:J194,J194)=1,X193+1,X193)</f>
        <v>11</v>
      </c>
      <c r="Y194" s="352">
        <f>IF(AND(COUNTIF(J$11:J194,J194)=1,J194&lt;&gt;"UK"),Y193+1,Y193)</f>
        <v>11</v>
      </c>
    </row>
    <row r="195" spans="2:25" s="99" customFormat="1" x14ac:dyDescent="0.25">
      <c r="B195" s="109"/>
      <c r="C195" s="300"/>
      <c r="D195" s="230"/>
      <c r="E195" s="523" t="str">
        <f>IFERROR(VLOOKUP($D195,'START - AWARD DETAILS'!$C$21:$F$40,2,0),"")</f>
        <v/>
      </c>
      <c r="F195" s="274" t="str">
        <f>IFERROR(VLOOKUP($D195,'START - AWARD DETAILS'!$C$21:$F$40,3,0),"")</f>
        <v/>
      </c>
      <c r="G195" s="274" t="str">
        <f>IFERROR(VLOOKUP($D195,'START - AWARD DETAILS'!$C$21:$G$40,4,0),"")</f>
        <v/>
      </c>
      <c r="H195" s="274" t="str">
        <f>IFERROR(VLOOKUP($D195,'START - AWARD DETAILS'!$C$21:$G$40,5,0),"")</f>
        <v/>
      </c>
      <c r="I195" s="477"/>
      <c r="J195" s="230"/>
      <c r="K195" s="230"/>
      <c r="L195" s="283"/>
      <c r="M195" s="279"/>
      <c r="N195" s="320">
        <f t="shared" si="6"/>
        <v>0</v>
      </c>
      <c r="O195" s="321">
        <f t="shared" si="5"/>
        <v>1</v>
      </c>
      <c r="P195" s="252"/>
      <c r="Q195" s="143"/>
      <c r="T195" s="352">
        <f>IF(COUNTIF(D$11:D195,D195)=1,T194+1,T194)</f>
        <v>6</v>
      </c>
      <c r="U195" s="99">
        <f>IF(COUNTIF(J$11:J195,J195)=1,U194+1,U194)</f>
        <v>11</v>
      </c>
      <c r="V195" s="99">
        <f>IF(COUNTIF(H$11:H195,H195)=1,V194+1,V194)</f>
        <v>4</v>
      </c>
      <c r="W195" s="99">
        <f>IF(COUNTIF(H$11:H195,H195)=1,W194+1,W194)</f>
        <v>4</v>
      </c>
      <c r="X195" s="503">
        <f>IF(COUNTIF(J$11:J195,J195)=1,X194+1,X194)</f>
        <v>11</v>
      </c>
      <c r="Y195" s="352">
        <f>IF(AND(COUNTIF(J$11:J195,J195)=1,J195&lt;&gt;"UK"),Y194+1,Y194)</f>
        <v>11</v>
      </c>
    </row>
    <row r="196" spans="2:25" s="99" customFormat="1" x14ac:dyDescent="0.25">
      <c r="B196" s="109"/>
      <c r="C196" s="300"/>
      <c r="D196" s="230"/>
      <c r="E196" s="523" t="str">
        <f>IFERROR(VLOOKUP($D196,'START - AWARD DETAILS'!$C$21:$F$40,2,0),"")</f>
        <v/>
      </c>
      <c r="F196" s="274" t="str">
        <f>IFERROR(VLOOKUP($D196,'START - AWARD DETAILS'!$C$21:$F$40,3,0),"")</f>
        <v/>
      </c>
      <c r="G196" s="274" t="str">
        <f>IFERROR(VLOOKUP($D196,'START - AWARD DETAILS'!$C$21:$G$40,4,0),"")</f>
        <v/>
      </c>
      <c r="H196" s="274" t="str">
        <f>IFERROR(VLOOKUP($D196,'START - AWARD DETAILS'!$C$21:$G$40,5,0),"")</f>
        <v/>
      </c>
      <c r="I196" s="477"/>
      <c r="J196" s="230"/>
      <c r="K196" s="230"/>
      <c r="L196" s="283"/>
      <c r="M196" s="279"/>
      <c r="N196" s="320">
        <f t="shared" si="6"/>
        <v>0</v>
      </c>
      <c r="O196" s="321">
        <f t="shared" si="5"/>
        <v>1</v>
      </c>
      <c r="P196" s="252"/>
      <c r="Q196" s="143"/>
      <c r="T196" s="352">
        <f>IF(COUNTIF(D$11:D196,D196)=1,T195+1,T195)</f>
        <v>6</v>
      </c>
      <c r="U196" s="99">
        <f>IF(COUNTIF(J$11:J196,J196)=1,U195+1,U195)</f>
        <v>11</v>
      </c>
      <c r="V196" s="99">
        <f>IF(COUNTIF(H$11:H196,H196)=1,V195+1,V195)</f>
        <v>4</v>
      </c>
      <c r="W196" s="99">
        <f>IF(COUNTIF(H$11:H196,H196)=1,W195+1,W195)</f>
        <v>4</v>
      </c>
      <c r="X196" s="503">
        <f>IF(COUNTIF(J$11:J196,J196)=1,X195+1,X195)</f>
        <v>11</v>
      </c>
      <c r="Y196" s="352">
        <f>IF(AND(COUNTIF(J$11:J196,J196)=1,J196&lt;&gt;"UK"),Y195+1,Y195)</f>
        <v>11</v>
      </c>
    </row>
    <row r="197" spans="2:25" s="99" customFormat="1" x14ac:dyDescent="0.25">
      <c r="B197" s="109"/>
      <c r="C197" s="300"/>
      <c r="D197" s="230"/>
      <c r="E197" s="523" t="str">
        <f>IFERROR(VLOOKUP($D197,'START - AWARD DETAILS'!$C$21:$F$40,2,0),"")</f>
        <v/>
      </c>
      <c r="F197" s="274" t="str">
        <f>IFERROR(VLOOKUP($D197,'START - AWARD DETAILS'!$C$21:$F$40,3,0),"")</f>
        <v/>
      </c>
      <c r="G197" s="274" t="str">
        <f>IFERROR(VLOOKUP($D197,'START - AWARD DETAILS'!$C$21:$G$40,4,0),"")</f>
        <v/>
      </c>
      <c r="H197" s="274" t="str">
        <f>IFERROR(VLOOKUP($D197,'START - AWARD DETAILS'!$C$21:$G$40,5,0),"")</f>
        <v/>
      </c>
      <c r="I197" s="477"/>
      <c r="J197" s="230"/>
      <c r="K197" s="230"/>
      <c r="L197" s="283"/>
      <c r="M197" s="279"/>
      <c r="N197" s="320">
        <f t="shared" si="6"/>
        <v>0</v>
      </c>
      <c r="O197" s="321">
        <f t="shared" si="5"/>
        <v>1</v>
      </c>
      <c r="P197" s="252"/>
      <c r="Q197" s="143"/>
      <c r="T197" s="352">
        <f>IF(COUNTIF(D$11:D197,D197)=1,T196+1,T196)</f>
        <v>6</v>
      </c>
      <c r="U197" s="99">
        <f>IF(COUNTIF(J$11:J197,J197)=1,U196+1,U196)</f>
        <v>11</v>
      </c>
      <c r="V197" s="99">
        <f>IF(COUNTIF(H$11:H197,H197)=1,V196+1,V196)</f>
        <v>4</v>
      </c>
      <c r="W197" s="99">
        <f>IF(COUNTIF(H$11:H197,H197)=1,W196+1,W196)</f>
        <v>4</v>
      </c>
      <c r="X197" s="503">
        <f>IF(COUNTIF(J$11:J197,J197)=1,X196+1,X196)</f>
        <v>11</v>
      </c>
      <c r="Y197" s="352">
        <f>IF(AND(COUNTIF(J$11:J197,J197)=1,J197&lt;&gt;"UK"),Y196+1,Y196)</f>
        <v>11</v>
      </c>
    </row>
    <row r="198" spans="2:25" s="99" customFormat="1" x14ac:dyDescent="0.25">
      <c r="B198" s="109"/>
      <c r="C198" s="300"/>
      <c r="D198" s="230"/>
      <c r="E198" s="523" t="str">
        <f>IFERROR(VLOOKUP($D198,'START - AWARD DETAILS'!$C$21:$F$40,2,0),"")</f>
        <v/>
      </c>
      <c r="F198" s="274" t="str">
        <f>IFERROR(VLOOKUP($D198,'START - AWARD DETAILS'!$C$21:$F$40,3,0),"")</f>
        <v/>
      </c>
      <c r="G198" s="274" t="str">
        <f>IFERROR(VLOOKUP($D198,'START - AWARD DETAILS'!$C$21:$G$40,4,0),"")</f>
        <v/>
      </c>
      <c r="H198" s="274" t="str">
        <f>IFERROR(VLOOKUP($D198,'START - AWARD DETAILS'!$C$21:$G$40,5,0),"")</f>
        <v/>
      </c>
      <c r="I198" s="477"/>
      <c r="J198" s="230"/>
      <c r="K198" s="230"/>
      <c r="L198" s="283"/>
      <c r="M198" s="279"/>
      <c r="N198" s="320">
        <f t="shared" si="6"/>
        <v>0</v>
      </c>
      <c r="O198" s="321">
        <f t="shared" si="5"/>
        <v>1</v>
      </c>
      <c r="P198" s="252"/>
      <c r="Q198" s="143"/>
      <c r="T198" s="352">
        <f>IF(COUNTIF(D$11:D198,D198)=1,T197+1,T197)</f>
        <v>6</v>
      </c>
      <c r="U198" s="99">
        <f>IF(COUNTIF(J$11:J198,J198)=1,U197+1,U197)</f>
        <v>11</v>
      </c>
      <c r="V198" s="99">
        <f>IF(COUNTIF(H$11:H198,H198)=1,V197+1,V197)</f>
        <v>4</v>
      </c>
      <c r="W198" s="99">
        <f>IF(COUNTIF(H$11:H198,H198)=1,W197+1,W197)</f>
        <v>4</v>
      </c>
      <c r="X198" s="503">
        <f>IF(COUNTIF(J$11:J198,J198)=1,X197+1,X197)</f>
        <v>11</v>
      </c>
      <c r="Y198" s="352">
        <f>IF(AND(COUNTIF(J$11:J198,J198)=1,J198&lt;&gt;"UK"),Y197+1,Y197)</f>
        <v>11</v>
      </c>
    </row>
    <row r="199" spans="2:25" s="99" customFormat="1" x14ac:dyDescent="0.25">
      <c r="B199" s="109"/>
      <c r="C199" s="300"/>
      <c r="D199" s="230"/>
      <c r="E199" s="523" t="str">
        <f>IFERROR(VLOOKUP($D199,'START - AWARD DETAILS'!$C$21:$F$40,2,0),"")</f>
        <v/>
      </c>
      <c r="F199" s="274" t="str">
        <f>IFERROR(VLOOKUP($D199,'START - AWARD DETAILS'!$C$21:$F$40,3,0),"")</f>
        <v/>
      </c>
      <c r="G199" s="274" t="str">
        <f>IFERROR(VLOOKUP($D199,'START - AWARD DETAILS'!$C$21:$G$40,4,0),"")</f>
        <v/>
      </c>
      <c r="H199" s="274" t="str">
        <f>IFERROR(VLOOKUP($D199,'START - AWARD DETAILS'!$C$21:$G$40,5,0),"")</f>
        <v/>
      </c>
      <c r="I199" s="477"/>
      <c r="J199" s="230"/>
      <c r="K199" s="230"/>
      <c r="L199" s="283"/>
      <c r="M199" s="279"/>
      <c r="N199" s="320">
        <f t="shared" si="6"/>
        <v>0</v>
      </c>
      <c r="O199" s="321">
        <f t="shared" si="5"/>
        <v>1</v>
      </c>
      <c r="P199" s="252"/>
      <c r="Q199" s="143"/>
      <c r="T199" s="352">
        <f>IF(COUNTIF(D$11:D199,D199)=1,T198+1,T198)</f>
        <v>6</v>
      </c>
      <c r="U199" s="99">
        <f>IF(COUNTIF(J$11:J199,J199)=1,U198+1,U198)</f>
        <v>11</v>
      </c>
      <c r="V199" s="99">
        <f>IF(COUNTIF(H$11:H199,H199)=1,V198+1,V198)</f>
        <v>4</v>
      </c>
      <c r="W199" s="99">
        <f>IF(COUNTIF(H$11:H199,H199)=1,W198+1,W198)</f>
        <v>4</v>
      </c>
      <c r="X199" s="503">
        <f>IF(COUNTIF(J$11:J199,J199)=1,X198+1,X198)</f>
        <v>11</v>
      </c>
      <c r="Y199" s="352">
        <f>IF(AND(COUNTIF(J$11:J199,J199)=1,J199&lt;&gt;"UK"),Y198+1,Y198)</f>
        <v>11</v>
      </c>
    </row>
    <row r="200" spans="2:25" s="99" customFormat="1" x14ac:dyDescent="0.25">
      <c r="B200" s="109"/>
      <c r="C200" s="300"/>
      <c r="D200" s="230"/>
      <c r="E200" s="523" t="str">
        <f>IFERROR(VLOOKUP($D200,'START - AWARD DETAILS'!$C$21:$F$40,2,0),"")</f>
        <v/>
      </c>
      <c r="F200" s="274" t="str">
        <f>IFERROR(VLOOKUP($D200,'START - AWARD DETAILS'!$C$21:$F$40,3,0),"")</f>
        <v/>
      </c>
      <c r="G200" s="274" t="str">
        <f>IFERROR(VLOOKUP($D200,'START - AWARD DETAILS'!$C$21:$G$40,4,0),"")</f>
        <v/>
      </c>
      <c r="H200" s="274" t="str">
        <f>IFERROR(VLOOKUP($D200,'START - AWARD DETAILS'!$C$21:$G$40,5,0),"")</f>
        <v/>
      </c>
      <c r="I200" s="477"/>
      <c r="J200" s="230"/>
      <c r="K200" s="230"/>
      <c r="L200" s="283"/>
      <c r="M200" s="279"/>
      <c r="N200" s="320">
        <f t="shared" si="6"/>
        <v>0</v>
      </c>
      <c r="O200" s="321">
        <f t="shared" si="5"/>
        <v>1</v>
      </c>
      <c r="P200" s="252"/>
      <c r="Q200" s="143"/>
      <c r="T200" s="352">
        <f>IF(COUNTIF(D$11:D200,D200)=1,T199+1,T199)</f>
        <v>6</v>
      </c>
      <c r="U200" s="99">
        <f>IF(COUNTIF(J$11:J200,J200)=1,U199+1,U199)</f>
        <v>11</v>
      </c>
      <c r="V200" s="99">
        <f>IF(COUNTIF(H$11:H200,H200)=1,V199+1,V199)</f>
        <v>4</v>
      </c>
      <c r="W200" s="99">
        <f>IF(COUNTIF(H$11:H200,H200)=1,W199+1,W199)</f>
        <v>4</v>
      </c>
      <c r="X200" s="503">
        <f>IF(COUNTIF(J$11:J200,J200)=1,X199+1,X199)</f>
        <v>11</v>
      </c>
      <c r="Y200" s="352">
        <f>IF(AND(COUNTIF(J$11:J200,J200)=1,J200&lt;&gt;"UK"),Y199+1,Y199)</f>
        <v>11</v>
      </c>
    </row>
    <row r="201" spans="2:25" s="99" customFormat="1" x14ac:dyDescent="0.25">
      <c r="B201" s="109"/>
      <c r="C201" s="300"/>
      <c r="D201" s="230"/>
      <c r="E201" s="523" t="str">
        <f>IFERROR(VLOOKUP($D201,'START - AWARD DETAILS'!$C$21:$F$40,2,0),"")</f>
        <v/>
      </c>
      <c r="F201" s="274" t="str">
        <f>IFERROR(VLOOKUP($D201,'START - AWARD DETAILS'!$C$21:$F$40,3,0),"")</f>
        <v/>
      </c>
      <c r="G201" s="274" t="str">
        <f>IFERROR(VLOOKUP($D201,'START - AWARD DETAILS'!$C$21:$G$40,4,0),"")</f>
        <v/>
      </c>
      <c r="H201" s="274" t="str">
        <f>IFERROR(VLOOKUP($D201,'START - AWARD DETAILS'!$C$21:$G$40,5,0),"")</f>
        <v/>
      </c>
      <c r="I201" s="477"/>
      <c r="J201" s="230"/>
      <c r="K201" s="230"/>
      <c r="L201" s="283"/>
      <c r="M201" s="279"/>
      <c r="N201" s="320">
        <f t="shared" si="6"/>
        <v>0</v>
      </c>
      <c r="O201" s="321">
        <f t="shared" si="5"/>
        <v>1</v>
      </c>
      <c r="P201" s="252"/>
      <c r="Q201" s="143"/>
      <c r="T201" s="352">
        <f>IF(COUNTIF(D$11:D201,D201)=1,T200+1,T200)</f>
        <v>6</v>
      </c>
      <c r="U201" s="99">
        <f>IF(COUNTIF(J$11:J201,J201)=1,U200+1,U200)</f>
        <v>11</v>
      </c>
      <c r="V201" s="99">
        <f>IF(COUNTIF(H$11:H201,H201)=1,V200+1,V200)</f>
        <v>4</v>
      </c>
      <c r="W201" s="99">
        <f>IF(COUNTIF(H$11:H201,H201)=1,W200+1,W200)</f>
        <v>4</v>
      </c>
      <c r="X201" s="503">
        <f>IF(COUNTIF(J$11:J201,J201)=1,X200+1,X200)</f>
        <v>11</v>
      </c>
      <c r="Y201" s="352">
        <f>IF(AND(COUNTIF(J$11:J201,J201)=1,J201&lt;&gt;"UK"),Y200+1,Y200)</f>
        <v>11</v>
      </c>
    </row>
    <row r="202" spans="2:25" s="99" customFormat="1" x14ac:dyDescent="0.25">
      <c r="B202" s="109"/>
      <c r="C202" s="300"/>
      <c r="D202" s="230"/>
      <c r="E202" s="523" t="str">
        <f>IFERROR(VLOOKUP($D202,'START - AWARD DETAILS'!$C$21:$F$40,2,0),"")</f>
        <v/>
      </c>
      <c r="F202" s="274" t="str">
        <f>IFERROR(VLOOKUP($D202,'START - AWARD DETAILS'!$C$21:$F$40,3,0),"")</f>
        <v/>
      </c>
      <c r="G202" s="274" t="str">
        <f>IFERROR(VLOOKUP($D202,'START - AWARD DETAILS'!$C$21:$G$40,4,0),"")</f>
        <v/>
      </c>
      <c r="H202" s="274" t="str">
        <f>IFERROR(VLOOKUP($D202,'START - AWARD DETAILS'!$C$21:$G$40,5,0),"")</f>
        <v/>
      </c>
      <c r="I202" s="477"/>
      <c r="J202" s="230"/>
      <c r="K202" s="230"/>
      <c r="L202" s="283"/>
      <c r="M202" s="279"/>
      <c r="N202" s="320">
        <f t="shared" si="6"/>
        <v>0</v>
      </c>
      <c r="O202" s="321">
        <f t="shared" si="5"/>
        <v>1</v>
      </c>
      <c r="P202" s="252"/>
      <c r="Q202" s="143"/>
      <c r="T202" s="352">
        <f>IF(COUNTIF(D$11:D202,D202)=1,T201+1,T201)</f>
        <v>6</v>
      </c>
      <c r="U202" s="99">
        <f>IF(COUNTIF(J$11:J202,J202)=1,U201+1,U201)</f>
        <v>11</v>
      </c>
      <c r="V202" s="99">
        <f>IF(COUNTIF(H$11:H202,H202)=1,V201+1,V201)</f>
        <v>4</v>
      </c>
      <c r="W202" s="99">
        <f>IF(COUNTIF(H$11:H202,H202)=1,W201+1,W201)</f>
        <v>4</v>
      </c>
      <c r="X202" s="503">
        <f>IF(COUNTIF(J$11:J202,J202)=1,X201+1,X201)</f>
        <v>11</v>
      </c>
      <c r="Y202" s="352">
        <f>IF(AND(COUNTIF(J$11:J202,J202)=1,J202&lt;&gt;"UK"),Y201+1,Y201)</f>
        <v>11</v>
      </c>
    </row>
    <row r="203" spans="2:25" s="99" customFormat="1" x14ac:dyDescent="0.25">
      <c r="B203" s="109"/>
      <c r="C203" s="300"/>
      <c r="D203" s="230"/>
      <c r="E203" s="523" t="str">
        <f>IFERROR(VLOOKUP($D203,'START - AWARD DETAILS'!$C$21:$F$40,2,0),"")</f>
        <v/>
      </c>
      <c r="F203" s="274" t="str">
        <f>IFERROR(VLOOKUP($D203,'START - AWARD DETAILS'!$C$21:$F$40,3,0),"")</f>
        <v/>
      </c>
      <c r="G203" s="274" t="str">
        <f>IFERROR(VLOOKUP($D203,'START - AWARD DETAILS'!$C$21:$G$40,4,0),"")</f>
        <v/>
      </c>
      <c r="H203" s="274" t="str">
        <f>IFERROR(VLOOKUP($D203,'START - AWARD DETAILS'!$C$21:$G$40,5,0),"")</f>
        <v/>
      </c>
      <c r="I203" s="477"/>
      <c r="J203" s="230"/>
      <c r="K203" s="230"/>
      <c r="L203" s="283"/>
      <c r="M203" s="279"/>
      <c r="N203" s="320">
        <f t="shared" si="6"/>
        <v>0</v>
      </c>
      <c r="O203" s="321">
        <f t="shared" si="5"/>
        <v>1</v>
      </c>
      <c r="P203" s="252"/>
      <c r="Q203" s="143"/>
      <c r="T203" s="352">
        <f>IF(COUNTIF(D$11:D203,D203)=1,T202+1,T202)</f>
        <v>6</v>
      </c>
      <c r="U203" s="99">
        <f>IF(COUNTIF(J$11:J203,J203)=1,U202+1,U202)</f>
        <v>11</v>
      </c>
      <c r="V203" s="99">
        <f>IF(COUNTIF(H$11:H203,H203)=1,V202+1,V202)</f>
        <v>4</v>
      </c>
      <c r="W203" s="99">
        <f>IF(COUNTIF(H$11:H203,H203)=1,W202+1,W202)</f>
        <v>4</v>
      </c>
      <c r="X203" s="503">
        <f>IF(COUNTIF(J$11:J203,J203)=1,X202+1,X202)</f>
        <v>11</v>
      </c>
      <c r="Y203" s="352">
        <f>IF(AND(COUNTIF(J$11:J203,J203)=1,J203&lt;&gt;"UK"),Y202+1,Y202)</f>
        <v>11</v>
      </c>
    </row>
    <row r="204" spans="2:25" s="99" customFormat="1" x14ac:dyDescent="0.25">
      <c r="B204" s="109"/>
      <c r="C204" s="300"/>
      <c r="D204" s="230"/>
      <c r="E204" s="523" t="str">
        <f>IFERROR(VLOOKUP($D204,'START - AWARD DETAILS'!$C$21:$F$40,2,0),"")</f>
        <v/>
      </c>
      <c r="F204" s="274" t="str">
        <f>IFERROR(VLOOKUP($D204,'START - AWARD DETAILS'!$C$21:$F$40,3,0),"")</f>
        <v/>
      </c>
      <c r="G204" s="274" t="str">
        <f>IFERROR(VLOOKUP($D204,'START - AWARD DETAILS'!$C$21:$G$40,4,0),"")</f>
        <v/>
      </c>
      <c r="H204" s="274" t="str">
        <f>IFERROR(VLOOKUP($D204,'START - AWARD DETAILS'!$C$21:$G$40,5,0),"")</f>
        <v/>
      </c>
      <c r="I204" s="477"/>
      <c r="J204" s="230"/>
      <c r="K204" s="230"/>
      <c r="L204" s="283"/>
      <c r="M204" s="279"/>
      <c r="N204" s="320">
        <f t="shared" si="6"/>
        <v>0</v>
      </c>
      <c r="O204" s="321">
        <f t="shared" si="5"/>
        <v>1</v>
      </c>
      <c r="P204" s="252"/>
      <c r="Q204" s="143"/>
      <c r="T204" s="352">
        <f>IF(COUNTIF(D$11:D204,D204)=1,T203+1,T203)</f>
        <v>6</v>
      </c>
      <c r="U204" s="99">
        <f>IF(COUNTIF(J$11:J204,J204)=1,U203+1,U203)</f>
        <v>11</v>
      </c>
      <c r="V204" s="99">
        <f>IF(COUNTIF(H$11:H204,H204)=1,V203+1,V203)</f>
        <v>4</v>
      </c>
      <c r="W204" s="99">
        <f>IF(COUNTIF(H$11:H204,H204)=1,W203+1,W203)</f>
        <v>4</v>
      </c>
      <c r="X204" s="503">
        <f>IF(COUNTIF(J$11:J204,J204)=1,X203+1,X203)</f>
        <v>11</v>
      </c>
      <c r="Y204" s="352">
        <f>IF(AND(COUNTIF(J$11:J204,J204)=1,J204&lt;&gt;"UK"),Y203+1,Y203)</f>
        <v>11</v>
      </c>
    </row>
    <row r="205" spans="2:25" s="99" customFormat="1" x14ac:dyDescent="0.25">
      <c r="B205" s="109"/>
      <c r="C205" s="300"/>
      <c r="D205" s="230"/>
      <c r="E205" s="523" t="str">
        <f>IFERROR(VLOOKUP($D205,'START - AWARD DETAILS'!$C$21:$F$40,2,0),"")</f>
        <v/>
      </c>
      <c r="F205" s="274" t="str">
        <f>IFERROR(VLOOKUP($D205,'START - AWARD DETAILS'!$C$21:$F$40,3,0),"")</f>
        <v/>
      </c>
      <c r="G205" s="274" t="str">
        <f>IFERROR(VLOOKUP($D205,'START - AWARD DETAILS'!$C$21:$G$40,4,0),"")</f>
        <v/>
      </c>
      <c r="H205" s="274" t="str">
        <f>IFERROR(VLOOKUP($D205,'START - AWARD DETAILS'!$C$21:$G$40,5,0),"")</f>
        <v/>
      </c>
      <c r="I205" s="477"/>
      <c r="J205" s="230"/>
      <c r="K205" s="230"/>
      <c r="L205" s="283"/>
      <c r="M205" s="279"/>
      <c r="N205" s="320">
        <f t="shared" si="6"/>
        <v>0</v>
      </c>
      <c r="O205" s="321">
        <f t="shared" ref="O205:O268" si="7">IF(E205="HEI (UK)",0.8,1)</f>
        <v>1</v>
      </c>
      <c r="P205" s="252"/>
      <c r="Q205" s="143"/>
      <c r="T205" s="352">
        <f>IF(COUNTIF(D$11:D205,D205)=1,T204+1,T204)</f>
        <v>6</v>
      </c>
      <c r="U205" s="99">
        <f>IF(COUNTIF(J$11:J205,J205)=1,U204+1,U204)</f>
        <v>11</v>
      </c>
      <c r="V205" s="99">
        <f>IF(COUNTIF(H$11:H205,H205)=1,V204+1,V204)</f>
        <v>4</v>
      </c>
      <c r="W205" s="99">
        <f>IF(COUNTIF(H$11:H205,H205)=1,W204+1,W204)</f>
        <v>4</v>
      </c>
      <c r="X205" s="503">
        <f>IF(COUNTIF(J$11:J205,J205)=1,X204+1,X204)</f>
        <v>11</v>
      </c>
      <c r="Y205" s="352">
        <f>IF(AND(COUNTIF(J$11:J205,J205)=1,J205&lt;&gt;"UK"),Y204+1,Y204)</f>
        <v>11</v>
      </c>
    </row>
    <row r="206" spans="2:25" s="99" customFormat="1" x14ac:dyDescent="0.25">
      <c r="B206" s="109"/>
      <c r="C206" s="300"/>
      <c r="D206" s="230"/>
      <c r="E206" s="523" t="str">
        <f>IFERROR(VLOOKUP($D206,'START - AWARD DETAILS'!$C$21:$F$40,2,0),"")</f>
        <v/>
      </c>
      <c r="F206" s="274" t="str">
        <f>IFERROR(VLOOKUP($D206,'START - AWARD DETAILS'!$C$21:$F$40,3,0),"")</f>
        <v/>
      </c>
      <c r="G206" s="274" t="str">
        <f>IFERROR(VLOOKUP($D206,'START - AWARD DETAILS'!$C$21:$G$40,4,0),"")</f>
        <v/>
      </c>
      <c r="H206" s="274" t="str">
        <f>IFERROR(VLOOKUP($D206,'START - AWARD DETAILS'!$C$21:$G$40,5,0),"")</f>
        <v/>
      </c>
      <c r="I206" s="477"/>
      <c r="J206" s="230"/>
      <c r="K206" s="230"/>
      <c r="L206" s="283"/>
      <c r="M206" s="279"/>
      <c r="N206" s="320">
        <f t="shared" si="6"/>
        <v>0</v>
      </c>
      <c r="O206" s="321">
        <f t="shared" si="7"/>
        <v>1</v>
      </c>
      <c r="P206" s="252"/>
      <c r="Q206" s="143"/>
      <c r="T206" s="352">
        <f>IF(COUNTIF(D$11:D206,D206)=1,T205+1,T205)</f>
        <v>6</v>
      </c>
      <c r="U206" s="99">
        <f>IF(COUNTIF(J$11:J206,J206)=1,U205+1,U205)</f>
        <v>11</v>
      </c>
      <c r="V206" s="99">
        <f>IF(COUNTIF(H$11:H206,H206)=1,V205+1,V205)</f>
        <v>4</v>
      </c>
      <c r="W206" s="99">
        <f>IF(COUNTIF(H$11:H206,H206)=1,W205+1,W205)</f>
        <v>4</v>
      </c>
      <c r="X206" s="503">
        <f>IF(COUNTIF(J$11:J206,J206)=1,X205+1,X205)</f>
        <v>11</v>
      </c>
      <c r="Y206" s="352">
        <f>IF(AND(COUNTIF(J$11:J206,J206)=1,J206&lt;&gt;"UK"),Y205+1,Y205)</f>
        <v>11</v>
      </c>
    </row>
    <row r="207" spans="2:25" s="99" customFormat="1" x14ac:dyDescent="0.25">
      <c r="B207" s="109"/>
      <c r="C207" s="300"/>
      <c r="D207" s="230"/>
      <c r="E207" s="523" t="str">
        <f>IFERROR(VLOOKUP($D207,'START - AWARD DETAILS'!$C$21:$F$40,2,0),"")</f>
        <v/>
      </c>
      <c r="F207" s="274" t="str">
        <f>IFERROR(VLOOKUP($D207,'START - AWARD DETAILS'!$C$21:$F$40,3,0),"")</f>
        <v/>
      </c>
      <c r="G207" s="274" t="str">
        <f>IFERROR(VLOOKUP($D207,'START - AWARD DETAILS'!$C$21:$G$40,4,0),"")</f>
        <v/>
      </c>
      <c r="H207" s="274" t="str">
        <f>IFERROR(VLOOKUP($D207,'START - AWARD DETAILS'!$C$21:$G$40,5,0),"")</f>
        <v/>
      </c>
      <c r="I207" s="477"/>
      <c r="J207" s="230"/>
      <c r="K207" s="230"/>
      <c r="L207" s="283"/>
      <c r="M207" s="279"/>
      <c r="N207" s="320">
        <f t="shared" si="6"/>
        <v>0</v>
      </c>
      <c r="O207" s="321">
        <f t="shared" si="7"/>
        <v>1</v>
      </c>
      <c r="P207" s="252"/>
      <c r="Q207" s="143"/>
      <c r="T207" s="352">
        <f>IF(COUNTIF(D$11:D207,D207)=1,T206+1,T206)</f>
        <v>6</v>
      </c>
      <c r="U207" s="99">
        <f>IF(COUNTIF(J$11:J207,J207)=1,U206+1,U206)</f>
        <v>11</v>
      </c>
      <c r="V207" s="99">
        <f>IF(COUNTIF(H$11:H207,H207)=1,V206+1,V206)</f>
        <v>4</v>
      </c>
      <c r="W207" s="99">
        <f>IF(COUNTIF(H$11:H207,H207)=1,W206+1,W206)</f>
        <v>4</v>
      </c>
      <c r="X207" s="503">
        <f>IF(COUNTIF(J$11:J207,J207)=1,X206+1,X206)</f>
        <v>11</v>
      </c>
      <c r="Y207" s="352">
        <f>IF(AND(COUNTIF(J$11:J207,J207)=1,J207&lt;&gt;"UK"),Y206+1,Y206)</f>
        <v>11</v>
      </c>
    </row>
    <row r="208" spans="2:25" s="99" customFormat="1" x14ac:dyDescent="0.25">
      <c r="B208" s="109"/>
      <c r="C208" s="300"/>
      <c r="D208" s="230"/>
      <c r="E208" s="523" t="str">
        <f>IFERROR(VLOOKUP($D208,'START - AWARD DETAILS'!$C$21:$F$40,2,0),"")</f>
        <v/>
      </c>
      <c r="F208" s="274" t="str">
        <f>IFERROR(VLOOKUP($D208,'START - AWARD DETAILS'!$C$21:$F$40,3,0),"")</f>
        <v/>
      </c>
      <c r="G208" s="274" t="str">
        <f>IFERROR(VLOOKUP($D208,'START - AWARD DETAILS'!$C$21:$G$40,4,0),"")</f>
        <v/>
      </c>
      <c r="H208" s="274" t="str">
        <f>IFERROR(VLOOKUP($D208,'START - AWARD DETAILS'!$C$21:$G$40,5,0),"")</f>
        <v/>
      </c>
      <c r="I208" s="477"/>
      <c r="J208" s="230"/>
      <c r="K208" s="230"/>
      <c r="L208" s="283"/>
      <c r="M208" s="279"/>
      <c r="N208" s="320">
        <f t="shared" si="6"/>
        <v>0</v>
      </c>
      <c r="O208" s="321">
        <f t="shared" si="7"/>
        <v>1</v>
      </c>
      <c r="P208" s="252"/>
      <c r="Q208" s="143"/>
      <c r="T208" s="352">
        <f>IF(COUNTIF(D$11:D208,D208)=1,T207+1,T207)</f>
        <v>6</v>
      </c>
      <c r="U208" s="99">
        <f>IF(COUNTIF(J$11:J208,J208)=1,U207+1,U207)</f>
        <v>11</v>
      </c>
      <c r="V208" s="99">
        <f>IF(COUNTIF(H$11:H208,H208)=1,V207+1,V207)</f>
        <v>4</v>
      </c>
      <c r="W208" s="99">
        <f>IF(COUNTIF(H$11:H208,H208)=1,W207+1,W207)</f>
        <v>4</v>
      </c>
      <c r="X208" s="503">
        <f>IF(COUNTIF(J$11:J208,J208)=1,X207+1,X207)</f>
        <v>11</v>
      </c>
      <c r="Y208" s="352">
        <f>IF(AND(COUNTIF(J$11:J208,J208)=1,J208&lt;&gt;"UK"),Y207+1,Y207)</f>
        <v>11</v>
      </c>
    </row>
    <row r="209" spans="2:25" s="99" customFormat="1" x14ac:dyDescent="0.25">
      <c r="B209" s="109"/>
      <c r="C209" s="300"/>
      <c r="D209" s="230"/>
      <c r="E209" s="523" t="str">
        <f>IFERROR(VLOOKUP($D209,'START - AWARD DETAILS'!$C$21:$F$40,2,0),"")</f>
        <v/>
      </c>
      <c r="F209" s="274" t="str">
        <f>IFERROR(VLOOKUP($D209,'START - AWARD DETAILS'!$C$21:$F$40,3,0),"")</f>
        <v/>
      </c>
      <c r="G209" s="274" t="str">
        <f>IFERROR(VLOOKUP($D209,'START - AWARD DETAILS'!$C$21:$G$40,4,0),"")</f>
        <v/>
      </c>
      <c r="H209" s="274" t="str">
        <f>IFERROR(VLOOKUP($D209,'START - AWARD DETAILS'!$C$21:$G$40,5,0),"")</f>
        <v/>
      </c>
      <c r="I209" s="477"/>
      <c r="J209" s="230"/>
      <c r="K209" s="230"/>
      <c r="L209" s="283"/>
      <c r="M209" s="279"/>
      <c r="N209" s="320">
        <f t="shared" si="6"/>
        <v>0</v>
      </c>
      <c r="O209" s="321">
        <f t="shared" si="7"/>
        <v>1</v>
      </c>
      <c r="P209" s="252"/>
      <c r="Q209" s="143"/>
      <c r="T209" s="352">
        <f>IF(COUNTIF(D$11:D209,D209)=1,T208+1,T208)</f>
        <v>6</v>
      </c>
      <c r="U209" s="99">
        <f>IF(COUNTIF(J$11:J209,J209)=1,U208+1,U208)</f>
        <v>11</v>
      </c>
      <c r="V209" s="99">
        <f>IF(COUNTIF(H$11:H209,H209)=1,V208+1,V208)</f>
        <v>4</v>
      </c>
      <c r="W209" s="99">
        <f>IF(COUNTIF(H$11:H209,H209)=1,W208+1,W208)</f>
        <v>4</v>
      </c>
      <c r="X209" s="503">
        <f>IF(COUNTIF(J$11:J209,J209)=1,X208+1,X208)</f>
        <v>11</v>
      </c>
      <c r="Y209" s="352">
        <f>IF(AND(COUNTIF(J$11:J209,J209)=1,J209&lt;&gt;"UK"),Y208+1,Y208)</f>
        <v>11</v>
      </c>
    </row>
    <row r="210" spans="2:25" s="99" customFormat="1" x14ac:dyDescent="0.25">
      <c r="B210" s="109"/>
      <c r="C210" s="300"/>
      <c r="D210" s="230"/>
      <c r="E210" s="523" t="str">
        <f>IFERROR(VLOOKUP($D210,'START - AWARD DETAILS'!$C$21:$F$40,2,0),"")</f>
        <v/>
      </c>
      <c r="F210" s="274" t="str">
        <f>IFERROR(VLOOKUP($D210,'START - AWARD DETAILS'!$C$21:$F$40,3,0),"")</f>
        <v/>
      </c>
      <c r="G210" s="274" t="str">
        <f>IFERROR(VLOOKUP($D210,'START - AWARD DETAILS'!$C$21:$G$40,4,0),"")</f>
        <v/>
      </c>
      <c r="H210" s="274" t="str">
        <f>IFERROR(VLOOKUP($D210,'START - AWARD DETAILS'!$C$21:$G$40,5,0),"")</f>
        <v/>
      </c>
      <c r="I210" s="477"/>
      <c r="J210" s="230"/>
      <c r="K210" s="230"/>
      <c r="L210" s="283"/>
      <c r="M210" s="279"/>
      <c r="N210" s="320">
        <f t="shared" ref="N210:N273" si="8">SUM(L210:M210)</f>
        <v>0</v>
      </c>
      <c r="O210" s="321">
        <f t="shared" si="7"/>
        <v>1</v>
      </c>
      <c r="P210" s="252"/>
      <c r="Q210" s="143"/>
      <c r="T210" s="352">
        <f>IF(COUNTIF(D$11:D210,D210)=1,T209+1,T209)</f>
        <v>6</v>
      </c>
      <c r="U210" s="99">
        <f>IF(COUNTIF(J$11:J210,J210)=1,U209+1,U209)</f>
        <v>11</v>
      </c>
      <c r="V210" s="99">
        <f>IF(COUNTIF(H$11:H210,H210)=1,V209+1,V209)</f>
        <v>4</v>
      </c>
      <c r="W210" s="99">
        <f>IF(COUNTIF(H$11:H210,H210)=1,W209+1,W209)</f>
        <v>4</v>
      </c>
      <c r="X210" s="503">
        <f>IF(COUNTIF(J$11:J210,J210)=1,X209+1,X209)</f>
        <v>11</v>
      </c>
      <c r="Y210" s="352">
        <f>IF(AND(COUNTIF(J$11:J210,J210)=1,J210&lt;&gt;"UK"),Y209+1,Y209)</f>
        <v>11</v>
      </c>
    </row>
    <row r="211" spans="2:25" s="99" customFormat="1" x14ac:dyDescent="0.25">
      <c r="B211" s="109"/>
      <c r="C211" s="300"/>
      <c r="D211" s="230"/>
      <c r="E211" s="523" t="str">
        <f>IFERROR(VLOOKUP($D211,'START - AWARD DETAILS'!$C$21:$F$40,2,0),"")</f>
        <v/>
      </c>
      <c r="F211" s="274" t="str">
        <f>IFERROR(VLOOKUP($D211,'START - AWARD DETAILS'!$C$21:$F$40,3,0),"")</f>
        <v/>
      </c>
      <c r="G211" s="274" t="str">
        <f>IFERROR(VLOOKUP($D211,'START - AWARD DETAILS'!$C$21:$G$40,4,0),"")</f>
        <v/>
      </c>
      <c r="H211" s="274" t="str">
        <f>IFERROR(VLOOKUP($D211,'START - AWARD DETAILS'!$C$21:$G$40,5,0),"")</f>
        <v/>
      </c>
      <c r="I211" s="477"/>
      <c r="J211" s="230"/>
      <c r="K211" s="230"/>
      <c r="L211" s="283"/>
      <c r="M211" s="279"/>
      <c r="N211" s="320">
        <f t="shared" si="8"/>
        <v>0</v>
      </c>
      <c r="O211" s="321">
        <f t="shared" si="7"/>
        <v>1</v>
      </c>
      <c r="P211" s="252"/>
      <c r="Q211" s="143"/>
      <c r="T211" s="352">
        <f>IF(COUNTIF(D$11:D211,D211)=1,T210+1,T210)</f>
        <v>6</v>
      </c>
      <c r="U211" s="99">
        <f>IF(COUNTIF(J$11:J211,J211)=1,U210+1,U210)</f>
        <v>11</v>
      </c>
      <c r="V211" s="99">
        <f>IF(COUNTIF(H$11:H211,H211)=1,V210+1,V210)</f>
        <v>4</v>
      </c>
      <c r="W211" s="99">
        <f>IF(COUNTIF(H$11:H211,H211)=1,W210+1,W210)</f>
        <v>4</v>
      </c>
      <c r="X211" s="503">
        <f>IF(COUNTIF(J$11:J211,J211)=1,X210+1,X210)</f>
        <v>11</v>
      </c>
      <c r="Y211" s="352">
        <f>IF(AND(COUNTIF(J$11:J211,J211)=1,J211&lt;&gt;"UK"),Y210+1,Y210)</f>
        <v>11</v>
      </c>
    </row>
    <row r="212" spans="2:25" s="99" customFormat="1" x14ac:dyDescent="0.25">
      <c r="B212" s="109"/>
      <c r="C212" s="300"/>
      <c r="D212" s="230"/>
      <c r="E212" s="523" t="str">
        <f>IFERROR(VLOOKUP($D212,'START - AWARD DETAILS'!$C$21:$F$40,2,0),"")</f>
        <v/>
      </c>
      <c r="F212" s="274" t="str">
        <f>IFERROR(VLOOKUP($D212,'START - AWARD DETAILS'!$C$21:$F$40,3,0),"")</f>
        <v/>
      </c>
      <c r="G212" s="274" t="str">
        <f>IFERROR(VLOOKUP($D212,'START - AWARD DETAILS'!$C$21:$G$40,4,0),"")</f>
        <v/>
      </c>
      <c r="H212" s="274" t="str">
        <f>IFERROR(VLOOKUP($D212,'START - AWARD DETAILS'!$C$21:$G$40,5,0),"")</f>
        <v/>
      </c>
      <c r="I212" s="477"/>
      <c r="J212" s="230"/>
      <c r="K212" s="230"/>
      <c r="L212" s="283"/>
      <c r="M212" s="279"/>
      <c r="N212" s="320">
        <f t="shared" si="8"/>
        <v>0</v>
      </c>
      <c r="O212" s="321">
        <f t="shared" si="7"/>
        <v>1</v>
      </c>
      <c r="P212" s="252"/>
      <c r="Q212" s="143"/>
      <c r="T212" s="352">
        <f>IF(COUNTIF(D$11:D212,D212)=1,T211+1,T211)</f>
        <v>6</v>
      </c>
      <c r="U212" s="99">
        <f>IF(COUNTIF(J$11:J212,J212)=1,U211+1,U211)</f>
        <v>11</v>
      </c>
      <c r="V212" s="99">
        <f>IF(COUNTIF(H$11:H212,H212)=1,V211+1,V211)</f>
        <v>4</v>
      </c>
      <c r="W212" s="99">
        <f>IF(COUNTIF(H$11:H212,H212)=1,W211+1,W211)</f>
        <v>4</v>
      </c>
      <c r="X212" s="503">
        <f>IF(COUNTIF(J$11:J212,J212)=1,X211+1,X211)</f>
        <v>11</v>
      </c>
      <c r="Y212" s="352">
        <f>IF(AND(COUNTIF(J$11:J212,J212)=1,J212&lt;&gt;"UK"),Y211+1,Y211)</f>
        <v>11</v>
      </c>
    </row>
    <row r="213" spans="2:25" s="99" customFormat="1" x14ac:dyDescent="0.25">
      <c r="B213" s="109"/>
      <c r="C213" s="300"/>
      <c r="D213" s="230"/>
      <c r="E213" s="523" t="str">
        <f>IFERROR(VLOOKUP($D213,'START - AWARD DETAILS'!$C$21:$F$40,2,0),"")</f>
        <v/>
      </c>
      <c r="F213" s="274" t="str">
        <f>IFERROR(VLOOKUP($D213,'START - AWARD DETAILS'!$C$21:$F$40,3,0),"")</f>
        <v/>
      </c>
      <c r="G213" s="274" t="str">
        <f>IFERROR(VLOOKUP($D213,'START - AWARD DETAILS'!$C$21:$G$40,4,0),"")</f>
        <v/>
      </c>
      <c r="H213" s="274" t="str">
        <f>IFERROR(VLOOKUP($D213,'START - AWARD DETAILS'!$C$21:$G$40,5,0),"")</f>
        <v/>
      </c>
      <c r="I213" s="477"/>
      <c r="J213" s="230"/>
      <c r="K213" s="230"/>
      <c r="L213" s="283"/>
      <c r="M213" s="279"/>
      <c r="N213" s="320">
        <f t="shared" si="8"/>
        <v>0</v>
      </c>
      <c r="O213" s="321">
        <f t="shared" si="7"/>
        <v>1</v>
      </c>
      <c r="P213" s="252"/>
      <c r="Q213" s="143"/>
      <c r="T213" s="352">
        <f>IF(COUNTIF(D$11:D213,D213)=1,T212+1,T212)</f>
        <v>6</v>
      </c>
      <c r="U213" s="99">
        <f>IF(COUNTIF(J$11:J213,J213)=1,U212+1,U212)</f>
        <v>11</v>
      </c>
      <c r="V213" s="99">
        <f>IF(COUNTIF(H$11:H213,H213)=1,V212+1,V212)</f>
        <v>4</v>
      </c>
      <c r="W213" s="99">
        <f>IF(COUNTIF(H$11:H213,H213)=1,W212+1,W212)</f>
        <v>4</v>
      </c>
      <c r="X213" s="503">
        <f>IF(COUNTIF(J$11:J213,J213)=1,X212+1,X212)</f>
        <v>11</v>
      </c>
      <c r="Y213" s="352">
        <f>IF(AND(COUNTIF(J$11:J213,J213)=1,J213&lt;&gt;"UK"),Y212+1,Y212)</f>
        <v>11</v>
      </c>
    </row>
    <row r="214" spans="2:25" s="99" customFormat="1" x14ac:dyDescent="0.25">
      <c r="B214" s="109"/>
      <c r="C214" s="300"/>
      <c r="D214" s="230"/>
      <c r="E214" s="523" t="str">
        <f>IFERROR(VLOOKUP($D214,'START - AWARD DETAILS'!$C$21:$F$40,2,0),"")</f>
        <v/>
      </c>
      <c r="F214" s="274" t="str">
        <f>IFERROR(VLOOKUP($D214,'START - AWARD DETAILS'!$C$21:$F$40,3,0),"")</f>
        <v/>
      </c>
      <c r="G214" s="274" t="str">
        <f>IFERROR(VLOOKUP($D214,'START - AWARD DETAILS'!$C$21:$G$40,4,0),"")</f>
        <v/>
      </c>
      <c r="H214" s="274" t="str">
        <f>IFERROR(VLOOKUP($D214,'START - AWARD DETAILS'!$C$21:$G$40,5,0),"")</f>
        <v/>
      </c>
      <c r="I214" s="477"/>
      <c r="J214" s="230"/>
      <c r="K214" s="230"/>
      <c r="L214" s="283"/>
      <c r="M214" s="279"/>
      <c r="N214" s="320">
        <f t="shared" si="8"/>
        <v>0</v>
      </c>
      <c r="O214" s="321">
        <f t="shared" si="7"/>
        <v>1</v>
      </c>
      <c r="P214" s="252"/>
      <c r="Q214" s="143"/>
      <c r="T214" s="352">
        <f>IF(COUNTIF(D$11:D214,D214)=1,T213+1,T213)</f>
        <v>6</v>
      </c>
      <c r="U214" s="99">
        <f>IF(COUNTIF(J$11:J214,J214)=1,U213+1,U213)</f>
        <v>11</v>
      </c>
      <c r="V214" s="99">
        <f>IF(COUNTIF(H$11:H214,H214)=1,V213+1,V213)</f>
        <v>4</v>
      </c>
      <c r="W214" s="99">
        <f>IF(COUNTIF(H$11:H214,H214)=1,W213+1,W213)</f>
        <v>4</v>
      </c>
      <c r="X214" s="503">
        <f>IF(COUNTIF(J$11:J214,J214)=1,X213+1,X213)</f>
        <v>11</v>
      </c>
      <c r="Y214" s="352">
        <f>IF(AND(COUNTIF(J$11:J214,J214)=1,J214&lt;&gt;"UK"),Y213+1,Y213)</f>
        <v>11</v>
      </c>
    </row>
    <row r="215" spans="2:25" s="99" customFormat="1" x14ac:dyDescent="0.25">
      <c r="B215" s="109"/>
      <c r="C215" s="300"/>
      <c r="D215" s="230"/>
      <c r="E215" s="523" t="str">
        <f>IFERROR(VLOOKUP($D215,'START - AWARD DETAILS'!$C$21:$F$40,2,0),"")</f>
        <v/>
      </c>
      <c r="F215" s="274" t="str">
        <f>IFERROR(VLOOKUP($D215,'START - AWARD DETAILS'!$C$21:$F$40,3,0),"")</f>
        <v/>
      </c>
      <c r="G215" s="274" t="str">
        <f>IFERROR(VLOOKUP($D215,'START - AWARD DETAILS'!$C$21:$G$40,4,0),"")</f>
        <v/>
      </c>
      <c r="H215" s="274" t="str">
        <f>IFERROR(VLOOKUP($D215,'START - AWARD DETAILS'!$C$21:$G$40,5,0),"")</f>
        <v/>
      </c>
      <c r="I215" s="477"/>
      <c r="J215" s="230"/>
      <c r="K215" s="230"/>
      <c r="L215" s="283"/>
      <c r="M215" s="279"/>
      <c r="N215" s="320">
        <f t="shared" si="8"/>
        <v>0</v>
      </c>
      <c r="O215" s="321">
        <f t="shared" si="7"/>
        <v>1</v>
      </c>
      <c r="P215" s="252"/>
      <c r="Q215" s="143"/>
      <c r="T215" s="352">
        <f>IF(COUNTIF(D$11:D215,D215)=1,T214+1,T214)</f>
        <v>6</v>
      </c>
      <c r="U215" s="99">
        <f>IF(COUNTIF(J$11:J215,J215)=1,U214+1,U214)</f>
        <v>11</v>
      </c>
      <c r="V215" s="99">
        <f>IF(COUNTIF(H$11:H215,H215)=1,V214+1,V214)</f>
        <v>4</v>
      </c>
      <c r="W215" s="99">
        <f>IF(COUNTIF(H$11:H215,H215)=1,W214+1,W214)</f>
        <v>4</v>
      </c>
      <c r="X215" s="503">
        <f>IF(COUNTIF(J$11:J215,J215)=1,X214+1,X214)</f>
        <v>11</v>
      </c>
      <c r="Y215" s="352">
        <f>IF(AND(COUNTIF(J$11:J215,J215)=1,J215&lt;&gt;"UK"),Y214+1,Y214)</f>
        <v>11</v>
      </c>
    </row>
    <row r="216" spans="2:25" s="99" customFormat="1" x14ac:dyDescent="0.25">
      <c r="B216" s="109"/>
      <c r="C216" s="300"/>
      <c r="D216" s="230"/>
      <c r="E216" s="523" t="str">
        <f>IFERROR(VLOOKUP($D216,'START - AWARD DETAILS'!$C$21:$F$40,2,0),"")</f>
        <v/>
      </c>
      <c r="F216" s="274" t="str">
        <f>IFERROR(VLOOKUP($D216,'START - AWARD DETAILS'!$C$21:$F$40,3,0),"")</f>
        <v/>
      </c>
      <c r="G216" s="274" t="str">
        <f>IFERROR(VLOOKUP($D216,'START - AWARD DETAILS'!$C$21:$G$40,4,0),"")</f>
        <v/>
      </c>
      <c r="H216" s="274" t="str">
        <f>IFERROR(VLOOKUP($D216,'START - AWARD DETAILS'!$C$21:$G$40,5,0),"")</f>
        <v/>
      </c>
      <c r="I216" s="477"/>
      <c r="J216" s="230"/>
      <c r="K216" s="230"/>
      <c r="L216" s="283"/>
      <c r="M216" s="279"/>
      <c r="N216" s="320">
        <f t="shared" si="8"/>
        <v>0</v>
      </c>
      <c r="O216" s="321">
        <f t="shared" si="7"/>
        <v>1</v>
      </c>
      <c r="P216" s="252"/>
      <c r="Q216" s="143"/>
      <c r="T216" s="352">
        <f>IF(COUNTIF(D$11:D216,D216)=1,T215+1,T215)</f>
        <v>6</v>
      </c>
      <c r="U216" s="99">
        <f>IF(COUNTIF(J$11:J216,J216)=1,U215+1,U215)</f>
        <v>11</v>
      </c>
      <c r="V216" s="99">
        <f>IF(COUNTIF(H$11:H216,H216)=1,V215+1,V215)</f>
        <v>4</v>
      </c>
      <c r="W216" s="99">
        <f>IF(COUNTIF(H$11:H216,H216)=1,W215+1,W215)</f>
        <v>4</v>
      </c>
      <c r="X216" s="503">
        <f>IF(COUNTIF(J$11:J216,J216)=1,X215+1,X215)</f>
        <v>11</v>
      </c>
      <c r="Y216" s="352">
        <f>IF(AND(COUNTIF(J$11:J216,J216)=1,J216&lt;&gt;"UK"),Y215+1,Y215)</f>
        <v>11</v>
      </c>
    </row>
    <row r="217" spans="2:25" s="99" customFormat="1" x14ac:dyDescent="0.25">
      <c r="B217" s="109"/>
      <c r="C217" s="300"/>
      <c r="D217" s="230"/>
      <c r="E217" s="523" t="str">
        <f>IFERROR(VLOOKUP($D217,'START - AWARD DETAILS'!$C$21:$F$40,2,0),"")</f>
        <v/>
      </c>
      <c r="F217" s="274" t="str">
        <f>IFERROR(VLOOKUP($D217,'START - AWARD DETAILS'!$C$21:$F$40,3,0),"")</f>
        <v/>
      </c>
      <c r="G217" s="274" t="str">
        <f>IFERROR(VLOOKUP($D217,'START - AWARD DETAILS'!$C$21:$G$40,4,0),"")</f>
        <v/>
      </c>
      <c r="H217" s="274" t="str">
        <f>IFERROR(VLOOKUP($D217,'START - AWARD DETAILS'!$C$21:$G$40,5,0),"")</f>
        <v/>
      </c>
      <c r="I217" s="477"/>
      <c r="J217" s="230"/>
      <c r="K217" s="230"/>
      <c r="L217" s="283"/>
      <c r="M217" s="279"/>
      <c r="N217" s="320">
        <f t="shared" si="8"/>
        <v>0</v>
      </c>
      <c r="O217" s="321">
        <f t="shared" si="7"/>
        <v>1</v>
      </c>
      <c r="P217" s="252"/>
      <c r="Q217" s="143"/>
      <c r="T217" s="352">
        <f>IF(COUNTIF(D$11:D217,D217)=1,T216+1,T216)</f>
        <v>6</v>
      </c>
      <c r="U217" s="99">
        <f>IF(COUNTIF(J$11:J217,J217)=1,U216+1,U216)</f>
        <v>11</v>
      </c>
      <c r="V217" s="99">
        <f>IF(COUNTIF(H$11:H217,H217)=1,V216+1,V216)</f>
        <v>4</v>
      </c>
      <c r="W217" s="99">
        <f>IF(COUNTIF(H$11:H217,H217)=1,W216+1,W216)</f>
        <v>4</v>
      </c>
      <c r="X217" s="503">
        <f>IF(COUNTIF(J$11:J217,J217)=1,X216+1,X216)</f>
        <v>11</v>
      </c>
      <c r="Y217" s="352">
        <f>IF(AND(COUNTIF(J$11:J217,J217)=1,J217&lt;&gt;"UK"),Y216+1,Y216)</f>
        <v>11</v>
      </c>
    </row>
    <row r="218" spans="2:25" s="99" customFormat="1" x14ac:dyDescent="0.25">
      <c r="B218" s="109"/>
      <c r="C218" s="300"/>
      <c r="D218" s="230"/>
      <c r="E218" s="523" t="str">
        <f>IFERROR(VLOOKUP($D218,'START - AWARD DETAILS'!$C$21:$F$40,2,0),"")</f>
        <v/>
      </c>
      <c r="F218" s="274" t="str">
        <f>IFERROR(VLOOKUP($D218,'START - AWARD DETAILS'!$C$21:$F$40,3,0),"")</f>
        <v/>
      </c>
      <c r="G218" s="274" t="str">
        <f>IFERROR(VLOOKUP($D218,'START - AWARD DETAILS'!$C$21:$G$40,4,0),"")</f>
        <v/>
      </c>
      <c r="H218" s="274" t="str">
        <f>IFERROR(VLOOKUP($D218,'START - AWARD DETAILS'!$C$21:$G$40,5,0),"")</f>
        <v/>
      </c>
      <c r="I218" s="477"/>
      <c r="J218" s="230"/>
      <c r="K218" s="230"/>
      <c r="L218" s="283"/>
      <c r="M218" s="279"/>
      <c r="N218" s="320">
        <f t="shared" si="8"/>
        <v>0</v>
      </c>
      <c r="O218" s="321">
        <f t="shared" si="7"/>
        <v>1</v>
      </c>
      <c r="P218" s="252"/>
      <c r="Q218" s="143"/>
      <c r="T218" s="352">
        <f>IF(COUNTIF(D$11:D218,D218)=1,T217+1,T217)</f>
        <v>6</v>
      </c>
      <c r="U218" s="99">
        <f>IF(COUNTIF(J$11:J218,J218)=1,U217+1,U217)</f>
        <v>11</v>
      </c>
      <c r="V218" s="99">
        <f>IF(COUNTIF(H$11:H218,H218)=1,V217+1,V217)</f>
        <v>4</v>
      </c>
      <c r="W218" s="99">
        <f>IF(COUNTIF(H$11:H218,H218)=1,W217+1,W217)</f>
        <v>4</v>
      </c>
      <c r="X218" s="503">
        <f>IF(COUNTIF(J$11:J218,J218)=1,X217+1,X217)</f>
        <v>11</v>
      </c>
      <c r="Y218" s="352">
        <f>IF(AND(COUNTIF(J$11:J218,J218)=1,J218&lt;&gt;"UK"),Y217+1,Y217)</f>
        <v>11</v>
      </c>
    </row>
    <row r="219" spans="2:25" s="99" customFormat="1" x14ac:dyDescent="0.25">
      <c r="B219" s="109"/>
      <c r="C219" s="300"/>
      <c r="D219" s="230"/>
      <c r="E219" s="523" t="str">
        <f>IFERROR(VLOOKUP($D219,'START - AWARD DETAILS'!$C$21:$F$40,2,0),"")</f>
        <v/>
      </c>
      <c r="F219" s="274" t="str">
        <f>IFERROR(VLOOKUP($D219,'START - AWARD DETAILS'!$C$21:$F$40,3,0),"")</f>
        <v/>
      </c>
      <c r="G219" s="274" t="str">
        <f>IFERROR(VLOOKUP($D219,'START - AWARD DETAILS'!$C$21:$G$40,4,0),"")</f>
        <v/>
      </c>
      <c r="H219" s="274" t="str">
        <f>IFERROR(VLOOKUP($D219,'START - AWARD DETAILS'!$C$21:$G$40,5,0),"")</f>
        <v/>
      </c>
      <c r="I219" s="477"/>
      <c r="J219" s="230"/>
      <c r="K219" s="230"/>
      <c r="L219" s="283"/>
      <c r="M219" s="279"/>
      <c r="N219" s="320">
        <f t="shared" si="8"/>
        <v>0</v>
      </c>
      <c r="O219" s="321">
        <f t="shared" si="7"/>
        <v>1</v>
      </c>
      <c r="P219" s="252"/>
      <c r="Q219" s="143"/>
      <c r="T219" s="352">
        <f>IF(COUNTIF(D$11:D219,D219)=1,T218+1,T218)</f>
        <v>6</v>
      </c>
      <c r="U219" s="99">
        <f>IF(COUNTIF(J$11:J219,J219)=1,U218+1,U218)</f>
        <v>11</v>
      </c>
      <c r="V219" s="99">
        <f>IF(COUNTIF(H$11:H219,H219)=1,V218+1,V218)</f>
        <v>4</v>
      </c>
      <c r="W219" s="99">
        <f>IF(COUNTIF(H$11:H219,H219)=1,W218+1,W218)</f>
        <v>4</v>
      </c>
      <c r="X219" s="503">
        <f>IF(COUNTIF(J$11:J219,J219)=1,X218+1,X218)</f>
        <v>11</v>
      </c>
      <c r="Y219" s="352">
        <f>IF(AND(COUNTIF(J$11:J219,J219)=1,J219&lt;&gt;"UK"),Y218+1,Y218)</f>
        <v>11</v>
      </c>
    </row>
    <row r="220" spans="2:25" s="99" customFormat="1" x14ac:dyDescent="0.25">
      <c r="B220" s="109"/>
      <c r="C220" s="300"/>
      <c r="D220" s="230"/>
      <c r="E220" s="523" t="str">
        <f>IFERROR(VLOOKUP($D220,'START - AWARD DETAILS'!$C$21:$F$40,2,0),"")</f>
        <v/>
      </c>
      <c r="F220" s="274" t="str">
        <f>IFERROR(VLOOKUP($D220,'START - AWARD DETAILS'!$C$21:$F$40,3,0),"")</f>
        <v/>
      </c>
      <c r="G220" s="274" t="str">
        <f>IFERROR(VLOOKUP($D220,'START - AWARD DETAILS'!$C$21:$G$40,4,0),"")</f>
        <v/>
      </c>
      <c r="H220" s="274" t="str">
        <f>IFERROR(VLOOKUP($D220,'START - AWARD DETAILS'!$C$21:$G$40,5,0),"")</f>
        <v/>
      </c>
      <c r="I220" s="477"/>
      <c r="J220" s="230"/>
      <c r="K220" s="230"/>
      <c r="L220" s="283"/>
      <c r="M220" s="279"/>
      <c r="N220" s="320">
        <f t="shared" si="8"/>
        <v>0</v>
      </c>
      <c r="O220" s="321">
        <f t="shared" si="7"/>
        <v>1</v>
      </c>
      <c r="P220" s="252"/>
      <c r="Q220" s="143"/>
      <c r="T220" s="352">
        <f>IF(COUNTIF(D$11:D220,D220)=1,T219+1,T219)</f>
        <v>6</v>
      </c>
      <c r="U220" s="99">
        <f>IF(COUNTIF(J$11:J220,J220)=1,U219+1,U219)</f>
        <v>11</v>
      </c>
      <c r="V220" s="99">
        <f>IF(COUNTIF(H$11:H220,H220)=1,V219+1,V219)</f>
        <v>4</v>
      </c>
      <c r="W220" s="99">
        <f>IF(COUNTIF(H$11:H220,H220)=1,W219+1,W219)</f>
        <v>4</v>
      </c>
      <c r="X220" s="503">
        <f>IF(COUNTIF(J$11:J220,J220)=1,X219+1,X219)</f>
        <v>11</v>
      </c>
      <c r="Y220" s="352">
        <f>IF(AND(COUNTIF(J$11:J220,J220)=1,J220&lt;&gt;"UK"),Y219+1,Y219)</f>
        <v>11</v>
      </c>
    </row>
    <row r="221" spans="2:25" s="99" customFormat="1" x14ac:dyDescent="0.25">
      <c r="B221" s="109"/>
      <c r="C221" s="300"/>
      <c r="D221" s="230"/>
      <c r="E221" s="523" t="str">
        <f>IFERROR(VLOOKUP($D221,'START - AWARD DETAILS'!$C$21:$F$40,2,0),"")</f>
        <v/>
      </c>
      <c r="F221" s="274" t="str">
        <f>IFERROR(VLOOKUP($D221,'START - AWARD DETAILS'!$C$21:$F$40,3,0),"")</f>
        <v/>
      </c>
      <c r="G221" s="274" t="str">
        <f>IFERROR(VLOOKUP($D221,'START - AWARD DETAILS'!$C$21:$G$40,4,0),"")</f>
        <v/>
      </c>
      <c r="H221" s="274" t="str">
        <f>IFERROR(VLOOKUP($D221,'START - AWARD DETAILS'!$C$21:$G$40,5,0),"")</f>
        <v/>
      </c>
      <c r="I221" s="477"/>
      <c r="J221" s="230"/>
      <c r="K221" s="230"/>
      <c r="L221" s="283"/>
      <c r="M221" s="279"/>
      <c r="N221" s="320">
        <f t="shared" si="8"/>
        <v>0</v>
      </c>
      <c r="O221" s="321">
        <f t="shared" si="7"/>
        <v>1</v>
      </c>
      <c r="P221" s="252"/>
      <c r="Q221" s="143"/>
      <c r="T221" s="352">
        <f>IF(COUNTIF(D$11:D221,D221)=1,T220+1,T220)</f>
        <v>6</v>
      </c>
      <c r="U221" s="99">
        <f>IF(COUNTIF(J$11:J221,J221)=1,U220+1,U220)</f>
        <v>11</v>
      </c>
      <c r="V221" s="99">
        <f>IF(COUNTIF(H$11:H221,H221)=1,V220+1,V220)</f>
        <v>4</v>
      </c>
      <c r="W221" s="99">
        <f>IF(COUNTIF(H$11:H221,H221)=1,W220+1,W220)</f>
        <v>4</v>
      </c>
      <c r="X221" s="503">
        <f>IF(COUNTIF(J$11:J221,J221)=1,X220+1,X220)</f>
        <v>11</v>
      </c>
      <c r="Y221" s="352">
        <f>IF(AND(COUNTIF(J$11:J221,J221)=1,J221&lt;&gt;"UK"),Y220+1,Y220)</f>
        <v>11</v>
      </c>
    </row>
    <row r="222" spans="2:25" s="99" customFormat="1" x14ac:dyDescent="0.25">
      <c r="B222" s="109"/>
      <c r="C222" s="300"/>
      <c r="D222" s="230"/>
      <c r="E222" s="523" t="str">
        <f>IFERROR(VLOOKUP($D222,'START - AWARD DETAILS'!$C$21:$F$40,2,0),"")</f>
        <v/>
      </c>
      <c r="F222" s="274" t="str">
        <f>IFERROR(VLOOKUP($D222,'START - AWARD DETAILS'!$C$21:$F$40,3,0),"")</f>
        <v/>
      </c>
      <c r="G222" s="274" t="str">
        <f>IFERROR(VLOOKUP($D222,'START - AWARD DETAILS'!$C$21:$G$40,4,0),"")</f>
        <v/>
      </c>
      <c r="H222" s="274" t="str">
        <f>IFERROR(VLOOKUP($D222,'START - AWARD DETAILS'!$C$21:$G$40,5,0),"")</f>
        <v/>
      </c>
      <c r="I222" s="477"/>
      <c r="J222" s="230"/>
      <c r="K222" s="230"/>
      <c r="L222" s="283"/>
      <c r="M222" s="279"/>
      <c r="N222" s="320">
        <f t="shared" si="8"/>
        <v>0</v>
      </c>
      <c r="O222" s="321">
        <f t="shared" si="7"/>
        <v>1</v>
      </c>
      <c r="P222" s="252"/>
      <c r="Q222" s="143"/>
      <c r="T222" s="352">
        <f>IF(COUNTIF(D$11:D222,D222)=1,T221+1,T221)</f>
        <v>6</v>
      </c>
      <c r="U222" s="99">
        <f>IF(COUNTIF(J$11:J222,J222)=1,U221+1,U221)</f>
        <v>11</v>
      </c>
      <c r="V222" s="99">
        <f>IF(COUNTIF(H$11:H222,H222)=1,V221+1,V221)</f>
        <v>4</v>
      </c>
      <c r="W222" s="99">
        <f>IF(COUNTIF(H$11:H222,H222)=1,W221+1,W221)</f>
        <v>4</v>
      </c>
      <c r="X222" s="503">
        <f>IF(COUNTIF(J$11:J222,J222)=1,X221+1,X221)</f>
        <v>11</v>
      </c>
      <c r="Y222" s="352">
        <f>IF(AND(COUNTIF(J$11:J222,J222)=1,J222&lt;&gt;"UK"),Y221+1,Y221)</f>
        <v>11</v>
      </c>
    </row>
    <row r="223" spans="2:25" s="99" customFormat="1" x14ac:dyDescent="0.25">
      <c r="B223" s="109"/>
      <c r="C223" s="300"/>
      <c r="D223" s="230"/>
      <c r="E223" s="523" t="str">
        <f>IFERROR(VLOOKUP($D223,'START - AWARD DETAILS'!$C$21:$F$40,2,0),"")</f>
        <v/>
      </c>
      <c r="F223" s="274" t="str">
        <f>IFERROR(VLOOKUP($D223,'START - AWARD DETAILS'!$C$21:$F$40,3,0),"")</f>
        <v/>
      </c>
      <c r="G223" s="274" t="str">
        <f>IFERROR(VLOOKUP($D223,'START - AWARD DETAILS'!$C$21:$G$40,4,0),"")</f>
        <v/>
      </c>
      <c r="H223" s="274" t="str">
        <f>IFERROR(VLOOKUP($D223,'START - AWARD DETAILS'!$C$21:$G$40,5,0),"")</f>
        <v/>
      </c>
      <c r="I223" s="477"/>
      <c r="J223" s="230"/>
      <c r="K223" s="230"/>
      <c r="L223" s="283"/>
      <c r="M223" s="279"/>
      <c r="N223" s="320">
        <f t="shared" si="8"/>
        <v>0</v>
      </c>
      <c r="O223" s="321">
        <f t="shared" si="7"/>
        <v>1</v>
      </c>
      <c r="P223" s="252"/>
      <c r="Q223" s="143"/>
      <c r="T223" s="352">
        <f>IF(COUNTIF(D$11:D223,D223)=1,T222+1,T222)</f>
        <v>6</v>
      </c>
      <c r="U223" s="99">
        <f>IF(COUNTIF(J$11:J223,J223)=1,U222+1,U222)</f>
        <v>11</v>
      </c>
      <c r="V223" s="99">
        <f>IF(COUNTIF(H$11:H223,H223)=1,V222+1,V222)</f>
        <v>4</v>
      </c>
      <c r="W223" s="99">
        <f>IF(COUNTIF(H$11:H223,H223)=1,W222+1,W222)</f>
        <v>4</v>
      </c>
      <c r="X223" s="503">
        <f>IF(COUNTIF(J$11:J223,J223)=1,X222+1,X222)</f>
        <v>11</v>
      </c>
      <c r="Y223" s="352">
        <f>IF(AND(COUNTIF(J$11:J223,J223)=1,J223&lt;&gt;"UK"),Y222+1,Y222)</f>
        <v>11</v>
      </c>
    </row>
    <row r="224" spans="2:25" s="99" customFormat="1" x14ac:dyDescent="0.25">
      <c r="B224" s="109"/>
      <c r="C224" s="300"/>
      <c r="D224" s="230"/>
      <c r="E224" s="523" t="str">
        <f>IFERROR(VLOOKUP($D224,'START - AWARD DETAILS'!$C$21:$F$40,2,0),"")</f>
        <v/>
      </c>
      <c r="F224" s="274" t="str">
        <f>IFERROR(VLOOKUP($D224,'START - AWARD DETAILS'!$C$21:$F$40,3,0),"")</f>
        <v/>
      </c>
      <c r="G224" s="274" t="str">
        <f>IFERROR(VLOOKUP($D224,'START - AWARD DETAILS'!$C$21:$G$40,4,0),"")</f>
        <v/>
      </c>
      <c r="H224" s="274" t="str">
        <f>IFERROR(VLOOKUP($D224,'START - AWARD DETAILS'!$C$21:$G$40,5,0),"")</f>
        <v/>
      </c>
      <c r="I224" s="477"/>
      <c r="J224" s="230"/>
      <c r="K224" s="230"/>
      <c r="L224" s="283"/>
      <c r="M224" s="279"/>
      <c r="N224" s="320">
        <f t="shared" si="8"/>
        <v>0</v>
      </c>
      <c r="O224" s="321">
        <f t="shared" si="7"/>
        <v>1</v>
      </c>
      <c r="P224" s="252"/>
      <c r="Q224" s="143"/>
      <c r="T224" s="352">
        <f>IF(COUNTIF(D$11:D224,D224)=1,T223+1,T223)</f>
        <v>6</v>
      </c>
      <c r="U224" s="99">
        <f>IF(COUNTIF(J$11:J224,J224)=1,U223+1,U223)</f>
        <v>11</v>
      </c>
      <c r="V224" s="99">
        <f>IF(COUNTIF(H$11:H224,H224)=1,V223+1,V223)</f>
        <v>4</v>
      </c>
      <c r="W224" s="99">
        <f>IF(COUNTIF(H$11:H224,H224)=1,W223+1,W223)</f>
        <v>4</v>
      </c>
      <c r="X224" s="503">
        <f>IF(COUNTIF(J$11:J224,J224)=1,X223+1,X223)</f>
        <v>11</v>
      </c>
      <c r="Y224" s="352">
        <f>IF(AND(COUNTIF(J$11:J224,J224)=1,J224&lt;&gt;"UK"),Y223+1,Y223)</f>
        <v>11</v>
      </c>
    </row>
    <row r="225" spans="2:25" s="99" customFormat="1" x14ac:dyDescent="0.25">
      <c r="B225" s="109"/>
      <c r="C225" s="300"/>
      <c r="D225" s="230"/>
      <c r="E225" s="523" t="str">
        <f>IFERROR(VLOOKUP($D225,'START - AWARD DETAILS'!$C$21:$F$40,2,0),"")</f>
        <v/>
      </c>
      <c r="F225" s="274" t="str">
        <f>IFERROR(VLOOKUP($D225,'START - AWARD DETAILS'!$C$21:$F$40,3,0),"")</f>
        <v/>
      </c>
      <c r="G225" s="274" t="str">
        <f>IFERROR(VLOOKUP($D225,'START - AWARD DETAILS'!$C$21:$G$40,4,0),"")</f>
        <v/>
      </c>
      <c r="H225" s="274" t="str">
        <f>IFERROR(VLOOKUP($D225,'START - AWARD DETAILS'!$C$21:$G$40,5,0),"")</f>
        <v/>
      </c>
      <c r="I225" s="477"/>
      <c r="J225" s="230"/>
      <c r="K225" s="230"/>
      <c r="L225" s="283"/>
      <c r="M225" s="279"/>
      <c r="N225" s="320">
        <f t="shared" si="8"/>
        <v>0</v>
      </c>
      <c r="O225" s="321">
        <f t="shared" si="7"/>
        <v>1</v>
      </c>
      <c r="P225" s="252"/>
      <c r="Q225" s="143"/>
      <c r="T225" s="352">
        <f>IF(COUNTIF(D$11:D225,D225)=1,T224+1,T224)</f>
        <v>6</v>
      </c>
      <c r="U225" s="99">
        <f>IF(COUNTIF(J$11:J225,J225)=1,U224+1,U224)</f>
        <v>11</v>
      </c>
      <c r="V225" s="99">
        <f>IF(COUNTIF(H$11:H225,H225)=1,V224+1,V224)</f>
        <v>4</v>
      </c>
      <c r="W225" s="99">
        <f>IF(COUNTIF(H$11:H225,H225)=1,W224+1,W224)</f>
        <v>4</v>
      </c>
      <c r="X225" s="503">
        <f>IF(COUNTIF(J$11:J225,J225)=1,X224+1,X224)</f>
        <v>11</v>
      </c>
      <c r="Y225" s="352">
        <f>IF(AND(COUNTIF(J$11:J225,J225)=1,J225&lt;&gt;"UK"),Y224+1,Y224)</f>
        <v>11</v>
      </c>
    </row>
    <row r="226" spans="2:25" s="99" customFormat="1" x14ac:dyDescent="0.25">
      <c r="B226" s="109"/>
      <c r="C226" s="300"/>
      <c r="D226" s="230"/>
      <c r="E226" s="523" t="str">
        <f>IFERROR(VLOOKUP($D226,'START - AWARD DETAILS'!$C$21:$F$40,2,0),"")</f>
        <v/>
      </c>
      <c r="F226" s="274" t="str">
        <f>IFERROR(VLOOKUP($D226,'START - AWARD DETAILS'!$C$21:$F$40,3,0),"")</f>
        <v/>
      </c>
      <c r="G226" s="274" t="str">
        <f>IFERROR(VLOOKUP($D226,'START - AWARD DETAILS'!$C$21:$G$40,4,0),"")</f>
        <v/>
      </c>
      <c r="H226" s="274" t="str">
        <f>IFERROR(VLOOKUP($D226,'START - AWARD DETAILS'!$C$21:$G$40,5,0),"")</f>
        <v/>
      </c>
      <c r="I226" s="477"/>
      <c r="J226" s="230"/>
      <c r="K226" s="230"/>
      <c r="L226" s="283"/>
      <c r="M226" s="279"/>
      <c r="N226" s="320">
        <f t="shared" si="8"/>
        <v>0</v>
      </c>
      <c r="O226" s="321">
        <f t="shared" si="7"/>
        <v>1</v>
      </c>
      <c r="P226" s="252"/>
      <c r="Q226" s="143"/>
      <c r="T226" s="352">
        <f>IF(COUNTIF(D$11:D226,D226)=1,T225+1,T225)</f>
        <v>6</v>
      </c>
      <c r="U226" s="99">
        <f>IF(COUNTIF(J$11:J226,J226)=1,U225+1,U225)</f>
        <v>11</v>
      </c>
      <c r="V226" s="99">
        <f>IF(COUNTIF(H$11:H226,H226)=1,V225+1,V225)</f>
        <v>4</v>
      </c>
      <c r="W226" s="99">
        <f>IF(COUNTIF(H$11:H226,H226)=1,W225+1,W225)</f>
        <v>4</v>
      </c>
      <c r="X226" s="503">
        <f>IF(COUNTIF(J$11:J226,J226)=1,X225+1,X225)</f>
        <v>11</v>
      </c>
      <c r="Y226" s="352">
        <f>IF(AND(COUNTIF(J$11:J226,J226)=1,J226&lt;&gt;"UK"),Y225+1,Y225)</f>
        <v>11</v>
      </c>
    </row>
    <row r="227" spans="2:25" s="99" customFormat="1" x14ac:dyDescent="0.25">
      <c r="B227" s="109"/>
      <c r="C227" s="300"/>
      <c r="D227" s="230"/>
      <c r="E227" s="523" t="str">
        <f>IFERROR(VLOOKUP($D227,'START - AWARD DETAILS'!$C$21:$F$40,2,0),"")</f>
        <v/>
      </c>
      <c r="F227" s="274" t="str">
        <f>IFERROR(VLOOKUP($D227,'START - AWARD DETAILS'!$C$21:$F$40,3,0),"")</f>
        <v/>
      </c>
      <c r="G227" s="274" t="str">
        <f>IFERROR(VLOOKUP($D227,'START - AWARD DETAILS'!$C$21:$G$40,4,0),"")</f>
        <v/>
      </c>
      <c r="H227" s="274" t="str">
        <f>IFERROR(VLOOKUP($D227,'START - AWARD DETAILS'!$C$21:$G$40,5,0),"")</f>
        <v/>
      </c>
      <c r="I227" s="477"/>
      <c r="J227" s="230"/>
      <c r="K227" s="230"/>
      <c r="L227" s="283"/>
      <c r="M227" s="279"/>
      <c r="N227" s="320">
        <f t="shared" si="8"/>
        <v>0</v>
      </c>
      <c r="O227" s="321">
        <f t="shared" si="7"/>
        <v>1</v>
      </c>
      <c r="P227" s="252"/>
      <c r="Q227" s="143"/>
      <c r="T227" s="352">
        <f>IF(COUNTIF(D$11:D227,D227)=1,T226+1,T226)</f>
        <v>6</v>
      </c>
      <c r="U227" s="99">
        <f>IF(COUNTIF(J$11:J227,J227)=1,U226+1,U226)</f>
        <v>11</v>
      </c>
      <c r="V227" s="99">
        <f>IF(COUNTIF(H$11:H227,H227)=1,V226+1,V226)</f>
        <v>4</v>
      </c>
      <c r="W227" s="99">
        <f>IF(COUNTIF(H$11:H227,H227)=1,W226+1,W226)</f>
        <v>4</v>
      </c>
      <c r="X227" s="503">
        <f>IF(COUNTIF(J$11:J227,J227)=1,X226+1,X226)</f>
        <v>11</v>
      </c>
      <c r="Y227" s="352">
        <f>IF(AND(COUNTIF(J$11:J227,J227)=1,J227&lt;&gt;"UK"),Y226+1,Y226)</f>
        <v>11</v>
      </c>
    </row>
    <row r="228" spans="2:25" s="99" customFormat="1" x14ac:dyDescent="0.25">
      <c r="B228" s="109"/>
      <c r="C228" s="300"/>
      <c r="D228" s="230"/>
      <c r="E228" s="523" t="str">
        <f>IFERROR(VLOOKUP($D228,'START - AWARD DETAILS'!$C$21:$F$40,2,0),"")</f>
        <v/>
      </c>
      <c r="F228" s="274" t="str">
        <f>IFERROR(VLOOKUP($D228,'START - AWARD DETAILS'!$C$21:$F$40,3,0),"")</f>
        <v/>
      </c>
      <c r="G228" s="274" t="str">
        <f>IFERROR(VLOOKUP($D228,'START - AWARD DETAILS'!$C$21:$G$40,4,0),"")</f>
        <v/>
      </c>
      <c r="H228" s="274" t="str">
        <f>IFERROR(VLOOKUP($D228,'START - AWARD DETAILS'!$C$21:$G$40,5,0),"")</f>
        <v/>
      </c>
      <c r="I228" s="477"/>
      <c r="J228" s="230"/>
      <c r="K228" s="230"/>
      <c r="L228" s="283"/>
      <c r="M228" s="279"/>
      <c r="N228" s="320">
        <f t="shared" si="8"/>
        <v>0</v>
      </c>
      <c r="O228" s="321">
        <f t="shared" si="7"/>
        <v>1</v>
      </c>
      <c r="P228" s="252"/>
      <c r="Q228" s="143"/>
      <c r="T228" s="352">
        <f>IF(COUNTIF(D$11:D228,D228)=1,T227+1,T227)</f>
        <v>6</v>
      </c>
      <c r="U228" s="99">
        <f>IF(COUNTIF(J$11:J228,J228)=1,U227+1,U227)</f>
        <v>11</v>
      </c>
      <c r="V228" s="99">
        <f>IF(COUNTIF(H$11:H228,H228)=1,V227+1,V227)</f>
        <v>4</v>
      </c>
      <c r="W228" s="99">
        <f>IF(COUNTIF(H$11:H228,H228)=1,W227+1,W227)</f>
        <v>4</v>
      </c>
      <c r="X228" s="503">
        <f>IF(COUNTIF(J$11:J228,J228)=1,X227+1,X227)</f>
        <v>11</v>
      </c>
      <c r="Y228" s="352">
        <f>IF(AND(COUNTIF(J$11:J228,J228)=1,J228&lt;&gt;"UK"),Y227+1,Y227)</f>
        <v>11</v>
      </c>
    </row>
    <row r="229" spans="2:25" s="99" customFormat="1" x14ac:dyDescent="0.25">
      <c r="B229" s="109"/>
      <c r="C229" s="300"/>
      <c r="D229" s="230"/>
      <c r="E229" s="523" t="str">
        <f>IFERROR(VLOOKUP($D229,'START - AWARD DETAILS'!$C$21:$F$40,2,0),"")</f>
        <v/>
      </c>
      <c r="F229" s="274" t="str">
        <f>IFERROR(VLOOKUP($D229,'START - AWARD DETAILS'!$C$21:$F$40,3,0),"")</f>
        <v/>
      </c>
      <c r="G229" s="274" t="str">
        <f>IFERROR(VLOOKUP($D229,'START - AWARD DETAILS'!$C$21:$G$40,4,0),"")</f>
        <v/>
      </c>
      <c r="H229" s="274" t="str">
        <f>IFERROR(VLOOKUP($D229,'START - AWARD DETAILS'!$C$21:$G$40,5,0),"")</f>
        <v/>
      </c>
      <c r="I229" s="477"/>
      <c r="J229" s="230"/>
      <c r="K229" s="230"/>
      <c r="L229" s="283"/>
      <c r="M229" s="279"/>
      <c r="N229" s="320">
        <f t="shared" si="8"/>
        <v>0</v>
      </c>
      <c r="O229" s="321">
        <f t="shared" si="7"/>
        <v>1</v>
      </c>
      <c r="P229" s="252"/>
      <c r="Q229" s="143"/>
      <c r="T229" s="352">
        <f>IF(COUNTIF(D$11:D229,D229)=1,T228+1,T228)</f>
        <v>6</v>
      </c>
      <c r="U229" s="99">
        <f>IF(COUNTIF(J$11:J229,J229)=1,U228+1,U228)</f>
        <v>11</v>
      </c>
      <c r="V229" s="99">
        <f>IF(COUNTIF(H$11:H229,H229)=1,V228+1,V228)</f>
        <v>4</v>
      </c>
      <c r="W229" s="99">
        <f>IF(COUNTIF(H$11:H229,H229)=1,W228+1,W228)</f>
        <v>4</v>
      </c>
      <c r="X229" s="503">
        <f>IF(COUNTIF(J$11:J229,J229)=1,X228+1,X228)</f>
        <v>11</v>
      </c>
      <c r="Y229" s="352">
        <f>IF(AND(COUNTIF(J$11:J229,J229)=1,J229&lt;&gt;"UK"),Y228+1,Y228)</f>
        <v>11</v>
      </c>
    </row>
    <row r="230" spans="2:25" s="99" customFormat="1" x14ac:dyDescent="0.25">
      <c r="B230" s="109"/>
      <c r="C230" s="300"/>
      <c r="D230" s="230"/>
      <c r="E230" s="523" t="str">
        <f>IFERROR(VLOOKUP($D230,'START - AWARD DETAILS'!$C$21:$F$40,2,0),"")</f>
        <v/>
      </c>
      <c r="F230" s="274" t="str">
        <f>IFERROR(VLOOKUP($D230,'START - AWARD DETAILS'!$C$21:$F$40,3,0),"")</f>
        <v/>
      </c>
      <c r="G230" s="274" t="str">
        <f>IFERROR(VLOOKUP($D230,'START - AWARD DETAILS'!$C$21:$G$40,4,0),"")</f>
        <v/>
      </c>
      <c r="H230" s="274" t="str">
        <f>IFERROR(VLOOKUP($D230,'START - AWARD DETAILS'!$C$21:$G$40,5,0),"")</f>
        <v/>
      </c>
      <c r="I230" s="477"/>
      <c r="J230" s="230"/>
      <c r="K230" s="230"/>
      <c r="L230" s="283"/>
      <c r="M230" s="279"/>
      <c r="N230" s="320">
        <f t="shared" si="8"/>
        <v>0</v>
      </c>
      <c r="O230" s="321">
        <f t="shared" si="7"/>
        <v>1</v>
      </c>
      <c r="P230" s="252"/>
      <c r="Q230" s="143"/>
      <c r="T230" s="352">
        <f>IF(COUNTIF(D$11:D230,D230)=1,T229+1,T229)</f>
        <v>6</v>
      </c>
      <c r="U230" s="99">
        <f>IF(COUNTIF(J$11:J230,J230)=1,U229+1,U229)</f>
        <v>11</v>
      </c>
      <c r="V230" s="99">
        <f>IF(COUNTIF(H$11:H230,H230)=1,V229+1,V229)</f>
        <v>4</v>
      </c>
      <c r="W230" s="99">
        <f>IF(COUNTIF(H$11:H230,H230)=1,W229+1,W229)</f>
        <v>4</v>
      </c>
      <c r="X230" s="503">
        <f>IF(COUNTIF(J$11:J230,J230)=1,X229+1,X229)</f>
        <v>11</v>
      </c>
      <c r="Y230" s="352">
        <f>IF(AND(COUNTIF(J$11:J230,J230)=1,J230&lt;&gt;"UK"),Y229+1,Y229)</f>
        <v>11</v>
      </c>
    </row>
    <row r="231" spans="2:25" s="99" customFormat="1" x14ac:dyDescent="0.25">
      <c r="B231" s="109"/>
      <c r="C231" s="300"/>
      <c r="D231" s="230"/>
      <c r="E231" s="523" t="str">
        <f>IFERROR(VLOOKUP($D231,'START - AWARD DETAILS'!$C$21:$F$40,2,0),"")</f>
        <v/>
      </c>
      <c r="F231" s="274" t="str">
        <f>IFERROR(VLOOKUP($D231,'START - AWARD DETAILS'!$C$21:$F$40,3,0),"")</f>
        <v/>
      </c>
      <c r="G231" s="274" t="str">
        <f>IFERROR(VLOOKUP($D231,'START - AWARD DETAILS'!$C$21:$G$40,4,0),"")</f>
        <v/>
      </c>
      <c r="H231" s="274" t="str">
        <f>IFERROR(VLOOKUP($D231,'START - AWARD DETAILS'!$C$21:$G$40,5,0),"")</f>
        <v/>
      </c>
      <c r="I231" s="477"/>
      <c r="J231" s="230"/>
      <c r="K231" s="230"/>
      <c r="L231" s="283"/>
      <c r="M231" s="279"/>
      <c r="N231" s="320">
        <f t="shared" si="8"/>
        <v>0</v>
      </c>
      <c r="O231" s="321">
        <f t="shared" si="7"/>
        <v>1</v>
      </c>
      <c r="P231" s="252"/>
      <c r="Q231" s="143"/>
      <c r="T231" s="352">
        <f>IF(COUNTIF(D$11:D231,D231)=1,T230+1,T230)</f>
        <v>6</v>
      </c>
      <c r="U231" s="99">
        <f>IF(COUNTIF(J$11:J231,J231)=1,U230+1,U230)</f>
        <v>11</v>
      </c>
      <c r="V231" s="99">
        <f>IF(COUNTIF(H$11:H231,H231)=1,V230+1,V230)</f>
        <v>4</v>
      </c>
      <c r="W231" s="99">
        <f>IF(COUNTIF(H$11:H231,H231)=1,W230+1,W230)</f>
        <v>4</v>
      </c>
      <c r="X231" s="503">
        <f>IF(COUNTIF(J$11:J231,J231)=1,X230+1,X230)</f>
        <v>11</v>
      </c>
      <c r="Y231" s="352">
        <f>IF(AND(COUNTIF(J$11:J231,J231)=1,J231&lt;&gt;"UK"),Y230+1,Y230)</f>
        <v>11</v>
      </c>
    </row>
    <row r="232" spans="2:25" s="99" customFormat="1" x14ac:dyDescent="0.25">
      <c r="B232" s="109"/>
      <c r="C232" s="300"/>
      <c r="D232" s="230"/>
      <c r="E232" s="523" t="str">
        <f>IFERROR(VLOOKUP($D232,'START - AWARD DETAILS'!$C$21:$F$40,2,0),"")</f>
        <v/>
      </c>
      <c r="F232" s="274" t="str">
        <f>IFERROR(VLOOKUP($D232,'START - AWARD DETAILS'!$C$21:$F$40,3,0),"")</f>
        <v/>
      </c>
      <c r="G232" s="274" t="str">
        <f>IFERROR(VLOOKUP($D232,'START - AWARD DETAILS'!$C$21:$G$40,4,0),"")</f>
        <v/>
      </c>
      <c r="H232" s="274" t="str">
        <f>IFERROR(VLOOKUP($D232,'START - AWARD DETAILS'!$C$21:$G$40,5,0),"")</f>
        <v/>
      </c>
      <c r="I232" s="477"/>
      <c r="J232" s="230"/>
      <c r="K232" s="230"/>
      <c r="L232" s="283"/>
      <c r="M232" s="279"/>
      <c r="N232" s="320">
        <f t="shared" si="8"/>
        <v>0</v>
      </c>
      <c r="O232" s="321">
        <f t="shared" si="7"/>
        <v>1</v>
      </c>
      <c r="P232" s="252"/>
      <c r="Q232" s="143"/>
      <c r="T232" s="352">
        <f>IF(COUNTIF(D$11:D232,D232)=1,T231+1,T231)</f>
        <v>6</v>
      </c>
      <c r="U232" s="99">
        <f>IF(COUNTIF(J$11:J232,J232)=1,U231+1,U231)</f>
        <v>11</v>
      </c>
      <c r="V232" s="99">
        <f>IF(COUNTIF(H$11:H232,H232)=1,V231+1,V231)</f>
        <v>4</v>
      </c>
      <c r="W232" s="99">
        <f>IF(COUNTIF(H$11:H232,H232)=1,W231+1,W231)</f>
        <v>4</v>
      </c>
      <c r="X232" s="503">
        <f>IF(COUNTIF(J$11:J232,J232)=1,X231+1,X231)</f>
        <v>11</v>
      </c>
      <c r="Y232" s="352">
        <f>IF(AND(COUNTIF(J$11:J232,J232)=1,J232&lt;&gt;"UK"),Y231+1,Y231)</f>
        <v>11</v>
      </c>
    </row>
    <row r="233" spans="2:25" s="99" customFormat="1" x14ac:dyDescent="0.25">
      <c r="B233" s="109"/>
      <c r="C233" s="300"/>
      <c r="D233" s="230"/>
      <c r="E233" s="523" t="str">
        <f>IFERROR(VLOOKUP($D233,'START - AWARD DETAILS'!$C$21:$F$40,2,0),"")</f>
        <v/>
      </c>
      <c r="F233" s="274" t="str">
        <f>IFERROR(VLOOKUP($D233,'START - AWARD DETAILS'!$C$21:$F$40,3,0),"")</f>
        <v/>
      </c>
      <c r="G233" s="274" t="str">
        <f>IFERROR(VLOOKUP($D233,'START - AWARD DETAILS'!$C$21:$G$40,4,0),"")</f>
        <v/>
      </c>
      <c r="H233" s="274" t="str">
        <f>IFERROR(VLOOKUP($D233,'START - AWARD DETAILS'!$C$21:$G$40,5,0),"")</f>
        <v/>
      </c>
      <c r="I233" s="477"/>
      <c r="J233" s="230"/>
      <c r="K233" s="230"/>
      <c r="L233" s="283"/>
      <c r="M233" s="279"/>
      <c r="N233" s="320">
        <f t="shared" si="8"/>
        <v>0</v>
      </c>
      <c r="O233" s="321">
        <f t="shared" si="7"/>
        <v>1</v>
      </c>
      <c r="P233" s="252"/>
      <c r="Q233" s="143"/>
      <c r="T233" s="352">
        <f>IF(COUNTIF(D$11:D233,D233)=1,T232+1,T232)</f>
        <v>6</v>
      </c>
      <c r="U233" s="99">
        <f>IF(COUNTIF(J$11:J233,J233)=1,U232+1,U232)</f>
        <v>11</v>
      </c>
      <c r="V233" s="99">
        <f>IF(COUNTIF(H$11:H233,H233)=1,V232+1,V232)</f>
        <v>4</v>
      </c>
      <c r="W233" s="99">
        <f>IF(COUNTIF(H$11:H233,H233)=1,W232+1,W232)</f>
        <v>4</v>
      </c>
      <c r="X233" s="503">
        <f>IF(COUNTIF(J$11:J233,J233)=1,X232+1,X232)</f>
        <v>11</v>
      </c>
      <c r="Y233" s="352">
        <f>IF(AND(COUNTIF(J$11:J233,J233)=1,J233&lt;&gt;"UK"),Y232+1,Y232)</f>
        <v>11</v>
      </c>
    </row>
    <row r="234" spans="2:25" s="99" customFormat="1" x14ac:dyDescent="0.25">
      <c r="B234" s="109"/>
      <c r="C234" s="300"/>
      <c r="D234" s="230"/>
      <c r="E234" s="523" t="str">
        <f>IFERROR(VLOOKUP($D234,'START - AWARD DETAILS'!$C$21:$F$40,2,0),"")</f>
        <v/>
      </c>
      <c r="F234" s="274" t="str">
        <f>IFERROR(VLOOKUP($D234,'START - AWARD DETAILS'!$C$21:$F$40,3,0),"")</f>
        <v/>
      </c>
      <c r="G234" s="274" t="str">
        <f>IFERROR(VLOOKUP($D234,'START - AWARD DETAILS'!$C$21:$G$40,4,0),"")</f>
        <v/>
      </c>
      <c r="H234" s="274" t="str">
        <f>IFERROR(VLOOKUP($D234,'START - AWARD DETAILS'!$C$21:$G$40,5,0),"")</f>
        <v/>
      </c>
      <c r="I234" s="477"/>
      <c r="J234" s="230"/>
      <c r="K234" s="230"/>
      <c r="L234" s="283"/>
      <c r="M234" s="279"/>
      <c r="N234" s="320">
        <f t="shared" si="8"/>
        <v>0</v>
      </c>
      <c r="O234" s="321">
        <f t="shared" si="7"/>
        <v>1</v>
      </c>
      <c r="P234" s="252"/>
      <c r="Q234" s="143"/>
      <c r="T234" s="352">
        <f>IF(COUNTIF(D$11:D234,D234)=1,T233+1,T233)</f>
        <v>6</v>
      </c>
      <c r="U234" s="99">
        <f>IF(COUNTIF(J$11:J234,J234)=1,U233+1,U233)</f>
        <v>11</v>
      </c>
      <c r="V234" s="99">
        <f>IF(COUNTIF(H$11:H234,H234)=1,V233+1,V233)</f>
        <v>4</v>
      </c>
      <c r="W234" s="99">
        <f>IF(COUNTIF(H$11:H234,H234)=1,W233+1,W233)</f>
        <v>4</v>
      </c>
      <c r="X234" s="503">
        <f>IF(COUNTIF(J$11:J234,J234)=1,X233+1,X233)</f>
        <v>11</v>
      </c>
      <c r="Y234" s="352">
        <f>IF(AND(COUNTIF(J$11:J234,J234)=1,J234&lt;&gt;"UK"),Y233+1,Y233)</f>
        <v>11</v>
      </c>
    </row>
    <row r="235" spans="2:25" s="99" customFormat="1" x14ac:dyDescent="0.25">
      <c r="B235" s="109"/>
      <c r="C235" s="300"/>
      <c r="D235" s="230"/>
      <c r="E235" s="523" t="str">
        <f>IFERROR(VLOOKUP($D235,'START - AWARD DETAILS'!$C$21:$F$40,2,0),"")</f>
        <v/>
      </c>
      <c r="F235" s="274" t="str">
        <f>IFERROR(VLOOKUP($D235,'START - AWARD DETAILS'!$C$21:$F$40,3,0),"")</f>
        <v/>
      </c>
      <c r="G235" s="274" t="str">
        <f>IFERROR(VLOOKUP($D235,'START - AWARD DETAILS'!$C$21:$G$40,4,0),"")</f>
        <v/>
      </c>
      <c r="H235" s="274" t="str">
        <f>IFERROR(VLOOKUP($D235,'START - AWARD DETAILS'!$C$21:$G$40,5,0),"")</f>
        <v/>
      </c>
      <c r="I235" s="477"/>
      <c r="J235" s="230"/>
      <c r="K235" s="230"/>
      <c r="L235" s="283"/>
      <c r="M235" s="279"/>
      <c r="N235" s="320">
        <f t="shared" si="8"/>
        <v>0</v>
      </c>
      <c r="O235" s="321">
        <f t="shared" si="7"/>
        <v>1</v>
      </c>
      <c r="P235" s="252"/>
      <c r="Q235" s="143"/>
      <c r="T235" s="352">
        <f>IF(COUNTIF(D$11:D235,D235)=1,T234+1,T234)</f>
        <v>6</v>
      </c>
      <c r="U235" s="99">
        <f>IF(COUNTIF(J$11:J235,J235)=1,U234+1,U234)</f>
        <v>11</v>
      </c>
      <c r="V235" s="99">
        <f>IF(COUNTIF(H$11:H235,H235)=1,V234+1,V234)</f>
        <v>4</v>
      </c>
      <c r="W235" s="99">
        <f>IF(COUNTIF(H$11:H235,H235)=1,W234+1,W234)</f>
        <v>4</v>
      </c>
      <c r="X235" s="503">
        <f>IF(COUNTIF(J$11:J235,J235)=1,X234+1,X234)</f>
        <v>11</v>
      </c>
      <c r="Y235" s="352">
        <f>IF(AND(COUNTIF(J$11:J235,J235)=1,J235&lt;&gt;"UK"),Y234+1,Y234)</f>
        <v>11</v>
      </c>
    </row>
    <row r="236" spans="2:25" s="99" customFormat="1" x14ac:dyDescent="0.25">
      <c r="B236" s="109"/>
      <c r="C236" s="300"/>
      <c r="D236" s="230"/>
      <c r="E236" s="523" t="str">
        <f>IFERROR(VLOOKUP($D236,'START - AWARD DETAILS'!$C$21:$F$40,2,0),"")</f>
        <v/>
      </c>
      <c r="F236" s="274" t="str">
        <f>IFERROR(VLOOKUP($D236,'START - AWARD DETAILS'!$C$21:$F$40,3,0),"")</f>
        <v/>
      </c>
      <c r="G236" s="274" t="str">
        <f>IFERROR(VLOOKUP($D236,'START - AWARD DETAILS'!$C$21:$G$40,4,0),"")</f>
        <v/>
      </c>
      <c r="H236" s="274" t="str">
        <f>IFERROR(VLOOKUP($D236,'START - AWARD DETAILS'!$C$21:$G$40,5,0),"")</f>
        <v/>
      </c>
      <c r="I236" s="477"/>
      <c r="J236" s="230"/>
      <c r="K236" s="230"/>
      <c r="L236" s="283"/>
      <c r="M236" s="279"/>
      <c r="N236" s="320">
        <f t="shared" si="8"/>
        <v>0</v>
      </c>
      <c r="O236" s="321">
        <f t="shared" si="7"/>
        <v>1</v>
      </c>
      <c r="P236" s="252"/>
      <c r="Q236" s="143"/>
      <c r="T236" s="352">
        <f>IF(COUNTIF(D$11:D236,D236)=1,T235+1,T235)</f>
        <v>6</v>
      </c>
      <c r="U236" s="99">
        <f>IF(COUNTIF(J$11:J236,J236)=1,U235+1,U235)</f>
        <v>11</v>
      </c>
      <c r="V236" s="99">
        <f>IF(COUNTIF(H$11:H236,H236)=1,V235+1,V235)</f>
        <v>4</v>
      </c>
      <c r="W236" s="99">
        <f>IF(COUNTIF(H$11:H236,H236)=1,W235+1,W235)</f>
        <v>4</v>
      </c>
      <c r="X236" s="503">
        <f>IF(COUNTIF(J$11:J236,J236)=1,X235+1,X235)</f>
        <v>11</v>
      </c>
      <c r="Y236" s="352">
        <f>IF(AND(COUNTIF(J$11:J236,J236)=1,J236&lt;&gt;"UK"),Y235+1,Y235)</f>
        <v>11</v>
      </c>
    </row>
    <row r="237" spans="2:25" s="99" customFormat="1" x14ac:dyDescent="0.25">
      <c r="B237" s="109"/>
      <c r="C237" s="300"/>
      <c r="D237" s="230"/>
      <c r="E237" s="523" t="str">
        <f>IFERROR(VLOOKUP($D237,'START - AWARD DETAILS'!$C$21:$F$40,2,0),"")</f>
        <v/>
      </c>
      <c r="F237" s="274" t="str">
        <f>IFERROR(VLOOKUP($D237,'START - AWARD DETAILS'!$C$21:$F$40,3,0),"")</f>
        <v/>
      </c>
      <c r="G237" s="274" t="str">
        <f>IFERROR(VLOOKUP($D237,'START - AWARD DETAILS'!$C$21:$G$40,4,0),"")</f>
        <v/>
      </c>
      <c r="H237" s="274" t="str">
        <f>IFERROR(VLOOKUP($D237,'START - AWARD DETAILS'!$C$21:$G$40,5,0),"")</f>
        <v/>
      </c>
      <c r="I237" s="477"/>
      <c r="J237" s="230"/>
      <c r="K237" s="230"/>
      <c r="L237" s="283"/>
      <c r="M237" s="279"/>
      <c r="N237" s="320">
        <f t="shared" si="8"/>
        <v>0</v>
      </c>
      <c r="O237" s="321">
        <f t="shared" si="7"/>
        <v>1</v>
      </c>
      <c r="P237" s="252"/>
      <c r="Q237" s="143"/>
      <c r="T237" s="352">
        <f>IF(COUNTIF(D$11:D237,D237)=1,T236+1,T236)</f>
        <v>6</v>
      </c>
      <c r="U237" s="99">
        <f>IF(COUNTIF(J$11:J237,J237)=1,U236+1,U236)</f>
        <v>11</v>
      </c>
      <c r="V237" s="99">
        <f>IF(COUNTIF(H$11:H237,H237)=1,V236+1,V236)</f>
        <v>4</v>
      </c>
      <c r="W237" s="99">
        <f>IF(COUNTIF(H$11:H237,H237)=1,W236+1,W236)</f>
        <v>4</v>
      </c>
      <c r="X237" s="503">
        <f>IF(COUNTIF(J$11:J237,J237)=1,X236+1,X236)</f>
        <v>11</v>
      </c>
      <c r="Y237" s="352">
        <f>IF(AND(COUNTIF(J$11:J237,J237)=1,J237&lt;&gt;"UK"),Y236+1,Y236)</f>
        <v>11</v>
      </c>
    </row>
    <row r="238" spans="2:25" s="99" customFormat="1" x14ac:dyDescent="0.25">
      <c r="B238" s="109"/>
      <c r="C238" s="300"/>
      <c r="D238" s="230"/>
      <c r="E238" s="523" t="str">
        <f>IFERROR(VLOOKUP($D238,'START - AWARD DETAILS'!$C$21:$F$40,2,0),"")</f>
        <v/>
      </c>
      <c r="F238" s="274" t="str">
        <f>IFERROR(VLOOKUP($D238,'START - AWARD DETAILS'!$C$21:$F$40,3,0),"")</f>
        <v/>
      </c>
      <c r="G238" s="274" t="str">
        <f>IFERROR(VLOOKUP($D238,'START - AWARD DETAILS'!$C$21:$G$40,4,0),"")</f>
        <v/>
      </c>
      <c r="H238" s="274" t="str">
        <f>IFERROR(VLOOKUP($D238,'START - AWARD DETAILS'!$C$21:$G$40,5,0),"")</f>
        <v/>
      </c>
      <c r="I238" s="477"/>
      <c r="J238" s="230"/>
      <c r="K238" s="230"/>
      <c r="L238" s="283"/>
      <c r="M238" s="279"/>
      <c r="N238" s="320">
        <f t="shared" si="8"/>
        <v>0</v>
      </c>
      <c r="O238" s="321">
        <f t="shared" si="7"/>
        <v>1</v>
      </c>
      <c r="P238" s="252"/>
      <c r="Q238" s="143"/>
      <c r="T238" s="352">
        <f>IF(COUNTIF(D$11:D238,D238)=1,T237+1,T237)</f>
        <v>6</v>
      </c>
      <c r="U238" s="99">
        <f>IF(COUNTIF(J$11:J238,J238)=1,U237+1,U237)</f>
        <v>11</v>
      </c>
      <c r="V238" s="99">
        <f>IF(COUNTIF(H$11:H238,H238)=1,V237+1,V237)</f>
        <v>4</v>
      </c>
      <c r="W238" s="99">
        <f>IF(COUNTIF(H$11:H238,H238)=1,W237+1,W237)</f>
        <v>4</v>
      </c>
      <c r="X238" s="503">
        <f>IF(COUNTIF(J$11:J238,J238)=1,X237+1,X237)</f>
        <v>11</v>
      </c>
      <c r="Y238" s="352">
        <f>IF(AND(COUNTIF(J$11:J238,J238)=1,J238&lt;&gt;"UK"),Y237+1,Y237)</f>
        <v>11</v>
      </c>
    </row>
    <row r="239" spans="2:25" s="99" customFormat="1" x14ac:dyDescent="0.25">
      <c r="B239" s="109"/>
      <c r="C239" s="300"/>
      <c r="D239" s="230"/>
      <c r="E239" s="523" t="str">
        <f>IFERROR(VLOOKUP($D239,'START - AWARD DETAILS'!$C$21:$F$40,2,0),"")</f>
        <v/>
      </c>
      <c r="F239" s="274" t="str">
        <f>IFERROR(VLOOKUP($D239,'START - AWARD DETAILS'!$C$21:$F$40,3,0),"")</f>
        <v/>
      </c>
      <c r="G239" s="274" t="str">
        <f>IFERROR(VLOOKUP($D239,'START - AWARD DETAILS'!$C$21:$G$40,4,0),"")</f>
        <v/>
      </c>
      <c r="H239" s="274" t="str">
        <f>IFERROR(VLOOKUP($D239,'START - AWARD DETAILS'!$C$21:$G$40,5,0),"")</f>
        <v/>
      </c>
      <c r="I239" s="477"/>
      <c r="J239" s="230"/>
      <c r="K239" s="230"/>
      <c r="L239" s="283"/>
      <c r="M239" s="279"/>
      <c r="N239" s="320">
        <f t="shared" si="8"/>
        <v>0</v>
      </c>
      <c r="O239" s="321">
        <f t="shared" si="7"/>
        <v>1</v>
      </c>
      <c r="P239" s="252"/>
      <c r="Q239" s="143"/>
      <c r="T239" s="352">
        <f>IF(COUNTIF(D$11:D239,D239)=1,T238+1,T238)</f>
        <v>6</v>
      </c>
      <c r="U239" s="99">
        <f>IF(COUNTIF(J$11:J239,J239)=1,U238+1,U238)</f>
        <v>11</v>
      </c>
      <c r="V239" s="99">
        <f>IF(COUNTIF(H$11:H239,H239)=1,V238+1,V238)</f>
        <v>4</v>
      </c>
      <c r="W239" s="99">
        <f>IF(COUNTIF(H$11:H239,H239)=1,W238+1,W238)</f>
        <v>4</v>
      </c>
      <c r="X239" s="503">
        <f>IF(COUNTIF(J$11:J239,J239)=1,X238+1,X238)</f>
        <v>11</v>
      </c>
      <c r="Y239" s="352">
        <f>IF(AND(COUNTIF(J$11:J239,J239)=1,J239&lt;&gt;"UK"),Y238+1,Y238)</f>
        <v>11</v>
      </c>
    </row>
    <row r="240" spans="2:25" s="99" customFormat="1" x14ac:dyDescent="0.25">
      <c r="B240" s="109"/>
      <c r="C240" s="300"/>
      <c r="D240" s="230"/>
      <c r="E240" s="523" t="str">
        <f>IFERROR(VLOOKUP($D240,'START - AWARD DETAILS'!$C$21:$F$40,2,0),"")</f>
        <v/>
      </c>
      <c r="F240" s="274" t="str">
        <f>IFERROR(VLOOKUP($D240,'START - AWARD DETAILS'!$C$21:$F$40,3,0),"")</f>
        <v/>
      </c>
      <c r="G240" s="274" t="str">
        <f>IFERROR(VLOOKUP($D240,'START - AWARD DETAILS'!$C$21:$G$40,4,0),"")</f>
        <v/>
      </c>
      <c r="H240" s="274" t="str">
        <f>IFERROR(VLOOKUP($D240,'START - AWARD DETAILS'!$C$21:$G$40,5,0),"")</f>
        <v/>
      </c>
      <c r="I240" s="477"/>
      <c r="J240" s="230"/>
      <c r="K240" s="230"/>
      <c r="L240" s="283"/>
      <c r="M240" s="279"/>
      <c r="N240" s="320">
        <f t="shared" si="8"/>
        <v>0</v>
      </c>
      <c r="O240" s="321">
        <f t="shared" si="7"/>
        <v>1</v>
      </c>
      <c r="P240" s="252"/>
      <c r="Q240" s="143"/>
      <c r="T240" s="352">
        <f>IF(COUNTIF(D$11:D240,D240)=1,T239+1,T239)</f>
        <v>6</v>
      </c>
      <c r="U240" s="99">
        <f>IF(COUNTIF(J$11:J240,J240)=1,U239+1,U239)</f>
        <v>11</v>
      </c>
      <c r="V240" s="99">
        <f>IF(COUNTIF(H$11:H240,H240)=1,V239+1,V239)</f>
        <v>4</v>
      </c>
      <c r="W240" s="99">
        <f>IF(COUNTIF(H$11:H240,H240)=1,W239+1,W239)</f>
        <v>4</v>
      </c>
      <c r="X240" s="503">
        <f>IF(COUNTIF(J$11:J240,J240)=1,X239+1,X239)</f>
        <v>11</v>
      </c>
      <c r="Y240" s="352">
        <f>IF(AND(COUNTIF(J$11:J240,J240)=1,J240&lt;&gt;"UK"),Y239+1,Y239)</f>
        <v>11</v>
      </c>
    </row>
    <row r="241" spans="2:25" s="99" customFormat="1" x14ac:dyDescent="0.25">
      <c r="B241" s="109"/>
      <c r="C241" s="300"/>
      <c r="D241" s="230"/>
      <c r="E241" s="523" t="str">
        <f>IFERROR(VLOOKUP($D241,'START - AWARD DETAILS'!$C$21:$F$40,2,0),"")</f>
        <v/>
      </c>
      <c r="F241" s="274" t="str">
        <f>IFERROR(VLOOKUP($D241,'START - AWARD DETAILS'!$C$21:$F$40,3,0),"")</f>
        <v/>
      </c>
      <c r="G241" s="274" t="str">
        <f>IFERROR(VLOOKUP($D241,'START - AWARD DETAILS'!$C$21:$G$40,4,0),"")</f>
        <v/>
      </c>
      <c r="H241" s="274" t="str">
        <f>IFERROR(VLOOKUP($D241,'START - AWARD DETAILS'!$C$21:$G$40,5,0),"")</f>
        <v/>
      </c>
      <c r="I241" s="477"/>
      <c r="J241" s="230"/>
      <c r="K241" s="230"/>
      <c r="L241" s="283"/>
      <c r="M241" s="279"/>
      <c r="N241" s="320">
        <f t="shared" si="8"/>
        <v>0</v>
      </c>
      <c r="O241" s="321">
        <f t="shared" si="7"/>
        <v>1</v>
      </c>
      <c r="P241" s="252"/>
      <c r="Q241" s="143"/>
      <c r="T241" s="352">
        <f>IF(COUNTIF(D$11:D241,D241)=1,T240+1,T240)</f>
        <v>6</v>
      </c>
      <c r="U241" s="99">
        <f>IF(COUNTIF(J$11:J241,J241)=1,U240+1,U240)</f>
        <v>11</v>
      </c>
      <c r="V241" s="99">
        <f>IF(COUNTIF(H$11:H241,H241)=1,V240+1,V240)</f>
        <v>4</v>
      </c>
      <c r="W241" s="99">
        <f>IF(COUNTIF(H$11:H241,H241)=1,W240+1,W240)</f>
        <v>4</v>
      </c>
      <c r="X241" s="503">
        <f>IF(COUNTIF(J$11:J241,J241)=1,X240+1,X240)</f>
        <v>11</v>
      </c>
      <c r="Y241" s="352">
        <f>IF(AND(COUNTIF(J$11:J241,J241)=1,J241&lt;&gt;"UK"),Y240+1,Y240)</f>
        <v>11</v>
      </c>
    </row>
    <row r="242" spans="2:25" s="99" customFormat="1" x14ac:dyDescent="0.25">
      <c r="B242" s="109"/>
      <c r="C242" s="300"/>
      <c r="D242" s="230"/>
      <c r="E242" s="523" t="str">
        <f>IFERROR(VLOOKUP($D242,'START - AWARD DETAILS'!$C$21:$F$40,2,0),"")</f>
        <v/>
      </c>
      <c r="F242" s="274" t="str">
        <f>IFERROR(VLOOKUP($D242,'START - AWARD DETAILS'!$C$21:$F$40,3,0),"")</f>
        <v/>
      </c>
      <c r="G242" s="274" t="str">
        <f>IFERROR(VLOOKUP($D242,'START - AWARD DETAILS'!$C$21:$G$40,4,0),"")</f>
        <v/>
      </c>
      <c r="H242" s="274" t="str">
        <f>IFERROR(VLOOKUP($D242,'START - AWARD DETAILS'!$C$21:$G$40,5,0),"")</f>
        <v/>
      </c>
      <c r="I242" s="477"/>
      <c r="J242" s="230"/>
      <c r="K242" s="230"/>
      <c r="L242" s="283"/>
      <c r="M242" s="279"/>
      <c r="N242" s="320">
        <f t="shared" si="8"/>
        <v>0</v>
      </c>
      <c r="O242" s="321">
        <f t="shared" si="7"/>
        <v>1</v>
      </c>
      <c r="P242" s="252"/>
      <c r="Q242" s="143"/>
      <c r="T242" s="352">
        <f>IF(COUNTIF(D$11:D242,D242)=1,T241+1,T241)</f>
        <v>6</v>
      </c>
      <c r="U242" s="99">
        <f>IF(COUNTIF(J$11:J242,J242)=1,U241+1,U241)</f>
        <v>11</v>
      </c>
      <c r="V242" s="99">
        <f>IF(COUNTIF(H$11:H242,H242)=1,V241+1,V241)</f>
        <v>4</v>
      </c>
      <c r="W242" s="99">
        <f>IF(COUNTIF(H$11:H242,H242)=1,W241+1,W241)</f>
        <v>4</v>
      </c>
      <c r="X242" s="503">
        <f>IF(COUNTIF(J$11:J242,J242)=1,X241+1,X241)</f>
        <v>11</v>
      </c>
      <c r="Y242" s="352">
        <f>IF(AND(COUNTIF(J$11:J242,J242)=1,J242&lt;&gt;"UK"),Y241+1,Y241)</f>
        <v>11</v>
      </c>
    </row>
    <row r="243" spans="2:25" s="99" customFormat="1" x14ac:dyDescent="0.25">
      <c r="B243" s="109"/>
      <c r="C243" s="300"/>
      <c r="D243" s="230"/>
      <c r="E243" s="523" t="str">
        <f>IFERROR(VLOOKUP($D243,'START - AWARD DETAILS'!$C$21:$F$40,2,0),"")</f>
        <v/>
      </c>
      <c r="F243" s="274" t="str">
        <f>IFERROR(VLOOKUP($D243,'START - AWARD DETAILS'!$C$21:$F$40,3,0),"")</f>
        <v/>
      </c>
      <c r="G243" s="274" t="str">
        <f>IFERROR(VLOOKUP($D243,'START - AWARD DETAILS'!$C$21:$G$40,4,0),"")</f>
        <v/>
      </c>
      <c r="H243" s="274" t="str">
        <f>IFERROR(VLOOKUP($D243,'START - AWARD DETAILS'!$C$21:$G$40,5,0),"")</f>
        <v/>
      </c>
      <c r="I243" s="477"/>
      <c r="J243" s="230"/>
      <c r="K243" s="230"/>
      <c r="L243" s="283"/>
      <c r="M243" s="279"/>
      <c r="N243" s="320">
        <f t="shared" si="8"/>
        <v>0</v>
      </c>
      <c r="O243" s="321">
        <f t="shared" si="7"/>
        <v>1</v>
      </c>
      <c r="P243" s="252"/>
      <c r="Q243" s="143"/>
      <c r="T243" s="352">
        <f>IF(COUNTIF(D$11:D243,D243)=1,T242+1,T242)</f>
        <v>6</v>
      </c>
      <c r="U243" s="99">
        <f>IF(COUNTIF(J$11:J243,J243)=1,U242+1,U242)</f>
        <v>11</v>
      </c>
      <c r="V243" s="99">
        <f>IF(COUNTIF(H$11:H243,H243)=1,V242+1,V242)</f>
        <v>4</v>
      </c>
      <c r="W243" s="99">
        <f>IF(COUNTIF(H$11:H243,H243)=1,W242+1,W242)</f>
        <v>4</v>
      </c>
      <c r="X243" s="503">
        <f>IF(COUNTIF(J$11:J243,J243)=1,X242+1,X242)</f>
        <v>11</v>
      </c>
      <c r="Y243" s="352">
        <f>IF(AND(COUNTIF(J$11:J243,J243)=1,J243&lt;&gt;"UK"),Y242+1,Y242)</f>
        <v>11</v>
      </c>
    </row>
    <row r="244" spans="2:25" s="99" customFormat="1" x14ac:dyDescent="0.25">
      <c r="B244" s="109"/>
      <c r="C244" s="300"/>
      <c r="D244" s="230"/>
      <c r="E244" s="523" t="str">
        <f>IFERROR(VLOOKUP($D244,'START - AWARD DETAILS'!$C$21:$F$40,2,0),"")</f>
        <v/>
      </c>
      <c r="F244" s="274" t="str">
        <f>IFERROR(VLOOKUP($D244,'START - AWARD DETAILS'!$C$21:$F$40,3,0),"")</f>
        <v/>
      </c>
      <c r="G244" s="274" t="str">
        <f>IFERROR(VLOOKUP($D244,'START - AWARD DETAILS'!$C$21:$G$40,4,0),"")</f>
        <v/>
      </c>
      <c r="H244" s="274" t="str">
        <f>IFERROR(VLOOKUP($D244,'START - AWARD DETAILS'!$C$21:$G$40,5,0),"")</f>
        <v/>
      </c>
      <c r="I244" s="477"/>
      <c r="J244" s="230"/>
      <c r="K244" s="230"/>
      <c r="L244" s="283"/>
      <c r="M244" s="279"/>
      <c r="N244" s="320">
        <f t="shared" si="8"/>
        <v>0</v>
      </c>
      <c r="O244" s="321">
        <f t="shared" si="7"/>
        <v>1</v>
      </c>
      <c r="P244" s="252"/>
      <c r="Q244" s="143"/>
      <c r="T244" s="352">
        <f>IF(COUNTIF(D$11:D244,D244)=1,T243+1,T243)</f>
        <v>6</v>
      </c>
      <c r="U244" s="99">
        <f>IF(COUNTIF(J$11:J244,J244)=1,U243+1,U243)</f>
        <v>11</v>
      </c>
      <c r="V244" s="99">
        <f>IF(COUNTIF(H$11:H244,H244)=1,V243+1,V243)</f>
        <v>4</v>
      </c>
      <c r="W244" s="99">
        <f>IF(COUNTIF(H$11:H244,H244)=1,W243+1,W243)</f>
        <v>4</v>
      </c>
      <c r="X244" s="503">
        <f>IF(COUNTIF(J$11:J244,J244)=1,X243+1,X243)</f>
        <v>11</v>
      </c>
      <c r="Y244" s="352">
        <f>IF(AND(COUNTIF(J$11:J244,J244)=1,J244&lt;&gt;"UK"),Y243+1,Y243)</f>
        <v>11</v>
      </c>
    </row>
    <row r="245" spans="2:25" s="99" customFormat="1" x14ac:dyDescent="0.25">
      <c r="B245" s="109"/>
      <c r="C245" s="300"/>
      <c r="D245" s="230"/>
      <c r="E245" s="523" t="str">
        <f>IFERROR(VLOOKUP($D245,'START - AWARD DETAILS'!$C$21:$F$40,2,0),"")</f>
        <v/>
      </c>
      <c r="F245" s="274" t="str">
        <f>IFERROR(VLOOKUP($D245,'START - AWARD DETAILS'!$C$21:$F$40,3,0),"")</f>
        <v/>
      </c>
      <c r="G245" s="274" t="str">
        <f>IFERROR(VLOOKUP($D245,'START - AWARD DETAILS'!$C$21:$G$40,4,0),"")</f>
        <v/>
      </c>
      <c r="H245" s="274" t="str">
        <f>IFERROR(VLOOKUP($D245,'START - AWARD DETAILS'!$C$21:$G$40,5,0),"")</f>
        <v/>
      </c>
      <c r="I245" s="477"/>
      <c r="J245" s="230"/>
      <c r="K245" s="230"/>
      <c r="L245" s="283"/>
      <c r="M245" s="279"/>
      <c r="N245" s="320">
        <f t="shared" si="8"/>
        <v>0</v>
      </c>
      <c r="O245" s="321">
        <f t="shared" si="7"/>
        <v>1</v>
      </c>
      <c r="P245" s="252"/>
      <c r="Q245" s="143"/>
      <c r="T245" s="352">
        <f>IF(COUNTIF(D$11:D245,D245)=1,T244+1,T244)</f>
        <v>6</v>
      </c>
      <c r="U245" s="99">
        <f>IF(COUNTIF(J$11:J245,J245)=1,U244+1,U244)</f>
        <v>11</v>
      </c>
      <c r="V245" s="99">
        <f>IF(COUNTIF(H$11:H245,H245)=1,V244+1,V244)</f>
        <v>4</v>
      </c>
      <c r="W245" s="99">
        <f>IF(COUNTIF(H$11:H245,H245)=1,W244+1,W244)</f>
        <v>4</v>
      </c>
      <c r="X245" s="503">
        <f>IF(COUNTIF(J$11:J245,J245)=1,X244+1,X244)</f>
        <v>11</v>
      </c>
      <c r="Y245" s="352">
        <f>IF(AND(COUNTIF(J$11:J245,J245)=1,J245&lt;&gt;"UK"),Y244+1,Y244)</f>
        <v>11</v>
      </c>
    </row>
    <row r="246" spans="2:25" s="99" customFormat="1" x14ac:dyDescent="0.25">
      <c r="B246" s="109"/>
      <c r="C246" s="300"/>
      <c r="D246" s="230"/>
      <c r="E246" s="523" t="str">
        <f>IFERROR(VLOOKUP($D246,'START - AWARD DETAILS'!$C$21:$F$40,2,0),"")</f>
        <v/>
      </c>
      <c r="F246" s="274" t="str">
        <f>IFERROR(VLOOKUP($D246,'START - AWARD DETAILS'!$C$21:$F$40,3,0),"")</f>
        <v/>
      </c>
      <c r="G246" s="274" t="str">
        <f>IFERROR(VLOOKUP($D246,'START - AWARD DETAILS'!$C$21:$G$40,4,0),"")</f>
        <v/>
      </c>
      <c r="H246" s="274" t="str">
        <f>IFERROR(VLOOKUP($D246,'START - AWARD DETAILS'!$C$21:$G$40,5,0),"")</f>
        <v/>
      </c>
      <c r="I246" s="477"/>
      <c r="J246" s="230"/>
      <c r="K246" s="230"/>
      <c r="L246" s="283"/>
      <c r="M246" s="279"/>
      <c r="N246" s="320">
        <f t="shared" si="8"/>
        <v>0</v>
      </c>
      <c r="O246" s="321">
        <f t="shared" si="7"/>
        <v>1</v>
      </c>
      <c r="P246" s="252"/>
      <c r="Q246" s="143"/>
      <c r="T246" s="352">
        <f>IF(COUNTIF(D$11:D246,D246)=1,T245+1,T245)</f>
        <v>6</v>
      </c>
      <c r="U246" s="99">
        <f>IF(COUNTIF(J$11:J246,J246)=1,U245+1,U245)</f>
        <v>11</v>
      </c>
      <c r="V246" s="99">
        <f>IF(COUNTIF(H$11:H246,H246)=1,V245+1,V245)</f>
        <v>4</v>
      </c>
      <c r="W246" s="99">
        <f>IF(COUNTIF(H$11:H246,H246)=1,W245+1,W245)</f>
        <v>4</v>
      </c>
      <c r="X246" s="503">
        <f>IF(COUNTIF(J$11:J246,J246)=1,X245+1,X245)</f>
        <v>11</v>
      </c>
      <c r="Y246" s="352">
        <f>IF(AND(COUNTIF(J$11:J246,J246)=1,J246&lt;&gt;"UK"),Y245+1,Y245)</f>
        <v>11</v>
      </c>
    </row>
    <row r="247" spans="2:25" s="99" customFormat="1" x14ac:dyDescent="0.25">
      <c r="B247" s="109"/>
      <c r="C247" s="300"/>
      <c r="D247" s="230"/>
      <c r="E247" s="523" t="str">
        <f>IFERROR(VLOOKUP($D247,'START - AWARD DETAILS'!$C$21:$F$40,2,0),"")</f>
        <v/>
      </c>
      <c r="F247" s="274" t="str">
        <f>IFERROR(VLOOKUP($D247,'START - AWARD DETAILS'!$C$21:$F$40,3,0),"")</f>
        <v/>
      </c>
      <c r="G247" s="274" t="str">
        <f>IFERROR(VLOOKUP($D247,'START - AWARD DETAILS'!$C$21:$G$40,4,0),"")</f>
        <v/>
      </c>
      <c r="H247" s="274" t="str">
        <f>IFERROR(VLOOKUP($D247,'START - AWARD DETAILS'!$C$21:$G$40,5,0),"")</f>
        <v/>
      </c>
      <c r="I247" s="477"/>
      <c r="J247" s="230"/>
      <c r="K247" s="230"/>
      <c r="L247" s="283"/>
      <c r="M247" s="279"/>
      <c r="N247" s="320">
        <f t="shared" si="8"/>
        <v>0</v>
      </c>
      <c r="O247" s="321">
        <f t="shared" si="7"/>
        <v>1</v>
      </c>
      <c r="P247" s="252"/>
      <c r="Q247" s="143"/>
      <c r="T247" s="352">
        <f>IF(COUNTIF(D$11:D247,D247)=1,T246+1,T246)</f>
        <v>6</v>
      </c>
      <c r="U247" s="99">
        <f>IF(COUNTIF(J$11:J247,J247)=1,U246+1,U246)</f>
        <v>11</v>
      </c>
      <c r="V247" s="99">
        <f>IF(COUNTIF(H$11:H247,H247)=1,V246+1,V246)</f>
        <v>4</v>
      </c>
      <c r="W247" s="99">
        <f>IF(COUNTIF(H$11:H247,H247)=1,W246+1,W246)</f>
        <v>4</v>
      </c>
      <c r="X247" s="503">
        <f>IF(COUNTIF(J$11:J247,J247)=1,X246+1,X246)</f>
        <v>11</v>
      </c>
      <c r="Y247" s="352">
        <f>IF(AND(COUNTIF(J$11:J247,J247)=1,J247&lt;&gt;"UK"),Y246+1,Y246)</f>
        <v>11</v>
      </c>
    </row>
    <row r="248" spans="2:25" s="99" customFormat="1" x14ac:dyDescent="0.25">
      <c r="B248" s="109"/>
      <c r="C248" s="300"/>
      <c r="D248" s="230"/>
      <c r="E248" s="523" t="str">
        <f>IFERROR(VLOOKUP($D248,'START - AWARD DETAILS'!$C$21:$F$40,2,0),"")</f>
        <v/>
      </c>
      <c r="F248" s="274" t="str">
        <f>IFERROR(VLOOKUP($D248,'START - AWARD DETAILS'!$C$21:$F$40,3,0),"")</f>
        <v/>
      </c>
      <c r="G248" s="274" t="str">
        <f>IFERROR(VLOOKUP($D248,'START - AWARD DETAILS'!$C$21:$G$40,4,0),"")</f>
        <v/>
      </c>
      <c r="H248" s="274" t="str">
        <f>IFERROR(VLOOKUP($D248,'START - AWARD DETAILS'!$C$21:$G$40,5,0),"")</f>
        <v/>
      </c>
      <c r="I248" s="477"/>
      <c r="J248" s="230"/>
      <c r="K248" s="230"/>
      <c r="L248" s="283"/>
      <c r="M248" s="279"/>
      <c r="N248" s="320">
        <f t="shared" si="8"/>
        <v>0</v>
      </c>
      <c r="O248" s="321">
        <f t="shared" si="7"/>
        <v>1</v>
      </c>
      <c r="P248" s="252"/>
      <c r="Q248" s="143"/>
      <c r="T248" s="352">
        <f>IF(COUNTIF(D$11:D248,D248)=1,T247+1,T247)</f>
        <v>6</v>
      </c>
      <c r="U248" s="99">
        <f>IF(COUNTIF(J$11:J248,J248)=1,U247+1,U247)</f>
        <v>11</v>
      </c>
      <c r="V248" s="99">
        <f>IF(COUNTIF(H$11:H248,H248)=1,V247+1,V247)</f>
        <v>4</v>
      </c>
      <c r="W248" s="99">
        <f>IF(COUNTIF(H$11:H248,H248)=1,W247+1,W247)</f>
        <v>4</v>
      </c>
      <c r="X248" s="503">
        <f>IF(COUNTIF(J$11:J248,J248)=1,X247+1,X247)</f>
        <v>11</v>
      </c>
      <c r="Y248" s="352">
        <f>IF(AND(COUNTIF(J$11:J248,J248)=1,J248&lt;&gt;"UK"),Y247+1,Y247)</f>
        <v>11</v>
      </c>
    </row>
    <row r="249" spans="2:25" s="99" customFormat="1" x14ac:dyDescent="0.25">
      <c r="B249" s="109"/>
      <c r="C249" s="300"/>
      <c r="D249" s="230"/>
      <c r="E249" s="523" t="str">
        <f>IFERROR(VLOOKUP($D249,'START - AWARD DETAILS'!$C$21:$F$40,2,0),"")</f>
        <v/>
      </c>
      <c r="F249" s="274" t="str">
        <f>IFERROR(VLOOKUP($D249,'START - AWARD DETAILS'!$C$21:$F$40,3,0),"")</f>
        <v/>
      </c>
      <c r="G249" s="274" t="str">
        <f>IFERROR(VLOOKUP($D249,'START - AWARD DETAILS'!$C$21:$G$40,4,0),"")</f>
        <v/>
      </c>
      <c r="H249" s="274" t="str">
        <f>IFERROR(VLOOKUP($D249,'START - AWARD DETAILS'!$C$21:$G$40,5,0),"")</f>
        <v/>
      </c>
      <c r="I249" s="477"/>
      <c r="J249" s="230"/>
      <c r="K249" s="230"/>
      <c r="L249" s="283"/>
      <c r="M249" s="279"/>
      <c r="N249" s="320">
        <f t="shared" si="8"/>
        <v>0</v>
      </c>
      <c r="O249" s="321">
        <f t="shared" si="7"/>
        <v>1</v>
      </c>
      <c r="P249" s="252"/>
      <c r="Q249" s="143"/>
      <c r="T249" s="352">
        <f>IF(COUNTIF(D$11:D249,D249)=1,T248+1,T248)</f>
        <v>6</v>
      </c>
      <c r="U249" s="99">
        <f>IF(COUNTIF(J$11:J249,J249)=1,U248+1,U248)</f>
        <v>11</v>
      </c>
      <c r="V249" s="99">
        <f>IF(COUNTIF(H$11:H249,H249)=1,V248+1,V248)</f>
        <v>4</v>
      </c>
      <c r="W249" s="99">
        <f>IF(COUNTIF(H$11:H249,H249)=1,W248+1,W248)</f>
        <v>4</v>
      </c>
      <c r="X249" s="503">
        <f>IF(COUNTIF(J$11:J249,J249)=1,X248+1,X248)</f>
        <v>11</v>
      </c>
      <c r="Y249" s="352">
        <f>IF(AND(COUNTIF(J$11:J249,J249)=1,J249&lt;&gt;"UK"),Y248+1,Y248)</f>
        <v>11</v>
      </c>
    </row>
    <row r="250" spans="2:25" s="99" customFormat="1" x14ac:dyDescent="0.25">
      <c r="B250" s="109"/>
      <c r="C250" s="300"/>
      <c r="D250" s="230"/>
      <c r="E250" s="523" t="str">
        <f>IFERROR(VLOOKUP($D250,'START - AWARD DETAILS'!$C$21:$F$40,2,0),"")</f>
        <v/>
      </c>
      <c r="F250" s="274" t="str">
        <f>IFERROR(VLOOKUP($D250,'START - AWARD DETAILS'!$C$21:$F$40,3,0),"")</f>
        <v/>
      </c>
      <c r="G250" s="274" t="str">
        <f>IFERROR(VLOOKUP($D250,'START - AWARD DETAILS'!$C$21:$G$40,4,0),"")</f>
        <v/>
      </c>
      <c r="H250" s="274" t="str">
        <f>IFERROR(VLOOKUP($D250,'START - AWARD DETAILS'!$C$21:$G$40,5,0),"")</f>
        <v/>
      </c>
      <c r="I250" s="477"/>
      <c r="J250" s="230"/>
      <c r="K250" s="230"/>
      <c r="L250" s="283"/>
      <c r="M250" s="279"/>
      <c r="N250" s="320">
        <f t="shared" si="8"/>
        <v>0</v>
      </c>
      <c r="O250" s="321">
        <f t="shared" si="7"/>
        <v>1</v>
      </c>
      <c r="P250" s="252"/>
      <c r="Q250" s="143"/>
      <c r="T250" s="352">
        <f>IF(COUNTIF(D$11:D250,D250)=1,T249+1,T249)</f>
        <v>6</v>
      </c>
      <c r="U250" s="99">
        <f>IF(COUNTIF(J$11:J250,J250)=1,U249+1,U249)</f>
        <v>11</v>
      </c>
      <c r="V250" s="99">
        <f>IF(COUNTIF(H$11:H250,H250)=1,V249+1,V249)</f>
        <v>4</v>
      </c>
      <c r="W250" s="99">
        <f>IF(COUNTIF(H$11:H250,H250)=1,W249+1,W249)</f>
        <v>4</v>
      </c>
      <c r="X250" s="503">
        <f>IF(COUNTIF(J$11:J250,J250)=1,X249+1,X249)</f>
        <v>11</v>
      </c>
      <c r="Y250" s="352">
        <f>IF(AND(COUNTIF(J$11:J250,J250)=1,J250&lt;&gt;"UK"),Y249+1,Y249)</f>
        <v>11</v>
      </c>
    </row>
    <row r="251" spans="2:25" s="99" customFormat="1" x14ac:dyDescent="0.25">
      <c r="B251" s="109"/>
      <c r="C251" s="300"/>
      <c r="D251" s="230"/>
      <c r="E251" s="523" t="str">
        <f>IFERROR(VLOOKUP($D251,'START - AWARD DETAILS'!$C$21:$F$40,2,0),"")</f>
        <v/>
      </c>
      <c r="F251" s="274" t="str">
        <f>IFERROR(VLOOKUP($D251,'START - AWARD DETAILS'!$C$21:$F$40,3,0),"")</f>
        <v/>
      </c>
      <c r="G251" s="274" t="str">
        <f>IFERROR(VLOOKUP($D251,'START - AWARD DETAILS'!$C$21:$G$40,4,0),"")</f>
        <v/>
      </c>
      <c r="H251" s="274" t="str">
        <f>IFERROR(VLOOKUP($D251,'START - AWARD DETAILS'!$C$21:$G$40,5,0),"")</f>
        <v/>
      </c>
      <c r="I251" s="477"/>
      <c r="J251" s="230"/>
      <c r="K251" s="230"/>
      <c r="L251" s="283"/>
      <c r="M251" s="279"/>
      <c r="N251" s="320">
        <f t="shared" si="8"/>
        <v>0</v>
      </c>
      <c r="O251" s="321">
        <f t="shared" si="7"/>
        <v>1</v>
      </c>
      <c r="P251" s="252"/>
      <c r="Q251" s="143"/>
      <c r="T251" s="352">
        <f>IF(COUNTIF(D$11:D251,D251)=1,T250+1,T250)</f>
        <v>6</v>
      </c>
      <c r="U251" s="99">
        <f>IF(COUNTIF(J$11:J251,J251)=1,U250+1,U250)</f>
        <v>11</v>
      </c>
      <c r="V251" s="99">
        <f>IF(COUNTIF(H$11:H251,H251)=1,V250+1,V250)</f>
        <v>4</v>
      </c>
      <c r="W251" s="99">
        <f>IF(COUNTIF(H$11:H251,H251)=1,W250+1,W250)</f>
        <v>4</v>
      </c>
      <c r="X251" s="503">
        <f>IF(COUNTIF(J$11:J251,J251)=1,X250+1,X250)</f>
        <v>11</v>
      </c>
      <c r="Y251" s="352">
        <f>IF(AND(COUNTIF(J$11:J251,J251)=1,J251&lt;&gt;"UK"),Y250+1,Y250)</f>
        <v>11</v>
      </c>
    </row>
    <row r="252" spans="2:25" s="99" customFormat="1" x14ac:dyDescent="0.25">
      <c r="B252" s="109"/>
      <c r="C252" s="300"/>
      <c r="D252" s="230"/>
      <c r="E252" s="523" t="str">
        <f>IFERROR(VLOOKUP($D252,'START - AWARD DETAILS'!$C$21:$F$40,2,0),"")</f>
        <v/>
      </c>
      <c r="F252" s="274" t="str">
        <f>IFERROR(VLOOKUP($D252,'START - AWARD DETAILS'!$C$21:$F$40,3,0),"")</f>
        <v/>
      </c>
      <c r="G252" s="274" t="str">
        <f>IFERROR(VLOOKUP($D252,'START - AWARD DETAILS'!$C$21:$G$40,4,0),"")</f>
        <v/>
      </c>
      <c r="H252" s="274" t="str">
        <f>IFERROR(VLOOKUP($D252,'START - AWARD DETAILS'!$C$21:$G$40,5,0),"")</f>
        <v/>
      </c>
      <c r="I252" s="477"/>
      <c r="J252" s="230"/>
      <c r="K252" s="230"/>
      <c r="L252" s="283"/>
      <c r="M252" s="279"/>
      <c r="N252" s="320">
        <f t="shared" si="8"/>
        <v>0</v>
      </c>
      <c r="O252" s="321">
        <f t="shared" si="7"/>
        <v>1</v>
      </c>
      <c r="P252" s="252"/>
      <c r="Q252" s="143"/>
      <c r="T252" s="352">
        <f>IF(COUNTIF(D$11:D252,D252)=1,T251+1,T251)</f>
        <v>6</v>
      </c>
      <c r="U252" s="99">
        <f>IF(COUNTIF(J$11:J252,J252)=1,U251+1,U251)</f>
        <v>11</v>
      </c>
      <c r="V252" s="99">
        <f>IF(COUNTIF(H$11:H252,H252)=1,V251+1,V251)</f>
        <v>4</v>
      </c>
      <c r="W252" s="99">
        <f>IF(COUNTIF(H$11:H252,H252)=1,W251+1,W251)</f>
        <v>4</v>
      </c>
      <c r="X252" s="503">
        <f>IF(COUNTIF(J$11:J252,J252)=1,X251+1,X251)</f>
        <v>11</v>
      </c>
      <c r="Y252" s="352">
        <f>IF(AND(COUNTIF(J$11:J252,J252)=1,J252&lt;&gt;"UK"),Y251+1,Y251)</f>
        <v>11</v>
      </c>
    </row>
    <row r="253" spans="2:25" s="99" customFormat="1" x14ac:dyDescent="0.25">
      <c r="B253" s="109"/>
      <c r="C253" s="300"/>
      <c r="D253" s="230"/>
      <c r="E253" s="523" t="str">
        <f>IFERROR(VLOOKUP($D253,'START - AWARD DETAILS'!$C$21:$F$40,2,0),"")</f>
        <v/>
      </c>
      <c r="F253" s="274" t="str">
        <f>IFERROR(VLOOKUP($D253,'START - AWARD DETAILS'!$C$21:$F$40,3,0),"")</f>
        <v/>
      </c>
      <c r="G253" s="274" t="str">
        <f>IFERROR(VLOOKUP($D253,'START - AWARD DETAILS'!$C$21:$G$40,4,0),"")</f>
        <v/>
      </c>
      <c r="H253" s="274" t="str">
        <f>IFERROR(VLOOKUP($D253,'START - AWARD DETAILS'!$C$21:$G$40,5,0),"")</f>
        <v/>
      </c>
      <c r="I253" s="477"/>
      <c r="J253" s="230"/>
      <c r="K253" s="230"/>
      <c r="L253" s="283"/>
      <c r="M253" s="279"/>
      <c r="N253" s="320">
        <f t="shared" si="8"/>
        <v>0</v>
      </c>
      <c r="O253" s="321">
        <f t="shared" si="7"/>
        <v>1</v>
      </c>
      <c r="P253" s="252"/>
      <c r="Q253" s="143"/>
      <c r="T253" s="352">
        <f>IF(COUNTIF(D$11:D253,D253)=1,T252+1,T252)</f>
        <v>6</v>
      </c>
      <c r="U253" s="99">
        <f>IF(COUNTIF(J$11:J253,J253)=1,U252+1,U252)</f>
        <v>11</v>
      </c>
      <c r="V253" s="99">
        <f>IF(COUNTIF(H$11:H253,H253)=1,V252+1,V252)</f>
        <v>4</v>
      </c>
      <c r="W253" s="99">
        <f>IF(COUNTIF(H$11:H253,H253)=1,W252+1,W252)</f>
        <v>4</v>
      </c>
      <c r="X253" s="503">
        <f>IF(COUNTIF(J$11:J253,J253)=1,X252+1,X252)</f>
        <v>11</v>
      </c>
      <c r="Y253" s="352">
        <f>IF(AND(COUNTIF(J$11:J253,J253)=1,J253&lt;&gt;"UK"),Y252+1,Y252)</f>
        <v>11</v>
      </c>
    </row>
    <row r="254" spans="2:25" s="99" customFormat="1" x14ac:dyDescent="0.25">
      <c r="B254" s="109"/>
      <c r="C254" s="300"/>
      <c r="D254" s="230"/>
      <c r="E254" s="523" t="str">
        <f>IFERROR(VLOOKUP($D254,'START - AWARD DETAILS'!$C$21:$F$40,2,0),"")</f>
        <v/>
      </c>
      <c r="F254" s="274" t="str">
        <f>IFERROR(VLOOKUP($D254,'START - AWARD DETAILS'!$C$21:$F$40,3,0),"")</f>
        <v/>
      </c>
      <c r="G254" s="274" t="str">
        <f>IFERROR(VLOOKUP($D254,'START - AWARD DETAILS'!$C$21:$G$40,4,0),"")</f>
        <v/>
      </c>
      <c r="H254" s="274" t="str">
        <f>IFERROR(VLOOKUP($D254,'START - AWARD DETAILS'!$C$21:$G$40,5,0),"")</f>
        <v/>
      </c>
      <c r="I254" s="477"/>
      <c r="J254" s="230"/>
      <c r="K254" s="230"/>
      <c r="L254" s="283"/>
      <c r="M254" s="279"/>
      <c r="N254" s="320">
        <f t="shared" si="8"/>
        <v>0</v>
      </c>
      <c r="O254" s="321">
        <f t="shared" si="7"/>
        <v>1</v>
      </c>
      <c r="P254" s="252"/>
      <c r="Q254" s="143"/>
      <c r="T254" s="352">
        <f>IF(COUNTIF(D$11:D254,D254)=1,T253+1,T253)</f>
        <v>6</v>
      </c>
      <c r="U254" s="99">
        <f>IF(COUNTIF(J$11:J254,J254)=1,U253+1,U253)</f>
        <v>11</v>
      </c>
      <c r="V254" s="99">
        <f>IF(COUNTIF(H$11:H254,H254)=1,V253+1,V253)</f>
        <v>4</v>
      </c>
      <c r="W254" s="99">
        <f>IF(COUNTIF(H$11:H254,H254)=1,W253+1,W253)</f>
        <v>4</v>
      </c>
      <c r="X254" s="503">
        <f>IF(COUNTIF(J$11:J254,J254)=1,X253+1,X253)</f>
        <v>11</v>
      </c>
      <c r="Y254" s="352">
        <f>IF(AND(COUNTIF(J$11:J254,J254)=1,J254&lt;&gt;"UK"),Y253+1,Y253)</f>
        <v>11</v>
      </c>
    </row>
    <row r="255" spans="2:25" s="99" customFormat="1" x14ac:dyDescent="0.25">
      <c r="B255" s="109"/>
      <c r="C255" s="300"/>
      <c r="D255" s="230"/>
      <c r="E255" s="523" t="str">
        <f>IFERROR(VLOOKUP($D255,'START - AWARD DETAILS'!$C$21:$F$40,2,0),"")</f>
        <v/>
      </c>
      <c r="F255" s="274" t="str">
        <f>IFERROR(VLOOKUP($D255,'START - AWARD DETAILS'!$C$21:$F$40,3,0),"")</f>
        <v/>
      </c>
      <c r="G255" s="274" t="str">
        <f>IFERROR(VLOOKUP($D255,'START - AWARD DETAILS'!$C$21:$G$40,4,0),"")</f>
        <v/>
      </c>
      <c r="H255" s="274" t="str">
        <f>IFERROR(VLOOKUP($D255,'START - AWARD DETAILS'!$C$21:$G$40,5,0),"")</f>
        <v/>
      </c>
      <c r="I255" s="477"/>
      <c r="J255" s="230"/>
      <c r="K255" s="230"/>
      <c r="L255" s="283"/>
      <c r="M255" s="279"/>
      <c r="N255" s="320">
        <f t="shared" si="8"/>
        <v>0</v>
      </c>
      <c r="O255" s="321">
        <f t="shared" si="7"/>
        <v>1</v>
      </c>
      <c r="P255" s="252"/>
      <c r="Q255" s="143"/>
      <c r="T255" s="352">
        <f>IF(COUNTIF(D$11:D255,D255)=1,T254+1,T254)</f>
        <v>6</v>
      </c>
      <c r="U255" s="99">
        <f>IF(COUNTIF(J$11:J255,J255)=1,U254+1,U254)</f>
        <v>11</v>
      </c>
      <c r="V255" s="99">
        <f>IF(COUNTIF(H$11:H255,H255)=1,V254+1,V254)</f>
        <v>4</v>
      </c>
      <c r="W255" s="99">
        <f>IF(COUNTIF(H$11:H255,H255)=1,W254+1,W254)</f>
        <v>4</v>
      </c>
      <c r="X255" s="503">
        <f>IF(COUNTIF(J$11:J255,J255)=1,X254+1,X254)</f>
        <v>11</v>
      </c>
      <c r="Y255" s="352">
        <f>IF(AND(COUNTIF(J$11:J255,J255)=1,J255&lt;&gt;"UK"),Y254+1,Y254)</f>
        <v>11</v>
      </c>
    </row>
    <row r="256" spans="2:25" s="99" customFormat="1" x14ac:dyDescent="0.25">
      <c r="B256" s="109"/>
      <c r="C256" s="300"/>
      <c r="D256" s="230"/>
      <c r="E256" s="523" t="str">
        <f>IFERROR(VLOOKUP($D256,'START - AWARD DETAILS'!$C$21:$F$40,2,0),"")</f>
        <v/>
      </c>
      <c r="F256" s="274" t="str">
        <f>IFERROR(VLOOKUP($D256,'START - AWARD DETAILS'!$C$21:$F$40,3,0),"")</f>
        <v/>
      </c>
      <c r="G256" s="274" t="str">
        <f>IFERROR(VLOOKUP($D256,'START - AWARD DETAILS'!$C$21:$G$40,4,0),"")</f>
        <v/>
      </c>
      <c r="H256" s="274" t="str">
        <f>IFERROR(VLOOKUP($D256,'START - AWARD DETAILS'!$C$21:$G$40,5,0),"")</f>
        <v/>
      </c>
      <c r="I256" s="477"/>
      <c r="J256" s="230"/>
      <c r="K256" s="230"/>
      <c r="L256" s="283"/>
      <c r="M256" s="279"/>
      <c r="N256" s="320">
        <f t="shared" si="8"/>
        <v>0</v>
      </c>
      <c r="O256" s="321">
        <f t="shared" si="7"/>
        <v>1</v>
      </c>
      <c r="P256" s="252"/>
      <c r="Q256" s="143"/>
      <c r="T256" s="352">
        <f>IF(COUNTIF(D$11:D256,D256)=1,T255+1,T255)</f>
        <v>6</v>
      </c>
      <c r="U256" s="99">
        <f>IF(COUNTIF(J$11:J256,J256)=1,U255+1,U255)</f>
        <v>11</v>
      </c>
      <c r="V256" s="99">
        <f>IF(COUNTIF(H$11:H256,H256)=1,V255+1,V255)</f>
        <v>4</v>
      </c>
      <c r="W256" s="99">
        <f>IF(COUNTIF(H$11:H256,H256)=1,W255+1,W255)</f>
        <v>4</v>
      </c>
      <c r="X256" s="503">
        <f>IF(COUNTIF(J$11:J256,J256)=1,X255+1,X255)</f>
        <v>11</v>
      </c>
      <c r="Y256" s="352">
        <f>IF(AND(COUNTIF(J$11:J256,J256)=1,J256&lt;&gt;"UK"),Y255+1,Y255)</f>
        <v>11</v>
      </c>
    </row>
    <row r="257" spans="2:25" s="99" customFormat="1" x14ac:dyDescent="0.25">
      <c r="B257" s="109"/>
      <c r="C257" s="300"/>
      <c r="D257" s="230"/>
      <c r="E257" s="523" t="str">
        <f>IFERROR(VLOOKUP($D257,'START - AWARD DETAILS'!$C$21:$F$40,2,0),"")</f>
        <v/>
      </c>
      <c r="F257" s="274" t="str">
        <f>IFERROR(VLOOKUP($D257,'START - AWARD DETAILS'!$C$21:$F$40,3,0),"")</f>
        <v/>
      </c>
      <c r="G257" s="274" t="str">
        <f>IFERROR(VLOOKUP($D257,'START - AWARD DETAILS'!$C$21:$G$40,4,0),"")</f>
        <v/>
      </c>
      <c r="H257" s="274" t="str">
        <f>IFERROR(VLOOKUP($D257,'START - AWARD DETAILS'!$C$21:$G$40,5,0),"")</f>
        <v/>
      </c>
      <c r="I257" s="477"/>
      <c r="J257" s="230"/>
      <c r="K257" s="230"/>
      <c r="L257" s="283"/>
      <c r="M257" s="279"/>
      <c r="N257" s="320">
        <f t="shared" si="8"/>
        <v>0</v>
      </c>
      <c r="O257" s="321">
        <f t="shared" si="7"/>
        <v>1</v>
      </c>
      <c r="P257" s="252"/>
      <c r="Q257" s="143"/>
      <c r="T257" s="352">
        <f>IF(COUNTIF(D$11:D257,D257)=1,T256+1,T256)</f>
        <v>6</v>
      </c>
      <c r="U257" s="99">
        <f>IF(COUNTIF(J$11:J257,J257)=1,U256+1,U256)</f>
        <v>11</v>
      </c>
      <c r="V257" s="99">
        <f>IF(COUNTIF(H$11:H257,H257)=1,V256+1,V256)</f>
        <v>4</v>
      </c>
      <c r="W257" s="99">
        <f>IF(COUNTIF(H$11:H257,H257)=1,W256+1,W256)</f>
        <v>4</v>
      </c>
      <c r="X257" s="503">
        <f>IF(COUNTIF(J$11:J257,J257)=1,X256+1,X256)</f>
        <v>11</v>
      </c>
      <c r="Y257" s="352">
        <f>IF(AND(COUNTIF(J$11:J257,J257)=1,J257&lt;&gt;"UK"),Y256+1,Y256)</f>
        <v>11</v>
      </c>
    </row>
    <row r="258" spans="2:25" s="99" customFormat="1" x14ac:dyDescent="0.25">
      <c r="B258" s="109"/>
      <c r="C258" s="300"/>
      <c r="D258" s="230"/>
      <c r="E258" s="523" t="str">
        <f>IFERROR(VLOOKUP($D258,'START - AWARD DETAILS'!$C$21:$F$40,2,0),"")</f>
        <v/>
      </c>
      <c r="F258" s="274" t="str">
        <f>IFERROR(VLOOKUP($D258,'START - AWARD DETAILS'!$C$21:$F$40,3,0),"")</f>
        <v/>
      </c>
      <c r="G258" s="274" t="str">
        <f>IFERROR(VLOOKUP($D258,'START - AWARD DETAILS'!$C$21:$G$40,4,0),"")</f>
        <v/>
      </c>
      <c r="H258" s="274" t="str">
        <f>IFERROR(VLOOKUP($D258,'START - AWARD DETAILS'!$C$21:$G$40,5,0),"")</f>
        <v/>
      </c>
      <c r="I258" s="477"/>
      <c r="J258" s="230"/>
      <c r="K258" s="230"/>
      <c r="L258" s="283"/>
      <c r="M258" s="279"/>
      <c r="N258" s="320">
        <f t="shared" si="8"/>
        <v>0</v>
      </c>
      <c r="O258" s="321">
        <f t="shared" si="7"/>
        <v>1</v>
      </c>
      <c r="P258" s="252"/>
      <c r="Q258" s="143"/>
      <c r="T258" s="352">
        <f>IF(COUNTIF(D$11:D258,D258)=1,T257+1,T257)</f>
        <v>6</v>
      </c>
      <c r="U258" s="99">
        <f>IF(COUNTIF(J$11:J258,J258)=1,U257+1,U257)</f>
        <v>11</v>
      </c>
      <c r="V258" s="99">
        <f>IF(COUNTIF(H$11:H258,H258)=1,V257+1,V257)</f>
        <v>4</v>
      </c>
      <c r="W258" s="99">
        <f>IF(COUNTIF(H$11:H258,H258)=1,W257+1,W257)</f>
        <v>4</v>
      </c>
      <c r="X258" s="503">
        <f>IF(COUNTIF(J$11:J258,J258)=1,X257+1,X257)</f>
        <v>11</v>
      </c>
      <c r="Y258" s="352">
        <f>IF(AND(COUNTIF(J$11:J258,J258)=1,J258&lt;&gt;"UK"),Y257+1,Y257)</f>
        <v>11</v>
      </c>
    </row>
    <row r="259" spans="2:25" s="99" customFormat="1" x14ac:dyDescent="0.25">
      <c r="B259" s="109"/>
      <c r="C259" s="300"/>
      <c r="D259" s="230"/>
      <c r="E259" s="523" t="str">
        <f>IFERROR(VLOOKUP($D259,'START - AWARD DETAILS'!$C$21:$F$40,2,0),"")</f>
        <v/>
      </c>
      <c r="F259" s="274" t="str">
        <f>IFERROR(VLOOKUP($D259,'START - AWARD DETAILS'!$C$21:$F$40,3,0),"")</f>
        <v/>
      </c>
      <c r="G259" s="274" t="str">
        <f>IFERROR(VLOOKUP($D259,'START - AWARD DETAILS'!$C$21:$G$40,4,0),"")</f>
        <v/>
      </c>
      <c r="H259" s="274" t="str">
        <f>IFERROR(VLOOKUP($D259,'START - AWARD DETAILS'!$C$21:$G$40,5,0),"")</f>
        <v/>
      </c>
      <c r="I259" s="477"/>
      <c r="J259" s="230"/>
      <c r="K259" s="230"/>
      <c r="L259" s="283"/>
      <c r="M259" s="279"/>
      <c r="N259" s="320">
        <f t="shared" si="8"/>
        <v>0</v>
      </c>
      <c r="O259" s="321">
        <f t="shared" si="7"/>
        <v>1</v>
      </c>
      <c r="P259" s="252"/>
      <c r="Q259" s="143"/>
      <c r="T259" s="352">
        <f>IF(COUNTIF(D$11:D259,D259)=1,T258+1,T258)</f>
        <v>6</v>
      </c>
      <c r="U259" s="99">
        <f>IF(COUNTIF(J$11:J259,J259)=1,U258+1,U258)</f>
        <v>11</v>
      </c>
      <c r="V259" s="99">
        <f>IF(COUNTIF(H$11:H259,H259)=1,V258+1,V258)</f>
        <v>4</v>
      </c>
      <c r="W259" s="99">
        <f>IF(COUNTIF(H$11:H259,H259)=1,W258+1,W258)</f>
        <v>4</v>
      </c>
      <c r="X259" s="503">
        <f>IF(COUNTIF(J$11:J259,J259)=1,X258+1,X258)</f>
        <v>11</v>
      </c>
      <c r="Y259" s="352">
        <f>IF(AND(COUNTIF(J$11:J259,J259)=1,J259&lt;&gt;"UK"),Y258+1,Y258)</f>
        <v>11</v>
      </c>
    </row>
    <row r="260" spans="2:25" s="99" customFormat="1" x14ac:dyDescent="0.25">
      <c r="B260" s="109"/>
      <c r="C260" s="300"/>
      <c r="D260" s="230"/>
      <c r="E260" s="523" t="str">
        <f>IFERROR(VLOOKUP($D260,'START - AWARD DETAILS'!$C$21:$F$40,2,0),"")</f>
        <v/>
      </c>
      <c r="F260" s="274" t="str">
        <f>IFERROR(VLOOKUP($D260,'START - AWARD DETAILS'!$C$21:$F$40,3,0),"")</f>
        <v/>
      </c>
      <c r="G260" s="274" t="str">
        <f>IFERROR(VLOOKUP($D260,'START - AWARD DETAILS'!$C$21:$G$40,4,0),"")</f>
        <v/>
      </c>
      <c r="H260" s="274" t="str">
        <f>IFERROR(VLOOKUP($D260,'START - AWARD DETAILS'!$C$21:$G$40,5,0),"")</f>
        <v/>
      </c>
      <c r="I260" s="477"/>
      <c r="J260" s="230"/>
      <c r="K260" s="230"/>
      <c r="L260" s="283"/>
      <c r="M260" s="279"/>
      <c r="N260" s="320">
        <f t="shared" si="8"/>
        <v>0</v>
      </c>
      <c r="O260" s="321">
        <f t="shared" si="7"/>
        <v>1</v>
      </c>
      <c r="P260" s="252"/>
      <c r="Q260" s="143"/>
      <c r="T260" s="352">
        <f>IF(COUNTIF(D$11:D260,D260)=1,T259+1,T259)</f>
        <v>6</v>
      </c>
      <c r="U260" s="99">
        <f>IF(COUNTIF(J$11:J260,J260)=1,U259+1,U259)</f>
        <v>11</v>
      </c>
      <c r="V260" s="99">
        <f>IF(COUNTIF(H$11:H260,H260)=1,V259+1,V259)</f>
        <v>4</v>
      </c>
      <c r="W260" s="99">
        <f>IF(COUNTIF(H$11:H260,H260)=1,W259+1,W259)</f>
        <v>4</v>
      </c>
      <c r="X260" s="503">
        <f>IF(COUNTIF(J$11:J260,J260)=1,X259+1,X259)</f>
        <v>11</v>
      </c>
      <c r="Y260" s="352">
        <f>IF(AND(COUNTIF(J$11:J260,J260)=1,J260&lt;&gt;"UK"),Y259+1,Y259)</f>
        <v>11</v>
      </c>
    </row>
    <row r="261" spans="2:25" s="99" customFormat="1" x14ac:dyDescent="0.25">
      <c r="B261" s="109"/>
      <c r="C261" s="300"/>
      <c r="D261" s="230"/>
      <c r="E261" s="523" t="str">
        <f>IFERROR(VLOOKUP($D261,'START - AWARD DETAILS'!$C$21:$F$40,2,0),"")</f>
        <v/>
      </c>
      <c r="F261" s="274" t="str">
        <f>IFERROR(VLOOKUP($D261,'START - AWARD DETAILS'!$C$21:$F$40,3,0),"")</f>
        <v/>
      </c>
      <c r="G261" s="274" t="str">
        <f>IFERROR(VLOOKUP($D261,'START - AWARD DETAILS'!$C$21:$G$40,4,0),"")</f>
        <v/>
      </c>
      <c r="H261" s="274" t="str">
        <f>IFERROR(VLOOKUP($D261,'START - AWARD DETAILS'!$C$21:$G$40,5,0),"")</f>
        <v/>
      </c>
      <c r="I261" s="477"/>
      <c r="J261" s="230"/>
      <c r="K261" s="230"/>
      <c r="L261" s="283"/>
      <c r="M261" s="279"/>
      <c r="N261" s="320">
        <f t="shared" si="8"/>
        <v>0</v>
      </c>
      <c r="O261" s="321">
        <f t="shared" si="7"/>
        <v>1</v>
      </c>
      <c r="P261" s="252"/>
      <c r="Q261" s="143"/>
      <c r="T261" s="352">
        <f>IF(COUNTIF(D$11:D261,D261)=1,T260+1,T260)</f>
        <v>6</v>
      </c>
      <c r="U261" s="99">
        <f>IF(COUNTIF(J$11:J261,J261)=1,U260+1,U260)</f>
        <v>11</v>
      </c>
      <c r="V261" s="99">
        <f>IF(COUNTIF(H$11:H261,H261)=1,V260+1,V260)</f>
        <v>4</v>
      </c>
      <c r="W261" s="99">
        <f>IF(COUNTIF(H$11:H261,H261)=1,W260+1,W260)</f>
        <v>4</v>
      </c>
      <c r="X261" s="503">
        <f>IF(COUNTIF(J$11:J261,J261)=1,X260+1,X260)</f>
        <v>11</v>
      </c>
      <c r="Y261" s="352">
        <f>IF(AND(COUNTIF(J$11:J261,J261)=1,J261&lt;&gt;"UK"),Y260+1,Y260)</f>
        <v>11</v>
      </c>
    </row>
    <row r="262" spans="2:25" s="99" customFormat="1" x14ac:dyDescent="0.25">
      <c r="B262" s="109"/>
      <c r="C262" s="300"/>
      <c r="D262" s="230"/>
      <c r="E262" s="523" t="str">
        <f>IFERROR(VLOOKUP($D262,'START - AWARD DETAILS'!$C$21:$F$40,2,0),"")</f>
        <v/>
      </c>
      <c r="F262" s="274" t="str">
        <f>IFERROR(VLOOKUP($D262,'START - AWARD DETAILS'!$C$21:$F$40,3,0),"")</f>
        <v/>
      </c>
      <c r="G262" s="274" t="str">
        <f>IFERROR(VLOOKUP($D262,'START - AWARD DETAILS'!$C$21:$G$40,4,0),"")</f>
        <v/>
      </c>
      <c r="H262" s="274" t="str">
        <f>IFERROR(VLOOKUP($D262,'START - AWARD DETAILS'!$C$21:$G$40,5,0),"")</f>
        <v/>
      </c>
      <c r="I262" s="477"/>
      <c r="J262" s="230"/>
      <c r="K262" s="230"/>
      <c r="L262" s="283"/>
      <c r="M262" s="279"/>
      <c r="N262" s="320">
        <f t="shared" si="8"/>
        <v>0</v>
      </c>
      <c r="O262" s="321">
        <f t="shared" si="7"/>
        <v>1</v>
      </c>
      <c r="P262" s="252"/>
      <c r="Q262" s="143"/>
      <c r="T262" s="352">
        <f>IF(COUNTIF(D$11:D262,D262)=1,T261+1,T261)</f>
        <v>6</v>
      </c>
      <c r="U262" s="99">
        <f>IF(COUNTIF(J$11:J262,J262)=1,U261+1,U261)</f>
        <v>11</v>
      </c>
      <c r="V262" s="99">
        <f>IF(COUNTIF(H$11:H262,H262)=1,V261+1,V261)</f>
        <v>4</v>
      </c>
      <c r="W262" s="99">
        <f>IF(COUNTIF(H$11:H262,H262)=1,W261+1,W261)</f>
        <v>4</v>
      </c>
      <c r="X262" s="503">
        <f>IF(COUNTIF(J$11:J262,J262)=1,X261+1,X261)</f>
        <v>11</v>
      </c>
      <c r="Y262" s="352">
        <f>IF(AND(COUNTIF(J$11:J262,J262)=1,J262&lt;&gt;"UK"),Y261+1,Y261)</f>
        <v>11</v>
      </c>
    </row>
    <row r="263" spans="2:25" s="99" customFormat="1" x14ac:dyDescent="0.25">
      <c r="B263" s="109"/>
      <c r="C263" s="300"/>
      <c r="D263" s="230"/>
      <c r="E263" s="523" t="str">
        <f>IFERROR(VLOOKUP($D263,'START - AWARD DETAILS'!$C$21:$F$40,2,0),"")</f>
        <v/>
      </c>
      <c r="F263" s="274" t="str">
        <f>IFERROR(VLOOKUP($D263,'START - AWARD DETAILS'!$C$21:$F$40,3,0),"")</f>
        <v/>
      </c>
      <c r="G263" s="274" t="str">
        <f>IFERROR(VLOOKUP($D263,'START - AWARD DETAILS'!$C$21:$G$40,4,0),"")</f>
        <v/>
      </c>
      <c r="H263" s="274" t="str">
        <f>IFERROR(VLOOKUP($D263,'START - AWARD DETAILS'!$C$21:$G$40,5,0),"")</f>
        <v/>
      </c>
      <c r="I263" s="477"/>
      <c r="J263" s="230"/>
      <c r="K263" s="230"/>
      <c r="L263" s="283"/>
      <c r="M263" s="279"/>
      <c r="N263" s="320">
        <f t="shared" si="8"/>
        <v>0</v>
      </c>
      <c r="O263" s="321">
        <f t="shared" si="7"/>
        <v>1</v>
      </c>
      <c r="P263" s="252"/>
      <c r="Q263" s="143"/>
      <c r="T263" s="352">
        <f>IF(COUNTIF(D$11:D263,D263)=1,T262+1,T262)</f>
        <v>6</v>
      </c>
      <c r="U263" s="99">
        <f>IF(COUNTIF(J$11:J263,J263)=1,U262+1,U262)</f>
        <v>11</v>
      </c>
      <c r="V263" s="99">
        <f>IF(COUNTIF(H$11:H263,H263)=1,V262+1,V262)</f>
        <v>4</v>
      </c>
      <c r="W263" s="99">
        <f>IF(COUNTIF(H$11:H263,H263)=1,W262+1,W262)</f>
        <v>4</v>
      </c>
      <c r="X263" s="503">
        <f>IF(COUNTIF(J$11:J263,J263)=1,X262+1,X262)</f>
        <v>11</v>
      </c>
      <c r="Y263" s="352">
        <f>IF(AND(COUNTIF(J$11:J263,J263)=1,J263&lt;&gt;"UK"),Y262+1,Y262)</f>
        <v>11</v>
      </c>
    </row>
    <row r="264" spans="2:25" s="99" customFormat="1" x14ac:dyDescent="0.25">
      <c r="B264" s="109"/>
      <c r="C264" s="300"/>
      <c r="D264" s="230"/>
      <c r="E264" s="523" t="str">
        <f>IFERROR(VLOOKUP($D264,'START - AWARD DETAILS'!$C$21:$F$40,2,0),"")</f>
        <v/>
      </c>
      <c r="F264" s="274" t="str">
        <f>IFERROR(VLOOKUP($D264,'START - AWARD DETAILS'!$C$21:$F$40,3,0),"")</f>
        <v/>
      </c>
      <c r="G264" s="274" t="str">
        <f>IFERROR(VLOOKUP($D264,'START - AWARD DETAILS'!$C$21:$G$40,4,0),"")</f>
        <v/>
      </c>
      <c r="H264" s="274" t="str">
        <f>IFERROR(VLOOKUP($D264,'START - AWARD DETAILS'!$C$21:$G$40,5,0),"")</f>
        <v/>
      </c>
      <c r="I264" s="477"/>
      <c r="J264" s="230"/>
      <c r="K264" s="230"/>
      <c r="L264" s="283"/>
      <c r="M264" s="279"/>
      <c r="N264" s="320">
        <f t="shared" si="8"/>
        <v>0</v>
      </c>
      <c r="O264" s="321">
        <f t="shared" si="7"/>
        <v>1</v>
      </c>
      <c r="P264" s="252"/>
      <c r="Q264" s="143"/>
      <c r="T264" s="352">
        <f>IF(COUNTIF(D$11:D264,D264)=1,T263+1,T263)</f>
        <v>6</v>
      </c>
      <c r="U264" s="99">
        <f>IF(COUNTIF(J$11:J264,J264)=1,U263+1,U263)</f>
        <v>11</v>
      </c>
      <c r="V264" s="99">
        <f>IF(COUNTIF(H$11:H264,H264)=1,V263+1,V263)</f>
        <v>4</v>
      </c>
      <c r="W264" s="99">
        <f>IF(COUNTIF(H$11:H264,H264)=1,W263+1,W263)</f>
        <v>4</v>
      </c>
      <c r="X264" s="503">
        <f>IF(COUNTIF(J$11:J264,J264)=1,X263+1,X263)</f>
        <v>11</v>
      </c>
      <c r="Y264" s="352">
        <f>IF(AND(COUNTIF(J$11:J264,J264)=1,J264&lt;&gt;"UK"),Y263+1,Y263)</f>
        <v>11</v>
      </c>
    </row>
    <row r="265" spans="2:25" s="99" customFormat="1" x14ac:dyDescent="0.25">
      <c r="B265" s="109"/>
      <c r="C265" s="300"/>
      <c r="D265" s="230"/>
      <c r="E265" s="523" t="str">
        <f>IFERROR(VLOOKUP($D265,'START - AWARD DETAILS'!$C$21:$F$40,2,0),"")</f>
        <v/>
      </c>
      <c r="F265" s="274" t="str">
        <f>IFERROR(VLOOKUP($D265,'START - AWARD DETAILS'!$C$21:$F$40,3,0),"")</f>
        <v/>
      </c>
      <c r="G265" s="274" t="str">
        <f>IFERROR(VLOOKUP($D265,'START - AWARD DETAILS'!$C$21:$G$40,4,0),"")</f>
        <v/>
      </c>
      <c r="H265" s="274" t="str">
        <f>IFERROR(VLOOKUP($D265,'START - AWARD DETAILS'!$C$21:$G$40,5,0),"")</f>
        <v/>
      </c>
      <c r="I265" s="477"/>
      <c r="J265" s="230"/>
      <c r="K265" s="230"/>
      <c r="L265" s="283"/>
      <c r="M265" s="279"/>
      <c r="N265" s="320">
        <f t="shared" si="8"/>
        <v>0</v>
      </c>
      <c r="O265" s="321">
        <f t="shared" si="7"/>
        <v>1</v>
      </c>
      <c r="P265" s="252"/>
      <c r="Q265" s="143"/>
      <c r="T265" s="352">
        <f>IF(COUNTIF(D$11:D265,D265)=1,T264+1,T264)</f>
        <v>6</v>
      </c>
      <c r="U265" s="99">
        <f>IF(COUNTIF(J$11:J265,J265)=1,U264+1,U264)</f>
        <v>11</v>
      </c>
      <c r="V265" s="99">
        <f>IF(COUNTIF(H$11:H265,H265)=1,V264+1,V264)</f>
        <v>4</v>
      </c>
      <c r="W265" s="99">
        <f>IF(COUNTIF(H$11:H265,H265)=1,W264+1,W264)</f>
        <v>4</v>
      </c>
      <c r="X265" s="503">
        <f>IF(COUNTIF(J$11:J265,J265)=1,X264+1,X264)</f>
        <v>11</v>
      </c>
      <c r="Y265" s="352">
        <f>IF(AND(COUNTIF(J$11:J265,J265)=1,J265&lt;&gt;"UK"),Y264+1,Y264)</f>
        <v>11</v>
      </c>
    </row>
    <row r="266" spans="2:25" s="99" customFormat="1" x14ac:dyDescent="0.25">
      <c r="B266" s="109"/>
      <c r="C266" s="300"/>
      <c r="D266" s="230"/>
      <c r="E266" s="523" t="str">
        <f>IFERROR(VLOOKUP($D266,'START - AWARD DETAILS'!$C$21:$F$40,2,0),"")</f>
        <v/>
      </c>
      <c r="F266" s="274" t="str">
        <f>IFERROR(VLOOKUP($D266,'START - AWARD DETAILS'!$C$21:$F$40,3,0),"")</f>
        <v/>
      </c>
      <c r="G266" s="274" t="str">
        <f>IFERROR(VLOOKUP($D266,'START - AWARD DETAILS'!$C$21:$G$40,4,0),"")</f>
        <v/>
      </c>
      <c r="H266" s="274" t="str">
        <f>IFERROR(VLOOKUP($D266,'START - AWARD DETAILS'!$C$21:$G$40,5,0),"")</f>
        <v/>
      </c>
      <c r="I266" s="477"/>
      <c r="J266" s="230"/>
      <c r="K266" s="230"/>
      <c r="L266" s="283"/>
      <c r="M266" s="279"/>
      <c r="N266" s="320">
        <f t="shared" si="8"/>
        <v>0</v>
      </c>
      <c r="O266" s="321">
        <f t="shared" si="7"/>
        <v>1</v>
      </c>
      <c r="P266" s="252"/>
      <c r="Q266" s="143"/>
      <c r="T266" s="352">
        <f>IF(COUNTIF(D$11:D266,D266)=1,T265+1,T265)</f>
        <v>6</v>
      </c>
      <c r="U266" s="99">
        <f>IF(COUNTIF(J$11:J266,J266)=1,U265+1,U265)</f>
        <v>11</v>
      </c>
      <c r="V266" s="99">
        <f>IF(COUNTIF(H$11:H266,H266)=1,V265+1,V265)</f>
        <v>4</v>
      </c>
      <c r="W266" s="99">
        <f>IF(COUNTIF(H$11:H266,H266)=1,W265+1,W265)</f>
        <v>4</v>
      </c>
      <c r="X266" s="503">
        <f>IF(COUNTIF(J$11:J266,J266)=1,X265+1,X265)</f>
        <v>11</v>
      </c>
      <c r="Y266" s="352">
        <f>IF(AND(COUNTIF(J$11:J266,J266)=1,J266&lt;&gt;"UK"),Y265+1,Y265)</f>
        <v>11</v>
      </c>
    </row>
    <row r="267" spans="2:25" s="99" customFormat="1" x14ac:dyDescent="0.25">
      <c r="B267" s="109"/>
      <c r="C267" s="300"/>
      <c r="D267" s="230"/>
      <c r="E267" s="523" t="str">
        <f>IFERROR(VLOOKUP($D267,'START - AWARD DETAILS'!$C$21:$F$40,2,0),"")</f>
        <v/>
      </c>
      <c r="F267" s="274" t="str">
        <f>IFERROR(VLOOKUP($D267,'START - AWARD DETAILS'!$C$21:$F$40,3,0),"")</f>
        <v/>
      </c>
      <c r="G267" s="274" t="str">
        <f>IFERROR(VLOOKUP($D267,'START - AWARD DETAILS'!$C$21:$G$40,4,0),"")</f>
        <v/>
      </c>
      <c r="H267" s="274" t="str">
        <f>IFERROR(VLOOKUP($D267,'START - AWARD DETAILS'!$C$21:$G$40,5,0),"")</f>
        <v/>
      </c>
      <c r="I267" s="477"/>
      <c r="J267" s="230"/>
      <c r="K267" s="230"/>
      <c r="L267" s="283"/>
      <c r="M267" s="279"/>
      <c r="N267" s="320">
        <f t="shared" si="8"/>
        <v>0</v>
      </c>
      <c r="O267" s="321">
        <f t="shared" si="7"/>
        <v>1</v>
      </c>
      <c r="P267" s="252"/>
      <c r="Q267" s="143"/>
      <c r="T267" s="352">
        <f>IF(COUNTIF(D$11:D267,D267)=1,T266+1,T266)</f>
        <v>6</v>
      </c>
      <c r="U267" s="99">
        <f>IF(COUNTIF(J$11:J267,J267)=1,U266+1,U266)</f>
        <v>11</v>
      </c>
      <c r="V267" s="99">
        <f>IF(COUNTIF(H$11:H267,H267)=1,V266+1,V266)</f>
        <v>4</v>
      </c>
      <c r="W267" s="99">
        <f>IF(COUNTIF(H$11:H267,H267)=1,W266+1,W266)</f>
        <v>4</v>
      </c>
      <c r="X267" s="503">
        <f>IF(COUNTIF(J$11:J267,J267)=1,X266+1,X266)</f>
        <v>11</v>
      </c>
      <c r="Y267" s="352">
        <f>IF(AND(COUNTIF(J$11:J267,J267)=1,J267&lt;&gt;"UK"),Y266+1,Y266)</f>
        <v>11</v>
      </c>
    </row>
    <row r="268" spans="2:25" s="99" customFormat="1" x14ac:dyDescent="0.25">
      <c r="B268" s="109"/>
      <c r="C268" s="300"/>
      <c r="D268" s="230"/>
      <c r="E268" s="523" t="str">
        <f>IFERROR(VLOOKUP($D268,'START - AWARD DETAILS'!$C$21:$F$40,2,0),"")</f>
        <v/>
      </c>
      <c r="F268" s="274" t="str">
        <f>IFERROR(VLOOKUP($D268,'START - AWARD DETAILS'!$C$21:$F$40,3,0),"")</f>
        <v/>
      </c>
      <c r="G268" s="274" t="str">
        <f>IFERROR(VLOOKUP($D268,'START - AWARD DETAILS'!$C$21:$G$40,4,0),"")</f>
        <v/>
      </c>
      <c r="H268" s="274" t="str">
        <f>IFERROR(VLOOKUP($D268,'START - AWARD DETAILS'!$C$21:$G$40,5,0),"")</f>
        <v/>
      </c>
      <c r="I268" s="477"/>
      <c r="J268" s="230"/>
      <c r="K268" s="230"/>
      <c r="L268" s="283"/>
      <c r="M268" s="279"/>
      <c r="N268" s="320">
        <f t="shared" si="8"/>
        <v>0</v>
      </c>
      <c r="O268" s="321">
        <f t="shared" si="7"/>
        <v>1</v>
      </c>
      <c r="P268" s="252"/>
      <c r="Q268" s="143"/>
      <c r="T268" s="352">
        <f>IF(COUNTIF(D$11:D268,D268)=1,T267+1,T267)</f>
        <v>6</v>
      </c>
      <c r="U268" s="99">
        <f>IF(COUNTIF(J$11:J268,J268)=1,U267+1,U267)</f>
        <v>11</v>
      </c>
      <c r="V268" s="99">
        <f>IF(COUNTIF(H$11:H268,H268)=1,V267+1,V267)</f>
        <v>4</v>
      </c>
      <c r="W268" s="99">
        <f>IF(COUNTIF(H$11:H268,H268)=1,W267+1,W267)</f>
        <v>4</v>
      </c>
      <c r="X268" s="503">
        <f>IF(COUNTIF(J$11:J268,J268)=1,X267+1,X267)</f>
        <v>11</v>
      </c>
      <c r="Y268" s="352">
        <f>IF(AND(COUNTIF(J$11:J268,J268)=1,J268&lt;&gt;"UK"),Y267+1,Y267)</f>
        <v>11</v>
      </c>
    </row>
    <row r="269" spans="2:25" s="99" customFormat="1" x14ac:dyDescent="0.25">
      <c r="B269" s="109"/>
      <c r="C269" s="300"/>
      <c r="D269" s="230"/>
      <c r="E269" s="523" t="str">
        <f>IFERROR(VLOOKUP($D269,'START - AWARD DETAILS'!$C$21:$F$40,2,0),"")</f>
        <v/>
      </c>
      <c r="F269" s="274" t="str">
        <f>IFERROR(VLOOKUP($D269,'START - AWARD DETAILS'!$C$21:$F$40,3,0),"")</f>
        <v/>
      </c>
      <c r="G269" s="274" t="str">
        <f>IFERROR(VLOOKUP($D269,'START - AWARD DETAILS'!$C$21:$G$40,4,0),"")</f>
        <v/>
      </c>
      <c r="H269" s="274" t="str">
        <f>IFERROR(VLOOKUP($D269,'START - AWARD DETAILS'!$C$21:$G$40,5,0),"")</f>
        <v/>
      </c>
      <c r="I269" s="477"/>
      <c r="J269" s="230"/>
      <c r="K269" s="230"/>
      <c r="L269" s="283"/>
      <c r="M269" s="279"/>
      <c r="N269" s="320">
        <f t="shared" si="8"/>
        <v>0</v>
      </c>
      <c r="O269" s="321">
        <f t="shared" ref="O269:O310" si="9">IF(E269="HEI (UK)",0.8,1)</f>
        <v>1</v>
      </c>
      <c r="P269" s="252"/>
      <c r="Q269" s="143"/>
      <c r="T269" s="352">
        <f>IF(COUNTIF(D$11:D269,D269)=1,T268+1,T268)</f>
        <v>6</v>
      </c>
      <c r="U269" s="99">
        <f>IF(COUNTIF(J$11:J269,J269)=1,U268+1,U268)</f>
        <v>11</v>
      </c>
      <c r="V269" s="99">
        <f>IF(COUNTIF(H$11:H269,H269)=1,V268+1,V268)</f>
        <v>4</v>
      </c>
      <c r="W269" s="99">
        <f>IF(COUNTIF(H$11:H269,H269)=1,W268+1,W268)</f>
        <v>4</v>
      </c>
      <c r="X269" s="503">
        <f>IF(COUNTIF(J$11:J269,J269)=1,X268+1,X268)</f>
        <v>11</v>
      </c>
      <c r="Y269" s="352">
        <f>IF(AND(COUNTIF(J$11:J269,J269)=1,J269&lt;&gt;"UK"),Y268+1,Y268)</f>
        <v>11</v>
      </c>
    </row>
    <row r="270" spans="2:25" s="99" customFormat="1" x14ac:dyDescent="0.25">
      <c r="B270" s="109"/>
      <c r="C270" s="300"/>
      <c r="D270" s="230"/>
      <c r="E270" s="523" t="str">
        <f>IFERROR(VLOOKUP($D270,'START - AWARD DETAILS'!$C$21:$F$40,2,0),"")</f>
        <v/>
      </c>
      <c r="F270" s="274" t="str">
        <f>IFERROR(VLOOKUP($D270,'START - AWARD DETAILS'!$C$21:$F$40,3,0),"")</f>
        <v/>
      </c>
      <c r="G270" s="274" t="str">
        <f>IFERROR(VLOOKUP($D270,'START - AWARD DETAILS'!$C$21:$G$40,4,0),"")</f>
        <v/>
      </c>
      <c r="H270" s="274" t="str">
        <f>IFERROR(VLOOKUP($D270,'START - AWARD DETAILS'!$C$21:$G$40,5,0),"")</f>
        <v/>
      </c>
      <c r="I270" s="477"/>
      <c r="J270" s="230"/>
      <c r="K270" s="230"/>
      <c r="L270" s="283"/>
      <c r="M270" s="279"/>
      <c r="N270" s="320">
        <f t="shared" si="8"/>
        <v>0</v>
      </c>
      <c r="O270" s="321">
        <f t="shared" si="9"/>
        <v>1</v>
      </c>
      <c r="P270" s="252"/>
      <c r="Q270" s="143"/>
      <c r="T270" s="352">
        <f>IF(COUNTIF(D$11:D270,D270)=1,T269+1,T269)</f>
        <v>6</v>
      </c>
      <c r="U270" s="99">
        <f>IF(COUNTIF(J$11:J270,J270)=1,U269+1,U269)</f>
        <v>11</v>
      </c>
      <c r="V270" s="99">
        <f>IF(COUNTIF(H$11:H270,H270)=1,V269+1,V269)</f>
        <v>4</v>
      </c>
      <c r="W270" s="99">
        <f>IF(COUNTIF(H$11:H270,H270)=1,W269+1,W269)</f>
        <v>4</v>
      </c>
      <c r="X270" s="503">
        <f>IF(COUNTIF(J$11:J270,J270)=1,X269+1,X269)</f>
        <v>11</v>
      </c>
      <c r="Y270" s="352">
        <f>IF(AND(COUNTIF(J$11:J270,J270)=1,J270&lt;&gt;"UK"),Y269+1,Y269)</f>
        <v>11</v>
      </c>
    </row>
    <row r="271" spans="2:25" s="99" customFormat="1" x14ac:dyDescent="0.25">
      <c r="B271" s="109"/>
      <c r="C271" s="300"/>
      <c r="D271" s="230"/>
      <c r="E271" s="523" t="str">
        <f>IFERROR(VLOOKUP($D271,'START - AWARD DETAILS'!$C$21:$F$40,2,0),"")</f>
        <v/>
      </c>
      <c r="F271" s="274" t="str">
        <f>IFERROR(VLOOKUP($D271,'START - AWARD DETAILS'!$C$21:$F$40,3,0),"")</f>
        <v/>
      </c>
      <c r="G271" s="274" t="str">
        <f>IFERROR(VLOOKUP($D271,'START - AWARD DETAILS'!$C$21:$G$40,4,0),"")</f>
        <v/>
      </c>
      <c r="H271" s="274" t="str">
        <f>IFERROR(VLOOKUP($D271,'START - AWARD DETAILS'!$C$21:$G$40,5,0),"")</f>
        <v/>
      </c>
      <c r="I271" s="477"/>
      <c r="J271" s="230"/>
      <c r="K271" s="230"/>
      <c r="L271" s="283"/>
      <c r="M271" s="279"/>
      <c r="N271" s="320">
        <f t="shared" si="8"/>
        <v>0</v>
      </c>
      <c r="O271" s="321">
        <f t="shared" si="9"/>
        <v>1</v>
      </c>
      <c r="P271" s="252"/>
      <c r="Q271" s="143"/>
      <c r="T271" s="352">
        <f>IF(COUNTIF(D$11:D271,D271)=1,T270+1,T270)</f>
        <v>6</v>
      </c>
      <c r="U271" s="99">
        <f>IF(COUNTIF(J$11:J271,J271)=1,U270+1,U270)</f>
        <v>11</v>
      </c>
      <c r="V271" s="99">
        <f>IF(COUNTIF(H$11:H271,H271)=1,V270+1,V270)</f>
        <v>4</v>
      </c>
      <c r="W271" s="99">
        <f>IF(COUNTIF(H$11:H271,H271)=1,W270+1,W270)</f>
        <v>4</v>
      </c>
      <c r="X271" s="503">
        <f>IF(COUNTIF(J$11:J271,J271)=1,X270+1,X270)</f>
        <v>11</v>
      </c>
      <c r="Y271" s="352">
        <f>IF(AND(COUNTIF(J$11:J271,J271)=1,J271&lt;&gt;"UK"),Y270+1,Y270)</f>
        <v>11</v>
      </c>
    </row>
    <row r="272" spans="2:25" s="99" customFormat="1" x14ac:dyDescent="0.25">
      <c r="B272" s="109"/>
      <c r="C272" s="300"/>
      <c r="D272" s="230"/>
      <c r="E272" s="523" t="str">
        <f>IFERROR(VLOOKUP($D272,'START - AWARD DETAILS'!$C$21:$F$40,2,0),"")</f>
        <v/>
      </c>
      <c r="F272" s="274" t="str">
        <f>IFERROR(VLOOKUP($D272,'START - AWARD DETAILS'!$C$21:$F$40,3,0),"")</f>
        <v/>
      </c>
      <c r="G272" s="274" t="str">
        <f>IFERROR(VLOOKUP($D272,'START - AWARD DETAILS'!$C$21:$G$40,4,0),"")</f>
        <v/>
      </c>
      <c r="H272" s="274" t="str">
        <f>IFERROR(VLOOKUP($D272,'START - AWARD DETAILS'!$C$21:$G$40,5,0),"")</f>
        <v/>
      </c>
      <c r="I272" s="477"/>
      <c r="J272" s="230"/>
      <c r="K272" s="230"/>
      <c r="L272" s="283"/>
      <c r="M272" s="279"/>
      <c r="N272" s="320">
        <f t="shared" si="8"/>
        <v>0</v>
      </c>
      <c r="O272" s="321">
        <f t="shared" si="9"/>
        <v>1</v>
      </c>
      <c r="P272" s="252"/>
      <c r="Q272" s="143"/>
      <c r="T272" s="352">
        <f>IF(COUNTIF(D$11:D272,D272)=1,T271+1,T271)</f>
        <v>6</v>
      </c>
      <c r="U272" s="99">
        <f>IF(COUNTIF(J$11:J272,J272)=1,U271+1,U271)</f>
        <v>11</v>
      </c>
      <c r="V272" s="99">
        <f>IF(COUNTIF(H$11:H272,H272)=1,V271+1,V271)</f>
        <v>4</v>
      </c>
      <c r="W272" s="99">
        <f>IF(COUNTIF(H$11:H272,H272)=1,W271+1,W271)</f>
        <v>4</v>
      </c>
      <c r="X272" s="503">
        <f>IF(COUNTIF(J$11:J272,J272)=1,X271+1,X271)</f>
        <v>11</v>
      </c>
      <c r="Y272" s="352">
        <f>IF(AND(COUNTIF(J$11:J272,J272)=1,J272&lt;&gt;"UK"),Y271+1,Y271)</f>
        <v>11</v>
      </c>
    </row>
    <row r="273" spans="2:25" s="99" customFormat="1" x14ac:dyDescent="0.25">
      <c r="B273" s="109"/>
      <c r="C273" s="300"/>
      <c r="D273" s="230"/>
      <c r="E273" s="523" t="str">
        <f>IFERROR(VLOOKUP($D273,'START - AWARD DETAILS'!$C$21:$F$40,2,0),"")</f>
        <v/>
      </c>
      <c r="F273" s="274" t="str">
        <f>IFERROR(VLOOKUP($D273,'START - AWARD DETAILS'!$C$21:$F$40,3,0),"")</f>
        <v/>
      </c>
      <c r="G273" s="274" t="str">
        <f>IFERROR(VLOOKUP($D273,'START - AWARD DETAILS'!$C$21:$G$40,4,0),"")</f>
        <v/>
      </c>
      <c r="H273" s="274" t="str">
        <f>IFERROR(VLOOKUP($D273,'START - AWARD DETAILS'!$C$21:$G$40,5,0),"")</f>
        <v/>
      </c>
      <c r="I273" s="477"/>
      <c r="J273" s="230"/>
      <c r="K273" s="230"/>
      <c r="L273" s="283"/>
      <c r="M273" s="279"/>
      <c r="N273" s="320">
        <f t="shared" si="8"/>
        <v>0</v>
      </c>
      <c r="O273" s="321">
        <f t="shared" si="9"/>
        <v>1</v>
      </c>
      <c r="P273" s="252"/>
      <c r="Q273" s="143"/>
      <c r="T273" s="352">
        <f>IF(COUNTIF(D$11:D273,D273)=1,T272+1,T272)</f>
        <v>6</v>
      </c>
      <c r="U273" s="99">
        <f>IF(COUNTIF(J$11:J273,J273)=1,U272+1,U272)</f>
        <v>11</v>
      </c>
      <c r="V273" s="99">
        <f>IF(COUNTIF(H$11:H273,H273)=1,V272+1,V272)</f>
        <v>4</v>
      </c>
      <c r="W273" s="99">
        <f>IF(COUNTIF(H$11:H273,H273)=1,W272+1,W272)</f>
        <v>4</v>
      </c>
      <c r="X273" s="503">
        <f>IF(COUNTIF(J$11:J273,J273)=1,X272+1,X272)</f>
        <v>11</v>
      </c>
      <c r="Y273" s="352">
        <f>IF(AND(COUNTIF(J$11:J273,J273)=1,J273&lt;&gt;"UK"),Y272+1,Y272)</f>
        <v>11</v>
      </c>
    </row>
    <row r="274" spans="2:25" s="99" customFormat="1" x14ac:dyDescent="0.25">
      <c r="B274" s="109"/>
      <c r="C274" s="300"/>
      <c r="D274" s="230"/>
      <c r="E274" s="523" t="str">
        <f>IFERROR(VLOOKUP($D274,'START - AWARD DETAILS'!$C$21:$F$40,2,0),"")</f>
        <v/>
      </c>
      <c r="F274" s="274" t="str">
        <f>IFERROR(VLOOKUP($D274,'START - AWARD DETAILS'!$C$21:$F$40,3,0),"")</f>
        <v/>
      </c>
      <c r="G274" s="274" t="str">
        <f>IFERROR(VLOOKUP($D274,'START - AWARD DETAILS'!$C$21:$G$40,4,0),"")</f>
        <v/>
      </c>
      <c r="H274" s="274" t="str">
        <f>IFERROR(VLOOKUP($D274,'START - AWARD DETAILS'!$C$21:$G$40,5,0),"")</f>
        <v/>
      </c>
      <c r="I274" s="477"/>
      <c r="J274" s="230"/>
      <c r="K274" s="230"/>
      <c r="L274" s="283"/>
      <c r="M274" s="279"/>
      <c r="N274" s="320">
        <f t="shared" ref="N274:N310" si="10">SUM(L274:M274)</f>
        <v>0</v>
      </c>
      <c r="O274" s="321">
        <f t="shared" si="9"/>
        <v>1</v>
      </c>
      <c r="P274" s="252"/>
      <c r="Q274" s="143"/>
      <c r="T274" s="352">
        <f>IF(COUNTIF(D$11:D274,D274)=1,T273+1,T273)</f>
        <v>6</v>
      </c>
      <c r="U274" s="99">
        <f>IF(COUNTIF(J$11:J274,J274)=1,U273+1,U273)</f>
        <v>11</v>
      </c>
      <c r="V274" s="99">
        <f>IF(COUNTIF(H$11:H274,H274)=1,V273+1,V273)</f>
        <v>4</v>
      </c>
      <c r="W274" s="99">
        <f>IF(COUNTIF(H$11:H274,H274)=1,W273+1,W273)</f>
        <v>4</v>
      </c>
      <c r="X274" s="503">
        <f>IF(COUNTIF(J$11:J274,J274)=1,X273+1,X273)</f>
        <v>11</v>
      </c>
      <c r="Y274" s="352">
        <f>IF(AND(COUNTIF(J$11:J274,J274)=1,J274&lt;&gt;"UK"),Y273+1,Y273)</f>
        <v>11</v>
      </c>
    </row>
    <row r="275" spans="2:25" s="99" customFormat="1" x14ac:dyDescent="0.25">
      <c r="B275" s="109"/>
      <c r="C275" s="300"/>
      <c r="D275" s="230"/>
      <c r="E275" s="523" t="str">
        <f>IFERROR(VLOOKUP($D275,'START - AWARD DETAILS'!$C$21:$F$40,2,0),"")</f>
        <v/>
      </c>
      <c r="F275" s="274" t="str">
        <f>IFERROR(VLOOKUP($D275,'START - AWARD DETAILS'!$C$21:$F$40,3,0),"")</f>
        <v/>
      </c>
      <c r="G275" s="274" t="str">
        <f>IFERROR(VLOOKUP($D275,'START - AWARD DETAILS'!$C$21:$G$40,4,0),"")</f>
        <v/>
      </c>
      <c r="H275" s="274" t="str">
        <f>IFERROR(VLOOKUP($D275,'START - AWARD DETAILS'!$C$21:$G$40,5,0),"")</f>
        <v/>
      </c>
      <c r="I275" s="477"/>
      <c r="J275" s="230"/>
      <c r="K275" s="230"/>
      <c r="L275" s="283"/>
      <c r="M275" s="279"/>
      <c r="N275" s="320">
        <f t="shared" si="10"/>
        <v>0</v>
      </c>
      <c r="O275" s="321">
        <f t="shared" si="9"/>
        <v>1</v>
      </c>
      <c r="P275" s="252"/>
      <c r="Q275" s="143"/>
      <c r="T275" s="352">
        <f>IF(COUNTIF(D$11:D275,D275)=1,T274+1,T274)</f>
        <v>6</v>
      </c>
      <c r="U275" s="99">
        <f>IF(COUNTIF(J$11:J275,J275)=1,U274+1,U274)</f>
        <v>11</v>
      </c>
      <c r="V275" s="99">
        <f>IF(COUNTIF(H$11:H275,H275)=1,V274+1,V274)</f>
        <v>4</v>
      </c>
      <c r="W275" s="99">
        <f>IF(COUNTIF(H$11:H275,H275)=1,W274+1,W274)</f>
        <v>4</v>
      </c>
      <c r="X275" s="503">
        <f>IF(COUNTIF(J$11:J275,J275)=1,X274+1,X274)</f>
        <v>11</v>
      </c>
      <c r="Y275" s="352">
        <f>IF(AND(COUNTIF(J$11:J275,J275)=1,J275&lt;&gt;"UK"),Y274+1,Y274)</f>
        <v>11</v>
      </c>
    </row>
    <row r="276" spans="2:25" s="99" customFormat="1" x14ac:dyDescent="0.25">
      <c r="B276" s="109"/>
      <c r="C276" s="300"/>
      <c r="D276" s="230"/>
      <c r="E276" s="523" t="str">
        <f>IFERROR(VLOOKUP($D276,'START - AWARD DETAILS'!$C$21:$F$40,2,0),"")</f>
        <v/>
      </c>
      <c r="F276" s="274" t="str">
        <f>IFERROR(VLOOKUP($D276,'START - AWARD DETAILS'!$C$21:$F$40,3,0),"")</f>
        <v/>
      </c>
      <c r="G276" s="274" t="str">
        <f>IFERROR(VLOOKUP($D276,'START - AWARD DETAILS'!$C$21:$G$40,4,0),"")</f>
        <v/>
      </c>
      <c r="H276" s="274" t="str">
        <f>IFERROR(VLOOKUP($D276,'START - AWARD DETAILS'!$C$21:$G$40,5,0),"")</f>
        <v/>
      </c>
      <c r="I276" s="477"/>
      <c r="J276" s="230"/>
      <c r="K276" s="230"/>
      <c r="L276" s="283"/>
      <c r="M276" s="279"/>
      <c r="N276" s="320">
        <f t="shared" si="10"/>
        <v>0</v>
      </c>
      <c r="O276" s="321">
        <f t="shared" si="9"/>
        <v>1</v>
      </c>
      <c r="P276" s="252"/>
      <c r="Q276" s="143"/>
      <c r="T276" s="352">
        <f>IF(COUNTIF(D$11:D276,D276)=1,T275+1,T275)</f>
        <v>6</v>
      </c>
      <c r="U276" s="99">
        <f>IF(COUNTIF(J$11:J276,J276)=1,U275+1,U275)</f>
        <v>11</v>
      </c>
      <c r="V276" s="99">
        <f>IF(COUNTIF(H$11:H276,H276)=1,V275+1,V275)</f>
        <v>4</v>
      </c>
      <c r="W276" s="99">
        <f>IF(COUNTIF(H$11:H276,H276)=1,W275+1,W275)</f>
        <v>4</v>
      </c>
      <c r="X276" s="503">
        <f>IF(COUNTIF(J$11:J276,J276)=1,X275+1,X275)</f>
        <v>11</v>
      </c>
      <c r="Y276" s="352">
        <f>IF(AND(COUNTIF(J$11:J276,J276)=1,J276&lt;&gt;"UK"),Y275+1,Y275)</f>
        <v>11</v>
      </c>
    </row>
    <row r="277" spans="2:25" s="99" customFormat="1" x14ac:dyDescent="0.25">
      <c r="B277" s="109"/>
      <c r="C277" s="300"/>
      <c r="D277" s="230"/>
      <c r="E277" s="523" t="str">
        <f>IFERROR(VLOOKUP($D277,'START - AWARD DETAILS'!$C$21:$F$40,2,0),"")</f>
        <v/>
      </c>
      <c r="F277" s="274" t="str">
        <f>IFERROR(VLOOKUP($D277,'START - AWARD DETAILS'!$C$21:$F$40,3,0),"")</f>
        <v/>
      </c>
      <c r="G277" s="274" t="str">
        <f>IFERROR(VLOOKUP($D277,'START - AWARD DETAILS'!$C$21:$G$40,4,0),"")</f>
        <v/>
      </c>
      <c r="H277" s="274" t="str">
        <f>IFERROR(VLOOKUP($D277,'START - AWARD DETAILS'!$C$21:$G$40,5,0),"")</f>
        <v/>
      </c>
      <c r="I277" s="477"/>
      <c r="J277" s="230"/>
      <c r="K277" s="230"/>
      <c r="L277" s="283"/>
      <c r="M277" s="279"/>
      <c r="N277" s="320">
        <f t="shared" si="10"/>
        <v>0</v>
      </c>
      <c r="O277" s="321">
        <f t="shared" si="9"/>
        <v>1</v>
      </c>
      <c r="P277" s="252"/>
      <c r="Q277" s="143"/>
      <c r="T277" s="352">
        <f>IF(COUNTIF(D$11:D277,D277)=1,T276+1,T276)</f>
        <v>6</v>
      </c>
      <c r="U277" s="99">
        <f>IF(COUNTIF(J$11:J277,J277)=1,U276+1,U276)</f>
        <v>11</v>
      </c>
      <c r="V277" s="99">
        <f>IF(COUNTIF(H$11:H277,H277)=1,V276+1,V276)</f>
        <v>4</v>
      </c>
      <c r="W277" s="99">
        <f>IF(COUNTIF(H$11:H277,H277)=1,W276+1,W276)</f>
        <v>4</v>
      </c>
      <c r="X277" s="503">
        <f>IF(COUNTIF(J$11:J277,J277)=1,X276+1,X276)</f>
        <v>11</v>
      </c>
      <c r="Y277" s="352">
        <f>IF(AND(COUNTIF(J$11:J277,J277)=1,J277&lt;&gt;"UK"),Y276+1,Y276)</f>
        <v>11</v>
      </c>
    </row>
    <row r="278" spans="2:25" s="99" customFormat="1" x14ac:dyDescent="0.25">
      <c r="B278" s="109"/>
      <c r="C278" s="300"/>
      <c r="D278" s="230"/>
      <c r="E278" s="523" t="str">
        <f>IFERROR(VLOOKUP($D278,'START - AWARD DETAILS'!$C$21:$F$40,2,0),"")</f>
        <v/>
      </c>
      <c r="F278" s="274" t="str">
        <f>IFERROR(VLOOKUP($D278,'START - AWARD DETAILS'!$C$21:$F$40,3,0),"")</f>
        <v/>
      </c>
      <c r="G278" s="274" t="str">
        <f>IFERROR(VLOOKUP($D278,'START - AWARD DETAILS'!$C$21:$G$40,4,0),"")</f>
        <v/>
      </c>
      <c r="H278" s="274" t="str">
        <f>IFERROR(VLOOKUP($D278,'START - AWARD DETAILS'!$C$21:$G$40,5,0),"")</f>
        <v/>
      </c>
      <c r="I278" s="477"/>
      <c r="J278" s="230"/>
      <c r="K278" s="230"/>
      <c r="L278" s="283"/>
      <c r="M278" s="279"/>
      <c r="N278" s="320">
        <f t="shared" si="10"/>
        <v>0</v>
      </c>
      <c r="O278" s="321">
        <f t="shared" si="9"/>
        <v>1</v>
      </c>
      <c r="P278" s="252"/>
      <c r="Q278" s="143"/>
      <c r="T278" s="352">
        <f>IF(COUNTIF(D$11:D278,D278)=1,T277+1,T277)</f>
        <v>6</v>
      </c>
      <c r="U278" s="99">
        <f>IF(COUNTIF(J$11:J278,J278)=1,U277+1,U277)</f>
        <v>11</v>
      </c>
      <c r="V278" s="99">
        <f>IF(COUNTIF(H$11:H278,H278)=1,V277+1,V277)</f>
        <v>4</v>
      </c>
      <c r="W278" s="99">
        <f>IF(COUNTIF(H$11:H278,H278)=1,W277+1,W277)</f>
        <v>4</v>
      </c>
      <c r="X278" s="503">
        <f>IF(COUNTIF(J$11:J278,J278)=1,X277+1,X277)</f>
        <v>11</v>
      </c>
      <c r="Y278" s="352">
        <f>IF(AND(COUNTIF(J$11:J278,J278)=1,J278&lt;&gt;"UK"),Y277+1,Y277)</f>
        <v>11</v>
      </c>
    </row>
    <row r="279" spans="2:25" s="99" customFormat="1" x14ac:dyDescent="0.25">
      <c r="B279" s="109"/>
      <c r="C279" s="300"/>
      <c r="D279" s="230"/>
      <c r="E279" s="523" t="str">
        <f>IFERROR(VLOOKUP($D279,'START - AWARD DETAILS'!$C$21:$F$40,2,0),"")</f>
        <v/>
      </c>
      <c r="F279" s="274" t="str">
        <f>IFERROR(VLOOKUP($D279,'START - AWARD DETAILS'!$C$21:$F$40,3,0),"")</f>
        <v/>
      </c>
      <c r="G279" s="274" t="str">
        <f>IFERROR(VLOOKUP($D279,'START - AWARD DETAILS'!$C$21:$G$40,4,0),"")</f>
        <v/>
      </c>
      <c r="H279" s="274" t="str">
        <f>IFERROR(VLOOKUP($D279,'START - AWARD DETAILS'!$C$21:$G$40,5,0),"")</f>
        <v/>
      </c>
      <c r="I279" s="477"/>
      <c r="J279" s="230"/>
      <c r="K279" s="230"/>
      <c r="L279" s="283"/>
      <c r="M279" s="279"/>
      <c r="N279" s="320">
        <f t="shared" si="10"/>
        <v>0</v>
      </c>
      <c r="O279" s="321">
        <f t="shared" si="9"/>
        <v>1</v>
      </c>
      <c r="P279" s="252"/>
      <c r="Q279" s="143"/>
      <c r="T279" s="352">
        <f>IF(COUNTIF(D$11:D279,D279)=1,T278+1,T278)</f>
        <v>6</v>
      </c>
      <c r="U279" s="99">
        <f>IF(COUNTIF(J$11:J279,J279)=1,U278+1,U278)</f>
        <v>11</v>
      </c>
      <c r="V279" s="99">
        <f>IF(COUNTIF(H$11:H279,H279)=1,V278+1,V278)</f>
        <v>4</v>
      </c>
      <c r="W279" s="99">
        <f>IF(COUNTIF(H$11:H279,H279)=1,W278+1,W278)</f>
        <v>4</v>
      </c>
      <c r="X279" s="503">
        <f>IF(COUNTIF(J$11:J279,J279)=1,X278+1,X278)</f>
        <v>11</v>
      </c>
      <c r="Y279" s="352">
        <f>IF(AND(COUNTIF(J$11:J279,J279)=1,J279&lt;&gt;"UK"),Y278+1,Y278)</f>
        <v>11</v>
      </c>
    </row>
    <row r="280" spans="2:25" s="99" customFormat="1" x14ac:dyDescent="0.25">
      <c r="B280" s="109"/>
      <c r="C280" s="300"/>
      <c r="D280" s="230"/>
      <c r="E280" s="523" t="str">
        <f>IFERROR(VLOOKUP($D280,'START - AWARD DETAILS'!$C$21:$F$40,2,0),"")</f>
        <v/>
      </c>
      <c r="F280" s="274" t="str">
        <f>IFERROR(VLOOKUP($D280,'START - AWARD DETAILS'!$C$21:$F$40,3,0),"")</f>
        <v/>
      </c>
      <c r="G280" s="274" t="str">
        <f>IFERROR(VLOOKUP($D280,'START - AWARD DETAILS'!$C$21:$G$40,4,0),"")</f>
        <v/>
      </c>
      <c r="H280" s="274" t="str">
        <f>IFERROR(VLOOKUP($D280,'START - AWARD DETAILS'!$C$21:$G$40,5,0),"")</f>
        <v/>
      </c>
      <c r="I280" s="477"/>
      <c r="J280" s="230"/>
      <c r="K280" s="230"/>
      <c r="L280" s="283"/>
      <c r="M280" s="279"/>
      <c r="N280" s="320">
        <f t="shared" si="10"/>
        <v>0</v>
      </c>
      <c r="O280" s="321">
        <f t="shared" si="9"/>
        <v>1</v>
      </c>
      <c r="P280" s="252"/>
      <c r="Q280" s="143"/>
      <c r="T280" s="352">
        <f>IF(COUNTIF(D$11:D280,D280)=1,T279+1,T279)</f>
        <v>6</v>
      </c>
      <c r="U280" s="99">
        <f>IF(COUNTIF(J$11:J280,J280)=1,U279+1,U279)</f>
        <v>11</v>
      </c>
      <c r="V280" s="99">
        <f>IF(COUNTIF(H$11:H280,H280)=1,V279+1,V279)</f>
        <v>4</v>
      </c>
      <c r="W280" s="99">
        <f>IF(COUNTIF(H$11:H280,H280)=1,W279+1,W279)</f>
        <v>4</v>
      </c>
      <c r="X280" s="503">
        <f>IF(COUNTIF(J$11:J280,J280)=1,X279+1,X279)</f>
        <v>11</v>
      </c>
      <c r="Y280" s="352">
        <f>IF(AND(COUNTIF(J$11:J280,J280)=1,J280&lt;&gt;"UK"),Y279+1,Y279)</f>
        <v>11</v>
      </c>
    </row>
    <row r="281" spans="2:25" s="99" customFormat="1" x14ac:dyDescent="0.25">
      <c r="B281" s="109"/>
      <c r="C281" s="300"/>
      <c r="D281" s="230"/>
      <c r="E281" s="523" t="str">
        <f>IFERROR(VLOOKUP($D281,'START - AWARD DETAILS'!$C$21:$F$40,2,0),"")</f>
        <v/>
      </c>
      <c r="F281" s="274" t="str">
        <f>IFERROR(VLOOKUP($D281,'START - AWARD DETAILS'!$C$21:$F$40,3,0),"")</f>
        <v/>
      </c>
      <c r="G281" s="274" t="str">
        <f>IFERROR(VLOOKUP($D281,'START - AWARD DETAILS'!$C$21:$G$40,4,0),"")</f>
        <v/>
      </c>
      <c r="H281" s="274" t="str">
        <f>IFERROR(VLOOKUP($D281,'START - AWARD DETAILS'!$C$21:$G$40,5,0),"")</f>
        <v/>
      </c>
      <c r="I281" s="477"/>
      <c r="J281" s="230"/>
      <c r="K281" s="230"/>
      <c r="L281" s="283"/>
      <c r="M281" s="279"/>
      <c r="N281" s="320">
        <f t="shared" si="10"/>
        <v>0</v>
      </c>
      <c r="O281" s="321">
        <f t="shared" si="9"/>
        <v>1</v>
      </c>
      <c r="P281" s="252"/>
      <c r="Q281" s="143"/>
      <c r="T281" s="352">
        <f>IF(COUNTIF(D$11:D281,D281)=1,T280+1,T280)</f>
        <v>6</v>
      </c>
      <c r="U281" s="99">
        <f>IF(COUNTIF(J$11:J281,J281)=1,U280+1,U280)</f>
        <v>11</v>
      </c>
      <c r="V281" s="99">
        <f>IF(COUNTIF(H$11:H281,H281)=1,V280+1,V280)</f>
        <v>4</v>
      </c>
      <c r="W281" s="99">
        <f>IF(COUNTIF(H$11:H281,H281)=1,W280+1,W280)</f>
        <v>4</v>
      </c>
      <c r="X281" s="503">
        <f>IF(COUNTIF(J$11:J281,J281)=1,X280+1,X280)</f>
        <v>11</v>
      </c>
      <c r="Y281" s="352">
        <f>IF(AND(COUNTIF(J$11:J281,J281)=1,J281&lt;&gt;"UK"),Y280+1,Y280)</f>
        <v>11</v>
      </c>
    </row>
    <row r="282" spans="2:25" s="99" customFormat="1" x14ac:dyDescent="0.25">
      <c r="B282" s="109"/>
      <c r="C282" s="300"/>
      <c r="D282" s="230"/>
      <c r="E282" s="523" t="str">
        <f>IFERROR(VLOOKUP($D282,'START - AWARD DETAILS'!$C$21:$F$40,2,0),"")</f>
        <v/>
      </c>
      <c r="F282" s="274" t="str">
        <f>IFERROR(VLOOKUP($D282,'START - AWARD DETAILS'!$C$21:$F$40,3,0),"")</f>
        <v/>
      </c>
      <c r="G282" s="274" t="str">
        <f>IFERROR(VLOOKUP($D282,'START - AWARD DETAILS'!$C$21:$G$40,4,0),"")</f>
        <v/>
      </c>
      <c r="H282" s="274" t="str">
        <f>IFERROR(VLOOKUP($D282,'START - AWARD DETAILS'!$C$21:$G$40,5,0),"")</f>
        <v/>
      </c>
      <c r="I282" s="477"/>
      <c r="J282" s="230"/>
      <c r="K282" s="230"/>
      <c r="L282" s="283"/>
      <c r="M282" s="279"/>
      <c r="N282" s="320">
        <f t="shared" si="10"/>
        <v>0</v>
      </c>
      <c r="O282" s="321">
        <f t="shared" si="9"/>
        <v>1</v>
      </c>
      <c r="P282" s="252"/>
      <c r="Q282" s="143"/>
      <c r="T282" s="352">
        <f>IF(COUNTIF(D$11:D282,D282)=1,T281+1,T281)</f>
        <v>6</v>
      </c>
      <c r="U282" s="99">
        <f>IF(COUNTIF(J$11:J282,J282)=1,U281+1,U281)</f>
        <v>11</v>
      </c>
      <c r="V282" s="99">
        <f>IF(COUNTIF(H$11:H282,H282)=1,V281+1,V281)</f>
        <v>4</v>
      </c>
      <c r="W282" s="99">
        <f>IF(COUNTIF(H$11:H282,H282)=1,W281+1,W281)</f>
        <v>4</v>
      </c>
      <c r="X282" s="503">
        <f>IF(COUNTIF(J$11:J282,J282)=1,X281+1,X281)</f>
        <v>11</v>
      </c>
      <c r="Y282" s="352">
        <f>IF(AND(COUNTIF(J$11:J282,J282)=1,J282&lt;&gt;"UK"),Y281+1,Y281)</f>
        <v>11</v>
      </c>
    </row>
    <row r="283" spans="2:25" s="99" customFormat="1" x14ac:dyDescent="0.25">
      <c r="B283" s="109"/>
      <c r="C283" s="300"/>
      <c r="D283" s="230"/>
      <c r="E283" s="523" t="str">
        <f>IFERROR(VLOOKUP($D283,'START - AWARD DETAILS'!$C$21:$F$40,2,0),"")</f>
        <v/>
      </c>
      <c r="F283" s="274" t="str">
        <f>IFERROR(VLOOKUP($D283,'START - AWARD DETAILS'!$C$21:$F$40,3,0),"")</f>
        <v/>
      </c>
      <c r="G283" s="274" t="str">
        <f>IFERROR(VLOOKUP($D283,'START - AWARD DETAILS'!$C$21:$G$40,4,0),"")</f>
        <v/>
      </c>
      <c r="H283" s="274" t="str">
        <f>IFERROR(VLOOKUP($D283,'START - AWARD DETAILS'!$C$21:$G$40,5,0),"")</f>
        <v/>
      </c>
      <c r="I283" s="477"/>
      <c r="J283" s="230"/>
      <c r="K283" s="230"/>
      <c r="L283" s="283"/>
      <c r="M283" s="279"/>
      <c r="N283" s="320">
        <f t="shared" si="10"/>
        <v>0</v>
      </c>
      <c r="O283" s="321">
        <f t="shared" si="9"/>
        <v>1</v>
      </c>
      <c r="P283" s="252"/>
      <c r="Q283" s="143"/>
      <c r="T283" s="352">
        <f>IF(COUNTIF(D$11:D283,D283)=1,T282+1,T282)</f>
        <v>6</v>
      </c>
      <c r="U283" s="99">
        <f>IF(COUNTIF(J$11:J283,J283)=1,U282+1,U282)</f>
        <v>11</v>
      </c>
      <c r="V283" s="99">
        <f>IF(COUNTIF(H$11:H283,H283)=1,V282+1,V282)</f>
        <v>4</v>
      </c>
      <c r="W283" s="99">
        <f>IF(COUNTIF(H$11:H283,H283)=1,W282+1,W282)</f>
        <v>4</v>
      </c>
      <c r="X283" s="503">
        <f>IF(COUNTIF(J$11:J283,J283)=1,X282+1,X282)</f>
        <v>11</v>
      </c>
      <c r="Y283" s="352">
        <f>IF(AND(COUNTIF(J$11:J283,J283)=1,J283&lt;&gt;"UK"),Y282+1,Y282)</f>
        <v>11</v>
      </c>
    </row>
    <row r="284" spans="2:25" s="99" customFormat="1" x14ac:dyDescent="0.25">
      <c r="B284" s="109"/>
      <c r="C284" s="300"/>
      <c r="D284" s="230"/>
      <c r="E284" s="523" t="str">
        <f>IFERROR(VLOOKUP($D284,'START - AWARD DETAILS'!$C$21:$F$40,2,0),"")</f>
        <v/>
      </c>
      <c r="F284" s="274" t="str">
        <f>IFERROR(VLOOKUP($D284,'START - AWARD DETAILS'!$C$21:$F$40,3,0),"")</f>
        <v/>
      </c>
      <c r="G284" s="274" t="str">
        <f>IFERROR(VLOOKUP($D284,'START - AWARD DETAILS'!$C$21:$G$40,4,0),"")</f>
        <v/>
      </c>
      <c r="H284" s="274" t="str">
        <f>IFERROR(VLOOKUP($D284,'START - AWARD DETAILS'!$C$21:$G$40,5,0),"")</f>
        <v/>
      </c>
      <c r="I284" s="477"/>
      <c r="J284" s="230"/>
      <c r="K284" s="230"/>
      <c r="L284" s="283"/>
      <c r="M284" s="279"/>
      <c r="N284" s="320">
        <f t="shared" si="10"/>
        <v>0</v>
      </c>
      <c r="O284" s="321">
        <f t="shared" si="9"/>
        <v>1</v>
      </c>
      <c r="P284" s="252"/>
      <c r="Q284" s="143"/>
      <c r="T284" s="352">
        <f>IF(COUNTIF(D$11:D284,D284)=1,T283+1,T283)</f>
        <v>6</v>
      </c>
      <c r="U284" s="99">
        <f>IF(COUNTIF(J$11:J284,J284)=1,U283+1,U283)</f>
        <v>11</v>
      </c>
      <c r="V284" s="99">
        <f>IF(COUNTIF(H$11:H284,H284)=1,V283+1,V283)</f>
        <v>4</v>
      </c>
      <c r="W284" s="99">
        <f>IF(COUNTIF(H$11:H284,H284)=1,W283+1,W283)</f>
        <v>4</v>
      </c>
      <c r="X284" s="503">
        <f>IF(COUNTIF(J$11:J284,J284)=1,X283+1,X283)</f>
        <v>11</v>
      </c>
      <c r="Y284" s="352">
        <f>IF(AND(COUNTIF(J$11:J284,J284)=1,J284&lt;&gt;"UK"),Y283+1,Y283)</f>
        <v>11</v>
      </c>
    </row>
    <row r="285" spans="2:25" s="99" customFormat="1" x14ac:dyDescent="0.25">
      <c r="B285" s="109"/>
      <c r="C285" s="300"/>
      <c r="D285" s="230"/>
      <c r="E285" s="523" t="str">
        <f>IFERROR(VLOOKUP($D285,'START - AWARD DETAILS'!$C$21:$F$40,2,0),"")</f>
        <v/>
      </c>
      <c r="F285" s="274" t="str">
        <f>IFERROR(VLOOKUP($D285,'START - AWARD DETAILS'!$C$21:$F$40,3,0),"")</f>
        <v/>
      </c>
      <c r="G285" s="274" t="str">
        <f>IFERROR(VLOOKUP($D285,'START - AWARD DETAILS'!$C$21:$G$40,4,0),"")</f>
        <v/>
      </c>
      <c r="H285" s="274" t="str">
        <f>IFERROR(VLOOKUP($D285,'START - AWARD DETAILS'!$C$21:$G$40,5,0),"")</f>
        <v/>
      </c>
      <c r="I285" s="477"/>
      <c r="J285" s="230"/>
      <c r="K285" s="230"/>
      <c r="L285" s="283"/>
      <c r="M285" s="279"/>
      <c r="N285" s="320">
        <f t="shared" si="10"/>
        <v>0</v>
      </c>
      <c r="O285" s="321">
        <f t="shared" si="9"/>
        <v>1</v>
      </c>
      <c r="P285" s="252"/>
      <c r="Q285" s="143"/>
      <c r="T285" s="352">
        <f>IF(COUNTIF(D$11:D285,D285)=1,T284+1,T284)</f>
        <v>6</v>
      </c>
      <c r="U285" s="99">
        <f>IF(COUNTIF(J$11:J285,J285)=1,U284+1,U284)</f>
        <v>11</v>
      </c>
      <c r="V285" s="99">
        <f>IF(COUNTIF(H$11:H285,H285)=1,V284+1,V284)</f>
        <v>4</v>
      </c>
      <c r="W285" s="99">
        <f>IF(COUNTIF(H$11:H285,H285)=1,W284+1,W284)</f>
        <v>4</v>
      </c>
      <c r="X285" s="503">
        <f>IF(COUNTIF(J$11:J285,J285)=1,X284+1,X284)</f>
        <v>11</v>
      </c>
      <c r="Y285" s="352">
        <f>IF(AND(COUNTIF(J$11:J285,J285)=1,J285&lt;&gt;"UK"),Y284+1,Y284)</f>
        <v>11</v>
      </c>
    </row>
    <row r="286" spans="2:25" s="99" customFormat="1" x14ac:dyDescent="0.25">
      <c r="B286" s="109"/>
      <c r="C286" s="300"/>
      <c r="D286" s="230"/>
      <c r="E286" s="523" t="str">
        <f>IFERROR(VLOOKUP($D286,'START - AWARD DETAILS'!$C$21:$F$40,2,0),"")</f>
        <v/>
      </c>
      <c r="F286" s="274" t="str">
        <f>IFERROR(VLOOKUP($D286,'START - AWARD DETAILS'!$C$21:$F$40,3,0),"")</f>
        <v/>
      </c>
      <c r="G286" s="274" t="str">
        <f>IFERROR(VLOOKUP($D286,'START - AWARD DETAILS'!$C$21:$G$40,4,0),"")</f>
        <v/>
      </c>
      <c r="H286" s="274" t="str">
        <f>IFERROR(VLOOKUP($D286,'START - AWARD DETAILS'!$C$21:$G$40,5,0),"")</f>
        <v/>
      </c>
      <c r="I286" s="477"/>
      <c r="J286" s="230"/>
      <c r="K286" s="230"/>
      <c r="L286" s="283"/>
      <c r="M286" s="279"/>
      <c r="N286" s="320">
        <f t="shared" si="10"/>
        <v>0</v>
      </c>
      <c r="O286" s="321">
        <f t="shared" si="9"/>
        <v>1</v>
      </c>
      <c r="P286" s="252"/>
      <c r="Q286" s="143"/>
      <c r="T286" s="352">
        <f>IF(COUNTIF(D$11:D286,D286)=1,T285+1,T285)</f>
        <v>6</v>
      </c>
      <c r="U286" s="99">
        <f>IF(COUNTIF(J$11:J286,J286)=1,U285+1,U285)</f>
        <v>11</v>
      </c>
      <c r="V286" s="99">
        <f>IF(COUNTIF(H$11:H286,H286)=1,V285+1,V285)</f>
        <v>4</v>
      </c>
      <c r="W286" s="99">
        <f>IF(COUNTIF(H$11:H286,H286)=1,W285+1,W285)</f>
        <v>4</v>
      </c>
      <c r="X286" s="503">
        <f>IF(COUNTIF(J$11:J286,J286)=1,X285+1,X285)</f>
        <v>11</v>
      </c>
      <c r="Y286" s="352">
        <f>IF(AND(COUNTIF(J$11:J286,J286)=1,J286&lt;&gt;"UK"),Y285+1,Y285)</f>
        <v>11</v>
      </c>
    </row>
    <row r="287" spans="2:25" s="99" customFormat="1" x14ac:dyDescent="0.25">
      <c r="B287" s="109"/>
      <c r="C287" s="300"/>
      <c r="D287" s="230"/>
      <c r="E287" s="523" t="str">
        <f>IFERROR(VLOOKUP($D287,'START - AWARD DETAILS'!$C$21:$F$40,2,0),"")</f>
        <v/>
      </c>
      <c r="F287" s="274" t="str">
        <f>IFERROR(VLOOKUP($D287,'START - AWARD DETAILS'!$C$21:$F$40,3,0),"")</f>
        <v/>
      </c>
      <c r="G287" s="274" t="str">
        <f>IFERROR(VLOOKUP($D287,'START - AWARD DETAILS'!$C$21:$G$40,4,0),"")</f>
        <v/>
      </c>
      <c r="H287" s="274" t="str">
        <f>IFERROR(VLOOKUP($D287,'START - AWARD DETAILS'!$C$21:$G$40,5,0),"")</f>
        <v/>
      </c>
      <c r="I287" s="477"/>
      <c r="J287" s="230"/>
      <c r="K287" s="230"/>
      <c r="L287" s="283"/>
      <c r="M287" s="279"/>
      <c r="N287" s="320">
        <f t="shared" si="10"/>
        <v>0</v>
      </c>
      <c r="O287" s="321">
        <f t="shared" si="9"/>
        <v>1</v>
      </c>
      <c r="P287" s="252"/>
      <c r="Q287" s="143"/>
      <c r="T287" s="352">
        <f>IF(COUNTIF(D$11:D287,D287)=1,T286+1,T286)</f>
        <v>6</v>
      </c>
      <c r="U287" s="99">
        <f>IF(COUNTIF(J$11:J287,J287)=1,U286+1,U286)</f>
        <v>11</v>
      </c>
      <c r="V287" s="99">
        <f>IF(COUNTIF(H$11:H287,H287)=1,V286+1,V286)</f>
        <v>4</v>
      </c>
      <c r="W287" s="99">
        <f>IF(COUNTIF(H$11:H287,H287)=1,W286+1,W286)</f>
        <v>4</v>
      </c>
      <c r="X287" s="503">
        <f>IF(COUNTIF(J$11:J287,J287)=1,X286+1,X286)</f>
        <v>11</v>
      </c>
      <c r="Y287" s="352">
        <f>IF(AND(COUNTIF(J$11:J287,J287)=1,J287&lt;&gt;"UK"),Y286+1,Y286)</f>
        <v>11</v>
      </c>
    </row>
    <row r="288" spans="2:25" s="99" customFormat="1" x14ac:dyDescent="0.25">
      <c r="B288" s="109"/>
      <c r="C288" s="300"/>
      <c r="D288" s="230"/>
      <c r="E288" s="523" t="str">
        <f>IFERROR(VLOOKUP($D288,'START - AWARD DETAILS'!$C$21:$F$40,2,0),"")</f>
        <v/>
      </c>
      <c r="F288" s="274" t="str">
        <f>IFERROR(VLOOKUP($D288,'START - AWARD DETAILS'!$C$21:$F$40,3,0),"")</f>
        <v/>
      </c>
      <c r="G288" s="274" t="str">
        <f>IFERROR(VLOOKUP($D288,'START - AWARD DETAILS'!$C$21:$G$40,4,0),"")</f>
        <v/>
      </c>
      <c r="H288" s="274" t="str">
        <f>IFERROR(VLOOKUP($D288,'START - AWARD DETAILS'!$C$21:$G$40,5,0),"")</f>
        <v/>
      </c>
      <c r="I288" s="477"/>
      <c r="J288" s="230"/>
      <c r="K288" s="230"/>
      <c r="L288" s="283"/>
      <c r="M288" s="279"/>
      <c r="N288" s="320">
        <f t="shared" si="10"/>
        <v>0</v>
      </c>
      <c r="O288" s="321">
        <f t="shared" si="9"/>
        <v>1</v>
      </c>
      <c r="P288" s="252"/>
      <c r="Q288" s="143"/>
      <c r="T288" s="352">
        <f>IF(COUNTIF(D$11:D288,D288)=1,T287+1,T287)</f>
        <v>6</v>
      </c>
      <c r="U288" s="99">
        <f>IF(COUNTIF(J$11:J288,J288)=1,U287+1,U287)</f>
        <v>11</v>
      </c>
      <c r="V288" s="99">
        <f>IF(COUNTIF(H$11:H288,H288)=1,V287+1,V287)</f>
        <v>4</v>
      </c>
      <c r="W288" s="99">
        <f>IF(COUNTIF(H$11:H288,H288)=1,W287+1,W287)</f>
        <v>4</v>
      </c>
      <c r="X288" s="503">
        <f>IF(COUNTIF(J$11:J288,J288)=1,X287+1,X287)</f>
        <v>11</v>
      </c>
      <c r="Y288" s="352">
        <f>IF(AND(COUNTIF(J$11:J288,J288)=1,J288&lt;&gt;"UK"),Y287+1,Y287)</f>
        <v>11</v>
      </c>
    </row>
    <row r="289" spans="2:25" s="99" customFormat="1" x14ac:dyDescent="0.25">
      <c r="B289" s="109"/>
      <c r="C289" s="300"/>
      <c r="D289" s="230"/>
      <c r="E289" s="523" t="str">
        <f>IFERROR(VLOOKUP($D289,'START - AWARD DETAILS'!$C$21:$F$40,2,0),"")</f>
        <v/>
      </c>
      <c r="F289" s="274" t="str">
        <f>IFERROR(VLOOKUP($D289,'START - AWARD DETAILS'!$C$21:$F$40,3,0),"")</f>
        <v/>
      </c>
      <c r="G289" s="274" t="str">
        <f>IFERROR(VLOOKUP($D289,'START - AWARD DETAILS'!$C$21:$G$40,4,0),"")</f>
        <v/>
      </c>
      <c r="H289" s="274" t="str">
        <f>IFERROR(VLOOKUP($D289,'START - AWARD DETAILS'!$C$21:$G$40,5,0),"")</f>
        <v/>
      </c>
      <c r="I289" s="477"/>
      <c r="J289" s="230"/>
      <c r="K289" s="230"/>
      <c r="L289" s="283"/>
      <c r="M289" s="279"/>
      <c r="N289" s="320">
        <f t="shared" si="10"/>
        <v>0</v>
      </c>
      <c r="O289" s="321">
        <f t="shared" si="9"/>
        <v>1</v>
      </c>
      <c r="P289" s="252"/>
      <c r="Q289" s="143"/>
      <c r="T289" s="352">
        <f>IF(COUNTIF(D$11:D289,D289)=1,T288+1,T288)</f>
        <v>6</v>
      </c>
      <c r="U289" s="99">
        <f>IF(COUNTIF(J$11:J289,J289)=1,U288+1,U288)</f>
        <v>11</v>
      </c>
      <c r="V289" s="99">
        <f>IF(COUNTIF(H$11:H289,H289)=1,V288+1,V288)</f>
        <v>4</v>
      </c>
      <c r="W289" s="99">
        <f>IF(COUNTIF(H$11:H289,H289)=1,W288+1,W288)</f>
        <v>4</v>
      </c>
      <c r="X289" s="503">
        <f>IF(COUNTIF(J$11:J289,J289)=1,X288+1,X288)</f>
        <v>11</v>
      </c>
      <c r="Y289" s="352">
        <f>IF(AND(COUNTIF(J$11:J289,J289)=1,J289&lt;&gt;"UK"),Y288+1,Y288)</f>
        <v>11</v>
      </c>
    </row>
    <row r="290" spans="2:25" s="99" customFormat="1" x14ac:dyDescent="0.25">
      <c r="B290" s="109"/>
      <c r="C290" s="300"/>
      <c r="D290" s="230"/>
      <c r="E290" s="523" t="str">
        <f>IFERROR(VLOOKUP($D290,'START - AWARD DETAILS'!$C$21:$F$40,2,0),"")</f>
        <v/>
      </c>
      <c r="F290" s="274" t="str">
        <f>IFERROR(VLOOKUP($D290,'START - AWARD DETAILS'!$C$21:$F$40,3,0),"")</f>
        <v/>
      </c>
      <c r="G290" s="274" t="str">
        <f>IFERROR(VLOOKUP($D290,'START - AWARD DETAILS'!$C$21:$G$40,4,0),"")</f>
        <v/>
      </c>
      <c r="H290" s="274" t="str">
        <f>IFERROR(VLOOKUP($D290,'START - AWARD DETAILS'!$C$21:$G$40,5,0),"")</f>
        <v/>
      </c>
      <c r="I290" s="477"/>
      <c r="J290" s="230"/>
      <c r="K290" s="230"/>
      <c r="L290" s="283"/>
      <c r="M290" s="279"/>
      <c r="N290" s="320">
        <f t="shared" si="10"/>
        <v>0</v>
      </c>
      <c r="O290" s="321">
        <f t="shared" si="9"/>
        <v>1</v>
      </c>
      <c r="P290" s="252"/>
      <c r="Q290" s="143"/>
      <c r="T290" s="352">
        <f>IF(COUNTIF(D$11:D290,D290)=1,T289+1,T289)</f>
        <v>6</v>
      </c>
      <c r="U290" s="99">
        <f>IF(COUNTIF(J$11:J290,J290)=1,U289+1,U289)</f>
        <v>11</v>
      </c>
      <c r="V290" s="99">
        <f>IF(COUNTIF(H$11:H290,H290)=1,V289+1,V289)</f>
        <v>4</v>
      </c>
      <c r="W290" s="99">
        <f>IF(COUNTIF(H$11:H290,H290)=1,W289+1,W289)</f>
        <v>4</v>
      </c>
      <c r="X290" s="503">
        <f>IF(COUNTIF(J$11:J290,J290)=1,X289+1,X289)</f>
        <v>11</v>
      </c>
      <c r="Y290" s="352">
        <f>IF(AND(COUNTIF(J$11:J290,J290)=1,J290&lt;&gt;"UK"),Y289+1,Y289)</f>
        <v>11</v>
      </c>
    </row>
    <row r="291" spans="2:25" s="99" customFormat="1" x14ac:dyDescent="0.25">
      <c r="B291" s="109"/>
      <c r="C291" s="300"/>
      <c r="D291" s="230"/>
      <c r="E291" s="523" t="str">
        <f>IFERROR(VLOOKUP($D291,'START - AWARD DETAILS'!$C$21:$F$40,2,0),"")</f>
        <v/>
      </c>
      <c r="F291" s="274" t="str">
        <f>IFERROR(VLOOKUP($D291,'START - AWARD DETAILS'!$C$21:$F$40,3,0),"")</f>
        <v/>
      </c>
      <c r="G291" s="274" t="str">
        <f>IFERROR(VLOOKUP($D291,'START - AWARD DETAILS'!$C$21:$G$40,4,0),"")</f>
        <v/>
      </c>
      <c r="H291" s="274" t="str">
        <f>IFERROR(VLOOKUP($D291,'START - AWARD DETAILS'!$C$21:$G$40,5,0),"")</f>
        <v/>
      </c>
      <c r="I291" s="477"/>
      <c r="J291" s="230"/>
      <c r="K291" s="230"/>
      <c r="L291" s="283"/>
      <c r="M291" s="279"/>
      <c r="N291" s="320">
        <f t="shared" si="10"/>
        <v>0</v>
      </c>
      <c r="O291" s="321">
        <f t="shared" si="9"/>
        <v>1</v>
      </c>
      <c r="P291" s="252"/>
      <c r="Q291" s="143"/>
      <c r="T291" s="352">
        <f>IF(COUNTIF(D$11:D291,D291)=1,T290+1,T290)</f>
        <v>6</v>
      </c>
      <c r="U291" s="99">
        <f>IF(COUNTIF(J$11:J291,J291)=1,U290+1,U290)</f>
        <v>11</v>
      </c>
      <c r="V291" s="99">
        <f>IF(COUNTIF(H$11:H291,H291)=1,V290+1,V290)</f>
        <v>4</v>
      </c>
      <c r="W291" s="99">
        <f>IF(COUNTIF(H$11:H291,H291)=1,W290+1,W290)</f>
        <v>4</v>
      </c>
      <c r="X291" s="503">
        <f>IF(COUNTIF(J$11:J291,J291)=1,X290+1,X290)</f>
        <v>11</v>
      </c>
      <c r="Y291" s="352">
        <f>IF(AND(COUNTIF(J$11:J291,J291)=1,J291&lt;&gt;"UK"),Y290+1,Y290)</f>
        <v>11</v>
      </c>
    </row>
    <row r="292" spans="2:25" s="99" customFormat="1" x14ac:dyDescent="0.25">
      <c r="B292" s="109"/>
      <c r="C292" s="300"/>
      <c r="D292" s="230"/>
      <c r="E292" s="523" t="str">
        <f>IFERROR(VLOOKUP($D292,'START - AWARD DETAILS'!$C$21:$F$40,2,0),"")</f>
        <v/>
      </c>
      <c r="F292" s="274" t="str">
        <f>IFERROR(VLOOKUP($D292,'START - AWARD DETAILS'!$C$21:$F$40,3,0),"")</f>
        <v/>
      </c>
      <c r="G292" s="274" t="str">
        <f>IFERROR(VLOOKUP($D292,'START - AWARD DETAILS'!$C$21:$G$40,4,0),"")</f>
        <v/>
      </c>
      <c r="H292" s="274" t="str">
        <f>IFERROR(VLOOKUP($D292,'START - AWARD DETAILS'!$C$21:$G$40,5,0),"")</f>
        <v/>
      </c>
      <c r="I292" s="477"/>
      <c r="J292" s="230"/>
      <c r="K292" s="230"/>
      <c r="L292" s="283"/>
      <c r="M292" s="279"/>
      <c r="N292" s="320">
        <f t="shared" si="10"/>
        <v>0</v>
      </c>
      <c r="O292" s="321">
        <f t="shared" si="9"/>
        <v>1</v>
      </c>
      <c r="P292" s="252"/>
      <c r="Q292" s="143"/>
      <c r="T292" s="352">
        <f>IF(COUNTIF(D$11:D292,D292)=1,T291+1,T291)</f>
        <v>6</v>
      </c>
      <c r="U292" s="99">
        <f>IF(COUNTIF(J$11:J292,J292)=1,U291+1,U291)</f>
        <v>11</v>
      </c>
      <c r="V292" s="99">
        <f>IF(COUNTIF(H$11:H292,H292)=1,V291+1,V291)</f>
        <v>4</v>
      </c>
      <c r="W292" s="99">
        <f>IF(COUNTIF(H$11:H292,H292)=1,W291+1,W291)</f>
        <v>4</v>
      </c>
      <c r="X292" s="503">
        <f>IF(COUNTIF(J$11:J292,J292)=1,X291+1,X291)</f>
        <v>11</v>
      </c>
      <c r="Y292" s="352">
        <f>IF(AND(COUNTIF(J$11:J292,J292)=1,J292&lt;&gt;"UK"),Y291+1,Y291)</f>
        <v>11</v>
      </c>
    </row>
    <row r="293" spans="2:25" s="99" customFormat="1" x14ac:dyDescent="0.25">
      <c r="B293" s="109"/>
      <c r="C293" s="300"/>
      <c r="D293" s="230"/>
      <c r="E293" s="523" t="str">
        <f>IFERROR(VLOOKUP($D293,'START - AWARD DETAILS'!$C$21:$F$40,2,0),"")</f>
        <v/>
      </c>
      <c r="F293" s="274" t="str">
        <f>IFERROR(VLOOKUP($D293,'START - AWARD DETAILS'!$C$21:$F$40,3,0),"")</f>
        <v/>
      </c>
      <c r="G293" s="274" t="str">
        <f>IFERROR(VLOOKUP($D293,'START - AWARD DETAILS'!$C$21:$G$40,4,0),"")</f>
        <v/>
      </c>
      <c r="H293" s="274" t="str">
        <f>IFERROR(VLOOKUP($D293,'START - AWARD DETAILS'!$C$21:$G$40,5,0),"")</f>
        <v/>
      </c>
      <c r="I293" s="477"/>
      <c r="J293" s="230"/>
      <c r="K293" s="230"/>
      <c r="L293" s="283"/>
      <c r="M293" s="279"/>
      <c r="N293" s="320">
        <f t="shared" si="10"/>
        <v>0</v>
      </c>
      <c r="O293" s="321">
        <f t="shared" si="9"/>
        <v>1</v>
      </c>
      <c r="P293" s="252"/>
      <c r="Q293" s="143"/>
      <c r="T293" s="352">
        <f>IF(COUNTIF(D$11:D293,D293)=1,T292+1,T292)</f>
        <v>6</v>
      </c>
      <c r="U293" s="99">
        <f>IF(COUNTIF(J$11:J293,J293)=1,U292+1,U292)</f>
        <v>11</v>
      </c>
      <c r="V293" s="99">
        <f>IF(COUNTIF(H$11:H293,H293)=1,V292+1,V292)</f>
        <v>4</v>
      </c>
      <c r="W293" s="99">
        <f>IF(COUNTIF(H$11:H293,H293)=1,W292+1,W292)</f>
        <v>4</v>
      </c>
      <c r="X293" s="503">
        <f>IF(COUNTIF(J$11:J293,J293)=1,X292+1,X292)</f>
        <v>11</v>
      </c>
      <c r="Y293" s="352">
        <f>IF(AND(COUNTIF(J$11:J293,J293)=1,J293&lt;&gt;"UK"),Y292+1,Y292)</f>
        <v>11</v>
      </c>
    </row>
    <row r="294" spans="2:25" s="99" customFormat="1" x14ac:dyDescent="0.25">
      <c r="B294" s="109"/>
      <c r="C294" s="300"/>
      <c r="D294" s="230"/>
      <c r="E294" s="523" t="str">
        <f>IFERROR(VLOOKUP($D294,'START - AWARD DETAILS'!$C$21:$F$40,2,0),"")</f>
        <v/>
      </c>
      <c r="F294" s="274" t="str">
        <f>IFERROR(VLOOKUP($D294,'START - AWARD DETAILS'!$C$21:$F$40,3,0),"")</f>
        <v/>
      </c>
      <c r="G294" s="274" t="str">
        <f>IFERROR(VLOOKUP($D294,'START - AWARD DETAILS'!$C$21:$G$40,4,0),"")</f>
        <v/>
      </c>
      <c r="H294" s="274" t="str">
        <f>IFERROR(VLOOKUP($D294,'START - AWARD DETAILS'!$C$21:$G$40,5,0),"")</f>
        <v/>
      </c>
      <c r="I294" s="477"/>
      <c r="J294" s="230"/>
      <c r="K294" s="230"/>
      <c r="L294" s="283"/>
      <c r="M294" s="279"/>
      <c r="N294" s="320">
        <f t="shared" si="10"/>
        <v>0</v>
      </c>
      <c r="O294" s="321">
        <f t="shared" si="9"/>
        <v>1</v>
      </c>
      <c r="P294" s="252"/>
      <c r="Q294" s="143"/>
      <c r="T294" s="352">
        <f>IF(COUNTIF(D$11:D294,D294)=1,T293+1,T293)</f>
        <v>6</v>
      </c>
      <c r="U294" s="99">
        <f>IF(COUNTIF(J$11:J294,J294)=1,U293+1,U293)</f>
        <v>11</v>
      </c>
      <c r="V294" s="99">
        <f>IF(COUNTIF(H$11:H294,H294)=1,V293+1,V293)</f>
        <v>4</v>
      </c>
      <c r="W294" s="99">
        <f>IF(COUNTIF(H$11:H294,H294)=1,W293+1,W293)</f>
        <v>4</v>
      </c>
      <c r="X294" s="503">
        <f>IF(COUNTIF(J$11:J294,J294)=1,X293+1,X293)</f>
        <v>11</v>
      </c>
      <c r="Y294" s="352">
        <f>IF(AND(COUNTIF(J$11:J294,J294)=1,J294&lt;&gt;"UK"),Y293+1,Y293)</f>
        <v>11</v>
      </c>
    </row>
    <row r="295" spans="2:25" s="99" customFormat="1" x14ac:dyDescent="0.25">
      <c r="B295" s="109"/>
      <c r="C295" s="300"/>
      <c r="D295" s="230"/>
      <c r="E295" s="523" t="str">
        <f>IFERROR(VLOOKUP($D295,'START - AWARD DETAILS'!$C$21:$F$40,2,0),"")</f>
        <v/>
      </c>
      <c r="F295" s="274" t="str">
        <f>IFERROR(VLOOKUP($D295,'START - AWARD DETAILS'!$C$21:$F$40,3,0),"")</f>
        <v/>
      </c>
      <c r="G295" s="274" t="str">
        <f>IFERROR(VLOOKUP($D295,'START - AWARD DETAILS'!$C$21:$G$40,4,0),"")</f>
        <v/>
      </c>
      <c r="H295" s="274" t="str">
        <f>IFERROR(VLOOKUP($D295,'START - AWARD DETAILS'!$C$21:$G$40,5,0),"")</f>
        <v/>
      </c>
      <c r="I295" s="477"/>
      <c r="J295" s="230"/>
      <c r="K295" s="230"/>
      <c r="L295" s="283"/>
      <c r="M295" s="279"/>
      <c r="N295" s="320">
        <f t="shared" si="10"/>
        <v>0</v>
      </c>
      <c r="O295" s="321">
        <f t="shared" si="9"/>
        <v>1</v>
      </c>
      <c r="P295" s="252"/>
      <c r="Q295" s="143"/>
      <c r="T295" s="352">
        <f>IF(COUNTIF(D$11:D295,D295)=1,T294+1,T294)</f>
        <v>6</v>
      </c>
      <c r="U295" s="99">
        <f>IF(COUNTIF(J$11:J295,J295)=1,U294+1,U294)</f>
        <v>11</v>
      </c>
      <c r="V295" s="99">
        <f>IF(COUNTIF(H$11:H295,H295)=1,V294+1,V294)</f>
        <v>4</v>
      </c>
      <c r="W295" s="99">
        <f>IF(COUNTIF(H$11:H295,H295)=1,W294+1,W294)</f>
        <v>4</v>
      </c>
      <c r="X295" s="503">
        <f>IF(COUNTIF(J$11:J295,J295)=1,X294+1,X294)</f>
        <v>11</v>
      </c>
      <c r="Y295" s="352">
        <f>IF(AND(COUNTIF(J$11:J295,J295)=1,J295&lt;&gt;"UK"),Y294+1,Y294)</f>
        <v>11</v>
      </c>
    </row>
    <row r="296" spans="2:25" s="99" customFormat="1" x14ac:dyDescent="0.25">
      <c r="B296" s="109"/>
      <c r="C296" s="300"/>
      <c r="D296" s="230"/>
      <c r="E296" s="523" t="str">
        <f>IFERROR(VLOOKUP($D296,'START - AWARD DETAILS'!$C$21:$F$40,2,0),"")</f>
        <v/>
      </c>
      <c r="F296" s="274" t="str">
        <f>IFERROR(VLOOKUP($D296,'START - AWARD DETAILS'!$C$21:$F$40,3,0),"")</f>
        <v/>
      </c>
      <c r="G296" s="274" t="str">
        <f>IFERROR(VLOOKUP($D296,'START - AWARD DETAILS'!$C$21:$G$40,4,0),"")</f>
        <v/>
      </c>
      <c r="H296" s="274" t="str">
        <f>IFERROR(VLOOKUP($D296,'START - AWARD DETAILS'!$C$21:$G$40,5,0),"")</f>
        <v/>
      </c>
      <c r="I296" s="477"/>
      <c r="J296" s="230"/>
      <c r="K296" s="230"/>
      <c r="L296" s="283"/>
      <c r="M296" s="279"/>
      <c r="N296" s="320">
        <f t="shared" si="10"/>
        <v>0</v>
      </c>
      <c r="O296" s="321">
        <f t="shared" si="9"/>
        <v>1</v>
      </c>
      <c r="P296" s="252"/>
      <c r="Q296" s="143"/>
      <c r="T296" s="352">
        <f>IF(COUNTIF(D$11:D296,D296)=1,T295+1,T295)</f>
        <v>6</v>
      </c>
      <c r="U296" s="99">
        <f>IF(COUNTIF(J$11:J296,J296)=1,U295+1,U295)</f>
        <v>11</v>
      </c>
      <c r="V296" s="99">
        <f>IF(COUNTIF(H$11:H296,H296)=1,V295+1,V295)</f>
        <v>4</v>
      </c>
      <c r="W296" s="99">
        <f>IF(COUNTIF(H$11:H296,H296)=1,W295+1,W295)</f>
        <v>4</v>
      </c>
      <c r="X296" s="503">
        <f>IF(COUNTIF(J$11:J296,J296)=1,X295+1,X295)</f>
        <v>11</v>
      </c>
      <c r="Y296" s="352">
        <f>IF(AND(COUNTIF(J$11:J296,J296)=1,J296&lt;&gt;"UK"),Y295+1,Y295)</f>
        <v>11</v>
      </c>
    </row>
    <row r="297" spans="2:25" s="99" customFormat="1" x14ac:dyDescent="0.25">
      <c r="B297" s="109"/>
      <c r="C297" s="300"/>
      <c r="D297" s="230"/>
      <c r="E297" s="523" t="str">
        <f>IFERROR(VLOOKUP($D297,'START - AWARD DETAILS'!$C$21:$F$40,2,0),"")</f>
        <v/>
      </c>
      <c r="F297" s="274" t="str">
        <f>IFERROR(VLOOKUP($D297,'START - AWARD DETAILS'!$C$21:$F$40,3,0),"")</f>
        <v/>
      </c>
      <c r="G297" s="274" t="str">
        <f>IFERROR(VLOOKUP($D297,'START - AWARD DETAILS'!$C$21:$G$40,4,0),"")</f>
        <v/>
      </c>
      <c r="H297" s="274" t="str">
        <f>IFERROR(VLOOKUP($D297,'START - AWARD DETAILS'!$C$21:$G$40,5,0),"")</f>
        <v/>
      </c>
      <c r="I297" s="477"/>
      <c r="J297" s="230"/>
      <c r="K297" s="230"/>
      <c r="L297" s="283"/>
      <c r="M297" s="279"/>
      <c r="N297" s="320">
        <f t="shared" si="10"/>
        <v>0</v>
      </c>
      <c r="O297" s="321">
        <f t="shared" si="9"/>
        <v>1</v>
      </c>
      <c r="P297" s="252"/>
      <c r="Q297" s="143"/>
      <c r="T297" s="352">
        <f>IF(COUNTIF(D$11:D297,D297)=1,T296+1,T296)</f>
        <v>6</v>
      </c>
      <c r="U297" s="99">
        <f>IF(COUNTIF(J$11:J297,J297)=1,U296+1,U296)</f>
        <v>11</v>
      </c>
      <c r="V297" s="99">
        <f>IF(COUNTIF(H$11:H297,H297)=1,V296+1,V296)</f>
        <v>4</v>
      </c>
      <c r="W297" s="99">
        <f>IF(COUNTIF(H$11:H297,H297)=1,W296+1,W296)</f>
        <v>4</v>
      </c>
      <c r="X297" s="503">
        <f>IF(COUNTIF(J$11:J297,J297)=1,X296+1,X296)</f>
        <v>11</v>
      </c>
      <c r="Y297" s="352">
        <f>IF(AND(COUNTIF(J$11:J297,J297)=1,J297&lt;&gt;"UK"),Y296+1,Y296)</f>
        <v>11</v>
      </c>
    </row>
    <row r="298" spans="2:25" s="99" customFormat="1" x14ac:dyDescent="0.25">
      <c r="B298" s="109"/>
      <c r="C298" s="300"/>
      <c r="D298" s="230"/>
      <c r="E298" s="523" t="str">
        <f>IFERROR(VLOOKUP($D298,'START - AWARD DETAILS'!$C$21:$F$40,2,0),"")</f>
        <v/>
      </c>
      <c r="F298" s="274" t="str">
        <f>IFERROR(VLOOKUP($D298,'START - AWARD DETAILS'!$C$21:$F$40,3,0),"")</f>
        <v/>
      </c>
      <c r="G298" s="274" t="str">
        <f>IFERROR(VLOOKUP($D298,'START - AWARD DETAILS'!$C$21:$G$40,4,0),"")</f>
        <v/>
      </c>
      <c r="H298" s="274" t="str">
        <f>IFERROR(VLOOKUP($D298,'START - AWARD DETAILS'!$C$21:$G$40,5,0),"")</f>
        <v/>
      </c>
      <c r="I298" s="477"/>
      <c r="J298" s="230"/>
      <c r="K298" s="230"/>
      <c r="L298" s="283"/>
      <c r="M298" s="279"/>
      <c r="N298" s="320">
        <f t="shared" si="10"/>
        <v>0</v>
      </c>
      <c r="O298" s="321">
        <f t="shared" si="9"/>
        <v>1</v>
      </c>
      <c r="P298" s="252"/>
      <c r="Q298" s="143"/>
      <c r="T298" s="352">
        <f>IF(COUNTIF(D$11:D298,D298)=1,T297+1,T297)</f>
        <v>6</v>
      </c>
      <c r="U298" s="99">
        <f>IF(COUNTIF(J$11:J298,J298)=1,U297+1,U297)</f>
        <v>11</v>
      </c>
      <c r="V298" s="99">
        <f>IF(COUNTIF(H$11:H298,H298)=1,V297+1,V297)</f>
        <v>4</v>
      </c>
      <c r="W298" s="99">
        <f>IF(COUNTIF(H$11:H298,H298)=1,W297+1,W297)</f>
        <v>4</v>
      </c>
      <c r="X298" s="503">
        <f>IF(COUNTIF(J$11:J298,J298)=1,X297+1,X297)</f>
        <v>11</v>
      </c>
      <c r="Y298" s="352">
        <f>IF(AND(COUNTIF(J$11:J298,J298)=1,J298&lt;&gt;"UK"),Y297+1,Y297)</f>
        <v>11</v>
      </c>
    </row>
    <row r="299" spans="2:25" s="99" customFormat="1" x14ac:dyDescent="0.25">
      <c r="B299" s="109"/>
      <c r="C299" s="300"/>
      <c r="D299" s="230"/>
      <c r="E299" s="523" t="str">
        <f>IFERROR(VLOOKUP($D299,'START - AWARD DETAILS'!$C$21:$F$40,2,0),"")</f>
        <v/>
      </c>
      <c r="F299" s="274" t="str">
        <f>IFERROR(VLOOKUP($D299,'START - AWARD DETAILS'!$C$21:$F$40,3,0),"")</f>
        <v/>
      </c>
      <c r="G299" s="274" t="str">
        <f>IFERROR(VLOOKUP($D299,'START - AWARD DETAILS'!$C$21:$G$40,4,0),"")</f>
        <v/>
      </c>
      <c r="H299" s="274" t="str">
        <f>IFERROR(VLOOKUP($D299,'START - AWARD DETAILS'!$C$21:$G$40,5,0),"")</f>
        <v/>
      </c>
      <c r="I299" s="477"/>
      <c r="J299" s="230"/>
      <c r="K299" s="230"/>
      <c r="L299" s="283"/>
      <c r="M299" s="279"/>
      <c r="N299" s="320">
        <f t="shared" si="10"/>
        <v>0</v>
      </c>
      <c r="O299" s="321">
        <f t="shared" si="9"/>
        <v>1</v>
      </c>
      <c r="P299" s="252"/>
      <c r="Q299" s="143"/>
      <c r="T299" s="352">
        <f>IF(COUNTIF(D$11:D299,D299)=1,T298+1,T298)</f>
        <v>6</v>
      </c>
      <c r="U299" s="99">
        <f>IF(COUNTIF(J$11:J299,J299)=1,U298+1,U298)</f>
        <v>11</v>
      </c>
      <c r="V299" s="99">
        <f>IF(COUNTIF(H$11:H299,H299)=1,V298+1,V298)</f>
        <v>4</v>
      </c>
      <c r="W299" s="99">
        <f>IF(COUNTIF(H$11:H299,H299)=1,W298+1,W298)</f>
        <v>4</v>
      </c>
      <c r="X299" s="503">
        <f>IF(COUNTIF(J$11:J299,J299)=1,X298+1,X298)</f>
        <v>11</v>
      </c>
      <c r="Y299" s="352">
        <f>IF(AND(COUNTIF(J$11:J299,J299)=1,J299&lt;&gt;"UK"),Y298+1,Y298)</f>
        <v>11</v>
      </c>
    </row>
    <row r="300" spans="2:25" s="99" customFormat="1" x14ac:dyDescent="0.25">
      <c r="B300" s="109"/>
      <c r="C300" s="300"/>
      <c r="D300" s="230"/>
      <c r="E300" s="523" t="str">
        <f>IFERROR(VLOOKUP($D300,'START - AWARD DETAILS'!$C$21:$F$40,2,0),"")</f>
        <v/>
      </c>
      <c r="F300" s="274" t="str">
        <f>IFERROR(VLOOKUP($D300,'START - AWARD DETAILS'!$C$21:$F$40,3,0),"")</f>
        <v/>
      </c>
      <c r="G300" s="274" t="str">
        <f>IFERROR(VLOOKUP($D300,'START - AWARD DETAILS'!$C$21:$G$40,4,0),"")</f>
        <v/>
      </c>
      <c r="H300" s="274" t="str">
        <f>IFERROR(VLOOKUP($D300,'START - AWARD DETAILS'!$C$21:$G$40,5,0),"")</f>
        <v/>
      </c>
      <c r="I300" s="477"/>
      <c r="J300" s="230"/>
      <c r="K300" s="230"/>
      <c r="L300" s="283"/>
      <c r="M300" s="279"/>
      <c r="N300" s="320">
        <f t="shared" si="10"/>
        <v>0</v>
      </c>
      <c r="O300" s="321">
        <f t="shared" si="9"/>
        <v>1</v>
      </c>
      <c r="P300" s="252"/>
      <c r="Q300" s="143"/>
      <c r="T300" s="352">
        <f>IF(COUNTIF(D$11:D300,D300)=1,T299+1,T299)</f>
        <v>6</v>
      </c>
      <c r="U300" s="99">
        <f>IF(COUNTIF(J$11:J300,J300)=1,U299+1,U299)</f>
        <v>11</v>
      </c>
      <c r="V300" s="99">
        <f>IF(COUNTIF(H$11:H300,H300)=1,V299+1,V299)</f>
        <v>4</v>
      </c>
      <c r="W300" s="99">
        <f>IF(COUNTIF(H$11:H300,H300)=1,W299+1,W299)</f>
        <v>4</v>
      </c>
      <c r="X300" s="503">
        <f>IF(COUNTIF(J$11:J300,J300)=1,X299+1,X299)</f>
        <v>11</v>
      </c>
      <c r="Y300" s="352">
        <f>IF(AND(COUNTIF(J$11:J300,J300)=1,J300&lt;&gt;"UK"),Y299+1,Y299)</f>
        <v>11</v>
      </c>
    </row>
    <row r="301" spans="2:25" s="99" customFormat="1" x14ac:dyDescent="0.25">
      <c r="B301" s="109"/>
      <c r="C301" s="300"/>
      <c r="D301" s="230"/>
      <c r="E301" s="523" t="str">
        <f>IFERROR(VLOOKUP($D301,'START - AWARD DETAILS'!$C$21:$F$40,2,0),"")</f>
        <v/>
      </c>
      <c r="F301" s="274" t="str">
        <f>IFERROR(VLOOKUP($D301,'START - AWARD DETAILS'!$C$21:$F$40,3,0),"")</f>
        <v/>
      </c>
      <c r="G301" s="274" t="str">
        <f>IFERROR(VLOOKUP($D301,'START - AWARD DETAILS'!$C$21:$G$40,4,0),"")</f>
        <v/>
      </c>
      <c r="H301" s="274" t="str">
        <f>IFERROR(VLOOKUP($D301,'START - AWARD DETAILS'!$C$21:$G$40,5,0),"")</f>
        <v/>
      </c>
      <c r="I301" s="477"/>
      <c r="J301" s="230"/>
      <c r="K301" s="230"/>
      <c r="L301" s="283"/>
      <c r="M301" s="279"/>
      <c r="N301" s="320">
        <f t="shared" si="10"/>
        <v>0</v>
      </c>
      <c r="O301" s="321">
        <f t="shared" si="9"/>
        <v>1</v>
      </c>
      <c r="P301" s="252"/>
      <c r="Q301" s="143"/>
      <c r="T301" s="352">
        <f>IF(COUNTIF(D$11:D301,D301)=1,T300+1,T300)</f>
        <v>6</v>
      </c>
      <c r="U301" s="99">
        <f>IF(COUNTIF(J$11:J301,J301)=1,U300+1,U300)</f>
        <v>11</v>
      </c>
      <c r="V301" s="99">
        <f>IF(COUNTIF(H$11:H301,H301)=1,V300+1,V300)</f>
        <v>4</v>
      </c>
      <c r="W301" s="99">
        <f>IF(COUNTIF(H$11:H301,H301)=1,W300+1,W300)</f>
        <v>4</v>
      </c>
      <c r="X301" s="503">
        <f>IF(COUNTIF(J$11:J301,J301)=1,X300+1,X300)</f>
        <v>11</v>
      </c>
      <c r="Y301" s="352">
        <f>IF(AND(COUNTIF(J$11:J301,J301)=1,J301&lt;&gt;"UK"),Y300+1,Y300)</f>
        <v>11</v>
      </c>
    </row>
    <row r="302" spans="2:25" s="99" customFormat="1" x14ac:dyDescent="0.25">
      <c r="B302" s="109"/>
      <c r="C302" s="300"/>
      <c r="D302" s="230"/>
      <c r="E302" s="523" t="str">
        <f>IFERROR(VLOOKUP($D302,'START - AWARD DETAILS'!$C$21:$F$40,2,0),"")</f>
        <v/>
      </c>
      <c r="F302" s="274" t="str">
        <f>IFERROR(VLOOKUP($D302,'START - AWARD DETAILS'!$C$21:$F$40,3,0),"")</f>
        <v/>
      </c>
      <c r="G302" s="274" t="str">
        <f>IFERROR(VLOOKUP($D302,'START - AWARD DETAILS'!$C$21:$G$40,4,0),"")</f>
        <v/>
      </c>
      <c r="H302" s="274" t="str">
        <f>IFERROR(VLOOKUP($D302,'START - AWARD DETAILS'!$C$21:$G$40,5,0),"")</f>
        <v/>
      </c>
      <c r="I302" s="477"/>
      <c r="J302" s="230"/>
      <c r="K302" s="230"/>
      <c r="L302" s="283"/>
      <c r="M302" s="279"/>
      <c r="N302" s="320">
        <f t="shared" si="10"/>
        <v>0</v>
      </c>
      <c r="O302" s="321">
        <f t="shared" si="9"/>
        <v>1</v>
      </c>
      <c r="P302" s="252"/>
      <c r="Q302" s="143"/>
      <c r="T302" s="352">
        <f>IF(COUNTIF(D$11:D302,D302)=1,T301+1,T301)</f>
        <v>6</v>
      </c>
      <c r="U302" s="99">
        <f>IF(COUNTIF(J$11:J302,J302)=1,U301+1,U301)</f>
        <v>11</v>
      </c>
      <c r="V302" s="99">
        <f>IF(COUNTIF(H$11:H302,H302)=1,V301+1,V301)</f>
        <v>4</v>
      </c>
      <c r="W302" s="99">
        <f>IF(COUNTIF(H$11:H302,H302)=1,W301+1,W301)</f>
        <v>4</v>
      </c>
      <c r="X302" s="503">
        <f>IF(COUNTIF(J$11:J302,J302)=1,X301+1,X301)</f>
        <v>11</v>
      </c>
      <c r="Y302" s="352">
        <f>IF(AND(COUNTIF(J$11:J302,J302)=1,J302&lt;&gt;"UK"),Y301+1,Y301)</f>
        <v>11</v>
      </c>
    </row>
    <row r="303" spans="2:25" s="99" customFormat="1" x14ac:dyDescent="0.25">
      <c r="B303" s="109"/>
      <c r="C303" s="300"/>
      <c r="D303" s="230"/>
      <c r="E303" s="523" t="str">
        <f>IFERROR(VLOOKUP($D303,'START - AWARD DETAILS'!$C$21:$F$40,2,0),"")</f>
        <v/>
      </c>
      <c r="F303" s="274" t="str">
        <f>IFERROR(VLOOKUP($D303,'START - AWARD DETAILS'!$C$21:$F$40,3,0),"")</f>
        <v/>
      </c>
      <c r="G303" s="274" t="str">
        <f>IFERROR(VLOOKUP($D303,'START - AWARD DETAILS'!$C$21:$G$40,4,0),"")</f>
        <v/>
      </c>
      <c r="H303" s="274" t="str">
        <f>IFERROR(VLOOKUP($D303,'START - AWARD DETAILS'!$C$21:$G$40,5,0),"")</f>
        <v/>
      </c>
      <c r="I303" s="477"/>
      <c r="J303" s="230"/>
      <c r="K303" s="230"/>
      <c r="L303" s="283"/>
      <c r="M303" s="279"/>
      <c r="N303" s="320">
        <f t="shared" si="10"/>
        <v>0</v>
      </c>
      <c r="O303" s="321">
        <f t="shared" si="9"/>
        <v>1</v>
      </c>
      <c r="P303" s="252"/>
      <c r="Q303" s="143"/>
      <c r="T303" s="352">
        <f>IF(COUNTIF(D$11:D303,D303)=1,T302+1,T302)</f>
        <v>6</v>
      </c>
      <c r="U303" s="99">
        <f>IF(COUNTIF(J$11:J303,J303)=1,U302+1,U302)</f>
        <v>11</v>
      </c>
      <c r="V303" s="99">
        <f>IF(COUNTIF(H$11:H303,H303)=1,V302+1,V302)</f>
        <v>4</v>
      </c>
      <c r="W303" s="99">
        <f>IF(COUNTIF(H$11:H303,H303)=1,W302+1,W302)</f>
        <v>4</v>
      </c>
      <c r="X303" s="503">
        <f>IF(COUNTIF(J$11:J303,J303)=1,X302+1,X302)</f>
        <v>11</v>
      </c>
      <c r="Y303" s="352">
        <f>IF(AND(COUNTIF(J$11:J303,J303)=1,J303&lt;&gt;"UK"),Y302+1,Y302)</f>
        <v>11</v>
      </c>
    </row>
    <row r="304" spans="2:25" s="99" customFormat="1" x14ac:dyDescent="0.25">
      <c r="B304" s="109"/>
      <c r="C304" s="300"/>
      <c r="D304" s="230"/>
      <c r="E304" s="523" t="str">
        <f>IFERROR(VLOOKUP($D304,'START - AWARD DETAILS'!$C$21:$F$40,2,0),"")</f>
        <v/>
      </c>
      <c r="F304" s="274" t="str">
        <f>IFERROR(VLOOKUP($D304,'START - AWARD DETAILS'!$C$21:$F$40,3,0),"")</f>
        <v/>
      </c>
      <c r="G304" s="274" t="str">
        <f>IFERROR(VLOOKUP($D304,'START - AWARD DETAILS'!$C$21:$G$40,4,0),"")</f>
        <v/>
      </c>
      <c r="H304" s="274" t="str">
        <f>IFERROR(VLOOKUP($D304,'START - AWARD DETAILS'!$C$21:$G$40,5,0),"")</f>
        <v/>
      </c>
      <c r="I304" s="477"/>
      <c r="J304" s="230"/>
      <c r="K304" s="230"/>
      <c r="L304" s="283"/>
      <c r="M304" s="279"/>
      <c r="N304" s="320">
        <f t="shared" si="10"/>
        <v>0</v>
      </c>
      <c r="O304" s="321">
        <f t="shared" si="9"/>
        <v>1</v>
      </c>
      <c r="P304" s="252"/>
      <c r="Q304" s="143"/>
      <c r="T304" s="352">
        <f>IF(COUNTIF(D$11:D304,D304)=1,T303+1,T303)</f>
        <v>6</v>
      </c>
      <c r="U304" s="99">
        <f>IF(COUNTIF(J$11:J304,J304)=1,U303+1,U303)</f>
        <v>11</v>
      </c>
      <c r="V304" s="99">
        <f>IF(COUNTIF(H$11:H304,H304)=1,V303+1,V303)</f>
        <v>4</v>
      </c>
      <c r="W304" s="99">
        <f>IF(COUNTIF(H$11:H304,H304)=1,W303+1,W303)</f>
        <v>4</v>
      </c>
      <c r="X304" s="503">
        <f>IF(COUNTIF(J$11:J304,J304)=1,X303+1,X303)</f>
        <v>11</v>
      </c>
      <c r="Y304" s="352">
        <f>IF(AND(COUNTIF(J$11:J304,J304)=1,J304&lt;&gt;"UK"),Y303+1,Y303)</f>
        <v>11</v>
      </c>
    </row>
    <row r="305" spans="2:25" s="99" customFormat="1" x14ac:dyDescent="0.25">
      <c r="B305" s="109"/>
      <c r="C305" s="300"/>
      <c r="D305" s="230"/>
      <c r="E305" s="523" t="str">
        <f>IFERROR(VLOOKUP($D305,'START - AWARD DETAILS'!$C$21:$F$40,2,0),"")</f>
        <v/>
      </c>
      <c r="F305" s="274" t="str">
        <f>IFERROR(VLOOKUP($D305,'START - AWARD DETAILS'!$C$21:$F$40,3,0),"")</f>
        <v/>
      </c>
      <c r="G305" s="274" t="str">
        <f>IFERROR(VLOOKUP($D305,'START - AWARD DETAILS'!$C$21:$G$40,4,0),"")</f>
        <v/>
      </c>
      <c r="H305" s="274" t="str">
        <f>IFERROR(VLOOKUP($D305,'START - AWARD DETAILS'!$C$21:$G$40,5,0),"")</f>
        <v/>
      </c>
      <c r="I305" s="477"/>
      <c r="J305" s="230"/>
      <c r="K305" s="230"/>
      <c r="L305" s="283"/>
      <c r="M305" s="279"/>
      <c r="N305" s="320">
        <f t="shared" si="10"/>
        <v>0</v>
      </c>
      <c r="O305" s="321">
        <f t="shared" si="9"/>
        <v>1</v>
      </c>
      <c r="P305" s="252"/>
      <c r="Q305" s="143"/>
      <c r="T305" s="352">
        <f>IF(COUNTIF(D$11:D305,D305)=1,T304+1,T304)</f>
        <v>6</v>
      </c>
      <c r="U305" s="99">
        <f>IF(COUNTIF(J$11:J305,J305)=1,U304+1,U304)</f>
        <v>11</v>
      </c>
      <c r="V305" s="99">
        <f>IF(COUNTIF(H$11:H305,H305)=1,V304+1,V304)</f>
        <v>4</v>
      </c>
      <c r="W305" s="99">
        <f>IF(COUNTIF(H$11:H305,H305)=1,W304+1,W304)</f>
        <v>4</v>
      </c>
      <c r="X305" s="503">
        <f>IF(COUNTIF(J$11:J305,J305)=1,X304+1,X304)</f>
        <v>11</v>
      </c>
      <c r="Y305" s="352">
        <f>IF(AND(COUNTIF(J$11:J305,J305)=1,J305&lt;&gt;"UK"),Y304+1,Y304)</f>
        <v>11</v>
      </c>
    </row>
    <row r="306" spans="2:25" s="99" customFormat="1" x14ac:dyDescent="0.25">
      <c r="B306" s="109"/>
      <c r="C306" s="300"/>
      <c r="D306" s="230"/>
      <c r="E306" s="523" t="str">
        <f>IFERROR(VLOOKUP($D306,'START - AWARD DETAILS'!$C$21:$F$40,2,0),"")</f>
        <v/>
      </c>
      <c r="F306" s="274" t="str">
        <f>IFERROR(VLOOKUP($D306,'START - AWARD DETAILS'!$C$21:$F$40,3,0),"")</f>
        <v/>
      </c>
      <c r="G306" s="274" t="str">
        <f>IFERROR(VLOOKUP($D306,'START - AWARD DETAILS'!$C$21:$G$40,4,0),"")</f>
        <v/>
      </c>
      <c r="H306" s="274" t="str">
        <f>IFERROR(VLOOKUP($D306,'START - AWARD DETAILS'!$C$21:$G$40,5,0),"")</f>
        <v/>
      </c>
      <c r="I306" s="477"/>
      <c r="J306" s="230"/>
      <c r="K306" s="230"/>
      <c r="L306" s="283"/>
      <c r="M306" s="279"/>
      <c r="N306" s="320">
        <f t="shared" si="10"/>
        <v>0</v>
      </c>
      <c r="O306" s="321">
        <f t="shared" si="9"/>
        <v>1</v>
      </c>
      <c r="P306" s="252"/>
      <c r="Q306" s="143"/>
      <c r="T306" s="352">
        <f>IF(COUNTIF(D$11:D306,D306)=1,T305+1,T305)</f>
        <v>6</v>
      </c>
      <c r="U306" s="99">
        <f>IF(COUNTIF(J$11:J306,J306)=1,U305+1,U305)</f>
        <v>11</v>
      </c>
      <c r="V306" s="99">
        <f>IF(COUNTIF(H$11:H306,H306)=1,V305+1,V305)</f>
        <v>4</v>
      </c>
      <c r="W306" s="99">
        <f>IF(COUNTIF(H$11:H306,H306)=1,W305+1,W305)</f>
        <v>4</v>
      </c>
      <c r="X306" s="503">
        <f>IF(COUNTIF(J$11:J306,J306)=1,X305+1,X305)</f>
        <v>11</v>
      </c>
      <c r="Y306" s="352">
        <f>IF(AND(COUNTIF(J$11:J306,J306)=1,J306&lt;&gt;"UK"),Y305+1,Y305)</f>
        <v>11</v>
      </c>
    </row>
    <row r="307" spans="2:25" s="99" customFormat="1" x14ac:dyDescent="0.25">
      <c r="B307" s="109"/>
      <c r="C307" s="300"/>
      <c r="D307" s="230"/>
      <c r="E307" s="523" t="str">
        <f>IFERROR(VLOOKUP($D307,'START - AWARD DETAILS'!$C$21:$F$40,2,0),"")</f>
        <v/>
      </c>
      <c r="F307" s="274" t="str">
        <f>IFERROR(VLOOKUP($D307,'START - AWARD DETAILS'!$C$21:$F$40,3,0),"")</f>
        <v/>
      </c>
      <c r="G307" s="274" t="str">
        <f>IFERROR(VLOOKUP($D307,'START - AWARD DETAILS'!$C$21:$G$40,4,0),"")</f>
        <v/>
      </c>
      <c r="H307" s="274" t="str">
        <f>IFERROR(VLOOKUP($D307,'START - AWARD DETAILS'!$C$21:$G$40,5,0),"")</f>
        <v/>
      </c>
      <c r="I307" s="477"/>
      <c r="J307" s="230"/>
      <c r="K307" s="230"/>
      <c r="L307" s="283"/>
      <c r="M307" s="279"/>
      <c r="N307" s="320">
        <f t="shared" si="10"/>
        <v>0</v>
      </c>
      <c r="O307" s="321">
        <f t="shared" si="9"/>
        <v>1</v>
      </c>
      <c r="P307" s="252"/>
      <c r="Q307" s="143"/>
      <c r="T307" s="352">
        <f>IF(COUNTIF(D$11:D307,D307)=1,T306+1,T306)</f>
        <v>6</v>
      </c>
      <c r="U307" s="99">
        <f>IF(COUNTIF(J$11:J307,J307)=1,U306+1,U306)</f>
        <v>11</v>
      </c>
      <c r="V307" s="99">
        <f>IF(COUNTIF(H$11:H307,H307)=1,V306+1,V306)</f>
        <v>4</v>
      </c>
      <c r="W307" s="99">
        <f>IF(COUNTIF(H$11:H307,H307)=1,W306+1,W306)</f>
        <v>4</v>
      </c>
      <c r="X307" s="503">
        <f>IF(COUNTIF(J$11:J307,J307)=1,X306+1,X306)</f>
        <v>11</v>
      </c>
      <c r="Y307" s="352">
        <f>IF(AND(COUNTIF(J$11:J307,J307)=1,J307&lt;&gt;"UK"),Y306+1,Y306)</f>
        <v>11</v>
      </c>
    </row>
    <row r="308" spans="2:25" s="99" customFormat="1" x14ac:dyDescent="0.25">
      <c r="B308" s="109"/>
      <c r="C308" s="300"/>
      <c r="D308" s="230"/>
      <c r="E308" s="523" t="str">
        <f>IFERROR(VLOOKUP($D308,'START - AWARD DETAILS'!$C$21:$F$40,2,0),"")</f>
        <v/>
      </c>
      <c r="F308" s="274" t="str">
        <f>IFERROR(VLOOKUP($D308,'START - AWARD DETAILS'!$C$21:$F$40,3,0),"")</f>
        <v/>
      </c>
      <c r="G308" s="274" t="str">
        <f>IFERROR(VLOOKUP($D308,'START - AWARD DETAILS'!$C$21:$G$40,4,0),"")</f>
        <v/>
      </c>
      <c r="H308" s="274" t="str">
        <f>IFERROR(VLOOKUP($D308,'START - AWARD DETAILS'!$C$21:$G$40,5,0),"")</f>
        <v/>
      </c>
      <c r="I308" s="477"/>
      <c r="J308" s="230"/>
      <c r="K308" s="230"/>
      <c r="L308" s="283"/>
      <c r="M308" s="279"/>
      <c r="N308" s="320">
        <f t="shared" si="10"/>
        <v>0</v>
      </c>
      <c r="O308" s="321">
        <f t="shared" si="9"/>
        <v>1</v>
      </c>
      <c r="P308" s="252"/>
      <c r="Q308" s="143"/>
      <c r="T308" s="352">
        <f>IF(COUNTIF(D$11:D308,D308)=1,T307+1,T307)</f>
        <v>6</v>
      </c>
      <c r="U308" s="99">
        <f>IF(COUNTIF(J$11:J308,J308)=1,U307+1,U307)</f>
        <v>11</v>
      </c>
      <c r="V308" s="99">
        <f>IF(COUNTIF(H$11:H308,H308)=1,V307+1,V307)</f>
        <v>4</v>
      </c>
      <c r="W308" s="99">
        <f>IF(COUNTIF(H$11:H308,H308)=1,W307+1,W307)</f>
        <v>4</v>
      </c>
      <c r="X308" s="503">
        <f>IF(COUNTIF(J$11:J308,J308)=1,X307+1,X307)</f>
        <v>11</v>
      </c>
      <c r="Y308" s="352">
        <f>IF(AND(COUNTIF(J$11:J308,J308)=1,J308&lt;&gt;"UK"),Y307+1,Y307)</f>
        <v>11</v>
      </c>
    </row>
    <row r="309" spans="2:25" s="99" customFormat="1" x14ac:dyDescent="0.25">
      <c r="B309" s="109"/>
      <c r="C309" s="300"/>
      <c r="D309" s="230"/>
      <c r="E309" s="523" t="str">
        <f>IFERROR(VLOOKUP($D309,'START - AWARD DETAILS'!$C$21:$F$40,2,0),"")</f>
        <v/>
      </c>
      <c r="F309" s="274" t="str">
        <f>IFERROR(VLOOKUP($D309,'START - AWARD DETAILS'!$C$21:$F$40,3,0),"")</f>
        <v/>
      </c>
      <c r="G309" s="274" t="str">
        <f>IFERROR(VLOOKUP($D309,'START - AWARD DETAILS'!$C$21:$G$40,4,0),"")</f>
        <v/>
      </c>
      <c r="H309" s="274" t="str">
        <f>IFERROR(VLOOKUP($D309,'START - AWARD DETAILS'!$C$21:$G$40,5,0),"")</f>
        <v/>
      </c>
      <c r="I309" s="477"/>
      <c r="J309" s="230"/>
      <c r="K309" s="230"/>
      <c r="L309" s="283"/>
      <c r="M309" s="279"/>
      <c r="N309" s="320">
        <f t="shared" si="10"/>
        <v>0</v>
      </c>
      <c r="O309" s="321">
        <f t="shared" si="9"/>
        <v>1</v>
      </c>
      <c r="P309" s="252"/>
      <c r="Q309" s="143"/>
      <c r="T309" s="352">
        <f>IF(COUNTIF(D$11:D309,D309)=1,T308+1,T308)</f>
        <v>6</v>
      </c>
      <c r="U309" s="99">
        <f>IF(COUNTIF(J$11:J309,J309)=1,U308+1,U308)</f>
        <v>11</v>
      </c>
      <c r="V309" s="99">
        <f>IF(COUNTIF(H$11:H309,H309)=1,V308+1,V308)</f>
        <v>4</v>
      </c>
      <c r="W309" s="99">
        <f>IF(COUNTIF(H$11:H309,H309)=1,W308+1,W308)</f>
        <v>4</v>
      </c>
      <c r="X309" s="503">
        <f>IF(COUNTIF(J$11:J309,J309)=1,X308+1,X308)</f>
        <v>11</v>
      </c>
      <c r="Y309" s="352">
        <f>IF(AND(COUNTIF(J$11:J309,J309)=1,J309&lt;&gt;"UK"),Y308+1,Y308)</f>
        <v>11</v>
      </c>
    </row>
    <row r="310" spans="2:25" s="99" customFormat="1" ht="15.75" thickBot="1" x14ac:dyDescent="0.3">
      <c r="B310" s="109"/>
      <c r="C310" s="665"/>
      <c r="D310" s="230"/>
      <c r="E310" s="524" t="str">
        <f>IFERROR(VLOOKUP($D310,'START - AWARD DETAILS'!$C$21:$F$40,2,0),"")</f>
        <v/>
      </c>
      <c r="F310" s="350" t="str">
        <f>IFERROR(VLOOKUP($D310,'START - AWARD DETAILS'!$C$21:$F$40,3,0),"")</f>
        <v/>
      </c>
      <c r="G310" s="350" t="str">
        <f>IFERROR(VLOOKUP($D310,'START - AWARD DETAILS'!$C$21:$G$40,4,0),"")</f>
        <v/>
      </c>
      <c r="H310" s="350" t="str">
        <f>IFERROR(VLOOKUP($D310,'START - AWARD DETAILS'!$C$21:$G$40,5,0),"")</f>
        <v/>
      </c>
      <c r="I310" s="478"/>
      <c r="J310" s="666"/>
      <c r="K310" s="284"/>
      <c r="L310" s="285"/>
      <c r="M310" s="286"/>
      <c r="N310" s="322">
        <f t="shared" si="10"/>
        <v>0</v>
      </c>
      <c r="O310" s="321">
        <f t="shared" si="9"/>
        <v>1</v>
      </c>
      <c r="P310" s="252"/>
      <c r="Q310" s="143"/>
      <c r="T310" s="352">
        <f>IF(COUNTIF(D$11:D310,D310)=1,T309+1,T309)</f>
        <v>6</v>
      </c>
      <c r="U310" s="99">
        <f>IF(COUNTIF(J$11:J310,J310)=1,U309+1,U309)</f>
        <v>11</v>
      </c>
      <c r="V310" s="99">
        <f>IF(COUNTIF(H$11:H310,H310)=1,V309+1,V309)</f>
        <v>4</v>
      </c>
      <c r="W310" s="99">
        <f>IF(COUNTIF(H$11:H310,H310)=1,W309+1,W309)</f>
        <v>4</v>
      </c>
      <c r="X310" s="503">
        <f>IF(COUNTIF(J$11:J310,J310)=1,X309+1,X309)</f>
        <v>11</v>
      </c>
      <c r="Y310" s="352">
        <f>IF(AND(COUNTIF(J$11:J310,J310)=1,J310&lt;&gt;"UK"),Y309+1,Y309)</f>
        <v>11</v>
      </c>
    </row>
    <row r="311" spans="2:25" ht="8.1" customHeight="1" x14ac:dyDescent="0.25">
      <c r="B311" s="11"/>
      <c r="C311" s="287"/>
      <c r="D311" s="288"/>
      <c r="E311" s="289"/>
      <c r="F311" s="289"/>
      <c r="G311" s="289"/>
      <c r="H311" s="290"/>
      <c r="I311" s="363"/>
      <c r="J311" s="288"/>
      <c r="K311" s="288"/>
      <c r="L311" s="288"/>
      <c r="M311" s="288"/>
      <c r="N311" s="288"/>
      <c r="O311" s="258"/>
      <c r="P311" s="258"/>
    </row>
    <row r="312" spans="2:25" ht="8.1" customHeight="1" x14ac:dyDescent="0.25"/>
    <row r="313" spans="2:25" ht="15.75" hidden="1" thickBot="1" x14ac:dyDescent="0.3"/>
    <row r="314" spans="2:25" ht="15.75" hidden="1" thickBot="1" x14ac:dyDescent="0.3">
      <c r="B314" s="211" t="s">
        <v>335</v>
      </c>
      <c r="C314" s="117" t="s">
        <v>18</v>
      </c>
      <c r="D314" s="9" t="s">
        <v>19</v>
      </c>
      <c r="E314" s="9" t="s">
        <v>370</v>
      </c>
      <c r="F314" s="265" t="s">
        <v>297</v>
      </c>
      <c r="G314" s="266" t="s">
        <v>298</v>
      </c>
      <c r="H314" s="267" t="s">
        <v>299</v>
      </c>
      <c r="I314" s="120" t="s">
        <v>300</v>
      </c>
      <c r="J314" s="120" t="str">
        <f>G318</f>
        <v>Research Support Staff</v>
      </c>
      <c r="K314" s="120" t="s">
        <v>301</v>
      </c>
      <c r="L314" s="120" t="s">
        <v>368</v>
      </c>
      <c r="M314" s="120"/>
    </row>
    <row r="315" spans="2:25" ht="15.75" hidden="1" thickBot="1" x14ac:dyDescent="0.3">
      <c r="C315" s="16" t="s">
        <v>25</v>
      </c>
      <c r="D315" t="s">
        <v>25</v>
      </c>
      <c r="G315" s="263" t="s">
        <v>25</v>
      </c>
      <c r="H315" s="263" t="s">
        <v>25</v>
      </c>
      <c r="I315" s="16" t="s">
        <v>360</v>
      </c>
      <c r="J315" s="16" t="s">
        <v>360</v>
      </c>
      <c r="K315" s="16" t="s">
        <v>25</v>
      </c>
      <c r="L315" s="248" t="s">
        <v>360</v>
      </c>
      <c r="M315" s="88"/>
    </row>
    <row r="316" spans="2:25" ht="17.25" hidden="1" thickBot="1" x14ac:dyDescent="0.3">
      <c r="B316" t="str">
        <f>IF('START - AWARD DETAILS'!C21="","",'START - AWARD DETAILS'!C21)</f>
        <v>University of Liverpool</v>
      </c>
      <c r="C316" s="16" t="s">
        <v>26</v>
      </c>
      <c r="D316" s="12" t="s">
        <v>85</v>
      </c>
      <c r="E316" s="268"/>
      <c r="F316" s="269" t="e">
        <f>IF('START - AWARD DETAILS'!#REF!=0,"",'START - AWARD DETAILS'!#REF!)</f>
        <v>#REF!</v>
      </c>
      <c r="G316" s="267" t="s">
        <v>427</v>
      </c>
      <c r="H316" s="125" t="s">
        <v>307</v>
      </c>
      <c r="I316" s="240"/>
      <c r="J316" s="122"/>
      <c r="K316" s="122" t="s">
        <v>302</v>
      </c>
      <c r="L316" s="89"/>
      <c r="M316" s="132"/>
    </row>
    <row r="317" spans="2:25" ht="16.5" hidden="1" x14ac:dyDescent="0.25">
      <c r="B317" s="107" t="str">
        <f>IF('START - AWARD DETAILS'!C22="","",'START - AWARD DETAILS'!C22)</f>
        <v>Liverpool School of Tropical Medicine</v>
      </c>
      <c r="C317" s="16" t="s">
        <v>27</v>
      </c>
      <c r="D317" s="12" t="s">
        <v>84</v>
      </c>
      <c r="E317" s="268"/>
      <c r="F317" s="270" t="e">
        <f>IF('START - AWARD DETAILS'!#REF!=0,"",'START - AWARD DETAILS'!#REF!)</f>
        <v>#REF!</v>
      </c>
      <c r="G317" s="267" t="s">
        <v>300</v>
      </c>
      <c r="H317" s="125" t="s">
        <v>357</v>
      </c>
      <c r="I317" s="241"/>
      <c r="J317" s="123"/>
      <c r="K317" s="123" t="s">
        <v>303</v>
      </c>
      <c r="L317" s="89"/>
      <c r="M317" s="132"/>
    </row>
    <row r="318" spans="2:25" ht="30" hidden="1" x14ac:dyDescent="0.25">
      <c r="B318" s="107" t="str">
        <f>IF('START - AWARD DETAILS'!C23="","",'START - AWARD DETAILS'!C23)</f>
        <v>Human Development Research Foundation</v>
      </c>
      <c r="C318" s="16" t="s">
        <v>308</v>
      </c>
      <c r="D318" s="63" t="s">
        <v>113</v>
      </c>
      <c r="E318" s="268"/>
      <c r="F318" s="270" t="e">
        <f>IF('START - AWARD DETAILS'!#REF!=0,"",'START - AWARD DETAILS'!#REF!)</f>
        <v>#REF!</v>
      </c>
      <c r="G318" s="267" t="s">
        <v>369</v>
      </c>
      <c r="H318" s="126" t="s">
        <v>299</v>
      </c>
      <c r="I318" s="242"/>
      <c r="J318" s="107"/>
      <c r="K318" s="122" t="s">
        <v>304</v>
      </c>
      <c r="L318" s="89"/>
      <c r="M318" s="132"/>
    </row>
    <row r="319" spans="2:25" ht="16.5" hidden="1" x14ac:dyDescent="0.25">
      <c r="B319" s="107" t="str">
        <f>IF('START - AWARD DETAILS'!C24="","",'START - AWARD DETAILS'!C24)</f>
        <v/>
      </c>
      <c r="C319" s="16" t="s">
        <v>309</v>
      </c>
      <c r="D319" s="63" t="s">
        <v>120</v>
      </c>
      <c r="E319" s="268"/>
      <c r="F319" s="270" t="e">
        <f>IF('START - AWARD DETAILS'!#REF!=0,"",'START - AWARD DETAILS'!#REF!)</f>
        <v>#REF!</v>
      </c>
      <c r="G319" s="263" t="str">
        <f>K314</f>
        <v>Research Trainees</v>
      </c>
      <c r="H319" s="125" t="s">
        <v>306</v>
      </c>
      <c r="I319" s="241"/>
      <c r="J319" s="123"/>
      <c r="K319" s="123" t="s">
        <v>305</v>
      </c>
      <c r="L319" s="89"/>
      <c r="M319" s="132"/>
    </row>
    <row r="320" spans="2:25" ht="30" hidden="1" x14ac:dyDescent="0.25">
      <c r="B320" s="107" t="str">
        <f>IF('START - AWARD DETAILS'!C25="","",'START - AWARD DETAILS'!C25)</f>
        <v>Transcultural Pschyological Organization (TPO)</v>
      </c>
      <c r="C320" s="16" t="s">
        <v>310</v>
      </c>
      <c r="D320" s="107" t="s">
        <v>125</v>
      </c>
      <c r="E320" s="268"/>
      <c r="F320" s="270" t="e">
        <f>IF('START - AWARD DETAILS'!#REF!=0,"",'START - AWARD DETAILS'!#REF!)</f>
        <v>#REF!</v>
      </c>
      <c r="G320" s="267" t="s">
        <v>428</v>
      </c>
      <c r="I320" s="242"/>
      <c r="J320" s="123"/>
      <c r="K320" s="247" t="s">
        <v>359</v>
      </c>
      <c r="L320" s="89"/>
      <c r="M320" s="132"/>
    </row>
    <row r="321" spans="2:13" ht="17.25" hidden="1" thickBot="1" x14ac:dyDescent="0.3">
      <c r="B321" s="107" t="str">
        <f>IF('START - AWARD DETAILS'!C26="","",'START - AWARD DETAILS'!C26)</f>
        <v>University of Liberal Arts (ULAB)</v>
      </c>
      <c r="C321" s="16" t="s">
        <v>28</v>
      </c>
      <c r="D321" s="107" t="s">
        <v>29</v>
      </c>
      <c r="E321" s="268"/>
      <c r="F321" s="270" t="e">
        <f>IF('START - AWARD DETAILS'!#REF!=0,"",'START - AWARD DETAILS'!#REF!)</f>
        <v>#REF!</v>
      </c>
      <c r="G321" s="267" t="s">
        <v>28</v>
      </c>
      <c r="I321" s="243"/>
      <c r="J321" s="107"/>
      <c r="K321" s="124" t="s">
        <v>28</v>
      </c>
      <c r="L321" s="89"/>
      <c r="M321" s="132"/>
    </row>
    <row r="322" spans="2:13" ht="16.5" hidden="1" x14ac:dyDescent="0.25">
      <c r="B322" s="107" t="str">
        <f>IF('START - AWARD DETAILS'!C27="","",'START - AWARD DETAILS'!C27)</f>
        <v>Institute of Reseach and Development (IRD)</v>
      </c>
      <c r="D322" s="63" t="s">
        <v>121</v>
      </c>
      <c r="E322" s="268"/>
      <c r="F322" s="270" t="e">
        <f>IF('START - AWARD DETAILS'!#REF!=0,"",'START - AWARD DETAILS'!#REF!)</f>
        <v>#REF!</v>
      </c>
      <c r="G322" s="271"/>
      <c r="I322" s="244"/>
      <c r="J322" s="122"/>
      <c r="L322" s="89"/>
      <c r="M322" s="132"/>
    </row>
    <row r="323" spans="2:13" ht="16.5" hidden="1" x14ac:dyDescent="0.25">
      <c r="B323" s="107" t="str">
        <f>IF('START - AWARD DETAILS'!C28="","",'START - AWARD DETAILS'!C28)</f>
        <v/>
      </c>
      <c r="D323" s="63" t="s">
        <v>122</v>
      </c>
      <c r="E323" s="268"/>
      <c r="F323" s="270" t="e">
        <f>IF('START - AWARD DETAILS'!#REF!=0,"",'START - AWARD DETAILS'!#REF!)</f>
        <v>#REF!</v>
      </c>
      <c r="G323" s="271"/>
      <c r="I323" s="241"/>
      <c r="J323" s="107"/>
      <c r="L323" s="89"/>
      <c r="M323" s="132"/>
    </row>
    <row r="324" spans="2:13" ht="16.5" hidden="1" x14ac:dyDescent="0.25">
      <c r="B324" s="107" t="str">
        <f>IF('START - AWARD DETAILS'!C29="","",'START - AWARD DETAILS'!C29)</f>
        <v/>
      </c>
      <c r="D324" s="107" t="s">
        <v>114</v>
      </c>
      <c r="E324" s="268"/>
      <c r="F324" s="270" t="e">
        <f>IF('START - AWARD DETAILS'!#REF!=0,"",'START - AWARD DETAILS'!#REF!)</f>
        <v>#REF!</v>
      </c>
      <c r="G324" s="271"/>
      <c r="I324" s="242"/>
      <c r="J324" s="123"/>
      <c r="L324" s="89"/>
      <c r="M324" s="132"/>
    </row>
    <row r="325" spans="2:13" ht="16.5" hidden="1" x14ac:dyDescent="0.25">
      <c r="B325" s="107" t="str">
        <f>IF('START - AWARD DETAILS'!C30="","",'START - AWARD DETAILS'!C30)</f>
        <v/>
      </c>
      <c r="D325" s="82" t="s">
        <v>109</v>
      </c>
      <c r="E325" s="268"/>
      <c r="F325" s="270" t="e">
        <f>IF('START - AWARD DETAILS'!#REF!=0,"",'START - AWARD DETAILS'!#REF!)</f>
        <v>#REF!</v>
      </c>
      <c r="G325" s="271"/>
      <c r="I325" s="241"/>
      <c r="J325" s="123"/>
      <c r="L325" s="89"/>
      <c r="M325" s="132"/>
    </row>
    <row r="326" spans="2:13" ht="17.25" hidden="1" thickBot="1" x14ac:dyDescent="0.3">
      <c r="B326" s="107" t="str">
        <f>IF('START - AWARD DETAILS'!C31="","",'START - AWARD DETAILS'!C31)</f>
        <v/>
      </c>
      <c r="D326" s="12" t="s">
        <v>112</v>
      </c>
      <c r="E326" s="268"/>
      <c r="F326" s="270" t="e">
        <f>IF('START - AWARD DETAILS'!#REF!=0,"",'START - AWARD DETAILS'!#REF!)</f>
        <v>#REF!</v>
      </c>
      <c r="G326" s="271"/>
      <c r="I326" s="242"/>
      <c r="J326" s="219"/>
      <c r="L326" s="89"/>
      <c r="M326" s="132"/>
    </row>
    <row r="327" spans="2:13" ht="16.5" hidden="1" x14ac:dyDescent="0.25">
      <c r="B327" s="107" t="str">
        <f>IF('START - AWARD DETAILS'!C32="","",'START - AWARD DETAILS'!C32)</f>
        <v/>
      </c>
      <c r="D327" s="107" t="s">
        <v>124</v>
      </c>
      <c r="E327" s="268"/>
      <c r="F327" s="270" t="e">
        <f>IF('START - AWARD DETAILS'!#REF!=0,"",'START - AWARD DETAILS'!#REF!)</f>
        <v>#REF!</v>
      </c>
      <c r="G327" s="271"/>
      <c r="I327" s="241"/>
      <c r="J327" s="131"/>
      <c r="L327" s="89"/>
      <c r="M327" s="132"/>
    </row>
    <row r="328" spans="2:13" ht="16.5" hidden="1" x14ac:dyDescent="0.25">
      <c r="B328" s="107" t="str">
        <f>IF('START - AWARD DETAILS'!C33="","",'START - AWARD DETAILS'!C33)</f>
        <v/>
      </c>
      <c r="D328" s="12" t="s">
        <v>30</v>
      </c>
      <c r="E328" s="268"/>
      <c r="F328" s="270" t="e">
        <f>IF('START - AWARD DETAILS'!#REF!=0,"",'START - AWARD DETAILS'!#REF!)</f>
        <v>#REF!</v>
      </c>
      <c r="G328" s="271"/>
      <c r="I328" s="244"/>
      <c r="J328" s="131"/>
      <c r="L328" s="89"/>
      <c r="M328" s="132"/>
    </row>
    <row r="329" spans="2:13" ht="16.5" hidden="1" x14ac:dyDescent="0.25">
      <c r="B329" s="107" t="str">
        <f>IF('START - AWARD DETAILS'!C34="","",'START - AWARD DETAILS'!C34)</f>
        <v/>
      </c>
      <c r="D329" s="82" t="s">
        <v>115</v>
      </c>
      <c r="E329" s="268"/>
      <c r="F329" s="270" t="e">
        <f>IF('START - AWARD DETAILS'!#REF!=0,"",'START - AWARD DETAILS'!#REF!)</f>
        <v>#REF!</v>
      </c>
      <c r="G329" s="271"/>
      <c r="I329" s="241"/>
      <c r="J329" s="122"/>
      <c r="K329" s="107"/>
      <c r="L329" s="89"/>
      <c r="M329" s="132"/>
    </row>
    <row r="330" spans="2:13" ht="16.5" hidden="1" x14ac:dyDescent="0.25">
      <c r="B330" s="107" t="str">
        <f>IF('START - AWARD DETAILS'!C35="","",'START - AWARD DETAILS'!C35)</f>
        <v/>
      </c>
      <c r="D330" s="82" t="s">
        <v>116</v>
      </c>
      <c r="E330" s="268"/>
      <c r="F330" s="270" t="e">
        <f>IF('START - AWARD DETAILS'!#REF!=0,"",'START - AWARD DETAILS'!#REF!)</f>
        <v>#REF!</v>
      </c>
      <c r="G330" s="271"/>
      <c r="I330" s="244"/>
      <c r="J330" s="122"/>
      <c r="L330" s="89"/>
      <c r="M330" s="132"/>
    </row>
    <row r="331" spans="2:13" ht="16.5" hidden="1" x14ac:dyDescent="0.25">
      <c r="B331" s="107" t="str">
        <f>IF('START - AWARD DETAILS'!C36="","",'START - AWARD DETAILS'!C36)</f>
        <v/>
      </c>
      <c r="D331" s="82" t="s">
        <v>130</v>
      </c>
      <c r="E331" s="268"/>
      <c r="F331" s="270" t="e">
        <f>IF('START - AWARD DETAILS'!#REF!=0,"",'START - AWARD DETAILS'!#REF!)</f>
        <v>#REF!</v>
      </c>
      <c r="G331" s="271"/>
      <c r="I331" s="241"/>
      <c r="L331" s="89"/>
      <c r="M331" s="132"/>
    </row>
    <row r="332" spans="2:13" ht="16.5" hidden="1" x14ac:dyDescent="0.25">
      <c r="B332" s="107" t="str">
        <f>IF('START - AWARD DETAILS'!C37="","",'START - AWARD DETAILS'!C37)</f>
        <v/>
      </c>
      <c r="D332" s="82" t="s">
        <v>123</v>
      </c>
      <c r="E332" s="268"/>
      <c r="F332" s="270" t="e">
        <f>IF('START - AWARD DETAILS'!#REF!=0,"",'START - AWARD DETAILS'!#REF!)</f>
        <v>#REF!</v>
      </c>
      <c r="G332" s="271"/>
      <c r="I332" s="244"/>
      <c r="J332" s="123"/>
      <c r="K332" s="107"/>
      <c r="L332" s="89"/>
      <c r="M332" s="132"/>
    </row>
    <row r="333" spans="2:13" ht="17.25" hidden="1" thickBot="1" x14ac:dyDescent="0.3">
      <c r="B333" s="107" t="str">
        <f>IF('START - AWARD DETAILS'!C38="","",'START - AWARD DETAILS'!C38)</f>
        <v/>
      </c>
      <c r="D333" s="82" t="s">
        <v>117</v>
      </c>
      <c r="E333" s="268"/>
      <c r="F333" s="270" t="e">
        <f>IF('START - AWARD DETAILS'!#REF!=0,"",'START - AWARD DETAILS'!#REF!)</f>
        <v>#REF!</v>
      </c>
      <c r="G333" s="271"/>
      <c r="I333" s="245"/>
      <c r="J333" s="122"/>
      <c r="K333" s="5"/>
      <c r="L333" s="89"/>
      <c r="M333" s="132"/>
    </row>
    <row r="334" spans="2:13" ht="16.5" hidden="1" x14ac:dyDescent="0.25">
      <c r="B334" s="107" t="str">
        <f>IF('START - AWARD DETAILS'!C39="","",'START - AWARD DETAILS'!C39)</f>
        <v/>
      </c>
      <c r="D334" s="107" t="s">
        <v>128</v>
      </c>
      <c r="E334" s="268"/>
      <c r="F334" s="270" t="e">
        <f>IF('START - AWARD DETAILS'!#REF!=0,"",'START - AWARD DETAILS'!#REF!)</f>
        <v>#REF!</v>
      </c>
      <c r="G334" s="271"/>
      <c r="I334" s="246"/>
      <c r="L334" s="89"/>
      <c r="M334" s="132"/>
    </row>
    <row r="335" spans="2:13" ht="17.25" hidden="1" thickBot="1" x14ac:dyDescent="0.3">
      <c r="B335" s="107" t="str">
        <f>IF('START - AWARD DETAILS'!C40="","",'START - AWARD DETAILS'!C40)</f>
        <v/>
      </c>
      <c r="D335" s="63" t="s">
        <v>108</v>
      </c>
      <c r="E335" s="268"/>
      <c r="F335" s="272" t="e">
        <f>IF('START - AWARD DETAILS'!#REF!=0,"",'START - AWARD DETAILS'!#REF!)</f>
        <v>#REF!</v>
      </c>
      <c r="G335" s="271"/>
      <c r="I335" s="246"/>
      <c r="J335" s="123"/>
      <c r="K335" s="107"/>
      <c r="L335" s="5"/>
      <c r="M335" s="5"/>
    </row>
    <row r="336" spans="2:13" ht="16.5" hidden="1" x14ac:dyDescent="0.25">
      <c r="D336" s="12" t="s">
        <v>129</v>
      </c>
      <c r="E336" s="268"/>
      <c r="F336" s="271" t="str">
        <f>IF('START - AWARD DETAILS'!D41=0,"",'START - AWARD DETAILS'!D41)</f>
        <v/>
      </c>
      <c r="G336" s="271"/>
      <c r="I336" s="246"/>
    </row>
    <row r="337" spans="4:10" ht="16.5" hidden="1" x14ac:dyDescent="0.25">
      <c r="D337" s="82" t="s">
        <v>118</v>
      </c>
      <c r="E337" s="268"/>
      <c r="F337" s="271" t="str">
        <f>IF('START - AWARD DETAILS'!D42=0,"",'START - AWARD DETAILS'!D42)</f>
        <v/>
      </c>
      <c r="G337" s="271"/>
      <c r="I337" s="246"/>
    </row>
    <row r="338" spans="4:10" ht="16.5" hidden="1" x14ac:dyDescent="0.25">
      <c r="D338" t="s">
        <v>127</v>
      </c>
      <c r="E338" s="268"/>
      <c r="F338" s="271" t="str">
        <f>IF('START - AWARD DETAILS'!D43=0,"",'START - AWARD DETAILS'!D43)</f>
        <v/>
      </c>
      <c r="G338" s="271"/>
      <c r="I338" s="246"/>
    </row>
    <row r="339" spans="4:10" ht="16.5" hidden="1" x14ac:dyDescent="0.25">
      <c r="D339" s="63" t="s">
        <v>126</v>
      </c>
      <c r="E339" s="268"/>
      <c r="F339" s="271"/>
      <c r="G339" s="271"/>
    </row>
    <row r="340" spans="4:10" ht="17.25" hidden="1" thickBot="1" x14ac:dyDescent="0.3">
      <c r="D340" t="s">
        <v>110</v>
      </c>
      <c r="E340" s="268"/>
      <c r="F340" s="271"/>
      <c r="G340" s="271"/>
    </row>
    <row r="341" spans="4:10" ht="18" hidden="1" thickBot="1" x14ac:dyDescent="0.3">
      <c r="D341" s="82" t="s">
        <v>119</v>
      </c>
      <c r="E341" s="268"/>
      <c r="F341" s="271"/>
      <c r="G341" s="271"/>
      <c r="H341" s="121"/>
      <c r="I341" s="121"/>
      <c r="J341" s="121"/>
    </row>
    <row r="342" spans="4:10" ht="16.5" hidden="1" x14ac:dyDescent="0.25">
      <c r="D342" t="s">
        <v>111</v>
      </c>
      <c r="E342" s="268"/>
      <c r="F342" s="271"/>
      <c r="G342" s="271"/>
    </row>
    <row r="343" spans="4:10" ht="16.5" hidden="1" x14ac:dyDescent="0.25">
      <c r="D343" t="s">
        <v>131</v>
      </c>
      <c r="E343" s="268"/>
      <c r="F343" s="271"/>
      <c r="G343" s="271"/>
    </row>
    <row r="344" spans="4:10" ht="16.5" hidden="1" x14ac:dyDescent="0.25">
      <c r="E344" s="268"/>
      <c r="F344" s="271"/>
      <c r="G344" s="271"/>
    </row>
    <row r="345" spans="4:10" ht="16.5" hidden="1" x14ac:dyDescent="0.25">
      <c r="E345" s="268"/>
      <c r="F345" s="622" t="s">
        <v>370</v>
      </c>
      <c r="G345" s="622" t="s">
        <v>371</v>
      </c>
    </row>
    <row r="346" spans="4:10" ht="30" hidden="1" x14ac:dyDescent="0.25">
      <c r="E346" s="268"/>
      <c r="F346" s="622" t="s">
        <v>151</v>
      </c>
      <c r="G346" s="622" t="s">
        <v>372</v>
      </c>
    </row>
    <row r="347" spans="4:10" ht="45" hidden="1" x14ac:dyDescent="0.25">
      <c r="E347" s="268"/>
      <c r="F347" s="622" t="s">
        <v>152</v>
      </c>
      <c r="G347" s="622" t="s">
        <v>373</v>
      </c>
    </row>
    <row r="348" spans="4:10" ht="45" hidden="1" x14ac:dyDescent="0.25">
      <c r="E348" s="268"/>
      <c r="F348" s="622" t="s">
        <v>153</v>
      </c>
      <c r="G348" s="622" t="s">
        <v>373</v>
      </c>
    </row>
    <row r="349" spans="4:10" ht="30" hidden="1" x14ac:dyDescent="0.25">
      <c r="E349" s="268"/>
      <c r="F349" s="622" t="s">
        <v>374</v>
      </c>
      <c r="G349" s="622" t="s">
        <v>372</v>
      </c>
    </row>
    <row r="350" spans="4:10" ht="45" hidden="1" x14ac:dyDescent="0.25">
      <c r="E350" s="268"/>
      <c r="F350" s="622" t="s">
        <v>375</v>
      </c>
      <c r="G350" s="622" t="s">
        <v>373</v>
      </c>
    </row>
    <row r="351" spans="4:10" ht="45" hidden="1" x14ac:dyDescent="0.25">
      <c r="E351" s="268"/>
      <c r="F351" s="622" t="s">
        <v>154</v>
      </c>
      <c r="G351" s="622" t="s">
        <v>373</v>
      </c>
    </row>
    <row r="352" spans="4:10" ht="45" hidden="1" x14ac:dyDescent="0.25">
      <c r="E352" s="268"/>
      <c r="F352" s="622" t="s">
        <v>155</v>
      </c>
      <c r="G352" s="622" t="s">
        <v>376</v>
      </c>
    </row>
    <row r="353" spans="5:7" ht="45" hidden="1" x14ac:dyDescent="0.25">
      <c r="E353" s="268"/>
      <c r="F353" s="622" t="s">
        <v>156</v>
      </c>
      <c r="G353" s="622" t="s">
        <v>373</v>
      </c>
    </row>
    <row r="354" spans="5:7" ht="30" hidden="1" x14ac:dyDescent="0.25">
      <c r="E354" s="268"/>
      <c r="F354" s="622" t="s">
        <v>157</v>
      </c>
      <c r="G354" s="622" t="s">
        <v>372</v>
      </c>
    </row>
    <row r="355" spans="5:7" ht="45" hidden="1" x14ac:dyDescent="0.25">
      <c r="E355" s="273"/>
      <c r="F355" s="622" t="s">
        <v>158</v>
      </c>
      <c r="G355" s="622" t="s">
        <v>373</v>
      </c>
    </row>
    <row r="356" spans="5:7" ht="45" hidden="1" x14ac:dyDescent="0.25">
      <c r="E356" s="273"/>
      <c r="F356" s="622" t="s">
        <v>159</v>
      </c>
      <c r="G356" s="622" t="s">
        <v>373</v>
      </c>
    </row>
    <row r="357" spans="5:7" ht="30" hidden="1" x14ac:dyDescent="0.25">
      <c r="E357" s="268"/>
      <c r="F357" s="622" t="s">
        <v>160</v>
      </c>
      <c r="G357" s="622" t="s">
        <v>372</v>
      </c>
    </row>
    <row r="358" spans="5:7" ht="30" hidden="1" x14ac:dyDescent="0.25">
      <c r="E358" s="268"/>
      <c r="F358" s="622" t="s">
        <v>161</v>
      </c>
      <c r="G358" s="622" t="s">
        <v>372</v>
      </c>
    </row>
    <row r="359" spans="5:7" ht="45" hidden="1" x14ac:dyDescent="0.25">
      <c r="E359" s="268"/>
      <c r="F359" s="622" t="s">
        <v>162</v>
      </c>
      <c r="G359" s="622" t="s">
        <v>376</v>
      </c>
    </row>
    <row r="360" spans="5:7" ht="45" hidden="1" x14ac:dyDescent="0.25">
      <c r="E360" s="268"/>
      <c r="F360" s="622" t="s">
        <v>163</v>
      </c>
      <c r="G360" s="622" t="s">
        <v>373</v>
      </c>
    </row>
    <row r="361" spans="5:7" ht="45" hidden="1" x14ac:dyDescent="0.25">
      <c r="E361" s="268"/>
      <c r="F361" s="622" t="s">
        <v>164</v>
      </c>
      <c r="G361" s="622" t="s">
        <v>373</v>
      </c>
    </row>
    <row r="362" spans="5:7" ht="45" hidden="1" x14ac:dyDescent="0.25">
      <c r="E362" s="268"/>
      <c r="F362" s="622" t="s">
        <v>165</v>
      </c>
      <c r="G362" s="622" t="s">
        <v>373</v>
      </c>
    </row>
    <row r="363" spans="5:7" ht="30" hidden="1" x14ac:dyDescent="0.25">
      <c r="E363" s="268"/>
      <c r="F363" s="622" t="s">
        <v>166</v>
      </c>
      <c r="G363" s="622" t="s">
        <v>372</v>
      </c>
    </row>
    <row r="364" spans="5:7" ht="30" hidden="1" x14ac:dyDescent="0.25">
      <c r="E364" s="268"/>
      <c r="F364" s="622" t="s">
        <v>167</v>
      </c>
      <c r="G364" s="622" t="s">
        <v>372</v>
      </c>
    </row>
    <row r="365" spans="5:7" ht="45" hidden="1" x14ac:dyDescent="0.25">
      <c r="E365" s="268"/>
      <c r="F365" s="622" t="s">
        <v>168</v>
      </c>
      <c r="G365" s="622" t="s">
        <v>376</v>
      </c>
    </row>
    <row r="366" spans="5:7" ht="30" hidden="1" x14ac:dyDescent="0.25">
      <c r="E366" s="268"/>
      <c r="F366" s="622" t="s">
        <v>169</v>
      </c>
      <c r="G366" s="622" t="s">
        <v>372</v>
      </c>
    </row>
    <row r="367" spans="5:7" ht="45" hidden="1" x14ac:dyDescent="0.25">
      <c r="E367" s="268"/>
      <c r="F367" s="622" t="s">
        <v>170</v>
      </c>
      <c r="G367" s="622" t="s">
        <v>376</v>
      </c>
    </row>
    <row r="368" spans="5:7" ht="30" hidden="1" x14ac:dyDescent="0.25">
      <c r="E368" s="268"/>
      <c r="F368" s="622" t="s">
        <v>377</v>
      </c>
      <c r="G368" s="622" t="s">
        <v>372</v>
      </c>
    </row>
    <row r="369" spans="5:7" ht="30" hidden="1" x14ac:dyDescent="0.25">
      <c r="E369" s="268"/>
      <c r="F369" s="622" t="s">
        <v>171</v>
      </c>
      <c r="G369" s="622" t="s">
        <v>372</v>
      </c>
    </row>
    <row r="370" spans="5:7" ht="45" hidden="1" x14ac:dyDescent="0.25">
      <c r="E370" s="268"/>
      <c r="F370" s="622" t="s">
        <v>378</v>
      </c>
      <c r="G370" s="622" t="s">
        <v>373</v>
      </c>
    </row>
    <row r="371" spans="5:7" ht="45" hidden="1" x14ac:dyDescent="0.25">
      <c r="E371" s="268"/>
      <c r="F371" s="622" t="s">
        <v>379</v>
      </c>
      <c r="G371" s="622" t="s">
        <v>373</v>
      </c>
    </row>
    <row r="372" spans="5:7" ht="45" hidden="1" x14ac:dyDescent="0.25">
      <c r="E372" s="268"/>
      <c r="F372" s="622" t="s">
        <v>172</v>
      </c>
      <c r="G372" s="622" t="s">
        <v>373</v>
      </c>
    </row>
    <row r="373" spans="5:7" ht="30" hidden="1" x14ac:dyDescent="0.25">
      <c r="E373" s="268"/>
      <c r="F373" s="622" t="s">
        <v>173</v>
      </c>
      <c r="G373" s="622" t="s">
        <v>372</v>
      </c>
    </row>
    <row r="374" spans="5:7" ht="45" hidden="1" x14ac:dyDescent="0.25">
      <c r="E374" s="268"/>
      <c r="F374" s="622" t="s">
        <v>380</v>
      </c>
      <c r="G374" s="622" t="s">
        <v>376</v>
      </c>
    </row>
    <row r="375" spans="5:7" ht="45" hidden="1" x14ac:dyDescent="0.25">
      <c r="E375" s="268"/>
      <c r="F375" s="622" t="s">
        <v>381</v>
      </c>
      <c r="G375" s="622" t="s">
        <v>373</v>
      </c>
    </row>
    <row r="376" spans="5:7" ht="45" hidden="1" x14ac:dyDescent="0.25">
      <c r="E376" s="268"/>
      <c r="F376" s="622" t="s">
        <v>174</v>
      </c>
      <c r="G376" s="622" t="s">
        <v>373</v>
      </c>
    </row>
    <row r="377" spans="5:7" ht="45" hidden="1" x14ac:dyDescent="0.25">
      <c r="E377" s="268"/>
      <c r="F377" s="622" t="s">
        <v>382</v>
      </c>
      <c r="G377" s="622" t="s">
        <v>376</v>
      </c>
    </row>
    <row r="378" spans="5:7" ht="45" hidden="1" x14ac:dyDescent="0.25">
      <c r="E378" s="268"/>
      <c r="F378" s="622" t="s">
        <v>175</v>
      </c>
      <c r="G378" s="622" t="s">
        <v>373</v>
      </c>
    </row>
    <row r="379" spans="5:7" ht="30" hidden="1" x14ac:dyDescent="0.25">
      <c r="E379" s="268"/>
      <c r="F379" s="622" t="s">
        <v>383</v>
      </c>
      <c r="G379" s="622" t="s">
        <v>384</v>
      </c>
    </row>
    <row r="380" spans="5:7" ht="30" hidden="1" x14ac:dyDescent="0.25">
      <c r="E380" s="268"/>
      <c r="F380" s="622" t="s">
        <v>385</v>
      </c>
      <c r="G380" s="622" t="s">
        <v>372</v>
      </c>
    </row>
    <row r="381" spans="5:7" ht="30" hidden="1" x14ac:dyDescent="0.25">
      <c r="E381" s="268"/>
      <c r="F381" s="622" t="s">
        <v>176</v>
      </c>
      <c r="G381" s="622" t="s">
        <v>372</v>
      </c>
    </row>
    <row r="382" spans="5:7" ht="45" hidden="1" x14ac:dyDescent="0.25">
      <c r="E382" s="268"/>
      <c r="F382" s="622" t="s">
        <v>177</v>
      </c>
      <c r="G382" s="622" t="s">
        <v>373</v>
      </c>
    </row>
    <row r="383" spans="5:7" ht="45" hidden="1" x14ac:dyDescent="0.25">
      <c r="E383" s="268"/>
      <c r="F383" s="622" t="s">
        <v>178</v>
      </c>
      <c r="G383" s="622" t="s">
        <v>373</v>
      </c>
    </row>
    <row r="384" spans="5:7" ht="45" hidden="1" x14ac:dyDescent="0.25">
      <c r="E384" s="268"/>
      <c r="F384" s="622" t="s">
        <v>179</v>
      </c>
      <c r="G384" s="622" t="s">
        <v>373</v>
      </c>
    </row>
    <row r="385" spans="5:7" ht="45" hidden="1" x14ac:dyDescent="0.25">
      <c r="E385" s="268"/>
      <c r="F385" s="622" t="s">
        <v>180</v>
      </c>
      <c r="G385" s="622" t="s">
        <v>376</v>
      </c>
    </row>
    <row r="386" spans="5:7" ht="45" hidden="1" x14ac:dyDescent="0.25">
      <c r="E386" s="268"/>
      <c r="F386" s="622" t="s">
        <v>181</v>
      </c>
      <c r="G386" s="622" t="s">
        <v>376</v>
      </c>
    </row>
    <row r="387" spans="5:7" ht="30" hidden="1" x14ac:dyDescent="0.25">
      <c r="E387" s="268"/>
      <c r="F387" s="622" t="s">
        <v>386</v>
      </c>
      <c r="G387" s="622" t="s">
        <v>372</v>
      </c>
    </row>
    <row r="388" spans="5:7" ht="30" hidden="1" x14ac:dyDescent="0.25">
      <c r="E388" s="268"/>
      <c r="F388" s="622" t="s">
        <v>182</v>
      </c>
      <c r="G388" s="622" t="s">
        <v>372</v>
      </c>
    </row>
    <row r="389" spans="5:7" ht="30" hidden="1" x14ac:dyDescent="0.25">
      <c r="E389" s="268"/>
      <c r="F389" s="622" t="s">
        <v>183</v>
      </c>
      <c r="G389" s="622" t="s">
        <v>372</v>
      </c>
    </row>
    <row r="390" spans="5:7" ht="45" hidden="1" x14ac:dyDescent="0.25">
      <c r="E390" s="268"/>
      <c r="F390" s="622" t="s">
        <v>184</v>
      </c>
      <c r="G390" s="622" t="s">
        <v>373</v>
      </c>
    </row>
    <row r="391" spans="5:7" ht="45" hidden="1" x14ac:dyDescent="0.25">
      <c r="E391" s="268"/>
      <c r="F391" s="622" t="s">
        <v>387</v>
      </c>
      <c r="G391" s="622" t="s">
        <v>373</v>
      </c>
    </row>
    <row r="392" spans="5:7" ht="45" hidden="1" x14ac:dyDescent="0.25">
      <c r="E392" s="268"/>
      <c r="F392" s="622" t="s">
        <v>185</v>
      </c>
      <c r="G392" s="622" t="s">
        <v>373</v>
      </c>
    </row>
    <row r="393" spans="5:7" ht="30" hidden="1" x14ac:dyDescent="0.25">
      <c r="E393" s="268"/>
      <c r="F393" s="622" t="s">
        <v>186</v>
      </c>
      <c r="G393" s="622" t="s">
        <v>372</v>
      </c>
    </row>
    <row r="394" spans="5:7" ht="45" hidden="1" x14ac:dyDescent="0.25">
      <c r="E394" s="268"/>
      <c r="F394" s="622" t="s">
        <v>187</v>
      </c>
      <c r="G394" s="622" t="s">
        <v>376</v>
      </c>
    </row>
    <row r="395" spans="5:7" ht="45" hidden="1" x14ac:dyDescent="0.25">
      <c r="E395" s="268"/>
      <c r="F395" s="622" t="s">
        <v>188</v>
      </c>
      <c r="G395" s="622" t="s">
        <v>376</v>
      </c>
    </row>
    <row r="396" spans="5:7" ht="45" hidden="1" x14ac:dyDescent="0.25">
      <c r="E396" s="268"/>
      <c r="F396" s="622" t="s">
        <v>189</v>
      </c>
      <c r="G396" s="622" t="s">
        <v>373</v>
      </c>
    </row>
    <row r="397" spans="5:7" ht="45" hidden="1" x14ac:dyDescent="0.25">
      <c r="E397" s="268"/>
      <c r="F397" s="622" t="s">
        <v>190</v>
      </c>
      <c r="G397" s="622" t="s">
        <v>376</v>
      </c>
    </row>
    <row r="398" spans="5:7" ht="30" hidden="1" x14ac:dyDescent="0.25">
      <c r="E398" s="268"/>
      <c r="F398" s="622" t="s">
        <v>191</v>
      </c>
      <c r="G398" s="622" t="s">
        <v>372</v>
      </c>
    </row>
    <row r="399" spans="5:7" ht="30" hidden="1" x14ac:dyDescent="0.25">
      <c r="E399" s="268"/>
      <c r="F399" s="622" t="s">
        <v>192</v>
      </c>
      <c r="G399" s="622" t="s">
        <v>372</v>
      </c>
    </row>
    <row r="400" spans="5:7" ht="45" hidden="1" x14ac:dyDescent="0.25">
      <c r="E400" s="268"/>
      <c r="F400" s="622" t="s">
        <v>193</v>
      </c>
      <c r="G400" s="622" t="s">
        <v>376</v>
      </c>
    </row>
    <row r="401" spans="5:7" ht="30" hidden="1" x14ac:dyDescent="0.25">
      <c r="E401" s="268"/>
      <c r="F401" s="622" t="s">
        <v>194</v>
      </c>
      <c r="G401" s="622" t="s">
        <v>372</v>
      </c>
    </row>
    <row r="402" spans="5:7" ht="45" hidden="1" x14ac:dyDescent="0.25">
      <c r="E402" s="268"/>
      <c r="F402" s="622" t="s">
        <v>195</v>
      </c>
      <c r="G402" s="622" t="s">
        <v>376</v>
      </c>
    </row>
    <row r="403" spans="5:7" ht="45" hidden="1" x14ac:dyDescent="0.25">
      <c r="E403" s="268"/>
      <c r="F403" s="622" t="s">
        <v>196</v>
      </c>
      <c r="G403" s="622" t="s">
        <v>376</v>
      </c>
    </row>
    <row r="404" spans="5:7" ht="45" hidden="1" x14ac:dyDescent="0.25">
      <c r="E404" s="268"/>
      <c r="F404" s="622" t="s">
        <v>197</v>
      </c>
      <c r="G404" s="622" t="s">
        <v>376</v>
      </c>
    </row>
    <row r="405" spans="5:7" ht="45" hidden="1" x14ac:dyDescent="0.25">
      <c r="E405" s="268"/>
      <c r="F405" s="622" t="s">
        <v>198</v>
      </c>
      <c r="G405" s="622" t="s">
        <v>373</v>
      </c>
    </row>
    <row r="406" spans="5:7" ht="45" hidden="1" x14ac:dyDescent="0.25">
      <c r="E406" s="268"/>
      <c r="F406" s="622" t="s">
        <v>199</v>
      </c>
      <c r="G406" s="622" t="s">
        <v>373</v>
      </c>
    </row>
    <row r="407" spans="5:7" ht="45" hidden="1" x14ac:dyDescent="0.25">
      <c r="E407" s="268"/>
      <c r="F407" s="622" t="s">
        <v>200</v>
      </c>
      <c r="G407" s="622" t="s">
        <v>373</v>
      </c>
    </row>
    <row r="408" spans="5:7" ht="45" hidden="1" x14ac:dyDescent="0.25">
      <c r="E408" s="268"/>
      <c r="F408" s="622" t="s">
        <v>201</v>
      </c>
      <c r="G408" s="622" t="s">
        <v>373</v>
      </c>
    </row>
    <row r="409" spans="5:7" ht="45" hidden="1" x14ac:dyDescent="0.25">
      <c r="E409" s="268"/>
      <c r="F409" s="622" t="s">
        <v>202</v>
      </c>
      <c r="G409" s="622" t="s">
        <v>373</v>
      </c>
    </row>
    <row r="410" spans="5:7" ht="30" hidden="1" x14ac:dyDescent="0.25">
      <c r="E410" s="268"/>
      <c r="F410" s="622" t="s">
        <v>203</v>
      </c>
      <c r="G410" s="622" t="s">
        <v>384</v>
      </c>
    </row>
    <row r="411" spans="5:7" ht="30" hidden="1" x14ac:dyDescent="0.25">
      <c r="E411" s="268"/>
      <c r="F411" s="622" t="s">
        <v>204</v>
      </c>
      <c r="G411" s="622" t="s">
        <v>372</v>
      </c>
    </row>
    <row r="412" spans="5:7" ht="45" hidden="1" x14ac:dyDescent="0.25">
      <c r="E412" s="268"/>
      <c r="F412" s="622" t="s">
        <v>205</v>
      </c>
      <c r="G412" s="622" t="s">
        <v>376</v>
      </c>
    </row>
    <row r="413" spans="5:7" ht="45" hidden="1" x14ac:dyDescent="0.25">
      <c r="E413" s="268"/>
      <c r="F413" s="622" t="s">
        <v>206</v>
      </c>
      <c r="G413" s="622" t="s">
        <v>376</v>
      </c>
    </row>
    <row r="414" spans="5:7" ht="30" hidden="1" x14ac:dyDescent="0.25">
      <c r="E414" s="268"/>
      <c r="F414" s="622" t="s">
        <v>388</v>
      </c>
      <c r="G414" s="622" t="s">
        <v>372</v>
      </c>
    </row>
    <row r="415" spans="5:7" ht="45" hidden="1" x14ac:dyDescent="0.25">
      <c r="E415" s="268"/>
      <c r="F415" s="622" t="s">
        <v>207</v>
      </c>
      <c r="G415" s="622" t="s">
        <v>373</v>
      </c>
    </row>
    <row r="416" spans="5:7" ht="30" hidden="1" x14ac:dyDescent="0.25">
      <c r="E416" s="268"/>
      <c r="F416" s="622" t="s">
        <v>208</v>
      </c>
      <c r="G416" s="622" t="s">
        <v>372</v>
      </c>
    </row>
    <row r="417" spans="5:7" ht="30" hidden="1" x14ac:dyDescent="0.25">
      <c r="E417" s="268"/>
      <c r="F417" s="622" t="s">
        <v>209</v>
      </c>
      <c r="G417" s="622" t="s">
        <v>372</v>
      </c>
    </row>
    <row r="418" spans="5:7" ht="45" hidden="1" x14ac:dyDescent="0.25">
      <c r="E418" s="268"/>
      <c r="F418" s="622" t="s">
        <v>210</v>
      </c>
      <c r="G418" s="622" t="s">
        <v>373</v>
      </c>
    </row>
    <row r="419" spans="5:7" ht="30" hidden="1" x14ac:dyDescent="0.25">
      <c r="E419" s="268"/>
      <c r="F419" s="622" t="s">
        <v>211</v>
      </c>
      <c r="G419" s="622" t="s">
        <v>372</v>
      </c>
    </row>
    <row r="420" spans="5:7" ht="30" hidden="1" x14ac:dyDescent="0.25">
      <c r="E420" s="268"/>
      <c r="F420" s="622" t="s">
        <v>212</v>
      </c>
      <c r="G420" s="622" t="s">
        <v>372</v>
      </c>
    </row>
    <row r="421" spans="5:7" ht="45" hidden="1" x14ac:dyDescent="0.25">
      <c r="E421" s="268"/>
      <c r="F421" s="622" t="s">
        <v>213</v>
      </c>
      <c r="G421" s="622" t="s">
        <v>373</v>
      </c>
    </row>
    <row r="422" spans="5:7" ht="45" hidden="1" x14ac:dyDescent="0.25">
      <c r="E422" s="268"/>
      <c r="F422" s="622" t="s">
        <v>214</v>
      </c>
      <c r="G422" s="622" t="s">
        <v>373</v>
      </c>
    </row>
    <row r="423" spans="5:7" ht="30" hidden="1" x14ac:dyDescent="0.25">
      <c r="E423" s="268"/>
      <c r="F423" s="622" t="s">
        <v>215</v>
      </c>
      <c r="G423" s="622" t="s">
        <v>372</v>
      </c>
    </row>
    <row r="424" spans="5:7" ht="45" hidden="1" x14ac:dyDescent="0.25">
      <c r="E424" s="268"/>
      <c r="F424" s="622" t="s">
        <v>216</v>
      </c>
      <c r="G424" s="622" t="s">
        <v>373</v>
      </c>
    </row>
    <row r="425" spans="5:7" ht="30" hidden="1" x14ac:dyDescent="0.25">
      <c r="E425" s="268"/>
      <c r="F425" s="622" t="s">
        <v>217</v>
      </c>
      <c r="G425" s="622" t="s">
        <v>372</v>
      </c>
    </row>
    <row r="426" spans="5:7" ht="45" hidden="1" x14ac:dyDescent="0.25">
      <c r="E426" s="268"/>
      <c r="F426" s="622" t="s">
        <v>218</v>
      </c>
      <c r="G426" s="622" t="s">
        <v>373</v>
      </c>
    </row>
    <row r="427" spans="5:7" ht="45" hidden="1" x14ac:dyDescent="0.25">
      <c r="E427" s="268"/>
      <c r="F427" s="622" t="s">
        <v>219</v>
      </c>
      <c r="G427" s="622" t="s">
        <v>373</v>
      </c>
    </row>
    <row r="428" spans="5:7" ht="45" hidden="1" x14ac:dyDescent="0.25">
      <c r="E428" s="268"/>
      <c r="F428" s="622" t="s">
        <v>220</v>
      </c>
      <c r="G428" s="622" t="s">
        <v>376</v>
      </c>
    </row>
    <row r="429" spans="5:7" ht="45" hidden="1" x14ac:dyDescent="0.25">
      <c r="E429" s="268"/>
      <c r="F429" s="622" t="s">
        <v>221</v>
      </c>
      <c r="G429" s="622" t="s">
        <v>376</v>
      </c>
    </row>
    <row r="430" spans="5:7" ht="45" hidden="1" x14ac:dyDescent="0.25">
      <c r="E430" s="268"/>
      <c r="F430" s="622" t="s">
        <v>222</v>
      </c>
      <c r="G430" s="622" t="s">
        <v>376</v>
      </c>
    </row>
    <row r="431" spans="5:7" ht="45" hidden="1" x14ac:dyDescent="0.25">
      <c r="E431" s="268"/>
      <c r="F431" s="622" t="s">
        <v>223</v>
      </c>
      <c r="G431" s="622" t="s">
        <v>373</v>
      </c>
    </row>
    <row r="432" spans="5:7" ht="45" hidden="1" x14ac:dyDescent="0.25">
      <c r="E432" s="268"/>
      <c r="F432" s="622" t="s">
        <v>389</v>
      </c>
      <c r="G432" s="622" t="s">
        <v>373</v>
      </c>
    </row>
    <row r="433" spans="5:7" ht="45" hidden="1" x14ac:dyDescent="0.25">
      <c r="E433" s="268"/>
      <c r="F433" s="622" t="s">
        <v>224</v>
      </c>
      <c r="G433" s="622" t="s">
        <v>376</v>
      </c>
    </row>
    <row r="434" spans="5:7" ht="30" hidden="1" x14ac:dyDescent="0.25">
      <c r="E434" s="268"/>
      <c r="F434" s="622" t="s">
        <v>225</v>
      </c>
      <c r="G434" s="622" t="s">
        <v>372</v>
      </c>
    </row>
    <row r="435" spans="5:7" ht="30" hidden="1" x14ac:dyDescent="0.25">
      <c r="E435" s="268"/>
      <c r="F435" s="622" t="s">
        <v>390</v>
      </c>
      <c r="G435" s="622" t="s">
        <v>372</v>
      </c>
    </row>
    <row r="436" spans="5:7" ht="45" hidden="1" x14ac:dyDescent="0.25">
      <c r="E436" s="268"/>
      <c r="F436" s="622" t="s">
        <v>226</v>
      </c>
      <c r="G436" s="622" t="s">
        <v>373</v>
      </c>
    </row>
    <row r="437" spans="5:7" ht="45" hidden="1" x14ac:dyDescent="0.25">
      <c r="E437" s="268"/>
      <c r="F437" s="622" t="s">
        <v>227</v>
      </c>
      <c r="G437" s="622" t="s">
        <v>373</v>
      </c>
    </row>
    <row r="438" spans="5:7" ht="30" hidden="1" x14ac:dyDescent="0.25">
      <c r="E438" s="268"/>
      <c r="F438" s="622" t="s">
        <v>228</v>
      </c>
      <c r="G438" s="622" t="s">
        <v>372</v>
      </c>
    </row>
    <row r="439" spans="5:7" ht="45" hidden="1" x14ac:dyDescent="0.25">
      <c r="E439" s="268"/>
      <c r="F439" s="622" t="s">
        <v>229</v>
      </c>
      <c r="G439" s="622" t="s">
        <v>376</v>
      </c>
    </row>
    <row r="440" spans="5:7" ht="30" hidden="1" x14ac:dyDescent="0.25">
      <c r="E440" s="268"/>
      <c r="F440" s="622" t="s">
        <v>230</v>
      </c>
      <c r="G440" s="622" t="s">
        <v>372</v>
      </c>
    </row>
    <row r="441" spans="5:7" ht="45" hidden="1" x14ac:dyDescent="0.25">
      <c r="E441" s="268"/>
      <c r="F441" s="622" t="s">
        <v>231</v>
      </c>
      <c r="G441" s="622" t="s">
        <v>376</v>
      </c>
    </row>
    <row r="442" spans="5:7" ht="45" hidden="1" x14ac:dyDescent="0.25">
      <c r="E442" s="268"/>
      <c r="F442" s="622" t="s">
        <v>391</v>
      </c>
      <c r="G442" s="622" t="s">
        <v>373</v>
      </c>
    </row>
    <row r="443" spans="5:7" ht="45" hidden="1" x14ac:dyDescent="0.25">
      <c r="E443" s="268"/>
      <c r="F443" s="622" t="s">
        <v>232</v>
      </c>
      <c r="G443" s="622" t="s">
        <v>376</v>
      </c>
    </row>
    <row r="444" spans="5:7" ht="45" hidden="1" x14ac:dyDescent="0.25">
      <c r="E444" s="268"/>
      <c r="F444" s="622" t="s">
        <v>392</v>
      </c>
      <c r="G444" s="622" t="s">
        <v>373</v>
      </c>
    </row>
    <row r="445" spans="5:7" ht="45" hidden="1" x14ac:dyDescent="0.25">
      <c r="E445" s="268"/>
      <c r="F445" s="622" t="s">
        <v>233</v>
      </c>
      <c r="G445" s="622" t="s">
        <v>373</v>
      </c>
    </row>
    <row r="446" spans="5:7" ht="45" hidden="1" x14ac:dyDescent="0.25">
      <c r="E446" s="268"/>
      <c r="F446" s="622" t="s">
        <v>234</v>
      </c>
      <c r="G446" s="622" t="s">
        <v>376</v>
      </c>
    </row>
    <row r="447" spans="5:7" ht="45" hidden="1" x14ac:dyDescent="0.25">
      <c r="E447" s="268"/>
      <c r="F447" s="622" t="s">
        <v>235</v>
      </c>
      <c r="G447" s="622" t="s">
        <v>376</v>
      </c>
    </row>
    <row r="448" spans="5:7" ht="45" hidden="1" x14ac:dyDescent="0.25">
      <c r="E448" s="268"/>
      <c r="F448" s="622" t="s">
        <v>236</v>
      </c>
      <c r="G448" s="622" t="s">
        <v>373</v>
      </c>
    </row>
    <row r="449" spans="5:7" ht="45" hidden="1" x14ac:dyDescent="0.25">
      <c r="E449" s="268"/>
      <c r="F449" s="622" t="s">
        <v>237</v>
      </c>
      <c r="G449" s="622" t="s">
        <v>376</v>
      </c>
    </row>
    <row r="450" spans="5:7" ht="30" hidden="1" x14ac:dyDescent="0.25">
      <c r="E450" s="268"/>
      <c r="F450" s="622" t="s">
        <v>238</v>
      </c>
      <c r="G450" s="622" t="s">
        <v>372</v>
      </c>
    </row>
    <row r="451" spans="5:7" ht="45" hidden="1" x14ac:dyDescent="0.25">
      <c r="E451" s="268"/>
      <c r="F451" s="622" t="s">
        <v>393</v>
      </c>
      <c r="G451" s="622" t="s">
        <v>373</v>
      </c>
    </row>
    <row r="452" spans="5:7" ht="45" hidden="1" x14ac:dyDescent="0.25">
      <c r="E452" s="268"/>
      <c r="F452" s="622" t="s">
        <v>239</v>
      </c>
      <c r="G452" s="622" t="s">
        <v>373</v>
      </c>
    </row>
    <row r="453" spans="5:7" ht="45" hidden="1" x14ac:dyDescent="0.25">
      <c r="E453" s="268"/>
      <c r="F453" s="622" t="s">
        <v>240</v>
      </c>
      <c r="G453" s="622" t="s">
        <v>373</v>
      </c>
    </row>
    <row r="454" spans="5:7" ht="45" hidden="1" x14ac:dyDescent="0.25">
      <c r="E454" s="268"/>
      <c r="F454" s="622" t="s">
        <v>241</v>
      </c>
      <c r="G454" s="622" t="s">
        <v>376</v>
      </c>
    </row>
    <row r="455" spans="5:7" ht="30" hidden="1" x14ac:dyDescent="0.25">
      <c r="E455" s="268"/>
      <c r="F455" s="622" t="s">
        <v>242</v>
      </c>
      <c r="G455" s="622" t="s">
        <v>372</v>
      </c>
    </row>
    <row r="456" spans="5:7" ht="30" hidden="1" x14ac:dyDescent="0.25">
      <c r="E456" s="268"/>
      <c r="F456" s="622" t="s">
        <v>243</v>
      </c>
      <c r="G456" s="622" t="s">
        <v>372</v>
      </c>
    </row>
    <row r="457" spans="5:7" ht="45" hidden="1" x14ac:dyDescent="0.25">
      <c r="E457" s="268"/>
      <c r="F457" s="622" t="s">
        <v>244</v>
      </c>
      <c r="G457" s="622" t="s">
        <v>373</v>
      </c>
    </row>
    <row r="458" spans="5:7" ht="45" hidden="1" x14ac:dyDescent="0.25">
      <c r="E458" s="268"/>
      <c r="F458" s="622" t="s">
        <v>394</v>
      </c>
      <c r="G458" s="622" t="s">
        <v>373</v>
      </c>
    </row>
    <row r="459" spans="5:7" ht="30" hidden="1" x14ac:dyDescent="0.25">
      <c r="E459" s="268"/>
      <c r="F459" s="622" t="s">
        <v>245</v>
      </c>
      <c r="G459" s="622" t="s">
        <v>372</v>
      </c>
    </row>
    <row r="460" spans="5:7" ht="30" hidden="1" x14ac:dyDescent="0.25">
      <c r="E460" s="268"/>
      <c r="F460" s="622" t="s">
        <v>246</v>
      </c>
      <c r="G460" s="622" t="s">
        <v>372</v>
      </c>
    </row>
    <row r="461" spans="5:7" ht="30" hidden="1" x14ac:dyDescent="0.25">
      <c r="E461" s="268"/>
      <c r="F461" s="622" t="s">
        <v>247</v>
      </c>
      <c r="G461" s="622" t="s">
        <v>372</v>
      </c>
    </row>
    <row r="462" spans="5:7" ht="30" hidden="1" x14ac:dyDescent="0.25">
      <c r="E462" s="268"/>
      <c r="F462" s="622" t="s">
        <v>248</v>
      </c>
      <c r="G462" s="622" t="s">
        <v>372</v>
      </c>
    </row>
    <row r="463" spans="5:7" ht="30" hidden="1" x14ac:dyDescent="0.25">
      <c r="E463" s="268"/>
      <c r="F463" s="622" t="s">
        <v>249</v>
      </c>
      <c r="G463" s="622" t="s">
        <v>372</v>
      </c>
    </row>
    <row r="464" spans="5:7" ht="45" hidden="1" x14ac:dyDescent="0.25">
      <c r="E464" s="268"/>
      <c r="F464" s="622" t="s">
        <v>250</v>
      </c>
      <c r="G464" s="622" t="s">
        <v>376</v>
      </c>
    </row>
    <row r="465" spans="5:7" ht="30" hidden="1" x14ac:dyDescent="0.25">
      <c r="E465" s="268"/>
      <c r="F465" s="622" t="s">
        <v>251</v>
      </c>
      <c r="G465" s="622" t="s">
        <v>372</v>
      </c>
    </row>
    <row r="466" spans="5:7" ht="45" hidden="1" x14ac:dyDescent="0.25">
      <c r="E466" s="268"/>
      <c r="F466" s="622" t="s">
        <v>252</v>
      </c>
      <c r="G466" s="622" t="s">
        <v>373</v>
      </c>
    </row>
    <row r="467" spans="5:7" ht="45" hidden="1" x14ac:dyDescent="0.25">
      <c r="E467" s="268"/>
      <c r="F467" s="622" t="s">
        <v>253</v>
      </c>
      <c r="G467" s="622" t="s">
        <v>376</v>
      </c>
    </row>
    <row r="468" spans="5:7" ht="45" hidden="1" x14ac:dyDescent="0.25">
      <c r="E468" s="268"/>
      <c r="F468" s="622" t="s">
        <v>395</v>
      </c>
      <c r="G468" s="622" t="s">
        <v>376</v>
      </c>
    </row>
    <row r="469" spans="5:7" ht="30" hidden="1" x14ac:dyDescent="0.25">
      <c r="E469" s="268"/>
      <c r="F469" s="622" t="s">
        <v>254</v>
      </c>
      <c r="G469" s="622" t="s">
        <v>384</v>
      </c>
    </row>
    <row r="470" spans="5:7" ht="30" hidden="1" x14ac:dyDescent="0.25">
      <c r="E470" s="268"/>
      <c r="F470" s="622" t="s">
        <v>255</v>
      </c>
      <c r="G470" s="622" t="s">
        <v>372</v>
      </c>
    </row>
    <row r="471" spans="5:7" ht="30" hidden="1" x14ac:dyDescent="0.25">
      <c r="E471" s="268"/>
      <c r="F471" s="622" t="s">
        <v>256</v>
      </c>
      <c r="G471" s="622" t="s">
        <v>372</v>
      </c>
    </row>
    <row r="472" spans="5:7" ht="30" hidden="1" x14ac:dyDescent="0.25">
      <c r="E472" s="268"/>
      <c r="F472" s="622" t="s">
        <v>257</v>
      </c>
      <c r="G472" s="622" t="s">
        <v>372</v>
      </c>
    </row>
    <row r="473" spans="5:7" ht="30" hidden="1" x14ac:dyDescent="0.25">
      <c r="E473" s="268"/>
      <c r="F473" s="622" t="s">
        <v>258</v>
      </c>
      <c r="G473" s="622" t="s">
        <v>372</v>
      </c>
    </row>
    <row r="474" spans="5:7" ht="45" hidden="1" x14ac:dyDescent="0.25">
      <c r="E474" s="268"/>
      <c r="F474" s="622" t="s">
        <v>396</v>
      </c>
      <c r="G474" s="622" t="s">
        <v>376</v>
      </c>
    </row>
    <row r="475" spans="5:7" ht="45" hidden="1" x14ac:dyDescent="0.25">
      <c r="E475" s="268"/>
      <c r="F475" s="622" t="s">
        <v>259</v>
      </c>
      <c r="G475" s="622" t="s">
        <v>373</v>
      </c>
    </row>
    <row r="476" spans="5:7" ht="30" hidden="1" x14ac:dyDescent="0.25">
      <c r="E476" s="268"/>
      <c r="F476" s="622" t="s">
        <v>260</v>
      </c>
      <c r="G476" s="622" t="s">
        <v>372</v>
      </c>
    </row>
    <row r="477" spans="5:7" ht="45" hidden="1" x14ac:dyDescent="0.25">
      <c r="E477" s="268"/>
      <c r="F477" s="622" t="s">
        <v>261</v>
      </c>
      <c r="G477" s="622" t="s">
        <v>373</v>
      </c>
    </row>
    <row r="478" spans="5:7" ht="30" hidden="1" x14ac:dyDescent="0.25">
      <c r="E478" s="268"/>
      <c r="F478" s="622" t="s">
        <v>262</v>
      </c>
      <c r="G478" s="622" t="s">
        <v>372</v>
      </c>
    </row>
    <row r="479" spans="5:7" ht="30" hidden="1" x14ac:dyDescent="0.25">
      <c r="E479" s="268"/>
      <c r="F479" s="622" t="s">
        <v>263</v>
      </c>
      <c r="G479" s="622" t="s">
        <v>372</v>
      </c>
    </row>
    <row r="480" spans="5:7" ht="30" hidden="1" x14ac:dyDescent="0.25">
      <c r="E480" s="268"/>
      <c r="F480" s="622" t="s">
        <v>264</v>
      </c>
      <c r="G480" s="622" t="s">
        <v>372</v>
      </c>
    </row>
    <row r="481" spans="5:7" ht="45" hidden="1" x14ac:dyDescent="0.25">
      <c r="E481" s="268"/>
      <c r="F481" s="622" t="s">
        <v>265</v>
      </c>
      <c r="G481" s="622" t="s">
        <v>376</v>
      </c>
    </row>
    <row r="482" spans="5:7" ht="45" hidden="1" x14ac:dyDescent="0.25">
      <c r="E482" s="268"/>
      <c r="F482" s="622" t="s">
        <v>397</v>
      </c>
      <c r="G482" s="622" t="s">
        <v>373</v>
      </c>
    </row>
    <row r="483" spans="5:7" ht="45" hidden="1" x14ac:dyDescent="0.25">
      <c r="E483" s="268"/>
      <c r="F483" s="622" t="s">
        <v>266</v>
      </c>
      <c r="G483" s="622" t="s">
        <v>376</v>
      </c>
    </row>
    <row r="484" spans="5:7" ht="30" hidden="1" x14ac:dyDescent="0.25">
      <c r="E484" s="268"/>
      <c r="F484" s="622" t="s">
        <v>398</v>
      </c>
      <c r="G484" s="622" t="s">
        <v>372</v>
      </c>
    </row>
    <row r="485" spans="5:7" ht="30" hidden="1" x14ac:dyDescent="0.25">
      <c r="E485" s="268"/>
      <c r="F485" s="622" t="s">
        <v>267</v>
      </c>
      <c r="G485" s="622" t="s">
        <v>372</v>
      </c>
    </row>
    <row r="486" spans="5:7" ht="45" hidden="1" x14ac:dyDescent="0.25">
      <c r="E486" s="268"/>
      <c r="F486" s="622" t="s">
        <v>399</v>
      </c>
      <c r="G486" s="622" t="s">
        <v>376</v>
      </c>
    </row>
    <row r="487" spans="5:7" ht="45" hidden="1" x14ac:dyDescent="0.25">
      <c r="E487" s="268"/>
      <c r="F487" s="622" t="s">
        <v>400</v>
      </c>
      <c r="G487" s="622" t="s">
        <v>373</v>
      </c>
    </row>
    <row r="488" spans="5:7" ht="45" hidden="1" x14ac:dyDescent="0.25">
      <c r="E488" s="268"/>
      <c r="F488" s="622" t="s">
        <v>401</v>
      </c>
      <c r="G488" s="622" t="s">
        <v>376</v>
      </c>
    </row>
    <row r="489" spans="5:7" ht="30" hidden="1" x14ac:dyDescent="0.25">
      <c r="E489" s="268"/>
      <c r="F489" s="622" t="s">
        <v>268</v>
      </c>
      <c r="G489" s="622" t="s">
        <v>372</v>
      </c>
    </row>
    <row r="490" spans="5:7" ht="30" hidden="1" x14ac:dyDescent="0.25">
      <c r="E490" s="268"/>
      <c r="F490" s="622" t="s">
        <v>269</v>
      </c>
      <c r="G490" s="622" t="s">
        <v>372</v>
      </c>
    </row>
    <row r="491" spans="5:7" ht="30" hidden="1" x14ac:dyDescent="0.25">
      <c r="E491" s="268"/>
      <c r="F491" s="622" t="s">
        <v>270</v>
      </c>
      <c r="G491" s="622" t="s">
        <v>384</v>
      </c>
    </row>
    <row r="492" spans="5:7" ht="16.5" hidden="1" x14ac:dyDescent="0.25">
      <c r="E492" s="268"/>
    </row>
    <row r="493" spans="5:7" ht="16.5" hidden="1" x14ac:dyDescent="0.25">
      <c r="E493" s="268"/>
    </row>
    <row r="494" spans="5:7" ht="16.5" hidden="1" x14ac:dyDescent="0.25">
      <c r="E494" s="268"/>
    </row>
    <row r="495" spans="5:7" ht="16.5" hidden="1" x14ac:dyDescent="0.25">
      <c r="E495" s="268"/>
    </row>
    <row r="496" spans="5:7" ht="16.5" hidden="1" x14ac:dyDescent="0.25">
      <c r="E496" s="268"/>
    </row>
    <row r="497" spans="5:5" ht="16.5" hidden="1" x14ac:dyDescent="0.25">
      <c r="E497" s="268"/>
    </row>
    <row r="498" spans="5:5" ht="16.5" hidden="1" x14ac:dyDescent="0.25">
      <c r="E498" s="268"/>
    </row>
    <row r="499" spans="5:5" ht="16.5" hidden="1" x14ac:dyDescent="0.25">
      <c r="E499" s="268"/>
    </row>
    <row r="500" spans="5:5" ht="16.5" hidden="1" x14ac:dyDescent="0.25">
      <c r="E500" s="268"/>
    </row>
    <row r="501" spans="5:5" ht="16.5" hidden="1" x14ac:dyDescent="0.25">
      <c r="E501" s="268"/>
    </row>
    <row r="502" spans="5:5" ht="16.5" hidden="1" x14ac:dyDescent="0.25">
      <c r="E502" s="268"/>
    </row>
    <row r="503" spans="5:5" ht="16.5" hidden="1" x14ac:dyDescent="0.25">
      <c r="E503" s="268"/>
    </row>
    <row r="504" spans="5:5" ht="16.5" hidden="1" x14ac:dyDescent="0.25">
      <c r="E504" s="268"/>
    </row>
    <row r="505" spans="5:5" ht="16.5" hidden="1" x14ac:dyDescent="0.25">
      <c r="E505" s="268"/>
    </row>
    <row r="506" spans="5:5" ht="16.5" hidden="1" x14ac:dyDescent="0.25">
      <c r="E506" s="268"/>
    </row>
    <row r="507" spans="5:5" ht="16.5" hidden="1" x14ac:dyDescent="0.25">
      <c r="E507" s="268"/>
    </row>
    <row r="508" spans="5:5" ht="16.5" hidden="1" x14ac:dyDescent="0.25">
      <c r="E508" s="268"/>
    </row>
    <row r="509" spans="5:5" ht="16.5" hidden="1" x14ac:dyDescent="0.25">
      <c r="E509" s="268"/>
    </row>
    <row r="510" spans="5:5" ht="16.5" hidden="1" x14ac:dyDescent="0.25">
      <c r="E510" s="268"/>
    </row>
    <row r="511" spans="5:5" ht="16.5" hidden="1" x14ac:dyDescent="0.25">
      <c r="E511" s="268"/>
    </row>
    <row r="512" spans="5:5" ht="16.5" hidden="1" x14ac:dyDescent="0.25">
      <c r="E512" s="268"/>
    </row>
  </sheetData>
  <sheetProtection algorithmName="SHA-512" hashValue="gQ8nwWvjkHO76/JKUPyvgxwKv+vzdHftGuXB1F879SLlUrYyjQNV0+myL4L6E7MmX4WoE4hav+Ruip8VSsbmkg==" saltValue="41i9Up7ruj5Xqpsq/3f44Q==" spinCount="100000" sheet="1" selectLockedCells="1" autoFilter="0"/>
  <autoFilter ref="C11:O310"/>
  <mergeCells count="4">
    <mergeCell ref="C3:L3"/>
    <mergeCell ref="C9:M9"/>
    <mergeCell ref="D7:L7"/>
    <mergeCell ref="D5:L5"/>
  </mergeCells>
  <conditionalFormatting sqref="O12:O310">
    <cfRule type="expression" dxfId="36" priority="3" stopIfTrue="1">
      <formula>O12&gt;IF($G12="HEI",INDIRECT("'AWARD DETAILS - RULES'!$G$12"),INDIRECT("'AWARD DETAILS - RULES'!$G$13"))</formula>
    </cfRule>
  </conditionalFormatting>
  <conditionalFormatting sqref="C12:M310">
    <cfRule type="expression" dxfId="35" priority="15" stopIfTrue="1">
      <formula>AND(C12="",$N12&lt;&gt;0)</formula>
    </cfRule>
  </conditionalFormatting>
  <conditionalFormatting sqref="F12:F310">
    <cfRule type="expression" dxfId="34" priority="2" stopIfTrue="1">
      <formula>AND(F12="",$N12&lt;&gt;0)</formula>
    </cfRule>
  </conditionalFormatting>
  <conditionalFormatting sqref="E12">
    <cfRule type="expression" dxfId="33" priority="1" stopIfTrue="1">
      <formula>AND(E12="",$N12&lt;&gt;0)</formula>
    </cfRule>
  </conditionalFormatting>
  <dataValidations count="3">
    <dataValidation type="decimal" operator="greaterThanOrEqual" allowBlank="1" showInputMessage="1" showErrorMessage="1" errorTitle="Direct costs - staff posts" error="Please enter a full numeric value in £'s only." sqref="M40:M46 L12:L103 M12:M30">
      <formula1>0</formula1>
    </dataValidation>
    <dataValidation type="list" allowBlank="1" showInputMessage="1" showErrorMessage="1" sqref="D12:D310">
      <formula1>$B$315:$B$335</formula1>
    </dataValidation>
    <dataValidation type="list" allowBlank="1" showInputMessage="1" showErrorMessage="1" sqref="I12:I310">
      <formula1>$G$315:$G$321</formula1>
    </dataValidation>
  </dataValidations>
  <pageMargins left="0.7" right="0.7" top="0.75" bottom="0.75" header="0.3" footer="0.3"/>
  <pageSetup paperSize="9" scale="47" orientation="portrait" r:id="rId1"/>
  <ignoredErrors>
    <ignoredError sqref="E13:E310 O12:O310" unlocked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IU425"/>
  <sheetViews>
    <sheetView showGridLines="0" topLeftCell="I34" zoomScale="70" zoomScaleNormal="70" workbookViewId="0">
      <selection activeCell="L51" sqref="L51"/>
    </sheetView>
  </sheetViews>
  <sheetFormatPr defaultColWidth="0" defaultRowHeight="15" x14ac:dyDescent="0.25"/>
  <cols>
    <col min="1" max="2" width="1.7109375" customWidth="1"/>
    <col min="3" max="6" width="20.7109375" customWidth="1"/>
    <col min="7" max="7" width="20.7109375" style="16" customWidth="1"/>
    <col min="8" max="8" width="20.7109375" customWidth="1"/>
    <col min="9" max="9" width="24.140625" style="185" customWidth="1"/>
    <col min="10" max="10" width="20.7109375" style="189" customWidth="1"/>
    <col min="11" max="11" width="20.7109375" customWidth="1"/>
    <col min="12" max="12" width="11.28515625" customWidth="1"/>
    <col min="13" max="14" width="11.28515625" style="185" customWidth="1"/>
    <col min="15" max="15" width="11.28515625" style="189" customWidth="1"/>
    <col min="16" max="17" width="11.28515625" customWidth="1"/>
    <col min="18" max="19" width="11.28515625" style="185" customWidth="1"/>
    <col min="20" max="20" width="11.28515625" style="189" customWidth="1"/>
    <col min="21" max="22" width="11.28515625" customWidth="1"/>
    <col min="23" max="24" width="11.28515625" style="185" customWidth="1"/>
    <col min="25" max="25" width="11.28515625" style="189" customWidth="1"/>
    <col min="26" max="27" width="11.28515625" customWidth="1"/>
    <col min="28" max="29" width="11.28515625" style="185" customWidth="1"/>
    <col min="30" max="30" width="11.28515625" style="189" customWidth="1"/>
    <col min="31" max="31" width="11.28515625" customWidth="1"/>
    <col min="32" max="32" width="11.28515625" style="63" customWidth="1"/>
    <col min="33" max="35" width="11.28515625" customWidth="1"/>
    <col min="36" max="36" width="14.5703125" customWidth="1"/>
    <col min="37" max="37" width="11.28515625" bestFit="1" customWidth="1"/>
    <col min="38" max="39" width="1.7109375" customWidth="1"/>
    <col min="40" max="40" width="17.5703125" hidden="1" customWidth="1"/>
    <col min="41" max="255" width="3.140625" hidden="1" customWidth="1"/>
  </cols>
  <sheetData>
    <row r="1" spans="2:40" ht="8.1" customHeight="1" x14ac:dyDescent="0.25">
      <c r="AD1" s="191"/>
      <c r="AE1" s="5"/>
      <c r="AF1" s="5"/>
    </row>
    <row r="2" spans="2:40" ht="8.1" customHeight="1" thickBot="1" x14ac:dyDescent="0.3">
      <c r="B2" s="13"/>
      <c r="C2" s="13"/>
      <c r="D2" s="13"/>
      <c r="E2" s="13"/>
      <c r="F2" s="13"/>
      <c r="G2" s="17"/>
      <c r="H2" s="13"/>
      <c r="I2" s="186"/>
      <c r="J2" s="188"/>
      <c r="K2" s="13"/>
      <c r="L2" s="13"/>
      <c r="M2" s="186"/>
      <c r="N2" s="186"/>
      <c r="O2" s="188"/>
      <c r="P2" s="13"/>
      <c r="Q2" s="13"/>
      <c r="R2" s="186"/>
      <c r="S2" s="186"/>
      <c r="T2" s="188"/>
      <c r="U2" s="13"/>
      <c r="V2" s="13"/>
      <c r="W2" s="186"/>
      <c r="X2" s="186"/>
      <c r="Y2" s="188"/>
      <c r="Z2" s="13"/>
      <c r="AA2" s="13"/>
      <c r="AB2" s="186"/>
      <c r="AC2" s="186"/>
      <c r="AD2" s="188"/>
      <c r="AE2" s="64"/>
      <c r="AF2" s="64"/>
      <c r="AG2" s="64"/>
      <c r="AH2" s="64"/>
      <c r="AI2" s="64"/>
      <c r="AJ2" s="258"/>
      <c r="AK2" s="258"/>
      <c r="AL2" s="258"/>
    </row>
    <row r="3" spans="2:40" ht="16.5" thickBot="1" x14ac:dyDescent="0.3">
      <c r="B3" s="13"/>
      <c r="C3" s="697" t="s">
        <v>512</v>
      </c>
      <c r="D3" s="698"/>
      <c r="E3" s="698"/>
      <c r="F3" s="698"/>
      <c r="G3" s="698"/>
      <c r="H3" s="698"/>
      <c r="I3" s="698"/>
      <c r="J3" s="734"/>
      <c r="K3" s="734"/>
      <c r="L3" s="734"/>
      <c r="M3" s="734"/>
      <c r="N3" s="734"/>
      <c r="O3" s="735"/>
      <c r="P3" s="13"/>
      <c r="Q3" s="13"/>
      <c r="R3" s="186"/>
      <c r="S3" s="186"/>
      <c r="T3" s="188"/>
      <c r="U3" s="13"/>
      <c r="V3" s="13"/>
      <c r="W3" s="186"/>
      <c r="X3" s="186"/>
      <c r="Y3" s="188"/>
      <c r="Z3" s="13"/>
      <c r="AA3" s="13"/>
      <c r="AB3" s="186"/>
      <c r="AC3" s="186"/>
      <c r="AD3" s="188"/>
      <c r="AE3" s="64"/>
      <c r="AF3" s="64"/>
      <c r="AG3" s="64"/>
      <c r="AH3" s="64"/>
      <c r="AI3" s="64"/>
      <c r="AJ3" s="298"/>
      <c r="AK3" s="258"/>
      <c r="AL3" s="258"/>
    </row>
    <row r="4" spans="2:40" ht="8.1" customHeight="1" thickBot="1" x14ac:dyDescent="0.3">
      <c r="B4" s="13"/>
      <c r="C4" s="13"/>
      <c r="D4" s="13"/>
      <c r="E4" s="13"/>
      <c r="F4" s="13"/>
      <c r="G4" s="17"/>
      <c r="H4" s="13"/>
      <c r="I4" s="186"/>
      <c r="J4" s="188"/>
      <c r="K4" s="13"/>
      <c r="L4" s="13"/>
      <c r="M4" s="186"/>
      <c r="N4" s="186"/>
      <c r="O4" s="188"/>
      <c r="P4" s="13"/>
      <c r="Q4" s="13"/>
      <c r="R4" s="186"/>
      <c r="S4" s="186"/>
      <c r="T4" s="188"/>
      <c r="U4" s="13"/>
      <c r="V4" s="13"/>
      <c r="W4" s="186"/>
      <c r="X4" s="186"/>
      <c r="Y4" s="188"/>
      <c r="Z4" s="13"/>
      <c r="AA4" s="13"/>
      <c r="AB4" s="186"/>
      <c r="AC4" s="186"/>
      <c r="AD4" s="188"/>
      <c r="AE4" s="64"/>
      <c r="AF4" s="64"/>
      <c r="AG4" s="64"/>
      <c r="AH4" s="64"/>
      <c r="AI4" s="64"/>
      <c r="AJ4" s="298"/>
      <c r="AK4" s="258"/>
      <c r="AL4" s="258"/>
    </row>
    <row r="5" spans="2:40" ht="15.75" thickBot="1" x14ac:dyDescent="0.3">
      <c r="B5" s="13"/>
      <c r="C5" s="7" t="s">
        <v>107</v>
      </c>
      <c r="D5" s="728" t="str">
        <f>IF('START - AWARD DETAILS'!$D$13="","",'START - AWARD DETAILS'!$D$13)</f>
        <v>ENHANCE: Scaling-up Care for Perinatal Depression through Technological Enhancements to the 'Thinking Healthy Programme'</v>
      </c>
      <c r="E5" s="729"/>
      <c r="F5" s="729"/>
      <c r="G5" s="729"/>
      <c r="H5" s="729"/>
      <c r="I5" s="729"/>
      <c r="J5" s="729"/>
      <c r="K5" s="729"/>
      <c r="L5" s="729"/>
      <c r="M5" s="729"/>
      <c r="N5" s="729"/>
      <c r="O5" s="730"/>
      <c r="P5" s="13"/>
      <c r="Q5" s="13"/>
      <c r="R5" s="186"/>
      <c r="S5" s="186"/>
      <c r="T5" s="188"/>
      <c r="U5" s="13"/>
      <c r="V5" s="13"/>
      <c r="W5" s="186"/>
      <c r="X5" s="186"/>
      <c r="Y5" s="188"/>
      <c r="Z5" s="13"/>
      <c r="AA5" s="13"/>
      <c r="AB5" s="186"/>
      <c r="AC5" s="186"/>
      <c r="AD5" s="188"/>
      <c r="AE5" s="64"/>
      <c r="AF5" s="64"/>
      <c r="AG5" s="64"/>
      <c r="AH5" s="64"/>
      <c r="AI5" s="64"/>
      <c r="AJ5" s="298"/>
      <c r="AK5" s="258"/>
      <c r="AL5" s="258"/>
    </row>
    <row r="6" spans="2:40" ht="8.1" customHeight="1" thickBot="1" x14ac:dyDescent="0.3">
      <c r="B6" s="13"/>
      <c r="C6" s="13"/>
      <c r="D6" s="13"/>
      <c r="E6" s="13"/>
      <c r="F6" s="13"/>
      <c r="G6" s="17"/>
      <c r="H6" s="13"/>
      <c r="I6" s="186"/>
      <c r="J6" s="188"/>
      <c r="K6" s="13"/>
      <c r="L6" s="13"/>
      <c r="M6" s="186"/>
      <c r="N6" s="186"/>
      <c r="O6" s="188"/>
      <c r="P6" s="13"/>
      <c r="Q6" s="13"/>
      <c r="R6" s="186"/>
      <c r="S6" s="186"/>
      <c r="T6" s="188"/>
      <c r="U6" s="13"/>
      <c r="V6" s="13"/>
      <c r="W6" s="186"/>
      <c r="X6" s="186"/>
      <c r="Y6" s="188"/>
      <c r="Z6" s="13"/>
      <c r="AA6" s="13"/>
      <c r="AB6" s="186"/>
      <c r="AC6" s="186"/>
      <c r="AD6" s="188"/>
      <c r="AE6" s="64"/>
      <c r="AF6" s="64"/>
      <c r="AG6" s="64"/>
      <c r="AH6" s="64"/>
      <c r="AI6" s="64"/>
      <c r="AJ6" s="298"/>
      <c r="AK6" s="258"/>
      <c r="AL6" s="258"/>
    </row>
    <row r="7" spans="2:40" ht="15.75" thickBot="1" x14ac:dyDescent="0.3">
      <c r="B7" s="13"/>
      <c r="C7" s="7" t="s">
        <v>0</v>
      </c>
      <c r="D7" s="739" t="str">
        <f>IF('START - AWARD DETAILS'!$D$14="","",'START - AWARD DETAILS'!$D$14)</f>
        <v>NIHR200817</v>
      </c>
      <c r="E7" s="740"/>
      <c r="F7" s="740"/>
      <c r="G7" s="740"/>
      <c r="H7" s="740"/>
      <c r="I7" s="740"/>
      <c r="J7" s="740"/>
      <c r="K7" s="740"/>
      <c r="L7" s="740"/>
      <c r="M7" s="740"/>
      <c r="N7" s="740"/>
      <c r="O7" s="741"/>
      <c r="P7" s="13"/>
      <c r="Q7" s="13"/>
      <c r="R7" s="186"/>
      <c r="S7" s="186"/>
      <c r="T7" s="188"/>
      <c r="U7" s="13"/>
      <c r="V7" s="13"/>
      <c r="W7" s="186"/>
      <c r="X7" s="186"/>
      <c r="Y7" s="188"/>
      <c r="Z7" s="13"/>
      <c r="AA7" s="13"/>
      <c r="AB7" s="186"/>
      <c r="AC7" s="186"/>
      <c r="AD7" s="188"/>
      <c r="AE7" s="64"/>
      <c r="AF7" s="64"/>
      <c r="AG7" s="64"/>
      <c r="AH7" s="64"/>
      <c r="AI7" s="64"/>
      <c r="AJ7" s="298"/>
      <c r="AK7" s="258"/>
      <c r="AL7" s="258"/>
    </row>
    <row r="8" spans="2:40" ht="8.1" customHeight="1" thickBot="1" x14ac:dyDescent="0.3">
      <c r="B8" s="13"/>
      <c r="C8" s="13"/>
      <c r="D8" s="13"/>
      <c r="E8" s="13"/>
      <c r="F8" s="13"/>
      <c r="G8" s="17"/>
      <c r="H8" s="13"/>
      <c r="I8" s="186"/>
      <c r="J8" s="188"/>
      <c r="K8" s="13"/>
      <c r="L8" s="13"/>
      <c r="M8" s="186"/>
      <c r="N8" s="186"/>
      <c r="O8" s="188"/>
      <c r="P8" s="13"/>
      <c r="Q8" s="13"/>
      <c r="R8" s="186"/>
      <c r="S8" s="186"/>
      <c r="T8" s="188"/>
      <c r="U8" s="13"/>
      <c r="V8" s="13"/>
      <c r="W8" s="186"/>
      <c r="X8" s="186"/>
      <c r="Y8" s="188"/>
      <c r="Z8" s="13"/>
      <c r="AA8" s="13"/>
      <c r="AB8" s="186"/>
      <c r="AC8" s="186"/>
      <c r="AD8" s="188"/>
      <c r="AE8" s="64"/>
      <c r="AF8" s="64"/>
      <c r="AG8" s="64"/>
      <c r="AH8" s="64"/>
      <c r="AI8" s="64"/>
      <c r="AJ8" s="298"/>
      <c r="AK8" s="258"/>
      <c r="AL8" s="258"/>
    </row>
    <row r="9" spans="2:40" ht="300" customHeight="1" thickBot="1" x14ac:dyDescent="0.3">
      <c r="B9" s="13"/>
      <c r="C9" s="736" t="s">
        <v>517</v>
      </c>
      <c r="D9" s="737"/>
      <c r="E9" s="737"/>
      <c r="F9" s="737"/>
      <c r="G9" s="737"/>
      <c r="H9" s="737"/>
      <c r="I9" s="737"/>
      <c r="J9" s="737"/>
      <c r="K9" s="737"/>
      <c r="L9" s="737"/>
      <c r="M9" s="737"/>
      <c r="N9" s="737"/>
      <c r="O9" s="738"/>
      <c r="P9" s="13"/>
      <c r="Q9" s="13"/>
      <c r="R9" s="186"/>
      <c r="S9" s="186"/>
      <c r="T9" s="188"/>
      <c r="U9" s="13"/>
      <c r="V9" s="13"/>
      <c r="W9" s="186"/>
      <c r="X9" s="186"/>
      <c r="Y9" s="188"/>
      <c r="Z9" s="13"/>
      <c r="AA9" s="13"/>
      <c r="AB9" s="186"/>
      <c r="AC9" s="186"/>
      <c r="AD9" s="188"/>
      <c r="AE9" s="64"/>
      <c r="AF9" s="64"/>
      <c r="AG9" s="64"/>
      <c r="AH9" s="64"/>
      <c r="AI9" s="64"/>
      <c r="AJ9" s="298"/>
      <c r="AK9" s="258"/>
      <c r="AL9" s="258"/>
    </row>
    <row r="10" spans="2:40" ht="8.1" customHeight="1" x14ac:dyDescent="0.25">
      <c r="B10" s="13"/>
      <c r="C10" s="13"/>
      <c r="D10" s="13"/>
      <c r="E10" s="13"/>
      <c r="F10" s="13"/>
      <c r="G10" s="17"/>
      <c r="H10" s="13"/>
      <c r="I10" s="186"/>
      <c r="J10" s="188"/>
      <c r="K10" s="13"/>
      <c r="L10" s="13"/>
      <c r="M10" s="186"/>
      <c r="N10" s="186"/>
      <c r="O10" s="188"/>
      <c r="P10" s="13"/>
      <c r="Q10" s="13"/>
      <c r="R10" s="186"/>
      <c r="S10" s="186"/>
      <c r="T10" s="188"/>
      <c r="U10" s="13"/>
      <c r="V10" s="13"/>
      <c r="W10" s="186"/>
      <c r="X10" s="186"/>
      <c r="Y10" s="188"/>
      <c r="Z10" s="13"/>
      <c r="AA10" s="13"/>
      <c r="AB10" s="186"/>
      <c r="AC10" s="186"/>
      <c r="AD10" s="188"/>
      <c r="AE10" s="64"/>
      <c r="AF10" s="64"/>
      <c r="AG10" s="64"/>
      <c r="AH10" s="64"/>
      <c r="AI10" s="64"/>
      <c r="AJ10" s="298"/>
      <c r="AK10" s="258"/>
      <c r="AL10" s="258"/>
    </row>
    <row r="11" spans="2:40" ht="8.1" customHeight="1" thickBot="1" x14ac:dyDescent="0.3">
      <c r="B11" s="13"/>
      <c r="C11" s="13"/>
      <c r="D11" s="13"/>
      <c r="E11" s="13"/>
      <c r="F11" s="13"/>
      <c r="G11" s="17"/>
      <c r="H11" s="13"/>
      <c r="I11" s="186"/>
      <c r="J11" s="188"/>
      <c r="K11" s="13"/>
      <c r="L11" s="13"/>
      <c r="M11" s="186"/>
      <c r="N11" s="186"/>
      <c r="O11" s="188"/>
      <c r="P11" s="13"/>
      <c r="Q11" s="13"/>
      <c r="R11" s="186"/>
      <c r="S11" s="186"/>
      <c r="T11" s="188"/>
      <c r="U11" s="13"/>
      <c r="V11" s="13"/>
      <c r="W11" s="186"/>
      <c r="X11" s="186"/>
      <c r="Y11" s="188"/>
      <c r="Z11" s="13"/>
      <c r="AA11" s="13"/>
      <c r="AB11" s="186"/>
      <c r="AC11" s="186"/>
      <c r="AD11" s="188"/>
      <c r="AE11" s="64"/>
      <c r="AF11" s="64"/>
      <c r="AG11" s="64"/>
      <c r="AH11" s="64"/>
      <c r="AI11" s="64"/>
      <c r="AJ11" s="298"/>
      <c r="AK11" s="258"/>
      <c r="AL11" s="258"/>
    </row>
    <row r="12" spans="2:40" s="99" customFormat="1" ht="50.1" customHeight="1" thickBot="1" x14ac:dyDescent="0.3">
      <c r="B12" s="109"/>
      <c r="C12" s="464" t="s">
        <v>402</v>
      </c>
      <c r="D12" s="146" t="s">
        <v>417</v>
      </c>
      <c r="E12" s="146" t="s">
        <v>404</v>
      </c>
      <c r="F12" s="465" t="s">
        <v>403</v>
      </c>
      <c r="G12" s="146" t="s">
        <v>409</v>
      </c>
      <c r="H12" s="146" t="s">
        <v>408</v>
      </c>
      <c r="I12" s="146" t="s">
        <v>426</v>
      </c>
      <c r="J12" s="146" t="s">
        <v>19</v>
      </c>
      <c r="K12" s="466" t="s">
        <v>316</v>
      </c>
      <c r="L12" s="467" t="s">
        <v>341</v>
      </c>
      <c r="M12" s="468" t="s">
        <v>31</v>
      </c>
      <c r="N12" s="469" t="s">
        <v>32</v>
      </c>
      <c r="O12" s="469" t="s">
        <v>362</v>
      </c>
      <c r="P12" s="470" t="s">
        <v>347</v>
      </c>
      <c r="Q12" s="470" t="s">
        <v>342</v>
      </c>
      <c r="R12" s="468" t="s">
        <v>34</v>
      </c>
      <c r="S12" s="469" t="s">
        <v>35</v>
      </c>
      <c r="T12" s="469" t="s">
        <v>366</v>
      </c>
      <c r="U12" s="470" t="s">
        <v>36</v>
      </c>
      <c r="V12" s="470" t="s">
        <v>343</v>
      </c>
      <c r="W12" s="471" t="s">
        <v>37</v>
      </c>
      <c r="X12" s="469" t="s">
        <v>38</v>
      </c>
      <c r="Y12" s="469" t="s">
        <v>363</v>
      </c>
      <c r="Z12" s="470" t="s">
        <v>346</v>
      </c>
      <c r="AA12" s="472" t="s">
        <v>344</v>
      </c>
      <c r="AB12" s="468" t="s">
        <v>39</v>
      </c>
      <c r="AC12" s="469" t="s">
        <v>40</v>
      </c>
      <c r="AD12" s="469" t="s">
        <v>364</v>
      </c>
      <c r="AE12" s="470" t="s">
        <v>41</v>
      </c>
      <c r="AF12" s="470" t="s">
        <v>345</v>
      </c>
      <c r="AG12" s="473" t="s">
        <v>42</v>
      </c>
      <c r="AH12" s="469" t="s">
        <v>43</v>
      </c>
      <c r="AI12" s="474" t="s">
        <v>365</v>
      </c>
      <c r="AJ12" s="475" t="s">
        <v>49</v>
      </c>
      <c r="AK12" s="476" t="s">
        <v>325</v>
      </c>
      <c r="AL12" s="252"/>
      <c r="AN12" s="99">
        <v>0</v>
      </c>
    </row>
    <row r="13" spans="2:40" s="99" customFormat="1" ht="26.25" x14ac:dyDescent="0.25">
      <c r="B13" s="109"/>
      <c r="C13" s="452" t="str">
        <f>IF('1. Staff Posts and Salaries'!C12="","",'1. Staff Posts and Salaries'!C12)</f>
        <v>Duolao Wang</v>
      </c>
      <c r="D13" s="453" t="str">
        <f>IF('1. Staff Posts and Salaries'!D12="","",'1. Staff Posts and Salaries'!D12)</f>
        <v>Liverpool School of Tropical Medicine</v>
      </c>
      <c r="E13" s="454" t="str">
        <f>IF('1. Staff Posts and Salaries'!E12="","",'1. Staff Posts and Salaries'!E12)</f>
        <v>HEI (UK)</v>
      </c>
      <c r="F13" s="454" t="str">
        <f>IF('1. Staff Posts and Salaries'!F12="","",'1. Staff Posts and Salaries'!F12)</f>
        <v>United Kingdom</v>
      </c>
      <c r="G13" s="454" t="str">
        <f>IF('1. Staff Posts and Salaries'!G12="","",'1. Staff Posts and Salaries'!G12)</f>
        <v>No</v>
      </c>
      <c r="H13" s="454" t="str">
        <f>IF('1. Staff Posts and Salaries'!H12="","",'1. Staff Posts and Salaries'!H12)</f>
        <v>N/A</v>
      </c>
      <c r="I13" s="454" t="str">
        <f>IF('1. Staff Posts and Salaries'!I12="","",'1. Staff Posts and Salaries'!I12)</f>
        <v>Research Staff</v>
      </c>
      <c r="J13" s="454" t="str">
        <f>IF('1. Staff Posts and Salaries'!J12="","",'1. Staff Posts and Salaries'!J12)</f>
        <v>Co-Investigator</v>
      </c>
      <c r="K13" s="455">
        <f>IF('1. Staff Posts and Salaries'!O12="","",'1. Staff Posts and Salaries'!O12)</f>
        <v>0.8</v>
      </c>
      <c r="L13" s="456">
        <v>0.2</v>
      </c>
      <c r="M13" s="457">
        <v>12</v>
      </c>
      <c r="N13" s="458">
        <f t="shared" ref="N13:N29" si="0">IFERROR(L13*M13/12,0)</f>
        <v>0.20000000000000004</v>
      </c>
      <c r="O13" s="459">
        <f>IFERROR('1. Staff Posts and Salaries'!N12/12*'2. Annual Costs of Staff Posts'!L13*'2. Annual Costs of Staff Posts'!M13*K13,0)</f>
        <v>16835.040000000005</v>
      </c>
      <c r="P13" s="623">
        <v>0</v>
      </c>
      <c r="Q13" s="456">
        <v>0.2</v>
      </c>
      <c r="R13" s="457">
        <v>12</v>
      </c>
      <c r="S13" s="458">
        <f t="shared" ref="S13:S18" si="1">IFERROR(Q13*R13/12,0)</f>
        <v>0.20000000000000004</v>
      </c>
      <c r="T13" s="459">
        <f>IFERROR('1. Staff Posts and Salaries'!N12*(1+SUM(P13))/12*'2. Annual Costs of Staff Posts'!Q13*'2. Annual Costs of Staff Posts'!R13*K13,0)</f>
        <v>16835.040000000005</v>
      </c>
      <c r="U13" s="460">
        <v>0</v>
      </c>
      <c r="V13" s="456">
        <v>0.2</v>
      </c>
      <c r="W13" s="457">
        <v>12</v>
      </c>
      <c r="X13" s="458">
        <f>IFERROR(V13*W13/12,0)</f>
        <v>0.20000000000000004</v>
      </c>
      <c r="Y13" s="459">
        <f>IFERROR('1. Staff Posts and Salaries'!N12*(1+SUM(P13))*(1+SUM(U13))/12*'2. Annual Costs of Staff Posts'!V13*'2. Annual Costs of Staff Posts'!W13*K13,0)</f>
        <v>16835.040000000005</v>
      </c>
      <c r="Z13" s="460">
        <v>0</v>
      </c>
      <c r="AA13" s="456">
        <v>0.2</v>
      </c>
      <c r="AB13" s="457">
        <v>12</v>
      </c>
      <c r="AC13" s="458">
        <f>IFERROR(AA13*AB13/12,0)</f>
        <v>0.20000000000000004</v>
      </c>
      <c r="AD13" s="459">
        <f>IFERROR('1. Staff Posts and Salaries'!N12*(1+SUM(P13))*(1+SUM(U13))*(1+SUM(Z13))/12*'2. Annual Costs of Staff Posts'!AA13*'2. Annual Costs of Staff Posts'!AB13*K13,0)</f>
        <v>16835.040000000005</v>
      </c>
      <c r="AE13" s="460">
        <v>0</v>
      </c>
      <c r="AF13" s="456">
        <v>0</v>
      </c>
      <c r="AG13" s="457">
        <v>0</v>
      </c>
      <c r="AH13" s="458">
        <f>IFERROR(AF13*AG13/12,0)</f>
        <v>0</v>
      </c>
      <c r="AI13" s="461">
        <f>IFERROR('1. Staff Posts and Salaries'!N12*(1+SUM(P13))*(1+SUM(U13))*(1+SUM(Z13))*(1+SUM(AE13))/12*'2. Annual Costs of Staff Posts'!AF13*'2. Annual Costs of Staff Posts'!AG13*K13,0)</f>
        <v>0</v>
      </c>
      <c r="AJ13" s="462">
        <f t="shared" ref="AJ13:AK15" si="2">AH13+AC13+X13+S13+N13</f>
        <v>0.80000000000000016</v>
      </c>
      <c r="AK13" s="463">
        <f>AI13+AD13+Y13+T13+O13</f>
        <v>67340.160000000018</v>
      </c>
      <c r="AL13" s="252"/>
      <c r="AN13" s="361">
        <f>IF(COUNTIF(I$12:I13,I13)=1,AN12+1,AN12)</f>
        <v>1</v>
      </c>
    </row>
    <row r="14" spans="2:40" s="99" customFormat="1" ht="26.25" x14ac:dyDescent="0.25">
      <c r="B14" s="109"/>
      <c r="C14" s="232" t="str">
        <f>IF('1. Staff Posts and Salaries'!C13="","",'1. Staff Posts and Salaries'!C13)</f>
        <v>Jahangir Khan</v>
      </c>
      <c r="D14" s="410" t="str">
        <f>IF('1. Staff Posts and Salaries'!D13="","",'1. Staff Posts and Salaries'!D13)</f>
        <v>Liverpool School of Tropical Medicine</v>
      </c>
      <c r="E14" s="100" t="str">
        <f>IF('1. Staff Posts and Salaries'!E13="","",'1. Staff Posts and Salaries'!E13)</f>
        <v>HEI (UK)</v>
      </c>
      <c r="F14" s="100" t="str">
        <f>IF('1. Staff Posts and Salaries'!F13="","",'1. Staff Posts and Salaries'!F13)</f>
        <v>United Kingdom</v>
      </c>
      <c r="G14" s="100" t="str">
        <f>IF('1. Staff Posts and Salaries'!G13="","",'1. Staff Posts and Salaries'!G13)</f>
        <v>No</v>
      </c>
      <c r="H14" s="100" t="str">
        <f>IF('1. Staff Posts and Salaries'!H13="","",'1. Staff Posts and Salaries'!H13)</f>
        <v>N/A</v>
      </c>
      <c r="I14" s="100" t="str">
        <f>IF('1. Staff Posts and Salaries'!I13="","",'1. Staff Posts and Salaries'!I13)</f>
        <v>Research Staff</v>
      </c>
      <c r="J14" s="100" t="str">
        <f>IF('1. Staff Posts and Salaries'!J13="","",'1. Staff Posts and Salaries'!J13)</f>
        <v>Co-Investigator</v>
      </c>
      <c r="K14" s="227">
        <f>IF('1. Staff Posts and Salaries'!O13="","",'1. Staff Posts and Salaries'!O13)</f>
        <v>0.8</v>
      </c>
      <c r="L14" s="314">
        <v>0.1</v>
      </c>
      <c r="M14" s="315">
        <v>12</v>
      </c>
      <c r="N14" s="316">
        <f t="shared" si="0"/>
        <v>0.10000000000000002</v>
      </c>
      <c r="O14" s="317">
        <f>IFERROR('1. Staff Posts and Salaries'!N13/12*'2. Annual Costs of Staff Posts'!L14*'2. Annual Costs of Staff Posts'!M14*K14,0)</f>
        <v>5597.04</v>
      </c>
      <c r="P14" s="460">
        <v>0</v>
      </c>
      <c r="Q14" s="314">
        <v>0.1</v>
      </c>
      <c r="R14" s="315">
        <v>12</v>
      </c>
      <c r="S14" s="316">
        <f t="shared" si="1"/>
        <v>0.10000000000000002</v>
      </c>
      <c r="T14" s="317">
        <f>IFERROR('1. Staff Posts and Salaries'!N13*(1+SUM(P14))/12*'2. Annual Costs of Staff Posts'!Q14*'2. Annual Costs of Staff Posts'!R14*K14,0)</f>
        <v>5597.04</v>
      </c>
      <c r="U14" s="318">
        <v>0</v>
      </c>
      <c r="V14" s="314">
        <v>0.1</v>
      </c>
      <c r="W14" s="315">
        <v>12</v>
      </c>
      <c r="X14" s="316">
        <f>IFERROR(V14*W14/12,0)</f>
        <v>0.10000000000000002</v>
      </c>
      <c r="Y14" s="317">
        <f>IFERROR('1. Staff Posts and Salaries'!N13*(1+SUM(P14))*(1+SUM(U14))/12*'2. Annual Costs of Staff Posts'!V14*'2. Annual Costs of Staff Posts'!W14*K14,0)</f>
        <v>5597.04</v>
      </c>
      <c r="Z14" s="318">
        <v>0</v>
      </c>
      <c r="AA14" s="314">
        <v>0.1</v>
      </c>
      <c r="AB14" s="315">
        <v>12</v>
      </c>
      <c r="AC14" s="316">
        <f>IFERROR(AA14*AB14/12,0)</f>
        <v>0.10000000000000002</v>
      </c>
      <c r="AD14" s="317">
        <f>IFERROR('1. Staff Posts and Salaries'!N13*(1+SUM(P14))*(1+SUM(U14))*(1+SUM(Z14))/12*'2. Annual Costs of Staff Posts'!AA14*'2. Annual Costs of Staff Posts'!AB14*K14,0)</f>
        <v>5597.04</v>
      </c>
      <c r="AE14" s="318">
        <v>0</v>
      </c>
      <c r="AF14" s="314">
        <v>0</v>
      </c>
      <c r="AG14" s="315">
        <v>0</v>
      </c>
      <c r="AH14" s="316">
        <f>IFERROR(AF14*AG14/12,0)</f>
        <v>0</v>
      </c>
      <c r="AI14" s="446">
        <f>IFERROR('1. Staff Posts and Salaries'!N13*(1+SUM(P14))*(1+SUM(U14))*(1+SUM(Z14))*(1+SUM(AE14))/12*'2. Annual Costs of Staff Posts'!AF14*'2. Annual Costs of Staff Posts'!AG14*K14,0)</f>
        <v>0</v>
      </c>
      <c r="AJ14" s="450">
        <f t="shared" si="2"/>
        <v>0.40000000000000008</v>
      </c>
      <c r="AK14" s="448">
        <f t="shared" si="2"/>
        <v>22388.16</v>
      </c>
      <c r="AL14" s="252"/>
      <c r="AN14" s="361">
        <f>IF(COUNTIF(I$12:I14,I14)=1,AN13+1,AN13)</f>
        <v>1</v>
      </c>
    </row>
    <row r="15" spans="2:40" s="99" customFormat="1" ht="39" x14ac:dyDescent="0.25">
      <c r="B15" s="109"/>
      <c r="C15" s="232" t="str">
        <f>IF('1. Staff Posts and Salaries'!C14="","",'1. Staff Posts and Salaries'!C14)</f>
        <v>Abid Malik</v>
      </c>
      <c r="D15" s="410" t="str">
        <f>IF('1. Staff Posts and Salaries'!D14="","",'1. Staff Posts and Salaries'!D14)</f>
        <v>Human Development Research Foundation</v>
      </c>
      <c r="E15" s="100" t="str">
        <f>IF('1. Staff Posts and Salaries'!E14="","",'1. Staff Posts and Salaries'!E14)</f>
        <v>Research institute (ODA Eligible)</v>
      </c>
      <c r="F15" s="100" t="str">
        <f>IF('1. Staff Posts and Salaries'!F14="","",'1. Staff Posts and Salaries'!F14)</f>
        <v>Pakistan</v>
      </c>
      <c r="G15" s="100" t="str">
        <f>IF('1. Staff Posts and Salaries'!G14="","",'1. Staff Posts and Salaries'!G14)</f>
        <v>Yes</v>
      </c>
      <c r="H15" s="100" t="str">
        <f>IF('1. Staff Posts and Salaries'!H14="","",'1. Staff Posts and Salaries'!H14)</f>
        <v>Lower Middle Income Countries and Territories</v>
      </c>
      <c r="I15" s="100" t="str">
        <f>IF('1. Staff Posts and Salaries'!I14="","",'1. Staff Posts and Salaries'!I14)</f>
        <v>Research Staff</v>
      </c>
      <c r="J15" s="100" t="str">
        <f>IF('1. Staff Posts and Salaries'!J14="","",'1. Staff Posts and Salaries'!J14)</f>
        <v>Co-Investigator</v>
      </c>
      <c r="K15" s="227">
        <f>IF('1. Staff Posts and Salaries'!O14="","",'1. Staff Posts and Salaries'!O14)</f>
        <v>1</v>
      </c>
      <c r="L15" s="314">
        <v>0.5</v>
      </c>
      <c r="M15" s="315">
        <v>12</v>
      </c>
      <c r="N15" s="316">
        <f t="shared" si="0"/>
        <v>0.5</v>
      </c>
      <c r="O15" s="317">
        <f>IFERROR('1. Staff Posts and Salaries'!N14/12*'2. Annual Costs of Staff Posts'!L15*'2. Annual Costs of Staff Posts'!M15*K15,0)</f>
        <v>18000</v>
      </c>
      <c r="P15" s="460">
        <v>0</v>
      </c>
      <c r="Q15" s="314">
        <v>0.5</v>
      </c>
      <c r="R15" s="315">
        <v>12</v>
      </c>
      <c r="S15" s="316">
        <f t="shared" si="1"/>
        <v>0.5</v>
      </c>
      <c r="T15" s="317">
        <f>IFERROR('1. Staff Posts and Salaries'!N14*(1+SUM(P15))/12*'2. Annual Costs of Staff Posts'!Q15*'2. Annual Costs of Staff Posts'!R15*K15,0)</f>
        <v>18000</v>
      </c>
      <c r="U15" s="318">
        <v>0</v>
      </c>
      <c r="V15" s="314">
        <v>0.5</v>
      </c>
      <c r="W15" s="315">
        <v>12</v>
      </c>
      <c r="X15" s="316">
        <f>IFERROR(V15*W15/12,0)</f>
        <v>0.5</v>
      </c>
      <c r="Y15" s="317">
        <f>IFERROR('1. Staff Posts and Salaries'!N14*(1+SUM(P15))*(1+SUM(U15))/12*'2. Annual Costs of Staff Posts'!V15*'2. Annual Costs of Staff Posts'!W15*K15,0)</f>
        <v>18000</v>
      </c>
      <c r="Z15" s="318">
        <v>0</v>
      </c>
      <c r="AA15" s="314">
        <v>0.5</v>
      </c>
      <c r="AB15" s="315">
        <v>12</v>
      </c>
      <c r="AC15" s="316">
        <f>IFERROR(AA15*AB15/12,0)</f>
        <v>0.5</v>
      </c>
      <c r="AD15" s="317">
        <f>IFERROR('1. Staff Posts and Salaries'!N14*(1+SUM(P15))*(1+SUM(U15))*(1+SUM(Z15))/12*'2. Annual Costs of Staff Posts'!AA15*'2. Annual Costs of Staff Posts'!AB15*K15,0)</f>
        <v>18000</v>
      </c>
      <c r="AE15" s="318">
        <v>0</v>
      </c>
      <c r="AF15" s="314">
        <v>0</v>
      </c>
      <c r="AG15" s="315">
        <v>0</v>
      </c>
      <c r="AH15" s="316">
        <f>IFERROR(AF15*AG15/12,0)</f>
        <v>0</v>
      </c>
      <c r="AI15" s="446">
        <f>IFERROR('1. Staff Posts and Salaries'!N14*(1+SUM(P15))*(1+SUM(U15))*(1+SUM(Z15))*(1+SUM(AE15))/12*'2. Annual Costs of Staff Posts'!AF15*'2. Annual Costs of Staff Posts'!AG15*K15,0)</f>
        <v>0</v>
      </c>
      <c r="AJ15" s="450">
        <f t="shared" si="2"/>
        <v>2</v>
      </c>
      <c r="AK15" s="448">
        <f t="shared" si="2"/>
        <v>72000</v>
      </c>
      <c r="AL15" s="252"/>
      <c r="AN15" s="361">
        <f>IF(COUNTIF(I$12:I15,I15)=1,AN14+1,AN14)</f>
        <v>1</v>
      </c>
    </row>
    <row r="16" spans="2:40" s="143" customFormat="1" ht="39" x14ac:dyDescent="0.25">
      <c r="B16" s="252"/>
      <c r="C16" s="628" t="str">
        <f>IF('1. Staff Posts and Salaries'!C15="","",'1. Staff Posts and Salaries'!C15)</f>
        <v>Najia Atif</v>
      </c>
      <c r="D16" s="629" t="str">
        <f>IF('1. Staff Posts and Salaries'!D15="","",'1. Staff Posts and Salaries'!D15)</f>
        <v>Human Development Research Foundation</v>
      </c>
      <c r="E16" s="630" t="str">
        <f>IF('1. Staff Posts and Salaries'!E15="","",'1. Staff Posts and Salaries'!E15)</f>
        <v>Research institute (ODA Eligible)</v>
      </c>
      <c r="F16" s="630" t="str">
        <f>IF('1. Staff Posts and Salaries'!F15="","",'1. Staff Posts and Salaries'!F15)</f>
        <v>Pakistan</v>
      </c>
      <c r="G16" s="630" t="str">
        <f>IF('1. Staff Posts and Salaries'!G15="","",'1. Staff Posts and Salaries'!G15)</f>
        <v>Yes</v>
      </c>
      <c r="H16" s="630" t="str">
        <f>IF('1. Staff Posts and Salaries'!H15="","",'1. Staff Posts and Salaries'!H15)</f>
        <v>Lower Middle Income Countries and Territories</v>
      </c>
      <c r="I16" s="630" t="str">
        <f>IF('1. Staff Posts and Salaries'!I15="","",'1. Staff Posts and Salaries'!I15)</f>
        <v>Research Staff</v>
      </c>
      <c r="J16" s="630" t="str">
        <f>IF('1. Staff Posts and Salaries'!J15="","",'1. Staff Posts and Salaries'!J15)</f>
        <v>Co-Investigator</v>
      </c>
      <c r="K16" s="631">
        <f>IF('1. Staff Posts and Salaries'!O15="","",'1. Staff Posts and Salaries'!O15)</f>
        <v>1</v>
      </c>
      <c r="L16" s="624">
        <v>0.5</v>
      </c>
      <c r="M16" s="625">
        <v>12</v>
      </c>
      <c r="N16" s="632">
        <f t="shared" si="0"/>
        <v>0.5</v>
      </c>
      <c r="O16" s="633">
        <f>IFERROR('1. Staff Posts and Salaries'!N15/12*'2. Annual Costs of Staff Posts'!L16*'2. Annual Costs of Staff Posts'!M16*K16,0)</f>
        <v>18000</v>
      </c>
      <c r="P16" s="626">
        <v>0</v>
      </c>
      <c r="Q16" s="624">
        <v>0.5</v>
      </c>
      <c r="R16" s="625">
        <v>12</v>
      </c>
      <c r="S16" s="632">
        <f t="shared" si="1"/>
        <v>0.5</v>
      </c>
      <c r="T16" s="633">
        <f>IFERROR('1. Staff Posts and Salaries'!N15*(1+SUM(P16))/12*'2. Annual Costs of Staff Posts'!Q16*'2. Annual Costs of Staff Posts'!R16*K16,0)</f>
        <v>18000</v>
      </c>
      <c r="U16" s="627">
        <v>0</v>
      </c>
      <c r="V16" s="624">
        <v>0.5</v>
      </c>
      <c r="W16" s="625">
        <v>12</v>
      </c>
      <c r="X16" s="632">
        <f t="shared" ref="X16:X114" si="3">IFERROR(V16*W16/12,0)</f>
        <v>0.5</v>
      </c>
      <c r="Y16" s="633">
        <f>IFERROR('1. Staff Posts and Salaries'!N15*(1+SUM(P16))*(1+SUM(U16))/12*'2. Annual Costs of Staff Posts'!V16*'2. Annual Costs of Staff Posts'!W16*K16,0)</f>
        <v>18000</v>
      </c>
      <c r="Z16" s="627">
        <v>0</v>
      </c>
      <c r="AA16" s="624">
        <v>0.5</v>
      </c>
      <c r="AB16" s="625">
        <v>12</v>
      </c>
      <c r="AC16" s="632">
        <f t="shared" ref="AC16:AC114" si="4">IFERROR(AA16*AB16/12,0)</f>
        <v>0.5</v>
      </c>
      <c r="AD16" s="633">
        <f>IFERROR('1. Staff Posts and Salaries'!N15*(1+SUM(P16))*(1+SUM(U16))*(1+SUM(Z16))/12*'2. Annual Costs of Staff Posts'!AA16*'2. Annual Costs of Staff Posts'!AB16*K16,0)</f>
        <v>18000</v>
      </c>
      <c r="AE16" s="627">
        <v>0</v>
      </c>
      <c r="AF16" s="624">
        <v>0</v>
      </c>
      <c r="AG16" s="625">
        <v>0</v>
      </c>
      <c r="AH16" s="632">
        <f t="shared" ref="AH16:AH114" si="5">IFERROR(AF16*AG16/12,0)</f>
        <v>0</v>
      </c>
      <c r="AI16" s="634">
        <f>IFERROR('1. Staff Posts and Salaries'!N15*(1+SUM(P16))*(1+SUM(U16))*(1+SUM(Z16))*(1+SUM(AE16))/12*'2. Annual Costs of Staff Posts'!AF16*'2. Annual Costs of Staff Posts'!AG16*K16,0)</f>
        <v>0</v>
      </c>
      <c r="AJ16" s="635">
        <f t="shared" ref="AJ16:AJ114" si="6">AH16+AC16+X16+S16+N16</f>
        <v>2</v>
      </c>
      <c r="AK16" s="636">
        <f t="shared" ref="AK16:AK114" si="7">AI16+AD16+Y16+T16+O16</f>
        <v>72000</v>
      </c>
      <c r="AL16" s="252"/>
    </row>
    <row r="17" spans="2:38" s="99" customFormat="1" ht="39" x14ac:dyDescent="0.25">
      <c r="B17" s="109"/>
      <c r="C17" s="232" t="str">
        <f>IF('1. Staff Posts and Salaries'!C16="","",'1. Staff Posts and Salaries'!C16)</f>
        <v>Siham Sikander</v>
      </c>
      <c r="D17" s="410" t="str">
        <f>IF('1. Staff Posts and Salaries'!D16="","",'1. Staff Posts and Salaries'!D16)</f>
        <v>Human Development Research Foundation</v>
      </c>
      <c r="E17" s="100" t="str">
        <f>IF('1. Staff Posts and Salaries'!E16="","",'1. Staff Posts and Salaries'!E16)</f>
        <v>Research institute (ODA Eligible)</v>
      </c>
      <c r="F17" s="100" t="str">
        <f>IF('1. Staff Posts and Salaries'!F16="","",'1. Staff Posts and Salaries'!F16)</f>
        <v>Pakistan</v>
      </c>
      <c r="G17" s="100" t="str">
        <f>IF('1. Staff Posts and Salaries'!G16="","",'1. Staff Posts and Salaries'!G16)</f>
        <v>Yes</v>
      </c>
      <c r="H17" s="100" t="str">
        <f>IF('1. Staff Posts and Salaries'!H16="","",'1. Staff Posts and Salaries'!H16)</f>
        <v>Lower Middle Income Countries and Territories</v>
      </c>
      <c r="I17" s="100" t="str">
        <f>IF('1. Staff Posts and Salaries'!I16="","",'1. Staff Posts and Salaries'!I16)</f>
        <v>Research Staff</v>
      </c>
      <c r="J17" s="100" t="str">
        <f>IF('1. Staff Posts and Salaries'!J16="","",'1. Staff Posts and Salaries'!J16)</f>
        <v>Co-Investigator</v>
      </c>
      <c r="K17" s="227">
        <f>IF('1. Staff Posts and Salaries'!O16="","",'1. Staff Posts and Salaries'!O16)</f>
        <v>1</v>
      </c>
      <c r="L17" s="314">
        <v>0.1</v>
      </c>
      <c r="M17" s="315">
        <v>12</v>
      </c>
      <c r="N17" s="316">
        <f t="shared" si="0"/>
        <v>0.10000000000000002</v>
      </c>
      <c r="O17" s="317">
        <f>IFERROR('1. Staff Posts and Salaries'!N16/12*'2. Annual Costs of Staff Posts'!L17*'2. Annual Costs of Staff Posts'!M17*K17,0)</f>
        <v>3600</v>
      </c>
      <c r="P17" s="460">
        <v>0</v>
      </c>
      <c r="Q17" s="314">
        <v>0.1</v>
      </c>
      <c r="R17" s="315">
        <v>12</v>
      </c>
      <c r="S17" s="316">
        <f t="shared" si="1"/>
        <v>0.10000000000000002</v>
      </c>
      <c r="T17" s="317">
        <f>IFERROR('1. Staff Posts and Salaries'!N16*(1+SUM(P17))/12*'2. Annual Costs of Staff Posts'!Q17*'2. Annual Costs of Staff Posts'!R17*K17,0)</f>
        <v>3600</v>
      </c>
      <c r="U17" s="318">
        <v>0</v>
      </c>
      <c r="V17" s="314">
        <v>0.1</v>
      </c>
      <c r="W17" s="315">
        <v>12</v>
      </c>
      <c r="X17" s="316">
        <f t="shared" ref="X17:X64" si="8">IFERROR(V17*W17/12,0)</f>
        <v>0.10000000000000002</v>
      </c>
      <c r="Y17" s="317">
        <f>IFERROR('1. Staff Posts and Salaries'!N16*(1+SUM(P17))*(1+SUM(U17))/12*'2. Annual Costs of Staff Posts'!V17*'2. Annual Costs of Staff Posts'!W17*K17,0)</f>
        <v>3600</v>
      </c>
      <c r="Z17" s="318">
        <v>0</v>
      </c>
      <c r="AA17" s="314">
        <v>0.1</v>
      </c>
      <c r="AB17" s="315">
        <v>12</v>
      </c>
      <c r="AC17" s="316">
        <f t="shared" ref="AC17:AC64" si="9">IFERROR(AA17*AB17/12,0)</f>
        <v>0.10000000000000002</v>
      </c>
      <c r="AD17" s="317">
        <f>IFERROR('1. Staff Posts and Salaries'!N16*(1+SUM(P17))*(1+SUM(U17))*(1+SUM(Z17))/12*'2. Annual Costs of Staff Posts'!AA17*'2. Annual Costs of Staff Posts'!AB17*K17,0)</f>
        <v>3600</v>
      </c>
      <c r="AE17" s="318">
        <v>0</v>
      </c>
      <c r="AF17" s="314">
        <v>0</v>
      </c>
      <c r="AG17" s="315">
        <v>0</v>
      </c>
      <c r="AH17" s="316">
        <f t="shared" ref="AH17:AH64" si="10">IFERROR(AF17*AG17/12,0)</f>
        <v>0</v>
      </c>
      <c r="AI17" s="446">
        <f>IFERROR('1. Staff Posts and Salaries'!N16*(1+SUM(P17))*(1+SUM(U17))*(1+SUM(Z17))*(1+SUM(AE17))/12*'2. Annual Costs of Staff Posts'!AF17*'2. Annual Costs of Staff Posts'!AG17*K17,0)</f>
        <v>0</v>
      </c>
      <c r="AJ17" s="450">
        <f t="shared" ref="AJ17:AJ64" si="11">AH17+AC17+X17+S17+N17</f>
        <v>0.40000000000000008</v>
      </c>
      <c r="AK17" s="448">
        <f t="shared" ref="AK17:AK64" si="12">AI17+AD17+Y17+T17+O17</f>
        <v>14400</v>
      </c>
      <c r="AL17" s="252"/>
    </row>
    <row r="18" spans="2:38" s="99" customFormat="1" ht="39" x14ac:dyDescent="0.25">
      <c r="B18" s="109"/>
      <c r="C18" s="232" t="str">
        <f>IF('1. Staff Posts and Salaries'!C17="","",'1. Staff Posts and Salaries'!C17)</f>
        <v>TBC 1</v>
      </c>
      <c r="D18" s="410" t="str">
        <f>IF('1. Staff Posts and Salaries'!D17="","",'1. Staff Posts and Salaries'!D17)</f>
        <v>Human Development Research Foundation</v>
      </c>
      <c r="E18" s="100" t="str">
        <f>IF('1. Staff Posts and Salaries'!E17="","",'1. Staff Posts and Salaries'!E17)</f>
        <v>Research institute (ODA Eligible)</v>
      </c>
      <c r="F18" s="100" t="str">
        <f>IF('1. Staff Posts and Salaries'!F17="","",'1. Staff Posts and Salaries'!F17)</f>
        <v>Pakistan</v>
      </c>
      <c r="G18" s="100" t="str">
        <f>IF('1. Staff Posts and Salaries'!G17="","",'1. Staff Posts and Salaries'!G17)</f>
        <v>Yes</v>
      </c>
      <c r="H18" s="100" t="str">
        <f>IF('1. Staff Posts and Salaries'!H17="","",'1. Staff Posts and Salaries'!H17)</f>
        <v>Lower Middle Income Countries and Territories</v>
      </c>
      <c r="I18" s="100" t="str">
        <f>IF('1. Staff Posts and Salaries'!I17="","",'1. Staff Posts and Salaries'!I17)</f>
        <v>Research Support Staff</v>
      </c>
      <c r="J18" s="100" t="str">
        <f>IF('1. Staff Posts and Salaries'!J17="","",'1. Staff Posts and Salaries'!J17)</f>
        <v>Research Associate (Interventions)</v>
      </c>
      <c r="K18" s="227">
        <f>IF('1. Staff Posts and Salaries'!O17="","",'1. Staff Posts and Salaries'!O17)</f>
        <v>1</v>
      </c>
      <c r="L18" s="314">
        <v>1</v>
      </c>
      <c r="M18" s="315">
        <v>12</v>
      </c>
      <c r="N18" s="316">
        <f t="shared" si="0"/>
        <v>1</v>
      </c>
      <c r="O18" s="317">
        <f>IFERROR('1. Staff Posts and Salaries'!N17/12*'2. Annual Costs of Staff Posts'!L18*'2. Annual Costs of Staff Posts'!M18*K18,0)</f>
        <v>9600</v>
      </c>
      <c r="P18" s="460">
        <v>0</v>
      </c>
      <c r="Q18" s="314">
        <v>1</v>
      </c>
      <c r="R18" s="315">
        <v>12</v>
      </c>
      <c r="S18" s="316">
        <f t="shared" si="1"/>
        <v>1</v>
      </c>
      <c r="T18" s="317">
        <f>IFERROR('1. Staff Posts and Salaries'!N17*(1+SUM(P18))/12*'2. Annual Costs of Staff Posts'!Q18*'2. Annual Costs of Staff Posts'!R18*K18,0)</f>
        <v>9600</v>
      </c>
      <c r="U18" s="318">
        <v>0</v>
      </c>
      <c r="V18" s="314">
        <v>0</v>
      </c>
      <c r="W18" s="315">
        <v>0</v>
      </c>
      <c r="X18" s="316">
        <f t="shared" si="8"/>
        <v>0</v>
      </c>
      <c r="Y18" s="317">
        <f>IFERROR('1. Staff Posts and Salaries'!N17*(1+SUM(P18))*(1+SUM(U18))/12*'2. Annual Costs of Staff Posts'!V18*'2. Annual Costs of Staff Posts'!W18*K18,0)</f>
        <v>0</v>
      </c>
      <c r="Z18" s="318">
        <v>0</v>
      </c>
      <c r="AA18" s="314">
        <v>0</v>
      </c>
      <c r="AB18" s="315">
        <v>0</v>
      </c>
      <c r="AC18" s="316">
        <f t="shared" si="9"/>
        <v>0</v>
      </c>
      <c r="AD18" s="317">
        <f>IFERROR('1. Staff Posts and Salaries'!N17*(1+SUM(P18))*(1+SUM(U18))*(1+SUM(Z18))/12*'2. Annual Costs of Staff Posts'!AA18*'2. Annual Costs of Staff Posts'!AB18*K18,0)</f>
        <v>0</v>
      </c>
      <c r="AE18" s="318">
        <v>0</v>
      </c>
      <c r="AF18" s="314">
        <v>0</v>
      </c>
      <c r="AG18" s="315">
        <v>0</v>
      </c>
      <c r="AH18" s="316">
        <f t="shared" si="10"/>
        <v>0</v>
      </c>
      <c r="AI18" s="446">
        <f>IFERROR('1. Staff Posts and Salaries'!N17*(1+SUM(P18))*(1+SUM(U18))*(1+SUM(Z18))*(1+SUM(AE18))/12*'2. Annual Costs of Staff Posts'!AF18*'2. Annual Costs of Staff Posts'!AG18*K18,0)</f>
        <v>0</v>
      </c>
      <c r="AJ18" s="450">
        <f t="shared" si="11"/>
        <v>2</v>
      </c>
      <c r="AK18" s="448">
        <f t="shared" si="12"/>
        <v>19200</v>
      </c>
      <c r="AL18" s="252"/>
    </row>
    <row r="19" spans="2:38" s="99" customFormat="1" ht="39" x14ac:dyDescent="0.25">
      <c r="B19" s="109"/>
      <c r="C19" s="232" t="str">
        <f>IF('1. Staff Posts and Salaries'!C18="","",'1. Staff Posts and Salaries'!C18)</f>
        <v>TBC 2</v>
      </c>
      <c r="D19" s="410" t="str">
        <f>IF('1. Staff Posts and Salaries'!D18="","",'1. Staff Posts and Salaries'!D18)</f>
        <v>Human Development Research Foundation</v>
      </c>
      <c r="E19" s="100" t="str">
        <f>IF('1. Staff Posts and Salaries'!E18="","",'1. Staff Posts and Salaries'!E18)</f>
        <v>Research institute (ODA Eligible)</v>
      </c>
      <c r="F19" s="100" t="str">
        <f>IF('1. Staff Posts and Salaries'!F18="","",'1. Staff Posts and Salaries'!F18)</f>
        <v>Pakistan</v>
      </c>
      <c r="G19" s="100" t="str">
        <f>IF('1. Staff Posts and Salaries'!G18="","",'1. Staff Posts and Salaries'!G18)</f>
        <v>Yes</v>
      </c>
      <c r="H19" s="100" t="str">
        <f>IF('1. Staff Posts and Salaries'!H18="","",'1. Staff Posts and Salaries'!H18)</f>
        <v>Lower Middle Income Countries and Territories</v>
      </c>
      <c r="I19" s="100" t="str">
        <f>IF('1. Staff Posts and Salaries'!I18="","",'1. Staff Posts and Salaries'!I18)</f>
        <v>Research Support Staff</v>
      </c>
      <c r="J19" s="100" t="str">
        <f>IF('1. Staff Posts and Salaries'!J18="","",'1. Staff Posts and Salaries'!J18)</f>
        <v>Research Associate (Interventions)</v>
      </c>
      <c r="K19" s="227">
        <f>IF('1. Staff Posts and Salaries'!O18="","",'1. Staff Posts and Salaries'!O18)</f>
        <v>1</v>
      </c>
      <c r="L19" s="314">
        <v>1</v>
      </c>
      <c r="M19" s="315">
        <v>12</v>
      </c>
      <c r="N19" s="316">
        <f t="shared" si="0"/>
        <v>1</v>
      </c>
      <c r="O19" s="317">
        <f>IFERROR('1. Staff Posts and Salaries'!N18/12*'2. Annual Costs of Staff Posts'!L19*'2. Annual Costs of Staff Posts'!M19*K19,0)</f>
        <v>9600</v>
      </c>
      <c r="P19" s="318">
        <v>0</v>
      </c>
      <c r="Q19" s="314">
        <v>1</v>
      </c>
      <c r="R19" s="315">
        <v>12</v>
      </c>
      <c r="S19" s="316">
        <f t="shared" ref="S19:S64" si="13">IFERROR(Q19*R19/12,0)</f>
        <v>1</v>
      </c>
      <c r="T19" s="317">
        <f>IFERROR('1. Staff Posts and Salaries'!N18*(1+SUM(P19))/12*'2. Annual Costs of Staff Posts'!Q19*'2. Annual Costs of Staff Posts'!R19*K19,0)</f>
        <v>9600</v>
      </c>
      <c r="U19" s="318">
        <v>0</v>
      </c>
      <c r="V19" s="314">
        <v>0</v>
      </c>
      <c r="W19" s="315">
        <v>0</v>
      </c>
      <c r="X19" s="316">
        <f t="shared" si="8"/>
        <v>0</v>
      </c>
      <c r="Y19" s="317">
        <f>IFERROR('1. Staff Posts and Salaries'!N18*(1+SUM(P19))*(1+SUM(U19))/12*'2. Annual Costs of Staff Posts'!V19*'2. Annual Costs of Staff Posts'!W19*K19,0)</f>
        <v>0</v>
      </c>
      <c r="Z19" s="318">
        <v>0</v>
      </c>
      <c r="AA19" s="314">
        <v>0</v>
      </c>
      <c r="AB19" s="315">
        <v>0</v>
      </c>
      <c r="AC19" s="316">
        <f t="shared" si="9"/>
        <v>0</v>
      </c>
      <c r="AD19" s="317">
        <f>IFERROR('1. Staff Posts and Salaries'!N18*(1+SUM(P19))*(1+SUM(U19))*(1+SUM(Z19))/12*'2. Annual Costs of Staff Posts'!AA19*'2. Annual Costs of Staff Posts'!AB19*K19,0)</f>
        <v>0</v>
      </c>
      <c r="AE19" s="318">
        <v>0</v>
      </c>
      <c r="AF19" s="314">
        <v>0</v>
      </c>
      <c r="AG19" s="315">
        <v>0</v>
      </c>
      <c r="AH19" s="316">
        <f t="shared" si="10"/>
        <v>0</v>
      </c>
      <c r="AI19" s="446">
        <f>IFERROR('1. Staff Posts and Salaries'!N18*(1+SUM(P19))*(1+SUM(U19))*(1+SUM(Z19))*(1+SUM(AE19))/12*'2. Annual Costs of Staff Posts'!AF19*'2. Annual Costs of Staff Posts'!AG19*K19,0)</f>
        <v>0</v>
      </c>
      <c r="AJ19" s="450">
        <f t="shared" si="11"/>
        <v>2</v>
      </c>
      <c r="AK19" s="448">
        <f t="shared" si="12"/>
        <v>19200</v>
      </c>
      <c r="AL19" s="252"/>
    </row>
    <row r="20" spans="2:38" s="99" customFormat="1" ht="39" x14ac:dyDescent="0.25">
      <c r="B20" s="109"/>
      <c r="C20" s="232" t="str">
        <f>IF('1. Staff Posts and Salaries'!C19="","",'1. Staff Posts and Salaries'!C19)</f>
        <v>TBC 3</v>
      </c>
      <c r="D20" s="410" t="str">
        <f>IF('1. Staff Posts and Salaries'!D19="","",'1. Staff Posts and Salaries'!D19)</f>
        <v>Human Development Research Foundation</v>
      </c>
      <c r="E20" s="100" t="str">
        <f>IF('1. Staff Posts and Salaries'!E19="","",'1. Staff Posts and Salaries'!E19)</f>
        <v>Research institute (ODA Eligible)</v>
      </c>
      <c r="F20" s="100" t="str">
        <f>IF('1. Staff Posts and Salaries'!F19="","",'1. Staff Posts and Salaries'!F19)</f>
        <v>Pakistan</v>
      </c>
      <c r="G20" s="100" t="str">
        <f>IF('1. Staff Posts and Salaries'!G19="","",'1. Staff Posts and Salaries'!G19)</f>
        <v>Yes</v>
      </c>
      <c r="H20" s="100" t="str">
        <f>IF('1. Staff Posts and Salaries'!H19="","",'1. Staff Posts and Salaries'!H19)</f>
        <v>Lower Middle Income Countries and Territories</v>
      </c>
      <c r="I20" s="100" t="str">
        <f>IF('1. Staff Posts and Salaries'!I19="","",'1. Staff Posts and Salaries'!I19)</f>
        <v>Research Support Staff</v>
      </c>
      <c r="J20" s="100" t="str">
        <f>IF('1. Staff Posts and Salaries'!J19="","",'1. Staff Posts and Salaries'!J19)</f>
        <v>Research Associate (Interventions)</v>
      </c>
      <c r="K20" s="227">
        <f>IF('1. Staff Posts and Salaries'!O19="","",'1. Staff Posts and Salaries'!O19)</f>
        <v>1</v>
      </c>
      <c r="L20" s="314">
        <v>1</v>
      </c>
      <c r="M20" s="315">
        <v>12</v>
      </c>
      <c r="N20" s="316">
        <f t="shared" si="0"/>
        <v>1</v>
      </c>
      <c r="O20" s="317">
        <f>IFERROR('1. Staff Posts and Salaries'!N19/12*'2. Annual Costs of Staff Posts'!L20*'2. Annual Costs of Staff Posts'!M20*K20,0)</f>
        <v>9600</v>
      </c>
      <c r="P20" s="318">
        <v>0</v>
      </c>
      <c r="Q20" s="314">
        <v>1</v>
      </c>
      <c r="R20" s="315">
        <v>12</v>
      </c>
      <c r="S20" s="316">
        <f t="shared" si="13"/>
        <v>1</v>
      </c>
      <c r="T20" s="317">
        <f>IFERROR('1. Staff Posts and Salaries'!N19*(1+SUM(P20))/12*'2. Annual Costs of Staff Posts'!Q20*'2. Annual Costs of Staff Posts'!R20*K20,0)</f>
        <v>9600</v>
      </c>
      <c r="U20" s="318">
        <v>0</v>
      </c>
      <c r="V20" s="314">
        <v>0</v>
      </c>
      <c r="W20" s="315">
        <v>0</v>
      </c>
      <c r="X20" s="316">
        <f t="shared" si="8"/>
        <v>0</v>
      </c>
      <c r="Y20" s="317">
        <f>IFERROR('1. Staff Posts and Salaries'!N19*(1+SUM(P20))*(1+SUM(U20))/12*'2. Annual Costs of Staff Posts'!V20*'2. Annual Costs of Staff Posts'!W20*K20,0)</f>
        <v>0</v>
      </c>
      <c r="Z20" s="318">
        <v>0</v>
      </c>
      <c r="AA20" s="314">
        <v>0</v>
      </c>
      <c r="AB20" s="315">
        <v>0</v>
      </c>
      <c r="AC20" s="316">
        <f t="shared" si="9"/>
        <v>0</v>
      </c>
      <c r="AD20" s="317">
        <f>IFERROR('1. Staff Posts and Salaries'!N19*(1+SUM(P20))*(1+SUM(U20))*(1+SUM(Z20))/12*'2. Annual Costs of Staff Posts'!AA20*'2. Annual Costs of Staff Posts'!AB20*K20,0)</f>
        <v>0</v>
      </c>
      <c r="AE20" s="318">
        <v>0</v>
      </c>
      <c r="AF20" s="314">
        <v>0</v>
      </c>
      <c r="AG20" s="315">
        <v>0</v>
      </c>
      <c r="AH20" s="316">
        <f t="shared" si="10"/>
        <v>0</v>
      </c>
      <c r="AI20" s="446">
        <f>IFERROR('1. Staff Posts and Salaries'!N19*(1+SUM(P20))*(1+SUM(U20))*(1+SUM(Z20))*(1+SUM(AE20))/12*'2. Annual Costs of Staff Posts'!AF20*'2. Annual Costs of Staff Posts'!AG20*K20,0)</f>
        <v>0</v>
      </c>
      <c r="AJ20" s="450">
        <f t="shared" si="11"/>
        <v>2</v>
      </c>
      <c r="AK20" s="448">
        <f t="shared" si="12"/>
        <v>19200</v>
      </c>
      <c r="AL20" s="252"/>
    </row>
    <row r="21" spans="2:38" s="99" customFormat="1" ht="39" x14ac:dyDescent="0.25">
      <c r="B21" s="109"/>
      <c r="C21" s="232" t="str">
        <f>IF('1. Staff Posts and Salaries'!C20="","",'1. Staff Posts and Salaries'!C20)</f>
        <v>TBC 4</v>
      </c>
      <c r="D21" s="410" t="str">
        <f>IF('1. Staff Posts and Salaries'!D20="","",'1. Staff Posts and Salaries'!D20)</f>
        <v>Human Development Research Foundation</v>
      </c>
      <c r="E21" s="100" t="str">
        <f>IF('1. Staff Posts and Salaries'!E20="","",'1. Staff Posts and Salaries'!E20)</f>
        <v>Research institute (ODA Eligible)</v>
      </c>
      <c r="F21" s="100" t="str">
        <f>IF('1. Staff Posts and Salaries'!F20="","",'1. Staff Posts and Salaries'!F20)</f>
        <v>Pakistan</v>
      </c>
      <c r="G21" s="100" t="str">
        <f>IF('1. Staff Posts and Salaries'!G20="","",'1. Staff Posts and Salaries'!G20)</f>
        <v>Yes</v>
      </c>
      <c r="H21" s="100" t="str">
        <f>IF('1. Staff Posts and Salaries'!H20="","",'1. Staff Posts and Salaries'!H20)</f>
        <v>Lower Middle Income Countries and Territories</v>
      </c>
      <c r="I21" s="100" t="str">
        <f>IF('1. Staff Posts and Salaries'!I20="","",'1. Staff Posts and Salaries'!I20)</f>
        <v>Research Support Staff</v>
      </c>
      <c r="J21" s="100" t="str">
        <f>IF('1. Staff Posts and Salaries'!J20="","",'1. Staff Posts and Salaries'!J20)</f>
        <v>Research Associate (Interventions)</v>
      </c>
      <c r="K21" s="227">
        <f>IF('1. Staff Posts and Salaries'!O20="","",'1. Staff Posts and Salaries'!O20)</f>
        <v>1</v>
      </c>
      <c r="L21" s="314">
        <v>1</v>
      </c>
      <c r="M21" s="315">
        <v>12</v>
      </c>
      <c r="N21" s="316">
        <f t="shared" si="0"/>
        <v>1</v>
      </c>
      <c r="O21" s="317">
        <f>IFERROR('1. Staff Posts and Salaries'!N20/12*'2. Annual Costs of Staff Posts'!L21*'2. Annual Costs of Staff Posts'!M21*K21,0)</f>
        <v>9600</v>
      </c>
      <c r="P21" s="318">
        <v>0</v>
      </c>
      <c r="Q21" s="314">
        <v>1</v>
      </c>
      <c r="R21" s="315">
        <v>12</v>
      </c>
      <c r="S21" s="316">
        <f t="shared" si="13"/>
        <v>1</v>
      </c>
      <c r="T21" s="317">
        <f>IFERROR('1. Staff Posts and Salaries'!N20*(1+SUM(P21))/12*'2. Annual Costs of Staff Posts'!Q21*'2. Annual Costs of Staff Posts'!R21*K21,0)</f>
        <v>9600</v>
      </c>
      <c r="U21" s="318">
        <v>0</v>
      </c>
      <c r="V21" s="314">
        <v>0</v>
      </c>
      <c r="W21" s="315">
        <v>0</v>
      </c>
      <c r="X21" s="316">
        <f t="shared" si="8"/>
        <v>0</v>
      </c>
      <c r="Y21" s="317">
        <f>IFERROR('1. Staff Posts and Salaries'!N20*(1+SUM(P21))*(1+SUM(U21))/12*'2. Annual Costs of Staff Posts'!V21*'2. Annual Costs of Staff Posts'!W21*K21,0)</f>
        <v>0</v>
      </c>
      <c r="Z21" s="318">
        <v>0</v>
      </c>
      <c r="AA21" s="314">
        <v>0</v>
      </c>
      <c r="AB21" s="315">
        <v>0</v>
      </c>
      <c r="AC21" s="316">
        <f t="shared" si="9"/>
        <v>0</v>
      </c>
      <c r="AD21" s="317">
        <f>IFERROR('1. Staff Posts and Salaries'!N20*(1+SUM(P21))*(1+SUM(U21))*(1+SUM(Z21))/12*'2. Annual Costs of Staff Posts'!AA21*'2. Annual Costs of Staff Posts'!AB21*K21,0)</f>
        <v>0</v>
      </c>
      <c r="AE21" s="318">
        <v>0</v>
      </c>
      <c r="AF21" s="314">
        <v>0</v>
      </c>
      <c r="AG21" s="315">
        <v>0</v>
      </c>
      <c r="AH21" s="316">
        <f t="shared" si="10"/>
        <v>0</v>
      </c>
      <c r="AI21" s="446">
        <f>IFERROR('1. Staff Posts and Salaries'!N20*(1+SUM(P21))*(1+SUM(U21))*(1+SUM(Z21))*(1+SUM(AE21))/12*'2. Annual Costs of Staff Posts'!AF21*'2. Annual Costs of Staff Posts'!AG21*K21,0)</f>
        <v>0</v>
      </c>
      <c r="AJ21" s="450">
        <f t="shared" si="11"/>
        <v>2</v>
      </c>
      <c r="AK21" s="448">
        <f t="shared" si="12"/>
        <v>19200</v>
      </c>
      <c r="AL21" s="252"/>
    </row>
    <row r="22" spans="2:38" s="99" customFormat="1" ht="39" x14ac:dyDescent="0.25">
      <c r="B22" s="109"/>
      <c r="C22" s="232" t="str">
        <f>IF('1. Staff Posts and Salaries'!C21="","",'1. Staff Posts and Salaries'!C21)</f>
        <v>TBC 5</v>
      </c>
      <c r="D22" s="410" t="str">
        <f>IF('1. Staff Posts and Salaries'!D21="","",'1. Staff Posts and Salaries'!D21)</f>
        <v>Human Development Research Foundation</v>
      </c>
      <c r="E22" s="100" t="str">
        <f>IF('1. Staff Posts and Salaries'!E21="","",'1. Staff Posts and Salaries'!E21)</f>
        <v>Research institute (ODA Eligible)</v>
      </c>
      <c r="F22" s="100" t="str">
        <f>IF('1. Staff Posts and Salaries'!F21="","",'1. Staff Posts and Salaries'!F21)</f>
        <v>Pakistan</v>
      </c>
      <c r="G22" s="100" t="str">
        <f>IF('1. Staff Posts and Salaries'!G21="","",'1. Staff Posts and Salaries'!G21)</f>
        <v>Yes</v>
      </c>
      <c r="H22" s="100" t="str">
        <f>IF('1. Staff Posts and Salaries'!H21="","",'1. Staff Posts and Salaries'!H21)</f>
        <v>Lower Middle Income Countries and Territories</v>
      </c>
      <c r="I22" s="100" t="str">
        <f>IF('1. Staff Posts and Salaries'!I21="","",'1. Staff Posts and Salaries'!I21)</f>
        <v>Research Support Staff</v>
      </c>
      <c r="J22" s="100" t="str">
        <f>IF('1. Staff Posts and Salaries'!J21="","",'1. Staff Posts and Salaries'!J21)</f>
        <v>Research Associate (Interventions)</v>
      </c>
      <c r="K22" s="227">
        <f>IF('1. Staff Posts and Salaries'!O21="","",'1. Staff Posts and Salaries'!O21)</f>
        <v>1</v>
      </c>
      <c r="L22" s="314">
        <v>1</v>
      </c>
      <c r="M22" s="315">
        <v>12</v>
      </c>
      <c r="N22" s="316">
        <f t="shared" si="0"/>
        <v>1</v>
      </c>
      <c r="O22" s="317">
        <f>IFERROR('1. Staff Posts and Salaries'!N21/12*'2. Annual Costs of Staff Posts'!L22*'2. Annual Costs of Staff Posts'!M22*K22,0)</f>
        <v>9600</v>
      </c>
      <c r="P22" s="318">
        <v>0</v>
      </c>
      <c r="Q22" s="314">
        <v>1</v>
      </c>
      <c r="R22" s="315">
        <v>12</v>
      </c>
      <c r="S22" s="316">
        <f t="shared" si="13"/>
        <v>1</v>
      </c>
      <c r="T22" s="317">
        <f>IFERROR('1. Staff Posts and Salaries'!N21*(1+SUM(P22))/12*'2. Annual Costs of Staff Posts'!Q22*'2. Annual Costs of Staff Posts'!R22*K22,0)</f>
        <v>9600</v>
      </c>
      <c r="U22" s="318">
        <v>0</v>
      </c>
      <c r="V22" s="314">
        <v>0</v>
      </c>
      <c r="W22" s="315">
        <v>0</v>
      </c>
      <c r="X22" s="316">
        <f t="shared" si="8"/>
        <v>0</v>
      </c>
      <c r="Y22" s="317">
        <f>IFERROR('1. Staff Posts and Salaries'!N21*(1+SUM(P22))*(1+SUM(U22))/12*'2. Annual Costs of Staff Posts'!V22*'2. Annual Costs of Staff Posts'!W22*K22,0)</f>
        <v>0</v>
      </c>
      <c r="Z22" s="318">
        <v>0</v>
      </c>
      <c r="AA22" s="314">
        <v>0</v>
      </c>
      <c r="AB22" s="315">
        <v>0</v>
      </c>
      <c r="AC22" s="316">
        <f t="shared" si="9"/>
        <v>0</v>
      </c>
      <c r="AD22" s="317">
        <f>IFERROR('1. Staff Posts and Salaries'!N21*(1+SUM(P22))*(1+SUM(U22))*(1+SUM(Z22))/12*'2. Annual Costs of Staff Posts'!AA22*'2. Annual Costs of Staff Posts'!AB22*K22,0)</f>
        <v>0</v>
      </c>
      <c r="AE22" s="318">
        <v>0</v>
      </c>
      <c r="AF22" s="314">
        <v>0</v>
      </c>
      <c r="AG22" s="315">
        <v>0</v>
      </c>
      <c r="AH22" s="316">
        <f t="shared" si="10"/>
        <v>0</v>
      </c>
      <c r="AI22" s="446">
        <f>IFERROR('1. Staff Posts and Salaries'!N21*(1+SUM(P22))*(1+SUM(U22))*(1+SUM(Z22))*(1+SUM(AE22))/12*'2. Annual Costs of Staff Posts'!AF22*'2. Annual Costs of Staff Posts'!AG22*K22,0)</f>
        <v>0</v>
      </c>
      <c r="AJ22" s="450">
        <f t="shared" si="11"/>
        <v>2</v>
      </c>
      <c r="AK22" s="448">
        <f t="shared" si="12"/>
        <v>19200</v>
      </c>
      <c r="AL22" s="252"/>
    </row>
    <row r="23" spans="2:38" s="99" customFormat="1" ht="39" x14ac:dyDescent="0.25">
      <c r="B23" s="109"/>
      <c r="C23" s="232" t="str">
        <f>IF('1. Staff Posts and Salaries'!C22="","",'1. Staff Posts and Salaries'!C22)</f>
        <v>TBC 6</v>
      </c>
      <c r="D23" s="410" t="str">
        <f>IF('1. Staff Posts and Salaries'!D22="","",'1. Staff Posts and Salaries'!D22)</f>
        <v>Human Development Research Foundation</v>
      </c>
      <c r="E23" s="100" t="str">
        <f>IF('1. Staff Posts and Salaries'!E22="","",'1. Staff Posts and Salaries'!E22)</f>
        <v>Research institute (ODA Eligible)</v>
      </c>
      <c r="F23" s="100" t="str">
        <f>IF('1. Staff Posts and Salaries'!F22="","",'1. Staff Posts and Salaries'!F22)</f>
        <v>Pakistan</v>
      </c>
      <c r="G23" s="100" t="str">
        <f>IF('1. Staff Posts and Salaries'!G22="","",'1. Staff Posts and Salaries'!G22)</f>
        <v>Yes</v>
      </c>
      <c r="H23" s="100" t="str">
        <f>IF('1. Staff Posts and Salaries'!H22="","",'1. Staff Posts and Salaries'!H22)</f>
        <v>Lower Middle Income Countries and Territories</v>
      </c>
      <c r="I23" s="100" t="str">
        <f>IF('1. Staff Posts and Salaries'!I22="","",'1. Staff Posts and Salaries'!I22)</f>
        <v>Research Support Staff</v>
      </c>
      <c r="J23" s="100" t="str">
        <f>IF('1. Staff Posts and Salaries'!J22="","",'1. Staff Posts and Salaries'!J22)</f>
        <v>Field Co-ordinators (Interventions)</v>
      </c>
      <c r="K23" s="227">
        <f>IF('1. Staff Posts and Salaries'!O22="","",'1. Staff Posts and Salaries'!O22)</f>
        <v>1</v>
      </c>
      <c r="L23" s="314">
        <v>1</v>
      </c>
      <c r="M23" s="315">
        <v>12</v>
      </c>
      <c r="N23" s="316">
        <f t="shared" si="0"/>
        <v>1</v>
      </c>
      <c r="O23" s="317">
        <f>IFERROR('1. Staff Posts and Salaries'!N22/12*'2. Annual Costs of Staff Posts'!L23*'2. Annual Costs of Staff Posts'!M23*K23,0)</f>
        <v>4800</v>
      </c>
      <c r="P23" s="318">
        <v>0</v>
      </c>
      <c r="Q23" s="314">
        <v>1</v>
      </c>
      <c r="R23" s="315">
        <v>12</v>
      </c>
      <c r="S23" s="316">
        <f t="shared" si="13"/>
        <v>1</v>
      </c>
      <c r="T23" s="317">
        <f>IFERROR('1. Staff Posts and Salaries'!N22*(1+SUM(P23))/12*'2. Annual Costs of Staff Posts'!Q23*'2. Annual Costs of Staff Posts'!R23*K23,0)</f>
        <v>4800</v>
      </c>
      <c r="U23" s="318">
        <v>0</v>
      </c>
      <c r="V23" s="314">
        <v>0</v>
      </c>
      <c r="W23" s="315">
        <v>0</v>
      </c>
      <c r="X23" s="316">
        <f t="shared" si="8"/>
        <v>0</v>
      </c>
      <c r="Y23" s="317">
        <f>IFERROR('1. Staff Posts and Salaries'!N22*(1+SUM(P23))*(1+SUM(U23))/12*'2. Annual Costs of Staff Posts'!V23*'2. Annual Costs of Staff Posts'!W23*K23,0)</f>
        <v>0</v>
      </c>
      <c r="Z23" s="318">
        <v>0</v>
      </c>
      <c r="AA23" s="314">
        <v>0</v>
      </c>
      <c r="AB23" s="315">
        <v>0</v>
      </c>
      <c r="AC23" s="316">
        <f t="shared" si="9"/>
        <v>0</v>
      </c>
      <c r="AD23" s="317">
        <f>IFERROR('1. Staff Posts and Salaries'!N22*(1+SUM(P23))*(1+SUM(U23))*(1+SUM(Z23))/12*'2. Annual Costs of Staff Posts'!AA23*'2. Annual Costs of Staff Posts'!AB23*K23,0)</f>
        <v>0</v>
      </c>
      <c r="AE23" s="318">
        <v>0</v>
      </c>
      <c r="AF23" s="314">
        <v>0</v>
      </c>
      <c r="AG23" s="315">
        <v>0</v>
      </c>
      <c r="AH23" s="316">
        <f t="shared" si="10"/>
        <v>0</v>
      </c>
      <c r="AI23" s="446">
        <f>IFERROR('1. Staff Posts and Salaries'!N22*(1+SUM(P23))*(1+SUM(U23))*(1+SUM(Z23))*(1+SUM(AE23))/12*'2. Annual Costs of Staff Posts'!AF23*'2. Annual Costs of Staff Posts'!AG23*K23,0)</f>
        <v>0</v>
      </c>
      <c r="AJ23" s="450">
        <f t="shared" si="11"/>
        <v>2</v>
      </c>
      <c r="AK23" s="448">
        <f t="shared" si="12"/>
        <v>9600</v>
      </c>
      <c r="AL23" s="252"/>
    </row>
    <row r="24" spans="2:38" s="99" customFormat="1" ht="39" x14ac:dyDescent="0.25">
      <c r="B24" s="109"/>
      <c r="C24" s="232" t="str">
        <f>IF('1. Staff Posts and Salaries'!C23="","",'1. Staff Posts and Salaries'!C23)</f>
        <v>TBC 7</v>
      </c>
      <c r="D24" s="410" t="str">
        <f>IF('1. Staff Posts and Salaries'!D23="","",'1. Staff Posts and Salaries'!D23)</f>
        <v>Human Development Research Foundation</v>
      </c>
      <c r="E24" s="100" t="str">
        <f>IF('1. Staff Posts and Salaries'!E23="","",'1. Staff Posts and Salaries'!E23)</f>
        <v>Research institute (ODA Eligible)</v>
      </c>
      <c r="F24" s="100" t="str">
        <f>IF('1. Staff Posts and Salaries'!F23="","",'1. Staff Posts and Salaries'!F23)</f>
        <v>Pakistan</v>
      </c>
      <c r="G24" s="100" t="str">
        <f>IF('1. Staff Posts and Salaries'!G23="","",'1. Staff Posts and Salaries'!G23)</f>
        <v>Yes</v>
      </c>
      <c r="H24" s="100" t="str">
        <f>IF('1. Staff Posts and Salaries'!H23="","",'1. Staff Posts and Salaries'!H23)</f>
        <v>Lower Middle Income Countries and Territories</v>
      </c>
      <c r="I24" s="100" t="str">
        <f>IF('1. Staff Posts and Salaries'!I23="","",'1. Staff Posts and Salaries'!I23)</f>
        <v>Research Support Staff</v>
      </c>
      <c r="J24" s="100" t="str">
        <f>IF('1. Staff Posts and Salaries'!J23="","",'1. Staff Posts and Salaries'!J23)</f>
        <v>Field Co-ordinators (Interventions)</v>
      </c>
      <c r="K24" s="227">
        <f>IF('1. Staff Posts and Salaries'!O23="","",'1. Staff Posts and Salaries'!O23)</f>
        <v>1</v>
      </c>
      <c r="L24" s="314">
        <v>1</v>
      </c>
      <c r="M24" s="315">
        <v>12</v>
      </c>
      <c r="N24" s="316">
        <f t="shared" si="0"/>
        <v>1</v>
      </c>
      <c r="O24" s="317">
        <f>IFERROR('1. Staff Posts and Salaries'!N23/12*'2. Annual Costs of Staff Posts'!L24*'2. Annual Costs of Staff Posts'!M24*K24,0)</f>
        <v>4800</v>
      </c>
      <c r="P24" s="318">
        <v>0</v>
      </c>
      <c r="Q24" s="314">
        <v>1</v>
      </c>
      <c r="R24" s="315">
        <v>12</v>
      </c>
      <c r="S24" s="316">
        <f t="shared" si="13"/>
        <v>1</v>
      </c>
      <c r="T24" s="317">
        <f>IFERROR('1. Staff Posts and Salaries'!N23*(1+SUM(P24))/12*'2. Annual Costs of Staff Posts'!Q24*'2. Annual Costs of Staff Posts'!R24*K24,0)</f>
        <v>4800</v>
      </c>
      <c r="U24" s="318">
        <v>0</v>
      </c>
      <c r="V24" s="314">
        <v>0</v>
      </c>
      <c r="W24" s="315">
        <v>0</v>
      </c>
      <c r="X24" s="316">
        <f t="shared" si="8"/>
        <v>0</v>
      </c>
      <c r="Y24" s="317">
        <f>IFERROR('1. Staff Posts and Salaries'!N23*(1+SUM(P24))*(1+SUM(U24))/12*'2. Annual Costs of Staff Posts'!V24*'2. Annual Costs of Staff Posts'!W24*K24,0)</f>
        <v>0</v>
      </c>
      <c r="Z24" s="318">
        <v>0</v>
      </c>
      <c r="AA24" s="314">
        <v>0</v>
      </c>
      <c r="AB24" s="315">
        <v>0</v>
      </c>
      <c r="AC24" s="316">
        <f t="shared" si="9"/>
        <v>0</v>
      </c>
      <c r="AD24" s="317">
        <f>IFERROR('1. Staff Posts and Salaries'!N23*(1+SUM(P24))*(1+SUM(U24))*(1+SUM(Z24))/12*'2. Annual Costs of Staff Posts'!AA24*'2. Annual Costs of Staff Posts'!AB24*K24,0)</f>
        <v>0</v>
      </c>
      <c r="AE24" s="318">
        <v>0</v>
      </c>
      <c r="AF24" s="314">
        <v>0</v>
      </c>
      <c r="AG24" s="315">
        <v>0</v>
      </c>
      <c r="AH24" s="316">
        <f t="shared" si="10"/>
        <v>0</v>
      </c>
      <c r="AI24" s="446">
        <f>IFERROR('1. Staff Posts and Salaries'!N23*(1+SUM(P24))*(1+SUM(U24))*(1+SUM(Z24))*(1+SUM(AE24))/12*'2. Annual Costs of Staff Posts'!AF24*'2. Annual Costs of Staff Posts'!AG24*K24,0)</f>
        <v>0</v>
      </c>
      <c r="AJ24" s="450">
        <f t="shared" si="11"/>
        <v>2</v>
      </c>
      <c r="AK24" s="448">
        <f t="shared" si="12"/>
        <v>9600</v>
      </c>
      <c r="AL24" s="252"/>
    </row>
    <row r="25" spans="2:38" s="99" customFormat="1" ht="39" x14ac:dyDescent="0.25">
      <c r="B25" s="109"/>
      <c r="C25" s="232" t="str">
        <f>IF('1. Staff Posts and Salaries'!C24="","",'1. Staff Posts and Salaries'!C24)</f>
        <v xml:space="preserve">TBC 8 </v>
      </c>
      <c r="D25" s="410" t="str">
        <f>IF('1. Staff Posts and Salaries'!D24="","",'1. Staff Posts and Salaries'!D24)</f>
        <v>Human Development Research Foundation</v>
      </c>
      <c r="E25" s="100" t="str">
        <f>IF('1. Staff Posts and Salaries'!E24="","",'1. Staff Posts and Salaries'!E24)</f>
        <v>Research institute (ODA Eligible)</v>
      </c>
      <c r="F25" s="100" t="str">
        <f>IF('1. Staff Posts and Salaries'!F24="","",'1. Staff Posts and Salaries'!F24)</f>
        <v>Pakistan</v>
      </c>
      <c r="G25" s="100" t="str">
        <f>IF('1. Staff Posts and Salaries'!G24="","",'1. Staff Posts and Salaries'!G24)</f>
        <v>Yes</v>
      </c>
      <c r="H25" s="100" t="str">
        <f>IF('1. Staff Posts and Salaries'!H24="","",'1. Staff Posts and Salaries'!H24)</f>
        <v>Lower Middle Income Countries and Territories</v>
      </c>
      <c r="I25" s="100" t="str">
        <f>IF('1. Staff Posts and Salaries'!I24="","",'1. Staff Posts and Salaries'!I24)</f>
        <v>Research Support Staff</v>
      </c>
      <c r="J25" s="100" t="str">
        <f>IF('1. Staff Posts and Salaries'!J24="","",'1. Staff Posts and Salaries'!J24)</f>
        <v>Field Co-ordinators (Interventions)</v>
      </c>
      <c r="K25" s="227">
        <f>IF('1. Staff Posts and Salaries'!O24="","",'1. Staff Posts and Salaries'!O24)</f>
        <v>1</v>
      </c>
      <c r="L25" s="314">
        <v>1</v>
      </c>
      <c r="M25" s="315">
        <v>12</v>
      </c>
      <c r="N25" s="316">
        <f t="shared" si="0"/>
        <v>1</v>
      </c>
      <c r="O25" s="317">
        <f>IFERROR('1. Staff Posts and Salaries'!N24/12*'2. Annual Costs of Staff Posts'!L25*'2. Annual Costs of Staff Posts'!M25*K25,0)</f>
        <v>4800</v>
      </c>
      <c r="P25" s="318">
        <v>0</v>
      </c>
      <c r="Q25" s="314">
        <v>1</v>
      </c>
      <c r="R25" s="315">
        <v>12</v>
      </c>
      <c r="S25" s="316">
        <f t="shared" si="13"/>
        <v>1</v>
      </c>
      <c r="T25" s="317">
        <f>IFERROR('1. Staff Posts and Salaries'!N24*(1+SUM(P25))/12*'2. Annual Costs of Staff Posts'!Q25*'2. Annual Costs of Staff Posts'!R25*K25,0)</f>
        <v>4800</v>
      </c>
      <c r="U25" s="318">
        <v>0</v>
      </c>
      <c r="V25" s="314">
        <v>0</v>
      </c>
      <c r="W25" s="315">
        <v>0</v>
      </c>
      <c r="X25" s="316">
        <f t="shared" si="8"/>
        <v>0</v>
      </c>
      <c r="Y25" s="317">
        <f>IFERROR('1. Staff Posts and Salaries'!N24*(1+SUM(P25))*(1+SUM(U25))/12*'2. Annual Costs of Staff Posts'!V25*'2. Annual Costs of Staff Posts'!W25*K25,0)</f>
        <v>0</v>
      </c>
      <c r="Z25" s="318">
        <v>0</v>
      </c>
      <c r="AA25" s="314">
        <v>0</v>
      </c>
      <c r="AB25" s="315">
        <v>0</v>
      </c>
      <c r="AC25" s="316">
        <f t="shared" si="9"/>
        <v>0</v>
      </c>
      <c r="AD25" s="317">
        <f>IFERROR('1. Staff Posts and Salaries'!N24*(1+SUM(P25))*(1+SUM(U25))*(1+SUM(Z25))/12*'2. Annual Costs of Staff Posts'!AA25*'2. Annual Costs of Staff Posts'!AB25*K25,0)</f>
        <v>0</v>
      </c>
      <c r="AE25" s="318">
        <v>0</v>
      </c>
      <c r="AF25" s="314">
        <v>0</v>
      </c>
      <c r="AG25" s="315">
        <v>0</v>
      </c>
      <c r="AH25" s="316">
        <f t="shared" si="10"/>
        <v>0</v>
      </c>
      <c r="AI25" s="446">
        <f>IFERROR('1. Staff Posts and Salaries'!N24*(1+SUM(P25))*(1+SUM(U25))*(1+SUM(Z25))*(1+SUM(AE25))/12*'2. Annual Costs of Staff Posts'!AF25*'2. Annual Costs of Staff Posts'!AG25*K25,0)</f>
        <v>0</v>
      </c>
      <c r="AJ25" s="450">
        <f t="shared" si="11"/>
        <v>2</v>
      </c>
      <c r="AK25" s="448">
        <f t="shared" si="12"/>
        <v>9600</v>
      </c>
      <c r="AL25" s="252"/>
    </row>
    <row r="26" spans="2:38" s="99" customFormat="1" ht="39" x14ac:dyDescent="0.25">
      <c r="B26" s="109"/>
      <c r="C26" s="232" t="str">
        <f>IF('1. Staff Posts and Salaries'!C25="","",'1. Staff Posts and Salaries'!C25)</f>
        <v>TBC 9</v>
      </c>
      <c r="D26" s="410" t="str">
        <f>IF('1. Staff Posts and Salaries'!D25="","",'1. Staff Posts and Salaries'!D25)</f>
        <v>Human Development Research Foundation</v>
      </c>
      <c r="E26" s="100" t="str">
        <f>IF('1. Staff Posts and Salaries'!E25="","",'1. Staff Posts and Salaries'!E25)</f>
        <v>Research institute (ODA Eligible)</v>
      </c>
      <c r="F26" s="100" t="str">
        <f>IF('1. Staff Posts and Salaries'!F25="","",'1. Staff Posts and Salaries'!F25)</f>
        <v>Pakistan</v>
      </c>
      <c r="G26" s="100" t="str">
        <f>IF('1. Staff Posts and Salaries'!G25="","",'1. Staff Posts and Salaries'!G25)</f>
        <v>Yes</v>
      </c>
      <c r="H26" s="100" t="str">
        <f>IF('1. Staff Posts and Salaries'!H25="","",'1. Staff Posts and Salaries'!H25)</f>
        <v>Lower Middle Income Countries and Territories</v>
      </c>
      <c r="I26" s="100" t="str">
        <f>IF('1. Staff Posts and Salaries'!I25="","",'1. Staff Posts and Salaries'!I25)</f>
        <v>Research Support Staff</v>
      </c>
      <c r="J26" s="100" t="str">
        <f>IF('1. Staff Posts and Salaries'!J25="","",'1. Staff Posts and Salaries'!J25)</f>
        <v>Field Co-ordinators (Interventions)</v>
      </c>
      <c r="K26" s="227">
        <f>IF('1. Staff Posts and Salaries'!O25="","",'1. Staff Posts and Salaries'!O25)</f>
        <v>1</v>
      </c>
      <c r="L26" s="314">
        <v>1</v>
      </c>
      <c r="M26" s="315">
        <v>12</v>
      </c>
      <c r="N26" s="316">
        <f t="shared" si="0"/>
        <v>1</v>
      </c>
      <c r="O26" s="317">
        <f>IFERROR('1. Staff Posts and Salaries'!N25/12*'2. Annual Costs of Staff Posts'!L26*'2. Annual Costs of Staff Posts'!M26*K26,0)</f>
        <v>4800</v>
      </c>
      <c r="P26" s="318">
        <v>0</v>
      </c>
      <c r="Q26" s="314">
        <v>1</v>
      </c>
      <c r="R26" s="315">
        <v>12</v>
      </c>
      <c r="S26" s="316">
        <f t="shared" si="13"/>
        <v>1</v>
      </c>
      <c r="T26" s="317">
        <f>IFERROR('1. Staff Posts and Salaries'!N25*(1+SUM(P26))/12*'2. Annual Costs of Staff Posts'!Q26*'2. Annual Costs of Staff Posts'!R26*K26,0)</f>
        <v>4800</v>
      </c>
      <c r="U26" s="318">
        <v>0</v>
      </c>
      <c r="V26" s="314">
        <v>0</v>
      </c>
      <c r="W26" s="315">
        <v>0</v>
      </c>
      <c r="X26" s="316">
        <f t="shared" si="8"/>
        <v>0</v>
      </c>
      <c r="Y26" s="317">
        <f>IFERROR('1. Staff Posts and Salaries'!N25*(1+SUM(P26))*(1+SUM(U26))/12*'2. Annual Costs of Staff Posts'!V26*'2. Annual Costs of Staff Posts'!W26*K26,0)</f>
        <v>0</v>
      </c>
      <c r="Z26" s="318">
        <v>0</v>
      </c>
      <c r="AA26" s="314">
        <v>0</v>
      </c>
      <c r="AB26" s="315">
        <v>0</v>
      </c>
      <c r="AC26" s="316">
        <f t="shared" si="9"/>
        <v>0</v>
      </c>
      <c r="AD26" s="317">
        <f>IFERROR('1. Staff Posts and Salaries'!N25*(1+SUM(P26))*(1+SUM(U26))*(1+SUM(Z26))/12*'2. Annual Costs of Staff Posts'!AA26*'2. Annual Costs of Staff Posts'!AB26*K26,0)</f>
        <v>0</v>
      </c>
      <c r="AE26" s="318">
        <v>0</v>
      </c>
      <c r="AF26" s="314">
        <v>0</v>
      </c>
      <c r="AG26" s="315">
        <v>0</v>
      </c>
      <c r="AH26" s="316">
        <f t="shared" si="10"/>
        <v>0</v>
      </c>
      <c r="AI26" s="446">
        <f>IFERROR('1. Staff Posts and Salaries'!N25*(1+SUM(P26))*(1+SUM(U26))*(1+SUM(Z26))*(1+SUM(AE26))/12*'2. Annual Costs of Staff Posts'!AF26*'2. Annual Costs of Staff Posts'!AG26*K26,0)</f>
        <v>0</v>
      </c>
      <c r="AJ26" s="450">
        <f t="shared" si="11"/>
        <v>2</v>
      </c>
      <c r="AK26" s="448">
        <f t="shared" si="12"/>
        <v>9600</v>
      </c>
      <c r="AL26" s="252"/>
    </row>
    <row r="27" spans="2:38" s="99" customFormat="1" ht="39" x14ac:dyDescent="0.25">
      <c r="B27" s="109"/>
      <c r="C27" s="232" t="str">
        <f>IF('1. Staff Posts and Salaries'!C26="","",'1. Staff Posts and Salaries'!C26)</f>
        <v>TBC 10</v>
      </c>
      <c r="D27" s="410" t="str">
        <f>IF('1. Staff Posts and Salaries'!D26="","",'1. Staff Posts and Salaries'!D26)</f>
        <v>Human Development Research Foundation</v>
      </c>
      <c r="E27" s="100" t="str">
        <f>IF('1. Staff Posts and Salaries'!E26="","",'1. Staff Posts and Salaries'!E26)</f>
        <v>Research institute (ODA Eligible)</v>
      </c>
      <c r="F27" s="100" t="str">
        <f>IF('1. Staff Posts and Salaries'!F26="","",'1. Staff Posts and Salaries'!F26)</f>
        <v>Pakistan</v>
      </c>
      <c r="G27" s="100" t="str">
        <f>IF('1. Staff Posts and Salaries'!G26="","",'1. Staff Posts and Salaries'!G26)</f>
        <v>Yes</v>
      </c>
      <c r="H27" s="100" t="str">
        <f>IF('1. Staff Posts and Salaries'!H26="","",'1. Staff Posts and Salaries'!H26)</f>
        <v>Lower Middle Income Countries and Territories</v>
      </c>
      <c r="I27" s="100" t="str">
        <f>IF('1. Staff Posts and Salaries'!I26="","",'1. Staff Posts and Salaries'!I26)</f>
        <v>Research Support Staff</v>
      </c>
      <c r="J27" s="100" t="str">
        <f>IF('1. Staff Posts and Salaries'!J26="","",'1. Staff Posts and Salaries'!J26)</f>
        <v>Field Co-ordinators (Interventions)</v>
      </c>
      <c r="K27" s="227">
        <f>IF('1. Staff Posts and Salaries'!O26="","",'1. Staff Posts and Salaries'!O26)</f>
        <v>1</v>
      </c>
      <c r="L27" s="314">
        <v>1</v>
      </c>
      <c r="M27" s="315">
        <v>12</v>
      </c>
      <c r="N27" s="316">
        <f t="shared" si="0"/>
        <v>1</v>
      </c>
      <c r="O27" s="317">
        <f>IFERROR('1. Staff Posts and Salaries'!N26/12*'2. Annual Costs of Staff Posts'!L27*'2. Annual Costs of Staff Posts'!M27*K27,0)</f>
        <v>4800</v>
      </c>
      <c r="P27" s="318">
        <v>0</v>
      </c>
      <c r="Q27" s="314">
        <v>1</v>
      </c>
      <c r="R27" s="315">
        <v>12</v>
      </c>
      <c r="S27" s="316">
        <f t="shared" si="13"/>
        <v>1</v>
      </c>
      <c r="T27" s="317">
        <f>IFERROR('1. Staff Posts and Salaries'!N26*(1+SUM(P27))/12*'2. Annual Costs of Staff Posts'!Q27*'2. Annual Costs of Staff Posts'!R27*K27,0)</f>
        <v>4800</v>
      </c>
      <c r="U27" s="318">
        <v>0</v>
      </c>
      <c r="V27" s="314">
        <v>0</v>
      </c>
      <c r="W27" s="315">
        <v>0</v>
      </c>
      <c r="X27" s="316">
        <f t="shared" si="8"/>
        <v>0</v>
      </c>
      <c r="Y27" s="317">
        <f>IFERROR('1. Staff Posts and Salaries'!N26*(1+SUM(P27))*(1+SUM(U27))/12*'2. Annual Costs of Staff Posts'!V27*'2. Annual Costs of Staff Posts'!W27*K27,0)</f>
        <v>0</v>
      </c>
      <c r="Z27" s="318">
        <v>0</v>
      </c>
      <c r="AA27" s="314">
        <v>0</v>
      </c>
      <c r="AB27" s="315">
        <v>0</v>
      </c>
      <c r="AC27" s="316">
        <f t="shared" si="9"/>
        <v>0</v>
      </c>
      <c r="AD27" s="317">
        <f>IFERROR('1. Staff Posts and Salaries'!N26*(1+SUM(P27))*(1+SUM(U27))*(1+SUM(Z27))/12*'2. Annual Costs of Staff Posts'!AA27*'2. Annual Costs of Staff Posts'!AB27*K27,0)</f>
        <v>0</v>
      </c>
      <c r="AE27" s="318">
        <v>0</v>
      </c>
      <c r="AF27" s="314">
        <v>0</v>
      </c>
      <c r="AG27" s="315">
        <v>0</v>
      </c>
      <c r="AH27" s="316">
        <f t="shared" si="10"/>
        <v>0</v>
      </c>
      <c r="AI27" s="446">
        <f>IFERROR('1. Staff Posts and Salaries'!N26*(1+SUM(P27))*(1+SUM(U27))*(1+SUM(Z27))*(1+SUM(AE27))/12*'2. Annual Costs of Staff Posts'!AF27*'2. Annual Costs of Staff Posts'!AG27*K27,0)</f>
        <v>0</v>
      </c>
      <c r="AJ27" s="450">
        <f t="shared" si="11"/>
        <v>2</v>
      </c>
      <c r="AK27" s="448">
        <f t="shared" si="12"/>
        <v>9600</v>
      </c>
      <c r="AL27" s="252"/>
    </row>
    <row r="28" spans="2:38" s="99" customFormat="1" ht="39" x14ac:dyDescent="0.25">
      <c r="B28" s="109"/>
      <c r="C28" s="232" t="str">
        <f>IF('1. Staff Posts and Salaries'!C27="","",'1. Staff Posts and Salaries'!C27)</f>
        <v>TBC 11</v>
      </c>
      <c r="D28" s="410" t="str">
        <f>IF('1. Staff Posts and Salaries'!D27="","",'1. Staff Posts and Salaries'!D27)</f>
        <v>Human Development Research Foundation</v>
      </c>
      <c r="E28" s="100" t="str">
        <f>IF('1. Staff Posts and Salaries'!E27="","",'1. Staff Posts and Salaries'!E27)</f>
        <v>Research institute (ODA Eligible)</v>
      </c>
      <c r="F28" s="100" t="str">
        <f>IF('1. Staff Posts and Salaries'!F27="","",'1. Staff Posts and Salaries'!F27)</f>
        <v>Pakistan</v>
      </c>
      <c r="G28" s="100" t="str">
        <f>IF('1. Staff Posts and Salaries'!G27="","",'1. Staff Posts and Salaries'!G27)</f>
        <v>Yes</v>
      </c>
      <c r="H28" s="100" t="str">
        <f>IF('1. Staff Posts and Salaries'!H27="","",'1. Staff Posts and Salaries'!H27)</f>
        <v>Lower Middle Income Countries and Territories</v>
      </c>
      <c r="I28" s="100" t="str">
        <f>IF('1. Staff Posts and Salaries'!I27="","",'1. Staff Posts and Salaries'!I27)</f>
        <v>Research Support Staff</v>
      </c>
      <c r="J28" s="100" t="str">
        <f>IF('1. Staff Posts and Salaries'!J27="","",'1. Staff Posts and Salaries'!J27)</f>
        <v>Research Associate (Assessment)</v>
      </c>
      <c r="K28" s="227">
        <f>IF('1. Staff Posts and Salaries'!O27="","",'1. Staff Posts and Salaries'!O27)</f>
        <v>1</v>
      </c>
      <c r="L28" s="314">
        <v>0</v>
      </c>
      <c r="M28" s="315">
        <v>0</v>
      </c>
      <c r="N28" s="316">
        <f t="shared" si="0"/>
        <v>0</v>
      </c>
      <c r="O28" s="317">
        <f>IFERROR('1. Staff Posts and Salaries'!N27/12*'2. Annual Costs of Staff Posts'!L28*'2. Annual Costs of Staff Posts'!M28*K28,0)</f>
        <v>0</v>
      </c>
      <c r="P28" s="318">
        <v>0</v>
      </c>
      <c r="Q28" s="314">
        <v>1</v>
      </c>
      <c r="R28" s="315">
        <v>12</v>
      </c>
      <c r="S28" s="316">
        <f t="shared" si="13"/>
        <v>1</v>
      </c>
      <c r="T28" s="317">
        <f>IFERROR('1. Staff Posts and Salaries'!N27*(1+SUM(P28))/12*'2. Annual Costs of Staff Posts'!Q28*'2. Annual Costs of Staff Posts'!R28*K28,0)</f>
        <v>9600</v>
      </c>
      <c r="U28" s="318">
        <v>0</v>
      </c>
      <c r="V28" s="314">
        <v>1</v>
      </c>
      <c r="W28" s="315">
        <v>12</v>
      </c>
      <c r="X28" s="316">
        <f t="shared" si="8"/>
        <v>1</v>
      </c>
      <c r="Y28" s="317">
        <f>IFERROR('1. Staff Posts and Salaries'!N27*(1+SUM(P28))*(1+SUM(U28))/12*'2. Annual Costs of Staff Posts'!V28*'2. Annual Costs of Staff Posts'!W28*K28,0)</f>
        <v>9600</v>
      </c>
      <c r="Z28" s="318">
        <v>0</v>
      </c>
      <c r="AA28" s="314">
        <v>1</v>
      </c>
      <c r="AB28" s="315">
        <v>12</v>
      </c>
      <c r="AC28" s="316">
        <f t="shared" si="9"/>
        <v>1</v>
      </c>
      <c r="AD28" s="317">
        <f>IFERROR('1. Staff Posts and Salaries'!N27*(1+SUM(P28))*(1+SUM(U28))*(1+SUM(Z28))/12*'2. Annual Costs of Staff Posts'!AA28*'2. Annual Costs of Staff Posts'!AB28*K28,0)</f>
        <v>9600</v>
      </c>
      <c r="AE28" s="318">
        <v>0</v>
      </c>
      <c r="AF28" s="314">
        <v>0</v>
      </c>
      <c r="AG28" s="315">
        <v>0</v>
      </c>
      <c r="AH28" s="316">
        <f t="shared" si="10"/>
        <v>0</v>
      </c>
      <c r="AI28" s="446">
        <f>IFERROR('1. Staff Posts and Salaries'!N27*(1+SUM(P28))*(1+SUM(U28))*(1+SUM(Z28))*(1+SUM(AE28))/12*'2. Annual Costs of Staff Posts'!AF28*'2. Annual Costs of Staff Posts'!AG28*K28,0)</f>
        <v>0</v>
      </c>
      <c r="AJ28" s="450">
        <f t="shared" si="11"/>
        <v>3</v>
      </c>
      <c r="AK28" s="448">
        <f t="shared" si="12"/>
        <v>28800</v>
      </c>
      <c r="AL28" s="252"/>
    </row>
    <row r="29" spans="2:38" s="99" customFormat="1" ht="39" x14ac:dyDescent="0.25">
      <c r="B29" s="109"/>
      <c r="C29" s="232" t="str">
        <f>IF('1. Staff Posts and Salaries'!C28="","",'1. Staff Posts and Salaries'!C28)</f>
        <v>TBC 12</v>
      </c>
      <c r="D29" s="410" t="str">
        <f>IF('1. Staff Posts and Salaries'!D28="","",'1. Staff Posts and Salaries'!D28)</f>
        <v>Human Development Research Foundation</v>
      </c>
      <c r="E29" s="100" t="str">
        <f>IF('1. Staff Posts and Salaries'!E28="","",'1. Staff Posts and Salaries'!E28)</f>
        <v>Research institute (ODA Eligible)</v>
      </c>
      <c r="F29" s="100" t="str">
        <f>IF('1. Staff Posts and Salaries'!F28="","",'1. Staff Posts and Salaries'!F28)</f>
        <v>Pakistan</v>
      </c>
      <c r="G29" s="100" t="str">
        <f>IF('1. Staff Posts and Salaries'!G28="","",'1. Staff Posts and Salaries'!G28)</f>
        <v>Yes</v>
      </c>
      <c r="H29" s="100" t="str">
        <f>IF('1. Staff Posts and Salaries'!H28="","",'1. Staff Posts and Salaries'!H28)</f>
        <v>Lower Middle Income Countries and Territories</v>
      </c>
      <c r="I29" s="100" t="str">
        <f>IF('1. Staff Posts and Salaries'!I28="","",'1. Staff Posts and Salaries'!I28)</f>
        <v>Research Support Staff</v>
      </c>
      <c r="J29" s="100" t="str">
        <f>IF('1. Staff Posts and Salaries'!J28="","",'1. Staff Posts and Salaries'!J28)</f>
        <v>Research Associate (Assessment)</v>
      </c>
      <c r="K29" s="227">
        <f>IF('1. Staff Posts and Salaries'!O28="","",'1. Staff Posts and Salaries'!O28)</f>
        <v>1</v>
      </c>
      <c r="L29" s="314">
        <v>0</v>
      </c>
      <c r="M29" s="315">
        <v>0</v>
      </c>
      <c r="N29" s="316">
        <f t="shared" si="0"/>
        <v>0</v>
      </c>
      <c r="O29" s="317">
        <f>IFERROR('1. Staff Posts and Salaries'!N28/12*'2. Annual Costs of Staff Posts'!L29*'2. Annual Costs of Staff Posts'!M29*K29,0)</f>
        <v>0</v>
      </c>
      <c r="P29" s="318">
        <v>0</v>
      </c>
      <c r="Q29" s="314">
        <v>1</v>
      </c>
      <c r="R29" s="315">
        <v>12</v>
      </c>
      <c r="S29" s="316">
        <f t="shared" si="13"/>
        <v>1</v>
      </c>
      <c r="T29" s="317">
        <f>IFERROR('1. Staff Posts and Salaries'!N28*(1+SUM(P29))/12*'2. Annual Costs of Staff Posts'!Q29*'2. Annual Costs of Staff Posts'!R29*K29,0)</f>
        <v>9600</v>
      </c>
      <c r="U29" s="318">
        <v>0</v>
      </c>
      <c r="V29" s="314">
        <v>1</v>
      </c>
      <c r="W29" s="315">
        <v>12</v>
      </c>
      <c r="X29" s="316">
        <f t="shared" si="8"/>
        <v>1</v>
      </c>
      <c r="Y29" s="317">
        <f>IFERROR('1. Staff Posts and Salaries'!N28*(1+SUM(P29))*(1+SUM(U29))/12*'2. Annual Costs of Staff Posts'!V29*'2. Annual Costs of Staff Posts'!W29*K29,0)</f>
        <v>9600</v>
      </c>
      <c r="Z29" s="318">
        <v>0</v>
      </c>
      <c r="AA29" s="314">
        <v>1</v>
      </c>
      <c r="AB29" s="315">
        <v>12</v>
      </c>
      <c r="AC29" s="316">
        <f t="shared" si="9"/>
        <v>1</v>
      </c>
      <c r="AD29" s="317">
        <f>IFERROR('1. Staff Posts and Salaries'!N28*(1+SUM(P29))*(1+SUM(U29))*(1+SUM(Z29))/12*'2. Annual Costs of Staff Posts'!AA29*'2. Annual Costs of Staff Posts'!AB29*K29,0)</f>
        <v>9600</v>
      </c>
      <c r="AE29" s="318">
        <v>0</v>
      </c>
      <c r="AF29" s="314">
        <v>0</v>
      </c>
      <c r="AG29" s="315">
        <v>0</v>
      </c>
      <c r="AH29" s="316">
        <f t="shared" si="10"/>
        <v>0</v>
      </c>
      <c r="AI29" s="446">
        <f>IFERROR('1. Staff Posts and Salaries'!N28*(1+SUM(P29))*(1+SUM(U29))*(1+SUM(Z29))*(1+SUM(AE29))/12*'2. Annual Costs of Staff Posts'!AF29*'2. Annual Costs of Staff Posts'!AG29*K29,0)</f>
        <v>0</v>
      </c>
      <c r="AJ29" s="450">
        <f t="shared" si="11"/>
        <v>3</v>
      </c>
      <c r="AK29" s="448">
        <f t="shared" si="12"/>
        <v>28800</v>
      </c>
      <c r="AL29" s="252"/>
    </row>
    <row r="30" spans="2:38" s="99" customFormat="1" ht="39" x14ac:dyDescent="0.25">
      <c r="B30" s="109"/>
      <c r="C30" s="232" t="str">
        <f>IF('1. Staff Posts and Salaries'!C29="","",'1. Staff Posts and Salaries'!C29)</f>
        <v>TBC 13</v>
      </c>
      <c r="D30" s="410" t="str">
        <f>IF('1. Staff Posts and Salaries'!D29="","",'1. Staff Posts and Salaries'!D29)</f>
        <v>Human Development Research Foundation</v>
      </c>
      <c r="E30" s="100" t="str">
        <f>IF('1. Staff Posts and Salaries'!E29="","",'1. Staff Posts and Salaries'!E29)</f>
        <v>Research institute (ODA Eligible)</v>
      </c>
      <c r="F30" s="100" t="str">
        <f>IF('1. Staff Posts and Salaries'!F29="","",'1. Staff Posts and Salaries'!F29)</f>
        <v>Pakistan</v>
      </c>
      <c r="G30" s="100" t="str">
        <f>IF('1. Staff Posts and Salaries'!G29="","",'1. Staff Posts and Salaries'!G29)</f>
        <v>Yes</v>
      </c>
      <c r="H30" s="100" t="str">
        <f>IF('1. Staff Posts and Salaries'!H29="","",'1. Staff Posts and Salaries'!H29)</f>
        <v>Lower Middle Income Countries and Territories</v>
      </c>
      <c r="I30" s="100" t="str">
        <f>IF('1. Staff Posts and Salaries'!I29="","",'1. Staff Posts and Salaries'!I29)</f>
        <v>Research Support Staff</v>
      </c>
      <c r="J30" s="100" t="str">
        <f>IF('1. Staff Posts and Salaries'!J29="","",'1. Staff Posts and Salaries'!J29)</f>
        <v>Research Associate (Assessment)</v>
      </c>
      <c r="K30" s="227">
        <f>IF('1. Staff Posts and Salaries'!O29="","",'1. Staff Posts and Salaries'!O29)</f>
        <v>1</v>
      </c>
      <c r="L30" s="314">
        <v>0</v>
      </c>
      <c r="M30" s="315">
        <v>0</v>
      </c>
      <c r="N30" s="316">
        <f t="shared" ref="N30:N64" si="14">IFERROR(L30*M30/12,0)</f>
        <v>0</v>
      </c>
      <c r="O30" s="317">
        <f>IFERROR('1. Staff Posts and Salaries'!N29/12*'2. Annual Costs of Staff Posts'!L30*'2. Annual Costs of Staff Posts'!M30*K30,0)</f>
        <v>0</v>
      </c>
      <c r="P30" s="318">
        <v>0</v>
      </c>
      <c r="Q30" s="314">
        <v>1</v>
      </c>
      <c r="R30" s="315">
        <v>12</v>
      </c>
      <c r="S30" s="316">
        <f t="shared" si="13"/>
        <v>1</v>
      </c>
      <c r="T30" s="317">
        <f>IFERROR('1. Staff Posts and Salaries'!N29*(1+SUM(P30))/12*'2. Annual Costs of Staff Posts'!Q30*'2. Annual Costs of Staff Posts'!R30*K30,0)</f>
        <v>9600</v>
      </c>
      <c r="U30" s="318">
        <v>0</v>
      </c>
      <c r="V30" s="314">
        <v>1</v>
      </c>
      <c r="W30" s="315">
        <v>12</v>
      </c>
      <c r="X30" s="316">
        <f t="shared" si="8"/>
        <v>1</v>
      </c>
      <c r="Y30" s="317">
        <f>IFERROR('1. Staff Posts and Salaries'!N29*(1+SUM(P30))*(1+SUM(U30))/12*'2. Annual Costs of Staff Posts'!V30*'2. Annual Costs of Staff Posts'!W30*K30,0)</f>
        <v>9600</v>
      </c>
      <c r="Z30" s="318">
        <v>0</v>
      </c>
      <c r="AA30" s="314">
        <v>1</v>
      </c>
      <c r="AB30" s="315">
        <v>12</v>
      </c>
      <c r="AC30" s="316">
        <f t="shared" si="9"/>
        <v>1</v>
      </c>
      <c r="AD30" s="317">
        <f>IFERROR('1. Staff Posts and Salaries'!N29*(1+SUM(P30))*(1+SUM(U30))*(1+SUM(Z30))/12*'2. Annual Costs of Staff Posts'!AA30*'2. Annual Costs of Staff Posts'!AB30*K30,0)</f>
        <v>9600</v>
      </c>
      <c r="AE30" s="318">
        <v>0</v>
      </c>
      <c r="AF30" s="314">
        <v>0</v>
      </c>
      <c r="AG30" s="315">
        <v>0</v>
      </c>
      <c r="AH30" s="316">
        <f t="shared" si="10"/>
        <v>0</v>
      </c>
      <c r="AI30" s="446">
        <f>IFERROR('1. Staff Posts and Salaries'!N29*(1+SUM(P30))*(1+SUM(U30))*(1+SUM(Z30))*(1+SUM(AE30))/12*'2. Annual Costs of Staff Posts'!AF30*'2. Annual Costs of Staff Posts'!AG30*K30,0)</f>
        <v>0</v>
      </c>
      <c r="AJ30" s="450">
        <f t="shared" si="11"/>
        <v>3</v>
      </c>
      <c r="AK30" s="448">
        <f t="shared" si="12"/>
        <v>28800</v>
      </c>
      <c r="AL30" s="252"/>
    </row>
    <row r="31" spans="2:38" s="99" customFormat="1" ht="39" x14ac:dyDescent="0.25">
      <c r="B31" s="109"/>
      <c r="C31" s="232" t="str">
        <f>IF('1. Staff Posts and Salaries'!C30="","",'1. Staff Posts and Salaries'!C30)</f>
        <v>TBC 14</v>
      </c>
      <c r="D31" s="410" t="str">
        <f>IF('1. Staff Posts and Salaries'!D30="","",'1. Staff Posts and Salaries'!D30)</f>
        <v>Human Development Research Foundation</v>
      </c>
      <c r="E31" s="100" t="str">
        <f>IF('1. Staff Posts and Salaries'!E30="","",'1. Staff Posts and Salaries'!E30)</f>
        <v>Research institute (ODA Eligible)</v>
      </c>
      <c r="F31" s="100" t="str">
        <f>IF('1. Staff Posts and Salaries'!F30="","",'1. Staff Posts and Salaries'!F30)</f>
        <v>Pakistan</v>
      </c>
      <c r="G31" s="100" t="str">
        <f>IF('1. Staff Posts and Salaries'!G30="","",'1. Staff Posts and Salaries'!G30)</f>
        <v>Yes</v>
      </c>
      <c r="H31" s="100" t="str">
        <f>IF('1. Staff Posts and Salaries'!H30="","",'1. Staff Posts and Salaries'!H30)</f>
        <v>Lower Middle Income Countries and Territories</v>
      </c>
      <c r="I31" s="100" t="str">
        <f>IF('1. Staff Posts and Salaries'!I30="","",'1. Staff Posts and Salaries'!I30)</f>
        <v>Research Support Staff</v>
      </c>
      <c r="J31" s="100" t="str">
        <f>IF('1. Staff Posts and Salaries'!J30="","",'1. Staff Posts and Salaries'!J30)</f>
        <v>Research Associate (Assessment)</v>
      </c>
      <c r="K31" s="227">
        <f>IF('1. Staff Posts and Salaries'!O30="","",'1. Staff Posts and Salaries'!O30)</f>
        <v>1</v>
      </c>
      <c r="L31" s="314">
        <v>0</v>
      </c>
      <c r="M31" s="315">
        <v>0</v>
      </c>
      <c r="N31" s="316">
        <f t="shared" ref="N31:N37" si="15">IFERROR(L31*M31/12,0)</f>
        <v>0</v>
      </c>
      <c r="O31" s="317">
        <f>IFERROR('1. Staff Posts and Salaries'!N30/12*'2. Annual Costs of Staff Posts'!L31*'2. Annual Costs of Staff Posts'!M31*K31,0)</f>
        <v>0</v>
      </c>
      <c r="P31" s="318">
        <v>0</v>
      </c>
      <c r="Q31" s="314">
        <v>1</v>
      </c>
      <c r="R31" s="315">
        <v>12</v>
      </c>
      <c r="S31" s="316">
        <f t="shared" si="13"/>
        <v>1</v>
      </c>
      <c r="T31" s="317">
        <f>IFERROR('1. Staff Posts and Salaries'!N30*(1+SUM(P31))/12*'2. Annual Costs of Staff Posts'!Q31*'2. Annual Costs of Staff Posts'!R31*K31,0)</f>
        <v>9600</v>
      </c>
      <c r="U31" s="318">
        <v>0</v>
      </c>
      <c r="V31" s="314">
        <v>1</v>
      </c>
      <c r="W31" s="315">
        <v>12</v>
      </c>
      <c r="X31" s="316">
        <f t="shared" si="8"/>
        <v>1</v>
      </c>
      <c r="Y31" s="317">
        <f>IFERROR('1. Staff Posts and Salaries'!N30*(1+SUM(P31))*(1+SUM(U31))/12*'2. Annual Costs of Staff Posts'!V31*'2. Annual Costs of Staff Posts'!W31*K31,0)</f>
        <v>9600</v>
      </c>
      <c r="Z31" s="318">
        <v>0</v>
      </c>
      <c r="AA31" s="314">
        <v>1</v>
      </c>
      <c r="AB31" s="315">
        <v>12</v>
      </c>
      <c r="AC31" s="316">
        <f t="shared" si="9"/>
        <v>1</v>
      </c>
      <c r="AD31" s="317">
        <f>IFERROR('1. Staff Posts and Salaries'!N30*(1+SUM(P31))*(1+SUM(U31))*(1+SUM(Z31))/12*'2. Annual Costs of Staff Posts'!AA31*'2. Annual Costs of Staff Posts'!AB31*K31,0)</f>
        <v>9600</v>
      </c>
      <c r="AE31" s="318">
        <v>0</v>
      </c>
      <c r="AF31" s="314">
        <v>0</v>
      </c>
      <c r="AG31" s="315">
        <v>0</v>
      </c>
      <c r="AH31" s="316">
        <f t="shared" si="10"/>
        <v>0</v>
      </c>
      <c r="AI31" s="446">
        <f>IFERROR('1. Staff Posts and Salaries'!N30*(1+SUM(P31))*(1+SUM(U31))*(1+SUM(Z31))*(1+SUM(AE31))/12*'2. Annual Costs of Staff Posts'!AF31*'2. Annual Costs of Staff Posts'!AG31*K31,0)</f>
        <v>0</v>
      </c>
      <c r="AJ31" s="450">
        <f t="shared" si="11"/>
        <v>3</v>
      </c>
      <c r="AK31" s="448">
        <f t="shared" si="12"/>
        <v>28800</v>
      </c>
      <c r="AL31" s="252"/>
    </row>
    <row r="32" spans="2:38" s="99" customFormat="1" ht="39" x14ac:dyDescent="0.25">
      <c r="B32" s="109"/>
      <c r="C32" s="232" t="str">
        <f>IF('1. Staff Posts and Salaries'!C31="","",'1. Staff Posts and Salaries'!C31)</f>
        <v>TBC 15</v>
      </c>
      <c r="D32" s="410" t="str">
        <f>IF('1. Staff Posts and Salaries'!D31="","",'1. Staff Posts and Salaries'!D31)</f>
        <v>Human Development Research Foundation</v>
      </c>
      <c r="E32" s="100" t="str">
        <f>IF('1. Staff Posts and Salaries'!E31="","",'1. Staff Posts and Salaries'!E31)</f>
        <v>Research institute (ODA Eligible)</v>
      </c>
      <c r="F32" s="100" t="str">
        <f>IF('1. Staff Posts and Salaries'!F31="","",'1. Staff Posts and Salaries'!F31)</f>
        <v>Pakistan</v>
      </c>
      <c r="G32" s="100" t="str">
        <f>IF('1. Staff Posts and Salaries'!G31="","",'1. Staff Posts and Salaries'!G31)</f>
        <v>Yes</v>
      </c>
      <c r="H32" s="100" t="str">
        <f>IF('1. Staff Posts and Salaries'!H31="","",'1. Staff Posts and Salaries'!H31)</f>
        <v>Lower Middle Income Countries and Territories</v>
      </c>
      <c r="I32" s="100" t="str">
        <f>IF('1. Staff Posts and Salaries'!I31="","",'1. Staff Posts and Salaries'!I31)</f>
        <v>Research Support Staff</v>
      </c>
      <c r="J32" s="100" t="str">
        <f>IF('1. Staff Posts and Salaries'!J31="","",'1. Staff Posts and Salaries'!J31)</f>
        <v>Research Associate (Assessment)</v>
      </c>
      <c r="K32" s="227">
        <f>IF('1. Staff Posts and Salaries'!O31="","",'1. Staff Posts and Salaries'!O31)</f>
        <v>1</v>
      </c>
      <c r="L32" s="314">
        <v>0</v>
      </c>
      <c r="M32" s="315">
        <v>0</v>
      </c>
      <c r="N32" s="316">
        <f t="shared" si="15"/>
        <v>0</v>
      </c>
      <c r="O32" s="317">
        <f>IFERROR('1. Staff Posts and Salaries'!N31/12*'2. Annual Costs of Staff Posts'!L32*'2. Annual Costs of Staff Posts'!M32*K32,0)</f>
        <v>0</v>
      </c>
      <c r="P32" s="318">
        <v>0</v>
      </c>
      <c r="Q32" s="314">
        <v>1</v>
      </c>
      <c r="R32" s="315">
        <v>12</v>
      </c>
      <c r="S32" s="316">
        <f t="shared" si="13"/>
        <v>1</v>
      </c>
      <c r="T32" s="317">
        <f>IFERROR('1. Staff Posts and Salaries'!N31*(1+SUM(P32))/12*'2. Annual Costs of Staff Posts'!Q32*'2. Annual Costs of Staff Posts'!R32*K32,0)</f>
        <v>9600</v>
      </c>
      <c r="U32" s="318">
        <v>0</v>
      </c>
      <c r="V32" s="314">
        <v>1</v>
      </c>
      <c r="W32" s="315">
        <v>12</v>
      </c>
      <c r="X32" s="316">
        <f t="shared" si="8"/>
        <v>1</v>
      </c>
      <c r="Y32" s="317">
        <f>IFERROR('1. Staff Posts and Salaries'!N31*(1+SUM(P32))*(1+SUM(U32))/12*'2. Annual Costs of Staff Posts'!V32*'2. Annual Costs of Staff Posts'!W32*K32,0)</f>
        <v>9600</v>
      </c>
      <c r="Z32" s="318">
        <v>0</v>
      </c>
      <c r="AA32" s="314">
        <v>1</v>
      </c>
      <c r="AB32" s="315">
        <v>12</v>
      </c>
      <c r="AC32" s="316">
        <f t="shared" si="9"/>
        <v>1</v>
      </c>
      <c r="AD32" s="317">
        <f>IFERROR('1. Staff Posts and Salaries'!N31*(1+SUM(P32))*(1+SUM(U32))*(1+SUM(Z32))/12*'2. Annual Costs of Staff Posts'!AA32*'2. Annual Costs of Staff Posts'!AB32*K32,0)</f>
        <v>9600</v>
      </c>
      <c r="AE32" s="318">
        <v>0</v>
      </c>
      <c r="AF32" s="314">
        <v>0</v>
      </c>
      <c r="AG32" s="315">
        <v>0</v>
      </c>
      <c r="AH32" s="316">
        <f t="shared" si="10"/>
        <v>0</v>
      </c>
      <c r="AI32" s="446">
        <f>IFERROR('1. Staff Posts and Salaries'!N31*(1+SUM(P32))*(1+SUM(U32))*(1+SUM(Z32))*(1+SUM(AE32))/12*'2. Annual Costs of Staff Posts'!AF32*'2. Annual Costs of Staff Posts'!AG32*K32,0)</f>
        <v>0</v>
      </c>
      <c r="AJ32" s="450">
        <f t="shared" si="11"/>
        <v>3</v>
      </c>
      <c r="AK32" s="448">
        <f t="shared" si="12"/>
        <v>28800</v>
      </c>
      <c r="AL32" s="252"/>
    </row>
    <row r="33" spans="2:38" s="99" customFormat="1" ht="39" x14ac:dyDescent="0.25">
      <c r="B33" s="109"/>
      <c r="C33" s="232" t="str">
        <f>IF('1. Staff Posts and Salaries'!C32="","",'1. Staff Posts and Salaries'!C32)</f>
        <v>TBC 16</v>
      </c>
      <c r="D33" s="410" t="str">
        <f>IF('1. Staff Posts and Salaries'!D32="","",'1. Staff Posts and Salaries'!D32)</f>
        <v>Human Development Research Foundation</v>
      </c>
      <c r="E33" s="100" t="str">
        <f>IF('1. Staff Posts and Salaries'!E32="","",'1. Staff Posts and Salaries'!E32)</f>
        <v>Research institute (ODA Eligible)</v>
      </c>
      <c r="F33" s="100" t="str">
        <f>IF('1. Staff Posts and Salaries'!F32="","",'1. Staff Posts and Salaries'!F32)</f>
        <v>Pakistan</v>
      </c>
      <c r="G33" s="100" t="str">
        <f>IF('1. Staff Posts and Salaries'!G32="","",'1. Staff Posts and Salaries'!G32)</f>
        <v>Yes</v>
      </c>
      <c r="H33" s="100" t="str">
        <f>IF('1. Staff Posts and Salaries'!H32="","",'1. Staff Posts and Salaries'!H32)</f>
        <v>Lower Middle Income Countries and Territories</v>
      </c>
      <c r="I33" s="100" t="str">
        <f>IF('1. Staff Posts and Salaries'!I32="","",'1. Staff Posts and Salaries'!I32)</f>
        <v>Research Support Staff</v>
      </c>
      <c r="J33" s="100" t="str">
        <f>IF('1. Staff Posts and Salaries'!J32="","",'1. Staff Posts and Salaries'!J32)</f>
        <v>Field Co-ordinators (Interventions)</v>
      </c>
      <c r="K33" s="227">
        <f>IF('1. Staff Posts and Salaries'!O32="","",'1. Staff Posts and Salaries'!O32)</f>
        <v>1</v>
      </c>
      <c r="L33" s="314">
        <v>0</v>
      </c>
      <c r="M33" s="315">
        <v>0</v>
      </c>
      <c r="N33" s="316">
        <f t="shared" si="15"/>
        <v>0</v>
      </c>
      <c r="O33" s="317">
        <f>IFERROR('1. Staff Posts and Salaries'!N32/12*'2. Annual Costs of Staff Posts'!L33*'2. Annual Costs of Staff Posts'!M33*K33,0)</f>
        <v>0</v>
      </c>
      <c r="P33" s="318">
        <v>0</v>
      </c>
      <c r="Q33" s="314">
        <v>1</v>
      </c>
      <c r="R33" s="315">
        <v>12</v>
      </c>
      <c r="S33" s="316">
        <f t="shared" si="13"/>
        <v>1</v>
      </c>
      <c r="T33" s="317">
        <f>IFERROR('1. Staff Posts and Salaries'!N32*(1+SUM(P33))/12*'2. Annual Costs of Staff Posts'!Q33*'2. Annual Costs of Staff Posts'!R33*K33,0)</f>
        <v>4800</v>
      </c>
      <c r="U33" s="318">
        <v>0</v>
      </c>
      <c r="V33" s="314">
        <v>1</v>
      </c>
      <c r="W33" s="315">
        <v>12</v>
      </c>
      <c r="X33" s="316">
        <f t="shared" si="8"/>
        <v>1</v>
      </c>
      <c r="Y33" s="317">
        <f>IFERROR('1. Staff Posts and Salaries'!N32*(1+SUM(P33))*(1+SUM(U33))/12*'2. Annual Costs of Staff Posts'!V33*'2. Annual Costs of Staff Posts'!W33*K33,0)</f>
        <v>4800</v>
      </c>
      <c r="Z33" s="318">
        <v>0</v>
      </c>
      <c r="AA33" s="314">
        <v>1</v>
      </c>
      <c r="AB33" s="315">
        <v>12</v>
      </c>
      <c r="AC33" s="316">
        <f t="shared" si="9"/>
        <v>1</v>
      </c>
      <c r="AD33" s="317">
        <f>IFERROR('1. Staff Posts and Salaries'!N32*(1+SUM(P33))*(1+SUM(U33))*(1+SUM(Z33))/12*'2. Annual Costs of Staff Posts'!AA33*'2. Annual Costs of Staff Posts'!AB33*K33,0)</f>
        <v>4800</v>
      </c>
      <c r="AE33" s="318">
        <v>0</v>
      </c>
      <c r="AF33" s="314">
        <v>0</v>
      </c>
      <c r="AG33" s="315">
        <v>0</v>
      </c>
      <c r="AH33" s="316">
        <f t="shared" si="10"/>
        <v>0</v>
      </c>
      <c r="AI33" s="446">
        <f>IFERROR('1. Staff Posts and Salaries'!N32*(1+SUM(P33))*(1+SUM(U33))*(1+SUM(Z33))*(1+SUM(AE33))/12*'2. Annual Costs of Staff Posts'!AF33*'2. Annual Costs of Staff Posts'!AG33*K33,0)</f>
        <v>0</v>
      </c>
      <c r="AJ33" s="450">
        <f t="shared" si="11"/>
        <v>3</v>
      </c>
      <c r="AK33" s="448">
        <f t="shared" si="12"/>
        <v>14400</v>
      </c>
      <c r="AL33" s="252"/>
    </row>
    <row r="34" spans="2:38" s="99" customFormat="1" ht="39" x14ac:dyDescent="0.25">
      <c r="B34" s="109"/>
      <c r="C34" s="232" t="str">
        <f>IF('1. Staff Posts and Salaries'!C33="","",'1. Staff Posts and Salaries'!C33)</f>
        <v>TBC 17</v>
      </c>
      <c r="D34" s="410" t="str">
        <f>IF('1. Staff Posts and Salaries'!D33="","",'1. Staff Posts and Salaries'!D33)</f>
        <v>Human Development Research Foundation</v>
      </c>
      <c r="E34" s="100" t="str">
        <f>IF('1. Staff Posts and Salaries'!E33="","",'1. Staff Posts and Salaries'!E33)</f>
        <v>Research institute (ODA Eligible)</v>
      </c>
      <c r="F34" s="100" t="str">
        <f>IF('1. Staff Posts and Salaries'!F33="","",'1. Staff Posts and Salaries'!F33)</f>
        <v>Pakistan</v>
      </c>
      <c r="G34" s="100" t="str">
        <f>IF('1. Staff Posts and Salaries'!G33="","",'1. Staff Posts and Salaries'!G33)</f>
        <v>Yes</v>
      </c>
      <c r="H34" s="100" t="str">
        <f>IF('1. Staff Posts and Salaries'!H33="","",'1. Staff Posts and Salaries'!H33)</f>
        <v>Lower Middle Income Countries and Territories</v>
      </c>
      <c r="I34" s="100" t="str">
        <f>IF('1. Staff Posts and Salaries'!I33="","",'1. Staff Posts and Salaries'!I33)</f>
        <v>Research Support Staff</v>
      </c>
      <c r="J34" s="100" t="str">
        <f>IF('1. Staff Posts and Salaries'!J33="","",'1. Staff Posts and Salaries'!J33)</f>
        <v>Field Co-ordinators (Interventions)</v>
      </c>
      <c r="K34" s="227">
        <f>IF('1. Staff Posts and Salaries'!O33="","",'1. Staff Posts and Salaries'!O33)</f>
        <v>1</v>
      </c>
      <c r="L34" s="314">
        <v>0</v>
      </c>
      <c r="M34" s="315">
        <v>0</v>
      </c>
      <c r="N34" s="316">
        <f t="shared" si="15"/>
        <v>0</v>
      </c>
      <c r="O34" s="317">
        <f>IFERROR('1. Staff Posts and Salaries'!N33/12*'2. Annual Costs of Staff Posts'!L34*'2. Annual Costs of Staff Posts'!M34*K34,0)</f>
        <v>0</v>
      </c>
      <c r="P34" s="318">
        <v>0</v>
      </c>
      <c r="Q34" s="314">
        <v>1</v>
      </c>
      <c r="R34" s="315">
        <v>12</v>
      </c>
      <c r="S34" s="316">
        <f t="shared" si="13"/>
        <v>1</v>
      </c>
      <c r="T34" s="317">
        <f>IFERROR('1. Staff Posts and Salaries'!N33*(1+SUM(P34))/12*'2. Annual Costs of Staff Posts'!Q34*'2. Annual Costs of Staff Posts'!R34*K34,0)</f>
        <v>4800</v>
      </c>
      <c r="U34" s="318">
        <v>0</v>
      </c>
      <c r="V34" s="314">
        <v>1</v>
      </c>
      <c r="W34" s="315">
        <v>12</v>
      </c>
      <c r="X34" s="316">
        <f t="shared" si="8"/>
        <v>1</v>
      </c>
      <c r="Y34" s="317">
        <f>IFERROR('1. Staff Posts and Salaries'!N33*(1+SUM(P34))*(1+SUM(U34))/12*'2. Annual Costs of Staff Posts'!V34*'2. Annual Costs of Staff Posts'!W34*K34,0)</f>
        <v>4800</v>
      </c>
      <c r="Z34" s="318">
        <v>0</v>
      </c>
      <c r="AA34" s="314">
        <v>1</v>
      </c>
      <c r="AB34" s="315">
        <v>12</v>
      </c>
      <c r="AC34" s="316">
        <f t="shared" si="9"/>
        <v>1</v>
      </c>
      <c r="AD34" s="317">
        <f>IFERROR('1. Staff Posts and Salaries'!N33*(1+SUM(P34))*(1+SUM(U34))*(1+SUM(Z34))/12*'2. Annual Costs of Staff Posts'!AA34*'2. Annual Costs of Staff Posts'!AB34*K34,0)</f>
        <v>4800</v>
      </c>
      <c r="AE34" s="318">
        <v>0</v>
      </c>
      <c r="AF34" s="314">
        <v>0</v>
      </c>
      <c r="AG34" s="315">
        <v>0</v>
      </c>
      <c r="AH34" s="316">
        <f t="shared" si="10"/>
        <v>0</v>
      </c>
      <c r="AI34" s="446">
        <f>IFERROR('1. Staff Posts and Salaries'!N33*(1+SUM(P34))*(1+SUM(U34))*(1+SUM(Z34))*(1+SUM(AE34))/12*'2. Annual Costs of Staff Posts'!AF34*'2. Annual Costs of Staff Posts'!AG34*K34,0)</f>
        <v>0</v>
      </c>
      <c r="AJ34" s="450">
        <f t="shared" si="11"/>
        <v>3</v>
      </c>
      <c r="AK34" s="448">
        <f t="shared" si="12"/>
        <v>14400</v>
      </c>
      <c r="AL34" s="252"/>
    </row>
    <row r="35" spans="2:38" s="99" customFormat="1" ht="39" x14ac:dyDescent="0.25">
      <c r="B35" s="109"/>
      <c r="C35" s="232" t="str">
        <f>IF('1. Staff Posts and Salaries'!C34="","",'1. Staff Posts and Salaries'!C34)</f>
        <v>TBC 18</v>
      </c>
      <c r="D35" s="410" t="str">
        <f>IF('1. Staff Posts and Salaries'!D34="","",'1. Staff Posts and Salaries'!D34)</f>
        <v>Human Development Research Foundation</v>
      </c>
      <c r="E35" s="100" t="str">
        <f>IF('1. Staff Posts and Salaries'!E34="","",'1. Staff Posts and Salaries'!E34)</f>
        <v>Research institute (ODA Eligible)</v>
      </c>
      <c r="F35" s="100" t="str">
        <f>IF('1. Staff Posts and Salaries'!F34="","",'1. Staff Posts and Salaries'!F34)</f>
        <v>Pakistan</v>
      </c>
      <c r="G35" s="100" t="str">
        <f>IF('1. Staff Posts and Salaries'!G34="","",'1. Staff Posts and Salaries'!G34)</f>
        <v>Yes</v>
      </c>
      <c r="H35" s="100" t="str">
        <f>IF('1. Staff Posts and Salaries'!H34="","",'1. Staff Posts and Salaries'!H34)</f>
        <v>Lower Middle Income Countries and Territories</v>
      </c>
      <c r="I35" s="100" t="str">
        <f>IF('1. Staff Posts and Salaries'!I34="","",'1. Staff Posts and Salaries'!I34)</f>
        <v>Research Support Staff</v>
      </c>
      <c r="J35" s="100" t="str">
        <f>IF('1. Staff Posts and Salaries'!J34="","",'1. Staff Posts and Salaries'!J34)</f>
        <v>Field Co-ordinators (Interventions)</v>
      </c>
      <c r="K35" s="227">
        <f>IF('1. Staff Posts and Salaries'!O34="","",'1. Staff Posts and Salaries'!O34)</f>
        <v>1</v>
      </c>
      <c r="L35" s="314">
        <v>0</v>
      </c>
      <c r="M35" s="315">
        <v>0</v>
      </c>
      <c r="N35" s="316">
        <f t="shared" si="15"/>
        <v>0</v>
      </c>
      <c r="O35" s="317">
        <f>IFERROR('1. Staff Posts and Salaries'!N34/12*'2. Annual Costs of Staff Posts'!L35*'2. Annual Costs of Staff Posts'!M35*K35,0)</f>
        <v>0</v>
      </c>
      <c r="P35" s="318">
        <v>0</v>
      </c>
      <c r="Q35" s="314">
        <v>1</v>
      </c>
      <c r="R35" s="315">
        <v>12</v>
      </c>
      <c r="S35" s="316">
        <f t="shared" si="13"/>
        <v>1</v>
      </c>
      <c r="T35" s="317">
        <f>IFERROR('1. Staff Posts and Salaries'!N34*(1+SUM(P35))/12*'2. Annual Costs of Staff Posts'!Q35*'2. Annual Costs of Staff Posts'!R35*K35,0)</f>
        <v>4800</v>
      </c>
      <c r="U35" s="318">
        <v>0</v>
      </c>
      <c r="V35" s="314">
        <v>1</v>
      </c>
      <c r="W35" s="315">
        <v>12</v>
      </c>
      <c r="X35" s="316">
        <f t="shared" si="8"/>
        <v>1</v>
      </c>
      <c r="Y35" s="317">
        <f>IFERROR('1. Staff Posts and Salaries'!N34*(1+SUM(P35))*(1+SUM(U35))/12*'2. Annual Costs of Staff Posts'!V35*'2. Annual Costs of Staff Posts'!W35*K35,0)</f>
        <v>4800</v>
      </c>
      <c r="Z35" s="318">
        <v>0</v>
      </c>
      <c r="AA35" s="314">
        <v>1</v>
      </c>
      <c r="AB35" s="315">
        <v>12</v>
      </c>
      <c r="AC35" s="316">
        <f t="shared" si="9"/>
        <v>1</v>
      </c>
      <c r="AD35" s="317">
        <f>IFERROR('1. Staff Posts and Salaries'!N34*(1+SUM(P35))*(1+SUM(U35))*(1+SUM(Z35))/12*'2. Annual Costs of Staff Posts'!AA35*'2. Annual Costs of Staff Posts'!AB35*K35,0)</f>
        <v>4800</v>
      </c>
      <c r="AE35" s="318">
        <v>0</v>
      </c>
      <c r="AF35" s="314">
        <v>0</v>
      </c>
      <c r="AG35" s="315">
        <v>0</v>
      </c>
      <c r="AH35" s="316">
        <f t="shared" si="10"/>
        <v>0</v>
      </c>
      <c r="AI35" s="446">
        <f>IFERROR('1. Staff Posts and Salaries'!N34*(1+SUM(P35))*(1+SUM(U35))*(1+SUM(Z35))*(1+SUM(AE35))/12*'2. Annual Costs of Staff Posts'!AF35*'2. Annual Costs of Staff Posts'!AG35*K35,0)</f>
        <v>0</v>
      </c>
      <c r="AJ35" s="450">
        <f t="shared" si="11"/>
        <v>3</v>
      </c>
      <c r="AK35" s="448">
        <f t="shared" si="12"/>
        <v>14400</v>
      </c>
      <c r="AL35" s="252"/>
    </row>
    <row r="36" spans="2:38" s="99" customFormat="1" ht="39" x14ac:dyDescent="0.25">
      <c r="B36" s="109"/>
      <c r="C36" s="232" t="str">
        <f>IF('1. Staff Posts and Salaries'!C35="","",'1. Staff Posts and Salaries'!C35)</f>
        <v>TBC 19</v>
      </c>
      <c r="D36" s="410" t="str">
        <f>IF('1. Staff Posts and Salaries'!D35="","",'1. Staff Posts and Salaries'!D35)</f>
        <v>Human Development Research Foundation</v>
      </c>
      <c r="E36" s="100" t="str">
        <f>IF('1. Staff Posts and Salaries'!E35="","",'1. Staff Posts and Salaries'!E35)</f>
        <v>Research institute (ODA Eligible)</v>
      </c>
      <c r="F36" s="100" t="str">
        <f>IF('1. Staff Posts and Salaries'!F35="","",'1. Staff Posts and Salaries'!F35)</f>
        <v>Pakistan</v>
      </c>
      <c r="G36" s="100" t="str">
        <f>IF('1. Staff Posts and Salaries'!G35="","",'1. Staff Posts and Salaries'!G35)</f>
        <v>Yes</v>
      </c>
      <c r="H36" s="100" t="str">
        <f>IF('1. Staff Posts and Salaries'!H35="","",'1. Staff Posts and Salaries'!H35)</f>
        <v>Lower Middle Income Countries and Territories</v>
      </c>
      <c r="I36" s="100" t="str">
        <f>IF('1. Staff Posts and Salaries'!I35="","",'1. Staff Posts and Salaries'!I35)</f>
        <v>Research Support Staff</v>
      </c>
      <c r="J36" s="100" t="str">
        <f>IF('1. Staff Posts and Salaries'!J35="","",'1. Staff Posts and Salaries'!J35)</f>
        <v>Field Co-ordinators (Interventions)</v>
      </c>
      <c r="K36" s="227">
        <f>IF('1. Staff Posts and Salaries'!O35="","",'1. Staff Posts and Salaries'!O35)</f>
        <v>1</v>
      </c>
      <c r="L36" s="314">
        <v>0</v>
      </c>
      <c r="M36" s="315">
        <v>0</v>
      </c>
      <c r="N36" s="316">
        <f t="shared" si="15"/>
        <v>0</v>
      </c>
      <c r="O36" s="317">
        <f>IFERROR('1. Staff Posts and Salaries'!N35/12*'2. Annual Costs of Staff Posts'!L36*'2. Annual Costs of Staff Posts'!M36*K36,0)</f>
        <v>0</v>
      </c>
      <c r="P36" s="318">
        <v>0</v>
      </c>
      <c r="Q36" s="314">
        <v>1</v>
      </c>
      <c r="R36" s="315">
        <v>12</v>
      </c>
      <c r="S36" s="316">
        <f t="shared" si="13"/>
        <v>1</v>
      </c>
      <c r="T36" s="317">
        <f>IFERROR('1. Staff Posts and Salaries'!N35*(1+SUM(P36))/12*'2. Annual Costs of Staff Posts'!Q36*'2. Annual Costs of Staff Posts'!R36*K36,0)</f>
        <v>4800</v>
      </c>
      <c r="U36" s="318">
        <v>0</v>
      </c>
      <c r="V36" s="314">
        <v>1</v>
      </c>
      <c r="W36" s="315">
        <v>12</v>
      </c>
      <c r="X36" s="316">
        <f t="shared" si="8"/>
        <v>1</v>
      </c>
      <c r="Y36" s="317">
        <f>IFERROR('1. Staff Posts and Salaries'!N35*(1+SUM(P36))*(1+SUM(U36))/12*'2. Annual Costs of Staff Posts'!V36*'2. Annual Costs of Staff Posts'!W36*K36,0)</f>
        <v>4800</v>
      </c>
      <c r="Z36" s="318">
        <v>0</v>
      </c>
      <c r="AA36" s="314">
        <v>1</v>
      </c>
      <c r="AB36" s="315">
        <v>12</v>
      </c>
      <c r="AC36" s="316">
        <f t="shared" si="9"/>
        <v>1</v>
      </c>
      <c r="AD36" s="317">
        <f>IFERROR('1. Staff Posts and Salaries'!N35*(1+SUM(P36))*(1+SUM(U36))*(1+SUM(Z36))/12*'2. Annual Costs of Staff Posts'!AA36*'2. Annual Costs of Staff Posts'!AB36*K36,0)</f>
        <v>4800</v>
      </c>
      <c r="AE36" s="318">
        <v>0</v>
      </c>
      <c r="AF36" s="314">
        <v>0</v>
      </c>
      <c r="AG36" s="315">
        <v>0</v>
      </c>
      <c r="AH36" s="316">
        <f t="shared" si="10"/>
        <v>0</v>
      </c>
      <c r="AI36" s="446">
        <f>IFERROR('1. Staff Posts and Salaries'!N35*(1+SUM(P36))*(1+SUM(U36))*(1+SUM(Z36))*(1+SUM(AE36))/12*'2. Annual Costs of Staff Posts'!AF36*'2. Annual Costs of Staff Posts'!AG36*K36,0)</f>
        <v>0</v>
      </c>
      <c r="AJ36" s="450">
        <f t="shared" si="11"/>
        <v>3</v>
      </c>
      <c r="AK36" s="448">
        <f t="shared" si="12"/>
        <v>14400</v>
      </c>
      <c r="AL36" s="252"/>
    </row>
    <row r="37" spans="2:38" s="99" customFormat="1" ht="39" x14ac:dyDescent="0.25">
      <c r="B37" s="109"/>
      <c r="C37" s="232" t="str">
        <f>IF('1. Staff Posts and Salaries'!C36="","",'1. Staff Posts and Salaries'!C36)</f>
        <v>TBC 20</v>
      </c>
      <c r="D37" s="410" t="str">
        <f>IF('1. Staff Posts and Salaries'!D36="","",'1. Staff Posts and Salaries'!D36)</f>
        <v>Human Development Research Foundation</v>
      </c>
      <c r="E37" s="100" t="str">
        <f>IF('1. Staff Posts and Salaries'!E36="","",'1. Staff Posts and Salaries'!E36)</f>
        <v>Research institute (ODA Eligible)</v>
      </c>
      <c r="F37" s="100" t="str">
        <f>IF('1. Staff Posts and Salaries'!F36="","",'1. Staff Posts and Salaries'!F36)</f>
        <v>Pakistan</v>
      </c>
      <c r="G37" s="100" t="str">
        <f>IF('1. Staff Posts and Salaries'!G36="","",'1. Staff Posts and Salaries'!G36)</f>
        <v>Yes</v>
      </c>
      <c r="H37" s="100" t="str">
        <f>IF('1. Staff Posts and Salaries'!H36="","",'1. Staff Posts and Salaries'!H36)</f>
        <v>Lower Middle Income Countries and Territories</v>
      </c>
      <c r="I37" s="100" t="str">
        <f>IF('1. Staff Posts and Salaries'!I36="","",'1. Staff Posts and Salaries'!I36)</f>
        <v>Research Support Staff</v>
      </c>
      <c r="J37" s="100" t="str">
        <f>IF('1. Staff Posts and Salaries'!J36="","",'1. Staff Posts and Salaries'!J36)</f>
        <v>Field Co-ordinators (Interventions)</v>
      </c>
      <c r="K37" s="227">
        <f>IF('1. Staff Posts and Salaries'!O36="","",'1. Staff Posts and Salaries'!O36)</f>
        <v>1</v>
      </c>
      <c r="L37" s="314">
        <v>0</v>
      </c>
      <c r="M37" s="315">
        <v>0</v>
      </c>
      <c r="N37" s="316">
        <f t="shared" si="15"/>
        <v>0</v>
      </c>
      <c r="O37" s="317">
        <f>IFERROR('1. Staff Posts and Salaries'!N36/12*'2. Annual Costs of Staff Posts'!L37*'2. Annual Costs of Staff Posts'!M37*K37,0)</f>
        <v>0</v>
      </c>
      <c r="P37" s="318">
        <v>0</v>
      </c>
      <c r="Q37" s="314">
        <v>1</v>
      </c>
      <c r="R37" s="315">
        <v>12</v>
      </c>
      <c r="S37" s="316">
        <f t="shared" si="13"/>
        <v>1</v>
      </c>
      <c r="T37" s="317">
        <f>IFERROR('1. Staff Posts and Salaries'!N36*(1+SUM(P37))/12*'2. Annual Costs of Staff Posts'!Q37*'2. Annual Costs of Staff Posts'!R37*K37,0)</f>
        <v>4800</v>
      </c>
      <c r="U37" s="318">
        <v>0</v>
      </c>
      <c r="V37" s="314">
        <v>1</v>
      </c>
      <c r="W37" s="315">
        <v>12</v>
      </c>
      <c r="X37" s="316">
        <f t="shared" si="8"/>
        <v>1</v>
      </c>
      <c r="Y37" s="317">
        <f>IFERROR('1. Staff Posts and Salaries'!N36*(1+SUM(P37))*(1+SUM(U37))/12*'2. Annual Costs of Staff Posts'!V37*'2. Annual Costs of Staff Posts'!W37*K37,0)</f>
        <v>4800</v>
      </c>
      <c r="Z37" s="318">
        <v>0</v>
      </c>
      <c r="AA37" s="314">
        <v>1</v>
      </c>
      <c r="AB37" s="315">
        <v>12</v>
      </c>
      <c r="AC37" s="316">
        <f t="shared" si="9"/>
        <v>1</v>
      </c>
      <c r="AD37" s="317">
        <f>IFERROR('1. Staff Posts and Salaries'!N36*(1+SUM(P37))*(1+SUM(U37))*(1+SUM(Z37))/12*'2. Annual Costs of Staff Posts'!AA37*'2. Annual Costs of Staff Posts'!AB37*K37,0)</f>
        <v>4800</v>
      </c>
      <c r="AE37" s="318">
        <v>0</v>
      </c>
      <c r="AF37" s="314">
        <v>0</v>
      </c>
      <c r="AG37" s="315">
        <v>0</v>
      </c>
      <c r="AH37" s="316">
        <f t="shared" si="10"/>
        <v>0</v>
      </c>
      <c r="AI37" s="446">
        <f>IFERROR('1. Staff Posts and Salaries'!N36*(1+SUM(P37))*(1+SUM(U37))*(1+SUM(Z37))*(1+SUM(AE37))/12*'2. Annual Costs of Staff Posts'!AF37*'2. Annual Costs of Staff Posts'!AG37*K37,0)</f>
        <v>0</v>
      </c>
      <c r="AJ37" s="450">
        <f t="shared" si="11"/>
        <v>3</v>
      </c>
      <c r="AK37" s="448">
        <f t="shared" si="12"/>
        <v>14400</v>
      </c>
      <c r="AL37" s="252"/>
    </row>
    <row r="38" spans="2:38" s="99" customFormat="1" ht="39" x14ac:dyDescent="0.25">
      <c r="B38" s="109"/>
      <c r="C38" s="232" t="str">
        <f>IF('1. Staff Posts and Salaries'!C37="","",'1. Staff Posts and Salaries'!C37)</f>
        <v>TBC 21</v>
      </c>
      <c r="D38" s="410" t="str">
        <f>IF('1. Staff Posts and Salaries'!D37="","",'1. Staff Posts and Salaries'!D37)</f>
        <v>Human Development Research Foundation</v>
      </c>
      <c r="E38" s="100" t="str">
        <f>IF('1. Staff Posts and Salaries'!E37="","",'1. Staff Posts and Salaries'!E37)</f>
        <v>Research institute (ODA Eligible)</v>
      </c>
      <c r="F38" s="100" t="str">
        <f>IF('1. Staff Posts and Salaries'!F37="","",'1. Staff Posts and Salaries'!F37)</f>
        <v>Pakistan</v>
      </c>
      <c r="G38" s="100" t="str">
        <f>IF('1. Staff Posts and Salaries'!G37="","",'1. Staff Posts and Salaries'!G37)</f>
        <v>Yes</v>
      </c>
      <c r="H38" s="100" t="str">
        <f>IF('1. Staff Posts and Salaries'!H37="","",'1. Staff Posts and Salaries'!H37)</f>
        <v>Lower Middle Income Countries and Territories</v>
      </c>
      <c r="I38" s="100" t="str">
        <f>IF('1. Staff Posts and Salaries'!I37="","",'1. Staff Posts and Salaries'!I37)</f>
        <v>Other</v>
      </c>
      <c r="J38" s="100" t="str">
        <f>IF('1. Staff Posts and Salaries'!J37="","",'1. Staff Posts and Salaries'!J37)</f>
        <v>Data Entry Assistant</v>
      </c>
      <c r="K38" s="227">
        <f>IF('1. Staff Posts and Salaries'!O37="","",'1. Staff Posts and Salaries'!O37)</f>
        <v>1</v>
      </c>
      <c r="L38" s="314">
        <v>0</v>
      </c>
      <c r="M38" s="315">
        <v>0</v>
      </c>
      <c r="N38" s="316">
        <f t="shared" si="14"/>
        <v>0</v>
      </c>
      <c r="O38" s="317">
        <f>IFERROR('1. Staff Posts and Salaries'!N37/12*'2. Annual Costs of Staff Posts'!L38*'2. Annual Costs of Staff Posts'!M38*K38,0)</f>
        <v>0</v>
      </c>
      <c r="P38" s="318">
        <v>0</v>
      </c>
      <c r="Q38" s="314">
        <v>1</v>
      </c>
      <c r="R38" s="315">
        <v>12</v>
      </c>
      <c r="S38" s="316">
        <f t="shared" si="13"/>
        <v>1</v>
      </c>
      <c r="T38" s="317">
        <f>IFERROR('1. Staff Posts and Salaries'!N37*(1+SUM(P38))/12*'2. Annual Costs of Staff Posts'!Q38*'2. Annual Costs of Staff Posts'!R38*K38,0)</f>
        <v>7200</v>
      </c>
      <c r="U38" s="318">
        <v>0</v>
      </c>
      <c r="V38" s="314">
        <v>1</v>
      </c>
      <c r="W38" s="315">
        <v>12</v>
      </c>
      <c r="X38" s="316">
        <f t="shared" si="8"/>
        <v>1</v>
      </c>
      <c r="Y38" s="317">
        <f>IFERROR('1. Staff Posts and Salaries'!N37*(1+SUM(P38))*(1+SUM(U38))/12*'2. Annual Costs of Staff Posts'!V38*'2. Annual Costs of Staff Posts'!W38*K38,0)</f>
        <v>7200</v>
      </c>
      <c r="Z38" s="318">
        <v>0</v>
      </c>
      <c r="AA38" s="314">
        <v>1</v>
      </c>
      <c r="AB38" s="315">
        <v>12</v>
      </c>
      <c r="AC38" s="316">
        <f t="shared" si="9"/>
        <v>1</v>
      </c>
      <c r="AD38" s="317">
        <f>IFERROR('1. Staff Posts and Salaries'!N37*(1+SUM(P38))*(1+SUM(U38))*(1+SUM(Z38))/12*'2. Annual Costs of Staff Posts'!AA38*'2. Annual Costs of Staff Posts'!AB38*K38,0)</f>
        <v>7200</v>
      </c>
      <c r="AE38" s="318">
        <v>0</v>
      </c>
      <c r="AF38" s="314">
        <v>0</v>
      </c>
      <c r="AG38" s="315">
        <v>0</v>
      </c>
      <c r="AH38" s="316">
        <f t="shared" si="10"/>
        <v>0</v>
      </c>
      <c r="AI38" s="446">
        <f>IFERROR('1. Staff Posts and Salaries'!N37*(1+SUM(P38))*(1+SUM(U38))*(1+SUM(Z38))*(1+SUM(AE38))/12*'2. Annual Costs of Staff Posts'!AF38*'2. Annual Costs of Staff Posts'!AG38*K38,0)</f>
        <v>0</v>
      </c>
      <c r="AJ38" s="450">
        <f t="shared" si="11"/>
        <v>3</v>
      </c>
      <c r="AK38" s="448">
        <f t="shared" si="12"/>
        <v>21600</v>
      </c>
      <c r="AL38" s="252"/>
    </row>
    <row r="39" spans="2:38" s="99" customFormat="1" ht="39" x14ac:dyDescent="0.25">
      <c r="B39" s="109"/>
      <c r="C39" s="232" t="str">
        <f>IF('1. Staff Posts and Salaries'!C38="","",'1. Staff Posts and Salaries'!C38)</f>
        <v>TBC 22</v>
      </c>
      <c r="D39" s="410" t="str">
        <f>IF('1. Staff Posts and Salaries'!D38="","",'1. Staff Posts and Salaries'!D38)</f>
        <v>Human Development Research Foundation</v>
      </c>
      <c r="E39" s="100" t="str">
        <f>IF('1. Staff Posts and Salaries'!E38="","",'1. Staff Posts and Salaries'!E38)</f>
        <v>Research institute (ODA Eligible)</v>
      </c>
      <c r="F39" s="100" t="str">
        <f>IF('1. Staff Posts and Salaries'!F38="","",'1. Staff Posts and Salaries'!F38)</f>
        <v>Pakistan</v>
      </c>
      <c r="G39" s="100" t="str">
        <f>IF('1. Staff Posts and Salaries'!G38="","",'1. Staff Posts and Salaries'!G38)</f>
        <v>Yes</v>
      </c>
      <c r="H39" s="100" t="str">
        <f>IF('1. Staff Posts and Salaries'!H38="","",'1. Staff Posts and Salaries'!H38)</f>
        <v>Lower Middle Income Countries and Territories</v>
      </c>
      <c r="I39" s="100" t="str">
        <f>IF('1. Staff Posts and Salaries'!I38="","",'1. Staff Posts and Salaries'!I38)</f>
        <v>Other</v>
      </c>
      <c r="J39" s="100" t="str">
        <f>IF('1. Staff Posts and Salaries'!J38="","",'1. Staff Posts and Salaries'!J38)</f>
        <v>Data Entry Assistant</v>
      </c>
      <c r="K39" s="227">
        <f>IF('1. Staff Posts and Salaries'!O38="","",'1. Staff Posts and Salaries'!O38)</f>
        <v>1</v>
      </c>
      <c r="L39" s="314">
        <v>0</v>
      </c>
      <c r="M39" s="315">
        <v>0</v>
      </c>
      <c r="N39" s="316">
        <f t="shared" si="14"/>
        <v>0</v>
      </c>
      <c r="O39" s="317">
        <f>IFERROR('1. Staff Posts and Salaries'!N38/12*'2. Annual Costs of Staff Posts'!L39*'2. Annual Costs of Staff Posts'!M39*K39,0)</f>
        <v>0</v>
      </c>
      <c r="P39" s="318">
        <v>0</v>
      </c>
      <c r="Q39" s="314">
        <v>1</v>
      </c>
      <c r="R39" s="315">
        <v>12</v>
      </c>
      <c r="S39" s="316">
        <f t="shared" si="13"/>
        <v>1</v>
      </c>
      <c r="T39" s="317">
        <f>IFERROR('1. Staff Posts and Salaries'!N38*(1+SUM(P39))/12*'2. Annual Costs of Staff Posts'!Q39*'2. Annual Costs of Staff Posts'!R39*K39,0)</f>
        <v>7200</v>
      </c>
      <c r="U39" s="318">
        <v>0</v>
      </c>
      <c r="V39" s="314">
        <v>1</v>
      </c>
      <c r="W39" s="315">
        <v>12</v>
      </c>
      <c r="X39" s="316">
        <f t="shared" si="8"/>
        <v>1</v>
      </c>
      <c r="Y39" s="317">
        <f>IFERROR('1. Staff Posts and Salaries'!N38*(1+SUM(P39))*(1+SUM(U39))/12*'2. Annual Costs of Staff Posts'!V39*'2. Annual Costs of Staff Posts'!W39*K39,0)</f>
        <v>7200</v>
      </c>
      <c r="Z39" s="318">
        <v>0</v>
      </c>
      <c r="AA39" s="314">
        <v>1</v>
      </c>
      <c r="AB39" s="315">
        <v>12</v>
      </c>
      <c r="AC39" s="316">
        <f t="shared" si="9"/>
        <v>1</v>
      </c>
      <c r="AD39" s="317">
        <f>IFERROR('1. Staff Posts and Salaries'!N38*(1+SUM(P39))*(1+SUM(U39))*(1+SUM(Z39))/12*'2. Annual Costs of Staff Posts'!AA39*'2. Annual Costs of Staff Posts'!AB39*K39,0)</f>
        <v>7200</v>
      </c>
      <c r="AE39" s="318">
        <v>0</v>
      </c>
      <c r="AF39" s="314">
        <v>0</v>
      </c>
      <c r="AG39" s="315">
        <v>0</v>
      </c>
      <c r="AH39" s="316">
        <f t="shared" si="10"/>
        <v>0</v>
      </c>
      <c r="AI39" s="446">
        <f>IFERROR('1. Staff Posts and Salaries'!N38*(1+SUM(P39))*(1+SUM(U39))*(1+SUM(Z39))*(1+SUM(AE39))/12*'2. Annual Costs of Staff Posts'!AF39*'2. Annual Costs of Staff Posts'!AG39*K39,0)</f>
        <v>0</v>
      </c>
      <c r="AJ39" s="450">
        <f t="shared" si="11"/>
        <v>3</v>
      </c>
      <c r="AK39" s="448">
        <f t="shared" si="12"/>
        <v>21600</v>
      </c>
      <c r="AL39" s="252"/>
    </row>
    <row r="40" spans="2:38" s="99" customFormat="1" ht="39" x14ac:dyDescent="0.25">
      <c r="B40" s="109"/>
      <c r="C40" s="232" t="str">
        <f>IF('1. Staff Posts and Salaries'!C39="","",'1. Staff Posts and Salaries'!C39)</f>
        <v xml:space="preserve">TBC 23 </v>
      </c>
      <c r="D40" s="410" t="str">
        <f>IF('1. Staff Posts and Salaries'!D39="","",'1. Staff Posts and Salaries'!D39)</f>
        <v>Human Development Research Foundation</v>
      </c>
      <c r="E40" s="100" t="str">
        <f>IF('1. Staff Posts and Salaries'!E39="","",'1. Staff Posts and Salaries'!E39)</f>
        <v>Research institute (ODA Eligible)</v>
      </c>
      <c r="F40" s="100" t="str">
        <f>IF('1. Staff Posts and Salaries'!F39="","",'1. Staff Posts and Salaries'!F39)</f>
        <v>Pakistan</v>
      </c>
      <c r="G40" s="100" t="str">
        <f>IF('1. Staff Posts and Salaries'!G39="","",'1. Staff Posts and Salaries'!G39)</f>
        <v>Yes</v>
      </c>
      <c r="H40" s="100" t="str">
        <f>IF('1. Staff Posts and Salaries'!H39="","",'1. Staff Posts and Salaries'!H39)</f>
        <v>Lower Middle Income Countries and Territories</v>
      </c>
      <c r="I40" s="100" t="str">
        <f>IF('1. Staff Posts and Salaries'!I39="","",'1. Staff Posts and Salaries'!I39)</f>
        <v>Research Staff</v>
      </c>
      <c r="J40" s="100" t="str">
        <f>IF('1. Staff Posts and Salaries'!J39="","",'1. Staff Posts and Salaries'!J39)</f>
        <v>Project Co-ordinator</v>
      </c>
      <c r="K40" s="227">
        <f>IF('1. Staff Posts and Salaries'!O39="","",'1. Staff Posts and Salaries'!O39)</f>
        <v>1</v>
      </c>
      <c r="L40" s="314">
        <v>1</v>
      </c>
      <c r="M40" s="315">
        <v>12</v>
      </c>
      <c r="N40" s="316">
        <f t="shared" si="14"/>
        <v>1</v>
      </c>
      <c r="O40" s="317">
        <f>IFERROR('1. Staff Posts and Salaries'!N39/12*'2. Annual Costs of Staff Posts'!L40*'2. Annual Costs of Staff Posts'!M40*K40,0)</f>
        <v>18000</v>
      </c>
      <c r="P40" s="318">
        <v>0</v>
      </c>
      <c r="Q40" s="314">
        <v>1</v>
      </c>
      <c r="R40" s="315">
        <v>12</v>
      </c>
      <c r="S40" s="316">
        <f t="shared" si="13"/>
        <v>1</v>
      </c>
      <c r="T40" s="317">
        <f>IFERROR('1. Staff Posts and Salaries'!N39*(1+SUM(P40))/12*'2. Annual Costs of Staff Posts'!Q40*'2. Annual Costs of Staff Posts'!R40*K40,0)</f>
        <v>18000</v>
      </c>
      <c r="U40" s="318">
        <v>0</v>
      </c>
      <c r="V40" s="314">
        <v>1</v>
      </c>
      <c r="W40" s="315">
        <v>12</v>
      </c>
      <c r="X40" s="316">
        <f t="shared" si="8"/>
        <v>1</v>
      </c>
      <c r="Y40" s="317">
        <f>IFERROR('1. Staff Posts and Salaries'!N39*(1+SUM(P40))*(1+SUM(U40))/12*'2. Annual Costs of Staff Posts'!V40*'2. Annual Costs of Staff Posts'!W40*K40,0)</f>
        <v>18000</v>
      </c>
      <c r="Z40" s="318">
        <v>0</v>
      </c>
      <c r="AA40" s="314">
        <v>1</v>
      </c>
      <c r="AB40" s="315">
        <v>12</v>
      </c>
      <c r="AC40" s="316">
        <f t="shared" si="9"/>
        <v>1</v>
      </c>
      <c r="AD40" s="317">
        <f>IFERROR('1. Staff Posts and Salaries'!N39*(1+SUM(P40))*(1+SUM(U40))*(1+SUM(Z40))/12*'2. Annual Costs of Staff Posts'!AA40*'2. Annual Costs of Staff Posts'!AB40*K40,0)</f>
        <v>18000</v>
      </c>
      <c r="AE40" s="318">
        <v>0</v>
      </c>
      <c r="AF40" s="314">
        <v>0</v>
      </c>
      <c r="AG40" s="315">
        <v>0</v>
      </c>
      <c r="AH40" s="316">
        <f t="shared" si="10"/>
        <v>0</v>
      </c>
      <c r="AI40" s="446">
        <f>IFERROR('1. Staff Posts and Salaries'!N39*(1+SUM(P40))*(1+SUM(U40))*(1+SUM(Z40))*(1+SUM(AE40))/12*'2. Annual Costs of Staff Posts'!AF40*'2. Annual Costs of Staff Posts'!AG40*K40,0)</f>
        <v>0</v>
      </c>
      <c r="AJ40" s="450">
        <f t="shared" si="11"/>
        <v>4</v>
      </c>
      <c r="AK40" s="448">
        <f t="shared" si="12"/>
        <v>72000</v>
      </c>
      <c r="AL40" s="252"/>
    </row>
    <row r="41" spans="2:38" s="99" customFormat="1" ht="39" x14ac:dyDescent="0.25">
      <c r="B41" s="109"/>
      <c r="C41" s="232" t="str">
        <f>IF('1. Staff Posts and Salaries'!C40="","",'1. Staff Posts and Salaries'!C40)</f>
        <v>TBC 24</v>
      </c>
      <c r="D41" s="410" t="str">
        <f>IF('1. Staff Posts and Salaries'!D40="","",'1. Staff Posts and Salaries'!D40)</f>
        <v>Human Development Research Foundation</v>
      </c>
      <c r="E41" s="100" t="str">
        <f>IF('1. Staff Posts and Salaries'!E40="","",'1. Staff Posts and Salaries'!E40)</f>
        <v>Research institute (ODA Eligible)</v>
      </c>
      <c r="F41" s="100" t="str">
        <f>IF('1. Staff Posts and Salaries'!F40="","",'1. Staff Posts and Salaries'!F40)</f>
        <v>Pakistan</v>
      </c>
      <c r="G41" s="100" t="str">
        <f>IF('1. Staff Posts and Salaries'!G40="","",'1. Staff Posts and Salaries'!G40)</f>
        <v>Yes</v>
      </c>
      <c r="H41" s="100" t="str">
        <f>IF('1. Staff Posts and Salaries'!H40="","",'1. Staff Posts and Salaries'!H40)</f>
        <v>Lower Middle Income Countries and Territories</v>
      </c>
      <c r="I41" s="100" t="str">
        <f>IF('1. Staff Posts and Salaries'!I40="","",'1. Staff Posts and Salaries'!I40)</f>
        <v>Other</v>
      </c>
      <c r="J41" s="100" t="str">
        <f>IF('1. Staff Posts and Salaries'!J40="","",'1. Staff Posts and Salaries'!J40)</f>
        <v>Field Assistant</v>
      </c>
      <c r="K41" s="227">
        <f>IF('1. Staff Posts and Salaries'!O40="","",'1. Staff Posts and Salaries'!O40)</f>
        <v>1</v>
      </c>
      <c r="L41" s="314">
        <v>1</v>
      </c>
      <c r="M41" s="315">
        <v>12</v>
      </c>
      <c r="N41" s="316">
        <f t="shared" si="14"/>
        <v>1</v>
      </c>
      <c r="O41" s="317">
        <f>IFERROR('1. Staff Posts and Salaries'!N40/12*'2. Annual Costs of Staff Posts'!L41*'2. Annual Costs of Staff Posts'!M41*K41,0)</f>
        <v>3000</v>
      </c>
      <c r="P41" s="318">
        <v>0</v>
      </c>
      <c r="Q41" s="314">
        <v>1</v>
      </c>
      <c r="R41" s="315">
        <v>12</v>
      </c>
      <c r="S41" s="316">
        <f t="shared" si="13"/>
        <v>1</v>
      </c>
      <c r="T41" s="317">
        <f>IFERROR('1. Staff Posts and Salaries'!N40*(1+SUM(P41))/12*'2. Annual Costs of Staff Posts'!Q41*'2. Annual Costs of Staff Posts'!R41*K41,0)</f>
        <v>3000</v>
      </c>
      <c r="U41" s="318">
        <v>0</v>
      </c>
      <c r="V41" s="314">
        <v>1</v>
      </c>
      <c r="W41" s="315">
        <v>12</v>
      </c>
      <c r="X41" s="316">
        <f t="shared" si="8"/>
        <v>1</v>
      </c>
      <c r="Y41" s="317">
        <f>IFERROR('1. Staff Posts and Salaries'!N40*(1+SUM(P41))*(1+SUM(U41))/12*'2. Annual Costs of Staff Posts'!V41*'2. Annual Costs of Staff Posts'!W41*K41,0)</f>
        <v>3000</v>
      </c>
      <c r="Z41" s="318">
        <v>0</v>
      </c>
      <c r="AA41" s="314">
        <v>1</v>
      </c>
      <c r="AB41" s="315">
        <v>12</v>
      </c>
      <c r="AC41" s="316">
        <f t="shared" si="9"/>
        <v>1</v>
      </c>
      <c r="AD41" s="317">
        <f>IFERROR('1. Staff Posts and Salaries'!N40*(1+SUM(P41))*(1+SUM(U41))*(1+SUM(Z41))/12*'2. Annual Costs of Staff Posts'!AA41*'2. Annual Costs of Staff Posts'!AB41*K41,0)</f>
        <v>3000</v>
      </c>
      <c r="AE41" s="318">
        <v>0</v>
      </c>
      <c r="AF41" s="314">
        <v>0</v>
      </c>
      <c r="AG41" s="315">
        <v>0</v>
      </c>
      <c r="AH41" s="316">
        <f t="shared" si="10"/>
        <v>0</v>
      </c>
      <c r="AI41" s="446">
        <f>IFERROR('1. Staff Posts and Salaries'!N40*(1+SUM(P41))*(1+SUM(U41))*(1+SUM(Z41))*(1+SUM(AE41))/12*'2. Annual Costs of Staff Posts'!AF41*'2. Annual Costs of Staff Posts'!AG41*K41,0)</f>
        <v>0</v>
      </c>
      <c r="AJ41" s="450">
        <f t="shared" si="11"/>
        <v>4</v>
      </c>
      <c r="AK41" s="448">
        <f t="shared" si="12"/>
        <v>12000</v>
      </c>
      <c r="AL41" s="252"/>
    </row>
    <row r="42" spans="2:38" s="99" customFormat="1" ht="39" x14ac:dyDescent="0.25">
      <c r="B42" s="109"/>
      <c r="C42" s="232" t="str">
        <f>IF('1. Staff Posts and Salaries'!C41="","",'1. Staff Posts and Salaries'!C41)</f>
        <v>TBC 25</v>
      </c>
      <c r="D42" s="410" t="str">
        <f>IF('1. Staff Posts and Salaries'!D41="","",'1. Staff Posts and Salaries'!D41)</f>
        <v>Human Development Research Foundation</v>
      </c>
      <c r="E42" s="100" t="str">
        <f>IF('1. Staff Posts and Salaries'!E41="","",'1. Staff Posts and Salaries'!E41)</f>
        <v>Research institute (ODA Eligible)</v>
      </c>
      <c r="F42" s="100" t="str">
        <f>IF('1. Staff Posts and Salaries'!F41="","",'1. Staff Posts and Salaries'!F41)</f>
        <v>Pakistan</v>
      </c>
      <c r="G42" s="100" t="str">
        <f>IF('1. Staff Posts and Salaries'!G41="","",'1. Staff Posts and Salaries'!G41)</f>
        <v>Yes</v>
      </c>
      <c r="H42" s="100" t="str">
        <f>IF('1. Staff Posts and Salaries'!H41="","",'1. Staff Posts and Salaries'!H41)</f>
        <v>Lower Middle Income Countries and Territories</v>
      </c>
      <c r="I42" s="100" t="str">
        <f>IF('1. Staff Posts and Salaries'!I41="","",'1. Staff Posts and Salaries'!I41)</f>
        <v>Other</v>
      </c>
      <c r="J42" s="100" t="str">
        <f>IF('1. Staff Posts and Salaries'!J41="","",'1. Staff Posts and Salaries'!J41)</f>
        <v>Field Assistant</v>
      </c>
      <c r="K42" s="227">
        <f>IF('1. Staff Posts and Salaries'!O41="","",'1. Staff Posts and Salaries'!O41)</f>
        <v>1</v>
      </c>
      <c r="L42" s="314">
        <v>1</v>
      </c>
      <c r="M42" s="315">
        <v>12</v>
      </c>
      <c r="N42" s="316">
        <f t="shared" si="14"/>
        <v>1</v>
      </c>
      <c r="O42" s="317">
        <f>IFERROR('1. Staff Posts and Salaries'!N41/12*'2. Annual Costs of Staff Posts'!L42*'2. Annual Costs of Staff Posts'!M42*K42,0)</f>
        <v>3000</v>
      </c>
      <c r="P42" s="318">
        <v>0</v>
      </c>
      <c r="Q42" s="314">
        <v>1</v>
      </c>
      <c r="R42" s="315">
        <v>12</v>
      </c>
      <c r="S42" s="316">
        <f t="shared" si="13"/>
        <v>1</v>
      </c>
      <c r="T42" s="317">
        <f>IFERROR('1. Staff Posts and Salaries'!N41*(1+SUM(P42))/12*'2. Annual Costs of Staff Posts'!Q42*'2. Annual Costs of Staff Posts'!R42*K42,0)</f>
        <v>3000</v>
      </c>
      <c r="U42" s="318">
        <v>0</v>
      </c>
      <c r="V42" s="314">
        <v>1</v>
      </c>
      <c r="W42" s="315">
        <v>12</v>
      </c>
      <c r="X42" s="316">
        <f t="shared" si="8"/>
        <v>1</v>
      </c>
      <c r="Y42" s="317">
        <f>IFERROR('1. Staff Posts and Salaries'!N41*(1+SUM(P42))*(1+SUM(U42))/12*'2. Annual Costs of Staff Posts'!V42*'2. Annual Costs of Staff Posts'!W42*K42,0)</f>
        <v>3000</v>
      </c>
      <c r="Z42" s="318">
        <v>0</v>
      </c>
      <c r="AA42" s="314">
        <v>1</v>
      </c>
      <c r="AB42" s="315">
        <v>12</v>
      </c>
      <c r="AC42" s="316">
        <f t="shared" si="9"/>
        <v>1</v>
      </c>
      <c r="AD42" s="317">
        <f>IFERROR('1. Staff Posts and Salaries'!N41*(1+SUM(P42))*(1+SUM(U42))*(1+SUM(Z42))/12*'2. Annual Costs of Staff Posts'!AA42*'2. Annual Costs of Staff Posts'!AB42*K42,0)</f>
        <v>3000</v>
      </c>
      <c r="AE42" s="318">
        <v>0</v>
      </c>
      <c r="AF42" s="314">
        <v>0</v>
      </c>
      <c r="AG42" s="315">
        <v>0</v>
      </c>
      <c r="AH42" s="316">
        <f t="shared" si="10"/>
        <v>0</v>
      </c>
      <c r="AI42" s="446">
        <f>IFERROR('1. Staff Posts and Salaries'!N41*(1+SUM(P42))*(1+SUM(U42))*(1+SUM(Z42))*(1+SUM(AE42))/12*'2. Annual Costs of Staff Posts'!AF42*'2. Annual Costs of Staff Posts'!AG42*K42,0)</f>
        <v>0</v>
      </c>
      <c r="AJ42" s="450">
        <f t="shared" si="11"/>
        <v>4</v>
      </c>
      <c r="AK42" s="448">
        <f t="shared" si="12"/>
        <v>12000</v>
      </c>
      <c r="AL42" s="252"/>
    </row>
    <row r="43" spans="2:38" s="99" customFormat="1" ht="39" x14ac:dyDescent="0.25">
      <c r="B43" s="109"/>
      <c r="C43" s="232" t="str">
        <f>IF('1. Staff Posts and Salaries'!C42="","",'1. Staff Posts and Salaries'!C42)</f>
        <v>TBC 26</v>
      </c>
      <c r="D43" s="410" t="str">
        <f>IF('1. Staff Posts and Salaries'!D42="","",'1. Staff Posts and Salaries'!D42)</f>
        <v>Human Development Research Foundation</v>
      </c>
      <c r="E43" s="100" t="str">
        <f>IF('1. Staff Posts and Salaries'!E42="","",'1. Staff Posts and Salaries'!E42)</f>
        <v>Research institute (ODA Eligible)</v>
      </c>
      <c r="F43" s="100" t="str">
        <f>IF('1. Staff Posts and Salaries'!F42="","",'1. Staff Posts and Salaries'!F42)</f>
        <v>Pakistan</v>
      </c>
      <c r="G43" s="100" t="str">
        <f>IF('1. Staff Posts and Salaries'!G42="","",'1. Staff Posts and Salaries'!G42)</f>
        <v>Yes</v>
      </c>
      <c r="H43" s="100" t="str">
        <f>IF('1. Staff Posts and Salaries'!H42="","",'1. Staff Posts and Salaries'!H42)</f>
        <v>Lower Middle Income Countries and Territories</v>
      </c>
      <c r="I43" s="100" t="str">
        <f>IF('1. Staff Posts and Salaries'!I42="","",'1. Staff Posts and Salaries'!I42)</f>
        <v>Other</v>
      </c>
      <c r="J43" s="100" t="str">
        <f>IF('1. Staff Posts and Salaries'!J42="","",'1. Staff Posts and Salaries'!J42)</f>
        <v>Field Assistant</v>
      </c>
      <c r="K43" s="227">
        <f>IF('1. Staff Posts and Salaries'!O42="","",'1. Staff Posts and Salaries'!O42)</f>
        <v>1</v>
      </c>
      <c r="L43" s="314">
        <v>1</v>
      </c>
      <c r="M43" s="315">
        <v>12</v>
      </c>
      <c r="N43" s="316">
        <f t="shared" si="14"/>
        <v>1</v>
      </c>
      <c r="O43" s="317">
        <f>IFERROR('1. Staff Posts and Salaries'!N42/12*'2. Annual Costs of Staff Posts'!L43*'2. Annual Costs of Staff Posts'!M43*K43,0)</f>
        <v>3000</v>
      </c>
      <c r="P43" s="318">
        <v>0</v>
      </c>
      <c r="Q43" s="314">
        <v>1</v>
      </c>
      <c r="R43" s="315">
        <v>12</v>
      </c>
      <c r="S43" s="316">
        <f t="shared" si="13"/>
        <v>1</v>
      </c>
      <c r="T43" s="317">
        <f>IFERROR('1. Staff Posts and Salaries'!N42*(1+SUM(P43))/12*'2. Annual Costs of Staff Posts'!Q43*'2. Annual Costs of Staff Posts'!R43*K43,0)</f>
        <v>3000</v>
      </c>
      <c r="U43" s="318">
        <v>0</v>
      </c>
      <c r="V43" s="314">
        <v>1</v>
      </c>
      <c r="W43" s="315">
        <v>12</v>
      </c>
      <c r="X43" s="316">
        <f t="shared" si="8"/>
        <v>1</v>
      </c>
      <c r="Y43" s="317">
        <f>IFERROR('1. Staff Posts and Salaries'!N42*(1+SUM(P43))*(1+SUM(U43))/12*'2. Annual Costs of Staff Posts'!V43*'2. Annual Costs of Staff Posts'!W43*K43,0)</f>
        <v>3000</v>
      </c>
      <c r="Z43" s="318">
        <v>0</v>
      </c>
      <c r="AA43" s="314">
        <v>1</v>
      </c>
      <c r="AB43" s="315">
        <v>12</v>
      </c>
      <c r="AC43" s="316">
        <f t="shared" si="9"/>
        <v>1</v>
      </c>
      <c r="AD43" s="317">
        <f>IFERROR('1. Staff Posts and Salaries'!N42*(1+SUM(P43))*(1+SUM(U43))*(1+SUM(Z43))/12*'2. Annual Costs of Staff Posts'!AA43*'2. Annual Costs of Staff Posts'!AB43*K43,0)</f>
        <v>3000</v>
      </c>
      <c r="AE43" s="318">
        <v>0</v>
      </c>
      <c r="AF43" s="314">
        <v>0</v>
      </c>
      <c r="AG43" s="315">
        <v>0</v>
      </c>
      <c r="AH43" s="316">
        <f t="shared" si="10"/>
        <v>0</v>
      </c>
      <c r="AI43" s="446">
        <f>IFERROR('1. Staff Posts and Salaries'!N42*(1+SUM(P43))*(1+SUM(U43))*(1+SUM(Z43))*(1+SUM(AE43))/12*'2. Annual Costs of Staff Posts'!AF43*'2. Annual Costs of Staff Posts'!AG43*K43,0)</f>
        <v>0</v>
      </c>
      <c r="AJ43" s="450">
        <f t="shared" si="11"/>
        <v>4</v>
      </c>
      <c r="AK43" s="448">
        <f t="shared" si="12"/>
        <v>12000</v>
      </c>
      <c r="AL43" s="252"/>
    </row>
    <row r="44" spans="2:38" s="99" customFormat="1" ht="39" x14ac:dyDescent="0.25">
      <c r="B44" s="109"/>
      <c r="C44" s="232" t="str">
        <f>IF('1. Staff Posts and Salaries'!C43="","",'1. Staff Posts and Salaries'!C43)</f>
        <v>TBC 27</v>
      </c>
      <c r="D44" s="410" t="str">
        <f>IF('1. Staff Posts and Salaries'!D43="","",'1. Staff Posts and Salaries'!D43)</f>
        <v>Transcultural Pschyological Organization (TPO)</v>
      </c>
      <c r="E44" s="100" t="str">
        <f>IF('1. Staff Posts and Salaries'!E43="","",'1. Staff Posts and Salaries'!E43)</f>
        <v>Community - based organisation (ODA Eligible)</v>
      </c>
      <c r="F44" s="100" t="str">
        <f>IF('1. Staff Posts and Salaries'!F43="","",'1. Staff Posts and Salaries'!F43)</f>
        <v>Nepal</v>
      </c>
      <c r="G44" s="100" t="str">
        <f>IF('1. Staff Posts and Salaries'!G43="","",'1. Staff Posts and Salaries'!G43)</f>
        <v>Yes</v>
      </c>
      <c r="H44" s="100" t="str">
        <f>IF('1. Staff Posts and Salaries'!H43="","",'1. Staff Posts and Salaries'!H43)</f>
        <v>Least Developed Countries</v>
      </c>
      <c r="I44" s="100" t="str">
        <f>IF('1. Staff Posts and Salaries'!I43="","",'1. Staff Posts and Salaries'!I43)</f>
        <v>Research Trainees</v>
      </c>
      <c r="J44" s="100" t="str">
        <f>IF('1. Staff Posts and Salaries'!J43="","",'1. Staff Posts and Salaries'!J43)</f>
        <v>Research Fellow</v>
      </c>
      <c r="K44" s="227">
        <f>IF('1. Staff Posts and Salaries'!O43="","",'1. Staff Posts and Salaries'!O43)</f>
        <v>1</v>
      </c>
      <c r="L44" s="314">
        <v>0.5</v>
      </c>
      <c r="M44" s="315">
        <v>12</v>
      </c>
      <c r="N44" s="316">
        <f t="shared" si="14"/>
        <v>0.5</v>
      </c>
      <c r="O44" s="317">
        <f>IFERROR('1. Staff Posts and Salaries'!N43/12*'2. Annual Costs of Staff Posts'!L44*'2. Annual Costs of Staff Posts'!M44*K44,0)</f>
        <v>4200</v>
      </c>
      <c r="P44" s="318">
        <v>0</v>
      </c>
      <c r="Q44" s="314">
        <v>1</v>
      </c>
      <c r="R44" s="315">
        <v>12</v>
      </c>
      <c r="S44" s="316">
        <f t="shared" si="13"/>
        <v>1</v>
      </c>
      <c r="T44" s="317">
        <f>IFERROR('1. Staff Posts and Salaries'!N43*(1+SUM(P44))/12*'2. Annual Costs of Staff Posts'!Q44*'2. Annual Costs of Staff Posts'!R44*K44,0)</f>
        <v>8400</v>
      </c>
      <c r="U44" s="318">
        <v>0</v>
      </c>
      <c r="V44" s="314">
        <v>1</v>
      </c>
      <c r="W44" s="315">
        <v>12</v>
      </c>
      <c r="X44" s="316">
        <f t="shared" si="8"/>
        <v>1</v>
      </c>
      <c r="Y44" s="317">
        <f>IFERROR('1. Staff Posts and Salaries'!N43*(1+SUM(P44))*(1+SUM(U44))/12*'2. Annual Costs of Staff Posts'!V44*'2. Annual Costs of Staff Posts'!W44*K44,0)</f>
        <v>8400</v>
      </c>
      <c r="Z44" s="318">
        <v>0</v>
      </c>
      <c r="AA44" s="314">
        <v>0.5</v>
      </c>
      <c r="AB44" s="315">
        <v>12</v>
      </c>
      <c r="AC44" s="316">
        <f t="shared" si="9"/>
        <v>0.5</v>
      </c>
      <c r="AD44" s="317">
        <f>IFERROR('1. Staff Posts and Salaries'!N43*(1+SUM(P44))*(1+SUM(U44))*(1+SUM(Z44))/12*'2. Annual Costs of Staff Posts'!AA44*'2. Annual Costs of Staff Posts'!AB44*K44,0)</f>
        <v>4200</v>
      </c>
      <c r="AE44" s="318">
        <v>0</v>
      </c>
      <c r="AF44" s="314">
        <v>0</v>
      </c>
      <c r="AG44" s="315">
        <v>0</v>
      </c>
      <c r="AH44" s="316">
        <f t="shared" si="10"/>
        <v>0</v>
      </c>
      <c r="AI44" s="446">
        <f>IFERROR('1. Staff Posts and Salaries'!N43*(1+SUM(P44))*(1+SUM(U44))*(1+SUM(Z44))*(1+SUM(AE44))/12*'2. Annual Costs of Staff Posts'!AF44*'2. Annual Costs of Staff Posts'!AG44*K44,0)</f>
        <v>0</v>
      </c>
      <c r="AJ44" s="450">
        <f t="shared" si="11"/>
        <v>3</v>
      </c>
      <c r="AK44" s="448">
        <f t="shared" si="12"/>
        <v>25200</v>
      </c>
      <c r="AL44" s="252"/>
    </row>
    <row r="45" spans="2:38" s="99" customFormat="1" ht="39" x14ac:dyDescent="0.25">
      <c r="B45" s="109"/>
      <c r="C45" s="232" t="str">
        <f>IF('1. Staff Posts and Salaries'!C44="","",'1. Staff Posts and Salaries'!C44)</f>
        <v>TBC 28</v>
      </c>
      <c r="D45" s="410" t="str">
        <f>IF('1. Staff Posts and Salaries'!D44="","",'1. Staff Posts and Salaries'!D44)</f>
        <v>Transcultural Pschyological Organization (TPO)</v>
      </c>
      <c r="E45" s="100" t="str">
        <f>IF('1. Staff Posts and Salaries'!E44="","",'1. Staff Posts and Salaries'!E44)</f>
        <v>Community - based organisation (ODA Eligible)</v>
      </c>
      <c r="F45" s="100" t="str">
        <f>IF('1. Staff Posts and Salaries'!F44="","",'1. Staff Posts and Salaries'!F44)</f>
        <v>Nepal</v>
      </c>
      <c r="G45" s="100" t="str">
        <f>IF('1. Staff Posts and Salaries'!G44="","",'1. Staff Posts and Salaries'!G44)</f>
        <v>Yes</v>
      </c>
      <c r="H45" s="100" t="str">
        <f>IF('1. Staff Posts and Salaries'!H44="","",'1. Staff Posts and Salaries'!H44)</f>
        <v>Least Developed Countries</v>
      </c>
      <c r="I45" s="100" t="str">
        <f>IF('1. Staff Posts and Salaries'!I44="","",'1. Staff Posts and Salaries'!I44)</f>
        <v>Research Trainees</v>
      </c>
      <c r="J45" s="100" t="str">
        <f>IF('1. Staff Posts and Salaries'!J44="","",'1. Staff Posts and Salaries'!J44)</f>
        <v>Research Fellow</v>
      </c>
      <c r="K45" s="227">
        <f>IF('1. Staff Posts and Salaries'!O44="","",'1. Staff Posts and Salaries'!O44)</f>
        <v>1</v>
      </c>
      <c r="L45" s="314">
        <v>0.5</v>
      </c>
      <c r="M45" s="315">
        <v>12</v>
      </c>
      <c r="N45" s="316">
        <f t="shared" si="14"/>
        <v>0.5</v>
      </c>
      <c r="O45" s="317">
        <f>IFERROR('1. Staff Posts and Salaries'!N44/12*'2. Annual Costs of Staff Posts'!L45*'2. Annual Costs of Staff Posts'!M45*K45,0)</f>
        <v>4200</v>
      </c>
      <c r="P45" s="696">
        <v>0</v>
      </c>
      <c r="Q45" s="314">
        <v>1</v>
      </c>
      <c r="R45" s="315">
        <v>12</v>
      </c>
      <c r="S45" s="316">
        <f t="shared" si="13"/>
        <v>1</v>
      </c>
      <c r="T45" s="317">
        <f>IFERROR('1. Staff Posts and Salaries'!N44*(1+SUM(P45))/12*'2. Annual Costs of Staff Posts'!Q45*'2. Annual Costs of Staff Posts'!R45*K45,0)</f>
        <v>8400</v>
      </c>
      <c r="U45" s="318">
        <v>0</v>
      </c>
      <c r="V45" s="314">
        <v>1</v>
      </c>
      <c r="W45" s="315">
        <v>12</v>
      </c>
      <c r="X45" s="316">
        <f t="shared" si="8"/>
        <v>1</v>
      </c>
      <c r="Y45" s="317">
        <f>IFERROR('1. Staff Posts and Salaries'!N44*(1+SUM(P45))*(1+SUM(U45))/12*'2. Annual Costs of Staff Posts'!V45*'2. Annual Costs of Staff Posts'!W45*K45,0)</f>
        <v>8400</v>
      </c>
      <c r="Z45" s="318">
        <v>0</v>
      </c>
      <c r="AA45" s="314">
        <v>0.5</v>
      </c>
      <c r="AB45" s="315">
        <v>12</v>
      </c>
      <c r="AC45" s="316">
        <f t="shared" si="9"/>
        <v>0.5</v>
      </c>
      <c r="AD45" s="317">
        <f>IFERROR('1. Staff Posts and Salaries'!N44*(1+SUM(P45))*(1+SUM(U45))*(1+SUM(Z45))/12*'2. Annual Costs of Staff Posts'!AA45*'2. Annual Costs of Staff Posts'!AB45*K45,0)</f>
        <v>4200</v>
      </c>
      <c r="AE45" s="318">
        <v>0</v>
      </c>
      <c r="AF45" s="314">
        <v>0</v>
      </c>
      <c r="AG45" s="315">
        <v>0</v>
      </c>
      <c r="AH45" s="316">
        <f t="shared" si="10"/>
        <v>0</v>
      </c>
      <c r="AI45" s="446">
        <f>IFERROR('1. Staff Posts and Salaries'!N44*(1+SUM(P45))*(1+SUM(U45))*(1+SUM(Z45))*(1+SUM(AE45))/12*'2. Annual Costs of Staff Posts'!AF45*'2. Annual Costs of Staff Posts'!AG45*K45,0)</f>
        <v>0</v>
      </c>
      <c r="AJ45" s="450">
        <f t="shared" si="11"/>
        <v>3</v>
      </c>
      <c r="AK45" s="448">
        <f t="shared" si="12"/>
        <v>25200</v>
      </c>
      <c r="AL45" s="252"/>
    </row>
    <row r="46" spans="2:38" s="99" customFormat="1" ht="26.25" x14ac:dyDescent="0.25">
      <c r="B46" s="109"/>
      <c r="C46" s="232" t="str">
        <f>IF('1. Staff Posts and Salaries'!C45="","",'1. Staff Posts and Salaries'!C45)</f>
        <v>TBC 29</v>
      </c>
      <c r="D46" s="410" t="str">
        <f>IF('1. Staff Posts and Salaries'!D45="","",'1. Staff Posts and Salaries'!D45)</f>
        <v>University of Liberal Arts (ULAB)</v>
      </c>
      <c r="E46" s="100" t="str">
        <f>IF('1. Staff Posts and Salaries'!E45="","",'1. Staff Posts and Salaries'!E45)</f>
        <v>Charity (ODA Eligible)</v>
      </c>
      <c r="F46" s="100" t="str">
        <f>IF('1. Staff Posts and Salaries'!F45="","",'1. Staff Posts and Salaries'!F45)</f>
        <v>Bangladesh</v>
      </c>
      <c r="G46" s="100" t="str">
        <f>IF('1. Staff Posts and Salaries'!G45="","",'1. Staff Posts and Salaries'!G45)</f>
        <v>Yes</v>
      </c>
      <c r="H46" s="100" t="str">
        <f>IF('1. Staff Posts and Salaries'!H45="","",'1. Staff Posts and Salaries'!H45)</f>
        <v>Least Developed Countries</v>
      </c>
      <c r="I46" s="100" t="str">
        <f>IF('1. Staff Posts and Salaries'!I45="","",'1. Staff Posts and Salaries'!I45)</f>
        <v>Research Trainees</v>
      </c>
      <c r="J46" s="100" t="str">
        <f>IF('1. Staff Posts and Salaries'!J45="","",'1. Staff Posts and Salaries'!J45)</f>
        <v>Research Fellow</v>
      </c>
      <c r="K46" s="227">
        <f>IF('1. Staff Posts and Salaries'!O45="","",'1. Staff Posts and Salaries'!O45)</f>
        <v>1</v>
      </c>
      <c r="L46" s="314">
        <v>0.5</v>
      </c>
      <c r="M46" s="315">
        <v>12</v>
      </c>
      <c r="N46" s="316">
        <f t="shared" si="14"/>
        <v>0.5</v>
      </c>
      <c r="O46" s="317">
        <f>IFERROR('1. Staff Posts and Salaries'!N45/12*'2. Annual Costs of Staff Posts'!L46*'2. Annual Costs of Staff Posts'!M46*K46,0)</f>
        <v>4200</v>
      </c>
      <c r="P46" s="318">
        <v>0</v>
      </c>
      <c r="Q46" s="314">
        <v>1</v>
      </c>
      <c r="R46" s="315">
        <v>12</v>
      </c>
      <c r="S46" s="316">
        <f t="shared" si="13"/>
        <v>1</v>
      </c>
      <c r="T46" s="317">
        <f>IFERROR('1. Staff Posts and Salaries'!N45*(1+SUM(P46))/12*'2. Annual Costs of Staff Posts'!Q46*'2. Annual Costs of Staff Posts'!R46*K46,0)</f>
        <v>8400</v>
      </c>
      <c r="U46" s="318">
        <v>0</v>
      </c>
      <c r="V46" s="314">
        <v>1</v>
      </c>
      <c r="W46" s="315">
        <v>12</v>
      </c>
      <c r="X46" s="316">
        <f t="shared" si="8"/>
        <v>1</v>
      </c>
      <c r="Y46" s="317">
        <f>IFERROR('1. Staff Posts and Salaries'!N45*(1+SUM(P46))*(1+SUM(U46))/12*'2. Annual Costs of Staff Posts'!V46*'2. Annual Costs of Staff Posts'!W46*K46,0)</f>
        <v>8400</v>
      </c>
      <c r="Z46" s="318">
        <v>0</v>
      </c>
      <c r="AA46" s="314">
        <v>0.5</v>
      </c>
      <c r="AB46" s="315">
        <v>12</v>
      </c>
      <c r="AC46" s="316">
        <f t="shared" si="9"/>
        <v>0.5</v>
      </c>
      <c r="AD46" s="317">
        <f>IFERROR('1. Staff Posts and Salaries'!N45*(1+SUM(P46))*(1+SUM(U46))*(1+SUM(Z46))/12*'2. Annual Costs of Staff Posts'!AA46*'2. Annual Costs of Staff Posts'!AB46*K46,0)</f>
        <v>4200</v>
      </c>
      <c r="AE46" s="318">
        <v>0</v>
      </c>
      <c r="AF46" s="314">
        <v>0</v>
      </c>
      <c r="AG46" s="315">
        <v>0</v>
      </c>
      <c r="AH46" s="316">
        <f t="shared" si="10"/>
        <v>0</v>
      </c>
      <c r="AI46" s="446">
        <f>IFERROR('1. Staff Posts and Salaries'!N45*(1+SUM(P46))*(1+SUM(U46))*(1+SUM(Z46))*(1+SUM(AE46))/12*'2. Annual Costs of Staff Posts'!AF46*'2. Annual Costs of Staff Posts'!AG46*K46,0)</f>
        <v>0</v>
      </c>
      <c r="AJ46" s="450">
        <f t="shared" si="11"/>
        <v>3</v>
      </c>
      <c r="AK46" s="448">
        <f t="shared" si="12"/>
        <v>25200</v>
      </c>
      <c r="AL46" s="252"/>
    </row>
    <row r="47" spans="2:38" s="99" customFormat="1" ht="26.25" x14ac:dyDescent="0.25">
      <c r="B47" s="109"/>
      <c r="C47" s="232" t="str">
        <f>IF('1. Staff Posts and Salaries'!C46="","",'1. Staff Posts and Salaries'!C46)</f>
        <v>TBC 30</v>
      </c>
      <c r="D47" s="410" t="str">
        <f>IF('1. Staff Posts and Salaries'!D46="","",'1. Staff Posts and Salaries'!D46)</f>
        <v>University of Liberal Arts (ULAB)</v>
      </c>
      <c r="E47" s="100" t="str">
        <f>IF('1. Staff Posts and Salaries'!E46="","",'1. Staff Posts and Salaries'!E46)</f>
        <v>Charity (ODA Eligible)</v>
      </c>
      <c r="F47" s="100" t="str">
        <f>IF('1. Staff Posts and Salaries'!F46="","",'1. Staff Posts and Salaries'!F46)</f>
        <v>Bangladesh</v>
      </c>
      <c r="G47" s="100" t="str">
        <f>IF('1. Staff Posts and Salaries'!G46="","",'1. Staff Posts and Salaries'!G46)</f>
        <v>Yes</v>
      </c>
      <c r="H47" s="100" t="str">
        <f>IF('1. Staff Posts and Salaries'!H46="","",'1. Staff Posts and Salaries'!H46)</f>
        <v>Least Developed Countries</v>
      </c>
      <c r="I47" s="100" t="str">
        <f>IF('1. Staff Posts and Salaries'!I46="","",'1. Staff Posts and Salaries'!I46)</f>
        <v>Research Trainees</v>
      </c>
      <c r="J47" s="100" t="str">
        <f>IF('1. Staff Posts and Salaries'!J46="","",'1. Staff Posts and Salaries'!J46)</f>
        <v>Research Fellow</v>
      </c>
      <c r="K47" s="227">
        <f>IF('1. Staff Posts and Salaries'!O46="","",'1. Staff Posts and Salaries'!O46)</f>
        <v>1</v>
      </c>
      <c r="L47" s="314">
        <v>0.5</v>
      </c>
      <c r="M47" s="315">
        <v>12</v>
      </c>
      <c r="N47" s="316">
        <f t="shared" si="14"/>
        <v>0.5</v>
      </c>
      <c r="O47" s="317">
        <f>IFERROR('1. Staff Posts and Salaries'!N46/12*'2. Annual Costs of Staff Posts'!L47*'2. Annual Costs of Staff Posts'!M47*K47,0)</f>
        <v>4200</v>
      </c>
      <c r="P47" s="318">
        <v>0</v>
      </c>
      <c r="Q47" s="314">
        <v>1</v>
      </c>
      <c r="R47" s="315">
        <v>12</v>
      </c>
      <c r="S47" s="316">
        <f t="shared" si="13"/>
        <v>1</v>
      </c>
      <c r="T47" s="317">
        <f>IFERROR('1. Staff Posts and Salaries'!N46*(1+SUM(P47))/12*'2. Annual Costs of Staff Posts'!Q47*'2. Annual Costs of Staff Posts'!R47*K47,0)</f>
        <v>8400</v>
      </c>
      <c r="U47" s="318">
        <v>0</v>
      </c>
      <c r="V47" s="314">
        <v>1</v>
      </c>
      <c r="W47" s="315">
        <v>12</v>
      </c>
      <c r="X47" s="316">
        <f t="shared" si="8"/>
        <v>1</v>
      </c>
      <c r="Y47" s="317">
        <f>IFERROR('1. Staff Posts and Salaries'!N46*(1+SUM(P47))*(1+SUM(U47))/12*'2. Annual Costs of Staff Posts'!V47*'2. Annual Costs of Staff Posts'!W47*K47,0)</f>
        <v>8400</v>
      </c>
      <c r="Z47" s="318">
        <v>0</v>
      </c>
      <c r="AA47" s="314">
        <v>0.5</v>
      </c>
      <c r="AB47" s="315">
        <v>12</v>
      </c>
      <c r="AC47" s="316">
        <f t="shared" si="9"/>
        <v>0.5</v>
      </c>
      <c r="AD47" s="317">
        <f>IFERROR('1. Staff Posts and Salaries'!N46*(1+SUM(P47))*(1+SUM(U47))*(1+SUM(Z47))/12*'2. Annual Costs of Staff Posts'!AA47*'2. Annual Costs of Staff Posts'!AB47*K47,0)</f>
        <v>4200</v>
      </c>
      <c r="AE47" s="318">
        <v>0</v>
      </c>
      <c r="AF47" s="314">
        <v>0</v>
      </c>
      <c r="AG47" s="315">
        <v>0</v>
      </c>
      <c r="AH47" s="316">
        <f t="shared" si="10"/>
        <v>0</v>
      </c>
      <c r="AI47" s="446">
        <f>IFERROR('1. Staff Posts and Salaries'!N46*(1+SUM(P47))*(1+SUM(U47))*(1+SUM(Z47))*(1+SUM(AE47))/12*'2. Annual Costs of Staff Posts'!AF47*'2. Annual Costs of Staff Posts'!AG47*K47,0)</f>
        <v>0</v>
      </c>
      <c r="AJ47" s="450">
        <f t="shared" si="11"/>
        <v>3</v>
      </c>
      <c r="AK47" s="448">
        <f t="shared" si="12"/>
        <v>25200</v>
      </c>
      <c r="AL47" s="252"/>
    </row>
    <row r="48" spans="2:38" s="99" customFormat="1" ht="39" x14ac:dyDescent="0.25">
      <c r="B48" s="109"/>
      <c r="C48" s="232" t="str">
        <f>IF('1. Staff Posts and Salaries'!C47="","",'1. Staff Posts and Salaries'!C47)</f>
        <v>TBC 31</v>
      </c>
      <c r="D48" s="410" t="str">
        <f>IF('1. Staff Posts and Salaries'!D47="","",'1. Staff Posts and Salaries'!D47)</f>
        <v>Institute of Reseach and Development (IRD)</v>
      </c>
      <c r="E48" s="100" t="str">
        <f>IF('1. Staff Posts and Salaries'!E47="","",'1. Staff Posts and Salaries'!E47)</f>
        <v>Research institute (ODA Eligible)</v>
      </c>
      <c r="F48" s="100" t="str">
        <f>IF('1. Staff Posts and Salaries'!F47="","",'1. Staff Posts and Salaries'!F47)</f>
        <v>Sri Lanka</v>
      </c>
      <c r="G48" s="100" t="str">
        <f>IF('1. Staff Posts and Salaries'!G47="","",'1. Staff Posts and Salaries'!G47)</f>
        <v>Yes</v>
      </c>
      <c r="H48" s="100" t="str">
        <f>IF('1. Staff Posts and Salaries'!H47="","",'1. Staff Posts and Salaries'!H47)</f>
        <v>Lower Middle Income Countries and Territories</v>
      </c>
      <c r="I48" s="100" t="str">
        <f>IF('1. Staff Posts and Salaries'!I47="","",'1. Staff Posts and Salaries'!I47)</f>
        <v>Research Trainees</v>
      </c>
      <c r="J48" s="100" t="str">
        <f>IF('1. Staff Posts and Salaries'!J47="","",'1. Staff Posts and Salaries'!J47)</f>
        <v>Research Fellow</v>
      </c>
      <c r="K48" s="227">
        <f>IF('1. Staff Posts and Salaries'!O47="","",'1. Staff Posts and Salaries'!O47)</f>
        <v>1</v>
      </c>
      <c r="L48" s="314">
        <v>0.5</v>
      </c>
      <c r="M48" s="315">
        <v>12</v>
      </c>
      <c r="N48" s="316">
        <f t="shared" si="14"/>
        <v>0.5</v>
      </c>
      <c r="O48" s="317">
        <f>IFERROR('1. Staff Posts and Salaries'!N47/12*'2. Annual Costs of Staff Posts'!L48*'2. Annual Costs of Staff Posts'!M48*K48,0)</f>
        <v>4200</v>
      </c>
      <c r="P48" s="318">
        <v>0</v>
      </c>
      <c r="Q48" s="314">
        <v>1</v>
      </c>
      <c r="R48" s="315">
        <v>12</v>
      </c>
      <c r="S48" s="316">
        <f t="shared" si="13"/>
        <v>1</v>
      </c>
      <c r="T48" s="317">
        <f>IFERROR('1. Staff Posts and Salaries'!N47*(1+SUM(P48))/12*'2. Annual Costs of Staff Posts'!Q48*'2. Annual Costs of Staff Posts'!R48*K48,0)</f>
        <v>8400</v>
      </c>
      <c r="U48" s="318">
        <v>0</v>
      </c>
      <c r="V48" s="314">
        <v>1</v>
      </c>
      <c r="W48" s="315">
        <v>12</v>
      </c>
      <c r="X48" s="316">
        <f t="shared" si="8"/>
        <v>1</v>
      </c>
      <c r="Y48" s="317">
        <f>IFERROR('1. Staff Posts and Salaries'!N47*(1+SUM(P48))*(1+SUM(U48))/12*'2. Annual Costs of Staff Posts'!V48*'2. Annual Costs of Staff Posts'!W48*K48,0)</f>
        <v>8400</v>
      </c>
      <c r="Z48" s="318">
        <v>0</v>
      </c>
      <c r="AA48" s="314">
        <v>0.5</v>
      </c>
      <c r="AB48" s="315">
        <v>12</v>
      </c>
      <c r="AC48" s="316">
        <f t="shared" si="9"/>
        <v>0.5</v>
      </c>
      <c r="AD48" s="317">
        <f>IFERROR('1. Staff Posts and Salaries'!N47*(1+SUM(P48))*(1+SUM(U48))*(1+SUM(Z48))/12*'2. Annual Costs of Staff Posts'!AA48*'2. Annual Costs of Staff Posts'!AB48*K48,0)</f>
        <v>4200</v>
      </c>
      <c r="AE48" s="318">
        <v>0</v>
      </c>
      <c r="AF48" s="314">
        <v>0</v>
      </c>
      <c r="AG48" s="315">
        <v>0</v>
      </c>
      <c r="AH48" s="316">
        <f t="shared" si="10"/>
        <v>0</v>
      </c>
      <c r="AI48" s="446">
        <f>IFERROR('1. Staff Posts and Salaries'!N47*(1+SUM(P48))*(1+SUM(U48))*(1+SUM(Z48))*(1+SUM(AE48))/12*'2. Annual Costs of Staff Posts'!AF48*'2. Annual Costs of Staff Posts'!AG48*K48,0)</f>
        <v>0</v>
      </c>
      <c r="AJ48" s="450">
        <f t="shared" si="11"/>
        <v>3</v>
      </c>
      <c r="AK48" s="448">
        <f t="shared" si="12"/>
        <v>25200</v>
      </c>
      <c r="AL48" s="252"/>
    </row>
    <row r="49" spans="2:38" s="99" customFormat="1" ht="39" x14ac:dyDescent="0.25">
      <c r="B49" s="109"/>
      <c r="C49" s="232" t="str">
        <f>IF('1. Staff Posts and Salaries'!C48="","",'1. Staff Posts and Salaries'!C48)</f>
        <v>TBC 32</v>
      </c>
      <c r="D49" s="410" t="str">
        <f>IF('1. Staff Posts and Salaries'!D48="","",'1. Staff Posts and Salaries'!D48)</f>
        <v>Institute of Reseach and Development (IRD)</v>
      </c>
      <c r="E49" s="100" t="str">
        <f>IF('1. Staff Posts and Salaries'!E48="","",'1. Staff Posts and Salaries'!E48)</f>
        <v>Research institute (ODA Eligible)</v>
      </c>
      <c r="F49" s="100" t="str">
        <f>IF('1. Staff Posts and Salaries'!F48="","",'1. Staff Posts and Salaries'!F48)</f>
        <v>Sri Lanka</v>
      </c>
      <c r="G49" s="100" t="str">
        <f>IF('1. Staff Posts and Salaries'!G48="","",'1. Staff Posts and Salaries'!G48)</f>
        <v>Yes</v>
      </c>
      <c r="H49" s="100" t="str">
        <f>IF('1. Staff Posts and Salaries'!H48="","",'1. Staff Posts and Salaries'!H48)</f>
        <v>Lower Middle Income Countries and Territories</v>
      </c>
      <c r="I49" s="100" t="str">
        <f>IF('1. Staff Posts and Salaries'!I48="","",'1. Staff Posts and Salaries'!I48)</f>
        <v>Research Trainees</v>
      </c>
      <c r="J49" s="100" t="str">
        <f>IF('1. Staff Posts and Salaries'!J48="","",'1. Staff Posts and Salaries'!J48)</f>
        <v>Research Fellow</v>
      </c>
      <c r="K49" s="227">
        <f>IF('1. Staff Posts and Salaries'!O48="","",'1. Staff Posts and Salaries'!O48)</f>
        <v>1</v>
      </c>
      <c r="L49" s="314">
        <v>0.5</v>
      </c>
      <c r="M49" s="315">
        <v>12</v>
      </c>
      <c r="N49" s="316">
        <f t="shared" si="14"/>
        <v>0.5</v>
      </c>
      <c r="O49" s="317">
        <f>IFERROR('1. Staff Posts and Salaries'!N48/12*'2. Annual Costs of Staff Posts'!L49*'2. Annual Costs of Staff Posts'!M49*K49,0)</f>
        <v>4200</v>
      </c>
      <c r="P49" s="318">
        <v>0</v>
      </c>
      <c r="Q49" s="314">
        <v>1</v>
      </c>
      <c r="R49" s="315">
        <v>12</v>
      </c>
      <c r="S49" s="316">
        <f t="shared" si="13"/>
        <v>1</v>
      </c>
      <c r="T49" s="317">
        <f>IFERROR('1. Staff Posts and Salaries'!N48*(1+SUM(P49))/12*'2. Annual Costs of Staff Posts'!Q49*'2. Annual Costs of Staff Posts'!R49*K49,0)</f>
        <v>8400</v>
      </c>
      <c r="U49" s="318">
        <v>0</v>
      </c>
      <c r="V49" s="314">
        <v>1</v>
      </c>
      <c r="W49" s="315">
        <v>12</v>
      </c>
      <c r="X49" s="316">
        <f t="shared" si="8"/>
        <v>1</v>
      </c>
      <c r="Y49" s="317">
        <f>IFERROR('1. Staff Posts and Salaries'!N48*(1+SUM(P49))*(1+SUM(U49))/12*'2. Annual Costs of Staff Posts'!V49*'2. Annual Costs of Staff Posts'!W49*K49,0)</f>
        <v>8400</v>
      </c>
      <c r="Z49" s="318">
        <v>0</v>
      </c>
      <c r="AA49" s="314">
        <v>0.5</v>
      </c>
      <c r="AB49" s="315">
        <v>12</v>
      </c>
      <c r="AC49" s="316">
        <f t="shared" si="9"/>
        <v>0.5</v>
      </c>
      <c r="AD49" s="317">
        <f>IFERROR('1. Staff Posts and Salaries'!N48*(1+SUM(P49))*(1+SUM(U49))*(1+SUM(Z49))/12*'2. Annual Costs of Staff Posts'!AA49*'2. Annual Costs of Staff Posts'!AB49*K49,0)</f>
        <v>4200</v>
      </c>
      <c r="AE49" s="318">
        <v>0</v>
      </c>
      <c r="AF49" s="314">
        <v>0</v>
      </c>
      <c r="AG49" s="315">
        <v>0</v>
      </c>
      <c r="AH49" s="316">
        <f t="shared" si="10"/>
        <v>0</v>
      </c>
      <c r="AI49" s="446">
        <f>IFERROR('1. Staff Posts and Salaries'!N48*(1+SUM(P49))*(1+SUM(U49))*(1+SUM(Z49))*(1+SUM(AE49))/12*'2. Annual Costs of Staff Posts'!AF49*'2. Annual Costs of Staff Posts'!AG49*K49,0)</f>
        <v>0</v>
      </c>
      <c r="AJ49" s="450">
        <f t="shared" si="11"/>
        <v>3</v>
      </c>
      <c r="AK49" s="448">
        <f t="shared" si="12"/>
        <v>25200</v>
      </c>
      <c r="AL49" s="252"/>
    </row>
    <row r="50" spans="2:38" s="99" customFormat="1" x14ac:dyDescent="0.25">
      <c r="B50" s="109"/>
      <c r="C50" s="232" t="str">
        <f>IF('1. Staff Posts and Salaries'!C49="","",'1. Staff Posts and Salaries'!C49)</f>
        <v>TBC 33</v>
      </c>
      <c r="D50" s="410" t="str">
        <f>IF('1. Staff Posts and Salaries'!D49="","",'1. Staff Posts and Salaries'!D49)</f>
        <v>University of Liverpool</v>
      </c>
      <c r="E50" s="100" t="str">
        <f>IF('1. Staff Posts and Salaries'!E49="","",'1. Staff Posts and Salaries'!E49)</f>
        <v>HEI (UK)</v>
      </c>
      <c r="F50" s="100" t="str">
        <f>IF('1. Staff Posts and Salaries'!F49="","",'1. Staff Posts and Salaries'!F49)</f>
        <v>United Kingdom</v>
      </c>
      <c r="G50" s="100" t="str">
        <f>IF('1. Staff Posts and Salaries'!G49="","",'1. Staff Posts and Salaries'!G49)</f>
        <v>No</v>
      </c>
      <c r="H50" s="100" t="str">
        <f>IF('1. Staff Posts and Salaries'!H49="","",'1. Staff Posts and Salaries'!H49)</f>
        <v>N/A</v>
      </c>
      <c r="I50" s="100" t="str">
        <f>IF('1. Staff Posts and Salaries'!I49="","",'1. Staff Posts and Salaries'!I49)</f>
        <v>Research Support Staff</v>
      </c>
      <c r="J50" s="100" t="str">
        <f>IF('1. Staff Posts and Salaries'!J49="","",'1. Staff Posts and Salaries'!J49)</f>
        <v>Clinical Lecturer</v>
      </c>
      <c r="K50" s="227">
        <f>IF('1. Staff Posts and Salaries'!O49="","",'1. Staff Posts and Salaries'!O49)</f>
        <v>0.8</v>
      </c>
      <c r="L50" s="314">
        <v>1</v>
      </c>
      <c r="M50" s="315">
        <v>12</v>
      </c>
      <c r="N50" s="316">
        <f t="shared" si="14"/>
        <v>1</v>
      </c>
      <c r="O50" s="317">
        <f>IFERROR('1. Staff Posts and Salaries'!N49/12*'2. Annual Costs of Staff Posts'!L50*'2. Annual Costs of Staff Posts'!M50*K50,0)</f>
        <v>35317.599999999999</v>
      </c>
      <c r="P50" s="318">
        <v>8.6166670439999996E-2</v>
      </c>
      <c r="Q50" s="314">
        <v>1</v>
      </c>
      <c r="R50" s="315">
        <v>12</v>
      </c>
      <c r="S50" s="316">
        <f t="shared" si="13"/>
        <v>1</v>
      </c>
      <c r="T50" s="317">
        <f>IFERROR('1. Staff Posts and Salaries'!N49*(1+SUM(P50))/12*'2. Annual Costs of Staff Posts'!Q50*'2. Annual Costs of Staff Posts'!R50*K50,0)</f>
        <v>38360.79999993174</v>
      </c>
      <c r="U50" s="318">
        <v>4.6172134050000001E-2</v>
      </c>
      <c r="V50" s="314">
        <v>1</v>
      </c>
      <c r="W50" s="315">
        <v>12</v>
      </c>
      <c r="X50" s="316">
        <f t="shared" si="8"/>
        <v>1</v>
      </c>
      <c r="Y50" s="317">
        <f>IFERROR('1. Staff Posts and Salaries'!N49*(1+SUM(P50))*(1+SUM(U50))/12*'2. Annual Costs of Staff Posts'!V50*'2. Annual Costs of Staff Posts'!W50*K50,0)</f>
        <v>40131.999999793836</v>
      </c>
      <c r="Z50" s="318">
        <v>5.326422804E-2</v>
      </c>
      <c r="AA50" s="314">
        <v>1</v>
      </c>
      <c r="AB50" s="315">
        <v>12</v>
      </c>
      <c r="AC50" s="316">
        <f t="shared" si="9"/>
        <v>1</v>
      </c>
      <c r="AD50" s="317">
        <f>IFERROR('1. Staff Posts and Salaries'!N49*(1+SUM(P50))*(1+SUM(U50))*(1+SUM(Z50))/12*'2. Annual Costs of Staff Posts'!AA50*'2. Annual Costs of Staff Posts'!AB50*K50,0)</f>
        <v>42269.59999948414</v>
      </c>
      <c r="AE50" s="318">
        <v>0</v>
      </c>
      <c r="AF50" s="314">
        <v>0</v>
      </c>
      <c r="AG50" s="315">
        <v>0</v>
      </c>
      <c r="AH50" s="316">
        <f t="shared" si="10"/>
        <v>0</v>
      </c>
      <c r="AI50" s="446">
        <f>IFERROR('1. Staff Posts and Salaries'!N49*(1+SUM(P50))*(1+SUM(U50))*(1+SUM(Z50))*(1+SUM(AE50))/12*'2. Annual Costs of Staff Posts'!AF50*'2. Annual Costs of Staff Posts'!AG50*K50,0)</f>
        <v>0</v>
      </c>
      <c r="AJ50" s="450">
        <f t="shared" si="11"/>
        <v>4</v>
      </c>
      <c r="AK50" s="448">
        <f t="shared" si="12"/>
        <v>156079.99999920971</v>
      </c>
      <c r="AL50" s="252"/>
    </row>
    <row r="51" spans="2:38" s="99" customFormat="1" x14ac:dyDescent="0.25">
      <c r="B51" s="109"/>
      <c r="C51" s="232" t="str">
        <f>IF('1. Staff Posts and Salaries'!C50="","",'1. Staff Posts and Salaries'!C50)</f>
        <v>TBC 34</v>
      </c>
      <c r="D51" s="410" t="str">
        <f>IF('1. Staff Posts and Salaries'!D50="","",'1. Staff Posts and Salaries'!D50)</f>
        <v>University of Liverpool</v>
      </c>
      <c r="E51" s="100" t="str">
        <f>IF('1. Staff Posts and Salaries'!E50="","",'1. Staff Posts and Salaries'!E50)</f>
        <v>HEI (UK)</v>
      </c>
      <c r="F51" s="100" t="str">
        <f>IF('1. Staff Posts and Salaries'!F50="","",'1. Staff Posts and Salaries'!F50)</f>
        <v>United Kingdom</v>
      </c>
      <c r="G51" s="100" t="str">
        <f>IF('1. Staff Posts and Salaries'!G50="","",'1. Staff Posts and Salaries'!G50)</f>
        <v>No</v>
      </c>
      <c r="H51" s="100" t="str">
        <f>IF('1. Staff Posts and Salaries'!H50="","",'1. Staff Posts and Salaries'!H50)</f>
        <v>N/A</v>
      </c>
      <c r="I51" s="100" t="str">
        <f>IF('1. Staff Posts and Salaries'!I50="","",'1. Staff Posts and Salaries'!I50)</f>
        <v>Research Support Staff</v>
      </c>
      <c r="J51" s="100" t="str">
        <f>IF('1. Staff Posts and Salaries'!J50="","",'1. Staff Posts and Salaries'!J50)</f>
        <v>Research Assistant</v>
      </c>
      <c r="K51" s="227">
        <f>IF('1. Staff Posts and Salaries'!O50="","",'1. Staff Posts and Salaries'!O50)</f>
        <v>0.8</v>
      </c>
      <c r="L51" s="314">
        <v>1</v>
      </c>
      <c r="M51" s="315">
        <v>12</v>
      </c>
      <c r="N51" s="316">
        <f t="shared" si="14"/>
        <v>1</v>
      </c>
      <c r="O51" s="317">
        <f>IFERROR('1. Staff Posts and Salaries'!N50/12*'2. Annual Costs of Staff Posts'!L51*'2. Annual Costs of Staff Posts'!M51*K51,0)</f>
        <v>32925.599999999999</v>
      </c>
      <c r="P51" s="318">
        <v>3.4021611989999999E-2</v>
      </c>
      <c r="Q51" s="314">
        <v>1</v>
      </c>
      <c r="R51" s="315">
        <v>12</v>
      </c>
      <c r="S51" s="316">
        <f t="shared" si="13"/>
        <v>1</v>
      </c>
      <c r="T51" s="317">
        <f>IFERROR('1. Staff Posts and Salaries'!N50*(1+SUM(P51))/12*'2. Annual Costs of Staff Posts'!Q51*'2. Annual Costs of Staff Posts'!R51*K51,0)</f>
        <v>34045.781987737944</v>
      </c>
      <c r="U51" s="318">
        <v>3.0664755500000002E-2</v>
      </c>
      <c r="V51" s="314">
        <v>1</v>
      </c>
      <c r="W51" s="315">
        <v>12</v>
      </c>
      <c r="X51" s="316">
        <f t="shared" si="8"/>
        <v>1</v>
      </c>
      <c r="Y51" s="317">
        <f>IFERROR('1. Staff Posts and Salaries'!N50*(1+SUM(P51))*(1+SUM(U51))/12*'2. Annual Costs of Staff Posts'!V51*'2. Annual Costs of Staff Posts'!W51*K51,0)</f>
        <v>35089.787568198233</v>
      </c>
      <c r="Z51" s="318">
        <v>3.068715516E-2</v>
      </c>
      <c r="AA51" s="314">
        <v>1</v>
      </c>
      <c r="AB51" s="315">
        <v>12</v>
      </c>
      <c r="AC51" s="316">
        <f t="shared" si="9"/>
        <v>1</v>
      </c>
      <c r="AD51" s="317">
        <f>IFERROR('1. Staff Posts and Salaries'!N50*(1+SUM(P51))*(1+SUM(U51))*(1+SUM(Z51))/12*'2. Annual Costs of Staff Posts'!AA51*'2. Annual Costs of Staff Posts'!AB51*K51,0)</f>
        <v>36166.593323834975</v>
      </c>
      <c r="AE51" s="318">
        <v>0</v>
      </c>
      <c r="AF51" s="314">
        <v>0</v>
      </c>
      <c r="AG51" s="315">
        <v>0</v>
      </c>
      <c r="AH51" s="316">
        <f t="shared" si="10"/>
        <v>0</v>
      </c>
      <c r="AI51" s="446">
        <f>IFERROR('1. Staff Posts and Salaries'!N50*(1+SUM(P51))*(1+SUM(U51))*(1+SUM(Z51))*(1+SUM(AE51))/12*'2. Annual Costs of Staff Posts'!AF51*'2. Annual Costs of Staff Posts'!AG51*K51,0)</f>
        <v>0</v>
      </c>
      <c r="AJ51" s="450">
        <f t="shared" si="11"/>
        <v>4</v>
      </c>
      <c r="AK51" s="448">
        <f t="shared" si="12"/>
        <v>138227.76287977115</v>
      </c>
      <c r="AL51" s="252"/>
    </row>
    <row r="52" spans="2:38" s="99" customFormat="1" x14ac:dyDescent="0.25">
      <c r="B52" s="109"/>
      <c r="C52" s="232" t="str">
        <f>IF('1. Staff Posts and Salaries'!C51="","",'1. Staff Posts and Salaries'!C51)</f>
        <v>Atif Rahman</v>
      </c>
      <c r="D52" s="410" t="str">
        <f>IF('1. Staff Posts and Salaries'!D51="","",'1. Staff Posts and Salaries'!D51)</f>
        <v>University of Liverpool</v>
      </c>
      <c r="E52" s="100" t="str">
        <f>IF('1. Staff Posts and Salaries'!E51="","",'1. Staff Posts and Salaries'!E51)</f>
        <v>HEI (UK)</v>
      </c>
      <c r="F52" s="100" t="str">
        <f>IF('1. Staff Posts and Salaries'!F51="","",'1. Staff Posts and Salaries'!F51)</f>
        <v>United Kingdom</v>
      </c>
      <c r="G52" s="100" t="str">
        <f>IF('1. Staff Posts and Salaries'!G51="","",'1. Staff Posts and Salaries'!G51)</f>
        <v>No</v>
      </c>
      <c r="H52" s="100" t="str">
        <f>IF('1. Staff Posts and Salaries'!H51="","",'1. Staff Posts and Salaries'!H51)</f>
        <v>N/A</v>
      </c>
      <c r="I52" s="100" t="str">
        <f>IF('1. Staff Posts and Salaries'!I51="","",'1. Staff Posts and Salaries'!I51)</f>
        <v>Lead</v>
      </c>
      <c r="J52" s="100" t="str">
        <f>IF('1. Staff Posts and Salaries'!J51="","",'1. Staff Posts and Salaries'!J51)</f>
        <v>Lead Investigator</v>
      </c>
      <c r="K52" s="227">
        <f>IF('1. Staff Posts and Salaries'!O51="","",'1. Staff Posts and Salaries'!O51)</f>
        <v>0.8</v>
      </c>
      <c r="L52" s="314">
        <v>0.4</v>
      </c>
      <c r="M52" s="315">
        <v>12</v>
      </c>
      <c r="N52" s="316">
        <f t="shared" si="14"/>
        <v>0.40000000000000008</v>
      </c>
      <c r="O52" s="317">
        <f>IFERROR('1. Staff Posts and Salaries'!N51/12*'2. Annual Costs of Staff Posts'!L52*'2. Annual Costs of Staff Posts'!M52*K52,0)</f>
        <v>40569.600000000006</v>
      </c>
      <c r="P52" s="318">
        <v>0</v>
      </c>
      <c r="Q52" s="314">
        <v>0.4</v>
      </c>
      <c r="R52" s="315">
        <v>12</v>
      </c>
      <c r="S52" s="316">
        <f t="shared" si="13"/>
        <v>0.40000000000000008</v>
      </c>
      <c r="T52" s="317">
        <f>IFERROR('1. Staff Posts and Salaries'!N51*(1+SUM(P52))/12*'2. Annual Costs of Staff Posts'!Q52*'2. Annual Costs of Staff Posts'!R52*K52,0)</f>
        <v>40569.600000000006</v>
      </c>
      <c r="U52" s="318">
        <v>0</v>
      </c>
      <c r="V52" s="314">
        <v>0.4</v>
      </c>
      <c r="W52" s="315">
        <v>12</v>
      </c>
      <c r="X52" s="316">
        <f t="shared" si="8"/>
        <v>0.40000000000000008</v>
      </c>
      <c r="Y52" s="317">
        <f>IFERROR('1. Staff Posts and Salaries'!N51*(1+SUM(P52))*(1+SUM(U52))/12*'2. Annual Costs of Staff Posts'!V52*'2. Annual Costs of Staff Posts'!W52*K52,0)</f>
        <v>40569.600000000006</v>
      </c>
      <c r="Z52" s="318">
        <v>0</v>
      </c>
      <c r="AA52" s="314">
        <v>0.4</v>
      </c>
      <c r="AB52" s="315">
        <v>12</v>
      </c>
      <c r="AC52" s="316">
        <f t="shared" si="9"/>
        <v>0.40000000000000008</v>
      </c>
      <c r="AD52" s="317">
        <f>IFERROR('1. Staff Posts and Salaries'!N51*(1+SUM(P52))*(1+SUM(U52))*(1+SUM(Z52))/12*'2. Annual Costs of Staff Posts'!AA52*'2. Annual Costs of Staff Posts'!AB52*K52,0)</f>
        <v>40569.600000000006</v>
      </c>
      <c r="AE52" s="318">
        <v>0</v>
      </c>
      <c r="AF52" s="314">
        <v>0</v>
      </c>
      <c r="AG52" s="315">
        <v>0</v>
      </c>
      <c r="AH52" s="316">
        <f t="shared" si="10"/>
        <v>0</v>
      </c>
      <c r="AI52" s="446">
        <f>IFERROR('1. Staff Posts and Salaries'!N51*(1+SUM(P52))*(1+SUM(U52))*(1+SUM(Z52))*(1+SUM(AE52))/12*'2. Annual Costs of Staff Posts'!AF52*'2. Annual Costs of Staff Posts'!AG52*K52,0)</f>
        <v>0</v>
      </c>
      <c r="AJ52" s="450">
        <f t="shared" si="11"/>
        <v>1.6000000000000003</v>
      </c>
      <c r="AK52" s="448">
        <f t="shared" si="12"/>
        <v>162278.40000000002</v>
      </c>
      <c r="AL52" s="252"/>
    </row>
    <row r="53" spans="2:38" s="99" customFormat="1" x14ac:dyDescent="0.25">
      <c r="B53" s="109"/>
      <c r="C53" s="232" t="str">
        <f>IF('1. Staff Posts and Salaries'!C52="","",'1. Staff Posts and Salaries'!C52)</f>
        <v/>
      </c>
      <c r="D53" s="410" t="str">
        <f>IF('1. Staff Posts and Salaries'!D52="","",'1. Staff Posts and Salaries'!D52)</f>
        <v/>
      </c>
      <c r="E53" s="100" t="str">
        <f>IF('1. Staff Posts and Salaries'!E52="","",'1. Staff Posts and Salaries'!E52)</f>
        <v/>
      </c>
      <c r="F53" s="100" t="str">
        <f>IF('1. Staff Posts and Salaries'!F52="","",'1. Staff Posts and Salaries'!F52)</f>
        <v/>
      </c>
      <c r="G53" s="100" t="str">
        <f>IF('1. Staff Posts and Salaries'!G52="","",'1. Staff Posts and Salaries'!G52)</f>
        <v/>
      </c>
      <c r="H53" s="100" t="str">
        <f>IF('1. Staff Posts and Salaries'!H52="","",'1. Staff Posts and Salaries'!H52)</f>
        <v/>
      </c>
      <c r="I53" s="100" t="str">
        <f>IF('1. Staff Posts and Salaries'!I52="","",'1. Staff Posts and Salaries'!I52)</f>
        <v/>
      </c>
      <c r="J53" s="100" t="str">
        <f>IF('1. Staff Posts and Salaries'!J52="","",'1. Staff Posts and Salaries'!J52)</f>
        <v/>
      </c>
      <c r="K53" s="227">
        <f>IF('1. Staff Posts and Salaries'!O52="","",'1. Staff Posts and Salaries'!O52)</f>
        <v>1</v>
      </c>
      <c r="L53" s="314"/>
      <c r="M53" s="315"/>
      <c r="N53" s="316">
        <f t="shared" si="14"/>
        <v>0</v>
      </c>
      <c r="O53" s="317">
        <f>IFERROR('1. Staff Posts and Salaries'!N52/12*'2. Annual Costs of Staff Posts'!L53*'2. Annual Costs of Staff Posts'!M53*K53,0)</f>
        <v>0</v>
      </c>
      <c r="P53" s="318"/>
      <c r="Q53" s="314"/>
      <c r="R53" s="315"/>
      <c r="S53" s="316">
        <f t="shared" si="13"/>
        <v>0</v>
      </c>
      <c r="T53" s="317">
        <f>IFERROR('1. Staff Posts and Salaries'!N52*(1+SUM(P53))/12*'2. Annual Costs of Staff Posts'!Q53*'2. Annual Costs of Staff Posts'!R53*K53,0)</f>
        <v>0</v>
      </c>
      <c r="U53" s="318"/>
      <c r="V53" s="314"/>
      <c r="W53" s="315"/>
      <c r="X53" s="316">
        <f t="shared" si="8"/>
        <v>0</v>
      </c>
      <c r="Y53" s="317">
        <f>IFERROR('1. Staff Posts and Salaries'!N52*(1+SUM(P53))*(1+SUM(U53))/12*'2. Annual Costs of Staff Posts'!V53*'2. Annual Costs of Staff Posts'!W53*K53,0)</f>
        <v>0</v>
      </c>
      <c r="Z53" s="318"/>
      <c r="AA53" s="314"/>
      <c r="AB53" s="315"/>
      <c r="AC53" s="316">
        <f t="shared" si="9"/>
        <v>0</v>
      </c>
      <c r="AD53" s="317">
        <f>IFERROR('1. Staff Posts and Salaries'!N52*(1+SUM(P53))*(1+SUM(U53))*(1+SUM(Z53))/12*'2. Annual Costs of Staff Posts'!AA53*'2. Annual Costs of Staff Posts'!AB53*K53,0)</f>
        <v>0</v>
      </c>
      <c r="AE53" s="318"/>
      <c r="AF53" s="314"/>
      <c r="AG53" s="315"/>
      <c r="AH53" s="316">
        <f t="shared" si="10"/>
        <v>0</v>
      </c>
      <c r="AI53" s="446">
        <f>IFERROR('1. Staff Posts and Salaries'!N52*(1+SUM(P53))*(1+SUM(U53))*(1+SUM(Z53))*(1+SUM(AE53))/12*'2. Annual Costs of Staff Posts'!AF53*'2. Annual Costs of Staff Posts'!AG53*K53,0)</f>
        <v>0</v>
      </c>
      <c r="AJ53" s="450">
        <f t="shared" si="11"/>
        <v>0</v>
      </c>
      <c r="AK53" s="448">
        <f t="shared" si="12"/>
        <v>0</v>
      </c>
      <c r="AL53" s="252"/>
    </row>
    <row r="54" spans="2:38" s="99" customFormat="1" x14ac:dyDescent="0.25">
      <c r="B54" s="109"/>
      <c r="C54" s="232" t="str">
        <f>IF('1. Staff Posts and Salaries'!C53="","",'1. Staff Posts and Salaries'!C53)</f>
        <v/>
      </c>
      <c r="D54" s="410" t="str">
        <f>IF('1. Staff Posts and Salaries'!D53="","",'1. Staff Posts and Salaries'!D53)</f>
        <v/>
      </c>
      <c r="E54" s="100" t="str">
        <f>IF('1. Staff Posts and Salaries'!E53="","",'1. Staff Posts and Salaries'!E53)</f>
        <v/>
      </c>
      <c r="F54" s="100" t="str">
        <f>IF('1. Staff Posts and Salaries'!F53="","",'1. Staff Posts and Salaries'!F53)</f>
        <v/>
      </c>
      <c r="G54" s="100" t="str">
        <f>IF('1. Staff Posts and Salaries'!G53="","",'1. Staff Posts and Salaries'!G53)</f>
        <v/>
      </c>
      <c r="H54" s="100" t="str">
        <f>IF('1. Staff Posts and Salaries'!H53="","",'1. Staff Posts and Salaries'!H53)</f>
        <v/>
      </c>
      <c r="I54" s="100" t="str">
        <f>IF('1. Staff Posts and Salaries'!I53="","",'1. Staff Posts and Salaries'!I53)</f>
        <v/>
      </c>
      <c r="J54" s="100" t="str">
        <f>IF('1. Staff Posts and Salaries'!J53="","",'1. Staff Posts and Salaries'!J53)</f>
        <v/>
      </c>
      <c r="K54" s="227">
        <f>IF('1. Staff Posts and Salaries'!O53="","",'1. Staff Posts and Salaries'!O53)</f>
        <v>1</v>
      </c>
      <c r="L54" s="314"/>
      <c r="M54" s="315"/>
      <c r="N54" s="316">
        <f t="shared" si="14"/>
        <v>0</v>
      </c>
      <c r="O54" s="317">
        <f>IFERROR('1. Staff Posts and Salaries'!N53/12*'2. Annual Costs of Staff Posts'!L54*'2. Annual Costs of Staff Posts'!M54*K54,0)</f>
        <v>0</v>
      </c>
      <c r="P54" s="318"/>
      <c r="Q54" s="314"/>
      <c r="R54" s="315"/>
      <c r="S54" s="316">
        <f t="shared" si="13"/>
        <v>0</v>
      </c>
      <c r="T54" s="317">
        <f>IFERROR('1. Staff Posts and Salaries'!N53*(1+SUM(P54))/12*'2. Annual Costs of Staff Posts'!Q54*'2. Annual Costs of Staff Posts'!R54*K54,0)</f>
        <v>0</v>
      </c>
      <c r="U54" s="318"/>
      <c r="V54" s="314"/>
      <c r="W54" s="315"/>
      <c r="X54" s="316">
        <f t="shared" si="8"/>
        <v>0</v>
      </c>
      <c r="Y54" s="317">
        <f>IFERROR('1. Staff Posts and Salaries'!N53*(1+SUM(P54))*(1+SUM(U54))/12*'2. Annual Costs of Staff Posts'!V54*'2. Annual Costs of Staff Posts'!W54*K54,0)</f>
        <v>0</v>
      </c>
      <c r="Z54" s="318"/>
      <c r="AA54" s="314"/>
      <c r="AB54" s="315"/>
      <c r="AC54" s="316">
        <f t="shared" si="9"/>
        <v>0</v>
      </c>
      <c r="AD54" s="317">
        <f>IFERROR('1. Staff Posts and Salaries'!N53*(1+SUM(P54))*(1+SUM(U54))*(1+SUM(Z54))/12*'2. Annual Costs of Staff Posts'!AA54*'2. Annual Costs of Staff Posts'!AB54*K54,0)</f>
        <v>0</v>
      </c>
      <c r="AE54" s="318"/>
      <c r="AF54" s="314"/>
      <c r="AG54" s="315"/>
      <c r="AH54" s="316">
        <f t="shared" si="10"/>
        <v>0</v>
      </c>
      <c r="AI54" s="446">
        <f>IFERROR('1. Staff Posts and Salaries'!N53*(1+SUM(P54))*(1+SUM(U54))*(1+SUM(Z54))*(1+SUM(AE54))/12*'2. Annual Costs of Staff Posts'!AF54*'2. Annual Costs of Staff Posts'!AG54*K54,0)</f>
        <v>0</v>
      </c>
      <c r="AJ54" s="450">
        <f t="shared" si="11"/>
        <v>0</v>
      </c>
      <c r="AK54" s="448">
        <f t="shared" si="12"/>
        <v>0</v>
      </c>
      <c r="AL54" s="252"/>
    </row>
    <row r="55" spans="2:38" s="99" customFormat="1" x14ac:dyDescent="0.25">
      <c r="B55" s="109"/>
      <c r="C55" s="232" t="str">
        <f>IF('1. Staff Posts and Salaries'!C54="","",'1. Staff Posts and Salaries'!C54)</f>
        <v/>
      </c>
      <c r="D55" s="410" t="str">
        <f>IF('1. Staff Posts and Salaries'!D54="","",'1. Staff Posts and Salaries'!D54)</f>
        <v/>
      </c>
      <c r="E55" s="100" t="str">
        <f>IF('1. Staff Posts and Salaries'!E54="","",'1. Staff Posts and Salaries'!E54)</f>
        <v/>
      </c>
      <c r="F55" s="100" t="str">
        <f>IF('1. Staff Posts and Salaries'!F54="","",'1. Staff Posts and Salaries'!F54)</f>
        <v/>
      </c>
      <c r="G55" s="100" t="str">
        <f>IF('1. Staff Posts and Salaries'!G54="","",'1. Staff Posts and Salaries'!G54)</f>
        <v/>
      </c>
      <c r="H55" s="100" t="str">
        <f>IF('1. Staff Posts and Salaries'!H54="","",'1. Staff Posts and Salaries'!H54)</f>
        <v/>
      </c>
      <c r="I55" s="100" t="str">
        <f>IF('1. Staff Posts and Salaries'!I54="","",'1. Staff Posts and Salaries'!I54)</f>
        <v/>
      </c>
      <c r="J55" s="100" t="str">
        <f>IF('1. Staff Posts and Salaries'!J54="","",'1. Staff Posts and Salaries'!J54)</f>
        <v/>
      </c>
      <c r="K55" s="227">
        <f>IF('1. Staff Posts and Salaries'!O54="","",'1. Staff Posts and Salaries'!O54)</f>
        <v>1</v>
      </c>
      <c r="L55" s="314"/>
      <c r="M55" s="315"/>
      <c r="N55" s="316">
        <f t="shared" si="14"/>
        <v>0</v>
      </c>
      <c r="O55" s="317">
        <f>IFERROR('1. Staff Posts and Salaries'!N54/12*'2. Annual Costs of Staff Posts'!L55*'2. Annual Costs of Staff Posts'!M55*K55,0)</f>
        <v>0</v>
      </c>
      <c r="P55" s="318"/>
      <c r="Q55" s="314"/>
      <c r="R55" s="315"/>
      <c r="S55" s="316">
        <f t="shared" si="13"/>
        <v>0</v>
      </c>
      <c r="T55" s="317">
        <f>IFERROR('1. Staff Posts and Salaries'!N54*(1+SUM(P55))/12*'2. Annual Costs of Staff Posts'!Q55*'2. Annual Costs of Staff Posts'!R55*K55,0)</f>
        <v>0</v>
      </c>
      <c r="U55" s="318"/>
      <c r="V55" s="314"/>
      <c r="W55" s="315"/>
      <c r="X55" s="316">
        <f t="shared" si="8"/>
        <v>0</v>
      </c>
      <c r="Y55" s="317">
        <f>IFERROR('1. Staff Posts and Salaries'!N54*(1+SUM(P55))*(1+SUM(U55))/12*'2. Annual Costs of Staff Posts'!V55*'2. Annual Costs of Staff Posts'!W55*K55,0)</f>
        <v>0</v>
      </c>
      <c r="Z55" s="318"/>
      <c r="AA55" s="314"/>
      <c r="AB55" s="315"/>
      <c r="AC55" s="316">
        <f t="shared" si="9"/>
        <v>0</v>
      </c>
      <c r="AD55" s="317">
        <f>IFERROR('1. Staff Posts and Salaries'!N54*(1+SUM(P55))*(1+SUM(U55))*(1+SUM(Z55))/12*'2. Annual Costs of Staff Posts'!AA55*'2. Annual Costs of Staff Posts'!AB55*K55,0)</f>
        <v>0</v>
      </c>
      <c r="AE55" s="318"/>
      <c r="AF55" s="314"/>
      <c r="AG55" s="315"/>
      <c r="AH55" s="316">
        <f t="shared" si="10"/>
        <v>0</v>
      </c>
      <c r="AI55" s="446">
        <f>IFERROR('1. Staff Posts and Salaries'!N54*(1+SUM(P55))*(1+SUM(U55))*(1+SUM(Z55))*(1+SUM(AE55))/12*'2. Annual Costs of Staff Posts'!AF55*'2. Annual Costs of Staff Posts'!AG55*K55,0)</f>
        <v>0</v>
      </c>
      <c r="AJ55" s="450">
        <f t="shared" si="11"/>
        <v>0</v>
      </c>
      <c r="AK55" s="448">
        <f t="shared" si="12"/>
        <v>0</v>
      </c>
      <c r="AL55" s="252"/>
    </row>
    <row r="56" spans="2:38" s="99" customFormat="1" x14ac:dyDescent="0.25">
      <c r="B56" s="109"/>
      <c r="C56" s="232" t="str">
        <f>IF('1. Staff Posts and Salaries'!C55="","",'1. Staff Posts and Salaries'!C55)</f>
        <v/>
      </c>
      <c r="D56" s="410" t="str">
        <f>IF('1. Staff Posts and Salaries'!D55="","",'1. Staff Posts and Salaries'!D55)</f>
        <v/>
      </c>
      <c r="E56" s="100" t="str">
        <f>IF('1. Staff Posts and Salaries'!E55="","",'1. Staff Posts and Salaries'!E55)</f>
        <v/>
      </c>
      <c r="F56" s="100" t="str">
        <f>IF('1. Staff Posts and Salaries'!F55="","",'1. Staff Posts and Salaries'!F55)</f>
        <v/>
      </c>
      <c r="G56" s="100" t="str">
        <f>IF('1. Staff Posts and Salaries'!G55="","",'1. Staff Posts and Salaries'!G55)</f>
        <v/>
      </c>
      <c r="H56" s="100" t="str">
        <f>IF('1. Staff Posts and Salaries'!H55="","",'1. Staff Posts and Salaries'!H55)</f>
        <v/>
      </c>
      <c r="I56" s="100" t="str">
        <f>IF('1. Staff Posts and Salaries'!I55="","",'1. Staff Posts and Salaries'!I55)</f>
        <v/>
      </c>
      <c r="J56" s="100" t="str">
        <f>IF('1. Staff Posts and Salaries'!J55="","",'1. Staff Posts and Salaries'!J55)</f>
        <v/>
      </c>
      <c r="K56" s="227">
        <f>IF('1. Staff Posts and Salaries'!O55="","",'1. Staff Posts and Salaries'!O55)</f>
        <v>1</v>
      </c>
      <c r="L56" s="314"/>
      <c r="M56" s="315"/>
      <c r="N56" s="316">
        <f t="shared" si="14"/>
        <v>0</v>
      </c>
      <c r="O56" s="317">
        <f>IFERROR('1. Staff Posts and Salaries'!N55/12*'2. Annual Costs of Staff Posts'!L56*'2. Annual Costs of Staff Posts'!M56*K56,0)</f>
        <v>0</v>
      </c>
      <c r="P56" s="318"/>
      <c r="Q56" s="314"/>
      <c r="R56" s="315"/>
      <c r="S56" s="316">
        <f t="shared" si="13"/>
        <v>0</v>
      </c>
      <c r="T56" s="317">
        <f>IFERROR('1. Staff Posts and Salaries'!N55*(1+SUM(P56))/12*'2. Annual Costs of Staff Posts'!Q56*'2. Annual Costs of Staff Posts'!R56*K56,0)</f>
        <v>0</v>
      </c>
      <c r="U56" s="318"/>
      <c r="V56" s="314"/>
      <c r="W56" s="315"/>
      <c r="X56" s="316">
        <f t="shared" si="8"/>
        <v>0</v>
      </c>
      <c r="Y56" s="317">
        <f>IFERROR('1. Staff Posts and Salaries'!N55*(1+SUM(P56))*(1+SUM(U56))/12*'2. Annual Costs of Staff Posts'!V56*'2. Annual Costs of Staff Posts'!W56*K56,0)</f>
        <v>0</v>
      </c>
      <c r="Z56" s="318"/>
      <c r="AA56" s="314"/>
      <c r="AB56" s="315"/>
      <c r="AC56" s="316">
        <f t="shared" si="9"/>
        <v>0</v>
      </c>
      <c r="AD56" s="317">
        <f>IFERROR('1. Staff Posts and Salaries'!N55*(1+SUM(P56))*(1+SUM(U56))*(1+SUM(Z56))/12*'2. Annual Costs of Staff Posts'!AA56*'2. Annual Costs of Staff Posts'!AB56*K56,0)</f>
        <v>0</v>
      </c>
      <c r="AE56" s="318"/>
      <c r="AF56" s="314"/>
      <c r="AG56" s="315"/>
      <c r="AH56" s="316">
        <f t="shared" si="10"/>
        <v>0</v>
      </c>
      <c r="AI56" s="446">
        <f>IFERROR('1. Staff Posts and Salaries'!N55*(1+SUM(P56))*(1+SUM(U56))*(1+SUM(Z56))*(1+SUM(AE56))/12*'2. Annual Costs of Staff Posts'!AF56*'2. Annual Costs of Staff Posts'!AG56*K56,0)</f>
        <v>0</v>
      </c>
      <c r="AJ56" s="450">
        <f t="shared" si="11"/>
        <v>0</v>
      </c>
      <c r="AK56" s="448">
        <f t="shared" si="12"/>
        <v>0</v>
      </c>
      <c r="AL56" s="252"/>
    </row>
    <row r="57" spans="2:38" s="99" customFormat="1" x14ac:dyDescent="0.25">
      <c r="B57" s="109"/>
      <c r="C57" s="232" t="str">
        <f>IF('1. Staff Posts and Salaries'!C56="","",'1. Staff Posts and Salaries'!C56)</f>
        <v/>
      </c>
      <c r="D57" s="410" t="str">
        <f>IF('1. Staff Posts and Salaries'!D56="","",'1. Staff Posts and Salaries'!D56)</f>
        <v/>
      </c>
      <c r="E57" s="100" t="str">
        <f>IF('1. Staff Posts and Salaries'!E56="","",'1. Staff Posts and Salaries'!E56)</f>
        <v/>
      </c>
      <c r="F57" s="100" t="str">
        <f>IF('1. Staff Posts and Salaries'!F56="","",'1. Staff Posts and Salaries'!F56)</f>
        <v/>
      </c>
      <c r="G57" s="100" t="str">
        <f>IF('1. Staff Posts and Salaries'!G56="","",'1. Staff Posts and Salaries'!G56)</f>
        <v/>
      </c>
      <c r="H57" s="100" t="str">
        <f>IF('1. Staff Posts and Salaries'!H56="","",'1. Staff Posts and Salaries'!H56)</f>
        <v/>
      </c>
      <c r="I57" s="100" t="str">
        <f>IF('1. Staff Posts and Salaries'!I56="","",'1. Staff Posts and Salaries'!I56)</f>
        <v/>
      </c>
      <c r="J57" s="100" t="str">
        <f>IF('1. Staff Posts and Salaries'!J56="","",'1. Staff Posts and Salaries'!J56)</f>
        <v/>
      </c>
      <c r="K57" s="227">
        <f>IF('1. Staff Posts and Salaries'!O56="","",'1. Staff Posts and Salaries'!O56)</f>
        <v>1</v>
      </c>
      <c r="L57" s="314"/>
      <c r="M57" s="315"/>
      <c r="N57" s="316">
        <f t="shared" si="14"/>
        <v>0</v>
      </c>
      <c r="O57" s="317">
        <f>IFERROR('1. Staff Posts and Salaries'!N56/12*'2. Annual Costs of Staff Posts'!L57*'2. Annual Costs of Staff Posts'!M57*K57,0)</f>
        <v>0</v>
      </c>
      <c r="P57" s="318"/>
      <c r="Q57" s="314"/>
      <c r="R57" s="315"/>
      <c r="S57" s="316">
        <f t="shared" si="13"/>
        <v>0</v>
      </c>
      <c r="T57" s="317">
        <f>IFERROR('1. Staff Posts and Salaries'!N56*(1+SUM(P57))/12*'2. Annual Costs of Staff Posts'!Q57*'2. Annual Costs of Staff Posts'!R57*K57,0)</f>
        <v>0</v>
      </c>
      <c r="U57" s="318"/>
      <c r="V57" s="314"/>
      <c r="W57" s="315"/>
      <c r="X57" s="316">
        <f t="shared" si="8"/>
        <v>0</v>
      </c>
      <c r="Y57" s="317">
        <f>IFERROR('1. Staff Posts and Salaries'!N56*(1+SUM(P57))*(1+SUM(U57))/12*'2. Annual Costs of Staff Posts'!V57*'2. Annual Costs of Staff Posts'!W57*K57,0)</f>
        <v>0</v>
      </c>
      <c r="Z57" s="318"/>
      <c r="AA57" s="314"/>
      <c r="AB57" s="315"/>
      <c r="AC57" s="316">
        <f t="shared" si="9"/>
        <v>0</v>
      </c>
      <c r="AD57" s="317">
        <f>IFERROR('1. Staff Posts and Salaries'!N56*(1+SUM(P57))*(1+SUM(U57))*(1+SUM(Z57))/12*'2. Annual Costs of Staff Posts'!AA57*'2. Annual Costs of Staff Posts'!AB57*K57,0)</f>
        <v>0</v>
      </c>
      <c r="AE57" s="318"/>
      <c r="AF57" s="314"/>
      <c r="AG57" s="315"/>
      <c r="AH57" s="316">
        <f t="shared" si="10"/>
        <v>0</v>
      </c>
      <c r="AI57" s="446">
        <f>IFERROR('1. Staff Posts and Salaries'!N56*(1+SUM(P57))*(1+SUM(U57))*(1+SUM(Z57))*(1+SUM(AE57))/12*'2. Annual Costs of Staff Posts'!AF57*'2. Annual Costs of Staff Posts'!AG57*K57,0)</f>
        <v>0</v>
      </c>
      <c r="AJ57" s="450">
        <f t="shared" si="11"/>
        <v>0</v>
      </c>
      <c r="AK57" s="448">
        <f t="shared" si="12"/>
        <v>0</v>
      </c>
      <c r="AL57" s="252"/>
    </row>
    <row r="58" spans="2:38" s="99" customFormat="1" x14ac:dyDescent="0.25">
      <c r="B58" s="109"/>
      <c r="C58" s="232" t="str">
        <f>IF('1. Staff Posts and Salaries'!C57="","",'1. Staff Posts and Salaries'!C57)</f>
        <v/>
      </c>
      <c r="D58" s="410" t="str">
        <f>IF('1. Staff Posts and Salaries'!D57="","",'1. Staff Posts and Salaries'!D57)</f>
        <v/>
      </c>
      <c r="E58" s="100" t="str">
        <f>IF('1. Staff Posts and Salaries'!E57="","",'1. Staff Posts and Salaries'!E57)</f>
        <v/>
      </c>
      <c r="F58" s="100" t="str">
        <f>IF('1. Staff Posts and Salaries'!F57="","",'1. Staff Posts and Salaries'!F57)</f>
        <v/>
      </c>
      <c r="G58" s="100" t="str">
        <f>IF('1. Staff Posts and Salaries'!G57="","",'1. Staff Posts and Salaries'!G57)</f>
        <v/>
      </c>
      <c r="H58" s="100" t="str">
        <f>IF('1. Staff Posts and Salaries'!H57="","",'1. Staff Posts and Salaries'!H57)</f>
        <v/>
      </c>
      <c r="I58" s="100" t="str">
        <f>IF('1. Staff Posts and Salaries'!I57="","",'1. Staff Posts and Salaries'!I57)</f>
        <v/>
      </c>
      <c r="J58" s="100" t="str">
        <f>IF('1. Staff Posts and Salaries'!J57="","",'1. Staff Posts and Salaries'!J57)</f>
        <v/>
      </c>
      <c r="K58" s="227">
        <f>IF('1. Staff Posts and Salaries'!O57="","",'1. Staff Posts and Salaries'!O57)</f>
        <v>1</v>
      </c>
      <c r="L58" s="314"/>
      <c r="M58" s="315"/>
      <c r="N58" s="316">
        <f t="shared" si="14"/>
        <v>0</v>
      </c>
      <c r="O58" s="317">
        <f>IFERROR('1. Staff Posts and Salaries'!N57/12*'2. Annual Costs of Staff Posts'!L58*'2. Annual Costs of Staff Posts'!M58*K58,0)</f>
        <v>0</v>
      </c>
      <c r="P58" s="318"/>
      <c r="Q58" s="314"/>
      <c r="R58" s="315"/>
      <c r="S58" s="316">
        <f t="shared" si="13"/>
        <v>0</v>
      </c>
      <c r="T58" s="317">
        <f>IFERROR('1. Staff Posts and Salaries'!N57*(1+SUM(P58))/12*'2. Annual Costs of Staff Posts'!Q58*'2. Annual Costs of Staff Posts'!R58*K58,0)</f>
        <v>0</v>
      </c>
      <c r="U58" s="318"/>
      <c r="V58" s="314"/>
      <c r="W58" s="315"/>
      <c r="X58" s="316">
        <f t="shared" si="8"/>
        <v>0</v>
      </c>
      <c r="Y58" s="317">
        <f>IFERROR('1. Staff Posts and Salaries'!N57*(1+SUM(P58))*(1+SUM(U58))/12*'2. Annual Costs of Staff Posts'!V58*'2. Annual Costs of Staff Posts'!W58*K58,0)</f>
        <v>0</v>
      </c>
      <c r="Z58" s="318"/>
      <c r="AA58" s="314"/>
      <c r="AB58" s="315"/>
      <c r="AC58" s="316">
        <f t="shared" si="9"/>
        <v>0</v>
      </c>
      <c r="AD58" s="317">
        <f>IFERROR('1. Staff Posts and Salaries'!N57*(1+SUM(P58))*(1+SUM(U58))*(1+SUM(Z58))/12*'2. Annual Costs of Staff Posts'!AA58*'2. Annual Costs of Staff Posts'!AB58*K58,0)</f>
        <v>0</v>
      </c>
      <c r="AE58" s="318"/>
      <c r="AF58" s="314"/>
      <c r="AG58" s="315"/>
      <c r="AH58" s="316">
        <f t="shared" si="10"/>
        <v>0</v>
      </c>
      <c r="AI58" s="446">
        <f>IFERROR('1. Staff Posts and Salaries'!N57*(1+SUM(P58))*(1+SUM(U58))*(1+SUM(Z58))*(1+SUM(AE58))/12*'2. Annual Costs of Staff Posts'!AF58*'2. Annual Costs of Staff Posts'!AG58*K58,0)</f>
        <v>0</v>
      </c>
      <c r="AJ58" s="450">
        <f t="shared" si="11"/>
        <v>0</v>
      </c>
      <c r="AK58" s="448">
        <f t="shared" si="12"/>
        <v>0</v>
      </c>
      <c r="AL58" s="252"/>
    </row>
    <row r="59" spans="2:38" s="99" customFormat="1" x14ac:dyDescent="0.25">
      <c r="B59" s="109"/>
      <c r="C59" s="232" t="str">
        <f>IF('1. Staff Posts and Salaries'!C58="","",'1. Staff Posts and Salaries'!C58)</f>
        <v/>
      </c>
      <c r="D59" s="410" t="str">
        <f>IF('1. Staff Posts and Salaries'!D58="","",'1. Staff Posts and Salaries'!D58)</f>
        <v/>
      </c>
      <c r="E59" s="100" t="str">
        <f>IF('1. Staff Posts and Salaries'!E58="","",'1. Staff Posts and Salaries'!E58)</f>
        <v/>
      </c>
      <c r="F59" s="100" t="str">
        <f>IF('1. Staff Posts and Salaries'!F58="","",'1. Staff Posts and Salaries'!F58)</f>
        <v/>
      </c>
      <c r="G59" s="100" t="str">
        <f>IF('1. Staff Posts and Salaries'!G58="","",'1. Staff Posts and Salaries'!G58)</f>
        <v/>
      </c>
      <c r="H59" s="100" t="str">
        <f>IF('1. Staff Posts and Salaries'!H58="","",'1. Staff Posts and Salaries'!H58)</f>
        <v/>
      </c>
      <c r="I59" s="100" t="str">
        <f>IF('1. Staff Posts and Salaries'!I58="","",'1. Staff Posts and Salaries'!I58)</f>
        <v/>
      </c>
      <c r="J59" s="100" t="str">
        <f>IF('1. Staff Posts and Salaries'!J58="","",'1. Staff Posts and Salaries'!J58)</f>
        <v/>
      </c>
      <c r="K59" s="227">
        <f>IF('1. Staff Posts and Salaries'!O58="","",'1. Staff Posts and Salaries'!O58)</f>
        <v>1</v>
      </c>
      <c r="L59" s="314"/>
      <c r="M59" s="315"/>
      <c r="N59" s="316">
        <f t="shared" si="14"/>
        <v>0</v>
      </c>
      <c r="O59" s="317">
        <f>IFERROR('1. Staff Posts and Salaries'!N58/12*'2. Annual Costs of Staff Posts'!L59*'2. Annual Costs of Staff Posts'!M59*K59,0)</f>
        <v>0</v>
      </c>
      <c r="P59" s="318"/>
      <c r="Q59" s="314"/>
      <c r="R59" s="315"/>
      <c r="S59" s="316">
        <f t="shared" si="13"/>
        <v>0</v>
      </c>
      <c r="T59" s="317">
        <f>IFERROR('1. Staff Posts and Salaries'!N58*(1+SUM(P59))/12*'2. Annual Costs of Staff Posts'!Q59*'2. Annual Costs of Staff Posts'!R59*K59,0)</f>
        <v>0</v>
      </c>
      <c r="U59" s="318"/>
      <c r="V59" s="314"/>
      <c r="W59" s="315"/>
      <c r="X59" s="316">
        <f t="shared" si="8"/>
        <v>0</v>
      </c>
      <c r="Y59" s="317">
        <f>IFERROR('1. Staff Posts and Salaries'!N58*(1+SUM(P59))*(1+SUM(U59))/12*'2. Annual Costs of Staff Posts'!V59*'2. Annual Costs of Staff Posts'!W59*K59,0)</f>
        <v>0</v>
      </c>
      <c r="Z59" s="318"/>
      <c r="AA59" s="314"/>
      <c r="AB59" s="315"/>
      <c r="AC59" s="316">
        <f t="shared" si="9"/>
        <v>0</v>
      </c>
      <c r="AD59" s="317">
        <f>IFERROR('1. Staff Posts and Salaries'!N58*(1+SUM(P59))*(1+SUM(U59))*(1+SUM(Z59))/12*'2. Annual Costs of Staff Posts'!AA59*'2. Annual Costs of Staff Posts'!AB59*K59,0)</f>
        <v>0</v>
      </c>
      <c r="AE59" s="318"/>
      <c r="AF59" s="314"/>
      <c r="AG59" s="315"/>
      <c r="AH59" s="316">
        <f t="shared" si="10"/>
        <v>0</v>
      </c>
      <c r="AI59" s="446">
        <f>IFERROR('1. Staff Posts and Salaries'!N58*(1+SUM(P59))*(1+SUM(U59))*(1+SUM(Z59))*(1+SUM(AE59))/12*'2. Annual Costs of Staff Posts'!AF59*'2. Annual Costs of Staff Posts'!AG59*K59,0)</f>
        <v>0</v>
      </c>
      <c r="AJ59" s="450">
        <f t="shared" si="11"/>
        <v>0</v>
      </c>
      <c r="AK59" s="448">
        <f t="shared" si="12"/>
        <v>0</v>
      </c>
      <c r="AL59" s="252"/>
    </row>
    <row r="60" spans="2:38" s="99" customFormat="1" x14ac:dyDescent="0.25">
      <c r="B60" s="109"/>
      <c r="C60" s="232" t="str">
        <f>IF('1. Staff Posts and Salaries'!C59="","",'1. Staff Posts and Salaries'!C59)</f>
        <v/>
      </c>
      <c r="D60" s="410" t="str">
        <f>IF('1. Staff Posts and Salaries'!D59="","",'1. Staff Posts and Salaries'!D59)</f>
        <v/>
      </c>
      <c r="E60" s="100" t="str">
        <f>IF('1. Staff Posts and Salaries'!E59="","",'1. Staff Posts and Salaries'!E59)</f>
        <v/>
      </c>
      <c r="F60" s="100" t="str">
        <f>IF('1. Staff Posts and Salaries'!F59="","",'1. Staff Posts and Salaries'!F59)</f>
        <v/>
      </c>
      <c r="G60" s="100" t="str">
        <f>IF('1. Staff Posts and Salaries'!G59="","",'1. Staff Posts and Salaries'!G59)</f>
        <v/>
      </c>
      <c r="H60" s="100" t="str">
        <f>IF('1. Staff Posts and Salaries'!H59="","",'1. Staff Posts and Salaries'!H59)</f>
        <v/>
      </c>
      <c r="I60" s="100" t="str">
        <f>IF('1. Staff Posts and Salaries'!I59="","",'1. Staff Posts and Salaries'!I59)</f>
        <v/>
      </c>
      <c r="J60" s="100" t="str">
        <f>IF('1. Staff Posts and Salaries'!J59="","",'1. Staff Posts and Salaries'!J59)</f>
        <v/>
      </c>
      <c r="K60" s="227">
        <f>IF('1. Staff Posts and Salaries'!O59="","",'1. Staff Posts and Salaries'!O59)</f>
        <v>1</v>
      </c>
      <c r="L60" s="314"/>
      <c r="M60" s="315"/>
      <c r="N60" s="316">
        <f t="shared" si="14"/>
        <v>0</v>
      </c>
      <c r="O60" s="317">
        <f>IFERROR('1. Staff Posts and Salaries'!N59/12*'2. Annual Costs of Staff Posts'!L60*'2. Annual Costs of Staff Posts'!M60*K60,0)</f>
        <v>0</v>
      </c>
      <c r="P60" s="318"/>
      <c r="Q60" s="314"/>
      <c r="R60" s="315"/>
      <c r="S60" s="316">
        <f t="shared" si="13"/>
        <v>0</v>
      </c>
      <c r="T60" s="317">
        <f>IFERROR('1. Staff Posts and Salaries'!N59*(1+SUM(P60))/12*'2. Annual Costs of Staff Posts'!Q60*'2. Annual Costs of Staff Posts'!R60*K60,0)</f>
        <v>0</v>
      </c>
      <c r="U60" s="318"/>
      <c r="V60" s="314"/>
      <c r="W60" s="315"/>
      <c r="X60" s="316">
        <f t="shared" si="8"/>
        <v>0</v>
      </c>
      <c r="Y60" s="317">
        <f>IFERROR('1. Staff Posts and Salaries'!N59*(1+SUM(P60))*(1+SUM(U60))/12*'2. Annual Costs of Staff Posts'!V60*'2. Annual Costs of Staff Posts'!W60*K60,0)</f>
        <v>0</v>
      </c>
      <c r="Z60" s="318"/>
      <c r="AA60" s="314"/>
      <c r="AB60" s="315"/>
      <c r="AC60" s="316">
        <f t="shared" si="9"/>
        <v>0</v>
      </c>
      <c r="AD60" s="317">
        <f>IFERROR('1. Staff Posts and Salaries'!N59*(1+SUM(P60))*(1+SUM(U60))*(1+SUM(Z60))/12*'2. Annual Costs of Staff Posts'!AA60*'2. Annual Costs of Staff Posts'!AB60*K60,0)</f>
        <v>0</v>
      </c>
      <c r="AE60" s="318"/>
      <c r="AF60" s="314"/>
      <c r="AG60" s="315"/>
      <c r="AH60" s="316">
        <f t="shared" si="10"/>
        <v>0</v>
      </c>
      <c r="AI60" s="446">
        <f>IFERROR('1. Staff Posts and Salaries'!N59*(1+SUM(P60))*(1+SUM(U60))*(1+SUM(Z60))*(1+SUM(AE60))/12*'2. Annual Costs of Staff Posts'!AF60*'2. Annual Costs of Staff Posts'!AG60*K60,0)</f>
        <v>0</v>
      </c>
      <c r="AJ60" s="450">
        <f t="shared" si="11"/>
        <v>0</v>
      </c>
      <c r="AK60" s="448">
        <f t="shared" si="12"/>
        <v>0</v>
      </c>
      <c r="AL60" s="252"/>
    </row>
    <row r="61" spans="2:38" s="99" customFormat="1" x14ac:dyDescent="0.25">
      <c r="B61" s="109"/>
      <c r="C61" s="232" t="str">
        <f>IF('1. Staff Posts and Salaries'!C60="","",'1. Staff Posts and Salaries'!C60)</f>
        <v/>
      </c>
      <c r="D61" s="410" t="str">
        <f>IF('1. Staff Posts and Salaries'!D60="","",'1. Staff Posts and Salaries'!D60)</f>
        <v/>
      </c>
      <c r="E61" s="100" t="str">
        <f>IF('1. Staff Posts and Salaries'!E60="","",'1. Staff Posts and Salaries'!E60)</f>
        <v/>
      </c>
      <c r="F61" s="100" t="str">
        <f>IF('1. Staff Posts and Salaries'!F60="","",'1. Staff Posts and Salaries'!F60)</f>
        <v/>
      </c>
      <c r="G61" s="100" t="str">
        <f>IF('1. Staff Posts and Salaries'!G60="","",'1. Staff Posts and Salaries'!G60)</f>
        <v/>
      </c>
      <c r="H61" s="100" t="str">
        <f>IF('1. Staff Posts and Salaries'!H60="","",'1. Staff Posts and Salaries'!H60)</f>
        <v/>
      </c>
      <c r="I61" s="100" t="str">
        <f>IF('1. Staff Posts and Salaries'!I60="","",'1. Staff Posts and Salaries'!I60)</f>
        <v/>
      </c>
      <c r="J61" s="100" t="str">
        <f>IF('1. Staff Posts and Salaries'!J60="","",'1. Staff Posts and Salaries'!J60)</f>
        <v/>
      </c>
      <c r="K61" s="227">
        <f>IF('1. Staff Posts and Salaries'!O60="","",'1. Staff Posts and Salaries'!O60)</f>
        <v>1</v>
      </c>
      <c r="L61" s="314"/>
      <c r="M61" s="315"/>
      <c r="N61" s="316">
        <f t="shared" si="14"/>
        <v>0</v>
      </c>
      <c r="O61" s="317">
        <f>IFERROR('1. Staff Posts and Salaries'!N60/12*'2. Annual Costs of Staff Posts'!L61*'2. Annual Costs of Staff Posts'!M61*K61,0)</f>
        <v>0</v>
      </c>
      <c r="P61" s="318"/>
      <c r="Q61" s="314"/>
      <c r="R61" s="315"/>
      <c r="S61" s="316">
        <f t="shared" si="13"/>
        <v>0</v>
      </c>
      <c r="T61" s="317">
        <f>IFERROR('1. Staff Posts and Salaries'!N60*(1+SUM(P61))/12*'2. Annual Costs of Staff Posts'!Q61*'2. Annual Costs of Staff Posts'!R61*K61,0)</f>
        <v>0</v>
      </c>
      <c r="U61" s="318"/>
      <c r="V61" s="314"/>
      <c r="W61" s="315"/>
      <c r="X61" s="316">
        <f t="shared" si="8"/>
        <v>0</v>
      </c>
      <c r="Y61" s="317">
        <f>IFERROR('1. Staff Posts and Salaries'!N60*(1+SUM(P61))*(1+SUM(U61))/12*'2. Annual Costs of Staff Posts'!V61*'2. Annual Costs of Staff Posts'!W61*K61,0)</f>
        <v>0</v>
      </c>
      <c r="Z61" s="318"/>
      <c r="AA61" s="314"/>
      <c r="AB61" s="315"/>
      <c r="AC61" s="316">
        <f t="shared" si="9"/>
        <v>0</v>
      </c>
      <c r="AD61" s="317">
        <f>IFERROR('1. Staff Posts and Salaries'!N60*(1+SUM(P61))*(1+SUM(U61))*(1+SUM(Z61))/12*'2. Annual Costs of Staff Posts'!AA61*'2. Annual Costs of Staff Posts'!AB61*K61,0)</f>
        <v>0</v>
      </c>
      <c r="AE61" s="318"/>
      <c r="AF61" s="314"/>
      <c r="AG61" s="315"/>
      <c r="AH61" s="316">
        <f t="shared" si="10"/>
        <v>0</v>
      </c>
      <c r="AI61" s="446">
        <f>IFERROR('1. Staff Posts and Salaries'!N60*(1+SUM(P61))*(1+SUM(U61))*(1+SUM(Z61))*(1+SUM(AE61))/12*'2. Annual Costs of Staff Posts'!AF61*'2. Annual Costs of Staff Posts'!AG61*K61,0)</f>
        <v>0</v>
      </c>
      <c r="AJ61" s="450">
        <f t="shared" si="11"/>
        <v>0</v>
      </c>
      <c r="AK61" s="448">
        <f t="shared" si="12"/>
        <v>0</v>
      </c>
      <c r="AL61" s="252"/>
    </row>
    <row r="62" spans="2:38" s="99" customFormat="1" x14ac:dyDescent="0.25">
      <c r="B62" s="109"/>
      <c r="C62" s="232" t="str">
        <f>IF('1. Staff Posts and Salaries'!C61="","",'1. Staff Posts and Salaries'!C61)</f>
        <v/>
      </c>
      <c r="D62" s="410" t="str">
        <f>IF('1. Staff Posts and Salaries'!D61="","",'1. Staff Posts and Salaries'!D61)</f>
        <v/>
      </c>
      <c r="E62" s="100" t="str">
        <f>IF('1. Staff Posts and Salaries'!E61="","",'1. Staff Posts and Salaries'!E61)</f>
        <v/>
      </c>
      <c r="F62" s="100" t="str">
        <f>IF('1. Staff Posts and Salaries'!F61="","",'1. Staff Posts and Salaries'!F61)</f>
        <v/>
      </c>
      <c r="G62" s="100" t="str">
        <f>IF('1. Staff Posts and Salaries'!G61="","",'1. Staff Posts and Salaries'!G61)</f>
        <v/>
      </c>
      <c r="H62" s="100" t="str">
        <f>IF('1. Staff Posts and Salaries'!H61="","",'1. Staff Posts and Salaries'!H61)</f>
        <v/>
      </c>
      <c r="I62" s="100" t="str">
        <f>IF('1. Staff Posts and Salaries'!I61="","",'1. Staff Posts and Salaries'!I61)</f>
        <v/>
      </c>
      <c r="J62" s="100" t="str">
        <f>IF('1. Staff Posts and Salaries'!J61="","",'1. Staff Posts and Salaries'!J61)</f>
        <v/>
      </c>
      <c r="K62" s="227">
        <f>IF('1. Staff Posts and Salaries'!O61="","",'1. Staff Posts and Salaries'!O61)</f>
        <v>1</v>
      </c>
      <c r="L62" s="314"/>
      <c r="M62" s="315"/>
      <c r="N62" s="316">
        <f t="shared" si="14"/>
        <v>0</v>
      </c>
      <c r="O62" s="317">
        <f>IFERROR('1. Staff Posts and Salaries'!N61/12*'2. Annual Costs of Staff Posts'!L62*'2. Annual Costs of Staff Posts'!M62*K62,0)</f>
        <v>0</v>
      </c>
      <c r="P62" s="318"/>
      <c r="Q62" s="314"/>
      <c r="R62" s="315"/>
      <c r="S62" s="316">
        <f t="shared" si="13"/>
        <v>0</v>
      </c>
      <c r="T62" s="317">
        <f>IFERROR('1. Staff Posts and Salaries'!N61*(1+SUM(P62))/12*'2. Annual Costs of Staff Posts'!Q62*'2. Annual Costs of Staff Posts'!R62*K62,0)</f>
        <v>0</v>
      </c>
      <c r="U62" s="318"/>
      <c r="V62" s="314"/>
      <c r="W62" s="315"/>
      <c r="X62" s="316">
        <f t="shared" si="8"/>
        <v>0</v>
      </c>
      <c r="Y62" s="317">
        <f>IFERROR('1. Staff Posts and Salaries'!N61*(1+SUM(P62))*(1+SUM(U62))/12*'2. Annual Costs of Staff Posts'!V62*'2. Annual Costs of Staff Posts'!W62*K62,0)</f>
        <v>0</v>
      </c>
      <c r="Z62" s="318"/>
      <c r="AA62" s="314"/>
      <c r="AB62" s="315"/>
      <c r="AC62" s="316">
        <f t="shared" si="9"/>
        <v>0</v>
      </c>
      <c r="AD62" s="317">
        <f>IFERROR('1. Staff Posts and Salaries'!N61*(1+SUM(P62))*(1+SUM(U62))*(1+SUM(Z62))/12*'2. Annual Costs of Staff Posts'!AA62*'2. Annual Costs of Staff Posts'!AB62*K62,0)</f>
        <v>0</v>
      </c>
      <c r="AE62" s="318"/>
      <c r="AF62" s="314"/>
      <c r="AG62" s="315"/>
      <c r="AH62" s="316">
        <f t="shared" si="10"/>
        <v>0</v>
      </c>
      <c r="AI62" s="446">
        <f>IFERROR('1. Staff Posts and Salaries'!N61*(1+SUM(P62))*(1+SUM(U62))*(1+SUM(Z62))*(1+SUM(AE62))/12*'2. Annual Costs of Staff Posts'!AF62*'2. Annual Costs of Staff Posts'!AG62*K62,0)</f>
        <v>0</v>
      </c>
      <c r="AJ62" s="450">
        <f t="shared" si="11"/>
        <v>0</v>
      </c>
      <c r="AK62" s="448">
        <f t="shared" si="12"/>
        <v>0</v>
      </c>
      <c r="AL62" s="252"/>
    </row>
    <row r="63" spans="2:38" s="99" customFormat="1" x14ac:dyDescent="0.25">
      <c r="B63" s="109"/>
      <c r="C63" s="232" t="str">
        <f>IF('1. Staff Posts and Salaries'!C62="","",'1. Staff Posts and Salaries'!C62)</f>
        <v/>
      </c>
      <c r="D63" s="410" t="str">
        <f>IF('1. Staff Posts and Salaries'!D62="","",'1. Staff Posts and Salaries'!D62)</f>
        <v/>
      </c>
      <c r="E63" s="100" t="str">
        <f>IF('1. Staff Posts and Salaries'!E62="","",'1. Staff Posts and Salaries'!E62)</f>
        <v/>
      </c>
      <c r="F63" s="100" t="str">
        <f>IF('1. Staff Posts and Salaries'!F62="","",'1. Staff Posts and Salaries'!F62)</f>
        <v/>
      </c>
      <c r="G63" s="100" t="str">
        <f>IF('1. Staff Posts and Salaries'!G62="","",'1. Staff Posts and Salaries'!G62)</f>
        <v/>
      </c>
      <c r="H63" s="100" t="str">
        <f>IF('1. Staff Posts and Salaries'!H62="","",'1. Staff Posts and Salaries'!H62)</f>
        <v/>
      </c>
      <c r="I63" s="100" t="str">
        <f>IF('1. Staff Posts and Salaries'!I62="","",'1. Staff Posts and Salaries'!I62)</f>
        <v/>
      </c>
      <c r="J63" s="100" t="str">
        <f>IF('1. Staff Posts and Salaries'!J62="","",'1. Staff Posts and Salaries'!J62)</f>
        <v/>
      </c>
      <c r="K63" s="227">
        <f>IF('1. Staff Posts and Salaries'!O62="","",'1. Staff Posts and Salaries'!O62)</f>
        <v>1</v>
      </c>
      <c r="L63" s="314"/>
      <c r="M63" s="315"/>
      <c r="N63" s="316">
        <f t="shared" si="14"/>
        <v>0</v>
      </c>
      <c r="O63" s="317">
        <f>IFERROR('1. Staff Posts and Salaries'!N62/12*'2. Annual Costs of Staff Posts'!L63*'2. Annual Costs of Staff Posts'!M63*K63,0)</f>
        <v>0</v>
      </c>
      <c r="P63" s="318"/>
      <c r="Q63" s="314"/>
      <c r="R63" s="315"/>
      <c r="S63" s="316">
        <f t="shared" si="13"/>
        <v>0</v>
      </c>
      <c r="T63" s="317">
        <f>IFERROR('1. Staff Posts and Salaries'!N62*(1+SUM(P63))/12*'2. Annual Costs of Staff Posts'!Q63*'2. Annual Costs of Staff Posts'!R63*K63,0)</f>
        <v>0</v>
      </c>
      <c r="U63" s="318"/>
      <c r="V63" s="314"/>
      <c r="W63" s="315"/>
      <c r="X63" s="316">
        <f t="shared" si="8"/>
        <v>0</v>
      </c>
      <c r="Y63" s="317">
        <f>IFERROR('1. Staff Posts and Salaries'!N62*(1+SUM(P63))*(1+SUM(U63))/12*'2. Annual Costs of Staff Posts'!V63*'2. Annual Costs of Staff Posts'!W63*K63,0)</f>
        <v>0</v>
      </c>
      <c r="Z63" s="318"/>
      <c r="AA63" s="314"/>
      <c r="AB63" s="315"/>
      <c r="AC63" s="316">
        <f t="shared" si="9"/>
        <v>0</v>
      </c>
      <c r="AD63" s="317">
        <f>IFERROR('1. Staff Posts and Salaries'!N62*(1+SUM(P63))*(1+SUM(U63))*(1+SUM(Z63))/12*'2. Annual Costs of Staff Posts'!AA63*'2. Annual Costs of Staff Posts'!AB63*K63,0)</f>
        <v>0</v>
      </c>
      <c r="AE63" s="318"/>
      <c r="AF63" s="314"/>
      <c r="AG63" s="315"/>
      <c r="AH63" s="316">
        <f t="shared" si="10"/>
        <v>0</v>
      </c>
      <c r="AI63" s="446">
        <f>IFERROR('1. Staff Posts and Salaries'!N62*(1+SUM(P63))*(1+SUM(U63))*(1+SUM(Z63))*(1+SUM(AE63))/12*'2. Annual Costs of Staff Posts'!AF63*'2. Annual Costs of Staff Posts'!AG63*K63,0)</f>
        <v>0</v>
      </c>
      <c r="AJ63" s="450">
        <f t="shared" si="11"/>
        <v>0</v>
      </c>
      <c r="AK63" s="448">
        <f t="shared" si="12"/>
        <v>0</v>
      </c>
      <c r="AL63" s="252"/>
    </row>
    <row r="64" spans="2:38" s="99" customFormat="1" x14ac:dyDescent="0.25">
      <c r="B64" s="109"/>
      <c r="C64" s="232" t="str">
        <f>IF('1. Staff Posts and Salaries'!C63="","",'1. Staff Posts and Salaries'!C63)</f>
        <v/>
      </c>
      <c r="D64" s="410" t="str">
        <f>IF('1. Staff Posts and Salaries'!D63="","",'1. Staff Posts and Salaries'!D63)</f>
        <v/>
      </c>
      <c r="E64" s="100" t="str">
        <f>IF('1. Staff Posts and Salaries'!E63="","",'1. Staff Posts and Salaries'!E63)</f>
        <v/>
      </c>
      <c r="F64" s="100" t="str">
        <f>IF('1. Staff Posts and Salaries'!F63="","",'1. Staff Posts and Salaries'!F63)</f>
        <v/>
      </c>
      <c r="G64" s="100" t="str">
        <f>IF('1. Staff Posts and Salaries'!G63="","",'1. Staff Posts and Salaries'!G63)</f>
        <v/>
      </c>
      <c r="H64" s="100" t="str">
        <f>IF('1. Staff Posts and Salaries'!H63="","",'1. Staff Posts and Salaries'!H63)</f>
        <v/>
      </c>
      <c r="I64" s="100" t="str">
        <f>IF('1. Staff Posts and Salaries'!I63="","",'1. Staff Posts and Salaries'!I63)</f>
        <v/>
      </c>
      <c r="J64" s="100" t="str">
        <f>IF('1. Staff Posts and Salaries'!J63="","",'1. Staff Posts and Salaries'!J63)</f>
        <v/>
      </c>
      <c r="K64" s="227">
        <f>IF('1. Staff Posts and Salaries'!O63="","",'1. Staff Posts and Salaries'!O63)</f>
        <v>1</v>
      </c>
      <c r="L64" s="314"/>
      <c r="M64" s="315"/>
      <c r="N64" s="316">
        <f t="shared" si="14"/>
        <v>0</v>
      </c>
      <c r="O64" s="317">
        <f>IFERROR('1. Staff Posts and Salaries'!N63/12*'2. Annual Costs of Staff Posts'!L64*'2. Annual Costs of Staff Posts'!M64*K64,0)</f>
        <v>0</v>
      </c>
      <c r="P64" s="318"/>
      <c r="Q64" s="314"/>
      <c r="R64" s="315"/>
      <c r="S64" s="316">
        <f t="shared" si="13"/>
        <v>0</v>
      </c>
      <c r="T64" s="317">
        <f>IFERROR('1. Staff Posts and Salaries'!N63*(1+SUM(P64))/12*'2. Annual Costs of Staff Posts'!Q64*'2. Annual Costs of Staff Posts'!R64*K64,0)</f>
        <v>0</v>
      </c>
      <c r="U64" s="318"/>
      <c r="V64" s="314"/>
      <c r="W64" s="315"/>
      <c r="X64" s="316">
        <f t="shared" si="8"/>
        <v>0</v>
      </c>
      <c r="Y64" s="317">
        <f>IFERROR('1. Staff Posts and Salaries'!N63*(1+SUM(P64))*(1+SUM(U64))/12*'2. Annual Costs of Staff Posts'!V64*'2. Annual Costs of Staff Posts'!W64*K64,0)</f>
        <v>0</v>
      </c>
      <c r="Z64" s="318"/>
      <c r="AA64" s="314"/>
      <c r="AB64" s="315"/>
      <c r="AC64" s="316">
        <f t="shared" si="9"/>
        <v>0</v>
      </c>
      <c r="AD64" s="317">
        <f>IFERROR('1. Staff Posts and Salaries'!N63*(1+SUM(P64))*(1+SUM(U64))*(1+SUM(Z64))/12*'2. Annual Costs of Staff Posts'!AA64*'2. Annual Costs of Staff Posts'!AB64*K64,0)</f>
        <v>0</v>
      </c>
      <c r="AE64" s="318"/>
      <c r="AF64" s="314"/>
      <c r="AG64" s="315"/>
      <c r="AH64" s="316">
        <f t="shared" si="10"/>
        <v>0</v>
      </c>
      <c r="AI64" s="446">
        <f>IFERROR('1. Staff Posts and Salaries'!N63*(1+SUM(P64))*(1+SUM(U64))*(1+SUM(Z64))*(1+SUM(AE64))/12*'2. Annual Costs of Staff Posts'!AF64*'2. Annual Costs of Staff Posts'!AG64*K64,0)</f>
        <v>0</v>
      </c>
      <c r="AJ64" s="450">
        <f t="shared" si="11"/>
        <v>0</v>
      </c>
      <c r="AK64" s="448">
        <f t="shared" si="12"/>
        <v>0</v>
      </c>
      <c r="AL64" s="252"/>
    </row>
    <row r="65" spans="2:38" s="99" customFormat="1" x14ac:dyDescent="0.25">
      <c r="B65" s="109"/>
      <c r="C65" s="232" t="str">
        <f>IF('1. Staff Posts and Salaries'!C64="","",'1. Staff Posts and Salaries'!C64)</f>
        <v/>
      </c>
      <c r="D65" s="410" t="str">
        <f>IF('1. Staff Posts and Salaries'!D64="","",'1. Staff Posts and Salaries'!D64)</f>
        <v/>
      </c>
      <c r="E65" s="100" t="str">
        <f>IF('1. Staff Posts and Salaries'!E64="","",'1. Staff Posts and Salaries'!E64)</f>
        <v/>
      </c>
      <c r="F65" s="100" t="str">
        <f>IF('1. Staff Posts and Salaries'!F64="","",'1. Staff Posts and Salaries'!F64)</f>
        <v/>
      </c>
      <c r="G65" s="100" t="str">
        <f>IF('1. Staff Posts and Salaries'!G64="","",'1. Staff Posts and Salaries'!G64)</f>
        <v/>
      </c>
      <c r="H65" s="100" t="str">
        <f>IF('1. Staff Posts and Salaries'!H64="","",'1. Staff Posts and Salaries'!H64)</f>
        <v/>
      </c>
      <c r="I65" s="100" t="str">
        <f>IF('1. Staff Posts and Salaries'!I64="","",'1. Staff Posts and Salaries'!I64)</f>
        <v/>
      </c>
      <c r="J65" s="100" t="str">
        <f>IF('1. Staff Posts and Salaries'!J64="","",'1. Staff Posts and Salaries'!J64)</f>
        <v/>
      </c>
      <c r="K65" s="227">
        <f>IF('1. Staff Posts and Salaries'!O64="","",'1. Staff Posts and Salaries'!O64)</f>
        <v>1</v>
      </c>
      <c r="L65" s="314"/>
      <c r="M65" s="315"/>
      <c r="N65" s="316">
        <f t="shared" ref="N65:N114" si="16">IFERROR(L65*M65/12,0)</f>
        <v>0</v>
      </c>
      <c r="O65" s="317">
        <f>IFERROR('1. Staff Posts and Salaries'!N64/12*'2. Annual Costs of Staff Posts'!L65*'2. Annual Costs of Staff Posts'!M65*K65,0)</f>
        <v>0</v>
      </c>
      <c r="P65" s="318"/>
      <c r="Q65" s="314"/>
      <c r="R65" s="315"/>
      <c r="S65" s="316">
        <f t="shared" ref="S65:S114" si="17">IFERROR(Q65*R65/12,0)</f>
        <v>0</v>
      </c>
      <c r="T65" s="317">
        <f>IFERROR('1. Staff Posts and Salaries'!N64*(1+SUM(P65))/12*'2. Annual Costs of Staff Posts'!Q65*'2. Annual Costs of Staff Posts'!R65*K65,0)</f>
        <v>0</v>
      </c>
      <c r="U65" s="318"/>
      <c r="V65" s="314"/>
      <c r="W65" s="315"/>
      <c r="X65" s="316">
        <f t="shared" si="3"/>
        <v>0</v>
      </c>
      <c r="Y65" s="317">
        <f>IFERROR('1. Staff Posts and Salaries'!N64*(1+SUM(P65))*(1+SUM(U65))/12*'2. Annual Costs of Staff Posts'!V65*'2. Annual Costs of Staff Posts'!W65*K65,0)</f>
        <v>0</v>
      </c>
      <c r="Z65" s="318"/>
      <c r="AA65" s="314"/>
      <c r="AB65" s="315"/>
      <c r="AC65" s="316">
        <f t="shared" si="4"/>
        <v>0</v>
      </c>
      <c r="AD65" s="317">
        <f>IFERROR('1. Staff Posts and Salaries'!N64*(1+SUM(P65))*(1+SUM(U65))*(1+SUM(Z65))/12*'2. Annual Costs of Staff Posts'!AA65*'2. Annual Costs of Staff Posts'!AB65*K65,0)</f>
        <v>0</v>
      </c>
      <c r="AE65" s="318"/>
      <c r="AF65" s="314"/>
      <c r="AG65" s="315"/>
      <c r="AH65" s="316">
        <f t="shared" si="5"/>
        <v>0</v>
      </c>
      <c r="AI65" s="446">
        <f>IFERROR('1. Staff Posts and Salaries'!N64*(1+SUM(P65))*(1+SUM(U65))*(1+SUM(Z65))*(1+SUM(AE65))/12*'2. Annual Costs of Staff Posts'!AF65*'2. Annual Costs of Staff Posts'!AG65*K65,0)</f>
        <v>0</v>
      </c>
      <c r="AJ65" s="450">
        <f t="shared" si="6"/>
        <v>0</v>
      </c>
      <c r="AK65" s="448">
        <f t="shared" si="7"/>
        <v>0</v>
      </c>
      <c r="AL65" s="252"/>
    </row>
    <row r="66" spans="2:38" s="99" customFormat="1" x14ac:dyDescent="0.25">
      <c r="B66" s="109"/>
      <c r="C66" s="232" t="str">
        <f>IF('1. Staff Posts and Salaries'!C65="","",'1. Staff Posts and Salaries'!C65)</f>
        <v/>
      </c>
      <c r="D66" s="410" t="str">
        <f>IF('1. Staff Posts and Salaries'!D65="","",'1. Staff Posts and Salaries'!D65)</f>
        <v/>
      </c>
      <c r="E66" s="100" t="str">
        <f>IF('1. Staff Posts and Salaries'!E65="","",'1. Staff Posts and Salaries'!E65)</f>
        <v/>
      </c>
      <c r="F66" s="100" t="str">
        <f>IF('1. Staff Posts and Salaries'!F65="","",'1. Staff Posts and Salaries'!F65)</f>
        <v/>
      </c>
      <c r="G66" s="100" t="str">
        <f>IF('1. Staff Posts and Salaries'!G65="","",'1. Staff Posts and Salaries'!G65)</f>
        <v/>
      </c>
      <c r="H66" s="100" t="str">
        <f>IF('1. Staff Posts and Salaries'!H65="","",'1. Staff Posts and Salaries'!H65)</f>
        <v/>
      </c>
      <c r="I66" s="100" t="str">
        <f>IF('1. Staff Posts and Salaries'!I65="","",'1. Staff Posts and Salaries'!I65)</f>
        <v/>
      </c>
      <c r="J66" s="100" t="str">
        <f>IF('1. Staff Posts and Salaries'!J65="","",'1. Staff Posts and Salaries'!J65)</f>
        <v/>
      </c>
      <c r="K66" s="227">
        <f>IF('1. Staff Posts and Salaries'!O65="","",'1. Staff Posts and Salaries'!O65)</f>
        <v>1</v>
      </c>
      <c r="L66" s="314"/>
      <c r="M66" s="315"/>
      <c r="N66" s="316">
        <f t="shared" si="16"/>
        <v>0</v>
      </c>
      <c r="O66" s="317">
        <f>IFERROR('1. Staff Posts and Salaries'!N65/12*'2. Annual Costs of Staff Posts'!L66*'2. Annual Costs of Staff Posts'!M66*K66,0)</f>
        <v>0</v>
      </c>
      <c r="P66" s="318"/>
      <c r="Q66" s="314"/>
      <c r="R66" s="315"/>
      <c r="S66" s="316">
        <f t="shared" si="17"/>
        <v>0</v>
      </c>
      <c r="T66" s="317">
        <f>IFERROR('1. Staff Posts and Salaries'!N65*(1+SUM(P66))/12*'2. Annual Costs of Staff Posts'!Q66*'2. Annual Costs of Staff Posts'!R66*K66,0)</f>
        <v>0</v>
      </c>
      <c r="U66" s="318"/>
      <c r="V66" s="314"/>
      <c r="W66" s="315"/>
      <c r="X66" s="316">
        <f t="shared" si="3"/>
        <v>0</v>
      </c>
      <c r="Y66" s="317">
        <f>IFERROR('1. Staff Posts and Salaries'!N65*(1+SUM(P66))*(1+SUM(U66))/12*'2. Annual Costs of Staff Posts'!V66*'2. Annual Costs of Staff Posts'!W66*K66,0)</f>
        <v>0</v>
      </c>
      <c r="Z66" s="318"/>
      <c r="AA66" s="314"/>
      <c r="AB66" s="315"/>
      <c r="AC66" s="316">
        <f t="shared" si="4"/>
        <v>0</v>
      </c>
      <c r="AD66" s="317">
        <f>IFERROR('1. Staff Posts and Salaries'!N65*(1+SUM(P66))*(1+SUM(U66))*(1+SUM(Z66))/12*'2. Annual Costs of Staff Posts'!AA66*'2. Annual Costs of Staff Posts'!AB66*K66,0)</f>
        <v>0</v>
      </c>
      <c r="AE66" s="318"/>
      <c r="AF66" s="314"/>
      <c r="AG66" s="315"/>
      <c r="AH66" s="316">
        <f t="shared" si="5"/>
        <v>0</v>
      </c>
      <c r="AI66" s="446">
        <f>IFERROR('1. Staff Posts and Salaries'!N65*(1+SUM(P66))*(1+SUM(U66))*(1+SUM(Z66))*(1+SUM(AE66))/12*'2. Annual Costs of Staff Posts'!AF66*'2. Annual Costs of Staff Posts'!AG66*K66,0)</f>
        <v>0</v>
      </c>
      <c r="AJ66" s="450">
        <f t="shared" si="6"/>
        <v>0</v>
      </c>
      <c r="AK66" s="448">
        <f t="shared" si="7"/>
        <v>0</v>
      </c>
      <c r="AL66" s="252"/>
    </row>
    <row r="67" spans="2:38" s="99" customFormat="1" x14ac:dyDescent="0.25">
      <c r="B67" s="109"/>
      <c r="C67" s="232" t="str">
        <f>IF('1. Staff Posts and Salaries'!C66="","",'1. Staff Posts and Salaries'!C66)</f>
        <v/>
      </c>
      <c r="D67" s="410" t="str">
        <f>IF('1. Staff Posts and Salaries'!D66="","",'1. Staff Posts and Salaries'!D66)</f>
        <v/>
      </c>
      <c r="E67" s="100" t="str">
        <f>IF('1. Staff Posts and Salaries'!E66="","",'1. Staff Posts and Salaries'!E66)</f>
        <v/>
      </c>
      <c r="F67" s="100" t="str">
        <f>IF('1. Staff Posts and Salaries'!F66="","",'1. Staff Posts and Salaries'!F66)</f>
        <v/>
      </c>
      <c r="G67" s="100" t="str">
        <f>IF('1. Staff Posts and Salaries'!G66="","",'1. Staff Posts and Salaries'!G66)</f>
        <v/>
      </c>
      <c r="H67" s="100" t="str">
        <f>IF('1. Staff Posts and Salaries'!H66="","",'1. Staff Posts and Salaries'!H66)</f>
        <v/>
      </c>
      <c r="I67" s="100" t="str">
        <f>IF('1. Staff Posts and Salaries'!I66="","",'1. Staff Posts and Salaries'!I66)</f>
        <v/>
      </c>
      <c r="J67" s="100" t="str">
        <f>IF('1. Staff Posts and Salaries'!J66="","",'1. Staff Posts and Salaries'!J66)</f>
        <v/>
      </c>
      <c r="K67" s="227">
        <f>IF('1. Staff Posts and Salaries'!O66="","",'1. Staff Posts and Salaries'!O66)</f>
        <v>1</v>
      </c>
      <c r="L67" s="314"/>
      <c r="M67" s="315"/>
      <c r="N67" s="316">
        <f t="shared" si="16"/>
        <v>0</v>
      </c>
      <c r="O67" s="317">
        <f>IFERROR('1. Staff Posts and Salaries'!N66/12*'2. Annual Costs of Staff Posts'!L67*'2. Annual Costs of Staff Posts'!M67*K67,0)</f>
        <v>0</v>
      </c>
      <c r="P67" s="318"/>
      <c r="Q67" s="314"/>
      <c r="R67" s="315"/>
      <c r="S67" s="316">
        <f t="shared" si="17"/>
        <v>0</v>
      </c>
      <c r="T67" s="317">
        <f>IFERROR('1. Staff Posts and Salaries'!N66*(1+SUM(P67))/12*'2. Annual Costs of Staff Posts'!Q67*'2. Annual Costs of Staff Posts'!R67*K67,0)</f>
        <v>0</v>
      </c>
      <c r="U67" s="318"/>
      <c r="V67" s="314"/>
      <c r="W67" s="315"/>
      <c r="X67" s="316">
        <f t="shared" si="3"/>
        <v>0</v>
      </c>
      <c r="Y67" s="317">
        <f>IFERROR('1. Staff Posts and Salaries'!N66*(1+SUM(P67))*(1+SUM(U67))/12*'2. Annual Costs of Staff Posts'!V67*'2. Annual Costs of Staff Posts'!W67*K67,0)</f>
        <v>0</v>
      </c>
      <c r="Z67" s="318"/>
      <c r="AA67" s="314"/>
      <c r="AB67" s="315"/>
      <c r="AC67" s="316">
        <f t="shared" si="4"/>
        <v>0</v>
      </c>
      <c r="AD67" s="317">
        <f>IFERROR('1. Staff Posts and Salaries'!N66*(1+SUM(P67))*(1+SUM(U67))*(1+SUM(Z67))/12*'2. Annual Costs of Staff Posts'!AA67*'2. Annual Costs of Staff Posts'!AB67*K67,0)</f>
        <v>0</v>
      </c>
      <c r="AE67" s="318"/>
      <c r="AF67" s="314"/>
      <c r="AG67" s="315"/>
      <c r="AH67" s="316">
        <f t="shared" si="5"/>
        <v>0</v>
      </c>
      <c r="AI67" s="446">
        <f>IFERROR('1. Staff Posts and Salaries'!N66*(1+SUM(P67))*(1+SUM(U67))*(1+SUM(Z67))*(1+SUM(AE67))/12*'2. Annual Costs of Staff Posts'!AF67*'2. Annual Costs of Staff Posts'!AG67*K67,0)</f>
        <v>0</v>
      </c>
      <c r="AJ67" s="450">
        <f t="shared" si="6"/>
        <v>0</v>
      </c>
      <c r="AK67" s="448">
        <f t="shared" si="7"/>
        <v>0</v>
      </c>
      <c r="AL67" s="252"/>
    </row>
    <row r="68" spans="2:38" s="99" customFormat="1" x14ac:dyDescent="0.25">
      <c r="B68" s="109"/>
      <c r="C68" s="232" t="str">
        <f>IF('1. Staff Posts and Salaries'!C67="","",'1. Staff Posts and Salaries'!C67)</f>
        <v/>
      </c>
      <c r="D68" s="410" t="str">
        <f>IF('1. Staff Posts and Salaries'!D67="","",'1. Staff Posts and Salaries'!D67)</f>
        <v/>
      </c>
      <c r="E68" s="100" t="str">
        <f>IF('1. Staff Posts and Salaries'!E67="","",'1. Staff Posts and Salaries'!E67)</f>
        <v/>
      </c>
      <c r="F68" s="100" t="str">
        <f>IF('1. Staff Posts and Salaries'!F67="","",'1. Staff Posts and Salaries'!F67)</f>
        <v/>
      </c>
      <c r="G68" s="100" t="str">
        <f>IF('1. Staff Posts and Salaries'!G67="","",'1. Staff Posts and Salaries'!G67)</f>
        <v/>
      </c>
      <c r="H68" s="100" t="str">
        <f>IF('1. Staff Posts and Salaries'!H67="","",'1. Staff Posts and Salaries'!H67)</f>
        <v/>
      </c>
      <c r="I68" s="100" t="str">
        <f>IF('1. Staff Posts and Salaries'!I67="","",'1. Staff Posts and Salaries'!I67)</f>
        <v/>
      </c>
      <c r="J68" s="100" t="str">
        <f>IF('1. Staff Posts and Salaries'!J67="","",'1. Staff Posts and Salaries'!J67)</f>
        <v/>
      </c>
      <c r="K68" s="227">
        <f>IF('1. Staff Posts and Salaries'!O67="","",'1. Staff Posts and Salaries'!O67)</f>
        <v>1</v>
      </c>
      <c r="L68" s="314"/>
      <c r="M68" s="315"/>
      <c r="N68" s="316">
        <f t="shared" si="16"/>
        <v>0</v>
      </c>
      <c r="O68" s="317">
        <f>IFERROR('1. Staff Posts and Salaries'!N67/12*'2. Annual Costs of Staff Posts'!L68*'2. Annual Costs of Staff Posts'!M68*K68,0)</f>
        <v>0</v>
      </c>
      <c r="P68" s="318"/>
      <c r="Q68" s="314"/>
      <c r="R68" s="315"/>
      <c r="S68" s="316">
        <f t="shared" si="17"/>
        <v>0</v>
      </c>
      <c r="T68" s="317">
        <f>IFERROR('1. Staff Posts and Salaries'!N67*(1+SUM(P68))/12*'2. Annual Costs of Staff Posts'!Q68*'2. Annual Costs of Staff Posts'!R68*K68,0)</f>
        <v>0</v>
      </c>
      <c r="U68" s="318"/>
      <c r="V68" s="314"/>
      <c r="W68" s="315"/>
      <c r="X68" s="316">
        <f t="shared" si="3"/>
        <v>0</v>
      </c>
      <c r="Y68" s="317">
        <f>IFERROR('1. Staff Posts and Salaries'!N67*(1+SUM(P68))*(1+SUM(U68))/12*'2. Annual Costs of Staff Posts'!V68*'2. Annual Costs of Staff Posts'!W68*K68,0)</f>
        <v>0</v>
      </c>
      <c r="Z68" s="318"/>
      <c r="AA68" s="314"/>
      <c r="AB68" s="315"/>
      <c r="AC68" s="316">
        <f t="shared" si="4"/>
        <v>0</v>
      </c>
      <c r="AD68" s="317">
        <f>IFERROR('1. Staff Posts and Salaries'!N67*(1+SUM(P68))*(1+SUM(U68))*(1+SUM(Z68))/12*'2. Annual Costs of Staff Posts'!AA68*'2. Annual Costs of Staff Posts'!AB68*K68,0)</f>
        <v>0</v>
      </c>
      <c r="AE68" s="318"/>
      <c r="AF68" s="314"/>
      <c r="AG68" s="315"/>
      <c r="AH68" s="316">
        <f t="shared" si="5"/>
        <v>0</v>
      </c>
      <c r="AI68" s="446">
        <f>IFERROR('1. Staff Posts and Salaries'!N67*(1+SUM(P68))*(1+SUM(U68))*(1+SUM(Z68))*(1+SUM(AE68))/12*'2. Annual Costs of Staff Posts'!AF68*'2. Annual Costs of Staff Posts'!AG68*K68,0)</f>
        <v>0</v>
      </c>
      <c r="AJ68" s="450">
        <f t="shared" si="6"/>
        <v>0</v>
      </c>
      <c r="AK68" s="448">
        <f t="shared" si="7"/>
        <v>0</v>
      </c>
      <c r="AL68" s="252"/>
    </row>
    <row r="69" spans="2:38" s="99" customFormat="1" x14ac:dyDescent="0.25">
      <c r="B69" s="109"/>
      <c r="C69" s="232" t="str">
        <f>IF('1. Staff Posts and Salaries'!C68="","",'1. Staff Posts and Salaries'!C68)</f>
        <v/>
      </c>
      <c r="D69" s="410" t="str">
        <f>IF('1. Staff Posts and Salaries'!D68="","",'1. Staff Posts and Salaries'!D68)</f>
        <v/>
      </c>
      <c r="E69" s="100" t="str">
        <f>IF('1. Staff Posts and Salaries'!E68="","",'1. Staff Posts and Salaries'!E68)</f>
        <v/>
      </c>
      <c r="F69" s="100" t="str">
        <f>IF('1. Staff Posts and Salaries'!F68="","",'1. Staff Posts and Salaries'!F68)</f>
        <v/>
      </c>
      <c r="G69" s="100" t="str">
        <f>IF('1. Staff Posts and Salaries'!G68="","",'1. Staff Posts and Salaries'!G68)</f>
        <v/>
      </c>
      <c r="H69" s="100" t="str">
        <f>IF('1. Staff Posts and Salaries'!H68="","",'1. Staff Posts and Salaries'!H68)</f>
        <v/>
      </c>
      <c r="I69" s="100" t="str">
        <f>IF('1. Staff Posts and Salaries'!I68="","",'1. Staff Posts and Salaries'!I68)</f>
        <v/>
      </c>
      <c r="J69" s="100" t="str">
        <f>IF('1. Staff Posts and Salaries'!J68="","",'1. Staff Posts and Salaries'!J68)</f>
        <v/>
      </c>
      <c r="K69" s="227">
        <f>IF('1. Staff Posts and Salaries'!O68="","",'1. Staff Posts and Salaries'!O68)</f>
        <v>1</v>
      </c>
      <c r="L69" s="314"/>
      <c r="M69" s="315"/>
      <c r="N69" s="316">
        <f t="shared" si="16"/>
        <v>0</v>
      </c>
      <c r="O69" s="317">
        <f>IFERROR('1. Staff Posts and Salaries'!N68/12*'2. Annual Costs of Staff Posts'!L69*'2. Annual Costs of Staff Posts'!M69*K69,0)</f>
        <v>0</v>
      </c>
      <c r="P69" s="318"/>
      <c r="Q69" s="314"/>
      <c r="R69" s="315"/>
      <c r="S69" s="316">
        <f t="shared" si="17"/>
        <v>0</v>
      </c>
      <c r="T69" s="317">
        <f>IFERROR('1. Staff Posts and Salaries'!N68*(1+SUM(P69))/12*'2. Annual Costs of Staff Posts'!Q69*'2. Annual Costs of Staff Posts'!R69*K69,0)</f>
        <v>0</v>
      </c>
      <c r="U69" s="318"/>
      <c r="V69" s="314"/>
      <c r="W69" s="315"/>
      <c r="X69" s="316">
        <f t="shared" si="3"/>
        <v>0</v>
      </c>
      <c r="Y69" s="317">
        <f>IFERROR('1. Staff Posts and Salaries'!N68*(1+SUM(P69))*(1+SUM(U69))/12*'2. Annual Costs of Staff Posts'!V69*'2. Annual Costs of Staff Posts'!W69*K69,0)</f>
        <v>0</v>
      </c>
      <c r="Z69" s="318"/>
      <c r="AA69" s="314"/>
      <c r="AB69" s="315"/>
      <c r="AC69" s="316">
        <f t="shared" si="4"/>
        <v>0</v>
      </c>
      <c r="AD69" s="317">
        <f>IFERROR('1. Staff Posts and Salaries'!N68*(1+SUM(P69))*(1+SUM(U69))*(1+SUM(Z69))/12*'2. Annual Costs of Staff Posts'!AA69*'2. Annual Costs of Staff Posts'!AB69*K69,0)</f>
        <v>0</v>
      </c>
      <c r="AE69" s="318"/>
      <c r="AF69" s="314"/>
      <c r="AG69" s="315"/>
      <c r="AH69" s="316">
        <f t="shared" si="5"/>
        <v>0</v>
      </c>
      <c r="AI69" s="446">
        <f>IFERROR('1. Staff Posts and Salaries'!N68*(1+SUM(P69))*(1+SUM(U69))*(1+SUM(Z69))*(1+SUM(AE69))/12*'2. Annual Costs of Staff Posts'!AF69*'2. Annual Costs of Staff Posts'!AG69*K69,0)</f>
        <v>0</v>
      </c>
      <c r="AJ69" s="450">
        <f t="shared" si="6"/>
        <v>0</v>
      </c>
      <c r="AK69" s="448">
        <f t="shared" si="7"/>
        <v>0</v>
      </c>
      <c r="AL69" s="252"/>
    </row>
    <row r="70" spans="2:38" s="99" customFormat="1" x14ac:dyDescent="0.25">
      <c r="B70" s="109"/>
      <c r="C70" s="232" t="str">
        <f>IF('1. Staff Posts and Salaries'!C69="","",'1. Staff Posts and Salaries'!C69)</f>
        <v/>
      </c>
      <c r="D70" s="410" t="str">
        <f>IF('1. Staff Posts and Salaries'!D69="","",'1. Staff Posts and Salaries'!D69)</f>
        <v/>
      </c>
      <c r="E70" s="100" t="str">
        <f>IF('1. Staff Posts and Salaries'!E69="","",'1. Staff Posts and Salaries'!E69)</f>
        <v/>
      </c>
      <c r="F70" s="100" t="str">
        <f>IF('1. Staff Posts and Salaries'!F69="","",'1. Staff Posts and Salaries'!F69)</f>
        <v/>
      </c>
      <c r="G70" s="100" t="str">
        <f>IF('1. Staff Posts and Salaries'!G69="","",'1. Staff Posts and Salaries'!G69)</f>
        <v/>
      </c>
      <c r="H70" s="100" t="str">
        <f>IF('1. Staff Posts and Salaries'!H69="","",'1. Staff Posts and Salaries'!H69)</f>
        <v/>
      </c>
      <c r="I70" s="100" t="str">
        <f>IF('1. Staff Posts and Salaries'!I69="","",'1. Staff Posts and Salaries'!I69)</f>
        <v/>
      </c>
      <c r="J70" s="100" t="str">
        <f>IF('1. Staff Posts and Salaries'!J69="","",'1. Staff Posts and Salaries'!J69)</f>
        <v/>
      </c>
      <c r="K70" s="227">
        <f>IF('1. Staff Posts and Salaries'!O69="","",'1. Staff Posts and Salaries'!O69)</f>
        <v>1</v>
      </c>
      <c r="L70" s="314"/>
      <c r="M70" s="315"/>
      <c r="N70" s="316">
        <f t="shared" si="16"/>
        <v>0</v>
      </c>
      <c r="O70" s="317">
        <f>IFERROR('1. Staff Posts and Salaries'!N69/12*'2. Annual Costs of Staff Posts'!L70*'2. Annual Costs of Staff Posts'!M70*K70,0)</f>
        <v>0</v>
      </c>
      <c r="P70" s="318"/>
      <c r="Q70" s="314"/>
      <c r="R70" s="315"/>
      <c r="S70" s="316">
        <f t="shared" si="17"/>
        <v>0</v>
      </c>
      <c r="T70" s="317">
        <f>IFERROR('1. Staff Posts and Salaries'!N69*(1+SUM(P70))/12*'2. Annual Costs of Staff Posts'!Q70*'2. Annual Costs of Staff Posts'!R70*K70,0)</f>
        <v>0</v>
      </c>
      <c r="U70" s="318"/>
      <c r="V70" s="314"/>
      <c r="W70" s="315"/>
      <c r="X70" s="316">
        <f t="shared" si="3"/>
        <v>0</v>
      </c>
      <c r="Y70" s="317">
        <f>IFERROR('1. Staff Posts and Salaries'!N69*(1+SUM(P70))*(1+SUM(U70))/12*'2. Annual Costs of Staff Posts'!V70*'2. Annual Costs of Staff Posts'!W70*K70,0)</f>
        <v>0</v>
      </c>
      <c r="Z70" s="318"/>
      <c r="AA70" s="314"/>
      <c r="AB70" s="315"/>
      <c r="AC70" s="316">
        <f t="shared" si="4"/>
        <v>0</v>
      </c>
      <c r="AD70" s="317">
        <f>IFERROR('1. Staff Posts and Salaries'!N69*(1+SUM(P70))*(1+SUM(U70))*(1+SUM(Z70))/12*'2. Annual Costs of Staff Posts'!AA70*'2. Annual Costs of Staff Posts'!AB70*K70,0)</f>
        <v>0</v>
      </c>
      <c r="AE70" s="318"/>
      <c r="AF70" s="314"/>
      <c r="AG70" s="315"/>
      <c r="AH70" s="316">
        <f t="shared" si="5"/>
        <v>0</v>
      </c>
      <c r="AI70" s="446">
        <f>IFERROR('1. Staff Posts and Salaries'!N69*(1+SUM(P70))*(1+SUM(U70))*(1+SUM(Z70))*(1+SUM(AE70))/12*'2. Annual Costs of Staff Posts'!AF70*'2. Annual Costs of Staff Posts'!AG70*K70,0)</f>
        <v>0</v>
      </c>
      <c r="AJ70" s="450">
        <f t="shared" si="6"/>
        <v>0</v>
      </c>
      <c r="AK70" s="448">
        <f t="shared" si="7"/>
        <v>0</v>
      </c>
      <c r="AL70" s="252"/>
    </row>
    <row r="71" spans="2:38" s="99" customFormat="1" x14ac:dyDescent="0.25">
      <c r="B71" s="109"/>
      <c r="C71" s="232" t="str">
        <f>IF('1. Staff Posts and Salaries'!C70="","",'1. Staff Posts and Salaries'!C70)</f>
        <v/>
      </c>
      <c r="D71" s="410" t="str">
        <f>IF('1. Staff Posts and Salaries'!D70="","",'1. Staff Posts and Salaries'!D70)</f>
        <v/>
      </c>
      <c r="E71" s="100" t="str">
        <f>IF('1. Staff Posts and Salaries'!E70="","",'1. Staff Posts and Salaries'!E70)</f>
        <v/>
      </c>
      <c r="F71" s="100" t="str">
        <f>IF('1. Staff Posts and Salaries'!F70="","",'1. Staff Posts and Salaries'!F70)</f>
        <v/>
      </c>
      <c r="G71" s="100" t="str">
        <f>IF('1. Staff Posts and Salaries'!G70="","",'1. Staff Posts and Salaries'!G70)</f>
        <v/>
      </c>
      <c r="H71" s="100" t="str">
        <f>IF('1. Staff Posts and Salaries'!H70="","",'1. Staff Posts and Salaries'!H70)</f>
        <v/>
      </c>
      <c r="I71" s="100" t="str">
        <f>IF('1. Staff Posts and Salaries'!I70="","",'1. Staff Posts and Salaries'!I70)</f>
        <v/>
      </c>
      <c r="J71" s="100" t="str">
        <f>IF('1. Staff Posts and Salaries'!J70="","",'1. Staff Posts and Salaries'!J70)</f>
        <v/>
      </c>
      <c r="K71" s="227">
        <f>IF('1. Staff Posts and Salaries'!O70="","",'1. Staff Posts and Salaries'!O70)</f>
        <v>1</v>
      </c>
      <c r="L71" s="314"/>
      <c r="M71" s="315"/>
      <c r="N71" s="316">
        <f t="shared" si="16"/>
        <v>0</v>
      </c>
      <c r="O71" s="317">
        <f>IFERROR('1. Staff Posts and Salaries'!N70/12*'2. Annual Costs of Staff Posts'!L71*'2. Annual Costs of Staff Posts'!M71*K71,0)</f>
        <v>0</v>
      </c>
      <c r="P71" s="318"/>
      <c r="Q71" s="314"/>
      <c r="R71" s="315"/>
      <c r="S71" s="316">
        <f t="shared" si="17"/>
        <v>0</v>
      </c>
      <c r="T71" s="317">
        <f>IFERROR('1. Staff Posts and Salaries'!N70*(1+SUM(P71))/12*'2. Annual Costs of Staff Posts'!Q71*'2. Annual Costs of Staff Posts'!R71*K71,0)</f>
        <v>0</v>
      </c>
      <c r="U71" s="318"/>
      <c r="V71" s="314"/>
      <c r="W71" s="315"/>
      <c r="X71" s="316">
        <f t="shared" si="3"/>
        <v>0</v>
      </c>
      <c r="Y71" s="317">
        <f>IFERROR('1. Staff Posts and Salaries'!N70*(1+SUM(P71))*(1+SUM(U71))/12*'2. Annual Costs of Staff Posts'!V71*'2. Annual Costs of Staff Posts'!W71*K71,0)</f>
        <v>0</v>
      </c>
      <c r="Z71" s="318"/>
      <c r="AA71" s="314"/>
      <c r="AB71" s="315"/>
      <c r="AC71" s="316">
        <f t="shared" si="4"/>
        <v>0</v>
      </c>
      <c r="AD71" s="317">
        <f>IFERROR('1. Staff Posts and Salaries'!N70*(1+SUM(P71))*(1+SUM(U71))*(1+SUM(Z71))/12*'2. Annual Costs of Staff Posts'!AA71*'2. Annual Costs of Staff Posts'!AB71*K71,0)</f>
        <v>0</v>
      </c>
      <c r="AE71" s="318"/>
      <c r="AF71" s="314"/>
      <c r="AG71" s="315"/>
      <c r="AH71" s="316">
        <f t="shared" si="5"/>
        <v>0</v>
      </c>
      <c r="AI71" s="446">
        <f>IFERROR('1. Staff Posts and Salaries'!N70*(1+SUM(P71))*(1+SUM(U71))*(1+SUM(Z71))*(1+SUM(AE71))/12*'2. Annual Costs of Staff Posts'!AF71*'2. Annual Costs of Staff Posts'!AG71*K71,0)</f>
        <v>0</v>
      </c>
      <c r="AJ71" s="450">
        <f t="shared" si="6"/>
        <v>0</v>
      </c>
      <c r="AK71" s="448">
        <f t="shared" si="7"/>
        <v>0</v>
      </c>
      <c r="AL71" s="252"/>
    </row>
    <row r="72" spans="2:38" s="99" customFormat="1" x14ac:dyDescent="0.25">
      <c r="B72" s="109"/>
      <c r="C72" s="232" t="str">
        <f>IF('1. Staff Posts and Salaries'!C71="","",'1. Staff Posts and Salaries'!C71)</f>
        <v/>
      </c>
      <c r="D72" s="410" t="str">
        <f>IF('1. Staff Posts and Salaries'!D71="","",'1. Staff Posts and Salaries'!D71)</f>
        <v/>
      </c>
      <c r="E72" s="100" t="str">
        <f>IF('1. Staff Posts and Salaries'!E71="","",'1. Staff Posts and Salaries'!E71)</f>
        <v/>
      </c>
      <c r="F72" s="100" t="str">
        <f>IF('1. Staff Posts and Salaries'!F71="","",'1. Staff Posts and Salaries'!F71)</f>
        <v/>
      </c>
      <c r="G72" s="100" t="str">
        <f>IF('1. Staff Posts and Salaries'!G71="","",'1. Staff Posts and Salaries'!G71)</f>
        <v/>
      </c>
      <c r="H72" s="100" t="str">
        <f>IF('1. Staff Posts and Salaries'!H71="","",'1. Staff Posts and Salaries'!H71)</f>
        <v/>
      </c>
      <c r="I72" s="100" t="str">
        <f>IF('1. Staff Posts and Salaries'!I71="","",'1. Staff Posts and Salaries'!I71)</f>
        <v/>
      </c>
      <c r="J72" s="100" t="str">
        <f>IF('1. Staff Posts and Salaries'!J71="","",'1. Staff Posts and Salaries'!J71)</f>
        <v/>
      </c>
      <c r="K72" s="227">
        <f>IF('1. Staff Posts and Salaries'!O71="","",'1. Staff Posts and Salaries'!O71)</f>
        <v>1</v>
      </c>
      <c r="L72" s="314"/>
      <c r="M72" s="315"/>
      <c r="N72" s="316">
        <f t="shared" si="16"/>
        <v>0</v>
      </c>
      <c r="O72" s="317">
        <f>IFERROR('1. Staff Posts and Salaries'!N71/12*'2. Annual Costs of Staff Posts'!L72*'2. Annual Costs of Staff Posts'!M72*K72,0)</f>
        <v>0</v>
      </c>
      <c r="P72" s="318"/>
      <c r="Q72" s="314"/>
      <c r="R72" s="315"/>
      <c r="S72" s="316">
        <f t="shared" si="17"/>
        <v>0</v>
      </c>
      <c r="T72" s="317">
        <f>IFERROR('1. Staff Posts and Salaries'!N71*(1+SUM(P72))/12*'2. Annual Costs of Staff Posts'!Q72*'2. Annual Costs of Staff Posts'!R72*K72,0)</f>
        <v>0</v>
      </c>
      <c r="U72" s="318"/>
      <c r="V72" s="314"/>
      <c r="W72" s="315"/>
      <c r="X72" s="316">
        <f t="shared" si="3"/>
        <v>0</v>
      </c>
      <c r="Y72" s="317">
        <f>IFERROR('1. Staff Posts and Salaries'!N71*(1+SUM(P72))*(1+SUM(U72))/12*'2. Annual Costs of Staff Posts'!V72*'2. Annual Costs of Staff Posts'!W72*K72,0)</f>
        <v>0</v>
      </c>
      <c r="Z72" s="318"/>
      <c r="AA72" s="314"/>
      <c r="AB72" s="315"/>
      <c r="AC72" s="316">
        <f t="shared" si="4"/>
        <v>0</v>
      </c>
      <c r="AD72" s="317">
        <f>IFERROR('1. Staff Posts and Salaries'!N71*(1+SUM(P72))*(1+SUM(U72))*(1+SUM(Z72))/12*'2. Annual Costs of Staff Posts'!AA72*'2. Annual Costs of Staff Posts'!AB72*K72,0)</f>
        <v>0</v>
      </c>
      <c r="AE72" s="318"/>
      <c r="AF72" s="314"/>
      <c r="AG72" s="315"/>
      <c r="AH72" s="316">
        <f t="shared" si="5"/>
        <v>0</v>
      </c>
      <c r="AI72" s="446">
        <f>IFERROR('1. Staff Posts and Salaries'!N71*(1+SUM(P72))*(1+SUM(U72))*(1+SUM(Z72))*(1+SUM(AE72))/12*'2. Annual Costs of Staff Posts'!AF72*'2. Annual Costs of Staff Posts'!AG72*K72,0)</f>
        <v>0</v>
      </c>
      <c r="AJ72" s="450">
        <f t="shared" si="6"/>
        <v>0</v>
      </c>
      <c r="AK72" s="448">
        <f t="shared" si="7"/>
        <v>0</v>
      </c>
      <c r="AL72" s="252"/>
    </row>
    <row r="73" spans="2:38" s="99" customFormat="1" x14ac:dyDescent="0.25">
      <c r="B73" s="109"/>
      <c r="C73" s="232" t="str">
        <f>IF('1. Staff Posts and Salaries'!C72="","",'1. Staff Posts and Salaries'!C72)</f>
        <v/>
      </c>
      <c r="D73" s="410" t="str">
        <f>IF('1. Staff Posts and Salaries'!D72="","",'1. Staff Posts and Salaries'!D72)</f>
        <v/>
      </c>
      <c r="E73" s="100" t="str">
        <f>IF('1. Staff Posts and Salaries'!E72="","",'1. Staff Posts and Salaries'!E72)</f>
        <v/>
      </c>
      <c r="F73" s="100" t="str">
        <f>IF('1. Staff Posts and Salaries'!F72="","",'1. Staff Posts and Salaries'!F72)</f>
        <v/>
      </c>
      <c r="G73" s="100" t="str">
        <f>IF('1. Staff Posts and Salaries'!G72="","",'1. Staff Posts and Salaries'!G72)</f>
        <v/>
      </c>
      <c r="H73" s="100" t="str">
        <f>IF('1. Staff Posts and Salaries'!H72="","",'1. Staff Posts and Salaries'!H72)</f>
        <v/>
      </c>
      <c r="I73" s="100" t="str">
        <f>IF('1. Staff Posts and Salaries'!I72="","",'1. Staff Posts and Salaries'!I72)</f>
        <v/>
      </c>
      <c r="J73" s="100" t="str">
        <f>IF('1. Staff Posts and Salaries'!J72="","",'1. Staff Posts and Salaries'!J72)</f>
        <v/>
      </c>
      <c r="K73" s="227">
        <f>IF('1. Staff Posts and Salaries'!O72="","",'1. Staff Posts and Salaries'!O72)</f>
        <v>1</v>
      </c>
      <c r="L73" s="314"/>
      <c r="M73" s="315"/>
      <c r="N73" s="316">
        <f t="shared" si="16"/>
        <v>0</v>
      </c>
      <c r="O73" s="317">
        <f>IFERROR('1. Staff Posts and Salaries'!N72/12*'2. Annual Costs of Staff Posts'!L73*'2. Annual Costs of Staff Posts'!M73*K73,0)</f>
        <v>0</v>
      </c>
      <c r="P73" s="318"/>
      <c r="Q73" s="314"/>
      <c r="R73" s="315"/>
      <c r="S73" s="316">
        <f t="shared" si="17"/>
        <v>0</v>
      </c>
      <c r="T73" s="317">
        <f>IFERROR('1. Staff Posts and Salaries'!N72*(1+SUM(P73))/12*'2. Annual Costs of Staff Posts'!Q73*'2. Annual Costs of Staff Posts'!R73*K73,0)</f>
        <v>0</v>
      </c>
      <c r="U73" s="318"/>
      <c r="V73" s="314"/>
      <c r="W73" s="315"/>
      <c r="X73" s="316">
        <f t="shared" si="3"/>
        <v>0</v>
      </c>
      <c r="Y73" s="317">
        <f>IFERROR('1. Staff Posts and Salaries'!N72*(1+SUM(P73))*(1+SUM(U73))/12*'2. Annual Costs of Staff Posts'!V73*'2. Annual Costs of Staff Posts'!W73*K73,0)</f>
        <v>0</v>
      </c>
      <c r="Z73" s="318"/>
      <c r="AA73" s="314"/>
      <c r="AB73" s="315"/>
      <c r="AC73" s="316">
        <f t="shared" si="4"/>
        <v>0</v>
      </c>
      <c r="AD73" s="317">
        <f>IFERROR('1. Staff Posts and Salaries'!N72*(1+SUM(P73))*(1+SUM(U73))*(1+SUM(Z73))/12*'2. Annual Costs of Staff Posts'!AA73*'2. Annual Costs of Staff Posts'!AB73*K73,0)</f>
        <v>0</v>
      </c>
      <c r="AE73" s="318"/>
      <c r="AF73" s="314"/>
      <c r="AG73" s="315"/>
      <c r="AH73" s="316">
        <f t="shared" si="5"/>
        <v>0</v>
      </c>
      <c r="AI73" s="446">
        <f>IFERROR('1. Staff Posts and Salaries'!N72*(1+SUM(P73))*(1+SUM(U73))*(1+SUM(Z73))*(1+SUM(AE73))/12*'2. Annual Costs of Staff Posts'!AF73*'2. Annual Costs of Staff Posts'!AG73*K73,0)</f>
        <v>0</v>
      </c>
      <c r="AJ73" s="450">
        <f t="shared" si="6"/>
        <v>0</v>
      </c>
      <c r="AK73" s="448">
        <f t="shared" si="7"/>
        <v>0</v>
      </c>
      <c r="AL73" s="252"/>
    </row>
    <row r="74" spans="2:38" s="99" customFormat="1" x14ac:dyDescent="0.25">
      <c r="B74" s="109"/>
      <c r="C74" s="232" t="str">
        <f>IF('1. Staff Posts and Salaries'!C73="","",'1. Staff Posts and Salaries'!C73)</f>
        <v/>
      </c>
      <c r="D74" s="410" t="str">
        <f>IF('1. Staff Posts and Salaries'!D73="","",'1. Staff Posts and Salaries'!D73)</f>
        <v/>
      </c>
      <c r="E74" s="100" t="str">
        <f>IF('1. Staff Posts and Salaries'!E73="","",'1. Staff Posts and Salaries'!E73)</f>
        <v/>
      </c>
      <c r="F74" s="100" t="str">
        <f>IF('1. Staff Posts and Salaries'!F73="","",'1. Staff Posts and Salaries'!F73)</f>
        <v/>
      </c>
      <c r="G74" s="100" t="str">
        <f>IF('1. Staff Posts and Salaries'!G73="","",'1. Staff Posts and Salaries'!G73)</f>
        <v/>
      </c>
      <c r="H74" s="100" t="str">
        <f>IF('1. Staff Posts and Salaries'!H73="","",'1. Staff Posts and Salaries'!H73)</f>
        <v/>
      </c>
      <c r="I74" s="100" t="str">
        <f>IF('1. Staff Posts and Salaries'!I73="","",'1. Staff Posts and Salaries'!I73)</f>
        <v/>
      </c>
      <c r="J74" s="100" t="str">
        <f>IF('1. Staff Posts and Salaries'!J73="","",'1. Staff Posts and Salaries'!J73)</f>
        <v/>
      </c>
      <c r="K74" s="227">
        <f>IF('1. Staff Posts and Salaries'!O73="","",'1. Staff Posts and Salaries'!O73)</f>
        <v>1</v>
      </c>
      <c r="L74" s="314"/>
      <c r="M74" s="315"/>
      <c r="N74" s="316">
        <f t="shared" si="16"/>
        <v>0</v>
      </c>
      <c r="O74" s="317">
        <f>IFERROR('1. Staff Posts and Salaries'!N73/12*'2. Annual Costs of Staff Posts'!L74*'2. Annual Costs of Staff Posts'!M74*K74,0)</f>
        <v>0</v>
      </c>
      <c r="P74" s="318"/>
      <c r="Q74" s="314"/>
      <c r="R74" s="315"/>
      <c r="S74" s="316">
        <f t="shared" si="17"/>
        <v>0</v>
      </c>
      <c r="T74" s="317">
        <f>IFERROR('1. Staff Posts and Salaries'!N73*(1+SUM(P74))/12*'2. Annual Costs of Staff Posts'!Q74*'2. Annual Costs of Staff Posts'!R74*K74,0)</f>
        <v>0</v>
      </c>
      <c r="U74" s="318"/>
      <c r="V74" s="314"/>
      <c r="W74" s="315"/>
      <c r="X74" s="316">
        <f t="shared" si="3"/>
        <v>0</v>
      </c>
      <c r="Y74" s="317">
        <f>IFERROR('1. Staff Posts and Salaries'!N73*(1+SUM(P74))*(1+SUM(U74))/12*'2. Annual Costs of Staff Posts'!V74*'2. Annual Costs of Staff Posts'!W74*K74,0)</f>
        <v>0</v>
      </c>
      <c r="Z74" s="318"/>
      <c r="AA74" s="314"/>
      <c r="AB74" s="315"/>
      <c r="AC74" s="316">
        <f t="shared" si="4"/>
        <v>0</v>
      </c>
      <c r="AD74" s="317">
        <f>IFERROR('1. Staff Posts and Salaries'!N73*(1+SUM(P74))*(1+SUM(U74))*(1+SUM(Z74))/12*'2. Annual Costs of Staff Posts'!AA74*'2. Annual Costs of Staff Posts'!AB74*K74,0)</f>
        <v>0</v>
      </c>
      <c r="AE74" s="318"/>
      <c r="AF74" s="314"/>
      <c r="AG74" s="315"/>
      <c r="AH74" s="316">
        <f t="shared" si="5"/>
        <v>0</v>
      </c>
      <c r="AI74" s="446">
        <f>IFERROR('1. Staff Posts and Salaries'!N73*(1+SUM(P74))*(1+SUM(U74))*(1+SUM(Z74))*(1+SUM(AE74))/12*'2. Annual Costs of Staff Posts'!AF74*'2. Annual Costs of Staff Posts'!AG74*K74,0)</f>
        <v>0</v>
      </c>
      <c r="AJ74" s="450">
        <f t="shared" si="6"/>
        <v>0</v>
      </c>
      <c r="AK74" s="448">
        <f t="shared" si="7"/>
        <v>0</v>
      </c>
      <c r="AL74" s="252"/>
    </row>
    <row r="75" spans="2:38" s="99" customFormat="1" x14ac:dyDescent="0.25">
      <c r="B75" s="109"/>
      <c r="C75" s="232" t="str">
        <f>IF('1. Staff Posts and Salaries'!C74="","",'1. Staff Posts and Salaries'!C74)</f>
        <v/>
      </c>
      <c r="D75" s="410" t="str">
        <f>IF('1. Staff Posts and Salaries'!D74="","",'1. Staff Posts and Salaries'!D74)</f>
        <v/>
      </c>
      <c r="E75" s="100" t="str">
        <f>IF('1. Staff Posts and Salaries'!E74="","",'1. Staff Posts and Salaries'!E74)</f>
        <v/>
      </c>
      <c r="F75" s="100" t="str">
        <f>IF('1. Staff Posts and Salaries'!F74="","",'1. Staff Posts and Salaries'!F74)</f>
        <v/>
      </c>
      <c r="G75" s="100" t="str">
        <f>IF('1. Staff Posts and Salaries'!G74="","",'1. Staff Posts and Salaries'!G74)</f>
        <v/>
      </c>
      <c r="H75" s="100" t="str">
        <f>IF('1. Staff Posts and Salaries'!H74="","",'1. Staff Posts and Salaries'!H74)</f>
        <v/>
      </c>
      <c r="I75" s="100" t="str">
        <f>IF('1. Staff Posts and Salaries'!I74="","",'1. Staff Posts and Salaries'!I74)</f>
        <v/>
      </c>
      <c r="J75" s="100" t="str">
        <f>IF('1. Staff Posts and Salaries'!J74="","",'1. Staff Posts and Salaries'!J74)</f>
        <v/>
      </c>
      <c r="K75" s="227">
        <f>IF('1. Staff Posts and Salaries'!O74="","",'1. Staff Posts and Salaries'!O74)</f>
        <v>1</v>
      </c>
      <c r="L75" s="314"/>
      <c r="M75" s="315"/>
      <c r="N75" s="316">
        <f t="shared" si="16"/>
        <v>0</v>
      </c>
      <c r="O75" s="317">
        <f>IFERROR('1. Staff Posts and Salaries'!N74/12*'2. Annual Costs of Staff Posts'!L75*'2. Annual Costs of Staff Posts'!M75*K75,0)</f>
        <v>0</v>
      </c>
      <c r="P75" s="318"/>
      <c r="Q75" s="314"/>
      <c r="R75" s="315"/>
      <c r="S75" s="316">
        <f t="shared" si="17"/>
        <v>0</v>
      </c>
      <c r="T75" s="317">
        <f>IFERROR('1. Staff Posts and Salaries'!N74*(1+SUM(P75))/12*'2. Annual Costs of Staff Posts'!Q75*'2. Annual Costs of Staff Posts'!R75*K75,0)</f>
        <v>0</v>
      </c>
      <c r="U75" s="318"/>
      <c r="V75" s="314"/>
      <c r="W75" s="315"/>
      <c r="X75" s="316">
        <f t="shared" si="3"/>
        <v>0</v>
      </c>
      <c r="Y75" s="317">
        <f>IFERROR('1. Staff Posts and Salaries'!N74*(1+SUM(P75))*(1+SUM(U75))/12*'2. Annual Costs of Staff Posts'!V75*'2. Annual Costs of Staff Posts'!W75*K75,0)</f>
        <v>0</v>
      </c>
      <c r="Z75" s="318"/>
      <c r="AA75" s="314"/>
      <c r="AB75" s="315"/>
      <c r="AC75" s="316">
        <f t="shared" si="4"/>
        <v>0</v>
      </c>
      <c r="AD75" s="317">
        <f>IFERROR('1. Staff Posts and Salaries'!N74*(1+SUM(P75))*(1+SUM(U75))*(1+SUM(Z75))/12*'2. Annual Costs of Staff Posts'!AA75*'2. Annual Costs of Staff Posts'!AB75*K75,0)</f>
        <v>0</v>
      </c>
      <c r="AE75" s="318"/>
      <c r="AF75" s="314"/>
      <c r="AG75" s="315"/>
      <c r="AH75" s="316">
        <f t="shared" si="5"/>
        <v>0</v>
      </c>
      <c r="AI75" s="446">
        <f>IFERROR('1. Staff Posts and Salaries'!N74*(1+SUM(P75))*(1+SUM(U75))*(1+SUM(Z75))*(1+SUM(AE75))/12*'2. Annual Costs of Staff Posts'!AF75*'2. Annual Costs of Staff Posts'!AG75*K75,0)</f>
        <v>0</v>
      </c>
      <c r="AJ75" s="450">
        <f t="shared" si="6"/>
        <v>0</v>
      </c>
      <c r="AK75" s="448">
        <f t="shared" si="7"/>
        <v>0</v>
      </c>
      <c r="AL75" s="252"/>
    </row>
    <row r="76" spans="2:38" s="99" customFormat="1" x14ac:dyDescent="0.25">
      <c r="B76" s="109"/>
      <c r="C76" s="232" t="str">
        <f>IF('1. Staff Posts and Salaries'!C75="","",'1. Staff Posts and Salaries'!C75)</f>
        <v/>
      </c>
      <c r="D76" s="410" t="str">
        <f>IF('1. Staff Posts and Salaries'!D75="","",'1. Staff Posts and Salaries'!D75)</f>
        <v/>
      </c>
      <c r="E76" s="100" t="str">
        <f>IF('1. Staff Posts and Salaries'!E75="","",'1. Staff Posts and Salaries'!E75)</f>
        <v/>
      </c>
      <c r="F76" s="100" t="str">
        <f>IF('1. Staff Posts and Salaries'!F75="","",'1. Staff Posts and Salaries'!F75)</f>
        <v/>
      </c>
      <c r="G76" s="100" t="str">
        <f>IF('1. Staff Posts and Salaries'!G75="","",'1. Staff Posts and Salaries'!G75)</f>
        <v/>
      </c>
      <c r="H76" s="100" t="str">
        <f>IF('1. Staff Posts and Salaries'!H75="","",'1. Staff Posts and Salaries'!H75)</f>
        <v/>
      </c>
      <c r="I76" s="100" t="str">
        <f>IF('1. Staff Posts and Salaries'!I75="","",'1. Staff Posts and Salaries'!I75)</f>
        <v/>
      </c>
      <c r="J76" s="100" t="str">
        <f>IF('1. Staff Posts and Salaries'!J75="","",'1. Staff Posts and Salaries'!J75)</f>
        <v/>
      </c>
      <c r="K76" s="227">
        <f>IF('1. Staff Posts and Salaries'!O75="","",'1. Staff Posts and Salaries'!O75)</f>
        <v>1</v>
      </c>
      <c r="L76" s="314"/>
      <c r="M76" s="315"/>
      <c r="N76" s="316">
        <f t="shared" si="16"/>
        <v>0</v>
      </c>
      <c r="O76" s="317">
        <f>IFERROR('1. Staff Posts and Salaries'!N75/12*'2. Annual Costs of Staff Posts'!L76*'2. Annual Costs of Staff Posts'!M76*K76,0)</f>
        <v>0</v>
      </c>
      <c r="P76" s="318"/>
      <c r="Q76" s="314"/>
      <c r="R76" s="315"/>
      <c r="S76" s="316">
        <f t="shared" si="17"/>
        <v>0</v>
      </c>
      <c r="T76" s="317">
        <f>IFERROR('1. Staff Posts and Salaries'!N75*(1+SUM(P76))/12*'2. Annual Costs of Staff Posts'!Q76*'2. Annual Costs of Staff Posts'!R76*K76,0)</f>
        <v>0</v>
      </c>
      <c r="U76" s="318"/>
      <c r="V76" s="314"/>
      <c r="W76" s="315"/>
      <c r="X76" s="316">
        <f t="shared" si="3"/>
        <v>0</v>
      </c>
      <c r="Y76" s="317">
        <f>IFERROR('1. Staff Posts and Salaries'!N75*(1+SUM(P76))*(1+SUM(U76))/12*'2. Annual Costs of Staff Posts'!V76*'2. Annual Costs of Staff Posts'!W76*K76,0)</f>
        <v>0</v>
      </c>
      <c r="Z76" s="318"/>
      <c r="AA76" s="314"/>
      <c r="AB76" s="315"/>
      <c r="AC76" s="316">
        <f t="shared" si="4"/>
        <v>0</v>
      </c>
      <c r="AD76" s="317">
        <f>IFERROR('1. Staff Posts and Salaries'!N75*(1+SUM(P76))*(1+SUM(U76))*(1+SUM(Z76))/12*'2. Annual Costs of Staff Posts'!AA76*'2. Annual Costs of Staff Posts'!AB76*K76,0)</f>
        <v>0</v>
      </c>
      <c r="AE76" s="318"/>
      <c r="AF76" s="314"/>
      <c r="AG76" s="315"/>
      <c r="AH76" s="316">
        <f t="shared" si="5"/>
        <v>0</v>
      </c>
      <c r="AI76" s="446">
        <f>IFERROR('1. Staff Posts and Salaries'!N75*(1+SUM(P76))*(1+SUM(U76))*(1+SUM(Z76))*(1+SUM(AE76))/12*'2. Annual Costs of Staff Posts'!AF76*'2. Annual Costs of Staff Posts'!AG76*K76,0)</f>
        <v>0</v>
      </c>
      <c r="AJ76" s="450">
        <f t="shared" si="6"/>
        <v>0</v>
      </c>
      <c r="AK76" s="448">
        <f t="shared" si="7"/>
        <v>0</v>
      </c>
      <c r="AL76" s="252"/>
    </row>
    <row r="77" spans="2:38" s="99" customFormat="1" x14ac:dyDescent="0.25">
      <c r="B77" s="109"/>
      <c r="C77" s="232" t="str">
        <f>IF('1. Staff Posts and Salaries'!C76="","",'1. Staff Posts and Salaries'!C76)</f>
        <v/>
      </c>
      <c r="D77" s="410" t="str">
        <f>IF('1. Staff Posts and Salaries'!D76="","",'1. Staff Posts and Salaries'!D76)</f>
        <v/>
      </c>
      <c r="E77" s="100" t="str">
        <f>IF('1. Staff Posts and Salaries'!E76="","",'1. Staff Posts and Salaries'!E76)</f>
        <v/>
      </c>
      <c r="F77" s="100" t="str">
        <f>IF('1. Staff Posts and Salaries'!F76="","",'1. Staff Posts and Salaries'!F76)</f>
        <v/>
      </c>
      <c r="G77" s="100" t="str">
        <f>IF('1. Staff Posts and Salaries'!G76="","",'1. Staff Posts and Salaries'!G76)</f>
        <v/>
      </c>
      <c r="H77" s="100" t="str">
        <f>IF('1. Staff Posts and Salaries'!H76="","",'1. Staff Posts and Salaries'!H76)</f>
        <v/>
      </c>
      <c r="I77" s="100" t="str">
        <f>IF('1. Staff Posts and Salaries'!I76="","",'1. Staff Posts and Salaries'!I76)</f>
        <v/>
      </c>
      <c r="J77" s="100" t="str">
        <f>IF('1. Staff Posts and Salaries'!J76="","",'1. Staff Posts and Salaries'!J76)</f>
        <v/>
      </c>
      <c r="K77" s="227">
        <f>IF('1. Staff Posts and Salaries'!O76="","",'1. Staff Posts and Salaries'!O76)</f>
        <v>1</v>
      </c>
      <c r="L77" s="314"/>
      <c r="M77" s="315"/>
      <c r="N77" s="316">
        <f t="shared" si="16"/>
        <v>0</v>
      </c>
      <c r="O77" s="317">
        <f>IFERROR('1. Staff Posts and Salaries'!N76/12*'2. Annual Costs of Staff Posts'!L77*'2. Annual Costs of Staff Posts'!M77*K77,0)</f>
        <v>0</v>
      </c>
      <c r="P77" s="318"/>
      <c r="Q77" s="314"/>
      <c r="R77" s="315"/>
      <c r="S77" s="316">
        <f t="shared" si="17"/>
        <v>0</v>
      </c>
      <c r="T77" s="317">
        <f>IFERROR('1. Staff Posts and Salaries'!N76*(1+SUM(P77))/12*'2. Annual Costs of Staff Posts'!Q77*'2. Annual Costs of Staff Posts'!R77*K77,0)</f>
        <v>0</v>
      </c>
      <c r="U77" s="318"/>
      <c r="V77" s="314"/>
      <c r="W77" s="315"/>
      <c r="X77" s="316">
        <f t="shared" si="3"/>
        <v>0</v>
      </c>
      <c r="Y77" s="317">
        <f>IFERROR('1. Staff Posts and Salaries'!N76*(1+SUM(P77))*(1+SUM(U77))/12*'2. Annual Costs of Staff Posts'!V77*'2. Annual Costs of Staff Posts'!W77*K77,0)</f>
        <v>0</v>
      </c>
      <c r="Z77" s="318"/>
      <c r="AA77" s="314"/>
      <c r="AB77" s="315"/>
      <c r="AC77" s="316">
        <f t="shared" si="4"/>
        <v>0</v>
      </c>
      <c r="AD77" s="317">
        <f>IFERROR('1. Staff Posts and Salaries'!N76*(1+SUM(P77))*(1+SUM(U77))*(1+SUM(Z77))/12*'2. Annual Costs of Staff Posts'!AA77*'2. Annual Costs of Staff Posts'!AB77*K77,0)</f>
        <v>0</v>
      </c>
      <c r="AE77" s="318"/>
      <c r="AF77" s="314"/>
      <c r="AG77" s="315"/>
      <c r="AH77" s="316">
        <f t="shared" si="5"/>
        <v>0</v>
      </c>
      <c r="AI77" s="446">
        <f>IFERROR('1. Staff Posts and Salaries'!N76*(1+SUM(P77))*(1+SUM(U77))*(1+SUM(Z77))*(1+SUM(AE77))/12*'2. Annual Costs of Staff Posts'!AF77*'2. Annual Costs of Staff Posts'!AG77*K77,0)</f>
        <v>0</v>
      </c>
      <c r="AJ77" s="450">
        <f t="shared" si="6"/>
        <v>0</v>
      </c>
      <c r="AK77" s="448">
        <f t="shared" si="7"/>
        <v>0</v>
      </c>
      <c r="AL77" s="252"/>
    </row>
    <row r="78" spans="2:38" s="99" customFormat="1" x14ac:dyDescent="0.25">
      <c r="B78" s="109"/>
      <c r="C78" s="232" t="str">
        <f>IF('1. Staff Posts and Salaries'!C77="","",'1. Staff Posts and Salaries'!C77)</f>
        <v/>
      </c>
      <c r="D78" s="410" t="str">
        <f>IF('1. Staff Posts and Salaries'!D77="","",'1. Staff Posts and Salaries'!D77)</f>
        <v/>
      </c>
      <c r="E78" s="100" t="str">
        <f>IF('1. Staff Posts and Salaries'!E77="","",'1. Staff Posts and Salaries'!E77)</f>
        <v/>
      </c>
      <c r="F78" s="100" t="str">
        <f>IF('1. Staff Posts and Salaries'!F77="","",'1. Staff Posts and Salaries'!F77)</f>
        <v/>
      </c>
      <c r="G78" s="100" t="str">
        <f>IF('1. Staff Posts and Salaries'!G77="","",'1. Staff Posts and Salaries'!G77)</f>
        <v/>
      </c>
      <c r="H78" s="100" t="str">
        <f>IF('1. Staff Posts and Salaries'!H77="","",'1. Staff Posts and Salaries'!H77)</f>
        <v/>
      </c>
      <c r="I78" s="100" t="str">
        <f>IF('1. Staff Posts and Salaries'!I77="","",'1. Staff Posts and Salaries'!I77)</f>
        <v/>
      </c>
      <c r="J78" s="100" t="str">
        <f>IF('1. Staff Posts and Salaries'!J77="","",'1. Staff Posts and Salaries'!J77)</f>
        <v/>
      </c>
      <c r="K78" s="227">
        <f>IF('1. Staff Posts and Salaries'!O77="","",'1. Staff Posts and Salaries'!O77)</f>
        <v>1</v>
      </c>
      <c r="L78" s="314"/>
      <c r="M78" s="315"/>
      <c r="N78" s="316">
        <f t="shared" si="16"/>
        <v>0</v>
      </c>
      <c r="O78" s="317">
        <f>IFERROR('1. Staff Posts and Salaries'!N77/12*'2. Annual Costs of Staff Posts'!L78*'2. Annual Costs of Staff Posts'!M78*K78,0)</f>
        <v>0</v>
      </c>
      <c r="P78" s="318"/>
      <c r="Q78" s="314"/>
      <c r="R78" s="315"/>
      <c r="S78" s="316">
        <f t="shared" si="17"/>
        <v>0</v>
      </c>
      <c r="T78" s="317">
        <f>IFERROR('1. Staff Posts and Salaries'!N77*(1+SUM(P78))/12*'2. Annual Costs of Staff Posts'!Q78*'2. Annual Costs of Staff Posts'!R78*K78,0)</f>
        <v>0</v>
      </c>
      <c r="U78" s="318"/>
      <c r="V78" s="314"/>
      <c r="W78" s="315"/>
      <c r="X78" s="316">
        <f t="shared" si="3"/>
        <v>0</v>
      </c>
      <c r="Y78" s="317">
        <f>IFERROR('1. Staff Posts and Salaries'!N77*(1+SUM(P78))*(1+SUM(U78))/12*'2. Annual Costs of Staff Posts'!V78*'2. Annual Costs of Staff Posts'!W78*K78,0)</f>
        <v>0</v>
      </c>
      <c r="Z78" s="318"/>
      <c r="AA78" s="314"/>
      <c r="AB78" s="315"/>
      <c r="AC78" s="316">
        <f t="shared" si="4"/>
        <v>0</v>
      </c>
      <c r="AD78" s="317">
        <f>IFERROR('1. Staff Posts and Salaries'!N77*(1+SUM(P78))*(1+SUM(U78))*(1+SUM(Z78))/12*'2. Annual Costs of Staff Posts'!AA78*'2. Annual Costs of Staff Posts'!AB78*K78,0)</f>
        <v>0</v>
      </c>
      <c r="AE78" s="318"/>
      <c r="AF78" s="314"/>
      <c r="AG78" s="315"/>
      <c r="AH78" s="316">
        <f t="shared" si="5"/>
        <v>0</v>
      </c>
      <c r="AI78" s="446">
        <f>IFERROR('1. Staff Posts and Salaries'!N77*(1+SUM(P78))*(1+SUM(U78))*(1+SUM(Z78))*(1+SUM(AE78))/12*'2. Annual Costs of Staff Posts'!AF78*'2. Annual Costs of Staff Posts'!AG78*K78,0)</f>
        <v>0</v>
      </c>
      <c r="AJ78" s="450">
        <f t="shared" si="6"/>
        <v>0</v>
      </c>
      <c r="AK78" s="448">
        <f t="shared" si="7"/>
        <v>0</v>
      </c>
      <c r="AL78" s="252"/>
    </row>
    <row r="79" spans="2:38" s="99" customFormat="1" x14ac:dyDescent="0.25">
      <c r="B79" s="109"/>
      <c r="C79" s="232" t="str">
        <f>IF('1. Staff Posts and Salaries'!C78="","",'1. Staff Posts and Salaries'!C78)</f>
        <v/>
      </c>
      <c r="D79" s="410" t="str">
        <f>IF('1. Staff Posts and Salaries'!D78="","",'1. Staff Posts and Salaries'!D78)</f>
        <v/>
      </c>
      <c r="E79" s="100" t="str">
        <f>IF('1. Staff Posts and Salaries'!E78="","",'1. Staff Posts and Salaries'!E78)</f>
        <v/>
      </c>
      <c r="F79" s="100" t="str">
        <f>IF('1. Staff Posts and Salaries'!F78="","",'1. Staff Posts and Salaries'!F78)</f>
        <v/>
      </c>
      <c r="G79" s="100" t="str">
        <f>IF('1. Staff Posts and Salaries'!G78="","",'1. Staff Posts and Salaries'!G78)</f>
        <v/>
      </c>
      <c r="H79" s="100" t="str">
        <f>IF('1. Staff Posts and Salaries'!H78="","",'1. Staff Posts and Salaries'!H78)</f>
        <v/>
      </c>
      <c r="I79" s="100" t="str">
        <f>IF('1. Staff Posts and Salaries'!I78="","",'1. Staff Posts and Salaries'!I78)</f>
        <v/>
      </c>
      <c r="J79" s="100" t="str">
        <f>IF('1. Staff Posts and Salaries'!J78="","",'1. Staff Posts and Salaries'!J78)</f>
        <v/>
      </c>
      <c r="K79" s="227">
        <f>IF('1. Staff Posts and Salaries'!O78="","",'1. Staff Posts and Salaries'!O78)</f>
        <v>1</v>
      </c>
      <c r="L79" s="314"/>
      <c r="M79" s="315"/>
      <c r="N79" s="316">
        <f t="shared" si="16"/>
        <v>0</v>
      </c>
      <c r="O79" s="317">
        <f>IFERROR('1. Staff Posts and Salaries'!N78/12*'2. Annual Costs of Staff Posts'!L79*'2. Annual Costs of Staff Posts'!M79*K79,0)</f>
        <v>0</v>
      </c>
      <c r="P79" s="318"/>
      <c r="Q79" s="314"/>
      <c r="R79" s="315"/>
      <c r="S79" s="316">
        <f t="shared" si="17"/>
        <v>0</v>
      </c>
      <c r="T79" s="317">
        <f>IFERROR('1. Staff Posts and Salaries'!N78*(1+SUM(P79))/12*'2. Annual Costs of Staff Posts'!Q79*'2. Annual Costs of Staff Posts'!R79*K79,0)</f>
        <v>0</v>
      </c>
      <c r="U79" s="318"/>
      <c r="V79" s="314"/>
      <c r="W79" s="315"/>
      <c r="X79" s="316">
        <f t="shared" si="3"/>
        <v>0</v>
      </c>
      <c r="Y79" s="317">
        <f>IFERROR('1. Staff Posts and Salaries'!N78*(1+SUM(P79))*(1+SUM(U79))/12*'2. Annual Costs of Staff Posts'!V79*'2. Annual Costs of Staff Posts'!W79*K79,0)</f>
        <v>0</v>
      </c>
      <c r="Z79" s="318"/>
      <c r="AA79" s="314"/>
      <c r="AB79" s="315"/>
      <c r="AC79" s="316">
        <f t="shared" si="4"/>
        <v>0</v>
      </c>
      <c r="AD79" s="317">
        <f>IFERROR('1. Staff Posts and Salaries'!N78*(1+SUM(P79))*(1+SUM(U79))*(1+SUM(Z79))/12*'2. Annual Costs of Staff Posts'!AA79*'2. Annual Costs of Staff Posts'!AB79*K79,0)</f>
        <v>0</v>
      </c>
      <c r="AE79" s="318"/>
      <c r="AF79" s="314"/>
      <c r="AG79" s="315"/>
      <c r="AH79" s="316">
        <f t="shared" si="5"/>
        <v>0</v>
      </c>
      <c r="AI79" s="446">
        <f>IFERROR('1. Staff Posts and Salaries'!N78*(1+SUM(P79))*(1+SUM(U79))*(1+SUM(Z79))*(1+SUM(AE79))/12*'2. Annual Costs of Staff Posts'!AF79*'2. Annual Costs of Staff Posts'!AG79*K79,0)</f>
        <v>0</v>
      </c>
      <c r="AJ79" s="450">
        <f t="shared" si="6"/>
        <v>0</v>
      </c>
      <c r="AK79" s="448">
        <f t="shared" si="7"/>
        <v>0</v>
      </c>
      <c r="AL79" s="252"/>
    </row>
    <row r="80" spans="2:38" s="99" customFormat="1" x14ac:dyDescent="0.25">
      <c r="B80" s="109"/>
      <c r="C80" s="232" t="str">
        <f>IF('1. Staff Posts and Salaries'!C79="","",'1. Staff Posts and Salaries'!C79)</f>
        <v/>
      </c>
      <c r="D80" s="410" t="str">
        <f>IF('1. Staff Posts and Salaries'!D79="","",'1. Staff Posts and Salaries'!D79)</f>
        <v/>
      </c>
      <c r="E80" s="100" t="str">
        <f>IF('1. Staff Posts and Salaries'!E79="","",'1. Staff Posts and Salaries'!E79)</f>
        <v/>
      </c>
      <c r="F80" s="100" t="str">
        <f>IF('1. Staff Posts and Salaries'!F79="","",'1. Staff Posts and Salaries'!F79)</f>
        <v/>
      </c>
      <c r="G80" s="100" t="str">
        <f>IF('1. Staff Posts and Salaries'!G79="","",'1. Staff Posts and Salaries'!G79)</f>
        <v/>
      </c>
      <c r="H80" s="100" t="str">
        <f>IF('1. Staff Posts and Salaries'!H79="","",'1. Staff Posts and Salaries'!H79)</f>
        <v/>
      </c>
      <c r="I80" s="100" t="str">
        <f>IF('1. Staff Posts and Salaries'!I79="","",'1. Staff Posts and Salaries'!I79)</f>
        <v/>
      </c>
      <c r="J80" s="100" t="str">
        <f>IF('1. Staff Posts and Salaries'!J79="","",'1. Staff Posts and Salaries'!J79)</f>
        <v/>
      </c>
      <c r="K80" s="227">
        <f>IF('1. Staff Posts and Salaries'!O79="","",'1. Staff Posts and Salaries'!O79)</f>
        <v>1</v>
      </c>
      <c r="L80" s="314"/>
      <c r="M80" s="315"/>
      <c r="N80" s="316">
        <f t="shared" si="16"/>
        <v>0</v>
      </c>
      <c r="O80" s="317">
        <f>IFERROR('1. Staff Posts and Salaries'!N79/12*'2. Annual Costs of Staff Posts'!L80*'2. Annual Costs of Staff Posts'!M80*K80,0)</f>
        <v>0</v>
      </c>
      <c r="P80" s="318"/>
      <c r="Q80" s="314"/>
      <c r="R80" s="315"/>
      <c r="S80" s="316">
        <f t="shared" si="17"/>
        <v>0</v>
      </c>
      <c r="T80" s="317">
        <f>IFERROR('1. Staff Posts and Salaries'!N79*(1+SUM(P80))/12*'2. Annual Costs of Staff Posts'!Q80*'2. Annual Costs of Staff Posts'!R80*K80,0)</f>
        <v>0</v>
      </c>
      <c r="U80" s="318"/>
      <c r="V80" s="314"/>
      <c r="W80" s="315"/>
      <c r="X80" s="316">
        <f t="shared" si="3"/>
        <v>0</v>
      </c>
      <c r="Y80" s="317">
        <f>IFERROR('1. Staff Posts and Salaries'!N79*(1+SUM(P80))*(1+SUM(U80))/12*'2. Annual Costs of Staff Posts'!V80*'2. Annual Costs of Staff Posts'!W80*K80,0)</f>
        <v>0</v>
      </c>
      <c r="Z80" s="318"/>
      <c r="AA80" s="314"/>
      <c r="AB80" s="315"/>
      <c r="AC80" s="316">
        <f t="shared" si="4"/>
        <v>0</v>
      </c>
      <c r="AD80" s="317">
        <f>IFERROR('1. Staff Posts and Salaries'!N79*(1+SUM(P80))*(1+SUM(U80))*(1+SUM(Z80))/12*'2. Annual Costs of Staff Posts'!AA80*'2. Annual Costs of Staff Posts'!AB80*K80,0)</f>
        <v>0</v>
      </c>
      <c r="AE80" s="318"/>
      <c r="AF80" s="314"/>
      <c r="AG80" s="315"/>
      <c r="AH80" s="316">
        <f t="shared" si="5"/>
        <v>0</v>
      </c>
      <c r="AI80" s="446">
        <f>IFERROR('1. Staff Posts and Salaries'!N79*(1+SUM(P80))*(1+SUM(U80))*(1+SUM(Z80))*(1+SUM(AE80))/12*'2. Annual Costs of Staff Posts'!AF80*'2. Annual Costs of Staff Posts'!AG80*K80,0)</f>
        <v>0</v>
      </c>
      <c r="AJ80" s="450">
        <f t="shared" si="6"/>
        <v>0</v>
      </c>
      <c r="AK80" s="448">
        <f t="shared" si="7"/>
        <v>0</v>
      </c>
      <c r="AL80" s="252"/>
    </row>
    <row r="81" spans="2:38" s="99" customFormat="1" x14ac:dyDescent="0.25">
      <c r="B81" s="109"/>
      <c r="C81" s="232" t="str">
        <f>IF('1. Staff Posts and Salaries'!C80="","",'1. Staff Posts and Salaries'!C80)</f>
        <v/>
      </c>
      <c r="D81" s="410" t="str">
        <f>IF('1. Staff Posts and Salaries'!D80="","",'1. Staff Posts and Salaries'!D80)</f>
        <v/>
      </c>
      <c r="E81" s="100" t="str">
        <f>IF('1. Staff Posts and Salaries'!E80="","",'1. Staff Posts and Salaries'!E80)</f>
        <v/>
      </c>
      <c r="F81" s="100" t="str">
        <f>IF('1. Staff Posts and Salaries'!F80="","",'1. Staff Posts and Salaries'!F80)</f>
        <v/>
      </c>
      <c r="G81" s="100" t="str">
        <f>IF('1. Staff Posts and Salaries'!G80="","",'1. Staff Posts and Salaries'!G80)</f>
        <v/>
      </c>
      <c r="H81" s="100" t="str">
        <f>IF('1. Staff Posts and Salaries'!H80="","",'1. Staff Posts and Salaries'!H80)</f>
        <v/>
      </c>
      <c r="I81" s="100" t="str">
        <f>IF('1. Staff Posts and Salaries'!I80="","",'1. Staff Posts and Salaries'!I80)</f>
        <v/>
      </c>
      <c r="J81" s="100" t="str">
        <f>IF('1. Staff Posts and Salaries'!J80="","",'1. Staff Posts and Salaries'!J80)</f>
        <v/>
      </c>
      <c r="K81" s="227">
        <f>IF('1. Staff Posts and Salaries'!O80="","",'1. Staff Posts and Salaries'!O80)</f>
        <v>1</v>
      </c>
      <c r="L81" s="314"/>
      <c r="M81" s="315"/>
      <c r="N81" s="316">
        <f t="shared" si="16"/>
        <v>0</v>
      </c>
      <c r="O81" s="317">
        <f>IFERROR('1. Staff Posts and Salaries'!N80/12*'2. Annual Costs of Staff Posts'!L81*'2. Annual Costs of Staff Posts'!M81*K81,0)</f>
        <v>0</v>
      </c>
      <c r="P81" s="318"/>
      <c r="Q81" s="314"/>
      <c r="R81" s="315"/>
      <c r="S81" s="316">
        <f t="shared" si="17"/>
        <v>0</v>
      </c>
      <c r="T81" s="317">
        <f>IFERROR('1. Staff Posts and Salaries'!N80*(1+SUM(P81))/12*'2. Annual Costs of Staff Posts'!Q81*'2. Annual Costs of Staff Posts'!R81*K81,0)</f>
        <v>0</v>
      </c>
      <c r="U81" s="318"/>
      <c r="V81" s="314"/>
      <c r="W81" s="315"/>
      <c r="X81" s="316">
        <f t="shared" si="3"/>
        <v>0</v>
      </c>
      <c r="Y81" s="317">
        <f>IFERROR('1. Staff Posts and Salaries'!N80*(1+SUM(P81))*(1+SUM(U81))/12*'2. Annual Costs of Staff Posts'!V81*'2. Annual Costs of Staff Posts'!W81*K81,0)</f>
        <v>0</v>
      </c>
      <c r="Z81" s="318"/>
      <c r="AA81" s="314"/>
      <c r="AB81" s="315"/>
      <c r="AC81" s="316">
        <f t="shared" si="4"/>
        <v>0</v>
      </c>
      <c r="AD81" s="317">
        <f>IFERROR('1. Staff Posts and Salaries'!N80*(1+SUM(P81))*(1+SUM(U81))*(1+SUM(Z81))/12*'2. Annual Costs of Staff Posts'!AA81*'2. Annual Costs of Staff Posts'!AB81*K81,0)</f>
        <v>0</v>
      </c>
      <c r="AE81" s="318"/>
      <c r="AF81" s="314"/>
      <c r="AG81" s="315"/>
      <c r="AH81" s="316">
        <f t="shared" si="5"/>
        <v>0</v>
      </c>
      <c r="AI81" s="446">
        <f>IFERROR('1. Staff Posts and Salaries'!N80*(1+SUM(P81))*(1+SUM(U81))*(1+SUM(Z81))*(1+SUM(AE81))/12*'2. Annual Costs of Staff Posts'!AF81*'2. Annual Costs of Staff Posts'!AG81*K81,0)</f>
        <v>0</v>
      </c>
      <c r="AJ81" s="450">
        <f t="shared" si="6"/>
        <v>0</v>
      </c>
      <c r="AK81" s="448">
        <f t="shared" si="7"/>
        <v>0</v>
      </c>
      <c r="AL81" s="252"/>
    </row>
    <row r="82" spans="2:38" s="99" customFormat="1" x14ac:dyDescent="0.25">
      <c r="B82" s="109"/>
      <c r="C82" s="232" t="str">
        <f>IF('1. Staff Posts and Salaries'!C81="","",'1. Staff Posts and Salaries'!C81)</f>
        <v/>
      </c>
      <c r="D82" s="410" t="str">
        <f>IF('1. Staff Posts and Salaries'!D81="","",'1. Staff Posts and Salaries'!D81)</f>
        <v/>
      </c>
      <c r="E82" s="100" t="str">
        <f>IF('1. Staff Posts and Salaries'!E81="","",'1. Staff Posts and Salaries'!E81)</f>
        <v/>
      </c>
      <c r="F82" s="100" t="str">
        <f>IF('1. Staff Posts and Salaries'!F81="","",'1. Staff Posts and Salaries'!F81)</f>
        <v/>
      </c>
      <c r="G82" s="100" t="str">
        <f>IF('1. Staff Posts and Salaries'!G81="","",'1. Staff Posts and Salaries'!G81)</f>
        <v/>
      </c>
      <c r="H82" s="100" t="str">
        <f>IF('1. Staff Posts and Salaries'!H81="","",'1. Staff Posts and Salaries'!H81)</f>
        <v/>
      </c>
      <c r="I82" s="100" t="str">
        <f>IF('1. Staff Posts and Salaries'!I81="","",'1. Staff Posts and Salaries'!I81)</f>
        <v/>
      </c>
      <c r="J82" s="100" t="str">
        <f>IF('1. Staff Posts and Salaries'!J81="","",'1. Staff Posts and Salaries'!J81)</f>
        <v/>
      </c>
      <c r="K82" s="227">
        <f>IF('1. Staff Posts and Salaries'!O81="","",'1. Staff Posts and Salaries'!O81)</f>
        <v>1</v>
      </c>
      <c r="L82" s="314"/>
      <c r="M82" s="315"/>
      <c r="N82" s="316">
        <f t="shared" si="16"/>
        <v>0</v>
      </c>
      <c r="O82" s="317">
        <f>IFERROR('1. Staff Posts and Salaries'!N81/12*'2. Annual Costs of Staff Posts'!L82*'2. Annual Costs of Staff Posts'!M82*K82,0)</f>
        <v>0</v>
      </c>
      <c r="P82" s="318"/>
      <c r="Q82" s="314"/>
      <c r="R82" s="315"/>
      <c r="S82" s="316">
        <f t="shared" si="17"/>
        <v>0</v>
      </c>
      <c r="T82" s="317">
        <f>IFERROR('1. Staff Posts and Salaries'!N81*(1+SUM(P82))/12*'2. Annual Costs of Staff Posts'!Q82*'2. Annual Costs of Staff Posts'!R82*K82,0)</f>
        <v>0</v>
      </c>
      <c r="U82" s="318"/>
      <c r="V82" s="314"/>
      <c r="W82" s="315"/>
      <c r="X82" s="316">
        <f t="shared" si="3"/>
        <v>0</v>
      </c>
      <c r="Y82" s="317">
        <f>IFERROR('1. Staff Posts and Salaries'!N81*(1+SUM(P82))*(1+SUM(U82))/12*'2. Annual Costs of Staff Posts'!V82*'2. Annual Costs of Staff Posts'!W82*K82,0)</f>
        <v>0</v>
      </c>
      <c r="Z82" s="318"/>
      <c r="AA82" s="314"/>
      <c r="AB82" s="315"/>
      <c r="AC82" s="316">
        <f t="shared" si="4"/>
        <v>0</v>
      </c>
      <c r="AD82" s="317">
        <f>IFERROR('1. Staff Posts and Salaries'!N81*(1+SUM(P82))*(1+SUM(U82))*(1+SUM(Z82))/12*'2. Annual Costs of Staff Posts'!AA82*'2. Annual Costs of Staff Posts'!AB82*K82,0)</f>
        <v>0</v>
      </c>
      <c r="AE82" s="318"/>
      <c r="AF82" s="314"/>
      <c r="AG82" s="315"/>
      <c r="AH82" s="316">
        <f t="shared" si="5"/>
        <v>0</v>
      </c>
      <c r="AI82" s="446">
        <f>IFERROR('1. Staff Posts and Salaries'!N81*(1+SUM(P82))*(1+SUM(U82))*(1+SUM(Z82))*(1+SUM(AE82))/12*'2. Annual Costs of Staff Posts'!AF82*'2. Annual Costs of Staff Posts'!AG82*K82,0)</f>
        <v>0</v>
      </c>
      <c r="AJ82" s="450">
        <f t="shared" si="6"/>
        <v>0</v>
      </c>
      <c r="AK82" s="448">
        <f t="shared" si="7"/>
        <v>0</v>
      </c>
      <c r="AL82" s="252"/>
    </row>
    <row r="83" spans="2:38" s="99" customFormat="1" x14ac:dyDescent="0.25">
      <c r="B83" s="109"/>
      <c r="C83" s="232" t="str">
        <f>IF('1. Staff Posts and Salaries'!C82="","",'1. Staff Posts and Salaries'!C82)</f>
        <v/>
      </c>
      <c r="D83" s="410" t="str">
        <f>IF('1. Staff Posts and Salaries'!D82="","",'1. Staff Posts and Salaries'!D82)</f>
        <v/>
      </c>
      <c r="E83" s="100" t="str">
        <f>IF('1. Staff Posts and Salaries'!E82="","",'1. Staff Posts and Salaries'!E82)</f>
        <v/>
      </c>
      <c r="F83" s="100" t="str">
        <f>IF('1. Staff Posts and Salaries'!F82="","",'1. Staff Posts and Salaries'!F82)</f>
        <v/>
      </c>
      <c r="G83" s="100" t="str">
        <f>IF('1. Staff Posts and Salaries'!G82="","",'1. Staff Posts and Salaries'!G82)</f>
        <v/>
      </c>
      <c r="H83" s="100" t="str">
        <f>IF('1. Staff Posts and Salaries'!H82="","",'1. Staff Posts and Salaries'!H82)</f>
        <v/>
      </c>
      <c r="I83" s="100" t="str">
        <f>IF('1. Staff Posts and Salaries'!I82="","",'1. Staff Posts and Salaries'!I82)</f>
        <v/>
      </c>
      <c r="J83" s="100" t="str">
        <f>IF('1. Staff Posts and Salaries'!J82="","",'1. Staff Posts and Salaries'!J82)</f>
        <v/>
      </c>
      <c r="K83" s="227">
        <f>IF('1. Staff Posts and Salaries'!O82="","",'1. Staff Posts and Salaries'!O82)</f>
        <v>1</v>
      </c>
      <c r="L83" s="314"/>
      <c r="M83" s="315"/>
      <c r="N83" s="316">
        <f t="shared" si="16"/>
        <v>0</v>
      </c>
      <c r="O83" s="317">
        <f>IFERROR('1. Staff Posts and Salaries'!N82/12*'2. Annual Costs of Staff Posts'!L83*'2. Annual Costs of Staff Posts'!M83*K83,0)</f>
        <v>0</v>
      </c>
      <c r="P83" s="318"/>
      <c r="Q83" s="314"/>
      <c r="R83" s="315"/>
      <c r="S83" s="316">
        <f t="shared" si="17"/>
        <v>0</v>
      </c>
      <c r="T83" s="317">
        <f>IFERROR('1. Staff Posts and Salaries'!N82*(1+SUM(P83))/12*'2. Annual Costs of Staff Posts'!Q83*'2. Annual Costs of Staff Posts'!R83*K83,0)</f>
        <v>0</v>
      </c>
      <c r="U83" s="318"/>
      <c r="V83" s="314"/>
      <c r="W83" s="315"/>
      <c r="X83" s="316">
        <f t="shared" si="3"/>
        <v>0</v>
      </c>
      <c r="Y83" s="317">
        <f>IFERROR('1. Staff Posts and Salaries'!N82*(1+SUM(P83))*(1+SUM(U83))/12*'2. Annual Costs of Staff Posts'!V83*'2. Annual Costs of Staff Posts'!W83*K83,0)</f>
        <v>0</v>
      </c>
      <c r="Z83" s="318"/>
      <c r="AA83" s="314"/>
      <c r="AB83" s="315"/>
      <c r="AC83" s="316">
        <f t="shared" si="4"/>
        <v>0</v>
      </c>
      <c r="AD83" s="317">
        <f>IFERROR('1. Staff Posts and Salaries'!N82*(1+SUM(P83))*(1+SUM(U83))*(1+SUM(Z83))/12*'2. Annual Costs of Staff Posts'!AA83*'2. Annual Costs of Staff Posts'!AB83*K83,0)</f>
        <v>0</v>
      </c>
      <c r="AE83" s="318"/>
      <c r="AF83" s="314"/>
      <c r="AG83" s="315"/>
      <c r="AH83" s="316">
        <f t="shared" si="5"/>
        <v>0</v>
      </c>
      <c r="AI83" s="446">
        <f>IFERROR('1. Staff Posts and Salaries'!N82*(1+SUM(P83))*(1+SUM(U83))*(1+SUM(Z83))*(1+SUM(AE83))/12*'2. Annual Costs of Staff Posts'!AF83*'2. Annual Costs of Staff Posts'!AG83*K83,0)</f>
        <v>0</v>
      </c>
      <c r="AJ83" s="450">
        <f t="shared" si="6"/>
        <v>0</v>
      </c>
      <c r="AK83" s="448">
        <f t="shared" si="7"/>
        <v>0</v>
      </c>
      <c r="AL83" s="252"/>
    </row>
    <row r="84" spans="2:38" s="99" customFormat="1" x14ac:dyDescent="0.25">
      <c r="B84" s="109"/>
      <c r="C84" s="232" t="str">
        <f>IF('1. Staff Posts and Salaries'!C83="","",'1. Staff Posts and Salaries'!C83)</f>
        <v/>
      </c>
      <c r="D84" s="410" t="str">
        <f>IF('1. Staff Posts and Salaries'!D83="","",'1. Staff Posts and Salaries'!D83)</f>
        <v/>
      </c>
      <c r="E84" s="100" t="str">
        <f>IF('1. Staff Posts and Salaries'!E83="","",'1. Staff Posts and Salaries'!E83)</f>
        <v/>
      </c>
      <c r="F84" s="100" t="str">
        <f>IF('1. Staff Posts and Salaries'!F83="","",'1. Staff Posts and Salaries'!F83)</f>
        <v/>
      </c>
      <c r="G84" s="100" t="str">
        <f>IF('1. Staff Posts and Salaries'!G83="","",'1. Staff Posts and Salaries'!G83)</f>
        <v/>
      </c>
      <c r="H84" s="100" t="str">
        <f>IF('1. Staff Posts and Salaries'!H83="","",'1. Staff Posts and Salaries'!H83)</f>
        <v/>
      </c>
      <c r="I84" s="100" t="str">
        <f>IF('1. Staff Posts and Salaries'!I83="","",'1. Staff Posts and Salaries'!I83)</f>
        <v/>
      </c>
      <c r="J84" s="100" t="str">
        <f>IF('1. Staff Posts and Salaries'!J83="","",'1. Staff Posts and Salaries'!J83)</f>
        <v/>
      </c>
      <c r="K84" s="227">
        <f>IF('1. Staff Posts and Salaries'!O83="","",'1. Staff Posts and Salaries'!O83)</f>
        <v>1</v>
      </c>
      <c r="L84" s="314"/>
      <c r="M84" s="315"/>
      <c r="N84" s="316">
        <f t="shared" si="16"/>
        <v>0</v>
      </c>
      <c r="O84" s="317">
        <f>IFERROR('1. Staff Posts and Salaries'!N83/12*'2. Annual Costs of Staff Posts'!L84*'2. Annual Costs of Staff Posts'!M84*K84,0)</f>
        <v>0</v>
      </c>
      <c r="P84" s="318"/>
      <c r="Q84" s="314"/>
      <c r="R84" s="315"/>
      <c r="S84" s="316">
        <f t="shared" si="17"/>
        <v>0</v>
      </c>
      <c r="T84" s="317">
        <f>IFERROR('1. Staff Posts and Salaries'!N83*(1+SUM(P84))/12*'2. Annual Costs of Staff Posts'!Q84*'2. Annual Costs of Staff Posts'!R84*K84,0)</f>
        <v>0</v>
      </c>
      <c r="U84" s="318"/>
      <c r="V84" s="314"/>
      <c r="W84" s="315"/>
      <c r="X84" s="316">
        <f t="shared" si="3"/>
        <v>0</v>
      </c>
      <c r="Y84" s="317">
        <f>IFERROR('1. Staff Posts and Salaries'!N83*(1+SUM(P84))*(1+SUM(U84))/12*'2. Annual Costs of Staff Posts'!V84*'2. Annual Costs of Staff Posts'!W84*K84,0)</f>
        <v>0</v>
      </c>
      <c r="Z84" s="318"/>
      <c r="AA84" s="314"/>
      <c r="AB84" s="315"/>
      <c r="AC84" s="316">
        <f t="shared" si="4"/>
        <v>0</v>
      </c>
      <c r="AD84" s="317">
        <f>IFERROR('1. Staff Posts and Salaries'!N83*(1+SUM(P84))*(1+SUM(U84))*(1+SUM(Z84))/12*'2. Annual Costs of Staff Posts'!AA84*'2. Annual Costs of Staff Posts'!AB84*K84,0)</f>
        <v>0</v>
      </c>
      <c r="AE84" s="318"/>
      <c r="AF84" s="314"/>
      <c r="AG84" s="315"/>
      <c r="AH84" s="316">
        <f t="shared" si="5"/>
        <v>0</v>
      </c>
      <c r="AI84" s="446">
        <f>IFERROR('1. Staff Posts and Salaries'!N83*(1+SUM(P84))*(1+SUM(U84))*(1+SUM(Z84))*(1+SUM(AE84))/12*'2. Annual Costs of Staff Posts'!AF84*'2. Annual Costs of Staff Posts'!AG84*K84,0)</f>
        <v>0</v>
      </c>
      <c r="AJ84" s="450">
        <f t="shared" si="6"/>
        <v>0</v>
      </c>
      <c r="AK84" s="448">
        <f t="shared" si="7"/>
        <v>0</v>
      </c>
      <c r="AL84" s="252"/>
    </row>
    <row r="85" spans="2:38" s="99" customFormat="1" x14ac:dyDescent="0.25">
      <c r="B85" s="109"/>
      <c r="C85" s="232" t="str">
        <f>IF('1. Staff Posts and Salaries'!C84="","",'1. Staff Posts and Salaries'!C84)</f>
        <v/>
      </c>
      <c r="D85" s="410" t="str">
        <f>IF('1. Staff Posts and Salaries'!D84="","",'1. Staff Posts and Salaries'!D84)</f>
        <v/>
      </c>
      <c r="E85" s="100" t="str">
        <f>IF('1. Staff Posts and Salaries'!E84="","",'1. Staff Posts and Salaries'!E84)</f>
        <v/>
      </c>
      <c r="F85" s="100" t="str">
        <f>IF('1. Staff Posts and Salaries'!F84="","",'1. Staff Posts and Salaries'!F84)</f>
        <v/>
      </c>
      <c r="G85" s="100" t="str">
        <f>IF('1. Staff Posts and Salaries'!G84="","",'1. Staff Posts and Salaries'!G84)</f>
        <v/>
      </c>
      <c r="H85" s="100" t="str">
        <f>IF('1. Staff Posts and Salaries'!H84="","",'1. Staff Posts and Salaries'!H84)</f>
        <v/>
      </c>
      <c r="I85" s="100" t="str">
        <f>IF('1. Staff Posts and Salaries'!I84="","",'1. Staff Posts and Salaries'!I84)</f>
        <v/>
      </c>
      <c r="J85" s="100" t="str">
        <f>IF('1. Staff Posts and Salaries'!J84="","",'1. Staff Posts and Salaries'!J84)</f>
        <v/>
      </c>
      <c r="K85" s="227">
        <f>IF('1. Staff Posts and Salaries'!O84="","",'1. Staff Posts and Salaries'!O84)</f>
        <v>1</v>
      </c>
      <c r="L85" s="314"/>
      <c r="M85" s="315"/>
      <c r="N85" s="316">
        <f t="shared" si="16"/>
        <v>0</v>
      </c>
      <c r="O85" s="317">
        <f>IFERROR('1. Staff Posts and Salaries'!N84/12*'2. Annual Costs of Staff Posts'!L85*'2. Annual Costs of Staff Posts'!M85*K85,0)</f>
        <v>0</v>
      </c>
      <c r="P85" s="318"/>
      <c r="Q85" s="314"/>
      <c r="R85" s="315"/>
      <c r="S85" s="316">
        <f t="shared" si="17"/>
        <v>0</v>
      </c>
      <c r="T85" s="317">
        <f>IFERROR('1. Staff Posts and Salaries'!N84*(1+SUM(P85))/12*'2. Annual Costs of Staff Posts'!Q85*'2. Annual Costs of Staff Posts'!R85*K85,0)</f>
        <v>0</v>
      </c>
      <c r="U85" s="318"/>
      <c r="V85" s="314"/>
      <c r="W85" s="315"/>
      <c r="X85" s="316">
        <f t="shared" si="3"/>
        <v>0</v>
      </c>
      <c r="Y85" s="317">
        <f>IFERROR('1. Staff Posts and Salaries'!N84*(1+SUM(P85))*(1+SUM(U85))/12*'2. Annual Costs of Staff Posts'!V85*'2. Annual Costs of Staff Posts'!W85*K85,0)</f>
        <v>0</v>
      </c>
      <c r="Z85" s="318"/>
      <c r="AA85" s="314"/>
      <c r="AB85" s="315"/>
      <c r="AC85" s="316">
        <f t="shared" si="4"/>
        <v>0</v>
      </c>
      <c r="AD85" s="317">
        <f>IFERROR('1. Staff Posts and Salaries'!N84*(1+SUM(P85))*(1+SUM(U85))*(1+SUM(Z85))/12*'2. Annual Costs of Staff Posts'!AA85*'2. Annual Costs of Staff Posts'!AB85*K85,0)</f>
        <v>0</v>
      </c>
      <c r="AE85" s="318"/>
      <c r="AF85" s="314"/>
      <c r="AG85" s="315"/>
      <c r="AH85" s="316">
        <f t="shared" si="5"/>
        <v>0</v>
      </c>
      <c r="AI85" s="446">
        <f>IFERROR('1. Staff Posts and Salaries'!N84*(1+SUM(P85))*(1+SUM(U85))*(1+SUM(Z85))*(1+SUM(AE85))/12*'2. Annual Costs of Staff Posts'!AF85*'2. Annual Costs of Staff Posts'!AG85*K85,0)</f>
        <v>0</v>
      </c>
      <c r="AJ85" s="450">
        <f t="shared" si="6"/>
        <v>0</v>
      </c>
      <c r="AK85" s="448">
        <f t="shared" si="7"/>
        <v>0</v>
      </c>
      <c r="AL85" s="252"/>
    </row>
    <row r="86" spans="2:38" s="99" customFormat="1" x14ac:dyDescent="0.25">
      <c r="B86" s="109"/>
      <c r="C86" s="232" t="str">
        <f>IF('1. Staff Posts and Salaries'!C85="","",'1. Staff Posts and Salaries'!C85)</f>
        <v/>
      </c>
      <c r="D86" s="410" t="str">
        <f>IF('1. Staff Posts and Salaries'!D85="","",'1. Staff Posts and Salaries'!D85)</f>
        <v/>
      </c>
      <c r="E86" s="100" t="str">
        <f>IF('1. Staff Posts and Salaries'!E85="","",'1. Staff Posts and Salaries'!E85)</f>
        <v/>
      </c>
      <c r="F86" s="100" t="str">
        <f>IF('1. Staff Posts and Salaries'!F85="","",'1. Staff Posts and Salaries'!F85)</f>
        <v/>
      </c>
      <c r="G86" s="100" t="str">
        <f>IF('1. Staff Posts and Salaries'!G85="","",'1. Staff Posts and Salaries'!G85)</f>
        <v/>
      </c>
      <c r="H86" s="100" t="str">
        <f>IF('1. Staff Posts and Salaries'!H85="","",'1. Staff Posts and Salaries'!H85)</f>
        <v/>
      </c>
      <c r="I86" s="100" t="str">
        <f>IF('1. Staff Posts and Salaries'!I85="","",'1. Staff Posts and Salaries'!I85)</f>
        <v/>
      </c>
      <c r="J86" s="100" t="str">
        <f>IF('1. Staff Posts and Salaries'!J85="","",'1. Staff Posts and Salaries'!J85)</f>
        <v/>
      </c>
      <c r="K86" s="227">
        <f>IF('1. Staff Posts and Salaries'!O85="","",'1. Staff Posts and Salaries'!O85)</f>
        <v>1</v>
      </c>
      <c r="L86" s="314"/>
      <c r="M86" s="315"/>
      <c r="N86" s="316">
        <f t="shared" si="16"/>
        <v>0</v>
      </c>
      <c r="O86" s="317">
        <f>IFERROR('1. Staff Posts and Salaries'!N85/12*'2. Annual Costs of Staff Posts'!L86*'2. Annual Costs of Staff Posts'!M86*K86,0)</f>
        <v>0</v>
      </c>
      <c r="P86" s="318"/>
      <c r="Q86" s="314"/>
      <c r="R86" s="315"/>
      <c r="S86" s="316">
        <f t="shared" si="17"/>
        <v>0</v>
      </c>
      <c r="T86" s="317">
        <f>IFERROR('1. Staff Posts and Salaries'!N85*(1+SUM(P86))/12*'2. Annual Costs of Staff Posts'!Q86*'2. Annual Costs of Staff Posts'!R86*K86,0)</f>
        <v>0</v>
      </c>
      <c r="U86" s="318"/>
      <c r="V86" s="314"/>
      <c r="W86" s="315"/>
      <c r="X86" s="316">
        <f t="shared" si="3"/>
        <v>0</v>
      </c>
      <c r="Y86" s="317">
        <f>IFERROR('1. Staff Posts and Salaries'!N85*(1+SUM(P86))*(1+SUM(U86))/12*'2. Annual Costs of Staff Posts'!V86*'2. Annual Costs of Staff Posts'!W86*K86,0)</f>
        <v>0</v>
      </c>
      <c r="Z86" s="318"/>
      <c r="AA86" s="314"/>
      <c r="AB86" s="315"/>
      <c r="AC86" s="316">
        <f t="shared" si="4"/>
        <v>0</v>
      </c>
      <c r="AD86" s="317">
        <f>IFERROR('1. Staff Posts and Salaries'!N85*(1+SUM(P86))*(1+SUM(U86))*(1+SUM(Z86))/12*'2. Annual Costs of Staff Posts'!AA86*'2. Annual Costs of Staff Posts'!AB86*K86,0)</f>
        <v>0</v>
      </c>
      <c r="AE86" s="318"/>
      <c r="AF86" s="314"/>
      <c r="AG86" s="315"/>
      <c r="AH86" s="316">
        <f t="shared" si="5"/>
        <v>0</v>
      </c>
      <c r="AI86" s="446">
        <f>IFERROR('1. Staff Posts and Salaries'!N85*(1+SUM(P86))*(1+SUM(U86))*(1+SUM(Z86))*(1+SUM(AE86))/12*'2. Annual Costs of Staff Posts'!AF86*'2. Annual Costs of Staff Posts'!AG86*K86,0)</f>
        <v>0</v>
      </c>
      <c r="AJ86" s="450">
        <f t="shared" si="6"/>
        <v>0</v>
      </c>
      <c r="AK86" s="448">
        <f t="shared" si="7"/>
        <v>0</v>
      </c>
      <c r="AL86" s="252"/>
    </row>
    <row r="87" spans="2:38" s="99" customFormat="1" x14ac:dyDescent="0.25">
      <c r="B87" s="109"/>
      <c r="C87" s="232" t="str">
        <f>IF('1. Staff Posts and Salaries'!C86="","",'1. Staff Posts and Salaries'!C86)</f>
        <v/>
      </c>
      <c r="D87" s="410" t="str">
        <f>IF('1. Staff Posts and Salaries'!D86="","",'1. Staff Posts and Salaries'!D86)</f>
        <v/>
      </c>
      <c r="E87" s="100" t="str">
        <f>IF('1. Staff Posts and Salaries'!E86="","",'1. Staff Posts and Salaries'!E86)</f>
        <v/>
      </c>
      <c r="F87" s="100" t="str">
        <f>IF('1. Staff Posts and Salaries'!F86="","",'1. Staff Posts and Salaries'!F86)</f>
        <v/>
      </c>
      <c r="G87" s="100" t="str">
        <f>IF('1. Staff Posts and Salaries'!G86="","",'1. Staff Posts and Salaries'!G86)</f>
        <v/>
      </c>
      <c r="H87" s="100" t="str">
        <f>IF('1. Staff Posts and Salaries'!H86="","",'1. Staff Posts and Salaries'!H86)</f>
        <v/>
      </c>
      <c r="I87" s="100" t="str">
        <f>IF('1. Staff Posts and Salaries'!I86="","",'1. Staff Posts and Salaries'!I86)</f>
        <v/>
      </c>
      <c r="J87" s="100" t="str">
        <f>IF('1. Staff Posts and Salaries'!J86="","",'1. Staff Posts and Salaries'!J86)</f>
        <v/>
      </c>
      <c r="K87" s="227">
        <f>IF('1. Staff Posts and Salaries'!O86="","",'1. Staff Posts and Salaries'!O86)</f>
        <v>1</v>
      </c>
      <c r="L87" s="314"/>
      <c r="M87" s="315"/>
      <c r="N87" s="316">
        <f t="shared" si="16"/>
        <v>0</v>
      </c>
      <c r="O87" s="317">
        <f>IFERROR('1. Staff Posts and Salaries'!N86/12*'2. Annual Costs of Staff Posts'!L87*'2. Annual Costs of Staff Posts'!M87*K87,0)</f>
        <v>0</v>
      </c>
      <c r="P87" s="318"/>
      <c r="Q87" s="314"/>
      <c r="R87" s="315"/>
      <c r="S87" s="316">
        <f t="shared" si="17"/>
        <v>0</v>
      </c>
      <c r="T87" s="317">
        <f>IFERROR('1. Staff Posts and Salaries'!N86*(1+SUM(P87))/12*'2. Annual Costs of Staff Posts'!Q87*'2. Annual Costs of Staff Posts'!R87*K87,0)</f>
        <v>0</v>
      </c>
      <c r="U87" s="318"/>
      <c r="V87" s="314"/>
      <c r="W87" s="315"/>
      <c r="X87" s="316">
        <f t="shared" si="3"/>
        <v>0</v>
      </c>
      <c r="Y87" s="317">
        <f>IFERROR('1. Staff Posts and Salaries'!N86*(1+SUM(P87))*(1+SUM(U87))/12*'2. Annual Costs of Staff Posts'!V87*'2. Annual Costs of Staff Posts'!W87*K87,0)</f>
        <v>0</v>
      </c>
      <c r="Z87" s="318"/>
      <c r="AA87" s="314"/>
      <c r="AB87" s="315"/>
      <c r="AC87" s="316">
        <f t="shared" si="4"/>
        <v>0</v>
      </c>
      <c r="AD87" s="317">
        <f>IFERROR('1. Staff Posts and Salaries'!N86*(1+SUM(P87))*(1+SUM(U87))*(1+SUM(Z87))/12*'2. Annual Costs of Staff Posts'!AA87*'2. Annual Costs of Staff Posts'!AB87*K87,0)</f>
        <v>0</v>
      </c>
      <c r="AE87" s="318"/>
      <c r="AF87" s="314"/>
      <c r="AG87" s="315"/>
      <c r="AH87" s="316">
        <f t="shared" si="5"/>
        <v>0</v>
      </c>
      <c r="AI87" s="446">
        <f>IFERROR('1. Staff Posts and Salaries'!N86*(1+SUM(P87))*(1+SUM(U87))*(1+SUM(Z87))*(1+SUM(AE87))/12*'2. Annual Costs of Staff Posts'!AF87*'2. Annual Costs of Staff Posts'!AG87*K87,0)</f>
        <v>0</v>
      </c>
      <c r="AJ87" s="450">
        <f t="shared" si="6"/>
        <v>0</v>
      </c>
      <c r="AK87" s="448">
        <f t="shared" si="7"/>
        <v>0</v>
      </c>
      <c r="AL87" s="252"/>
    </row>
    <row r="88" spans="2:38" s="99" customFormat="1" x14ac:dyDescent="0.25">
      <c r="B88" s="109"/>
      <c r="C88" s="232" t="str">
        <f>IF('1. Staff Posts and Salaries'!C87="","",'1. Staff Posts and Salaries'!C87)</f>
        <v/>
      </c>
      <c r="D88" s="410" t="str">
        <f>IF('1. Staff Posts and Salaries'!D87="","",'1. Staff Posts and Salaries'!D87)</f>
        <v/>
      </c>
      <c r="E88" s="100" t="str">
        <f>IF('1. Staff Posts and Salaries'!E87="","",'1. Staff Posts and Salaries'!E87)</f>
        <v/>
      </c>
      <c r="F88" s="100" t="str">
        <f>IF('1. Staff Posts and Salaries'!F87="","",'1. Staff Posts and Salaries'!F87)</f>
        <v/>
      </c>
      <c r="G88" s="100" t="str">
        <f>IF('1. Staff Posts and Salaries'!G87="","",'1. Staff Posts and Salaries'!G87)</f>
        <v/>
      </c>
      <c r="H88" s="100" t="str">
        <f>IF('1. Staff Posts and Salaries'!H87="","",'1. Staff Posts and Salaries'!H87)</f>
        <v/>
      </c>
      <c r="I88" s="100" t="str">
        <f>IF('1. Staff Posts and Salaries'!I87="","",'1. Staff Posts and Salaries'!I87)</f>
        <v/>
      </c>
      <c r="J88" s="100" t="str">
        <f>IF('1. Staff Posts and Salaries'!J87="","",'1. Staff Posts and Salaries'!J87)</f>
        <v/>
      </c>
      <c r="K88" s="227">
        <f>IF('1. Staff Posts and Salaries'!O87="","",'1. Staff Posts and Salaries'!O87)</f>
        <v>1</v>
      </c>
      <c r="L88" s="314"/>
      <c r="M88" s="315"/>
      <c r="N88" s="316">
        <f t="shared" si="16"/>
        <v>0</v>
      </c>
      <c r="O88" s="317">
        <f>IFERROR('1. Staff Posts and Salaries'!N87/12*'2. Annual Costs of Staff Posts'!L88*'2. Annual Costs of Staff Posts'!M88*K88,0)</f>
        <v>0</v>
      </c>
      <c r="P88" s="318"/>
      <c r="Q88" s="314"/>
      <c r="R88" s="315"/>
      <c r="S88" s="316">
        <f t="shared" si="17"/>
        <v>0</v>
      </c>
      <c r="T88" s="317">
        <f>IFERROR('1. Staff Posts and Salaries'!N87*(1+SUM(P88))/12*'2. Annual Costs of Staff Posts'!Q88*'2. Annual Costs of Staff Posts'!R88*K88,0)</f>
        <v>0</v>
      </c>
      <c r="U88" s="318"/>
      <c r="V88" s="314"/>
      <c r="W88" s="315"/>
      <c r="X88" s="316">
        <f t="shared" si="3"/>
        <v>0</v>
      </c>
      <c r="Y88" s="317">
        <f>IFERROR('1. Staff Posts and Salaries'!N87*(1+SUM(P88))*(1+SUM(U88))/12*'2. Annual Costs of Staff Posts'!V88*'2. Annual Costs of Staff Posts'!W88*K88,0)</f>
        <v>0</v>
      </c>
      <c r="Z88" s="318"/>
      <c r="AA88" s="314"/>
      <c r="AB88" s="315"/>
      <c r="AC88" s="316">
        <f t="shared" si="4"/>
        <v>0</v>
      </c>
      <c r="AD88" s="317">
        <f>IFERROR('1. Staff Posts and Salaries'!N87*(1+SUM(P88))*(1+SUM(U88))*(1+SUM(Z88))/12*'2. Annual Costs of Staff Posts'!AA88*'2. Annual Costs of Staff Posts'!AB88*K88,0)</f>
        <v>0</v>
      </c>
      <c r="AE88" s="318"/>
      <c r="AF88" s="314"/>
      <c r="AG88" s="315"/>
      <c r="AH88" s="316">
        <f t="shared" si="5"/>
        <v>0</v>
      </c>
      <c r="AI88" s="446">
        <f>IFERROR('1. Staff Posts and Salaries'!N87*(1+SUM(P88))*(1+SUM(U88))*(1+SUM(Z88))*(1+SUM(AE88))/12*'2. Annual Costs of Staff Posts'!AF88*'2. Annual Costs of Staff Posts'!AG88*K88,0)</f>
        <v>0</v>
      </c>
      <c r="AJ88" s="450">
        <f t="shared" si="6"/>
        <v>0</v>
      </c>
      <c r="AK88" s="448">
        <f t="shared" si="7"/>
        <v>0</v>
      </c>
      <c r="AL88" s="252"/>
    </row>
    <row r="89" spans="2:38" s="99" customFormat="1" x14ac:dyDescent="0.25">
      <c r="B89" s="109"/>
      <c r="C89" s="232" t="str">
        <f>IF('1. Staff Posts and Salaries'!C88="","",'1. Staff Posts and Salaries'!C88)</f>
        <v/>
      </c>
      <c r="D89" s="410" t="str">
        <f>IF('1. Staff Posts and Salaries'!D88="","",'1. Staff Posts and Salaries'!D88)</f>
        <v/>
      </c>
      <c r="E89" s="100" t="str">
        <f>IF('1. Staff Posts and Salaries'!E88="","",'1. Staff Posts and Salaries'!E88)</f>
        <v/>
      </c>
      <c r="F89" s="100" t="str">
        <f>IF('1. Staff Posts and Salaries'!F88="","",'1. Staff Posts and Salaries'!F88)</f>
        <v/>
      </c>
      <c r="G89" s="100" t="str">
        <f>IF('1. Staff Posts and Salaries'!G88="","",'1. Staff Posts and Salaries'!G88)</f>
        <v/>
      </c>
      <c r="H89" s="100" t="str">
        <f>IF('1. Staff Posts and Salaries'!H88="","",'1. Staff Posts and Salaries'!H88)</f>
        <v/>
      </c>
      <c r="I89" s="100" t="str">
        <f>IF('1. Staff Posts and Salaries'!I88="","",'1. Staff Posts and Salaries'!I88)</f>
        <v/>
      </c>
      <c r="J89" s="100" t="str">
        <f>IF('1. Staff Posts and Salaries'!J88="","",'1. Staff Posts and Salaries'!J88)</f>
        <v/>
      </c>
      <c r="K89" s="227">
        <f>IF('1. Staff Posts and Salaries'!O88="","",'1. Staff Posts and Salaries'!O88)</f>
        <v>1</v>
      </c>
      <c r="L89" s="314"/>
      <c r="M89" s="315"/>
      <c r="N89" s="316">
        <f t="shared" si="16"/>
        <v>0</v>
      </c>
      <c r="O89" s="317">
        <f>IFERROR('1. Staff Posts and Salaries'!N88/12*'2. Annual Costs of Staff Posts'!L89*'2. Annual Costs of Staff Posts'!M89*K89,0)</f>
        <v>0</v>
      </c>
      <c r="P89" s="318"/>
      <c r="Q89" s="314"/>
      <c r="R89" s="315"/>
      <c r="S89" s="316">
        <f t="shared" si="17"/>
        <v>0</v>
      </c>
      <c r="T89" s="317">
        <f>IFERROR('1. Staff Posts and Salaries'!N88*(1+SUM(P89))/12*'2. Annual Costs of Staff Posts'!Q89*'2. Annual Costs of Staff Posts'!R89*K89,0)</f>
        <v>0</v>
      </c>
      <c r="U89" s="318"/>
      <c r="V89" s="314"/>
      <c r="W89" s="315"/>
      <c r="X89" s="316">
        <f t="shared" si="3"/>
        <v>0</v>
      </c>
      <c r="Y89" s="317">
        <f>IFERROR('1. Staff Posts and Salaries'!N88*(1+SUM(P89))*(1+SUM(U89))/12*'2. Annual Costs of Staff Posts'!V89*'2. Annual Costs of Staff Posts'!W89*K89,0)</f>
        <v>0</v>
      </c>
      <c r="Z89" s="318"/>
      <c r="AA89" s="314"/>
      <c r="AB89" s="315"/>
      <c r="AC89" s="316">
        <f t="shared" si="4"/>
        <v>0</v>
      </c>
      <c r="AD89" s="317">
        <f>IFERROR('1. Staff Posts and Salaries'!N88*(1+SUM(P89))*(1+SUM(U89))*(1+SUM(Z89))/12*'2. Annual Costs of Staff Posts'!AA89*'2. Annual Costs of Staff Posts'!AB89*K89,0)</f>
        <v>0</v>
      </c>
      <c r="AE89" s="318"/>
      <c r="AF89" s="314"/>
      <c r="AG89" s="315"/>
      <c r="AH89" s="316">
        <f t="shared" si="5"/>
        <v>0</v>
      </c>
      <c r="AI89" s="446">
        <f>IFERROR('1. Staff Posts and Salaries'!N88*(1+SUM(P89))*(1+SUM(U89))*(1+SUM(Z89))*(1+SUM(AE89))/12*'2. Annual Costs of Staff Posts'!AF89*'2. Annual Costs of Staff Posts'!AG89*K89,0)</f>
        <v>0</v>
      </c>
      <c r="AJ89" s="450">
        <f t="shared" si="6"/>
        <v>0</v>
      </c>
      <c r="AK89" s="448">
        <f t="shared" si="7"/>
        <v>0</v>
      </c>
      <c r="AL89" s="252"/>
    </row>
    <row r="90" spans="2:38" s="99" customFormat="1" x14ac:dyDescent="0.25">
      <c r="B90" s="109"/>
      <c r="C90" s="232" t="str">
        <f>IF('1. Staff Posts and Salaries'!C89="","",'1. Staff Posts and Salaries'!C89)</f>
        <v/>
      </c>
      <c r="D90" s="410" t="str">
        <f>IF('1. Staff Posts and Salaries'!D89="","",'1. Staff Posts and Salaries'!D89)</f>
        <v/>
      </c>
      <c r="E90" s="100" t="str">
        <f>IF('1. Staff Posts and Salaries'!E89="","",'1. Staff Posts and Salaries'!E89)</f>
        <v/>
      </c>
      <c r="F90" s="100" t="str">
        <f>IF('1. Staff Posts and Salaries'!F89="","",'1. Staff Posts and Salaries'!F89)</f>
        <v/>
      </c>
      <c r="G90" s="100" t="str">
        <f>IF('1. Staff Posts and Salaries'!G89="","",'1. Staff Posts and Salaries'!G89)</f>
        <v/>
      </c>
      <c r="H90" s="100" t="str">
        <f>IF('1. Staff Posts and Salaries'!H89="","",'1. Staff Posts and Salaries'!H89)</f>
        <v/>
      </c>
      <c r="I90" s="100" t="str">
        <f>IF('1. Staff Posts and Salaries'!I89="","",'1. Staff Posts and Salaries'!I89)</f>
        <v/>
      </c>
      <c r="J90" s="100" t="str">
        <f>IF('1. Staff Posts and Salaries'!J89="","",'1. Staff Posts and Salaries'!J89)</f>
        <v/>
      </c>
      <c r="K90" s="227">
        <f>IF('1. Staff Posts and Salaries'!O89="","",'1. Staff Posts and Salaries'!O89)</f>
        <v>1</v>
      </c>
      <c r="L90" s="314"/>
      <c r="M90" s="315"/>
      <c r="N90" s="316">
        <f t="shared" si="16"/>
        <v>0</v>
      </c>
      <c r="O90" s="317">
        <f>IFERROR('1. Staff Posts and Salaries'!N89/12*'2. Annual Costs of Staff Posts'!L90*'2. Annual Costs of Staff Posts'!M90*K90,0)</f>
        <v>0</v>
      </c>
      <c r="P90" s="318"/>
      <c r="Q90" s="314"/>
      <c r="R90" s="315"/>
      <c r="S90" s="316">
        <f t="shared" si="17"/>
        <v>0</v>
      </c>
      <c r="T90" s="317">
        <f>IFERROR('1. Staff Posts and Salaries'!N89*(1+SUM(P90))/12*'2. Annual Costs of Staff Posts'!Q90*'2. Annual Costs of Staff Posts'!R90*K90,0)</f>
        <v>0</v>
      </c>
      <c r="U90" s="318"/>
      <c r="V90" s="314"/>
      <c r="W90" s="315"/>
      <c r="X90" s="316">
        <f t="shared" si="3"/>
        <v>0</v>
      </c>
      <c r="Y90" s="317">
        <f>IFERROR('1. Staff Posts and Salaries'!N89*(1+SUM(P90))*(1+SUM(U90))/12*'2. Annual Costs of Staff Posts'!V90*'2. Annual Costs of Staff Posts'!W90*K90,0)</f>
        <v>0</v>
      </c>
      <c r="Z90" s="318"/>
      <c r="AA90" s="314"/>
      <c r="AB90" s="315"/>
      <c r="AC90" s="316">
        <f t="shared" si="4"/>
        <v>0</v>
      </c>
      <c r="AD90" s="317">
        <f>IFERROR('1. Staff Posts and Salaries'!N89*(1+SUM(P90))*(1+SUM(U90))*(1+SUM(Z90))/12*'2. Annual Costs of Staff Posts'!AA90*'2. Annual Costs of Staff Posts'!AB90*K90,0)</f>
        <v>0</v>
      </c>
      <c r="AE90" s="318"/>
      <c r="AF90" s="314"/>
      <c r="AG90" s="315"/>
      <c r="AH90" s="316">
        <f t="shared" si="5"/>
        <v>0</v>
      </c>
      <c r="AI90" s="446">
        <f>IFERROR('1. Staff Posts and Salaries'!N89*(1+SUM(P90))*(1+SUM(U90))*(1+SUM(Z90))*(1+SUM(AE90))/12*'2. Annual Costs of Staff Posts'!AF90*'2. Annual Costs of Staff Posts'!AG90*K90,0)</f>
        <v>0</v>
      </c>
      <c r="AJ90" s="450">
        <f t="shared" si="6"/>
        <v>0</v>
      </c>
      <c r="AK90" s="448">
        <f t="shared" si="7"/>
        <v>0</v>
      </c>
      <c r="AL90" s="252"/>
    </row>
    <row r="91" spans="2:38" s="99" customFormat="1" x14ac:dyDescent="0.25">
      <c r="B91" s="109"/>
      <c r="C91" s="232" t="str">
        <f>IF('1. Staff Posts and Salaries'!C90="","",'1. Staff Posts and Salaries'!C90)</f>
        <v/>
      </c>
      <c r="D91" s="410" t="str">
        <f>IF('1. Staff Posts and Salaries'!D90="","",'1. Staff Posts and Salaries'!D90)</f>
        <v/>
      </c>
      <c r="E91" s="100" t="str">
        <f>IF('1. Staff Posts and Salaries'!E90="","",'1. Staff Posts and Salaries'!E90)</f>
        <v/>
      </c>
      <c r="F91" s="100" t="str">
        <f>IF('1. Staff Posts and Salaries'!F90="","",'1. Staff Posts and Salaries'!F90)</f>
        <v/>
      </c>
      <c r="G91" s="100" t="str">
        <f>IF('1. Staff Posts and Salaries'!G90="","",'1. Staff Posts and Salaries'!G90)</f>
        <v/>
      </c>
      <c r="H91" s="100" t="str">
        <f>IF('1. Staff Posts and Salaries'!H90="","",'1. Staff Posts and Salaries'!H90)</f>
        <v/>
      </c>
      <c r="I91" s="100" t="str">
        <f>IF('1. Staff Posts and Salaries'!I90="","",'1. Staff Posts and Salaries'!I90)</f>
        <v/>
      </c>
      <c r="J91" s="100" t="str">
        <f>IF('1. Staff Posts and Salaries'!J90="","",'1. Staff Posts and Salaries'!J90)</f>
        <v/>
      </c>
      <c r="K91" s="227">
        <f>IF('1. Staff Posts and Salaries'!O90="","",'1. Staff Posts and Salaries'!O90)</f>
        <v>1</v>
      </c>
      <c r="L91" s="314"/>
      <c r="M91" s="315"/>
      <c r="N91" s="316">
        <f t="shared" si="16"/>
        <v>0</v>
      </c>
      <c r="O91" s="317">
        <f>IFERROR('1. Staff Posts and Salaries'!N90/12*'2. Annual Costs of Staff Posts'!L91*'2. Annual Costs of Staff Posts'!M91*K91,0)</f>
        <v>0</v>
      </c>
      <c r="P91" s="318"/>
      <c r="Q91" s="314"/>
      <c r="R91" s="315"/>
      <c r="S91" s="316">
        <f t="shared" si="17"/>
        <v>0</v>
      </c>
      <c r="T91" s="317">
        <f>IFERROR('1. Staff Posts and Salaries'!N90*(1+SUM(P91))/12*'2. Annual Costs of Staff Posts'!Q91*'2. Annual Costs of Staff Posts'!R91*K91,0)</f>
        <v>0</v>
      </c>
      <c r="U91" s="318"/>
      <c r="V91" s="314"/>
      <c r="W91" s="315"/>
      <c r="X91" s="316">
        <f t="shared" si="3"/>
        <v>0</v>
      </c>
      <c r="Y91" s="317">
        <f>IFERROR('1. Staff Posts and Salaries'!N90*(1+SUM(P91))*(1+SUM(U91))/12*'2. Annual Costs of Staff Posts'!V91*'2. Annual Costs of Staff Posts'!W91*K91,0)</f>
        <v>0</v>
      </c>
      <c r="Z91" s="318"/>
      <c r="AA91" s="314"/>
      <c r="AB91" s="315"/>
      <c r="AC91" s="316">
        <f t="shared" si="4"/>
        <v>0</v>
      </c>
      <c r="AD91" s="317">
        <f>IFERROR('1. Staff Posts and Salaries'!N90*(1+SUM(P91))*(1+SUM(U91))*(1+SUM(Z91))/12*'2. Annual Costs of Staff Posts'!AA91*'2. Annual Costs of Staff Posts'!AB91*K91,0)</f>
        <v>0</v>
      </c>
      <c r="AE91" s="318"/>
      <c r="AF91" s="314"/>
      <c r="AG91" s="315"/>
      <c r="AH91" s="316">
        <f t="shared" si="5"/>
        <v>0</v>
      </c>
      <c r="AI91" s="446">
        <f>IFERROR('1. Staff Posts and Salaries'!N90*(1+SUM(P91))*(1+SUM(U91))*(1+SUM(Z91))*(1+SUM(AE91))/12*'2. Annual Costs of Staff Posts'!AF91*'2. Annual Costs of Staff Posts'!AG91*K91,0)</f>
        <v>0</v>
      </c>
      <c r="AJ91" s="450">
        <f t="shared" si="6"/>
        <v>0</v>
      </c>
      <c r="AK91" s="448">
        <f t="shared" si="7"/>
        <v>0</v>
      </c>
      <c r="AL91" s="252"/>
    </row>
    <row r="92" spans="2:38" s="99" customFormat="1" x14ac:dyDescent="0.25">
      <c r="B92" s="109"/>
      <c r="C92" s="232" t="str">
        <f>IF('1. Staff Posts and Salaries'!C91="","",'1. Staff Posts and Salaries'!C91)</f>
        <v/>
      </c>
      <c r="D92" s="410" t="str">
        <f>IF('1. Staff Posts and Salaries'!D91="","",'1. Staff Posts and Salaries'!D91)</f>
        <v/>
      </c>
      <c r="E92" s="100" t="str">
        <f>IF('1. Staff Posts and Salaries'!E91="","",'1. Staff Posts and Salaries'!E91)</f>
        <v/>
      </c>
      <c r="F92" s="100" t="str">
        <f>IF('1. Staff Posts and Salaries'!F91="","",'1. Staff Posts and Salaries'!F91)</f>
        <v/>
      </c>
      <c r="G92" s="100" t="str">
        <f>IF('1. Staff Posts and Salaries'!G91="","",'1. Staff Posts and Salaries'!G91)</f>
        <v/>
      </c>
      <c r="H92" s="100" t="str">
        <f>IF('1. Staff Posts and Salaries'!H91="","",'1. Staff Posts and Salaries'!H91)</f>
        <v/>
      </c>
      <c r="I92" s="100" t="str">
        <f>IF('1. Staff Posts and Salaries'!I91="","",'1. Staff Posts and Salaries'!I91)</f>
        <v/>
      </c>
      <c r="J92" s="100" t="str">
        <f>IF('1. Staff Posts and Salaries'!J91="","",'1. Staff Posts and Salaries'!J91)</f>
        <v/>
      </c>
      <c r="K92" s="227">
        <f>IF('1. Staff Posts and Salaries'!O91="","",'1. Staff Posts and Salaries'!O91)</f>
        <v>1</v>
      </c>
      <c r="L92" s="314"/>
      <c r="M92" s="315"/>
      <c r="N92" s="316">
        <f t="shared" si="16"/>
        <v>0</v>
      </c>
      <c r="O92" s="317">
        <f>IFERROR('1. Staff Posts and Salaries'!N91/12*'2. Annual Costs of Staff Posts'!L92*'2. Annual Costs of Staff Posts'!M92*K92,0)</f>
        <v>0</v>
      </c>
      <c r="P92" s="318"/>
      <c r="Q92" s="314"/>
      <c r="R92" s="315"/>
      <c r="S92" s="316">
        <f t="shared" si="17"/>
        <v>0</v>
      </c>
      <c r="T92" s="317">
        <f>IFERROR('1. Staff Posts and Salaries'!N91*(1+SUM(P92))/12*'2. Annual Costs of Staff Posts'!Q92*'2. Annual Costs of Staff Posts'!R92*K92,0)</f>
        <v>0</v>
      </c>
      <c r="U92" s="318"/>
      <c r="V92" s="314"/>
      <c r="W92" s="315"/>
      <c r="X92" s="316">
        <f t="shared" si="3"/>
        <v>0</v>
      </c>
      <c r="Y92" s="317">
        <f>IFERROR('1. Staff Posts and Salaries'!N91*(1+SUM(P92))*(1+SUM(U92))/12*'2. Annual Costs of Staff Posts'!V92*'2. Annual Costs of Staff Posts'!W92*K92,0)</f>
        <v>0</v>
      </c>
      <c r="Z92" s="318"/>
      <c r="AA92" s="314"/>
      <c r="AB92" s="315"/>
      <c r="AC92" s="316">
        <f t="shared" si="4"/>
        <v>0</v>
      </c>
      <c r="AD92" s="317">
        <f>IFERROR('1. Staff Posts and Salaries'!N91*(1+SUM(P92))*(1+SUM(U92))*(1+SUM(Z92))/12*'2. Annual Costs of Staff Posts'!AA92*'2. Annual Costs of Staff Posts'!AB92*K92,0)</f>
        <v>0</v>
      </c>
      <c r="AE92" s="318"/>
      <c r="AF92" s="314"/>
      <c r="AG92" s="315"/>
      <c r="AH92" s="316">
        <f t="shared" si="5"/>
        <v>0</v>
      </c>
      <c r="AI92" s="446">
        <f>IFERROR('1. Staff Posts and Salaries'!N91*(1+SUM(P92))*(1+SUM(U92))*(1+SUM(Z92))*(1+SUM(AE92))/12*'2. Annual Costs of Staff Posts'!AF92*'2. Annual Costs of Staff Posts'!AG92*K92,0)</f>
        <v>0</v>
      </c>
      <c r="AJ92" s="450">
        <f t="shared" si="6"/>
        <v>0</v>
      </c>
      <c r="AK92" s="448">
        <f t="shared" si="7"/>
        <v>0</v>
      </c>
      <c r="AL92" s="252"/>
    </row>
    <row r="93" spans="2:38" s="99" customFormat="1" x14ac:dyDescent="0.25">
      <c r="B93" s="109"/>
      <c r="C93" s="232" t="str">
        <f>IF('1. Staff Posts and Salaries'!C92="","",'1. Staff Posts and Salaries'!C92)</f>
        <v/>
      </c>
      <c r="D93" s="410" t="str">
        <f>IF('1. Staff Posts and Salaries'!D92="","",'1. Staff Posts and Salaries'!D92)</f>
        <v/>
      </c>
      <c r="E93" s="100" t="str">
        <f>IF('1. Staff Posts and Salaries'!E92="","",'1. Staff Posts and Salaries'!E92)</f>
        <v/>
      </c>
      <c r="F93" s="100" t="str">
        <f>IF('1. Staff Posts and Salaries'!F92="","",'1. Staff Posts and Salaries'!F92)</f>
        <v/>
      </c>
      <c r="G93" s="100" t="str">
        <f>IF('1. Staff Posts and Salaries'!G92="","",'1. Staff Posts and Salaries'!G92)</f>
        <v/>
      </c>
      <c r="H93" s="100" t="str">
        <f>IF('1. Staff Posts and Salaries'!H92="","",'1. Staff Posts and Salaries'!H92)</f>
        <v/>
      </c>
      <c r="I93" s="100" t="str">
        <f>IF('1. Staff Posts and Salaries'!I92="","",'1. Staff Posts and Salaries'!I92)</f>
        <v/>
      </c>
      <c r="J93" s="100" t="str">
        <f>IF('1. Staff Posts and Salaries'!J92="","",'1. Staff Posts and Salaries'!J92)</f>
        <v/>
      </c>
      <c r="K93" s="227">
        <f>IF('1. Staff Posts and Salaries'!O92="","",'1. Staff Posts and Salaries'!O92)</f>
        <v>1</v>
      </c>
      <c r="L93" s="314"/>
      <c r="M93" s="315"/>
      <c r="N93" s="316">
        <f t="shared" si="16"/>
        <v>0</v>
      </c>
      <c r="O93" s="317">
        <f>IFERROR('1. Staff Posts and Salaries'!N92/12*'2. Annual Costs of Staff Posts'!L93*'2. Annual Costs of Staff Posts'!M93*K93,0)</f>
        <v>0</v>
      </c>
      <c r="P93" s="318"/>
      <c r="Q93" s="314"/>
      <c r="R93" s="315"/>
      <c r="S93" s="316">
        <f t="shared" si="17"/>
        <v>0</v>
      </c>
      <c r="T93" s="317">
        <f>IFERROR('1. Staff Posts and Salaries'!N92*(1+SUM(P93))/12*'2. Annual Costs of Staff Posts'!Q93*'2. Annual Costs of Staff Posts'!R93*K93,0)</f>
        <v>0</v>
      </c>
      <c r="U93" s="318"/>
      <c r="V93" s="314"/>
      <c r="W93" s="315"/>
      <c r="X93" s="316">
        <f t="shared" si="3"/>
        <v>0</v>
      </c>
      <c r="Y93" s="317">
        <f>IFERROR('1. Staff Posts and Salaries'!N92*(1+SUM(P93))*(1+SUM(U93))/12*'2. Annual Costs of Staff Posts'!V93*'2. Annual Costs of Staff Posts'!W93*K93,0)</f>
        <v>0</v>
      </c>
      <c r="Z93" s="318"/>
      <c r="AA93" s="314"/>
      <c r="AB93" s="315"/>
      <c r="AC93" s="316">
        <f t="shared" si="4"/>
        <v>0</v>
      </c>
      <c r="AD93" s="317">
        <f>IFERROR('1. Staff Posts and Salaries'!N92*(1+SUM(P93))*(1+SUM(U93))*(1+SUM(Z93))/12*'2. Annual Costs of Staff Posts'!AA93*'2. Annual Costs of Staff Posts'!AB93*K93,0)</f>
        <v>0</v>
      </c>
      <c r="AE93" s="318"/>
      <c r="AF93" s="314"/>
      <c r="AG93" s="315"/>
      <c r="AH93" s="316">
        <f t="shared" si="5"/>
        <v>0</v>
      </c>
      <c r="AI93" s="446">
        <f>IFERROR('1. Staff Posts and Salaries'!N92*(1+SUM(P93))*(1+SUM(U93))*(1+SUM(Z93))*(1+SUM(AE93))/12*'2. Annual Costs of Staff Posts'!AF93*'2. Annual Costs of Staff Posts'!AG93*K93,0)</f>
        <v>0</v>
      </c>
      <c r="AJ93" s="450">
        <f t="shared" si="6"/>
        <v>0</v>
      </c>
      <c r="AK93" s="448">
        <f t="shared" si="7"/>
        <v>0</v>
      </c>
      <c r="AL93" s="252"/>
    </row>
    <row r="94" spans="2:38" s="99" customFormat="1" x14ac:dyDescent="0.25">
      <c r="B94" s="109"/>
      <c r="C94" s="232" t="str">
        <f>IF('1. Staff Posts and Salaries'!C93="","",'1. Staff Posts and Salaries'!C93)</f>
        <v/>
      </c>
      <c r="D94" s="410" t="str">
        <f>IF('1. Staff Posts and Salaries'!D93="","",'1. Staff Posts and Salaries'!D93)</f>
        <v/>
      </c>
      <c r="E94" s="100" t="str">
        <f>IF('1. Staff Posts and Salaries'!E93="","",'1. Staff Posts and Salaries'!E93)</f>
        <v/>
      </c>
      <c r="F94" s="100" t="str">
        <f>IF('1. Staff Posts and Salaries'!F93="","",'1. Staff Posts and Salaries'!F93)</f>
        <v/>
      </c>
      <c r="G94" s="100" t="str">
        <f>IF('1. Staff Posts and Salaries'!G93="","",'1. Staff Posts and Salaries'!G93)</f>
        <v/>
      </c>
      <c r="H94" s="100" t="str">
        <f>IF('1. Staff Posts and Salaries'!H93="","",'1. Staff Posts and Salaries'!H93)</f>
        <v/>
      </c>
      <c r="I94" s="100" t="str">
        <f>IF('1. Staff Posts and Salaries'!I93="","",'1. Staff Posts and Salaries'!I93)</f>
        <v/>
      </c>
      <c r="J94" s="100" t="str">
        <f>IF('1. Staff Posts and Salaries'!J93="","",'1. Staff Posts and Salaries'!J93)</f>
        <v/>
      </c>
      <c r="K94" s="227">
        <f>IF('1. Staff Posts and Salaries'!O93="","",'1. Staff Posts and Salaries'!O93)</f>
        <v>1</v>
      </c>
      <c r="L94" s="314"/>
      <c r="M94" s="315"/>
      <c r="N94" s="316">
        <f t="shared" si="16"/>
        <v>0</v>
      </c>
      <c r="O94" s="317">
        <f>IFERROR('1. Staff Posts and Salaries'!N93/12*'2. Annual Costs of Staff Posts'!L94*'2. Annual Costs of Staff Posts'!M94*K94,0)</f>
        <v>0</v>
      </c>
      <c r="P94" s="318"/>
      <c r="Q94" s="314"/>
      <c r="R94" s="315"/>
      <c r="S94" s="316">
        <f t="shared" si="17"/>
        <v>0</v>
      </c>
      <c r="T94" s="317">
        <f>IFERROR('1. Staff Posts and Salaries'!N93*(1+SUM(P94))/12*'2. Annual Costs of Staff Posts'!Q94*'2. Annual Costs of Staff Posts'!R94*K94,0)</f>
        <v>0</v>
      </c>
      <c r="U94" s="318"/>
      <c r="V94" s="314"/>
      <c r="W94" s="315"/>
      <c r="X94" s="316">
        <f t="shared" si="3"/>
        <v>0</v>
      </c>
      <c r="Y94" s="317">
        <f>IFERROR('1. Staff Posts and Salaries'!N93*(1+SUM(P94))*(1+SUM(U94))/12*'2. Annual Costs of Staff Posts'!V94*'2. Annual Costs of Staff Posts'!W94*K94,0)</f>
        <v>0</v>
      </c>
      <c r="Z94" s="318"/>
      <c r="AA94" s="314"/>
      <c r="AB94" s="315"/>
      <c r="AC94" s="316">
        <f t="shared" si="4"/>
        <v>0</v>
      </c>
      <c r="AD94" s="317">
        <f>IFERROR('1. Staff Posts and Salaries'!N93*(1+SUM(P94))*(1+SUM(U94))*(1+SUM(Z94))/12*'2. Annual Costs of Staff Posts'!AA94*'2. Annual Costs of Staff Posts'!AB94*K94,0)</f>
        <v>0</v>
      </c>
      <c r="AE94" s="318"/>
      <c r="AF94" s="314"/>
      <c r="AG94" s="315"/>
      <c r="AH94" s="316">
        <f t="shared" si="5"/>
        <v>0</v>
      </c>
      <c r="AI94" s="446">
        <f>IFERROR('1. Staff Posts and Salaries'!N93*(1+SUM(P94))*(1+SUM(U94))*(1+SUM(Z94))*(1+SUM(AE94))/12*'2. Annual Costs of Staff Posts'!AF94*'2. Annual Costs of Staff Posts'!AG94*K94,0)</f>
        <v>0</v>
      </c>
      <c r="AJ94" s="450">
        <f t="shared" si="6"/>
        <v>0</v>
      </c>
      <c r="AK94" s="448">
        <f t="shared" si="7"/>
        <v>0</v>
      </c>
      <c r="AL94" s="252"/>
    </row>
    <row r="95" spans="2:38" s="99" customFormat="1" x14ac:dyDescent="0.25">
      <c r="B95" s="109"/>
      <c r="C95" s="232" t="str">
        <f>IF('1. Staff Posts and Salaries'!C94="","",'1. Staff Posts and Salaries'!C94)</f>
        <v/>
      </c>
      <c r="D95" s="410" t="str">
        <f>IF('1. Staff Posts and Salaries'!D94="","",'1. Staff Posts and Salaries'!D94)</f>
        <v/>
      </c>
      <c r="E95" s="100" t="str">
        <f>IF('1. Staff Posts and Salaries'!E94="","",'1. Staff Posts and Salaries'!E94)</f>
        <v/>
      </c>
      <c r="F95" s="100" t="str">
        <f>IF('1. Staff Posts and Salaries'!F94="","",'1. Staff Posts and Salaries'!F94)</f>
        <v/>
      </c>
      <c r="G95" s="100" t="str">
        <f>IF('1. Staff Posts and Salaries'!G94="","",'1. Staff Posts and Salaries'!G94)</f>
        <v/>
      </c>
      <c r="H95" s="100" t="str">
        <f>IF('1. Staff Posts and Salaries'!H94="","",'1. Staff Posts and Salaries'!H94)</f>
        <v/>
      </c>
      <c r="I95" s="100" t="str">
        <f>IF('1. Staff Posts and Salaries'!I94="","",'1. Staff Posts and Salaries'!I94)</f>
        <v/>
      </c>
      <c r="J95" s="100" t="str">
        <f>IF('1. Staff Posts and Salaries'!J94="","",'1. Staff Posts and Salaries'!J94)</f>
        <v/>
      </c>
      <c r="K95" s="227">
        <f>IF('1. Staff Posts and Salaries'!O94="","",'1. Staff Posts and Salaries'!O94)</f>
        <v>1</v>
      </c>
      <c r="L95" s="314"/>
      <c r="M95" s="315"/>
      <c r="N95" s="316">
        <f t="shared" si="16"/>
        <v>0</v>
      </c>
      <c r="O95" s="317">
        <f>IFERROR('1. Staff Posts and Salaries'!N94/12*'2. Annual Costs of Staff Posts'!L95*'2. Annual Costs of Staff Posts'!M95*K95,0)</f>
        <v>0</v>
      </c>
      <c r="P95" s="318"/>
      <c r="Q95" s="314"/>
      <c r="R95" s="315"/>
      <c r="S95" s="316">
        <f t="shared" si="17"/>
        <v>0</v>
      </c>
      <c r="T95" s="317">
        <f>IFERROR('1. Staff Posts and Salaries'!N94*(1+SUM(P95))/12*'2. Annual Costs of Staff Posts'!Q95*'2. Annual Costs of Staff Posts'!R95*K95,0)</f>
        <v>0</v>
      </c>
      <c r="U95" s="318"/>
      <c r="V95" s="314"/>
      <c r="W95" s="315"/>
      <c r="X95" s="316">
        <f t="shared" si="3"/>
        <v>0</v>
      </c>
      <c r="Y95" s="317">
        <f>IFERROR('1. Staff Posts and Salaries'!N94*(1+SUM(P95))*(1+SUM(U95))/12*'2. Annual Costs of Staff Posts'!V95*'2. Annual Costs of Staff Posts'!W95*K95,0)</f>
        <v>0</v>
      </c>
      <c r="Z95" s="318"/>
      <c r="AA95" s="314"/>
      <c r="AB95" s="315"/>
      <c r="AC95" s="316">
        <f t="shared" si="4"/>
        <v>0</v>
      </c>
      <c r="AD95" s="317">
        <f>IFERROR('1. Staff Posts and Salaries'!N94*(1+SUM(P95))*(1+SUM(U95))*(1+SUM(Z95))/12*'2. Annual Costs of Staff Posts'!AA95*'2. Annual Costs of Staff Posts'!AB95*K95,0)</f>
        <v>0</v>
      </c>
      <c r="AE95" s="318"/>
      <c r="AF95" s="314"/>
      <c r="AG95" s="315"/>
      <c r="AH95" s="316">
        <f t="shared" si="5"/>
        <v>0</v>
      </c>
      <c r="AI95" s="446">
        <f>IFERROR('1. Staff Posts and Salaries'!N94*(1+SUM(P95))*(1+SUM(U95))*(1+SUM(Z95))*(1+SUM(AE95))/12*'2. Annual Costs of Staff Posts'!AF95*'2. Annual Costs of Staff Posts'!AG95*K95,0)</f>
        <v>0</v>
      </c>
      <c r="AJ95" s="450">
        <f t="shared" si="6"/>
        <v>0</v>
      </c>
      <c r="AK95" s="448">
        <f t="shared" si="7"/>
        <v>0</v>
      </c>
      <c r="AL95" s="252"/>
    </row>
    <row r="96" spans="2:38" s="99" customFormat="1" x14ac:dyDescent="0.25">
      <c r="B96" s="109"/>
      <c r="C96" s="232" t="str">
        <f>IF('1. Staff Posts and Salaries'!C95="","",'1. Staff Posts and Salaries'!C95)</f>
        <v/>
      </c>
      <c r="D96" s="410" t="str">
        <f>IF('1. Staff Posts and Salaries'!D95="","",'1. Staff Posts and Salaries'!D95)</f>
        <v/>
      </c>
      <c r="E96" s="100" t="str">
        <f>IF('1. Staff Posts and Salaries'!E95="","",'1. Staff Posts and Salaries'!E95)</f>
        <v/>
      </c>
      <c r="F96" s="100" t="str">
        <f>IF('1. Staff Posts and Salaries'!F95="","",'1. Staff Posts and Salaries'!F95)</f>
        <v/>
      </c>
      <c r="G96" s="100" t="str">
        <f>IF('1. Staff Posts and Salaries'!G95="","",'1. Staff Posts and Salaries'!G95)</f>
        <v/>
      </c>
      <c r="H96" s="100" t="str">
        <f>IF('1. Staff Posts and Salaries'!H95="","",'1. Staff Posts and Salaries'!H95)</f>
        <v/>
      </c>
      <c r="I96" s="100" t="str">
        <f>IF('1. Staff Posts and Salaries'!I95="","",'1. Staff Posts and Salaries'!I95)</f>
        <v/>
      </c>
      <c r="J96" s="100" t="str">
        <f>IF('1. Staff Posts and Salaries'!J95="","",'1. Staff Posts and Salaries'!J95)</f>
        <v/>
      </c>
      <c r="K96" s="227">
        <f>IF('1. Staff Posts and Salaries'!O95="","",'1. Staff Posts and Salaries'!O95)</f>
        <v>1</v>
      </c>
      <c r="L96" s="314"/>
      <c r="M96" s="315"/>
      <c r="N96" s="316">
        <f t="shared" si="16"/>
        <v>0</v>
      </c>
      <c r="O96" s="317">
        <f>IFERROR('1. Staff Posts and Salaries'!N95/12*'2. Annual Costs of Staff Posts'!L96*'2. Annual Costs of Staff Posts'!M96*K96,0)</f>
        <v>0</v>
      </c>
      <c r="P96" s="318"/>
      <c r="Q96" s="314"/>
      <c r="R96" s="315"/>
      <c r="S96" s="316">
        <f t="shared" si="17"/>
        <v>0</v>
      </c>
      <c r="T96" s="317">
        <f>IFERROR('1. Staff Posts and Salaries'!N95*(1+SUM(P96))/12*'2. Annual Costs of Staff Posts'!Q96*'2. Annual Costs of Staff Posts'!R96*K96,0)</f>
        <v>0</v>
      </c>
      <c r="U96" s="318"/>
      <c r="V96" s="314"/>
      <c r="W96" s="315"/>
      <c r="X96" s="316">
        <f t="shared" si="3"/>
        <v>0</v>
      </c>
      <c r="Y96" s="317">
        <f>IFERROR('1. Staff Posts and Salaries'!N95*(1+SUM(P96))*(1+SUM(U96))/12*'2. Annual Costs of Staff Posts'!V96*'2. Annual Costs of Staff Posts'!W96*K96,0)</f>
        <v>0</v>
      </c>
      <c r="Z96" s="318"/>
      <c r="AA96" s="314"/>
      <c r="AB96" s="315"/>
      <c r="AC96" s="316">
        <f t="shared" si="4"/>
        <v>0</v>
      </c>
      <c r="AD96" s="317">
        <f>IFERROR('1. Staff Posts and Salaries'!N95*(1+SUM(P96))*(1+SUM(U96))*(1+SUM(Z96))/12*'2. Annual Costs of Staff Posts'!AA96*'2. Annual Costs of Staff Posts'!AB96*K96,0)</f>
        <v>0</v>
      </c>
      <c r="AE96" s="318"/>
      <c r="AF96" s="314"/>
      <c r="AG96" s="315"/>
      <c r="AH96" s="316">
        <f t="shared" si="5"/>
        <v>0</v>
      </c>
      <c r="AI96" s="446">
        <f>IFERROR('1. Staff Posts and Salaries'!N95*(1+SUM(P96))*(1+SUM(U96))*(1+SUM(Z96))*(1+SUM(AE96))/12*'2. Annual Costs of Staff Posts'!AF96*'2. Annual Costs of Staff Posts'!AG96*K96,0)</f>
        <v>0</v>
      </c>
      <c r="AJ96" s="450">
        <f t="shared" si="6"/>
        <v>0</v>
      </c>
      <c r="AK96" s="448">
        <f t="shared" si="7"/>
        <v>0</v>
      </c>
      <c r="AL96" s="252"/>
    </row>
    <row r="97" spans="2:38" s="99" customFormat="1" x14ac:dyDescent="0.25">
      <c r="B97" s="109"/>
      <c r="C97" s="232" t="str">
        <f>IF('1. Staff Posts and Salaries'!C96="","",'1. Staff Posts and Salaries'!C96)</f>
        <v/>
      </c>
      <c r="D97" s="410" t="str">
        <f>IF('1. Staff Posts and Salaries'!D96="","",'1. Staff Posts and Salaries'!D96)</f>
        <v/>
      </c>
      <c r="E97" s="100" t="str">
        <f>IF('1. Staff Posts and Salaries'!E96="","",'1. Staff Posts and Salaries'!E96)</f>
        <v/>
      </c>
      <c r="F97" s="100" t="str">
        <f>IF('1. Staff Posts and Salaries'!F96="","",'1. Staff Posts and Salaries'!F96)</f>
        <v/>
      </c>
      <c r="G97" s="100" t="str">
        <f>IF('1. Staff Posts and Salaries'!G96="","",'1. Staff Posts and Salaries'!G96)</f>
        <v/>
      </c>
      <c r="H97" s="100" t="str">
        <f>IF('1. Staff Posts and Salaries'!H96="","",'1. Staff Posts and Salaries'!H96)</f>
        <v/>
      </c>
      <c r="I97" s="100" t="str">
        <f>IF('1. Staff Posts and Salaries'!I96="","",'1. Staff Posts and Salaries'!I96)</f>
        <v/>
      </c>
      <c r="J97" s="100" t="str">
        <f>IF('1. Staff Posts and Salaries'!J96="","",'1. Staff Posts and Salaries'!J96)</f>
        <v/>
      </c>
      <c r="K97" s="227">
        <f>IF('1. Staff Posts and Salaries'!O96="","",'1. Staff Posts and Salaries'!O96)</f>
        <v>1</v>
      </c>
      <c r="L97" s="314"/>
      <c r="M97" s="315"/>
      <c r="N97" s="316">
        <f t="shared" si="16"/>
        <v>0</v>
      </c>
      <c r="O97" s="317">
        <f>IFERROR('1. Staff Posts and Salaries'!N96/12*'2. Annual Costs of Staff Posts'!L97*'2. Annual Costs of Staff Posts'!M97*K97,0)</f>
        <v>0</v>
      </c>
      <c r="P97" s="318"/>
      <c r="Q97" s="314"/>
      <c r="R97" s="315"/>
      <c r="S97" s="316">
        <f t="shared" si="17"/>
        <v>0</v>
      </c>
      <c r="T97" s="317">
        <f>IFERROR('1. Staff Posts and Salaries'!N96*(1+SUM(P97))/12*'2. Annual Costs of Staff Posts'!Q97*'2. Annual Costs of Staff Posts'!R97*K97,0)</f>
        <v>0</v>
      </c>
      <c r="U97" s="318"/>
      <c r="V97" s="314"/>
      <c r="W97" s="315"/>
      <c r="X97" s="316">
        <f t="shared" si="3"/>
        <v>0</v>
      </c>
      <c r="Y97" s="317">
        <f>IFERROR('1. Staff Posts and Salaries'!N96*(1+SUM(P97))*(1+SUM(U97))/12*'2. Annual Costs of Staff Posts'!V97*'2. Annual Costs of Staff Posts'!W97*K97,0)</f>
        <v>0</v>
      </c>
      <c r="Z97" s="318"/>
      <c r="AA97" s="314"/>
      <c r="AB97" s="315"/>
      <c r="AC97" s="316">
        <f t="shared" si="4"/>
        <v>0</v>
      </c>
      <c r="AD97" s="317">
        <f>IFERROR('1. Staff Posts and Salaries'!N96*(1+SUM(P97))*(1+SUM(U97))*(1+SUM(Z97))/12*'2. Annual Costs of Staff Posts'!AA97*'2. Annual Costs of Staff Posts'!AB97*K97,0)</f>
        <v>0</v>
      </c>
      <c r="AE97" s="318"/>
      <c r="AF97" s="314"/>
      <c r="AG97" s="315"/>
      <c r="AH97" s="316">
        <f t="shared" si="5"/>
        <v>0</v>
      </c>
      <c r="AI97" s="446">
        <f>IFERROR('1. Staff Posts and Salaries'!N96*(1+SUM(P97))*(1+SUM(U97))*(1+SUM(Z97))*(1+SUM(AE97))/12*'2. Annual Costs of Staff Posts'!AF97*'2. Annual Costs of Staff Posts'!AG97*K97,0)</f>
        <v>0</v>
      </c>
      <c r="AJ97" s="450">
        <f t="shared" si="6"/>
        <v>0</v>
      </c>
      <c r="AK97" s="448">
        <f t="shared" si="7"/>
        <v>0</v>
      </c>
      <c r="AL97" s="252"/>
    </row>
    <row r="98" spans="2:38" s="99" customFormat="1" x14ac:dyDescent="0.25">
      <c r="B98" s="109"/>
      <c r="C98" s="232" t="str">
        <f>IF('1. Staff Posts and Salaries'!C97="","",'1. Staff Posts and Salaries'!C97)</f>
        <v/>
      </c>
      <c r="D98" s="410" t="str">
        <f>IF('1. Staff Posts and Salaries'!D97="","",'1. Staff Posts and Salaries'!D97)</f>
        <v/>
      </c>
      <c r="E98" s="100" t="str">
        <f>IF('1. Staff Posts and Salaries'!E97="","",'1. Staff Posts and Salaries'!E97)</f>
        <v/>
      </c>
      <c r="F98" s="100" t="str">
        <f>IF('1. Staff Posts and Salaries'!F97="","",'1. Staff Posts and Salaries'!F97)</f>
        <v/>
      </c>
      <c r="G98" s="100" t="str">
        <f>IF('1. Staff Posts and Salaries'!G97="","",'1. Staff Posts and Salaries'!G97)</f>
        <v/>
      </c>
      <c r="H98" s="100" t="str">
        <f>IF('1. Staff Posts and Salaries'!H97="","",'1. Staff Posts and Salaries'!H97)</f>
        <v/>
      </c>
      <c r="I98" s="100" t="str">
        <f>IF('1. Staff Posts and Salaries'!I97="","",'1. Staff Posts and Salaries'!I97)</f>
        <v/>
      </c>
      <c r="J98" s="100" t="str">
        <f>IF('1. Staff Posts and Salaries'!J97="","",'1. Staff Posts and Salaries'!J97)</f>
        <v/>
      </c>
      <c r="K98" s="227">
        <f>IF('1. Staff Posts and Salaries'!O97="","",'1. Staff Posts and Salaries'!O97)</f>
        <v>1</v>
      </c>
      <c r="L98" s="314"/>
      <c r="M98" s="315"/>
      <c r="N98" s="316">
        <f t="shared" si="16"/>
        <v>0</v>
      </c>
      <c r="O98" s="317">
        <f>IFERROR('1. Staff Posts and Salaries'!N97/12*'2. Annual Costs of Staff Posts'!L98*'2. Annual Costs of Staff Posts'!M98*K98,0)</f>
        <v>0</v>
      </c>
      <c r="P98" s="318"/>
      <c r="Q98" s="314"/>
      <c r="R98" s="315"/>
      <c r="S98" s="316">
        <f t="shared" si="17"/>
        <v>0</v>
      </c>
      <c r="T98" s="317">
        <f>IFERROR('1. Staff Posts and Salaries'!N97*(1+SUM(P98))/12*'2. Annual Costs of Staff Posts'!Q98*'2. Annual Costs of Staff Posts'!R98*K98,0)</f>
        <v>0</v>
      </c>
      <c r="U98" s="318"/>
      <c r="V98" s="314"/>
      <c r="W98" s="315"/>
      <c r="X98" s="316">
        <f t="shared" si="3"/>
        <v>0</v>
      </c>
      <c r="Y98" s="317">
        <f>IFERROR('1. Staff Posts and Salaries'!N97*(1+SUM(P98))*(1+SUM(U98))/12*'2. Annual Costs of Staff Posts'!V98*'2. Annual Costs of Staff Posts'!W98*K98,0)</f>
        <v>0</v>
      </c>
      <c r="Z98" s="318"/>
      <c r="AA98" s="314"/>
      <c r="AB98" s="315"/>
      <c r="AC98" s="316">
        <f t="shared" si="4"/>
        <v>0</v>
      </c>
      <c r="AD98" s="317">
        <f>IFERROR('1. Staff Posts and Salaries'!N97*(1+SUM(P98))*(1+SUM(U98))*(1+SUM(Z98))/12*'2. Annual Costs of Staff Posts'!AA98*'2. Annual Costs of Staff Posts'!AB98*K98,0)</f>
        <v>0</v>
      </c>
      <c r="AE98" s="318"/>
      <c r="AF98" s="314"/>
      <c r="AG98" s="315"/>
      <c r="AH98" s="316">
        <f t="shared" si="5"/>
        <v>0</v>
      </c>
      <c r="AI98" s="446">
        <f>IFERROR('1. Staff Posts and Salaries'!N97*(1+SUM(P98))*(1+SUM(U98))*(1+SUM(Z98))*(1+SUM(AE98))/12*'2. Annual Costs of Staff Posts'!AF98*'2. Annual Costs of Staff Posts'!AG98*K98,0)</f>
        <v>0</v>
      </c>
      <c r="AJ98" s="450">
        <f t="shared" si="6"/>
        <v>0</v>
      </c>
      <c r="AK98" s="448">
        <f t="shared" si="7"/>
        <v>0</v>
      </c>
      <c r="AL98" s="252"/>
    </row>
    <row r="99" spans="2:38" s="99" customFormat="1" x14ac:dyDescent="0.25">
      <c r="B99" s="109"/>
      <c r="C99" s="232" t="str">
        <f>IF('1. Staff Posts and Salaries'!C98="","",'1. Staff Posts and Salaries'!C98)</f>
        <v/>
      </c>
      <c r="D99" s="410" t="str">
        <f>IF('1. Staff Posts and Salaries'!D98="","",'1. Staff Posts and Salaries'!D98)</f>
        <v/>
      </c>
      <c r="E99" s="100" t="str">
        <f>IF('1. Staff Posts and Salaries'!E98="","",'1. Staff Posts and Salaries'!E98)</f>
        <v/>
      </c>
      <c r="F99" s="100" t="str">
        <f>IF('1. Staff Posts and Salaries'!F98="","",'1. Staff Posts and Salaries'!F98)</f>
        <v/>
      </c>
      <c r="G99" s="100" t="str">
        <f>IF('1. Staff Posts and Salaries'!G98="","",'1. Staff Posts and Salaries'!G98)</f>
        <v/>
      </c>
      <c r="H99" s="100" t="str">
        <f>IF('1. Staff Posts and Salaries'!H98="","",'1. Staff Posts and Salaries'!H98)</f>
        <v/>
      </c>
      <c r="I99" s="100" t="str">
        <f>IF('1. Staff Posts and Salaries'!I98="","",'1. Staff Posts and Salaries'!I98)</f>
        <v/>
      </c>
      <c r="J99" s="100" t="str">
        <f>IF('1. Staff Posts and Salaries'!J98="","",'1. Staff Posts and Salaries'!J98)</f>
        <v/>
      </c>
      <c r="K99" s="227">
        <f>IF('1. Staff Posts and Salaries'!O98="","",'1. Staff Posts and Salaries'!O98)</f>
        <v>1</v>
      </c>
      <c r="L99" s="314"/>
      <c r="M99" s="315"/>
      <c r="N99" s="316">
        <f t="shared" si="16"/>
        <v>0</v>
      </c>
      <c r="O99" s="317">
        <f>IFERROR('1. Staff Posts and Salaries'!N98/12*'2. Annual Costs of Staff Posts'!L99*'2. Annual Costs of Staff Posts'!M99*K99,0)</f>
        <v>0</v>
      </c>
      <c r="P99" s="318"/>
      <c r="Q99" s="314"/>
      <c r="R99" s="315"/>
      <c r="S99" s="316">
        <f t="shared" si="17"/>
        <v>0</v>
      </c>
      <c r="T99" s="317">
        <f>IFERROR('1. Staff Posts and Salaries'!N98*(1+SUM(P99))/12*'2. Annual Costs of Staff Posts'!Q99*'2. Annual Costs of Staff Posts'!R99*K99,0)</f>
        <v>0</v>
      </c>
      <c r="U99" s="318"/>
      <c r="V99" s="314"/>
      <c r="W99" s="315"/>
      <c r="X99" s="316">
        <f t="shared" si="3"/>
        <v>0</v>
      </c>
      <c r="Y99" s="317">
        <f>IFERROR('1. Staff Posts and Salaries'!N98*(1+SUM(P99))*(1+SUM(U99))/12*'2. Annual Costs of Staff Posts'!V99*'2. Annual Costs of Staff Posts'!W99*K99,0)</f>
        <v>0</v>
      </c>
      <c r="Z99" s="318"/>
      <c r="AA99" s="314"/>
      <c r="AB99" s="315"/>
      <c r="AC99" s="316">
        <f t="shared" si="4"/>
        <v>0</v>
      </c>
      <c r="AD99" s="317">
        <f>IFERROR('1. Staff Posts and Salaries'!N98*(1+SUM(P99))*(1+SUM(U99))*(1+SUM(Z99))/12*'2. Annual Costs of Staff Posts'!AA99*'2. Annual Costs of Staff Posts'!AB99*K99,0)</f>
        <v>0</v>
      </c>
      <c r="AE99" s="318"/>
      <c r="AF99" s="314"/>
      <c r="AG99" s="315"/>
      <c r="AH99" s="316">
        <f t="shared" si="5"/>
        <v>0</v>
      </c>
      <c r="AI99" s="446">
        <f>IFERROR('1. Staff Posts and Salaries'!N98*(1+SUM(P99))*(1+SUM(U99))*(1+SUM(Z99))*(1+SUM(AE99))/12*'2. Annual Costs of Staff Posts'!AF99*'2. Annual Costs of Staff Posts'!AG99*K99,0)</f>
        <v>0</v>
      </c>
      <c r="AJ99" s="450">
        <f t="shared" si="6"/>
        <v>0</v>
      </c>
      <c r="AK99" s="448">
        <f t="shared" si="7"/>
        <v>0</v>
      </c>
      <c r="AL99" s="252"/>
    </row>
    <row r="100" spans="2:38" s="99" customFormat="1" x14ac:dyDescent="0.25">
      <c r="B100" s="109"/>
      <c r="C100" s="232" t="str">
        <f>IF('1. Staff Posts and Salaries'!C99="","",'1. Staff Posts and Salaries'!C99)</f>
        <v/>
      </c>
      <c r="D100" s="410" t="str">
        <f>IF('1. Staff Posts and Salaries'!D99="","",'1. Staff Posts and Salaries'!D99)</f>
        <v/>
      </c>
      <c r="E100" s="100" t="str">
        <f>IF('1. Staff Posts and Salaries'!E99="","",'1. Staff Posts and Salaries'!E99)</f>
        <v/>
      </c>
      <c r="F100" s="100" t="str">
        <f>IF('1. Staff Posts and Salaries'!F99="","",'1. Staff Posts and Salaries'!F99)</f>
        <v/>
      </c>
      <c r="G100" s="100" t="str">
        <f>IF('1. Staff Posts and Salaries'!G99="","",'1. Staff Posts and Salaries'!G99)</f>
        <v/>
      </c>
      <c r="H100" s="100" t="str">
        <f>IF('1. Staff Posts and Salaries'!H99="","",'1. Staff Posts and Salaries'!H99)</f>
        <v/>
      </c>
      <c r="I100" s="100" t="str">
        <f>IF('1. Staff Posts and Salaries'!I99="","",'1. Staff Posts and Salaries'!I99)</f>
        <v/>
      </c>
      <c r="J100" s="100" t="str">
        <f>IF('1. Staff Posts and Salaries'!J99="","",'1. Staff Posts and Salaries'!J99)</f>
        <v/>
      </c>
      <c r="K100" s="227">
        <f>IF('1. Staff Posts and Salaries'!O99="","",'1. Staff Posts and Salaries'!O99)</f>
        <v>1</v>
      </c>
      <c r="L100" s="314"/>
      <c r="M100" s="315"/>
      <c r="N100" s="316">
        <f t="shared" si="16"/>
        <v>0</v>
      </c>
      <c r="O100" s="317">
        <f>IFERROR('1. Staff Posts and Salaries'!N99/12*'2. Annual Costs of Staff Posts'!L100*'2. Annual Costs of Staff Posts'!M100*K100,0)</f>
        <v>0</v>
      </c>
      <c r="P100" s="318"/>
      <c r="Q100" s="314"/>
      <c r="R100" s="315"/>
      <c r="S100" s="316">
        <f t="shared" si="17"/>
        <v>0</v>
      </c>
      <c r="T100" s="317">
        <f>IFERROR('1. Staff Posts and Salaries'!N99*(1+SUM(P100))/12*'2. Annual Costs of Staff Posts'!Q100*'2. Annual Costs of Staff Posts'!R100*K100,0)</f>
        <v>0</v>
      </c>
      <c r="U100" s="318"/>
      <c r="V100" s="314"/>
      <c r="W100" s="315"/>
      <c r="X100" s="316">
        <f t="shared" si="3"/>
        <v>0</v>
      </c>
      <c r="Y100" s="317">
        <f>IFERROR('1. Staff Posts and Salaries'!N99*(1+SUM(P100))*(1+SUM(U100))/12*'2. Annual Costs of Staff Posts'!V100*'2. Annual Costs of Staff Posts'!W100*K100,0)</f>
        <v>0</v>
      </c>
      <c r="Z100" s="318"/>
      <c r="AA100" s="314"/>
      <c r="AB100" s="315"/>
      <c r="AC100" s="316">
        <f t="shared" si="4"/>
        <v>0</v>
      </c>
      <c r="AD100" s="317">
        <f>IFERROR('1. Staff Posts and Salaries'!N99*(1+SUM(P100))*(1+SUM(U100))*(1+SUM(Z100))/12*'2. Annual Costs of Staff Posts'!AA100*'2. Annual Costs of Staff Posts'!AB100*K100,0)</f>
        <v>0</v>
      </c>
      <c r="AE100" s="318"/>
      <c r="AF100" s="314"/>
      <c r="AG100" s="315"/>
      <c r="AH100" s="316">
        <f t="shared" si="5"/>
        <v>0</v>
      </c>
      <c r="AI100" s="446">
        <f>IFERROR('1. Staff Posts and Salaries'!N99*(1+SUM(P100))*(1+SUM(U100))*(1+SUM(Z100))*(1+SUM(AE100))/12*'2. Annual Costs of Staff Posts'!AF100*'2. Annual Costs of Staff Posts'!AG100*K100,0)</f>
        <v>0</v>
      </c>
      <c r="AJ100" s="450">
        <f t="shared" si="6"/>
        <v>0</v>
      </c>
      <c r="AK100" s="448">
        <f t="shared" si="7"/>
        <v>0</v>
      </c>
      <c r="AL100" s="252"/>
    </row>
    <row r="101" spans="2:38" s="99" customFormat="1" x14ac:dyDescent="0.25">
      <c r="B101" s="109"/>
      <c r="C101" s="232" t="str">
        <f>IF('1. Staff Posts and Salaries'!C100="","",'1. Staff Posts and Salaries'!C100)</f>
        <v/>
      </c>
      <c r="D101" s="410" t="str">
        <f>IF('1. Staff Posts and Salaries'!D100="","",'1. Staff Posts and Salaries'!D100)</f>
        <v/>
      </c>
      <c r="E101" s="100" t="str">
        <f>IF('1. Staff Posts and Salaries'!E100="","",'1. Staff Posts and Salaries'!E100)</f>
        <v/>
      </c>
      <c r="F101" s="100" t="str">
        <f>IF('1. Staff Posts and Salaries'!F100="","",'1. Staff Posts and Salaries'!F100)</f>
        <v/>
      </c>
      <c r="G101" s="100" t="str">
        <f>IF('1. Staff Posts and Salaries'!G100="","",'1. Staff Posts and Salaries'!G100)</f>
        <v/>
      </c>
      <c r="H101" s="100" t="str">
        <f>IF('1. Staff Posts and Salaries'!H100="","",'1. Staff Posts and Salaries'!H100)</f>
        <v/>
      </c>
      <c r="I101" s="100" t="str">
        <f>IF('1. Staff Posts and Salaries'!I100="","",'1. Staff Posts and Salaries'!I100)</f>
        <v/>
      </c>
      <c r="J101" s="100" t="str">
        <f>IF('1. Staff Posts and Salaries'!J100="","",'1. Staff Posts and Salaries'!J100)</f>
        <v/>
      </c>
      <c r="K101" s="227">
        <f>IF('1. Staff Posts and Salaries'!O100="","",'1. Staff Posts and Salaries'!O100)</f>
        <v>1</v>
      </c>
      <c r="L101" s="314"/>
      <c r="M101" s="315"/>
      <c r="N101" s="316">
        <f t="shared" si="16"/>
        <v>0</v>
      </c>
      <c r="O101" s="317">
        <f>IFERROR('1. Staff Posts and Salaries'!N100/12*'2. Annual Costs of Staff Posts'!L101*'2. Annual Costs of Staff Posts'!M101*K101,0)</f>
        <v>0</v>
      </c>
      <c r="P101" s="318"/>
      <c r="Q101" s="314"/>
      <c r="R101" s="315"/>
      <c r="S101" s="316">
        <f t="shared" si="17"/>
        <v>0</v>
      </c>
      <c r="T101" s="317">
        <f>IFERROR('1. Staff Posts and Salaries'!N100*(1+SUM(P101))/12*'2. Annual Costs of Staff Posts'!Q101*'2. Annual Costs of Staff Posts'!R101*K101,0)</f>
        <v>0</v>
      </c>
      <c r="U101" s="318"/>
      <c r="V101" s="314"/>
      <c r="W101" s="315"/>
      <c r="X101" s="316">
        <f t="shared" si="3"/>
        <v>0</v>
      </c>
      <c r="Y101" s="317">
        <f>IFERROR('1. Staff Posts and Salaries'!N100*(1+SUM(P101))*(1+SUM(U101))/12*'2. Annual Costs of Staff Posts'!V101*'2. Annual Costs of Staff Posts'!W101*K101,0)</f>
        <v>0</v>
      </c>
      <c r="Z101" s="318"/>
      <c r="AA101" s="314"/>
      <c r="AB101" s="315"/>
      <c r="AC101" s="316">
        <f t="shared" si="4"/>
        <v>0</v>
      </c>
      <c r="AD101" s="317">
        <f>IFERROR('1. Staff Posts and Salaries'!N100*(1+SUM(P101))*(1+SUM(U101))*(1+SUM(Z101))/12*'2. Annual Costs of Staff Posts'!AA101*'2. Annual Costs of Staff Posts'!AB101*K101,0)</f>
        <v>0</v>
      </c>
      <c r="AE101" s="318"/>
      <c r="AF101" s="314"/>
      <c r="AG101" s="315"/>
      <c r="AH101" s="316">
        <f t="shared" si="5"/>
        <v>0</v>
      </c>
      <c r="AI101" s="446">
        <f>IFERROR('1. Staff Posts and Salaries'!N100*(1+SUM(P101))*(1+SUM(U101))*(1+SUM(Z101))*(1+SUM(AE101))/12*'2. Annual Costs of Staff Posts'!AF101*'2. Annual Costs of Staff Posts'!AG101*K101,0)</f>
        <v>0</v>
      </c>
      <c r="AJ101" s="450">
        <f t="shared" si="6"/>
        <v>0</v>
      </c>
      <c r="AK101" s="448">
        <f t="shared" si="7"/>
        <v>0</v>
      </c>
      <c r="AL101" s="252"/>
    </row>
    <row r="102" spans="2:38" s="99" customFormat="1" x14ac:dyDescent="0.25">
      <c r="B102" s="109"/>
      <c r="C102" s="232" t="str">
        <f>IF('1. Staff Posts and Salaries'!C101="","",'1. Staff Posts and Salaries'!C101)</f>
        <v/>
      </c>
      <c r="D102" s="410" t="str">
        <f>IF('1. Staff Posts and Salaries'!D101="","",'1. Staff Posts and Salaries'!D101)</f>
        <v/>
      </c>
      <c r="E102" s="100" t="str">
        <f>IF('1. Staff Posts and Salaries'!E101="","",'1. Staff Posts and Salaries'!E101)</f>
        <v/>
      </c>
      <c r="F102" s="100" t="str">
        <f>IF('1. Staff Posts and Salaries'!F101="","",'1. Staff Posts and Salaries'!F101)</f>
        <v/>
      </c>
      <c r="G102" s="100" t="str">
        <f>IF('1. Staff Posts and Salaries'!G101="","",'1. Staff Posts and Salaries'!G101)</f>
        <v/>
      </c>
      <c r="H102" s="100" t="str">
        <f>IF('1. Staff Posts and Salaries'!H101="","",'1. Staff Posts and Salaries'!H101)</f>
        <v/>
      </c>
      <c r="I102" s="100" t="str">
        <f>IF('1. Staff Posts and Salaries'!I101="","",'1. Staff Posts and Salaries'!I101)</f>
        <v/>
      </c>
      <c r="J102" s="100" t="str">
        <f>IF('1. Staff Posts and Salaries'!J101="","",'1. Staff Posts and Salaries'!J101)</f>
        <v/>
      </c>
      <c r="K102" s="227">
        <f>IF('1. Staff Posts and Salaries'!O101="","",'1. Staff Posts and Salaries'!O101)</f>
        <v>1</v>
      </c>
      <c r="L102" s="314"/>
      <c r="M102" s="315"/>
      <c r="N102" s="316">
        <f t="shared" si="16"/>
        <v>0</v>
      </c>
      <c r="O102" s="317">
        <f>IFERROR('1. Staff Posts and Salaries'!N101/12*'2. Annual Costs of Staff Posts'!L102*'2. Annual Costs of Staff Posts'!M102*K102,0)</f>
        <v>0</v>
      </c>
      <c r="P102" s="318"/>
      <c r="Q102" s="314"/>
      <c r="R102" s="315"/>
      <c r="S102" s="316">
        <f t="shared" si="17"/>
        <v>0</v>
      </c>
      <c r="T102" s="317">
        <f>IFERROR('1. Staff Posts and Salaries'!N101*(1+SUM(P102))/12*'2. Annual Costs of Staff Posts'!Q102*'2. Annual Costs of Staff Posts'!R102*K102,0)</f>
        <v>0</v>
      </c>
      <c r="U102" s="318"/>
      <c r="V102" s="314"/>
      <c r="W102" s="315"/>
      <c r="X102" s="316">
        <f t="shared" si="3"/>
        <v>0</v>
      </c>
      <c r="Y102" s="317">
        <f>IFERROR('1. Staff Posts and Salaries'!N101*(1+SUM(P102))*(1+SUM(U102))/12*'2. Annual Costs of Staff Posts'!V102*'2. Annual Costs of Staff Posts'!W102*K102,0)</f>
        <v>0</v>
      </c>
      <c r="Z102" s="318"/>
      <c r="AA102" s="314"/>
      <c r="AB102" s="315"/>
      <c r="AC102" s="316">
        <f t="shared" si="4"/>
        <v>0</v>
      </c>
      <c r="AD102" s="317">
        <f>IFERROR('1. Staff Posts and Salaries'!N101*(1+SUM(P102))*(1+SUM(U102))*(1+SUM(Z102))/12*'2. Annual Costs of Staff Posts'!AA102*'2. Annual Costs of Staff Posts'!AB102*K102,0)</f>
        <v>0</v>
      </c>
      <c r="AE102" s="318"/>
      <c r="AF102" s="314"/>
      <c r="AG102" s="315"/>
      <c r="AH102" s="316">
        <f t="shared" si="5"/>
        <v>0</v>
      </c>
      <c r="AI102" s="446">
        <f>IFERROR('1. Staff Posts and Salaries'!N101*(1+SUM(P102))*(1+SUM(U102))*(1+SUM(Z102))*(1+SUM(AE102))/12*'2. Annual Costs of Staff Posts'!AF102*'2. Annual Costs of Staff Posts'!AG102*K102,0)</f>
        <v>0</v>
      </c>
      <c r="AJ102" s="450">
        <f t="shared" si="6"/>
        <v>0</v>
      </c>
      <c r="AK102" s="448">
        <f t="shared" si="7"/>
        <v>0</v>
      </c>
      <c r="AL102" s="252"/>
    </row>
    <row r="103" spans="2:38" s="99" customFormat="1" x14ac:dyDescent="0.25">
      <c r="B103" s="109"/>
      <c r="C103" s="232" t="str">
        <f>IF('1. Staff Posts and Salaries'!C102="","",'1. Staff Posts and Salaries'!C102)</f>
        <v/>
      </c>
      <c r="D103" s="410" t="str">
        <f>IF('1. Staff Posts and Salaries'!D102="","",'1. Staff Posts and Salaries'!D102)</f>
        <v/>
      </c>
      <c r="E103" s="100" t="str">
        <f>IF('1. Staff Posts and Salaries'!E102="","",'1. Staff Posts and Salaries'!E102)</f>
        <v/>
      </c>
      <c r="F103" s="100" t="str">
        <f>IF('1. Staff Posts and Salaries'!F102="","",'1. Staff Posts and Salaries'!F102)</f>
        <v/>
      </c>
      <c r="G103" s="100" t="str">
        <f>IF('1. Staff Posts and Salaries'!G102="","",'1. Staff Posts and Salaries'!G102)</f>
        <v/>
      </c>
      <c r="H103" s="100" t="str">
        <f>IF('1. Staff Posts and Salaries'!H102="","",'1. Staff Posts and Salaries'!H102)</f>
        <v/>
      </c>
      <c r="I103" s="100" t="str">
        <f>IF('1. Staff Posts and Salaries'!I102="","",'1. Staff Posts and Salaries'!I102)</f>
        <v/>
      </c>
      <c r="J103" s="100" t="str">
        <f>IF('1. Staff Posts and Salaries'!J102="","",'1. Staff Posts and Salaries'!J102)</f>
        <v/>
      </c>
      <c r="K103" s="227">
        <f>IF('1. Staff Posts and Salaries'!O102="","",'1. Staff Posts and Salaries'!O102)</f>
        <v>1</v>
      </c>
      <c r="L103" s="314"/>
      <c r="M103" s="315"/>
      <c r="N103" s="316">
        <f t="shared" si="16"/>
        <v>0</v>
      </c>
      <c r="O103" s="317">
        <f>IFERROR('1. Staff Posts and Salaries'!N102/12*'2. Annual Costs of Staff Posts'!L103*'2. Annual Costs of Staff Posts'!M103*K103,0)</f>
        <v>0</v>
      </c>
      <c r="P103" s="318"/>
      <c r="Q103" s="314"/>
      <c r="R103" s="315"/>
      <c r="S103" s="316">
        <f t="shared" si="17"/>
        <v>0</v>
      </c>
      <c r="T103" s="317">
        <f>IFERROR('1. Staff Posts and Salaries'!N102*(1+SUM(P103))/12*'2. Annual Costs of Staff Posts'!Q103*'2. Annual Costs of Staff Posts'!R103*K103,0)</f>
        <v>0</v>
      </c>
      <c r="U103" s="318"/>
      <c r="V103" s="314"/>
      <c r="W103" s="315"/>
      <c r="X103" s="316">
        <f t="shared" si="3"/>
        <v>0</v>
      </c>
      <c r="Y103" s="317">
        <f>IFERROR('1. Staff Posts and Salaries'!N102*(1+SUM(P103))*(1+SUM(U103))/12*'2. Annual Costs of Staff Posts'!V103*'2. Annual Costs of Staff Posts'!W103*K103,0)</f>
        <v>0</v>
      </c>
      <c r="Z103" s="318"/>
      <c r="AA103" s="314"/>
      <c r="AB103" s="315"/>
      <c r="AC103" s="316">
        <f t="shared" si="4"/>
        <v>0</v>
      </c>
      <c r="AD103" s="317">
        <f>IFERROR('1. Staff Posts and Salaries'!N102*(1+SUM(P103))*(1+SUM(U103))*(1+SUM(Z103))/12*'2. Annual Costs of Staff Posts'!AA103*'2. Annual Costs of Staff Posts'!AB103*K103,0)</f>
        <v>0</v>
      </c>
      <c r="AE103" s="318"/>
      <c r="AF103" s="314"/>
      <c r="AG103" s="315"/>
      <c r="AH103" s="316">
        <f t="shared" si="5"/>
        <v>0</v>
      </c>
      <c r="AI103" s="446">
        <f>IFERROR('1. Staff Posts and Salaries'!N102*(1+SUM(P103))*(1+SUM(U103))*(1+SUM(Z103))*(1+SUM(AE103))/12*'2. Annual Costs of Staff Posts'!AF103*'2. Annual Costs of Staff Posts'!AG103*K103,0)</f>
        <v>0</v>
      </c>
      <c r="AJ103" s="450">
        <f t="shared" si="6"/>
        <v>0</v>
      </c>
      <c r="AK103" s="448">
        <f t="shared" si="7"/>
        <v>0</v>
      </c>
      <c r="AL103" s="252"/>
    </row>
    <row r="104" spans="2:38" s="99" customFormat="1" x14ac:dyDescent="0.25">
      <c r="B104" s="109"/>
      <c r="C104" s="232" t="str">
        <f>IF('1. Staff Posts and Salaries'!C103="","",'1. Staff Posts and Salaries'!C103)</f>
        <v/>
      </c>
      <c r="D104" s="410" t="str">
        <f>IF('1. Staff Posts and Salaries'!D103="","",'1. Staff Posts and Salaries'!D103)</f>
        <v/>
      </c>
      <c r="E104" s="100" t="str">
        <f>IF('1. Staff Posts and Salaries'!E103="","",'1. Staff Posts and Salaries'!E103)</f>
        <v/>
      </c>
      <c r="F104" s="100" t="str">
        <f>IF('1. Staff Posts and Salaries'!F103="","",'1. Staff Posts and Salaries'!F103)</f>
        <v/>
      </c>
      <c r="G104" s="100" t="str">
        <f>IF('1. Staff Posts and Salaries'!G103="","",'1. Staff Posts and Salaries'!G103)</f>
        <v/>
      </c>
      <c r="H104" s="100" t="str">
        <f>IF('1. Staff Posts and Salaries'!H103="","",'1. Staff Posts and Salaries'!H103)</f>
        <v/>
      </c>
      <c r="I104" s="100" t="str">
        <f>IF('1. Staff Posts and Salaries'!I103="","",'1. Staff Posts and Salaries'!I103)</f>
        <v/>
      </c>
      <c r="J104" s="100" t="str">
        <f>IF('1. Staff Posts and Salaries'!J103="","",'1. Staff Posts and Salaries'!J103)</f>
        <v/>
      </c>
      <c r="K104" s="227">
        <f>IF('1. Staff Posts and Salaries'!O103="","",'1. Staff Posts and Salaries'!O103)</f>
        <v>1</v>
      </c>
      <c r="L104" s="314"/>
      <c r="M104" s="315"/>
      <c r="N104" s="316">
        <f t="shared" si="16"/>
        <v>0</v>
      </c>
      <c r="O104" s="317">
        <f>IFERROR('1. Staff Posts and Salaries'!N103/12*'2. Annual Costs of Staff Posts'!L104*'2. Annual Costs of Staff Posts'!M104*K104,0)</f>
        <v>0</v>
      </c>
      <c r="P104" s="318"/>
      <c r="Q104" s="314"/>
      <c r="R104" s="315"/>
      <c r="S104" s="316">
        <f t="shared" si="17"/>
        <v>0</v>
      </c>
      <c r="T104" s="317">
        <f>IFERROR('1. Staff Posts and Salaries'!N103*(1+SUM(P104))/12*'2. Annual Costs of Staff Posts'!Q104*'2. Annual Costs of Staff Posts'!R104*K104,0)</f>
        <v>0</v>
      </c>
      <c r="U104" s="318"/>
      <c r="V104" s="314"/>
      <c r="W104" s="315"/>
      <c r="X104" s="316">
        <f t="shared" si="3"/>
        <v>0</v>
      </c>
      <c r="Y104" s="317">
        <f>IFERROR('1. Staff Posts and Salaries'!N103*(1+SUM(P104))*(1+SUM(U104))/12*'2. Annual Costs of Staff Posts'!V104*'2. Annual Costs of Staff Posts'!W104*K104,0)</f>
        <v>0</v>
      </c>
      <c r="Z104" s="318"/>
      <c r="AA104" s="314"/>
      <c r="AB104" s="315"/>
      <c r="AC104" s="316">
        <f t="shared" si="4"/>
        <v>0</v>
      </c>
      <c r="AD104" s="317">
        <f>IFERROR('1. Staff Posts and Salaries'!N103*(1+SUM(P104))*(1+SUM(U104))*(1+SUM(Z104))/12*'2. Annual Costs of Staff Posts'!AA104*'2. Annual Costs of Staff Posts'!AB104*K104,0)</f>
        <v>0</v>
      </c>
      <c r="AE104" s="318"/>
      <c r="AF104" s="314"/>
      <c r="AG104" s="315"/>
      <c r="AH104" s="316">
        <f t="shared" si="5"/>
        <v>0</v>
      </c>
      <c r="AI104" s="446">
        <f>IFERROR('1. Staff Posts and Salaries'!N103*(1+SUM(P104))*(1+SUM(U104))*(1+SUM(Z104))*(1+SUM(AE104))/12*'2. Annual Costs of Staff Posts'!AF104*'2. Annual Costs of Staff Posts'!AG104*K104,0)</f>
        <v>0</v>
      </c>
      <c r="AJ104" s="450">
        <f t="shared" si="6"/>
        <v>0</v>
      </c>
      <c r="AK104" s="448">
        <f t="shared" si="7"/>
        <v>0</v>
      </c>
      <c r="AL104" s="252"/>
    </row>
    <row r="105" spans="2:38" s="99" customFormat="1" x14ac:dyDescent="0.25">
      <c r="B105" s="109"/>
      <c r="C105" s="232" t="str">
        <f>IF('1. Staff Posts and Salaries'!C104="","",'1. Staff Posts and Salaries'!C104)</f>
        <v/>
      </c>
      <c r="D105" s="410" t="str">
        <f>IF('1. Staff Posts and Salaries'!D104="","",'1. Staff Posts and Salaries'!D104)</f>
        <v/>
      </c>
      <c r="E105" s="100" t="str">
        <f>IF('1. Staff Posts and Salaries'!E104="","",'1. Staff Posts and Salaries'!E104)</f>
        <v/>
      </c>
      <c r="F105" s="100" t="str">
        <f>IF('1. Staff Posts and Salaries'!F104="","",'1. Staff Posts and Salaries'!F104)</f>
        <v/>
      </c>
      <c r="G105" s="100" t="str">
        <f>IF('1. Staff Posts and Salaries'!G104="","",'1. Staff Posts and Salaries'!G104)</f>
        <v/>
      </c>
      <c r="H105" s="100" t="str">
        <f>IF('1. Staff Posts and Salaries'!H104="","",'1. Staff Posts and Salaries'!H104)</f>
        <v/>
      </c>
      <c r="I105" s="100" t="str">
        <f>IF('1. Staff Posts and Salaries'!I104="","",'1. Staff Posts and Salaries'!I104)</f>
        <v/>
      </c>
      <c r="J105" s="100" t="str">
        <f>IF('1. Staff Posts and Salaries'!J104="","",'1. Staff Posts and Salaries'!J104)</f>
        <v/>
      </c>
      <c r="K105" s="227">
        <f>IF('1. Staff Posts and Salaries'!O104="","",'1. Staff Posts and Salaries'!O104)</f>
        <v>1</v>
      </c>
      <c r="L105" s="314"/>
      <c r="M105" s="315"/>
      <c r="N105" s="316">
        <f t="shared" si="16"/>
        <v>0</v>
      </c>
      <c r="O105" s="317">
        <f>IFERROR('1. Staff Posts and Salaries'!N104/12*'2. Annual Costs of Staff Posts'!L105*'2. Annual Costs of Staff Posts'!M105*K105,0)</f>
        <v>0</v>
      </c>
      <c r="P105" s="318"/>
      <c r="Q105" s="314"/>
      <c r="R105" s="315"/>
      <c r="S105" s="316">
        <f t="shared" si="17"/>
        <v>0</v>
      </c>
      <c r="T105" s="317">
        <f>IFERROR('1. Staff Posts and Salaries'!N104*(1+SUM(P105))/12*'2. Annual Costs of Staff Posts'!Q105*'2. Annual Costs of Staff Posts'!R105*K105,0)</f>
        <v>0</v>
      </c>
      <c r="U105" s="318"/>
      <c r="V105" s="314"/>
      <c r="W105" s="315"/>
      <c r="X105" s="316">
        <f t="shared" si="3"/>
        <v>0</v>
      </c>
      <c r="Y105" s="317">
        <f>IFERROR('1. Staff Posts and Salaries'!N104*(1+SUM(P105))*(1+SUM(U105))/12*'2. Annual Costs of Staff Posts'!V105*'2. Annual Costs of Staff Posts'!W105*K105,0)</f>
        <v>0</v>
      </c>
      <c r="Z105" s="318"/>
      <c r="AA105" s="314"/>
      <c r="AB105" s="315"/>
      <c r="AC105" s="316">
        <f t="shared" si="4"/>
        <v>0</v>
      </c>
      <c r="AD105" s="317">
        <f>IFERROR('1. Staff Posts and Salaries'!N104*(1+SUM(P105))*(1+SUM(U105))*(1+SUM(Z105))/12*'2. Annual Costs of Staff Posts'!AA105*'2. Annual Costs of Staff Posts'!AB105*K105,0)</f>
        <v>0</v>
      </c>
      <c r="AE105" s="318"/>
      <c r="AF105" s="314"/>
      <c r="AG105" s="315"/>
      <c r="AH105" s="316">
        <f t="shared" si="5"/>
        <v>0</v>
      </c>
      <c r="AI105" s="446">
        <f>IFERROR('1. Staff Posts and Salaries'!N104*(1+SUM(P105))*(1+SUM(U105))*(1+SUM(Z105))*(1+SUM(AE105))/12*'2. Annual Costs of Staff Posts'!AF105*'2. Annual Costs of Staff Posts'!AG105*K105,0)</f>
        <v>0</v>
      </c>
      <c r="AJ105" s="450">
        <f t="shared" si="6"/>
        <v>0</v>
      </c>
      <c r="AK105" s="448">
        <f t="shared" si="7"/>
        <v>0</v>
      </c>
      <c r="AL105" s="252"/>
    </row>
    <row r="106" spans="2:38" s="99" customFormat="1" x14ac:dyDescent="0.25">
      <c r="B106" s="109"/>
      <c r="C106" s="232" t="str">
        <f>IF('1. Staff Posts and Salaries'!C105="","",'1. Staff Posts and Salaries'!C105)</f>
        <v/>
      </c>
      <c r="D106" s="410" t="str">
        <f>IF('1. Staff Posts and Salaries'!D105="","",'1. Staff Posts and Salaries'!D105)</f>
        <v/>
      </c>
      <c r="E106" s="100" t="str">
        <f>IF('1. Staff Posts and Salaries'!E105="","",'1. Staff Posts and Salaries'!E105)</f>
        <v/>
      </c>
      <c r="F106" s="100" t="str">
        <f>IF('1. Staff Posts and Salaries'!F105="","",'1. Staff Posts and Salaries'!F105)</f>
        <v/>
      </c>
      <c r="G106" s="100" t="str">
        <f>IF('1. Staff Posts and Salaries'!G105="","",'1. Staff Posts and Salaries'!G105)</f>
        <v/>
      </c>
      <c r="H106" s="100" t="str">
        <f>IF('1. Staff Posts and Salaries'!H105="","",'1. Staff Posts and Salaries'!H105)</f>
        <v/>
      </c>
      <c r="I106" s="100" t="str">
        <f>IF('1. Staff Posts and Salaries'!I105="","",'1. Staff Posts and Salaries'!I105)</f>
        <v/>
      </c>
      <c r="J106" s="100" t="str">
        <f>IF('1. Staff Posts and Salaries'!J105="","",'1. Staff Posts and Salaries'!J105)</f>
        <v/>
      </c>
      <c r="K106" s="227">
        <f>IF('1. Staff Posts and Salaries'!O105="","",'1. Staff Posts and Salaries'!O105)</f>
        <v>1</v>
      </c>
      <c r="L106" s="314"/>
      <c r="M106" s="315"/>
      <c r="N106" s="316">
        <f t="shared" si="16"/>
        <v>0</v>
      </c>
      <c r="O106" s="317">
        <f>IFERROR('1. Staff Posts and Salaries'!N105/12*'2. Annual Costs of Staff Posts'!L106*'2. Annual Costs of Staff Posts'!M106*K106,0)</f>
        <v>0</v>
      </c>
      <c r="P106" s="318"/>
      <c r="Q106" s="314"/>
      <c r="R106" s="315"/>
      <c r="S106" s="316">
        <f t="shared" si="17"/>
        <v>0</v>
      </c>
      <c r="T106" s="317">
        <f>IFERROR('1. Staff Posts and Salaries'!N105*(1+SUM(P106))/12*'2. Annual Costs of Staff Posts'!Q106*'2. Annual Costs of Staff Posts'!R106*K106,0)</f>
        <v>0</v>
      </c>
      <c r="U106" s="318"/>
      <c r="V106" s="314"/>
      <c r="W106" s="315"/>
      <c r="X106" s="316">
        <f t="shared" si="3"/>
        <v>0</v>
      </c>
      <c r="Y106" s="317">
        <f>IFERROR('1. Staff Posts and Salaries'!N105*(1+SUM(P106))*(1+SUM(U106))/12*'2. Annual Costs of Staff Posts'!V106*'2. Annual Costs of Staff Posts'!W106*K106,0)</f>
        <v>0</v>
      </c>
      <c r="Z106" s="318"/>
      <c r="AA106" s="314"/>
      <c r="AB106" s="315"/>
      <c r="AC106" s="316">
        <f t="shared" si="4"/>
        <v>0</v>
      </c>
      <c r="AD106" s="317">
        <f>IFERROR('1. Staff Posts and Salaries'!N105*(1+SUM(P106))*(1+SUM(U106))*(1+SUM(Z106))/12*'2. Annual Costs of Staff Posts'!AA106*'2. Annual Costs of Staff Posts'!AB106*K106,0)</f>
        <v>0</v>
      </c>
      <c r="AE106" s="318"/>
      <c r="AF106" s="314"/>
      <c r="AG106" s="315"/>
      <c r="AH106" s="316">
        <f t="shared" si="5"/>
        <v>0</v>
      </c>
      <c r="AI106" s="446">
        <f>IFERROR('1. Staff Posts and Salaries'!N105*(1+SUM(P106))*(1+SUM(U106))*(1+SUM(Z106))*(1+SUM(AE106))/12*'2. Annual Costs of Staff Posts'!AF106*'2. Annual Costs of Staff Posts'!AG106*K106,0)</f>
        <v>0</v>
      </c>
      <c r="AJ106" s="450">
        <f t="shared" si="6"/>
        <v>0</v>
      </c>
      <c r="AK106" s="448">
        <f t="shared" si="7"/>
        <v>0</v>
      </c>
      <c r="AL106" s="252"/>
    </row>
    <row r="107" spans="2:38" s="99" customFormat="1" x14ac:dyDescent="0.25">
      <c r="B107" s="109"/>
      <c r="C107" s="232" t="str">
        <f>IF('1. Staff Posts and Salaries'!C106="","",'1. Staff Posts and Salaries'!C106)</f>
        <v/>
      </c>
      <c r="D107" s="410" t="str">
        <f>IF('1. Staff Posts and Salaries'!D106="","",'1. Staff Posts and Salaries'!D106)</f>
        <v/>
      </c>
      <c r="E107" s="100" t="str">
        <f>IF('1. Staff Posts and Salaries'!E106="","",'1. Staff Posts and Salaries'!E106)</f>
        <v/>
      </c>
      <c r="F107" s="100" t="str">
        <f>IF('1. Staff Posts and Salaries'!F106="","",'1. Staff Posts and Salaries'!F106)</f>
        <v/>
      </c>
      <c r="G107" s="100" t="str">
        <f>IF('1. Staff Posts and Salaries'!G106="","",'1. Staff Posts and Salaries'!G106)</f>
        <v/>
      </c>
      <c r="H107" s="100" t="str">
        <f>IF('1. Staff Posts and Salaries'!H106="","",'1. Staff Posts and Salaries'!H106)</f>
        <v/>
      </c>
      <c r="I107" s="100" t="str">
        <f>IF('1. Staff Posts and Salaries'!I106="","",'1. Staff Posts and Salaries'!I106)</f>
        <v/>
      </c>
      <c r="J107" s="100" t="str">
        <f>IF('1. Staff Posts and Salaries'!J106="","",'1. Staff Posts and Salaries'!J106)</f>
        <v/>
      </c>
      <c r="K107" s="227">
        <f>IF('1. Staff Posts and Salaries'!O106="","",'1. Staff Posts and Salaries'!O106)</f>
        <v>1</v>
      </c>
      <c r="L107" s="314"/>
      <c r="M107" s="315"/>
      <c r="N107" s="316">
        <f t="shared" si="16"/>
        <v>0</v>
      </c>
      <c r="O107" s="317">
        <f>IFERROR('1. Staff Posts and Salaries'!N106/12*'2. Annual Costs of Staff Posts'!L107*'2. Annual Costs of Staff Posts'!M107*K107,0)</f>
        <v>0</v>
      </c>
      <c r="P107" s="318"/>
      <c r="Q107" s="314"/>
      <c r="R107" s="315"/>
      <c r="S107" s="316">
        <f t="shared" si="17"/>
        <v>0</v>
      </c>
      <c r="T107" s="317">
        <f>IFERROR('1. Staff Posts and Salaries'!N106*(1+SUM(P107))/12*'2. Annual Costs of Staff Posts'!Q107*'2. Annual Costs of Staff Posts'!R107*K107,0)</f>
        <v>0</v>
      </c>
      <c r="U107" s="318"/>
      <c r="V107" s="314"/>
      <c r="W107" s="315"/>
      <c r="X107" s="316">
        <f t="shared" si="3"/>
        <v>0</v>
      </c>
      <c r="Y107" s="317">
        <f>IFERROR('1. Staff Posts and Salaries'!N106*(1+SUM(P107))*(1+SUM(U107))/12*'2. Annual Costs of Staff Posts'!V107*'2. Annual Costs of Staff Posts'!W107*K107,0)</f>
        <v>0</v>
      </c>
      <c r="Z107" s="318"/>
      <c r="AA107" s="314"/>
      <c r="AB107" s="315"/>
      <c r="AC107" s="316">
        <f t="shared" si="4"/>
        <v>0</v>
      </c>
      <c r="AD107" s="317">
        <f>IFERROR('1. Staff Posts and Salaries'!N106*(1+SUM(P107))*(1+SUM(U107))*(1+SUM(Z107))/12*'2. Annual Costs of Staff Posts'!AA107*'2. Annual Costs of Staff Posts'!AB107*K107,0)</f>
        <v>0</v>
      </c>
      <c r="AE107" s="318"/>
      <c r="AF107" s="314"/>
      <c r="AG107" s="315"/>
      <c r="AH107" s="316">
        <f t="shared" si="5"/>
        <v>0</v>
      </c>
      <c r="AI107" s="446">
        <f>IFERROR('1. Staff Posts and Salaries'!N106*(1+SUM(P107))*(1+SUM(U107))*(1+SUM(Z107))*(1+SUM(AE107))/12*'2. Annual Costs of Staff Posts'!AF107*'2. Annual Costs of Staff Posts'!AG107*K107,0)</f>
        <v>0</v>
      </c>
      <c r="AJ107" s="450">
        <f t="shared" si="6"/>
        <v>0</v>
      </c>
      <c r="AK107" s="448">
        <f t="shared" si="7"/>
        <v>0</v>
      </c>
      <c r="AL107" s="252"/>
    </row>
    <row r="108" spans="2:38" s="99" customFormat="1" x14ac:dyDescent="0.25">
      <c r="B108" s="109"/>
      <c r="C108" s="232" t="str">
        <f>IF('1. Staff Posts and Salaries'!C107="","",'1. Staff Posts and Salaries'!C107)</f>
        <v/>
      </c>
      <c r="D108" s="410" t="str">
        <f>IF('1. Staff Posts and Salaries'!D107="","",'1. Staff Posts and Salaries'!D107)</f>
        <v/>
      </c>
      <c r="E108" s="100" t="str">
        <f>IF('1. Staff Posts and Salaries'!E107="","",'1. Staff Posts and Salaries'!E107)</f>
        <v/>
      </c>
      <c r="F108" s="100" t="str">
        <f>IF('1. Staff Posts and Salaries'!F107="","",'1. Staff Posts and Salaries'!F107)</f>
        <v/>
      </c>
      <c r="G108" s="100" t="str">
        <f>IF('1. Staff Posts and Salaries'!G107="","",'1. Staff Posts and Salaries'!G107)</f>
        <v/>
      </c>
      <c r="H108" s="100" t="str">
        <f>IF('1. Staff Posts and Salaries'!H107="","",'1. Staff Posts and Salaries'!H107)</f>
        <v/>
      </c>
      <c r="I108" s="100" t="str">
        <f>IF('1. Staff Posts and Salaries'!I107="","",'1. Staff Posts and Salaries'!I107)</f>
        <v/>
      </c>
      <c r="J108" s="100" t="str">
        <f>IF('1. Staff Posts and Salaries'!J107="","",'1. Staff Posts and Salaries'!J107)</f>
        <v/>
      </c>
      <c r="K108" s="227">
        <f>IF('1. Staff Posts and Salaries'!O107="","",'1. Staff Posts and Salaries'!O107)</f>
        <v>1</v>
      </c>
      <c r="L108" s="314"/>
      <c r="M108" s="315"/>
      <c r="N108" s="316">
        <f t="shared" si="16"/>
        <v>0</v>
      </c>
      <c r="O108" s="317">
        <f>IFERROR('1. Staff Posts and Salaries'!N107/12*'2. Annual Costs of Staff Posts'!L108*'2. Annual Costs of Staff Posts'!M108*K108,0)</f>
        <v>0</v>
      </c>
      <c r="P108" s="318"/>
      <c r="Q108" s="314"/>
      <c r="R108" s="315"/>
      <c r="S108" s="316">
        <f t="shared" si="17"/>
        <v>0</v>
      </c>
      <c r="T108" s="317">
        <f>IFERROR('1. Staff Posts and Salaries'!N107*(1+SUM(P108))/12*'2. Annual Costs of Staff Posts'!Q108*'2. Annual Costs of Staff Posts'!R108*K108,0)</f>
        <v>0</v>
      </c>
      <c r="U108" s="318"/>
      <c r="V108" s="314"/>
      <c r="W108" s="315"/>
      <c r="X108" s="316">
        <f t="shared" si="3"/>
        <v>0</v>
      </c>
      <c r="Y108" s="317">
        <f>IFERROR('1. Staff Posts and Salaries'!N107*(1+SUM(P108))*(1+SUM(U108))/12*'2. Annual Costs of Staff Posts'!V108*'2. Annual Costs of Staff Posts'!W108*K108,0)</f>
        <v>0</v>
      </c>
      <c r="Z108" s="318"/>
      <c r="AA108" s="314"/>
      <c r="AB108" s="315"/>
      <c r="AC108" s="316">
        <f t="shared" si="4"/>
        <v>0</v>
      </c>
      <c r="AD108" s="317">
        <f>IFERROR('1. Staff Posts and Salaries'!N107*(1+SUM(P108))*(1+SUM(U108))*(1+SUM(Z108))/12*'2. Annual Costs of Staff Posts'!AA108*'2. Annual Costs of Staff Posts'!AB108*K108,0)</f>
        <v>0</v>
      </c>
      <c r="AE108" s="318"/>
      <c r="AF108" s="314"/>
      <c r="AG108" s="315"/>
      <c r="AH108" s="316">
        <f t="shared" si="5"/>
        <v>0</v>
      </c>
      <c r="AI108" s="446">
        <f>IFERROR('1. Staff Posts and Salaries'!N107*(1+SUM(P108))*(1+SUM(U108))*(1+SUM(Z108))*(1+SUM(AE108))/12*'2. Annual Costs of Staff Posts'!AF108*'2. Annual Costs of Staff Posts'!AG108*K108,0)</f>
        <v>0</v>
      </c>
      <c r="AJ108" s="450">
        <f t="shared" si="6"/>
        <v>0</v>
      </c>
      <c r="AK108" s="448">
        <f t="shared" si="7"/>
        <v>0</v>
      </c>
      <c r="AL108" s="252"/>
    </row>
    <row r="109" spans="2:38" s="99" customFormat="1" x14ac:dyDescent="0.25">
      <c r="B109" s="109"/>
      <c r="C109" s="232" t="str">
        <f>IF('1. Staff Posts and Salaries'!C108="","",'1. Staff Posts and Salaries'!C108)</f>
        <v/>
      </c>
      <c r="D109" s="410" t="str">
        <f>IF('1. Staff Posts and Salaries'!D108="","",'1. Staff Posts and Salaries'!D108)</f>
        <v/>
      </c>
      <c r="E109" s="100" t="str">
        <f>IF('1. Staff Posts and Salaries'!E108="","",'1. Staff Posts and Salaries'!E108)</f>
        <v/>
      </c>
      <c r="F109" s="100" t="str">
        <f>IF('1. Staff Posts and Salaries'!F108="","",'1. Staff Posts and Salaries'!F108)</f>
        <v/>
      </c>
      <c r="G109" s="100" t="str">
        <f>IF('1. Staff Posts and Salaries'!G108="","",'1. Staff Posts and Salaries'!G108)</f>
        <v/>
      </c>
      <c r="H109" s="100" t="str">
        <f>IF('1. Staff Posts and Salaries'!H108="","",'1. Staff Posts and Salaries'!H108)</f>
        <v/>
      </c>
      <c r="I109" s="100" t="str">
        <f>IF('1. Staff Posts and Salaries'!I108="","",'1. Staff Posts and Salaries'!I108)</f>
        <v/>
      </c>
      <c r="J109" s="100" t="str">
        <f>IF('1. Staff Posts and Salaries'!J108="","",'1. Staff Posts and Salaries'!J108)</f>
        <v/>
      </c>
      <c r="K109" s="227">
        <f>IF('1. Staff Posts and Salaries'!O108="","",'1. Staff Posts and Salaries'!O108)</f>
        <v>1</v>
      </c>
      <c r="L109" s="314"/>
      <c r="M109" s="315"/>
      <c r="N109" s="316">
        <f t="shared" si="16"/>
        <v>0</v>
      </c>
      <c r="O109" s="317">
        <f>IFERROR('1. Staff Posts and Salaries'!N108/12*'2. Annual Costs of Staff Posts'!L109*'2. Annual Costs of Staff Posts'!M109*K109,0)</f>
        <v>0</v>
      </c>
      <c r="P109" s="318"/>
      <c r="Q109" s="314"/>
      <c r="R109" s="315"/>
      <c r="S109" s="316">
        <f t="shared" si="17"/>
        <v>0</v>
      </c>
      <c r="T109" s="317">
        <f>IFERROR('1. Staff Posts and Salaries'!N108*(1+SUM(P109))/12*'2. Annual Costs of Staff Posts'!Q109*'2. Annual Costs of Staff Posts'!R109*K109,0)</f>
        <v>0</v>
      </c>
      <c r="U109" s="318"/>
      <c r="V109" s="314"/>
      <c r="W109" s="315"/>
      <c r="X109" s="316">
        <f t="shared" si="3"/>
        <v>0</v>
      </c>
      <c r="Y109" s="317">
        <f>IFERROR('1. Staff Posts and Salaries'!N108*(1+SUM(P109))*(1+SUM(U109))/12*'2. Annual Costs of Staff Posts'!V109*'2. Annual Costs of Staff Posts'!W109*K109,0)</f>
        <v>0</v>
      </c>
      <c r="Z109" s="318"/>
      <c r="AA109" s="314"/>
      <c r="AB109" s="315"/>
      <c r="AC109" s="316">
        <f t="shared" si="4"/>
        <v>0</v>
      </c>
      <c r="AD109" s="317">
        <f>IFERROR('1. Staff Posts and Salaries'!N108*(1+SUM(P109))*(1+SUM(U109))*(1+SUM(Z109))/12*'2. Annual Costs of Staff Posts'!AA109*'2. Annual Costs of Staff Posts'!AB109*K109,0)</f>
        <v>0</v>
      </c>
      <c r="AE109" s="318"/>
      <c r="AF109" s="314"/>
      <c r="AG109" s="315"/>
      <c r="AH109" s="316">
        <f t="shared" si="5"/>
        <v>0</v>
      </c>
      <c r="AI109" s="446">
        <f>IFERROR('1. Staff Posts and Salaries'!N108*(1+SUM(P109))*(1+SUM(U109))*(1+SUM(Z109))*(1+SUM(AE109))/12*'2. Annual Costs of Staff Posts'!AF109*'2. Annual Costs of Staff Posts'!AG109*K109,0)</f>
        <v>0</v>
      </c>
      <c r="AJ109" s="450">
        <f t="shared" si="6"/>
        <v>0</v>
      </c>
      <c r="AK109" s="448">
        <f t="shared" si="7"/>
        <v>0</v>
      </c>
      <c r="AL109" s="252"/>
    </row>
    <row r="110" spans="2:38" s="99" customFormat="1" x14ac:dyDescent="0.25">
      <c r="B110" s="109"/>
      <c r="C110" s="232" t="str">
        <f>IF('1. Staff Posts and Salaries'!C109="","",'1. Staff Posts and Salaries'!C109)</f>
        <v/>
      </c>
      <c r="D110" s="410" t="str">
        <f>IF('1. Staff Posts and Salaries'!D109="","",'1. Staff Posts and Salaries'!D109)</f>
        <v/>
      </c>
      <c r="E110" s="100" t="str">
        <f>IF('1. Staff Posts and Salaries'!E109="","",'1. Staff Posts and Salaries'!E109)</f>
        <v/>
      </c>
      <c r="F110" s="100" t="str">
        <f>IF('1. Staff Posts and Salaries'!F109="","",'1. Staff Posts and Salaries'!F109)</f>
        <v/>
      </c>
      <c r="G110" s="100" t="str">
        <f>IF('1. Staff Posts and Salaries'!G109="","",'1. Staff Posts and Salaries'!G109)</f>
        <v/>
      </c>
      <c r="H110" s="100" t="str">
        <f>IF('1. Staff Posts and Salaries'!H109="","",'1. Staff Posts and Salaries'!H109)</f>
        <v/>
      </c>
      <c r="I110" s="100" t="str">
        <f>IF('1. Staff Posts and Salaries'!I109="","",'1. Staff Posts and Salaries'!I109)</f>
        <v/>
      </c>
      <c r="J110" s="100" t="str">
        <f>IF('1. Staff Posts and Salaries'!J109="","",'1. Staff Posts and Salaries'!J109)</f>
        <v/>
      </c>
      <c r="K110" s="227">
        <f>IF('1. Staff Posts and Salaries'!O109="","",'1. Staff Posts and Salaries'!O109)</f>
        <v>1</v>
      </c>
      <c r="L110" s="314"/>
      <c r="M110" s="315"/>
      <c r="N110" s="316">
        <f t="shared" si="16"/>
        <v>0</v>
      </c>
      <c r="O110" s="317">
        <f>IFERROR('1. Staff Posts and Salaries'!N109/12*'2. Annual Costs of Staff Posts'!L110*'2. Annual Costs of Staff Posts'!M110*K110,0)</f>
        <v>0</v>
      </c>
      <c r="P110" s="318"/>
      <c r="Q110" s="314"/>
      <c r="R110" s="315"/>
      <c r="S110" s="316">
        <f t="shared" si="17"/>
        <v>0</v>
      </c>
      <c r="T110" s="317">
        <f>IFERROR('1. Staff Posts and Salaries'!N109*(1+SUM(P110))/12*'2. Annual Costs of Staff Posts'!Q110*'2. Annual Costs of Staff Posts'!R110*K110,0)</f>
        <v>0</v>
      </c>
      <c r="U110" s="318"/>
      <c r="V110" s="314"/>
      <c r="W110" s="315"/>
      <c r="X110" s="316">
        <f t="shared" si="3"/>
        <v>0</v>
      </c>
      <c r="Y110" s="317">
        <f>IFERROR('1. Staff Posts and Salaries'!N109*(1+SUM(P110))*(1+SUM(U110))/12*'2. Annual Costs of Staff Posts'!V110*'2. Annual Costs of Staff Posts'!W110*K110,0)</f>
        <v>0</v>
      </c>
      <c r="Z110" s="318"/>
      <c r="AA110" s="314"/>
      <c r="AB110" s="315"/>
      <c r="AC110" s="316">
        <f t="shared" si="4"/>
        <v>0</v>
      </c>
      <c r="AD110" s="317">
        <f>IFERROR('1. Staff Posts and Salaries'!N109*(1+SUM(P110))*(1+SUM(U110))*(1+SUM(Z110))/12*'2. Annual Costs of Staff Posts'!AA110*'2. Annual Costs of Staff Posts'!AB110*K110,0)</f>
        <v>0</v>
      </c>
      <c r="AE110" s="318"/>
      <c r="AF110" s="314"/>
      <c r="AG110" s="315"/>
      <c r="AH110" s="316">
        <f t="shared" si="5"/>
        <v>0</v>
      </c>
      <c r="AI110" s="446">
        <f>IFERROR('1. Staff Posts and Salaries'!N109*(1+SUM(P110))*(1+SUM(U110))*(1+SUM(Z110))*(1+SUM(AE110))/12*'2. Annual Costs of Staff Posts'!AF110*'2. Annual Costs of Staff Posts'!AG110*K110,0)</f>
        <v>0</v>
      </c>
      <c r="AJ110" s="450">
        <f t="shared" si="6"/>
        <v>0</v>
      </c>
      <c r="AK110" s="448">
        <f t="shared" si="7"/>
        <v>0</v>
      </c>
      <c r="AL110" s="252"/>
    </row>
    <row r="111" spans="2:38" s="99" customFormat="1" x14ac:dyDescent="0.25">
      <c r="B111" s="109"/>
      <c r="C111" s="232" t="str">
        <f>IF('1. Staff Posts and Salaries'!C110="","",'1. Staff Posts and Salaries'!C110)</f>
        <v/>
      </c>
      <c r="D111" s="410" t="str">
        <f>IF('1. Staff Posts and Salaries'!D110="","",'1. Staff Posts and Salaries'!D110)</f>
        <v/>
      </c>
      <c r="E111" s="100" t="str">
        <f>IF('1. Staff Posts and Salaries'!E110="","",'1. Staff Posts and Salaries'!E110)</f>
        <v/>
      </c>
      <c r="F111" s="100" t="str">
        <f>IF('1. Staff Posts and Salaries'!F110="","",'1. Staff Posts and Salaries'!F110)</f>
        <v/>
      </c>
      <c r="G111" s="100" t="str">
        <f>IF('1. Staff Posts and Salaries'!G110="","",'1. Staff Posts and Salaries'!G110)</f>
        <v/>
      </c>
      <c r="H111" s="100" t="str">
        <f>IF('1. Staff Posts and Salaries'!H110="","",'1. Staff Posts and Salaries'!H110)</f>
        <v/>
      </c>
      <c r="I111" s="100" t="str">
        <f>IF('1. Staff Posts and Salaries'!I110="","",'1. Staff Posts and Salaries'!I110)</f>
        <v/>
      </c>
      <c r="J111" s="100" t="str">
        <f>IF('1. Staff Posts and Salaries'!J110="","",'1. Staff Posts and Salaries'!J110)</f>
        <v/>
      </c>
      <c r="K111" s="227">
        <f>IF('1. Staff Posts and Salaries'!O110="","",'1. Staff Posts and Salaries'!O110)</f>
        <v>1</v>
      </c>
      <c r="L111" s="314"/>
      <c r="M111" s="315"/>
      <c r="N111" s="316">
        <f t="shared" si="16"/>
        <v>0</v>
      </c>
      <c r="O111" s="317">
        <f>IFERROR('1. Staff Posts and Salaries'!N110/12*'2. Annual Costs of Staff Posts'!L111*'2. Annual Costs of Staff Posts'!M111*K111,0)</f>
        <v>0</v>
      </c>
      <c r="P111" s="318"/>
      <c r="Q111" s="314"/>
      <c r="R111" s="315"/>
      <c r="S111" s="316">
        <f t="shared" si="17"/>
        <v>0</v>
      </c>
      <c r="T111" s="317">
        <f>IFERROR('1. Staff Posts and Salaries'!N110*(1+SUM(P111))/12*'2. Annual Costs of Staff Posts'!Q111*'2. Annual Costs of Staff Posts'!R111*K111,0)</f>
        <v>0</v>
      </c>
      <c r="U111" s="318"/>
      <c r="V111" s="314"/>
      <c r="W111" s="315"/>
      <c r="X111" s="316">
        <f t="shared" si="3"/>
        <v>0</v>
      </c>
      <c r="Y111" s="317">
        <f>IFERROR('1. Staff Posts and Salaries'!N110*(1+SUM(P111))*(1+SUM(U111))/12*'2. Annual Costs of Staff Posts'!V111*'2. Annual Costs of Staff Posts'!W111*K111,0)</f>
        <v>0</v>
      </c>
      <c r="Z111" s="318"/>
      <c r="AA111" s="314"/>
      <c r="AB111" s="315"/>
      <c r="AC111" s="316">
        <f t="shared" si="4"/>
        <v>0</v>
      </c>
      <c r="AD111" s="317">
        <f>IFERROR('1. Staff Posts and Salaries'!N110*(1+SUM(P111))*(1+SUM(U111))*(1+SUM(Z111))/12*'2. Annual Costs of Staff Posts'!AA111*'2. Annual Costs of Staff Posts'!AB111*K111,0)</f>
        <v>0</v>
      </c>
      <c r="AE111" s="318"/>
      <c r="AF111" s="314"/>
      <c r="AG111" s="315"/>
      <c r="AH111" s="316">
        <f t="shared" si="5"/>
        <v>0</v>
      </c>
      <c r="AI111" s="446">
        <f>IFERROR('1. Staff Posts and Salaries'!N110*(1+SUM(P111))*(1+SUM(U111))*(1+SUM(Z111))*(1+SUM(AE111))/12*'2. Annual Costs of Staff Posts'!AF111*'2. Annual Costs of Staff Posts'!AG111*K111,0)</f>
        <v>0</v>
      </c>
      <c r="AJ111" s="450">
        <f t="shared" si="6"/>
        <v>0</v>
      </c>
      <c r="AK111" s="448">
        <f t="shared" si="7"/>
        <v>0</v>
      </c>
      <c r="AL111" s="252"/>
    </row>
    <row r="112" spans="2:38" s="99" customFormat="1" x14ac:dyDescent="0.25">
      <c r="B112" s="109"/>
      <c r="C112" s="232" t="str">
        <f>IF('1. Staff Posts and Salaries'!C111="","",'1. Staff Posts and Salaries'!C111)</f>
        <v/>
      </c>
      <c r="D112" s="410" t="str">
        <f>IF('1. Staff Posts and Salaries'!D111="","",'1. Staff Posts and Salaries'!D111)</f>
        <v/>
      </c>
      <c r="E112" s="100" t="str">
        <f>IF('1. Staff Posts and Salaries'!E111="","",'1. Staff Posts and Salaries'!E111)</f>
        <v/>
      </c>
      <c r="F112" s="100" t="str">
        <f>IF('1. Staff Posts and Salaries'!F111="","",'1. Staff Posts and Salaries'!F111)</f>
        <v/>
      </c>
      <c r="G112" s="100" t="str">
        <f>IF('1. Staff Posts and Salaries'!G111="","",'1. Staff Posts and Salaries'!G111)</f>
        <v/>
      </c>
      <c r="H112" s="100" t="str">
        <f>IF('1. Staff Posts and Salaries'!H111="","",'1. Staff Posts and Salaries'!H111)</f>
        <v/>
      </c>
      <c r="I112" s="100" t="str">
        <f>IF('1. Staff Posts and Salaries'!I111="","",'1. Staff Posts and Salaries'!I111)</f>
        <v/>
      </c>
      <c r="J112" s="100" t="str">
        <f>IF('1. Staff Posts and Salaries'!J111="","",'1. Staff Posts and Salaries'!J111)</f>
        <v/>
      </c>
      <c r="K112" s="227">
        <f>IF('1. Staff Posts and Salaries'!O111="","",'1. Staff Posts and Salaries'!O111)</f>
        <v>1</v>
      </c>
      <c r="L112" s="314"/>
      <c r="M112" s="315"/>
      <c r="N112" s="316">
        <f t="shared" si="16"/>
        <v>0</v>
      </c>
      <c r="O112" s="317">
        <f>IFERROR('1. Staff Posts and Salaries'!N111/12*'2. Annual Costs of Staff Posts'!L112*'2. Annual Costs of Staff Posts'!M112*K112,0)</f>
        <v>0</v>
      </c>
      <c r="P112" s="318"/>
      <c r="Q112" s="314"/>
      <c r="R112" s="315"/>
      <c r="S112" s="316">
        <f t="shared" si="17"/>
        <v>0</v>
      </c>
      <c r="T112" s="317">
        <f>IFERROR('1. Staff Posts and Salaries'!N111*(1+SUM(P112))/12*'2. Annual Costs of Staff Posts'!Q112*'2. Annual Costs of Staff Posts'!R112*K112,0)</f>
        <v>0</v>
      </c>
      <c r="U112" s="318"/>
      <c r="V112" s="314"/>
      <c r="W112" s="315"/>
      <c r="X112" s="316">
        <f t="shared" si="3"/>
        <v>0</v>
      </c>
      <c r="Y112" s="317">
        <f>IFERROR('1. Staff Posts and Salaries'!N111*(1+SUM(P112))*(1+SUM(U112))/12*'2. Annual Costs of Staff Posts'!V112*'2. Annual Costs of Staff Posts'!W112*K112,0)</f>
        <v>0</v>
      </c>
      <c r="Z112" s="318"/>
      <c r="AA112" s="314"/>
      <c r="AB112" s="315"/>
      <c r="AC112" s="316">
        <f t="shared" si="4"/>
        <v>0</v>
      </c>
      <c r="AD112" s="317">
        <f>IFERROR('1. Staff Posts and Salaries'!N111*(1+SUM(P112))*(1+SUM(U112))*(1+SUM(Z112))/12*'2. Annual Costs of Staff Posts'!AA112*'2. Annual Costs of Staff Posts'!AB112*K112,0)</f>
        <v>0</v>
      </c>
      <c r="AE112" s="318"/>
      <c r="AF112" s="314"/>
      <c r="AG112" s="315"/>
      <c r="AH112" s="316">
        <f t="shared" si="5"/>
        <v>0</v>
      </c>
      <c r="AI112" s="446">
        <f>IFERROR('1. Staff Posts and Salaries'!N111*(1+SUM(P112))*(1+SUM(U112))*(1+SUM(Z112))*(1+SUM(AE112))/12*'2. Annual Costs of Staff Posts'!AF112*'2. Annual Costs of Staff Posts'!AG112*K112,0)</f>
        <v>0</v>
      </c>
      <c r="AJ112" s="450">
        <f t="shared" si="6"/>
        <v>0</v>
      </c>
      <c r="AK112" s="448">
        <f t="shared" si="7"/>
        <v>0</v>
      </c>
      <c r="AL112" s="252"/>
    </row>
    <row r="113" spans="2:38" s="99" customFormat="1" x14ac:dyDescent="0.25">
      <c r="B113" s="109"/>
      <c r="C113" s="232" t="str">
        <f>IF('1. Staff Posts and Salaries'!C112="","",'1. Staff Posts and Salaries'!C112)</f>
        <v/>
      </c>
      <c r="D113" s="410" t="str">
        <f>IF('1. Staff Posts and Salaries'!D112="","",'1. Staff Posts and Salaries'!D112)</f>
        <v/>
      </c>
      <c r="E113" s="100" t="str">
        <f>IF('1. Staff Posts and Salaries'!E112="","",'1. Staff Posts and Salaries'!E112)</f>
        <v/>
      </c>
      <c r="F113" s="100" t="str">
        <f>IF('1. Staff Posts and Salaries'!F112="","",'1. Staff Posts and Salaries'!F112)</f>
        <v/>
      </c>
      <c r="G113" s="100" t="str">
        <f>IF('1. Staff Posts and Salaries'!G112="","",'1. Staff Posts and Salaries'!G112)</f>
        <v/>
      </c>
      <c r="H113" s="100" t="str">
        <f>IF('1. Staff Posts and Salaries'!H112="","",'1. Staff Posts and Salaries'!H112)</f>
        <v/>
      </c>
      <c r="I113" s="100" t="str">
        <f>IF('1. Staff Posts and Salaries'!I112="","",'1. Staff Posts and Salaries'!I112)</f>
        <v/>
      </c>
      <c r="J113" s="100" t="str">
        <f>IF('1. Staff Posts and Salaries'!J112="","",'1. Staff Posts and Salaries'!J112)</f>
        <v/>
      </c>
      <c r="K113" s="227">
        <f>IF('1. Staff Posts and Salaries'!O112="","",'1. Staff Posts and Salaries'!O112)</f>
        <v>1</v>
      </c>
      <c r="L113" s="314"/>
      <c r="M113" s="315"/>
      <c r="N113" s="316">
        <f t="shared" si="16"/>
        <v>0</v>
      </c>
      <c r="O113" s="317">
        <f>IFERROR('1. Staff Posts and Salaries'!N112/12*'2. Annual Costs of Staff Posts'!L113*'2. Annual Costs of Staff Posts'!M113*K113,0)</f>
        <v>0</v>
      </c>
      <c r="P113" s="318"/>
      <c r="Q113" s="314"/>
      <c r="R113" s="315"/>
      <c r="S113" s="316">
        <f t="shared" si="17"/>
        <v>0</v>
      </c>
      <c r="T113" s="317">
        <f>IFERROR('1. Staff Posts and Salaries'!N112*(1+SUM(P113))/12*'2. Annual Costs of Staff Posts'!Q113*'2. Annual Costs of Staff Posts'!R113*K113,0)</f>
        <v>0</v>
      </c>
      <c r="U113" s="318"/>
      <c r="V113" s="314"/>
      <c r="W113" s="315"/>
      <c r="X113" s="316">
        <f t="shared" si="3"/>
        <v>0</v>
      </c>
      <c r="Y113" s="317">
        <f>IFERROR('1. Staff Posts and Salaries'!N112*(1+SUM(P113))*(1+SUM(U113))/12*'2. Annual Costs of Staff Posts'!V113*'2. Annual Costs of Staff Posts'!W113*K113,0)</f>
        <v>0</v>
      </c>
      <c r="Z113" s="318"/>
      <c r="AA113" s="314"/>
      <c r="AB113" s="315"/>
      <c r="AC113" s="316">
        <f t="shared" si="4"/>
        <v>0</v>
      </c>
      <c r="AD113" s="317">
        <f>IFERROR('1. Staff Posts and Salaries'!N112*(1+SUM(P113))*(1+SUM(U113))*(1+SUM(Z113))/12*'2. Annual Costs of Staff Posts'!AA113*'2. Annual Costs of Staff Posts'!AB113*K113,0)</f>
        <v>0</v>
      </c>
      <c r="AE113" s="318"/>
      <c r="AF113" s="314"/>
      <c r="AG113" s="315"/>
      <c r="AH113" s="316">
        <f t="shared" si="5"/>
        <v>0</v>
      </c>
      <c r="AI113" s="446">
        <f>IFERROR('1. Staff Posts and Salaries'!N112*(1+SUM(P113))*(1+SUM(U113))*(1+SUM(Z113))*(1+SUM(AE113))/12*'2. Annual Costs of Staff Posts'!AF113*'2. Annual Costs of Staff Posts'!AG113*K113,0)</f>
        <v>0</v>
      </c>
      <c r="AJ113" s="450">
        <f t="shared" si="6"/>
        <v>0</v>
      </c>
      <c r="AK113" s="448">
        <f t="shared" si="7"/>
        <v>0</v>
      </c>
      <c r="AL113" s="252"/>
    </row>
    <row r="114" spans="2:38" s="99" customFormat="1" x14ac:dyDescent="0.25">
      <c r="B114" s="109"/>
      <c r="C114" s="232" t="str">
        <f>IF('1. Staff Posts and Salaries'!C113="","",'1. Staff Posts and Salaries'!C113)</f>
        <v/>
      </c>
      <c r="D114" s="410" t="str">
        <f>IF('1. Staff Posts and Salaries'!D113="","",'1. Staff Posts and Salaries'!D113)</f>
        <v/>
      </c>
      <c r="E114" s="100" t="str">
        <f>IF('1. Staff Posts and Salaries'!E113="","",'1. Staff Posts and Salaries'!E113)</f>
        <v/>
      </c>
      <c r="F114" s="100" t="str">
        <f>IF('1. Staff Posts and Salaries'!F113="","",'1. Staff Posts and Salaries'!F113)</f>
        <v/>
      </c>
      <c r="G114" s="100" t="str">
        <f>IF('1. Staff Posts and Salaries'!G113="","",'1. Staff Posts and Salaries'!G113)</f>
        <v/>
      </c>
      <c r="H114" s="100" t="str">
        <f>IF('1. Staff Posts and Salaries'!H113="","",'1. Staff Posts and Salaries'!H113)</f>
        <v/>
      </c>
      <c r="I114" s="100" t="str">
        <f>IF('1. Staff Posts and Salaries'!I113="","",'1. Staff Posts and Salaries'!I113)</f>
        <v/>
      </c>
      <c r="J114" s="100" t="str">
        <f>IF('1. Staff Posts and Salaries'!J113="","",'1. Staff Posts and Salaries'!J113)</f>
        <v/>
      </c>
      <c r="K114" s="227">
        <f>IF('1. Staff Posts and Salaries'!O113="","",'1. Staff Posts and Salaries'!O113)</f>
        <v>1</v>
      </c>
      <c r="L114" s="314"/>
      <c r="M114" s="315"/>
      <c r="N114" s="316">
        <f t="shared" si="16"/>
        <v>0</v>
      </c>
      <c r="O114" s="317">
        <f>IFERROR('1. Staff Posts and Salaries'!N113/12*'2. Annual Costs of Staff Posts'!L114*'2. Annual Costs of Staff Posts'!M114*K114,0)</f>
        <v>0</v>
      </c>
      <c r="P114" s="318"/>
      <c r="Q114" s="314"/>
      <c r="R114" s="315"/>
      <c r="S114" s="316">
        <f t="shared" si="17"/>
        <v>0</v>
      </c>
      <c r="T114" s="317">
        <f>IFERROR('1. Staff Posts and Salaries'!N113*(1+SUM(P114))/12*'2. Annual Costs of Staff Posts'!Q114*'2. Annual Costs of Staff Posts'!R114*K114,0)</f>
        <v>0</v>
      </c>
      <c r="U114" s="318"/>
      <c r="V114" s="314"/>
      <c r="W114" s="315"/>
      <c r="X114" s="316">
        <f t="shared" si="3"/>
        <v>0</v>
      </c>
      <c r="Y114" s="317">
        <f>IFERROR('1. Staff Posts and Salaries'!N113*(1+SUM(P114))*(1+SUM(U114))/12*'2. Annual Costs of Staff Posts'!V114*'2. Annual Costs of Staff Posts'!W114*K114,0)</f>
        <v>0</v>
      </c>
      <c r="Z114" s="318"/>
      <c r="AA114" s="314"/>
      <c r="AB114" s="315"/>
      <c r="AC114" s="316">
        <f t="shared" si="4"/>
        <v>0</v>
      </c>
      <c r="AD114" s="317">
        <f>IFERROR('1. Staff Posts and Salaries'!N113*(1+SUM(P114))*(1+SUM(U114))*(1+SUM(Z114))/12*'2. Annual Costs of Staff Posts'!AA114*'2. Annual Costs of Staff Posts'!AB114*K114,0)</f>
        <v>0</v>
      </c>
      <c r="AE114" s="318"/>
      <c r="AF114" s="314"/>
      <c r="AG114" s="315"/>
      <c r="AH114" s="316">
        <f t="shared" si="5"/>
        <v>0</v>
      </c>
      <c r="AI114" s="446">
        <f>IFERROR('1. Staff Posts and Salaries'!N113*(1+SUM(P114))*(1+SUM(U114))*(1+SUM(Z114))*(1+SUM(AE114))/12*'2. Annual Costs of Staff Posts'!AF114*'2. Annual Costs of Staff Posts'!AG114*K114,0)</f>
        <v>0</v>
      </c>
      <c r="AJ114" s="450">
        <f t="shared" si="6"/>
        <v>0</v>
      </c>
      <c r="AK114" s="448">
        <f t="shared" si="7"/>
        <v>0</v>
      </c>
      <c r="AL114" s="252"/>
    </row>
    <row r="115" spans="2:38" s="99" customFormat="1" x14ac:dyDescent="0.25">
      <c r="B115" s="109"/>
      <c r="C115" s="232" t="str">
        <f>IF('1. Staff Posts and Salaries'!C114="","",'1. Staff Posts and Salaries'!C114)</f>
        <v/>
      </c>
      <c r="D115" s="410" t="str">
        <f>IF('1. Staff Posts and Salaries'!D114="","",'1. Staff Posts and Salaries'!D114)</f>
        <v/>
      </c>
      <c r="E115" s="100" t="str">
        <f>IF('1. Staff Posts and Salaries'!E114="","",'1. Staff Posts and Salaries'!E114)</f>
        <v/>
      </c>
      <c r="F115" s="100" t="str">
        <f>IF('1. Staff Posts and Salaries'!F114="","",'1. Staff Posts and Salaries'!F114)</f>
        <v/>
      </c>
      <c r="G115" s="100" t="str">
        <f>IF('1. Staff Posts and Salaries'!G114="","",'1. Staff Posts and Salaries'!G114)</f>
        <v/>
      </c>
      <c r="H115" s="100" t="str">
        <f>IF('1. Staff Posts and Salaries'!H114="","",'1. Staff Posts and Salaries'!H114)</f>
        <v/>
      </c>
      <c r="I115" s="100" t="str">
        <f>IF('1. Staff Posts and Salaries'!I114="","",'1. Staff Posts and Salaries'!I114)</f>
        <v/>
      </c>
      <c r="J115" s="100" t="str">
        <f>IF('1. Staff Posts and Salaries'!J114="","",'1. Staff Posts and Salaries'!J114)</f>
        <v/>
      </c>
      <c r="K115" s="227">
        <f>IF('1. Staff Posts and Salaries'!O114="","",'1. Staff Posts and Salaries'!O114)</f>
        <v>1</v>
      </c>
      <c r="L115" s="314"/>
      <c r="M115" s="315"/>
      <c r="N115" s="316">
        <f t="shared" ref="N115:N178" si="18">IFERROR(L115*M115/12,0)</f>
        <v>0</v>
      </c>
      <c r="O115" s="317">
        <f>IFERROR('1. Staff Posts and Salaries'!N114/12*'2. Annual Costs of Staff Posts'!L115*'2. Annual Costs of Staff Posts'!M115*K115,0)</f>
        <v>0</v>
      </c>
      <c r="P115" s="318"/>
      <c r="Q115" s="314"/>
      <c r="R115" s="315"/>
      <c r="S115" s="316">
        <f t="shared" ref="S115:S178" si="19">IFERROR(Q115*R115/12,0)</f>
        <v>0</v>
      </c>
      <c r="T115" s="317">
        <f>IFERROR('1. Staff Posts and Salaries'!N114*(1+SUM(P115))/12*'2. Annual Costs of Staff Posts'!Q115*'2. Annual Costs of Staff Posts'!R115*K115,0)</f>
        <v>0</v>
      </c>
      <c r="U115" s="318"/>
      <c r="V115" s="314"/>
      <c r="W115" s="315"/>
      <c r="X115" s="316">
        <f t="shared" ref="X115:X178" si="20">IFERROR(V115*W115/12,0)</f>
        <v>0</v>
      </c>
      <c r="Y115" s="317">
        <f>IFERROR('1. Staff Posts and Salaries'!N114*(1+SUM(P115))*(1+SUM(U115))/12*'2. Annual Costs of Staff Posts'!V115*'2. Annual Costs of Staff Posts'!W115*K115,0)</f>
        <v>0</v>
      </c>
      <c r="Z115" s="318"/>
      <c r="AA115" s="314"/>
      <c r="AB115" s="315"/>
      <c r="AC115" s="316">
        <f t="shared" ref="AC115:AC178" si="21">IFERROR(AA115*AB115/12,0)</f>
        <v>0</v>
      </c>
      <c r="AD115" s="317">
        <f>IFERROR('1. Staff Posts and Salaries'!N114*(1+SUM(P115))*(1+SUM(U115))*(1+SUM(Z115))/12*'2. Annual Costs of Staff Posts'!AA115*'2. Annual Costs of Staff Posts'!AB115*K115,0)</f>
        <v>0</v>
      </c>
      <c r="AE115" s="318"/>
      <c r="AF115" s="314"/>
      <c r="AG115" s="315"/>
      <c r="AH115" s="316">
        <f t="shared" ref="AH115:AH178" si="22">IFERROR(AF115*AG115/12,0)</f>
        <v>0</v>
      </c>
      <c r="AI115" s="446">
        <f>IFERROR('1. Staff Posts and Salaries'!N114*(1+SUM(P115))*(1+SUM(U115))*(1+SUM(Z115))*(1+SUM(AE115))/12*'2. Annual Costs of Staff Posts'!AF115*'2. Annual Costs of Staff Posts'!AG115*K115,0)</f>
        <v>0</v>
      </c>
      <c r="AJ115" s="450">
        <f t="shared" ref="AJ115:AJ178" si="23">AH115+AC115+X115+S115+N115</f>
        <v>0</v>
      </c>
      <c r="AK115" s="448">
        <f t="shared" ref="AK115:AK178" si="24">AI115+AD115+Y115+T115+O115</f>
        <v>0</v>
      </c>
      <c r="AL115" s="252"/>
    </row>
    <row r="116" spans="2:38" s="99" customFormat="1" x14ac:dyDescent="0.25">
      <c r="B116" s="109"/>
      <c r="C116" s="232" t="str">
        <f>IF('1. Staff Posts and Salaries'!C115="","",'1. Staff Posts and Salaries'!C115)</f>
        <v/>
      </c>
      <c r="D116" s="410" t="str">
        <f>IF('1. Staff Posts and Salaries'!D115="","",'1. Staff Posts and Salaries'!D115)</f>
        <v/>
      </c>
      <c r="E116" s="100" t="str">
        <f>IF('1. Staff Posts and Salaries'!E115="","",'1. Staff Posts and Salaries'!E115)</f>
        <v/>
      </c>
      <c r="F116" s="100" t="str">
        <f>IF('1. Staff Posts and Salaries'!F115="","",'1. Staff Posts and Salaries'!F115)</f>
        <v/>
      </c>
      <c r="G116" s="100" t="str">
        <f>IF('1. Staff Posts and Salaries'!G115="","",'1. Staff Posts and Salaries'!G115)</f>
        <v/>
      </c>
      <c r="H116" s="100" t="str">
        <f>IF('1. Staff Posts and Salaries'!H115="","",'1. Staff Posts and Salaries'!H115)</f>
        <v/>
      </c>
      <c r="I116" s="100" t="str">
        <f>IF('1. Staff Posts and Salaries'!I115="","",'1. Staff Posts and Salaries'!I115)</f>
        <v/>
      </c>
      <c r="J116" s="100" t="str">
        <f>IF('1. Staff Posts and Salaries'!J115="","",'1. Staff Posts and Salaries'!J115)</f>
        <v/>
      </c>
      <c r="K116" s="227">
        <f>IF('1. Staff Posts and Salaries'!O115="","",'1. Staff Posts and Salaries'!O115)</f>
        <v>1</v>
      </c>
      <c r="L116" s="314"/>
      <c r="M116" s="315"/>
      <c r="N116" s="316">
        <f t="shared" si="18"/>
        <v>0</v>
      </c>
      <c r="O116" s="317">
        <f>IFERROR('1. Staff Posts and Salaries'!N115/12*'2. Annual Costs of Staff Posts'!L116*'2. Annual Costs of Staff Posts'!M116*K116,0)</f>
        <v>0</v>
      </c>
      <c r="P116" s="318"/>
      <c r="Q116" s="314"/>
      <c r="R116" s="315"/>
      <c r="S116" s="316">
        <f t="shared" si="19"/>
        <v>0</v>
      </c>
      <c r="T116" s="317">
        <f>IFERROR('1. Staff Posts and Salaries'!N115*(1+SUM(P116))/12*'2. Annual Costs of Staff Posts'!Q116*'2. Annual Costs of Staff Posts'!R116*K116,0)</f>
        <v>0</v>
      </c>
      <c r="U116" s="318"/>
      <c r="V116" s="314"/>
      <c r="W116" s="315"/>
      <c r="X116" s="316">
        <f t="shared" si="20"/>
        <v>0</v>
      </c>
      <c r="Y116" s="317">
        <f>IFERROR('1. Staff Posts and Salaries'!N115*(1+SUM(P116))*(1+SUM(U116))/12*'2. Annual Costs of Staff Posts'!V116*'2. Annual Costs of Staff Posts'!W116*K116,0)</f>
        <v>0</v>
      </c>
      <c r="Z116" s="318"/>
      <c r="AA116" s="314"/>
      <c r="AB116" s="315"/>
      <c r="AC116" s="316">
        <f t="shared" si="21"/>
        <v>0</v>
      </c>
      <c r="AD116" s="317">
        <f>IFERROR('1. Staff Posts and Salaries'!N115*(1+SUM(P116))*(1+SUM(U116))*(1+SUM(Z116))/12*'2. Annual Costs of Staff Posts'!AA116*'2. Annual Costs of Staff Posts'!AB116*K116,0)</f>
        <v>0</v>
      </c>
      <c r="AE116" s="318"/>
      <c r="AF116" s="314"/>
      <c r="AG116" s="315"/>
      <c r="AH116" s="316">
        <f t="shared" si="22"/>
        <v>0</v>
      </c>
      <c r="AI116" s="446">
        <f>IFERROR('1. Staff Posts and Salaries'!N115*(1+SUM(P116))*(1+SUM(U116))*(1+SUM(Z116))*(1+SUM(AE116))/12*'2. Annual Costs of Staff Posts'!AF116*'2. Annual Costs of Staff Posts'!AG116*K116,0)</f>
        <v>0</v>
      </c>
      <c r="AJ116" s="450">
        <f t="shared" si="23"/>
        <v>0</v>
      </c>
      <c r="AK116" s="448">
        <f t="shared" si="24"/>
        <v>0</v>
      </c>
      <c r="AL116" s="252"/>
    </row>
    <row r="117" spans="2:38" s="99" customFormat="1" x14ac:dyDescent="0.25">
      <c r="B117" s="109"/>
      <c r="C117" s="232" t="str">
        <f>IF('1. Staff Posts and Salaries'!C116="","",'1. Staff Posts and Salaries'!C116)</f>
        <v/>
      </c>
      <c r="D117" s="410" t="str">
        <f>IF('1. Staff Posts and Salaries'!D116="","",'1. Staff Posts and Salaries'!D116)</f>
        <v/>
      </c>
      <c r="E117" s="100" t="str">
        <f>IF('1. Staff Posts and Salaries'!E116="","",'1. Staff Posts and Salaries'!E116)</f>
        <v/>
      </c>
      <c r="F117" s="100" t="str">
        <f>IF('1. Staff Posts and Salaries'!F116="","",'1. Staff Posts and Salaries'!F116)</f>
        <v/>
      </c>
      <c r="G117" s="100" t="str">
        <f>IF('1. Staff Posts and Salaries'!G116="","",'1. Staff Posts and Salaries'!G116)</f>
        <v/>
      </c>
      <c r="H117" s="100" t="str">
        <f>IF('1. Staff Posts and Salaries'!H116="","",'1. Staff Posts and Salaries'!H116)</f>
        <v/>
      </c>
      <c r="I117" s="100" t="str">
        <f>IF('1. Staff Posts and Salaries'!I116="","",'1. Staff Posts and Salaries'!I116)</f>
        <v/>
      </c>
      <c r="J117" s="100" t="str">
        <f>IF('1. Staff Posts and Salaries'!J116="","",'1. Staff Posts and Salaries'!J116)</f>
        <v/>
      </c>
      <c r="K117" s="227">
        <f>IF('1. Staff Posts and Salaries'!O116="","",'1. Staff Posts and Salaries'!O116)</f>
        <v>1</v>
      </c>
      <c r="L117" s="314"/>
      <c r="M117" s="315"/>
      <c r="N117" s="316">
        <f t="shared" si="18"/>
        <v>0</v>
      </c>
      <c r="O117" s="317">
        <f>IFERROR('1. Staff Posts and Salaries'!N116/12*'2. Annual Costs of Staff Posts'!L117*'2. Annual Costs of Staff Posts'!M117*K117,0)</f>
        <v>0</v>
      </c>
      <c r="P117" s="318"/>
      <c r="Q117" s="314"/>
      <c r="R117" s="315"/>
      <c r="S117" s="316">
        <f t="shared" si="19"/>
        <v>0</v>
      </c>
      <c r="T117" s="317">
        <f>IFERROR('1. Staff Posts and Salaries'!N116*(1+SUM(P117))/12*'2. Annual Costs of Staff Posts'!Q117*'2. Annual Costs of Staff Posts'!R117*K117,0)</f>
        <v>0</v>
      </c>
      <c r="U117" s="318"/>
      <c r="V117" s="314"/>
      <c r="W117" s="315"/>
      <c r="X117" s="316">
        <f t="shared" si="20"/>
        <v>0</v>
      </c>
      <c r="Y117" s="317">
        <f>IFERROR('1. Staff Posts and Salaries'!N116*(1+SUM(P117))*(1+SUM(U117))/12*'2. Annual Costs of Staff Posts'!V117*'2. Annual Costs of Staff Posts'!W117*K117,0)</f>
        <v>0</v>
      </c>
      <c r="Z117" s="318"/>
      <c r="AA117" s="314"/>
      <c r="AB117" s="315"/>
      <c r="AC117" s="316">
        <f t="shared" si="21"/>
        <v>0</v>
      </c>
      <c r="AD117" s="317">
        <f>IFERROR('1. Staff Posts and Salaries'!N116*(1+SUM(P117))*(1+SUM(U117))*(1+SUM(Z117))/12*'2. Annual Costs of Staff Posts'!AA117*'2. Annual Costs of Staff Posts'!AB117*K117,0)</f>
        <v>0</v>
      </c>
      <c r="AE117" s="318"/>
      <c r="AF117" s="314"/>
      <c r="AG117" s="315"/>
      <c r="AH117" s="316">
        <f t="shared" si="22"/>
        <v>0</v>
      </c>
      <c r="AI117" s="446">
        <f>IFERROR('1. Staff Posts and Salaries'!N116*(1+SUM(P117))*(1+SUM(U117))*(1+SUM(Z117))*(1+SUM(AE117))/12*'2. Annual Costs of Staff Posts'!AF117*'2. Annual Costs of Staff Posts'!AG117*K117,0)</f>
        <v>0</v>
      </c>
      <c r="AJ117" s="450">
        <f t="shared" si="23"/>
        <v>0</v>
      </c>
      <c r="AK117" s="448">
        <f t="shared" si="24"/>
        <v>0</v>
      </c>
      <c r="AL117" s="252"/>
    </row>
    <row r="118" spans="2:38" s="99" customFormat="1" x14ac:dyDescent="0.25">
      <c r="B118" s="109"/>
      <c r="C118" s="232" t="str">
        <f>IF('1. Staff Posts and Salaries'!C117="","",'1. Staff Posts and Salaries'!C117)</f>
        <v/>
      </c>
      <c r="D118" s="410" t="str">
        <f>IF('1. Staff Posts and Salaries'!D117="","",'1. Staff Posts and Salaries'!D117)</f>
        <v/>
      </c>
      <c r="E118" s="100" t="str">
        <f>IF('1. Staff Posts and Salaries'!E117="","",'1. Staff Posts and Salaries'!E117)</f>
        <v/>
      </c>
      <c r="F118" s="100" t="str">
        <f>IF('1. Staff Posts and Salaries'!F117="","",'1. Staff Posts and Salaries'!F117)</f>
        <v/>
      </c>
      <c r="G118" s="100" t="str">
        <f>IF('1. Staff Posts and Salaries'!G117="","",'1. Staff Posts and Salaries'!G117)</f>
        <v/>
      </c>
      <c r="H118" s="100" t="str">
        <f>IF('1. Staff Posts and Salaries'!H117="","",'1. Staff Posts and Salaries'!H117)</f>
        <v/>
      </c>
      <c r="I118" s="100" t="str">
        <f>IF('1. Staff Posts and Salaries'!I117="","",'1. Staff Posts and Salaries'!I117)</f>
        <v/>
      </c>
      <c r="J118" s="100" t="str">
        <f>IF('1. Staff Posts and Salaries'!J117="","",'1. Staff Posts and Salaries'!J117)</f>
        <v/>
      </c>
      <c r="K118" s="227">
        <f>IF('1. Staff Posts and Salaries'!O117="","",'1. Staff Posts and Salaries'!O117)</f>
        <v>1</v>
      </c>
      <c r="L118" s="314"/>
      <c r="M118" s="315"/>
      <c r="N118" s="316">
        <f t="shared" si="18"/>
        <v>0</v>
      </c>
      <c r="O118" s="317">
        <f>IFERROR('1. Staff Posts and Salaries'!N117/12*'2. Annual Costs of Staff Posts'!L118*'2. Annual Costs of Staff Posts'!M118*K118,0)</f>
        <v>0</v>
      </c>
      <c r="P118" s="318"/>
      <c r="Q118" s="314"/>
      <c r="R118" s="315"/>
      <c r="S118" s="316">
        <f t="shared" si="19"/>
        <v>0</v>
      </c>
      <c r="T118" s="317">
        <f>IFERROR('1. Staff Posts and Salaries'!N117*(1+SUM(P118))/12*'2. Annual Costs of Staff Posts'!Q118*'2. Annual Costs of Staff Posts'!R118*K118,0)</f>
        <v>0</v>
      </c>
      <c r="U118" s="318"/>
      <c r="V118" s="314"/>
      <c r="W118" s="315"/>
      <c r="X118" s="316">
        <f t="shared" si="20"/>
        <v>0</v>
      </c>
      <c r="Y118" s="317">
        <f>IFERROR('1. Staff Posts and Salaries'!N117*(1+SUM(P118))*(1+SUM(U118))/12*'2. Annual Costs of Staff Posts'!V118*'2. Annual Costs of Staff Posts'!W118*K118,0)</f>
        <v>0</v>
      </c>
      <c r="Z118" s="318"/>
      <c r="AA118" s="314"/>
      <c r="AB118" s="315"/>
      <c r="AC118" s="316">
        <f t="shared" si="21"/>
        <v>0</v>
      </c>
      <c r="AD118" s="317">
        <f>IFERROR('1. Staff Posts and Salaries'!N117*(1+SUM(P118))*(1+SUM(U118))*(1+SUM(Z118))/12*'2. Annual Costs of Staff Posts'!AA118*'2. Annual Costs of Staff Posts'!AB118*K118,0)</f>
        <v>0</v>
      </c>
      <c r="AE118" s="318"/>
      <c r="AF118" s="314"/>
      <c r="AG118" s="315"/>
      <c r="AH118" s="316">
        <f t="shared" si="22"/>
        <v>0</v>
      </c>
      <c r="AI118" s="446">
        <f>IFERROR('1. Staff Posts and Salaries'!N117*(1+SUM(P118))*(1+SUM(U118))*(1+SUM(Z118))*(1+SUM(AE118))/12*'2. Annual Costs of Staff Posts'!AF118*'2. Annual Costs of Staff Posts'!AG118*K118,0)</f>
        <v>0</v>
      </c>
      <c r="AJ118" s="450">
        <f t="shared" si="23"/>
        <v>0</v>
      </c>
      <c r="AK118" s="448">
        <f t="shared" si="24"/>
        <v>0</v>
      </c>
      <c r="AL118" s="252"/>
    </row>
    <row r="119" spans="2:38" s="99" customFormat="1" x14ac:dyDescent="0.25">
      <c r="B119" s="109"/>
      <c r="C119" s="232" t="str">
        <f>IF('1. Staff Posts and Salaries'!C118="","",'1. Staff Posts and Salaries'!C118)</f>
        <v/>
      </c>
      <c r="D119" s="410" t="str">
        <f>IF('1. Staff Posts and Salaries'!D118="","",'1. Staff Posts and Salaries'!D118)</f>
        <v/>
      </c>
      <c r="E119" s="100" t="str">
        <f>IF('1. Staff Posts and Salaries'!E118="","",'1. Staff Posts and Salaries'!E118)</f>
        <v/>
      </c>
      <c r="F119" s="100" t="str">
        <f>IF('1. Staff Posts and Salaries'!F118="","",'1. Staff Posts and Salaries'!F118)</f>
        <v/>
      </c>
      <c r="G119" s="100" t="str">
        <f>IF('1. Staff Posts and Salaries'!G118="","",'1. Staff Posts and Salaries'!G118)</f>
        <v/>
      </c>
      <c r="H119" s="100" t="str">
        <f>IF('1. Staff Posts and Salaries'!H118="","",'1. Staff Posts and Salaries'!H118)</f>
        <v/>
      </c>
      <c r="I119" s="100" t="str">
        <f>IF('1. Staff Posts and Salaries'!I118="","",'1. Staff Posts and Salaries'!I118)</f>
        <v/>
      </c>
      <c r="J119" s="100" t="str">
        <f>IF('1. Staff Posts and Salaries'!J118="","",'1. Staff Posts and Salaries'!J118)</f>
        <v/>
      </c>
      <c r="K119" s="227">
        <f>IF('1. Staff Posts and Salaries'!O118="","",'1. Staff Posts and Salaries'!O118)</f>
        <v>1</v>
      </c>
      <c r="L119" s="314"/>
      <c r="M119" s="315"/>
      <c r="N119" s="316">
        <f t="shared" si="18"/>
        <v>0</v>
      </c>
      <c r="O119" s="317">
        <f>IFERROR('1. Staff Posts and Salaries'!N118/12*'2. Annual Costs of Staff Posts'!L119*'2. Annual Costs of Staff Posts'!M119*K119,0)</f>
        <v>0</v>
      </c>
      <c r="P119" s="318"/>
      <c r="Q119" s="314"/>
      <c r="R119" s="315"/>
      <c r="S119" s="316">
        <f t="shared" si="19"/>
        <v>0</v>
      </c>
      <c r="T119" s="317">
        <f>IFERROR('1. Staff Posts and Salaries'!N118*(1+SUM(P119))/12*'2. Annual Costs of Staff Posts'!Q119*'2. Annual Costs of Staff Posts'!R119*K119,0)</f>
        <v>0</v>
      </c>
      <c r="U119" s="318"/>
      <c r="V119" s="314"/>
      <c r="W119" s="315"/>
      <c r="X119" s="316">
        <f t="shared" si="20"/>
        <v>0</v>
      </c>
      <c r="Y119" s="317">
        <f>IFERROR('1. Staff Posts and Salaries'!N118*(1+SUM(P119))*(1+SUM(U119))/12*'2. Annual Costs of Staff Posts'!V119*'2. Annual Costs of Staff Posts'!W119*K119,0)</f>
        <v>0</v>
      </c>
      <c r="Z119" s="318"/>
      <c r="AA119" s="314"/>
      <c r="AB119" s="315"/>
      <c r="AC119" s="316">
        <f t="shared" si="21"/>
        <v>0</v>
      </c>
      <c r="AD119" s="317">
        <f>IFERROR('1. Staff Posts and Salaries'!N118*(1+SUM(P119))*(1+SUM(U119))*(1+SUM(Z119))/12*'2. Annual Costs of Staff Posts'!AA119*'2. Annual Costs of Staff Posts'!AB119*K119,0)</f>
        <v>0</v>
      </c>
      <c r="AE119" s="318"/>
      <c r="AF119" s="314"/>
      <c r="AG119" s="315"/>
      <c r="AH119" s="316">
        <f t="shared" si="22"/>
        <v>0</v>
      </c>
      <c r="AI119" s="446">
        <f>IFERROR('1. Staff Posts and Salaries'!N118*(1+SUM(P119))*(1+SUM(U119))*(1+SUM(Z119))*(1+SUM(AE119))/12*'2. Annual Costs of Staff Posts'!AF119*'2. Annual Costs of Staff Posts'!AG119*K119,0)</f>
        <v>0</v>
      </c>
      <c r="AJ119" s="450">
        <f t="shared" si="23"/>
        <v>0</v>
      </c>
      <c r="AK119" s="448">
        <f t="shared" si="24"/>
        <v>0</v>
      </c>
      <c r="AL119" s="252"/>
    </row>
    <row r="120" spans="2:38" s="99" customFormat="1" x14ac:dyDescent="0.25">
      <c r="B120" s="109"/>
      <c r="C120" s="232" t="str">
        <f>IF('1. Staff Posts and Salaries'!C119="","",'1. Staff Posts and Salaries'!C119)</f>
        <v/>
      </c>
      <c r="D120" s="410" t="str">
        <f>IF('1. Staff Posts and Salaries'!D119="","",'1. Staff Posts and Salaries'!D119)</f>
        <v/>
      </c>
      <c r="E120" s="100" t="str">
        <f>IF('1. Staff Posts and Salaries'!E119="","",'1. Staff Posts and Salaries'!E119)</f>
        <v/>
      </c>
      <c r="F120" s="100" t="str">
        <f>IF('1. Staff Posts and Salaries'!F119="","",'1. Staff Posts and Salaries'!F119)</f>
        <v/>
      </c>
      <c r="G120" s="100" t="str">
        <f>IF('1. Staff Posts and Salaries'!G119="","",'1. Staff Posts and Salaries'!G119)</f>
        <v/>
      </c>
      <c r="H120" s="100" t="str">
        <f>IF('1. Staff Posts and Salaries'!H119="","",'1. Staff Posts and Salaries'!H119)</f>
        <v/>
      </c>
      <c r="I120" s="100" t="str">
        <f>IF('1. Staff Posts and Salaries'!I119="","",'1. Staff Posts and Salaries'!I119)</f>
        <v/>
      </c>
      <c r="J120" s="100" t="str">
        <f>IF('1. Staff Posts and Salaries'!J119="","",'1. Staff Posts and Salaries'!J119)</f>
        <v/>
      </c>
      <c r="K120" s="227">
        <f>IF('1. Staff Posts and Salaries'!O119="","",'1. Staff Posts and Salaries'!O119)</f>
        <v>1</v>
      </c>
      <c r="L120" s="314"/>
      <c r="M120" s="315"/>
      <c r="N120" s="316">
        <f t="shared" si="18"/>
        <v>0</v>
      </c>
      <c r="O120" s="317">
        <f>IFERROR('1. Staff Posts and Salaries'!N119/12*'2. Annual Costs of Staff Posts'!L120*'2. Annual Costs of Staff Posts'!M120*K120,0)</f>
        <v>0</v>
      </c>
      <c r="P120" s="318"/>
      <c r="Q120" s="314"/>
      <c r="R120" s="315"/>
      <c r="S120" s="316">
        <f t="shared" si="19"/>
        <v>0</v>
      </c>
      <c r="T120" s="317">
        <f>IFERROR('1. Staff Posts and Salaries'!N119*(1+SUM(P120))/12*'2. Annual Costs of Staff Posts'!Q120*'2. Annual Costs of Staff Posts'!R120*K120,0)</f>
        <v>0</v>
      </c>
      <c r="U120" s="318"/>
      <c r="V120" s="314"/>
      <c r="W120" s="315"/>
      <c r="X120" s="316">
        <f t="shared" si="20"/>
        <v>0</v>
      </c>
      <c r="Y120" s="317">
        <f>IFERROR('1. Staff Posts and Salaries'!N119*(1+SUM(P120))*(1+SUM(U120))/12*'2. Annual Costs of Staff Posts'!V120*'2. Annual Costs of Staff Posts'!W120*K120,0)</f>
        <v>0</v>
      </c>
      <c r="Z120" s="318"/>
      <c r="AA120" s="314"/>
      <c r="AB120" s="315"/>
      <c r="AC120" s="316">
        <f t="shared" si="21"/>
        <v>0</v>
      </c>
      <c r="AD120" s="317">
        <f>IFERROR('1. Staff Posts and Salaries'!N119*(1+SUM(P120))*(1+SUM(U120))*(1+SUM(Z120))/12*'2. Annual Costs of Staff Posts'!AA120*'2. Annual Costs of Staff Posts'!AB120*K120,0)</f>
        <v>0</v>
      </c>
      <c r="AE120" s="318"/>
      <c r="AF120" s="314"/>
      <c r="AG120" s="315"/>
      <c r="AH120" s="316">
        <f t="shared" si="22"/>
        <v>0</v>
      </c>
      <c r="AI120" s="446">
        <f>IFERROR('1. Staff Posts and Salaries'!N119*(1+SUM(P120))*(1+SUM(U120))*(1+SUM(Z120))*(1+SUM(AE120))/12*'2. Annual Costs of Staff Posts'!AF120*'2. Annual Costs of Staff Posts'!AG120*K120,0)</f>
        <v>0</v>
      </c>
      <c r="AJ120" s="450">
        <f t="shared" si="23"/>
        <v>0</v>
      </c>
      <c r="AK120" s="448">
        <f t="shared" si="24"/>
        <v>0</v>
      </c>
      <c r="AL120" s="252"/>
    </row>
    <row r="121" spans="2:38" s="99" customFormat="1" x14ac:dyDescent="0.25">
      <c r="B121" s="109"/>
      <c r="C121" s="232" t="str">
        <f>IF('1. Staff Posts and Salaries'!C120="","",'1. Staff Posts and Salaries'!C120)</f>
        <v/>
      </c>
      <c r="D121" s="410" t="str">
        <f>IF('1. Staff Posts and Salaries'!D120="","",'1. Staff Posts and Salaries'!D120)</f>
        <v/>
      </c>
      <c r="E121" s="100" t="str">
        <f>IF('1. Staff Posts and Salaries'!E120="","",'1. Staff Posts and Salaries'!E120)</f>
        <v/>
      </c>
      <c r="F121" s="100" t="str">
        <f>IF('1. Staff Posts and Salaries'!F120="","",'1. Staff Posts and Salaries'!F120)</f>
        <v/>
      </c>
      <c r="G121" s="100" t="str">
        <f>IF('1. Staff Posts and Salaries'!G120="","",'1. Staff Posts and Salaries'!G120)</f>
        <v/>
      </c>
      <c r="H121" s="100" t="str">
        <f>IF('1. Staff Posts and Salaries'!H120="","",'1. Staff Posts and Salaries'!H120)</f>
        <v/>
      </c>
      <c r="I121" s="100" t="str">
        <f>IF('1. Staff Posts and Salaries'!I120="","",'1. Staff Posts and Salaries'!I120)</f>
        <v/>
      </c>
      <c r="J121" s="100" t="str">
        <f>IF('1. Staff Posts and Salaries'!J120="","",'1. Staff Posts and Salaries'!J120)</f>
        <v/>
      </c>
      <c r="K121" s="227">
        <f>IF('1. Staff Posts and Salaries'!O120="","",'1. Staff Posts and Salaries'!O120)</f>
        <v>1</v>
      </c>
      <c r="L121" s="314"/>
      <c r="M121" s="315"/>
      <c r="N121" s="316">
        <f t="shared" si="18"/>
        <v>0</v>
      </c>
      <c r="O121" s="317">
        <f>IFERROR('1. Staff Posts and Salaries'!N120/12*'2. Annual Costs of Staff Posts'!L121*'2. Annual Costs of Staff Posts'!M121*K121,0)</f>
        <v>0</v>
      </c>
      <c r="P121" s="318"/>
      <c r="Q121" s="314"/>
      <c r="R121" s="315"/>
      <c r="S121" s="316">
        <f t="shared" si="19"/>
        <v>0</v>
      </c>
      <c r="T121" s="317">
        <f>IFERROR('1. Staff Posts and Salaries'!N120*(1+SUM(P121))/12*'2. Annual Costs of Staff Posts'!Q121*'2. Annual Costs of Staff Posts'!R121*K121,0)</f>
        <v>0</v>
      </c>
      <c r="U121" s="318"/>
      <c r="V121" s="314"/>
      <c r="W121" s="315"/>
      <c r="X121" s="316">
        <f t="shared" si="20"/>
        <v>0</v>
      </c>
      <c r="Y121" s="317">
        <f>IFERROR('1. Staff Posts and Salaries'!N120*(1+SUM(P121))*(1+SUM(U121))/12*'2. Annual Costs of Staff Posts'!V121*'2. Annual Costs of Staff Posts'!W121*K121,0)</f>
        <v>0</v>
      </c>
      <c r="Z121" s="318"/>
      <c r="AA121" s="314"/>
      <c r="AB121" s="315"/>
      <c r="AC121" s="316">
        <f t="shared" si="21"/>
        <v>0</v>
      </c>
      <c r="AD121" s="317">
        <f>IFERROR('1. Staff Posts and Salaries'!N120*(1+SUM(P121))*(1+SUM(U121))*(1+SUM(Z121))/12*'2. Annual Costs of Staff Posts'!AA121*'2. Annual Costs of Staff Posts'!AB121*K121,0)</f>
        <v>0</v>
      </c>
      <c r="AE121" s="318"/>
      <c r="AF121" s="314"/>
      <c r="AG121" s="315"/>
      <c r="AH121" s="316">
        <f t="shared" si="22"/>
        <v>0</v>
      </c>
      <c r="AI121" s="446">
        <f>IFERROR('1. Staff Posts and Salaries'!N120*(1+SUM(P121))*(1+SUM(U121))*(1+SUM(Z121))*(1+SUM(AE121))/12*'2. Annual Costs of Staff Posts'!AF121*'2. Annual Costs of Staff Posts'!AG121*K121,0)</f>
        <v>0</v>
      </c>
      <c r="AJ121" s="450">
        <f t="shared" si="23"/>
        <v>0</v>
      </c>
      <c r="AK121" s="448">
        <f t="shared" si="24"/>
        <v>0</v>
      </c>
      <c r="AL121" s="252"/>
    </row>
    <row r="122" spans="2:38" s="99" customFormat="1" x14ac:dyDescent="0.25">
      <c r="B122" s="109"/>
      <c r="C122" s="232" t="str">
        <f>IF('1. Staff Posts and Salaries'!C121="","",'1. Staff Posts and Salaries'!C121)</f>
        <v/>
      </c>
      <c r="D122" s="410" t="str">
        <f>IF('1. Staff Posts and Salaries'!D121="","",'1. Staff Posts and Salaries'!D121)</f>
        <v/>
      </c>
      <c r="E122" s="100" t="str">
        <f>IF('1. Staff Posts and Salaries'!E121="","",'1. Staff Posts and Salaries'!E121)</f>
        <v/>
      </c>
      <c r="F122" s="100" t="str">
        <f>IF('1. Staff Posts and Salaries'!F121="","",'1. Staff Posts and Salaries'!F121)</f>
        <v/>
      </c>
      <c r="G122" s="100" t="str">
        <f>IF('1. Staff Posts and Salaries'!G121="","",'1. Staff Posts and Salaries'!G121)</f>
        <v/>
      </c>
      <c r="H122" s="100" t="str">
        <f>IF('1. Staff Posts and Salaries'!H121="","",'1. Staff Posts and Salaries'!H121)</f>
        <v/>
      </c>
      <c r="I122" s="100" t="str">
        <f>IF('1. Staff Posts and Salaries'!I121="","",'1. Staff Posts and Salaries'!I121)</f>
        <v/>
      </c>
      <c r="J122" s="100" t="str">
        <f>IF('1. Staff Posts and Salaries'!J121="","",'1. Staff Posts and Salaries'!J121)</f>
        <v/>
      </c>
      <c r="K122" s="227">
        <f>IF('1. Staff Posts and Salaries'!O121="","",'1. Staff Posts and Salaries'!O121)</f>
        <v>1</v>
      </c>
      <c r="L122" s="314"/>
      <c r="M122" s="315"/>
      <c r="N122" s="316">
        <f t="shared" si="18"/>
        <v>0</v>
      </c>
      <c r="O122" s="317">
        <f>IFERROR('1. Staff Posts and Salaries'!N121/12*'2. Annual Costs of Staff Posts'!L122*'2. Annual Costs of Staff Posts'!M122*K122,0)</f>
        <v>0</v>
      </c>
      <c r="P122" s="318"/>
      <c r="Q122" s="314"/>
      <c r="R122" s="315"/>
      <c r="S122" s="316">
        <f t="shared" si="19"/>
        <v>0</v>
      </c>
      <c r="T122" s="317">
        <f>IFERROR('1. Staff Posts and Salaries'!N121*(1+SUM(P122))/12*'2. Annual Costs of Staff Posts'!Q122*'2. Annual Costs of Staff Posts'!R122*K122,0)</f>
        <v>0</v>
      </c>
      <c r="U122" s="318"/>
      <c r="V122" s="314"/>
      <c r="W122" s="315"/>
      <c r="X122" s="316">
        <f t="shared" si="20"/>
        <v>0</v>
      </c>
      <c r="Y122" s="317">
        <f>IFERROR('1. Staff Posts and Salaries'!N121*(1+SUM(P122))*(1+SUM(U122))/12*'2. Annual Costs of Staff Posts'!V122*'2. Annual Costs of Staff Posts'!W122*K122,0)</f>
        <v>0</v>
      </c>
      <c r="Z122" s="318"/>
      <c r="AA122" s="314"/>
      <c r="AB122" s="315"/>
      <c r="AC122" s="316">
        <f t="shared" si="21"/>
        <v>0</v>
      </c>
      <c r="AD122" s="317">
        <f>IFERROR('1. Staff Posts and Salaries'!N121*(1+SUM(P122))*(1+SUM(U122))*(1+SUM(Z122))/12*'2. Annual Costs of Staff Posts'!AA122*'2. Annual Costs of Staff Posts'!AB122*K122,0)</f>
        <v>0</v>
      </c>
      <c r="AE122" s="318"/>
      <c r="AF122" s="314"/>
      <c r="AG122" s="315"/>
      <c r="AH122" s="316">
        <f t="shared" si="22"/>
        <v>0</v>
      </c>
      <c r="AI122" s="446">
        <f>IFERROR('1. Staff Posts and Salaries'!N121*(1+SUM(P122))*(1+SUM(U122))*(1+SUM(Z122))*(1+SUM(AE122))/12*'2. Annual Costs of Staff Posts'!AF122*'2. Annual Costs of Staff Posts'!AG122*K122,0)</f>
        <v>0</v>
      </c>
      <c r="AJ122" s="450">
        <f t="shared" si="23"/>
        <v>0</v>
      </c>
      <c r="AK122" s="448">
        <f t="shared" si="24"/>
        <v>0</v>
      </c>
      <c r="AL122" s="252"/>
    </row>
    <row r="123" spans="2:38" s="99" customFormat="1" x14ac:dyDescent="0.25">
      <c r="B123" s="109"/>
      <c r="C123" s="232" t="str">
        <f>IF('1. Staff Posts and Salaries'!C122="","",'1. Staff Posts and Salaries'!C122)</f>
        <v/>
      </c>
      <c r="D123" s="410" t="str">
        <f>IF('1. Staff Posts and Salaries'!D122="","",'1. Staff Posts and Salaries'!D122)</f>
        <v/>
      </c>
      <c r="E123" s="100" t="str">
        <f>IF('1. Staff Posts and Salaries'!E122="","",'1. Staff Posts and Salaries'!E122)</f>
        <v/>
      </c>
      <c r="F123" s="100" t="str">
        <f>IF('1. Staff Posts and Salaries'!F122="","",'1. Staff Posts and Salaries'!F122)</f>
        <v/>
      </c>
      <c r="G123" s="100" t="str">
        <f>IF('1. Staff Posts and Salaries'!G122="","",'1. Staff Posts and Salaries'!G122)</f>
        <v/>
      </c>
      <c r="H123" s="100" t="str">
        <f>IF('1. Staff Posts and Salaries'!H122="","",'1. Staff Posts and Salaries'!H122)</f>
        <v/>
      </c>
      <c r="I123" s="100" t="str">
        <f>IF('1. Staff Posts and Salaries'!I122="","",'1. Staff Posts and Salaries'!I122)</f>
        <v/>
      </c>
      <c r="J123" s="100" t="str">
        <f>IF('1. Staff Posts and Salaries'!J122="","",'1. Staff Posts and Salaries'!J122)</f>
        <v/>
      </c>
      <c r="K123" s="227">
        <f>IF('1. Staff Posts and Salaries'!O122="","",'1. Staff Posts and Salaries'!O122)</f>
        <v>1</v>
      </c>
      <c r="L123" s="314"/>
      <c r="M123" s="315"/>
      <c r="N123" s="316">
        <f t="shared" si="18"/>
        <v>0</v>
      </c>
      <c r="O123" s="317">
        <f>IFERROR('1. Staff Posts and Salaries'!N122/12*'2. Annual Costs of Staff Posts'!L123*'2. Annual Costs of Staff Posts'!M123*K123,0)</f>
        <v>0</v>
      </c>
      <c r="P123" s="318"/>
      <c r="Q123" s="314"/>
      <c r="R123" s="315"/>
      <c r="S123" s="316">
        <f t="shared" si="19"/>
        <v>0</v>
      </c>
      <c r="T123" s="317">
        <f>IFERROR('1. Staff Posts and Salaries'!N122*(1+SUM(P123))/12*'2. Annual Costs of Staff Posts'!Q123*'2. Annual Costs of Staff Posts'!R123*K123,0)</f>
        <v>0</v>
      </c>
      <c r="U123" s="318"/>
      <c r="V123" s="314"/>
      <c r="W123" s="315"/>
      <c r="X123" s="316">
        <f t="shared" si="20"/>
        <v>0</v>
      </c>
      <c r="Y123" s="317">
        <f>IFERROR('1. Staff Posts and Salaries'!N122*(1+SUM(P123))*(1+SUM(U123))/12*'2. Annual Costs of Staff Posts'!V123*'2. Annual Costs of Staff Posts'!W123*K123,0)</f>
        <v>0</v>
      </c>
      <c r="Z123" s="318"/>
      <c r="AA123" s="314"/>
      <c r="AB123" s="315"/>
      <c r="AC123" s="316">
        <f t="shared" si="21"/>
        <v>0</v>
      </c>
      <c r="AD123" s="317">
        <f>IFERROR('1. Staff Posts and Salaries'!N122*(1+SUM(P123))*(1+SUM(U123))*(1+SUM(Z123))/12*'2. Annual Costs of Staff Posts'!AA123*'2. Annual Costs of Staff Posts'!AB123*K123,0)</f>
        <v>0</v>
      </c>
      <c r="AE123" s="318"/>
      <c r="AF123" s="314"/>
      <c r="AG123" s="315"/>
      <c r="AH123" s="316">
        <f t="shared" si="22"/>
        <v>0</v>
      </c>
      <c r="AI123" s="446">
        <f>IFERROR('1. Staff Posts and Salaries'!N122*(1+SUM(P123))*(1+SUM(U123))*(1+SUM(Z123))*(1+SUM(AE123))/12*'2. Annual Costs of Staff Posts'!AF123*'2. Annual Costs of Staff Posts'!AG123*K123,0)</f>
        <v>0</v>
      </c>
      <c r="AJ123" s="450">
        <f t="shared" si="23"/>
        <v>0</v>
      </c>
      <c r="AK123" s="448">
        <f t="shared" si="24"/>
        <v>0</v>
      </c>
      <c r="AL123" s="252"/>
    </row>
    <row r="124" spans="2:38" s="99" customFormat="1" x14ac:dyDescent="0.25">
      <c r="B124" s="109"/>
      <c r="C124" s="232" t="str">
        <f>IF('1. Staff Posts and Salaries'!C123="","",'1. Staff Posts and Salaries'!C123)</f>
        <v/>
      </c>
      <c r="D124" s="410" t="str">
        <f>IF('1. Staff Posts and Salaries'!D123="","",'1. Staff Posts and Salaries'!D123)</f>
        <v/>
      </c>
      <c r="E124" s="100" t="str">
        <f>IF('1. Staff Posts and Salaries'!E123="","",'1. Staff Posts and Salaries'!E123)</f>
        <v/>
      </c>
      <c r="F124" s="100" t="str">
        <f>IF('1. Staff Posts and Salaries'!F123="","",'1. Staff Posts and Salaries'!F123)</f>
        <v/>
      </c>
      <c r="G124" s="100" t="str">
        <f>IF('1. Staff Posts and Salaries'!G123="","",'1. Staff Posts and Salaries'!G123)</f>
        <v/>
      </c>
      <c r="H124" s="100" t="str">
        <f>IF('1. Staff Posts and Salaries'!H123="","",'1. Staff Posts and Salaries'!H123)</f>
        <v/>
      </c>
      <c r="I124" s="100" t="str">
        <f>IF('1. Staff Posts and Salaries'!I123="","",'1. Staff Posts and Salaries'!I123)</f>
        <v/>
      </c>
      <c r="J124" s="100" t="str">
        <f>IF('1. Staff Posts and Salaries'!J123="","",'1. Staff Posts and Salaries'!J123)</f>
        <v/>
      </c>
      <c r="K124" s="227">
        <f>IF('1. Staff Posts and Salaries'!O123="","",'1. Staff Posts and Salaries'!O123)</f>
        <v>1</v>
      </c>
      <c r="L124" s="314"/>
      <c r="M124" s="315"/>
      <c r="N124" s="316">
        <f t="shared" si="18"/>
        <v>0</v>
      </c>
      <c r="O124" s="317">
        <f>IFERROR('1. Staff Posts and Salaries'!N123/12*'2. Annual Costs of Staff Posts'!L124*'2. Annual Costs of Staff Posts'!M124*K124,0)</f>
        <v>0</v>
      </c>
      <c r="P124" s="318"/>
      <c r="Q124" s="314"/>
      <c r="R124" s="315"/>
      <c r="S124" s="316">
        <f t="shared" si="19"/>
        <v>0</v>
      </c>
      <c r="T124" s="317">
        <f>IFERROR('1. Staff Posts and Salaries'!N123*(1+SUM(P124))/12*'2. Annual Costs of Staff Posts'!Q124*'2. Annual Costs of Staff Posts'!R124*K124,0)</f>
        <v>0</v>
      </c>
      <c r="U124" s="318"/>
      <c r="V124" s="314"/>
      <c r="W124" s="315"/>
      <c r="X124" s="316">
        <f t="shared" si="20"/>
        <v>0</v>
      </c>
      <c r="Y124" s="317">
        <f>IFERROR('1. Staff Posts and Salaries'!N123*(1+SUM(P124))*(1+SUM(U124))/12*'2. Annual Costs of Staff Posts'!V124*'2. Annual Costs of Staff Posts'!W124*K124,0)</f>
        <v>0</v>
      </c>
      <c r="Z124" s="318"/>
      <c r="AA124" s="314"/>
      <c r="AB124" s="315"/>
      <c r="AC124" s="316">
        <f t="shared" si="21"/>
        <v>0</v>
      </c>
      <c r="AD124" s="317">
        <f>IFERROR('1. Staff Posts and Salaries'!N123*(1+SUM(P124))*(1+SUM(U124))*(1+SUM(Z124))/12*'2. Annual Costs of Staff Posts'!AA124*'2. Annual Costs of Staff Posts'!AB124*K124,0)</f>
        <v>0</v>
      </c>
      <c r="AE124" s="318"/>
      <c r="AF124" s="314"/>
      <c r="AG124" s="315"/>
      <c r="AH124" s="316">
        <f t="shared" si="22"/>
        <v>0</v>
      </c>
      <c r="AI124" s="446">
        <f>IFERROR('1. Staff Posts and Salaries'!N123*(1+SUM(P124))*(1+SUM(U124))*(1+SUM(Z124))*(1+SUM(AE124))/12*'2. Annual Costs of Staff Posts'!AF124*'2. Annual Costs of Staff Posts'!AG124*K124,0)</f>
        <v>0</v>
      </c>
      <c r="AJ124" s="450">
        <f t="shared" si="23"/>
        <v>0</v>
      </c>
      <c r="AK124" s="448">
        <f t="shared" si="24"/>
        <v>0</v>
      </c>
      <c r="AL124" s="252"/>
    </row>
    <row r="125" spans="2:38" s="99" customFormat="1" x14ac:dyDescent="0.25">
      <c r="B125" s="109"/>
      <c r="C125" s="232" t="str">
        <f>IF('1. Staff Posts and Salaries'!C124="","",'1. Staff Posts and Salaries'!C124)</f>
        <v/>
      </c>
      <c r="D125" s="410" t="str">
        <f>IF('1. Staff Posts and Salaries'!D124="","",'1. Staff Posts and Salaries'!D124)</f>
        <v/>
      </c>
      <c r="E125" s="100" t="str">
        <f>IF('1. Staff Posts and Salaries'!E124="","",'1. Staff Posts and Salaries'!E124)</f>
        <v/>
      </c>
      <c r="F125" s="100" t="str">
        <f>IF('1. Staff Posts and Salaries'!F124="","",'1. Staff Posts and Salaries'!F124)</f>
        <v/>
      </c>
      <c r="G125" s="100" t="str">
        <f>IF('1. Staff Posts and Salaries'!G124="","",'1. Staff Posts and Salaries'!G124)</f>
        <v/>
      </c>
      <c r="H125" s="100" t="str">
        <f>IF('1. Staff Posts and Salaries'!H124="","",'1. Staff Posts and Salaries'!H124)</f>
        <v/>
      </c>
      <c r="I125" s="100" t="str">
        <f>IF('1. Staff Posts and Salaries'!I124="","",'1. Staff Posts and Salaries'!I124)</f>
        <v/>
      </c>
      <c r="J125" s="100" t="str">
        <f>IF('1. Staff Posts and Salaries'!J124="","",'1. Staff Posts and Salaries'!J124)</f>
        <v/>
      </c>
      <c r="K125" s="227">
        <f>IF('1. Staff Posts and Salaries'!O124="","",'1. Staff Posts and Salaries'!O124)</f>
        <v>1</v>
      </c>
      <c r="L125" s="314"/>
      <c r="M125" s="315"/>
      <c r="N125" s="316">
        <f t="shared" si="18"/>
        <v>0</v>
      </c>
      <c r="O125" s="317">
        <f>IFERROR('1. Staff Posts and Salaries'!N124/12*'2. Annual Costs of Staff Posts'!L125*'2. Annual Costs of Staff Posts'!M125*K125,0)</f>
        <v>0</v>
      </c>
      <c r="P125" s="318"/>
      <c r="Q125" s="314"/>
      <c r="R125" s="315"/>
      <c r="S125" s="316">
        <f t="shared" si="19"/>
        <v>0</v>
      </c>
      <c r="T125" s="317">
        <f>IFERROR('1. Staff Posts and Salaries'!N124*(1+SUM(P125))/12*'2. Annual Costs of Staff Posts'!Q125*'2. Annual Costs of Staff Posts'!R125*K125,0)</f>
        <v>0</v>
      </c>
      <c r="U125" s="318"/>
      <c r="V125" s="314"/>
      <c r="W125" s="315"/>
      <c r="X125" s="316">
        <f t="shared" si="20"/>
        <v>0</v>
      </c>
      <c r="Y125" s="317">
        <f>IFERROR('1. Staff Posts and Salaries'!N124*(1+SUM(P125))*(1+SUM(U125))/12*'2. Annual Costs of Staff Posts'!V125*'2. Annual Costs of Staff Posts'!W125*K125,0)</f>
        <v>0</v>
      </c>
      <c r="Z125" s="318"/>
      <c r="AA125" s="314"/>
      <c r="AB125" s="315"/>
      <c r="AC125" s="316">
        <f t="shared" si="21"/>
        <v>0</v>
      </c>
      <c r="AD125" s="317">
        <f>IFERROR('1. Staff Posts and Salaries'!N124*(1+SUM(P125))*(1+SUM(U125))*(1+SUM(Z125))/12*'2. Annual Costs of Staff Posts'!AA125*'2. Annual Costs of Staff Posts'!AB125*K125,0)</f>
        <v>0</v>
      </c>
      <c r="AE125" s="318"/>
      <c r="AF125" s="314"/>
      <c r="AG125" s="315"/>
      <c r="AH125" s="316">
        <f t="shared" si="22"/>
        <v>0</v>
      </c>
      <c r="AI125" s="446">
        <f>IFERROR('1. Staff Posts and Salaries'!N124*(1+SUM(P125))*(1+SUM(U125))*(1+SUM(Z125))*(1+SUM(AE125))/12*'2. Annual Costs of Staff Posts'!AF125*'2. Annual Costs of Staff Posts'!AG125*K125,0)</f>
        <v>0</v>
      </c>
      <c r="AJ125" s="450">
        <f t="shared" si="23"/>
        <v>0</v>
      </c>
      <c r="AK125" s="448">
        <f t="shared" si="24"/>
        <v>0</v>
      </c>
      <c r="AL125" s="252"/>
    </row>
    <row r="126" spans="2:38" s="99" customFormat="1" x14ac:dyDescent="0.25">
      <c r="B126" s="109"/>
      <c r="C126" s="232" t="str">
        <f>IF('1. Staff Posts and Salaries'!C125="","",'1. Staff Posts and Salaries'!C125)</f>
        <v/>
      </c>
      <c r="D126" s="410" t="str">
        <f>IF('1. Staff Posts and Salaries'!D125="","",'1. Staff Posts and Salaries'!D125)</f>
        <v/>
      </c>
      <c r="E126" s="100" t="str">
        <f>IF('1. Staff Posts and Salaries'!E125="","",'1. Staff Posts and Salaries'!E125)</f>
        <v/>
      </c>
      <c r="F126" s="100" t="str">
        <f>IF('1. Staff Posts and Salaries'!F125="","",'1. Staff Posts and Salaries'!F125)</f>
        <v/>
      </c>
      <c r="G126" s="100" t="str">
        <f>IF('1. Staff Posts and Salaries'!G125="","",'1. Staff Posts and Salaries'!G125)</f>
        <v/>
      </c>
      <c r="H126" s="100" t="str">
        <f>IF('1. Staff Posts and Salaries'!H125="","",'1. Staff Posts and Salaries'!H125)</f>
        <v/>
      </c>
      <c r="I126" s="100" t="str">
        <f>IF('1. Staff Posts and Salaries'!I125="","",'1. Staff Posts and Salaries'!I125)</f>
        <v/>
      </c>
      <c r="J126" s="100" t="str">
        <f>IF('1. Staff Posts and Salaries'!J125="","",'1. Staff Posts and Salaries'!J125)</f>
        <v/>
      </c>
      <c r="K126" s="227">
        <f>IF('1. Staff Posts and Salaries'!O125="","",'1. Staff Posts and Salaries'!O125)</f>
        <v>1</v>
      </c>
      <c r="L126" s="314"/>
      <c r="M126" s="315"/>
      <c r="N126" s="316">
        <f t="shared" si="18"/>
        <v>0</v>
      </c>
      <c r="O126" s="317">
        <f>IFERROR('1. Staff Posts and Salaries'!N125/12*'2. Annual Costs of Staff Posts'!L126*'2. Annual Costs of Staff Posts'!M126*K126,0)</f>
        <v>0</v>
      </c>
      <c r="P126" s="318"/>
      <c r="Q126" s="314"/>
      <c r="R126" s="315"/>
      <c r="S126" s="316">
        <f t="shared" si="19"/>
        <v>0</v>
      </c>
      <c r="T126" s="317">
        <f>IFERROR('1. Staff Posts and Salaries'!N125*(1+SUM(P126))/12*'2. Annual Costs of Staff Posts'!Q126*'2. Annual Costs of Staff Posts'!R126*K126,0)</f>
        <v>0</v>
      </c>
      <c r="U126" s="318"/>
      <c r="V126" s="314"/>
      <c r="W126" s="315"/>
      <c r="X126" s="316">
        <f t="shared" si="20"/>
        <v>0</v>
      </c>
      <c r="Y126" s="317">
        <f>IFERROR('1. Staff Posts and Salaries'!N125*(1+SUM(P126))*(1+SUM(U126))/12*'2. Annual Costs of Staff Posts'!V126*'2. Annual Costs of Staff Posts'!W126*K126,0)</f>
        <v>0</v>
      </c>
      <c r="Z126" s="318"/>
      <c r="AA126" s="314"/>
      <c r="AB126" s="315"/>
      <c r="AC126" s="316">
        <f t="shared" si="21"/>
        <v>0</v>
      </c>
      <c r="AD126" s="317">
        <f>IFERROR('1. Staff Posts and Salaries'!N125*(1+SUM(P126))*(1+SUM(U126))*(1+SUM(Z126))/12*'2. Annual Costs of Staff Posts'!AA126*'2. Annual Costs of Staff Posts'!AB126*K126,0)</f>
        <v>0</v>
      </c>
      <c r="AE126" s="318"/>
      <c r="AF126" s="314"/>
      <c r="AG126" s="315"/>
      <c r="AH126" s="316">
        <f t="shared" si="22"/>
        <v>0</v>
      </c>
      <c r="AI126" s="446">
        <f>IFERROR('1. Staff Posts and Salaries'!N125*(1+SUM(P126))*(1+SUM(U126))*(1+SUM(Z126))*(1+SUM(AE126))/12*'2. Annual Costs of Staff Posts'!AF126*'2. Annual Costs of Staff Posts'!AG126*K126,0)</f>
        <v>0</v>
      </c>
      <c r="AJ126" s="450">
        <f t="shared" si="23"/>
        <v>0</v>
      </c>
      <c r="AK126" s="448">
        <f t="shared" si="24"/>
        <v>0</v>
      </c>
      <c r="AL126" s="252"/>
    </row>
    <row r="127" spans="2:38" s="99" customFormat="1" x14ac:dyDescent="0.25">
      <c r="B127" s="109"/>
      <c r="C127" s="232" t="str">
        <f>IF('1. Staff Posts and Salaries'!C126="","",'1. Staff Posts and Salaries'!C126)</f>
        <v/>
      </c>
      <c r="D127" s="410" t="str">
        <f>IF('1. Staff Posts and Salaries'!D126="","",'1. Staff Posts and Salaries'!D126)</f>
        <v/>
      </c>
      <c r="E127" s="100" t="str">
        <f>IF('1. Staff Posts and Salaries'!E126="","",'1. Staff Posts and Salaries'!E126)</f>
        <v/>
      </c>
      <c r="F127" s="100" t="str">
        <f>IF('1. Staff Posts and Salaries'!F126="","",'1. Staff Posts and Salaries'!F126)</f>
        <v/>
      </c>
      <c r="G127" s="100" t="str">
        <f>IF('1. Staff Posts and Salaries'!G126="","",'1. Staff Posts and Salaries'!G126)</f>
        <v/>
      </c>
      <c r="H127" s="100" t="str">
        <f>IF('1. Staff Posts and Salaries'!H126="","",'1. Staff Posts and Salaries'!H126)</f>
        <v/>
      </c>
      <c r="I127" s="100" t="str">
        <f>IF('1. Staff Posts and Salaries'!I126="","",'1. Staff Posts and Salaries'!I126)</f>
        <v/>
      </c>
      <c r="J127" s="100" t="str">
        <f>IF('1. Staff Posts and Salaries'!J126="","",'1. Staff Posts and Salaries'!J126)</f>
        <v/>
      </c>
      <c r="K127" s="227">
        <f>IF('1. Staff Posts and Salaries'!O126="","",'1. Staff Posts and Salaries'!O126)</f>
        <v>1</v>
      </c>
      <c r="L127" s="314"/>
      <c r="M127" s="315"/>
      <c r="N127" s="316">
        <f t="shared" si="18"/>
        <v>0</v>
      </c>
      <c r="O127" s="317">
        <f>IFERROR('1. Staff Posts and Salaries'!N126/12*'2. Annual Costs of Staff Posts'!L127*'2. Annual Costs of Staff Posts'!M127*K127,0)</f>
        <v>0</v>
      </c>
      <c r="P127" s="318"/>
      <c r="Q127" s="314"/>
      <c r="R127" s="315"/>
      <c r="S127" s="316">
        <f t="shared" si="19"/>
        <v>0</v>
      </c>
      <c r="T127" s="317">
        <f>IFERROR('1. Staff Posts and Salaries'!N126*(1+SUM(P127))/12*'2. Annual Costs of Staff Posts'!Q127*'2. Annual Costs of Staff Posts'!R127*K127,0)</f>
        <v>0</v>
      </c>
      <c r="U127" s="318"/>
      <c r="V127" s="314"/>
      <c r="W127" s="315"/>
      <c r="X127" s="316">
        <f t="shared" si="20"/>
        <v>0</v>
      </c>
      <c r="Y127" s="317">
        <f>IFERROR('1. Staff Posts and Salaries'!N126*(1+SUM(P127))*(1+SUM(U127))/12*'2. Annual Costs of Staff Posts'!V127*'2. Annual Costs of Staff Posts'!W127*K127,0)</f>
        <v>0</v>
      </c>
      <c r="Z127" s="318"/>
      <c r="AA127" s="314"/>
      <c r="AB127" s="315"/>
      <c r="AC127" s="316">
        <f t="shared" si="21"/>
        <v>0</v>
      </c>
      <c r="AD127" s="317">
        <f>IFERROR('1. Staff Posts and Salaries'!N126*(1+SUM(P127))*(1+SUM(U127))*(1+SUM(Z127))/12*'2. Annual Costs of Staff Posts'!AA127*'2. Annual Costs of Staff Posts'!AB127*K127,0)</f>
        <v>0</v>
      </c>
      <c r="AE127" s="318"/>
      <c r="AF127" s="314"/>
      <c r="AG127" s="315"/>
      <c r="AH127" s="316">
        <f t="shared" si="22"/>
        <v>0</v>
      </c>
      <c r="AI127" s="446">
        <f>IFERROR('1. Staff Posts and Salaries'!N126*(1+SUM(P127))*(1+SUM(U127))*(1+SUM(Z127))*(1+SUM(AE127))/12*'2. Annual Costs of Staff Posts'!AF127*'2. Annual Costs of Staff Posts'!AG127*K127,0)</f>
        <v>0</v>
      </c>
      <c r="AJ127" s="450">
        <f t="shared" si="23"/>
        <v>0</v>
      </c>
      <c r="AK127" s="448">
        <f t="shared" si="24"/>
        <v>0</v>
      </c>
      <c r="AL127" s="252"/>
    </row>
    <row r="128" spans="2:38" s="99" customFormat="1" x14ac:dyDescent="0.25">
      <c r="B128" s="109"/>
      <c r="C128" s="232" t="str">
        <f>IF('1. Staff Posts and Salaries'!C127="","",'1. Staff Posts and Salaries'!C127)</f>
        <v/>
      </c>
      <c r="D128" s="410" t="str">
        <f>IF('1. Staff Posts and Salaries'!D127="","",'1. Staff Posts and Salaries'!D127)</f>
        <v/>
      </c>
      <c r="E128" s="100" t="str">
        <f>IF('1. Staff Posts and Salaries'!E127="","",'1. Staff Posts and Salaries'!E127)</f>
        <v/>
      </c>
      <c r="F128" s="100" t="str">
        <f>IF('1. Staff Posts and Salaries'!F127="","",'1. Staff Posts and Salaries'!F127)</f>
        <v/>
      </c>
      <c r="G128" s="100" t="str">
        <f>IF('1. Staff Posts and Salaries'!G127="","",'1. Staff Posts and Salaries'!G127)</f>
        <v/>
      </c>
      <c r="H128" s="100" t="str">
        <f>IF('1. Staff Posts and Salaries'!H127="","",'1. Staff Posts and Salaries'!H127)</f>
        <v/>
      </c>
      <c r="I128" s="100" t="str">
        <f>IF('1. Staff Posts and Salaries'!I127="","",'1. Staff Posts and Salaries'!I127)</f>
        <v/>
      </c>
      <c r="J128" s="100" t="str">
        <f>IF('1. Staff Posts and Salaries'!J127="","",'1. Staff Posts and Salaries'!J127)</f>
        <v/>
      </c>
      <c r="K128" s="227">
        <f>IF('1. Staff Posts and Salaries'!O127="","",'1. Staff Posts and Salaries'!O127)</f>
        <v>1</v>
      </c>
      <c r="L128" s="314"/>
      <c r="M128" s="315"/>
      <c r="N128" s="316">
        <f t="shared" si="18"/>
        <v>0</v>
      </c>
      <c r="O128" s="317">
        <f>IFERROR('1. Staff Posts and Salaries'!N127/12*'2. Annual Costs of Staff Posts'!L128*'2. Annual Costs of Staff Posts'!M128*K128,0)</f>
        <v>0</v>
      </c>
      <c r="P128" s="318"/>
      <c r="Q128" s="314"/>
      <c r="R128" s="315"/>
      <c r="S128" s="316">
        <f t="shared" si="19"/>
        <v>0</v>
      </c>
      <c r="T128" s="317">
        <f>IFERROR('1. Staff Posts and Salaries'!N127*(1+SUM(P128))/12*'2. Annual Costs of Staff Posts'!Q128*'2. Annual Costs of Staff Posts'!R128*K128,0)</f>
        <v>0</v>
      </c>
      <c r="U128" s="318"/>
      <c r="V128" s="314"/>
      <c r="W128" s="315"/>
      <c r="X128" s="316">
        <f t="shared" si="20"/>
        <v>0</v>
      </c>
      <c r="Y128" s="317">
        <f>IFERROR('1. Staff Posts and Salaries'!N127*(1+SUM(P128))*(1+SUM(U128))/12*'2. Annual Costs of Staff Posts'!V128*'2. Annual Costs of Staff Posts'!W128*K128,0)</f>
        <v>0</v>
      </c>
      <c r="Z128" s="318"/>
      <c r="AA128" s="314"/>
      <c r="AB128" s="315"/>
      <c r="AC128" s="316">
        <f t="shared" si="21"/>
        <v>0</v>
      </c>
      <c r="AD128" s="317">
        <f>IFERROR('1. Staff Posts and Salaries'!N127*(1+SUM(P128))*(1+SUM(U128))*(1+SUM(Z128))/12*'2. Annual Costs of Staff Posts'!AA128*'2. Annual Costs of Staff Posts'!AB128*K128,0)</f>
        <v>0</v>
      </c>
      <c r="AE128" s="318"/>
      <c r="AF128" s="314"/>
      <c r="AG128" s="315"/>
      <c r="AH128" s="316">
        <f t="shared" si="22"/>
        <v>0</v>
      </c>
      <c r="AI128" s="446">
        <f>IFERROR('1. Staff Posts and Salaries'!N127*(1+SUM(P128))*(1+SUM(U128))*(1+SUM(Z128))*(1+SUM(AE128))/12*'2. Annual Costs of Staff Posts'!AF128*'2. Annual Costs of Staff Posts'!AG128*K128,0)</f>
        <v>0</v>
      </c>
      <c r="AJ128" s="450">
        <f t="shared" si="23"/>
        <v>0</v>
      </c>
      <c r="AK128" s="448">
        <f t="shared" si="24"/>
        <v>0</v>
      </c>
      <c r="AL128" s="252"/>
    </row>
    <row r="129" spans="2:38" s="99" customFormat="1" x14ac:dyDescent="0.25">
      <c r="B129" s="109"/>
      <c r="C129" s="232" t="str">
        <f>IF('1. Staff Posts and Salaries'!C128="","",'1. Staff Posts and Salaries'!C128)</f>
        <v/>
      </c>
      <c r="D129" s="410" t="str">
        <f>IF('1. Staff Posts and Salaries'!D128="","",'1. Staff Posts and Salaries'!D128)</f>
        <v/>
      </c>
      <c r="E129" s="100" t="str">
        <f>IF('1. Staff Posts and Salaries'!E128="","",'1. Staff Posts and Salaries'!E128)</f>
        <v/>
      </c>
      <c r="F129" s="100" t="str">
        <f>IF('1. Staff Posts and Salaries'!F128="","",'1. Staff Posts and Salaries'!F128)</f>
        <v/>
      </c>
      <c r="G129" s="100" t="str">
        <f>IF('1. Staff Posts and Salaries'!G128="","",'1. Staff Posts and Salaries'!G128)</f>
        <v/>
      </c>
      <c r="H129" s="100" t="str">
        <f>IF('1. Staff Posts and Salaries'!H128="","",'1. Staff Posts and Salaries'!H128)</f>
        <v/>
      </c>
      <c r="I129" s="100" t="str">
        <f>IF('1. Staff Posts and Salaries'!I128="","",'1. Staff Posts and Salaries'!I128)</f>
        <v/>
      </c>
      <c r="J129" s="100" t="str">
        <f>IF('1. Staff Posts and Salaries'!J128="","",'1. Staff Posts and Salaries'!J128)</f>
        <v/>
      </c>
      <c r="K129" s="227">
        <f>IF('1. Staff Posts and Salaries'!O128="","",'1. Staff Posts and Salaries'!O128)</f>
        <v>1</v>
      </c>
      <c r="L129" s="314"/>
      <c r="M129" s="315"/>
      <c r="N129" s="316">
        <f t="shared" si="18"/>
        <v>0</v>
      </c>
      <c r="O129" s="317">
        <f>IFERROR('1. Staff Posts and Salaries'!N128/12*'2. Annual Costs of Staff Posts'!L129*'2. Annual Costs of Staff Posts'!M129*K129,0)</f>
        <v>0</v>
      </c>
      <c r="P129" s="318"/>
      <c r="Q129" s="314"/>
      <c r="R129" s="315"/>
      <c r="S129" s="316">
        <f t="shared" si="19"/>
        <v>0</v>
      </c>
      <c r="T129" s="317">
        <f>IFERROR('1. Staff Posts and Salaries'!N128*(1+SUM(P129))/12*'2. Annual Costs of Staff Posts'!Q129*'2. Annual Costs of Staff Posts'!R129*K129,0)</f>
        <v>0</v>
      </c>
      <c r="U129" s="318"/>
      <c r="V129" s="314"/>
      <c r="W129" s="315"/>
      <c r="X129" s="316">
        <f t="shared" si="20"/>
        <v>0</v>
      </c>
      <c r="Y129" s="317">
        <f>IFERROR('1. Staff Posts and Salaries'!N128*(1+SUM(P129))*(1+SUM(U129))/12*'2. Annual Costs of Staff Posts'!V129*'2. Annual Costs of Staff Posts'!W129*K129,0)</f>
        <v>0</v>
      </c>
      <c r="Z129" s="318"/>
      <c r="AA129" s="314"/>
      <c r="AB129" s="315"/>
      <c r="AC129" s="316">
        <f t="shared" si="21"/>
        <v>0</v>
      </c>
      <c r="AD129" s="317">
        <f>IFERROR('1. Staff Posts and Salaries'!N128*(1+SUM(P129))*(1+SUM(U129))*(1+SUM(Z129))/12*'2. Annual Costs of Staff Posts'!AA129*'2. Annual Costs of Staff Posts'!AB129*K129,0)</f>
        <v>0</v>
      </c>
      <c r="AE129" s="318"/>
      <c r="AF129" s="314"/>
      <c r="AG129" s="315"/>
      <c r="AH129" s="316">
        <f t="shared" si="22"/>
        <v>0</v>
      </c>
      <c r="AI129" s="446">
        <f>IFERROR('1. Staff Posts and Salaries'!N128*(1+SUM(P129))*(1+SUM(U129))*(1+SUM(Z129))*(1+SUM(AE129))/12*'2. Annual Costs of Staff Posts'!AF129*'2. Annual Costs of Staff Posts'!AG129*K129,0)</f>
        <v>0</v>
      </c>
      <c r="AJ129" s="450">
        <f t="shared" si="23"/>
        <v>0</v>
      </c>
      <c r="AK129" s="448">
        <f t="shared" si="24"/>
        <v>0</v>
      </c>
      <c r="AL129" s="252"/>
    </row>
    <row r="130" spans="2:38" s="99" customFormat="1" x14ac:dyDescent="0.25">
      <c r="B130" s="109"/>
      <c r="C130" s="232" t="str">
        <f>IF('1. Staff Posts and Salaries'!C129="","",'1. Staff Posts and Salaries'!C129)</f>
        <v/>
      </c>
      <c r="D130" s="410" t="str">
        <f>IF('1. Staff Posts and Salaries'!D129="","",'1. Staff Posts and Salaries'!D129)</f>
        <v/>
      </c>
      <c r="E130" s="100" t="str">
        <f>IF('1. Staff Posts and Salaries'!E129="","",'1. Staff Posts and Salaries'!E129)</f>
        <v/>
      </c>
      <c r="F130" s="100" t="str">
        <f>IF('1. Staff Posts and Salaries'!F129="","",'1. Staff Posts and Salaries'!F129)</f>
        <v/>
      </c>
      <c r="G130" s="100" t="str">
        <f>IF('1. Staff Posts and Salaries'!G129="","",'1. Staff Posts and Salaries'!G129)</f>
        <v/>
      </c>
      <c r="H130" s="100" t="str">
        <f>IF('1. Staff Posts and Salaries'!H129="","",'1. Staff Posts and Salaries'!H129)</f>
        <v/>
      </c>
      <c r="I130" s="100" t="str">
        <f>IF('1. Staff Posts and Salaries'!I129="","",'1. Staff Posts and Salaries'!I129)</f>
        <v/>
      </c>
      <c r="J130" s="100" t="str">
        <f>IF('1. Staff Posts and Salaries'!J129="","",'1. Staff Posts and Salaries'!J129)</f>
        <v/>
      </c>
      <c r="K130" s="227">
        <f>IF('1. Staff Posts and Salaries'!O129="","",'1. Staff Posts and Salaries'!O129)</f>
        <v>1</v>
      </c>
      <c r="L130" s="314"/>
      <c r="M130" s="315"/>
      <c r="N130" s="316">
        <f t="shared" si="18"/>
        <v>0</v>
      </c>
      <c r="O130" s="317">
        <f>IFERROR('1. Staff Posts and Salaries'!N129/12*'2. Annual Costs of Staff Posts'!L130*'2. Annual Costs of Staff Posts'!M130*K130,0)</f>
        <v>0</v>
      </c>
      <c r="P130" s="318"/>
      <c r="Q130" s="314"/>
      <c r="R130" s="315"/>
      <c r="S130" s="316">
        <f t="shared" si="19"/>
        <v>0</v>
      </c>
      <c r="T130" s="317">
        <f>IFERROR('1. Staff Posts and Salaries'!N129*(1+SUM(P130))/12*'2. Annual Costs of Staff Posts'!Q130*'2. Annual Costs of Staff Posts'!R130*K130,0)</f>
        <v>0</v>
      </c>
      <c r="U130" s="318"/>
      <c r="V130" s="314"/>
      <c r="W130" s="315"/>
      <c r="X130" s="316">
        <f t="shared" si="20"/>
        <v>0</v>
      </c>
      <c r="Y130" s="317">
        <f>IFERROR('1. Staff Posts and Salaries'!N129*(1+SUM(P130))*(1+SUM(U130))/12*'2. Annual Costs of Staff Posts'!V130*'2. Annual Costs of Staff Posts'!W130*K130,0)</f>
        <v>0</v>
      </c>
      <c r="Z130" s="318"/>
      <c r="AA130" s="314"/>
      <c r="AB130" s="315"/>
      <c r="AC130" s="316">
        <f t="shared" si="21"/>
        <v>0</v>
      </c>
      <c r="AD130" s="317">
        <f>IFERROR('1. Staff Posts and Salaries'!N129*(1+SUM(P130))*(1+SUM(U130))*(1+SUM(Z130))/12*'2. Annual Costs of Staff Posts'!AA130*'2. Annual Costs of Staff Posts'!AB130*K130,0)</f>
        <v>0</v>
      </c>
      <c r="AE130" s="318"/>
      <c r="AF130" s="314"/>
      <c r="AG130" s="315"/>
      <c r="AH130" s="316">
        <f t="shared" si="22"/>
        <v>0</v>
      </c>
      <c r="AI130" s="446">
        <f>IFERROR('1. Staff Posts and Salaries'!N129*(1+SUM(P130))*(1+SUM(U130))*(1+SUM(Z130))*(1+SUM(AE130))/12*'2. Annual Costs of Staff Posts'!AF130*'2. Annual Costs of Staff Posts'!AG130*K130,0)</f>
        <v>0</v>
      </c>
      <c r="AJ130" s="450">
        <f t="shared" si="23"/>
        <v>0</v>
      </c>
      <c r="AK130" s="448">
        <f t="shared" si="24"/>
        <v>0</v>
      </c>
      <c r="AL130" s="252"/>
    </row>
    <row r="131" spans="2:38" s="99" customFormat="1" x14ac:dyDescent="0.25">
      <c r="B131" s="109"/>
      <c r="C131" s="232" t="str">
        <f>IF('1. Staff Posts and Salaries'!C130="","",'1. Staff Posts and Salaries'!C130)</f>
        <v/>
      </c>
      <c r="D131" s="410" t="str">
        <f>IF('1. Staff Posts and Salaries'!D130="","",'1. Staff Posts and Salaries'!D130)</f>
        <v/>
      </c>
      <c r="E131" s="100" t="str">
        <f>IF('1. Staff Posts and Salaries'!E130="","",'1. Staff Posts and Salaries'!E130)</f>
        <v/>
      </c>
      <c r="F131" s="100" t="str">
        <f>IF('1. Staff Posts and Salaries'!F130="","",'1. Staff Posts and Salaries'!F130)</f>
        <v/>
      </c>
      <c r="G131" s="100" t="str">
        <f>IF('1. Staff Posts and Salaries'!G130="","",'1. Staff Posts and Salaries'!G130)</f>
        <v/>
      </c>
      <c r="H131" s="100" t="str">
        <f>IF('1. Staff Posts and Salaries'!H130="","",'1. Staff Posts and Salaries'!H130)</f>
        <v/>
      </c>
      <c r="I131" s="100" t="str">
        <f>IF('1. Staff Posts and Salaries'!I130="","",'1. Staff Posts and Salaries'!I130)</f>
        <v/>
      </c>
      <c r="J131" s="100" t="str">
        <f>IF('1. Staff Posts and Salaries'!J130="","",'1. Staff Posts and Salaries'!J130)</f>
        <v/>
      </c>
      <c r="K131" s="227">
        <f>IF('1. Staff Posts and Salaries'!O130="","",'1. Staff Posts and Salaries'!O130)</f>
        <v>1</v>
      </c>
      <c r="L131" s="314"/>
      <c r="M131" s="315"/>
      <c r="N131" s="316">
        <f t="shared" si="18"/>
        <v>0</v>
      </c>
      <c r="O131" s="317">
        <f>IFERROR('1. Staff Posts and Salaries'!N130/12*'2. Annual Costs of Staff Posts'!L131*'2. Annual Costs of Staff Posts'!M131*K131,0)</f>
        <v>0</v>
      </c>
      <c r="P131" s="318"/>
      <c r="Q131" s="314"/>
      <c r="R131" s="315"/>
      <c r="S131" s="316">
        <f t="shared" si="19"/>
        <v>0</v>
      </c>
      <c r="T131" s="317">
        <f>IFERROR('1. Staff Posts and Salaries'!N130*(1+SUM(P131))/12*'2. Annual Costs of Staff Posts'!Q131*'2. Annual Costs of Staff Posts'!R131*K131,0)</f>
        <v>0</v>
      </c>
      <c r="U131" s="318"/>
      <c r="V131" s="314"/>
      <c r="W131" s="315"/>
      <c r="X131" s="316">
        <f t="shared" si="20"/>
        <v>0</v>
      </c>
      <c r="Y131" s="317">
        <f>IFERROR('1. Staff Posts and Salaries'!N130*(1+SUM(P131))*(1+SUM(U131))/12*'2. Annual Costs of Staff Posts'!V131*'2. Annual Costs of Staff Posts'!W131*K131,0)</f>
        <v>0</v>
      </c>
      <c r="Z131" s="318"/>
      <c r="AA131" s="314"/>
      <c r="AB131" s="315"/>
      <c r="AC131" s="316">
        <f t="shared" si="21"/>
        <v>0</v>
      </c>
      <c r="AD131" s="317">
        <f>IFERROR('1. Staff Posts and Salaries'!N130*(1+SUM(P131))*(1+SUM(U131))*(1+SUM(Z131))/12*'2. Annual Costs of Staff Posts'!AA131*'2. Annual Costs of Staff Posts'!AB131*K131,0)</f>
        <v>0</v>
      </c>
      <c r="AE131" s="318"/>
      <c r="AF131" s="314"/>
      <c r="AG131" s="315"/>
      <c r="AH131" s="316">
        <f t="shared" si="22"/>
        <v>0</v>
      </c>
      <c r="AI131" s="446">
        <f>IFERROR('1. Staff Posts and Salaries'!N130*(1+SUM(P131))*(1+SUM(U131))*(1+SUM(Z131))*(1+SUM(AE131))/12*'2. Annual Costs of Staff Posts'!AF131*'2. Annual Costs of Staff Posts'!AG131*K131,0)</f>
        <v>0</v>
      </c>
      <c r="AJ131" s="450">
        <f t="shared" si="23"/>
        <v>0</v>
      </c>
      <c r="AK131" s="448">
        <f t="shared" si="24"/>
        <v>0</v>
      </c>
      <c r="AL131" s="252"/>
    </row>
    <row r="132" spans="2:38" s="99" customFormat="1" x14ac:dyDescent="0.25">
      <c r="B132" s="109"/>
      <c r="C132" s="232" t="str">
        <f>IF('1. Staff Posts and Salaries'!C131="","",'1. Staff Posts and Salaries'!C131)</f>
        <v/>
      </c>
      <c r="D132" s="410" t="str">
        <f>IF('1. Staff Posts and Salaries'!D131="","",'1. Staff Posts and Salaries'!D131)</f>
        <v/>
      </c>
      <c r="E132" s="100" t="str">
        <f>IF('1. Staff Posts and Salaries'!E131="","",'1. Staff Posts and Salaries'!E131)</f>
        <v/>
      </c>
      <c r="F132" s="100" t="str">
        <f>IF('1. Staff Posts and Salaries'!F131="","",'1. Staff Posts and Salaries'!F131)</f>
        <v/>
      </c>
      <c r="G132" s="100" t="str">
        <f>IF('1. Staff Posts and Salaries'!G131="","",'1. Staff Posts and Salaries'!G131)</f>
        <v/>
      </c>
      <c r="H132" s="100" t="str">
        <f>IF('1. Staff Posts and Salaries'!H131="","",'1. Staff Posts and Salaries'!H131)</f>
        <v/>
      </c>
      <c r="I132" s="100" t="str">
        <f>IF('1. Staff Posts and Salaries'!I131="","",'1. Staff Posts and Salaries'!I131)</f>
        <v/>
      </c>
      <c r="J132" s="100" t="str">
        <f>IF('1. Staff Posts and Salaries'!J131="","",'1. Staff Posts and Salaries'!J131)</f>
        <v/>
      </c>
      <c r="K132" s="227">
        <f>IF('1. Staff Posts and Salaries'!O131="","",'1. Staff Posts and Salaries'!O131)</f>
        <v>1</v>
      </c>
      <c r="L132" s="314"/>
      <c r="M132" s="315"/>
      <c r="N132" s="316">
        <f t="shared" si="18"/>
        <v>0</v>
      </c>
      <c r="O132" s="317">
        <f>IFERROR('1. Staff Posts and Salaries'!N131/12*'2. Annual Costs of Staff Posts'!L132*'2. Annual Costs of Staff Posts'!M132*K132,0)</f>
        <v>0</v>
      </c>
      <c r="P132" s="318"/>
      <c r="Q132" s="314"/>
      <c r="R132" s="315"/>
      <c r="S132" s="316">
        <f t="shared" si="19"/>
        <v>0</v>
      </c>
      <c r="T132" s="317">
        <f>IFERROR('1. Staff Posts and Salaries'!N131*(1+SUM(P132))/12*'2. Annual Costs of Staff Posts'!Q132*'2. Annual Costs of Staff Posts'!R132*K132,0)</f>
        <v>0</v>
      </c>
      <c r="U132" s="318"/>
      <c r="V132" s="314"/>
      <c r="W132" s="315"/>
      <c r="X132" s="316">
        <f t="shared" si="20"/>
        <v>0</v>
      </c>
      <c r="Y132" s="317">
        <f>IFERROR('1. Staff Posts and Salaries'!N131*(1+SUM(P132))*(1+SUM(U132))/12*'2. Annual Costs of Staff Posts'!V132*'2. Annual Costs of Staff Posts'!W132*K132,0)</f>
        <v>0</v>
      </c>
      <c r="Z132" s="318"/>
      <c r="AA132" s="314"/>
      <c r="AB132" s="315"/>
      <c r="AC132" s="316">
        <f t="shared" si="21"/>
        <v>0</v>
      </c>
      <c r="AD132" s="317">
        <f>IFERROR('1. Staff Posts and Salaries'!N131*(1+SUM(P132))*(1+SUM(U132))*(1+SUM(Z132))/12*'2. Annual Costs of Staff Posts'!AA132*'2. Annual Costs of Staff Posts'!AB132*K132,0)</f>
        <v>0</v>
      </c>
      <c r="AE132" s="318"/>
      <c r="AF132" s="314"/>
      <c r="AG132" s="315"/>
      <c r="AH132" s="316">
        <f t="shared" si="22"/>
        <v>0</v>
      </c>
      <c r="AI132" s="446">
        <f>IFERROR('1. Staff Posts and Salaries'!N131*(1+SUM(P132))*(1+SUM(U132))*(1+SUM(Z132))*(1+SUM(AE132))/12*'2. Annual Costs of Staff Posts'!AF132*'2. Annual Costs of Staff Posts'!AG132*K132,0)</f>
        <v>0</v>
      </c>
      <c r="AJ132" s="450">
        <f t="shared" si="23"/>
        <v>0</v>
      </c>
      <c r="AK132" s="448">
        <f t="shared" si="24"/>
        <v>0</v>
      </c>
      <c r="AL132" s="252"/>
    </row>
    <row r="133" spans="2:38" s="99" customFormat="1" x14ac:dyDescent="0.25">
      <c r="B133" s="109"/>
      <c r="C133" s="232" t="str">
        <f>IF('1. Staff Posts and Salaries'!C132="","",'1. Staff Posts and Salaries'!C132)</f>
        <v/>
      </c>
      <c r="D133" s="410" t="str">
        <f>IF('1. Staff Posts and Salaries'!D132="","",'1. Staff Posts and Salaries'!D132)</f>
        <v/>
      </c>
      <c r="E133" s="100" t="str">
        <f>IF('1. Staff Posts and Salaries'!E132="","",'1. Staff Posts and Salaries'!E132)</f>
        <v/>
      </c>
      <c r="F133" s="100" t="str">
        <f>IF('1. Staff Posts and Salaries'!F132="","",'1. Staff Posts and Salaries'!F132)</f>
        <v/>
      </c>
      <c r="G133" s="100" t="str">
        <f>IF('1. Staff Posts and Salaries'!G132="","",'1. Staff Posts and Salaries'!G132)</f>
        <v/>
      </c>
      <c r="H133" s="100" t="str">
        <f>IF('1. Staff Posts and Salaries'!H132="","",'1. Staff Posts and Salaries'!H132)</f>
        <v/>
      </c>
      <c r="I133" s="100" t="str">
        <f>IF('1. Staff Posts and Salaries'!I132="","",'1. Staff Posts and Salaries'!I132)</f>
        <v/>
      </c>
      <c r="J133" s="100" t="str">
        <f>IF('1. Staff Posts and Salaries'!J132="","",'1. Staff Posts and Salaries'!J132)</f>
        <v/>
      </c>
      <c r="K133" s="227">
        <f>IF('1. Staff Posts and Salaries'!O132="","",'1. Staff Posts and Salaries'!O132)</f>
        <v>1</v>
      </c>
      <c r="L133" s="314"/>
      <c r="M133" s="315"/>
      <c r="N133" s="316">
        <f t="shared" si="18"/>
        <v>0</v>
      </c>
      <c r="O133" s="317">
        <f>IFERROR('1. Staff Posts and Salaries'!N132/12*'2. Annual Costs of Staff Posts'!L133*'2. Annual Costs of Staff Posts'!M133*K133,0)</f>
        <v>0</v>
      </c>
      <c r="P133" s="318"/>
      <c r="Q133" s="314"/>
      <c r="R133" s="315"/>
      <c r="S133" s="316">
        <f t="shared" si="19"/>
        <v>0</v>
      </c>
      <c r="T133" s="317">
        <f>IFERROR('1. Staff Posts and Salaries'!N132*(1+SUM(P133))/12*'2. Annual Costs of Staff Posts'!Q133*'2. Annual Costs of Staff Posts'!R133*K133,0)</f>
        <v>0</v>
      </c>
      <c r="U133" s="318"/>
      <c r="V133" s="314"/>
      <c r="W133" s="315"/>
      <c r="X133" s="316">
        <f t="shared" si="20"/>
        <v>0</v>
      </c>
      <c r="Y133" s="317">
        <f>IFERROR('1. Staff Posts and Salaries'!N132*(1+SUM(P133))*(1+SUM(U133))/12*'2. Annual Costs of Staff Posts'!V133*'2. Annual Costs of Staff Posts'!W133*K133,0)</f>
        <v>0</v>
      </c>
      <c r="Z133" s="318"/>
      <c r="AA133" s="314"/>
      <c r="AB133" s="315"/>
      <c r="AC133" s="316">
        <f t="shared" si="21"/>
        <v>0</v>
      </c>
      <c r="AD133" s="317">
        <f>IFERROR('1. Staff Posts and Salaries'!N132*(1+SUM(P133))*(1+SUM(U133))*(1+SUM(Z133))/12*'2. Annual Costs of Staff Posts'!AA133*'2. Annual Costs of Staff Posts'!AB133*K133,0)</f>
        <v>0</v>
      </c>
      <c r="AE133" s="318"/>
      <c r="AF133" s="314"/>
      <c r="AG133" s="315"/>
      <c r="AH133" s="316">
        <f t="shared" si="22"/>
        <v>0</v>
      </c>
      <c r="AI133" s="446">
        <f>IFERROR('1. Staff Posts and Salaries'!N132*(1+SUM(P133))*(1+SUM(U133))*(1+SUM(Z133))*(1+SUM(AE133))/12*'2. Annual Costs of Staff Posts'!AF133*'2. Annual Costs of Staff Posts'!AG133*K133,0)</f>
        <v>0</v>
      </c>
      <c r="AJ133" s="450">
        <f t="shared" si="23"/>
        <v>0</v>
      </c>
      <c r="AK133" s="448">
        <f t="shared" si="24"/>
        <v>0</v>
      </c>
      <c r="AL133" s="252"/>
    </row>
    <row r="134" spans="2:38" s="99" customFormat="1" x14ac:dyDescent="0.25">
      <c r="B134" s="109"/>
      <c r="C134" s="232" t="str">
        <f>IF('1. Staff Posts and Salaries'!C133="","",'1. Staff Posts and Salaries'!C133)</f>
        <v/>
      </c>
      <c r="D134" s="410" t="str">
        <f>IF('1. Staff Posts and Salaries'!D133="","",'1. Staff Posts and Salaries'!D133)</f>
        <v/>
      </c>
      <c r="E134" s="100" t="str">
        <f>IF('1. Staff Posts and Salaries'!E133="","",'1. Staff Posts and Salaries'!E133)</f>
        <v/>
      </c>
      <c r="F134" s="100" t="str">
        <f>IF('1. Staff Posts and Salaries'!F133="","",'1. Staff Posts and Salaries'!F133)</f>
        <v/>
      </c>
      <c r="G134" s="100" t="str">
        <f>IF('1. Staff Posts and Salaries'!G133="","",'1. Staff Posts and Salaries'!G133)</f>
        <v/>
      </c>
      <c r="H134" s="100" t="str">
        <f>IF('1. Staff Posts and Salaries'!H133="","",'1. Staff Posts and Salaries'!H133)</f>
        <v/>
      </c>
      <c r="I134" s="100" t="str">
        <f>IF('1. Staff Posts and Salaries'!I133="","",'1. Staff Posts and Salaries'!I133)</f>
        <v/>
      </c>
      <c r="J134" s="100" t="str">
        <f>IF('1. Staff Posts and Salaries'!J133="","",'1. Staff Posts and Salaries'!J133)</f>
        <v/>
      </c>
      <c r="K134" s="227">
        <f>IF('1. Staff Posts and Salaries'!O133="","",'1. Staff Posts and Salaries'!O133)</f>
        <v>1</v>
      </c>
      <c r="L134" s="314"/>
      <c r="M134" s="315"/>
      <c r="N134" s="316">
        <f t="shared" si="18"/>
        <v>0</v>
      </c>
      <c r="O134" s="317">
        <f>IFERROR('1. Staff Posts and Salaries'!N133/12*'2. Annual Costs of Staff Posts'!L134*'2. Annual Costs of Staff Posts'!M134*K134,0)</f>
        <v>0</v>
      </c>
      <c r="P134" s="318"/>
      <c r="Q134" s="314"/>
      <c r="R134" s="315"/>
      <c r="S134" s="316">
        <f t="shared" si="19"/>
        <v>0</v>
      </c>
      <c r="T134" s="317">
        <f>IFERROR('1. Staff Posts and Salaries'!N133*(1+SUM(P134))/12*'2. Annual Costs of Staff Posts'!Q134*'2. Annual Costs of Staff Posts'!R134*K134,0)</f>
        <v>0</v>
      </c>
      <c r="U134" s="318"/>
      <c r="V134" s="314"/>
      <c r="W134" s="315"/>
      <c r="X134" s="316">
        <f t="shared" si="20"/>
        <v>0</v>
      </c>
      <c r="Y134" s="317">
        <f>IFERROR('1. Staff Posts and Salaries'!N133*(1+SUM(P134))*(1+SUM(U134))/12*'2. Annual Costs of Staff Posts'!V134*'2. Annual Costs of Staff Posts'!W134*K134,0)</f>
        <v>0</v>
      </c>
      <c r="Z134" s="318"/>
      <c r="AA134" s="314"/>
      <c r="AB134" s="315"/>
      <c r="AC134" s="316">
        <f t="shared" si="21"/>
        <v>0</v>
      </c>
      <c r="AD134" s="317">
        <f>IFERROR('1. Staff Posts and Salaries'!N133*(1+SUM(P134))*(1+SUM(U134))*(1+SUM(Z134))/12*'2. Annual Costs of Staff Posts'!AA134*'2. Annual Costs of Staff Posts'!AB134*K134,0)</f>
        <v>0</v>
      </c>
      <c r="AE134" s="318"/>
      <c r="AF134" s="314"/>
      <c r="AG134" s="315"/>
      <c r="AH134" s="316">
        <f t="shared" si="22"/>
        <v>0</v>
      </c>
      <c r="AI134" s="446">
        <f>IFERROR('1. Staff Posts and Salaries'!N133*(1+SUM(P134))*(1+SUM(U134))*(1+SUM(Z134))*(1+SUM(AE134))/12*'2. Annual Costs of Staff Posts'!AF134*'2. Annual Costs of Staff Posts'!AG134*K134,0)</f>
        <v>0</v>
      </c>
      <c r="AJ134" s="450">
        <f t="shared" si="23"/>
        <v>0</v>
      </c>
      <c r="AK134" s="448">
        <f t="shared" si="24"/>
        <v>0</v>
      </c>
      <c r="AL134" s="252"/>
    </row>
    <row r="135" spans="2:38" s="99" customFormat="1" x14ac:dyDescent="0.25">
      <c r="B135" s="109"/>
      <c r="C135" s="232" t="str">
        <f>IF('1. Staff Posts and Salaries'!C134="","",'1. Staff Posts and Salaries'!C134)</f>
        <v/>
      </c>
      <c r="D135" s="410" t="str">
        <f>IF('1. Staff Posts and Salaries'!D134="","",'1. Staff Posts and Salaries'!D134)</f>
        <v/>
      </c>
      <c r="E135" s="100" t="str">
        <f>IF('1. Staff Posts and Salaries'!E134="","",'1. Staff Posts and Salaries'!E134)</f>
        <v/>
      </c>
      <c r="F135" s="100" t="str">
        <f>IF('1. Staff Posts and Salaries'!F134="","",'1. Staff Posts and Salaries'!F134)</f>
        <v/>
      </c>
      <c r="G135" s="100" t="str">
        <f>IF('1. Staff Posts and Salaries'!G134="","",'1. Staff Posts and Salaries'!G134)</f>
        <v/>
      </c>
      <c r="H135" s="100" t="str">
        <f>IF('1. Staff Posts and Salaries'!H134="","",'1. Staff Posts and Salaries'!H134)</f>
        <v/>
      </c>
      <c r="I135" s="100" t="str">
        <f>IF('1. Staff Posts and Salaries'!I134="","",'1. Staff Posts and Salaries'!I134)</f>
        <v/>
      </c>
      <c r="J135" s="100" t="str">
        <f>IF('1. Staff Posts and Salaries'!J134="","",'1. Staff Posts and Salaries'!J134)</f>
        <v/>
      </c>
      <c r="K135" s="227">
        <f>IF('1. Staff Posts and Salaries'!O134="","",'1. Staff Posts and Salaries'!O134)</f>
        <v>1</v>
      </c>
      <c r="L135" s="314"/>
      <c r="M135" s="315"/>
      <c r="N135" s="316">
        <f t="shared" si="18"/>
        <v>0</v>
      </c>
      <c r="O135" s="317">
        <f>IFERROR('1. Staff Posts and Salaries'!N134/12*'2. Annual Costs of Staff Posts'!L135*'2. Annual Costs of Staff Posts'!M135*K135,0)</f>
        <v>0</v>
      </c>
      <c r="P135" s="318"/>
      <c r="Q135" s="314"/>
      <c r="R135" s="315"/>
      <c r="S135" s="316">
        <f t="shared" si="19"/>
        <v>0</v>
      </c>
      <c r="T135" s="317">
        <f>IFERROR('1. Staff Posts and Salaries'!N134*(1+SUM(P135))/12*'2. Annual Costs of Staff Posts'!Q135*'2. Annual Costs of Staff Posts'!R135*K135,0)</f>
        <v>0</v>
      </c>
      <c r="U135" s="318"/>
      <c r="V135" s="314"/>
      <c r="W135" s="315"/>
      <c r="X135" s="316">
        <f t="shared" si="20"/>
        <v>0</v>
      </c>
      <c r="Y135" s="317">
        <f>IFERROR('1. Staff Posts and Salaries'!N134*(1+SUM(P135))*(1+SUM(U135))/12*'2. Annual Costs of Staff Posts'!V135*'2. Annual Costs of Staff Posts'!W135*K135,0)</f>
        <v>0</v>
      </c>
      <c r="Z135" s="318"/>
      <c r="AA135" s="314"/>
      <c r="AB135" s="315"/>
      <c r="AC135" s="316">
        <f t="shared" si="21"/>
        <v>0</v>
      </c>
      <c r="AD135" s="317">
        <f>IFERROR('1. Staff Posts and Salaries'!N134*(1+SUM(P135))*(1+SUM(U135))*(1+SUM(Z135))/12*'2. Annual Costs of Staff Posts'!AA135*'2. Annual Costs of Staff Posts'!AB135*K135,0)</f>
        <v>0</v>
      </c>
      <c r="AE135" s="318"/>
      <c r="AF135" s="314"/>
      <c r="AG135" s="315"/>
      <c r="AH135" s="316">
        <f t="shared" si="22"/>
        <v>0</v>
      </c>
      <c r="AI135" s="446">
        <f>IFERROR('1. Staff Posts and Salaries'!N134*(1+SUM(P135))*(1+SUM(U135))*(1+SUM(Z135))*(1+SUM(AE135))/12*'2. Annual Costs of Staff Posts'!AF135*'2. Annual Costs of Staff Posts'!AG135*K135,0)</f>
        <v>0</v>
      </c>
      <c r="AJ135" s="450">
        <f t="shared" si="23"/>
        <v>0</v>
      </c>
      <c r="AK135" s="448">
        <f t="shared" si="24"/>
        <v>0</v>
      </c>
      <c r="AL135" s="252"/>
    </row>
    <row r="136" spans="2:38" s="99" customFormat="1" x14ac:dyDescent="0.25">
      <c r="B136" s="109"/>
      <c r="C136" s="232" t="str">
        <f>IF('1. Staff Posts and Salaries'!C135="","",'1. Staff Posts and Salaries'!C135)</f>
        <v/>
      </c>
      <c r="D136" s="410" t="str">
        <f>IF('1. Staff Posts and Salaries'!D135="","",'1. Staff Posts and Salaries'!D135)</f>
        <v/>
      </c>
      <c r="E136" s="100" t="str">
        <f>IF('1. Staff Posts and Salaries'!E135="","",'1. Staff Posts and Salaries'!E135)</f>
        <v/>
      </c>
      <c r="F136" s="100" t="str">
        <f>IF('1. Staff Posts and Salaries'!F135="","",'1. Staff Posts and Salaries'!F135)</f>
        <v/>
      </c>
      <c r="G136" s="100" t="str">
        <f>IF('1. Staff Posts and Salaries'!G135="","",'1. Staff Posts and Salaries'!G135)</f>
        <v/>
      </c>
      <c r="H136" s="100" t="str">
        <f>IF('1. Staff Posts and Salaries'!H135="","",'1. Staff Posts and Salaries'!H135)</f>
        <v/>
      </c>
      <c r="I136" s="100" t="str">
        <f>IF('1. Staff Posts and Salaries'!I135="","",'1. Staff Posts and Salaries'!I135)</f>
        <v/>
      </c>
      <c r="J136" s="100" t="str">
        <f>IF('1. Staff Posts and Salaries'!J135="","",'1. Staff Posts and Salaries'!J135)</f>
        <v/>
      </c>
      <c r="K136" s="227">
        <f>IF('1. Staff Posts and Salaries'!O135="","",'1. Staff Posts and Salaries'!O135)</f>
        <v>1</v>
      </c>
      <c r="L136" s="314"/>
      <c r="M136" s="315"/>
      <c r="N136" s="316">
        <f t="shared" si="18"/>
        <v>0</v>
      </c>
      <c r="O136" s="317">
        <f>IFERROR('1. Staff Posts and Salaries'!N135/12*'2. Annual Costs of Staff Posts'!L136*'2. Annual Costs of Staff Posts'!M136*K136,0)</f>
        <v>0</v>
      </c>
      <c r="P136" s="318"/>
      <c r="Q136" s="314"/>
      <c r="R136" s="315"/>
      <c r="S136" s="316">
        <f t="shared" si="19"/>
        <v>0</v>
      </c>
      <c r="T136" s="317">
        <f>IFERROR('1. Staff Posts and Salaries'!N135*(1+SUM(P136))/12*'2. Annual Costs of Staff Posts'!Q136*'2. Annual Costs of Staff Posts'!R136*K136,0)</f>
        <v>0</v>
      </c>
      <c r="U136" s="318"/>
      <c r="V136" s="314"/>
      <c r="W136" s="315"/>
      <c r="X136" s="316">
        <f t="shared" si="20"/>
        <v>0</v>
      </c>
      <c r="Y136" s="317">
        <f>IFERROR('1. Staff Posts and Salaries'!N135*(1+SUM(P136))*(1+SUM(U136))/12*'2. Annual Costs of Staff Posts'!V136*'2. Annual Costs of Staff Posts'!W136*K136,0)</f>
        <v>0</v>
      </c>
      <c r="Z136" s="318"/>
      <c r="AA136" s="314"/>
      <c r="AB136" s="315"/>
      <c r="AC136" s="316">
        <f t="shared" si="21"/>
        <v>0</v>
      </c>
      <c r="AD136" s="317">
        <f>IFERROR('1. Staff Posts and Salaries'!N135*(1+SUM(P136))*(1+SUM(U136))*(1+SUM(Z136))/12*'2. Annual Costs of Staff Posts'!AA136*'2. Annual Costs of Staff Posts'!AB136*K136,0)</f>
        <v>0</v>
      </c>
      <c r="AE136" s="318"/>
      <c r="AF136" s="314"/>
      <c r="AG136" s="315"/>
      <c r="AH136" s="316">
        <f t="shared" si="22"/>
        <v>0</v>
      </c>
      <c r="AI136" s="446">
        <f>IFERROR('1. Staff Posts and Salaries'!N135*(1+SUM(P136))*(1+SUM(U136))*(1+SUM(Z136))*(1+SUM(AE136))/12*'2. Annual Costs of Staff Posts'!AF136*'2. Annual Costs of Staff Posts'!AG136*K136,0)</f>
        <v>0</v>
      </c>
      <c r="AJ136" s="450">
        <f t="shared" si="23"/>
        <v>0</v>
      </c>
      <c r="AK136" s="448">
        <f t="shared" si="24"/>
        <v>0</v>
      </c>
      <c r="AL136" s="252"/>
    </row>
    <row r="137" spans="2:38" s="99" customFormat="1" x14ac:dyDescent="0.25">
      <c r="B137" s="109"/>
      <c r="C137" s="232" t="str">
        <f>IF('1. Staff Posts and Salaries'!C136="","",'1. Staff Posts and Salaries'!C136)</f>
        <v/>
      </c>
      <c r="D137" s="410" t="str">
        <f>IF('1. Staff Posts and Salaries'!D136="","",'1. Staff Posts and Salaries'!D136)</f>
        <v/>
      </c>
      <c r="E137" s="100" t="str">
        <f>IF('1. Staff Posts and Salaries'!E136="","",'1. Staff Posts and Salaries'!E136)</f>
        <v/>
      </c>
      <c r="F137" s="100" t="str">
        <f>IF('1. Staff Posts and Salaries'!F136="","",'1. Staff Posts and Salaries'!F136)</f>
        <v/>
      </c>
      <c r="G137" s="100" t="str">
        <f>IF('1. Staff Posts and Salaries'!G136="","",'1. Staff Posts and Salaries'!G136)</f>
        <v/>
      </c>
      <c r="H137" s="100" t="str">
        <f>IF('1. Staff Posts and Salaries'!H136="","",'1. Staff Posts and Salaries'!H136)</f>
        <v/>
      </c>
      <c r="I137" s="100" t="str">
        <f>IF('1. Staff Posts and Salaries'!I136="","",'1. Staff Posts and Salaries'!I136)</f>
        <v/>
      </c>
      <c r="J137" s="100" t="str">
        <f>IF('1. Staff Posts and Salaries'!J136="","",'1. Staff Posts and Salaries'!J136)</f>
        <v/>
      </c>
      <c r="K137" s="227">
        <f>IF('1. Staff Posts and Salaries'!O136="","",'1. Staff Posts and Salaries'!O136)</f>
        <v>1</v>
      </c>
      <c r="L137" s="314"/>
      <c r="M137" s="315"/>
      <c r="N137" s="316">
        <f t="shared" si="18"/>
        <v>0</v>
      </c>
      <c r="O137" s="317">
        <f>IFERROR('1. Staff Posts and Salaries'!N136/12*'2. Annual Costs of Staff Posts'!L137*'2. Annual Costs of Staff Posts'!M137*K137,0)</f>
        <v>0</v>
      </c>
      <c r="P137" s="318"/>
      <c r="Q137" s="314"/>
      <c r="R137" s="315"/>
      <c r="S137" s="316">
        <f t="shared" si="19"/>
        <v>0</v>
      </c>
      <c r="T137" s="317">
        <f>IFERROR('1. Staff Posts and Salaries'!N136*(1+SUM(P137))/12*'2. Annual Costs of Staff Posts'!Q137*'2. Annual Costs of Staff Posts'!R137*K137,0)</f>
        <v>0</v>
      </c>
      <c r="U137" s="318"/>
      <c r="V137" s="314"/>
      <c r="W137" s="315"/>
      <c r="X137" s="316">
        <f t="shared" si="20"/>
        <v>0</v>
      </c>
      <c r="Y137" s="317">
        <f>IFERROR('1. Staff Posts and Salaries'!N136*(1+SUM(P137))*(1+SUM(U137))/12*'2. Annual Costs of Staff Posts'!V137*'2. Annual Costs of Staff Posts'!W137*K137,0)</f>
        <v>0</v>
      </c>
      <c r="Z137" s="318"/>
      <c r="AA137" s="314"/>
      <c r="AB137" s="315"/>
      <c r="AC137" s="316">
        <f t="shared" si="21"/>
        <v>0</v>
      </c>
      <c r="AD137" s="317">
        <f>IFERROR('1. Staff Posts and Salaries'!N136*(1+SUM(P137))*(1+SUM(U137))*(1+SUM(Z137))/12*'2. Annual Costs of Staff Posts'!AA137*'2. Annual Costs of Staff Posts'!AB137*K137,0)</f>
        <v>0</v>
      </c>
      <c r="AE137" s="318"/>
      <c r="AF137" s="314"/>
      <c r="AG137" s="315"/>
      <c r="AH137" s="316">
        <f t="shared" si="22"/>
        <v>0</v>
      </c>
      <c r="AI137" s="446">
        <f>IFERROR('1. Staff Posts and Salaries'!N136*(1+SUM(P137))*(1+SUM(U137))*(1+SUM(Z137))*(1+SUM(AE137))/12*'2. Annual Costs of Staff Posts'!AF137*'2. Annual Costs of Staff Posts'!AG137*K137,0)</f>
        <v>0</v>
      </c>
      <c r="AJ137" s="450">
        <f t="shared" si="23"/>
        <v>0</v>
      </c>
      <c r="AK137" s="448">
        <f t="shared" si="24"/>
        <v>0</v>
      </c>
      <c r="AL137" s="252"/>
    </row>
    <row r="138" spans="2:38" s="99" customFormat="1" x14ac:dyDescent="0.25">
      <c r="B138" s="109"/>
      <c r="C138" s="232" t="str">
        <f>IF('1. Staff Posts and Salaries'!C137="","",'1. Staff Posts and Salaries'!C137)</f>
        <v/>
      </c>
      <c r="D138" s="410" t="str">
        <f>IF('1. Staff Posts and Salaries'!D137="","",'1. Staff Posts and Salaries'!D137)</f>
        <v/>
      </c>
      <c r="E138" s="100" t="str">
        <f>IF('1. Staff Posts and Salaries'!E137="","",'1. Staff Posts and Salaries'!E137)</f>
        <v/>
      </c>
      <c r="F138" s="100" t="str">
        <f>IF('1. Staff Posts and Salaries'!F137="","",'1. Staff Posts and Salaries'!F137)</f>
        <v/>
      </c>
      <c r="G138" s="100" t="str">
        <f>IF('1. Staff Posts and Salaries'!G137="","",'1. Staff Posts and Salaries'!G137)</f>
        <v/>
      </c>
      <c r="H138" s="100" t="str">
        <f>IF('1. Staff Posts and Salaries'!H137="","",'1. Staff Posts and Salaries'!H137)</f>
        <v/>
      </c>
      <c r="I138" s="100" t="str">
        <f>IF('1. Staff Posts and Salaries'!I137="","",'1. Staff Posts and Salaries'!I137)</f>
        <v/>
      </c>
      <c r="J138" s="100" t="str">
        <f>IF('1. Staff Posts and Salaries'!J137="","",'1. Staff Posts and Salaries'!J137)</f>
        <v/>
      </c>
      <c r="K138" s="227">
        <f>IF('1. Staff Posts and Salaries'!O137="","",'1. Staff Posts and Salaries'!O137)</f>
        <v>1</v>
      </c>
      <c r="L138" s="314"/>
      <c r="M138" s="315"/>
      <c r="N138" s="316">
        <f t="shared" si="18"/>
        <v>0</v>
      </c>
      <c r="O138" s="317">
        <f>IFERROR('1. Staff Posts and Salaries'!N137/12*'2. Annual Costs of Staff Posts'!L138*'2. Annual Costs of Staff Posts'!M138*K138,0)</f>
        <v>0</v>
      </c>
      <c r="P138" s="318"/>
      <c r="Q138" s="314"/>
      <c r="R138" s="315"/>
      <c r="S138" s="316">
        <f t="shared" si="19"/>
        <v>0</v>
      </c>
      <c r="T138" s="317">
        <f>IFERROR('1. Staff Posts and Salaries'!N137*(1+SUM(P138))/12*'2. Annual Costs of Staff Posts'!Q138*'2. Annual Costs of Staff Posts'!R138*K138,0)</f>
        <v>0</v>
      </c>
      <c r="U138" s="318"/>
      <c r="V138" s="314"/>
      <c r="W138" s="315"/>
      <c r="X138" s="316">
        <f t="shared" si="20"/>
        <v>0</v>
      </c>
      <c r="Y138" s="317">
        <f>IFERROR('1. Staff Posts and Salaries'!N137*(1+SUM(P138))*(1+SUM(U138))/12*'2. Annual Costs of Staff Posts'!V138*'2. Annual Costs of Staff Posts'!W138*K138,0)</f>
        <v>0</v>
      </c>
      <c r="Z138" s="318"/>
      <c r="AA138" s="314"/>
      <c r="AB138" s="315"/>
      <c r="AC138" s="316">
        <f t="shared" si="21"/>
        <v>0</v>
      </c>
      <c r="AD138" s="317">
        <f>IFERROR('1. Staff Posts and Salaries'!N137*(1+SUM(P138))*(1+SUM(U138))*(1+SUM(Z138))/12*'2. Annual Costs of Staff Posts'!AA138*'2. Annual Costs of Staff Posts'!AB138*K138,0)</f>
        <v>0</v>
      </c>
      <c r="AE138" s="318"/>
      <c r="AF138" s="314"/>
      <c r="AG138" s="315"/>
      <c r="AH138" s="316">
        <f t="shared" si="22"/>
        <v>0</v>
      </c>
      <c r="AI138" s="446">
        <f>IFERROR('1. Staff Posts and Salaries'!N137*(1+SUM(P138))*(1+SUM(U138))*(1+SUM(Z138))*(1+SUM(AE138))/12*'2. Annual Costs of Staff Posts'!AF138*'2. Annual Costs of Staff Posts'!AG138*K138,0)</f>
        <v>0</v>
      </c>
      <c r="AJ138" s="450">
        <f t="shared" si="23"/>
        <v>0</v>
      </c>
      <c r="AK138" s="448">
        <f t="shared" si="24"/>
        <v>0</v>
      </c>
      <c r="AL138" s="252"/>
    </row>
    <row r="139" spans="2:38" s="99" customFormat="1" x14ac:dyDescent="0.25">
      <c r="B139" s="109"/>
      <c r="C139" s="232" t="str">
        <f>IF('1. Staff Posts and Salaries'!C138="","",'1. Staff Posts and Salaries'!C138)</f>
        <v/>
      </c>
      <c r="D139" s="410" t="str">
        <f>IF('1. Staff Posts and Salaries'!D138="","",'1. Staff Posts and Salaries'!D138)</f>
        <v/>
      </c>
      <c r="E139" s="100" t="str">
        <f>IF('1. Staff Posts and Salaries'!E138="","",'1. Staff Posts and Salaries'!E138)</f>
        <v/>
      </c>
      <c r="F139" s="100" t="str">
        <f>IF('1. Staff Posts and Salaries'!F138="","",'1. Staff Posts and Salaries'!F138)</f>
        <v/>
      </c>
      <c r="G139" s="100" t="str">
        <f>IF('1. Staff Posts and Salaries'!G138="","",'1. Staff Posts and Salaries'!G138)</f>
        <v/>
      </c>
      <c r="H139" s="100" t="str">
        <f>IF('1. Staff Posts and Salaries'!H138="","",'1. Staff Posts and Salaries'!H138)</f>
        <v/>
      </c>
      <c r="I139" s="100" t="str">
        <f>IF('1. Staff Posts and Salaries'!I138="","",'1. Staff Posts and Salaries'!I138)</f>
        <v/>
      </c>
      <c r="J139" s="100" t="str">
        <f>IF('1. Staff Posts and Salaries'!J138="","",'1. Staff Posts and Salaries'!J138)</f>
        <v/>
      </c>
      <c r="K139" s="227">
        <f>IF('1. Staff Posts and Salaries'!O138="","",'1. Staff Posts and Salaries'!O138)</f>
        <v>1</v>
      </c>
      <c r="L139" s="314"/>
      <c r="M139" s="315"/>
      <c r="N139" s="316">
        <f t="shared" si="18"/>
        <v>0</v>
      </c>
      <c r="O139" s="317">
        <f>IFERROR('1. Staff Posts and Salaries'!N138/12*'2. Annual Costs of Staff Posts'!L139*'2. Annual Costs of Staff Posts'!M139*K139,0)</f>
        <v>0</v>
      </c>
      <c r="P139" s="318"/>
      <c r="Q139" s="314"/>
      <c r="R139" s="315"/>
      <c r="S139" s="316">
        <f t="shared" si="19"/>
        <v>0</v>
      </c>
      <c r="T139" s="317">
        <f>IFERROR('1. Staff Posts and Salaries'!N138*(1+SUM(P139))/12*'2. Annual Costs of Staff Posts'!Q139*'2. Annual Costs of Staff Posts'!R139*K139,0)</f>
        <v>0</v>
      </c>
      <c r="U139" s="318"/>
      <c r="V139" s="314"/>
      <c r="W139" s="315"/>
      <c r="X139" s="316">
        <f t="shared" si="20"/>
        <v>0</v>
      </c>
      <c r="Y139" s="317">
        <f>IFERROR('1. Staff Posts and Salaries'!N138*(1+SUM(P139))*(1+SUM(U139))/12*'2. Annual Costs of Staff Posts'!V139*'2. Annual Costs of Staff Posts'!W139*K139,0)</f>
        <v>0</v>
      </c>
      <c r="Z139" s="318"/>
      <c r="AA139" s="314"/>
      <c r="AB139" s="315"/>
      <c r="AC139" s="316">
        <f t="shared" si="21"/>
        <v>0</v>
      </c>
      <c r="AD139" s="317">
        <f>IFERROR('1. Staff Posts and Salaries'!N138*(1+SUM(P139))*(1+SUM(U139))*(1+SUM(Z139))/12*'2. Annual Costs of Staff Posts'!AA139*'2. Annual Costs of Staff Posts'!AB139*K139,0)</f>
        <v>0</v>
      </c>
      <c r="AE139" s="318"/>
      <c r="AF139" s="314"/>
      <c r="AG139" s="315"/>
      <c r="AH139" s="316">
        <f t="shared" si="22"/>
        <v>0</v>
      </c>
      <c r="AI139" s="446">
        <f>IFERROR('1. Staff Posts and Salaries'!N138*(1+SUM(P139))*(1+SUM(U139))*(1+SUM(Z139))*(1+SUM(AE139))/12*'2. Annual Costs of Staff Posts'!AF139*'2. Annual Costs of Staff Posts'!AG139*K139,0)</f>
        <v>0</v>
      </c>
      <c r="AJ139" s="450">
        <f t="shared" si="23"/>
        <v>0</v>
      </c>
      <c r="AK139" s="448">
        <f t="shared" si="24"/>
        <v>0</v>
      </c>
      <c r="AL139" s="252"/>
    </row>
    <row r="140" spans="2:38" s="99" customFormat="1" x14ac:dyDescent="0.25">
      <c r="B140" s="109"/>
      <c r="C140" s="232" t="str">
        <f>IF('1. Staff Posts and Salaries'!C139="","",'1. Staff Posts and Salaries'!C139)</f>
        <v/>
      </c>
      <c r="D140" s="410" t="str">
        <f>IF('1. Staff Posts and Salaries'!D139="","",'1. Staff Posts and Salaries'!D139)</f>
        <v/>
      </c>
      <c r="E140" s="100" t="str">
        <f>IF('1. Staff Posts and Salaries'!E139="","",'1. Staff Posts and Salaries'!E139)</f>
        <v/>
      </c>
      <c r="F140" s="100" t="str">
        <f>IF('1. Staff Posts and Salaries'!F139="","",'1. Staff Posts and Salaries'!F139)</f>
        <v/>
      </c>
      <c r="G140" s="100" t="str">
        <f>IF('1. Staff Posts and Salaries'!G139="","",'1. Staff Posts and Salaries'!G139)</f>
        <v/>
      </c>
      <c r="H140" s="100" t="str">
        <f>IF('1. Staff Posts and Salaries'!H139="","",'1. Staff Posts and Salaries'!H139)</f>
        <v/>
      </c>
      <c r="I140" s="100" t="str">
        <f>IF('1. Staff Posts and Salaries'!I139="","",'1. Staff Posts and Salaries'!I139)</f>
        <v/>
      </c>
      <c r="J140" s="100" t="str">
        <f>IF('1. Staff Posts and Salaries'!J139="","",'1. Staff Posts and Salaries'!J139)</f>
        <v/>
      </c>
      <c r="K140" s="227">
        <f>IF('1. Staff Posts and Salaries'!O139="","",'1. Staff Posts and Salaries'!O139)</f>
        <v>1</v>
      </c>
      <c r="L140" s="314"/>
      <c r="M140" s="315"/>
      <c r="N140" s="316">
        <f t="shared" si="18"/>
        <v>0</v>
      </c>
      <c r="O140" s="317">
        <f>IFERROR('1. Staff Posts and Salaries'!N139/12*'2. Annual Costs of Staff Posts'!L140*'2. Annual Costs of Staff Posts'!M140*K140,0)</f>
        <v>0</v>
      </c>
      <c r="P140" s="318"/>
      <c r="Q140" s="314"/>
      <c r="R140" s="315"/>
      <c r="S140" s="316">
        <f t="shared" si="19"/>
        <v>0</v>
      </c>
      <c r="T140" s="317">
        <f>IFERROR('1. Staff Posts and Salaries'!N139*(1+SUM(P140))/12*'2. Annual Costs of Staff Posts'!Q140*'2. Annual Costs of Staff Posts'!R140*K140,0)</f>
        <v>0</v>
      </c>
      <c r="U140" s="318"/>
      <c r="V140" s="314"/>
      <c r="W140" s="315"/>
      <c r="X140" s="316">
        <f t="shared" si="20"/>
        <v>0</v>
      </c>
      <c r="Y140" s="317">
        <f>IFERROR('1. Staff Posts and Salaries'!N139*(1+SUM(P140))*(1+SUM(U140))/12*'2. Annual Costs of Staff Posts'!V140*'2. Annual Costs of Staff Posts'!W140*K140,0)</f>
        <v>0</v>
      </c>
      <c r="Z140" s="318"/>
      <c r="AA140" s="314"/>
      <c r="AB140" s="315"/>
      <c r="AC140" s="316">
        <f t="shared" si="21"/>
        <v>0</v>
      </c>
      <c r="AD140" s="317">
        <f>IFERROR('1. Staff Posts and Salaries'!N139*(1+SUM(P140))*(1+SUM(U140))*(1+SUM(Z140))/12*'2. Annual Costs of Staff Posts'!AA140*'2. Annual Costs of Staff Posts'!AB140*K140,0)</f>
        <v>0</v>
      </c>
      <c r="AE140" s="318"/>
      <c r="AF140" s="314"/>
      <c r="AG140" s="315"/>
      <c r="AH140" s="316">
        <f t="shared" si="22"/>
        <v>0</v>
      </c>
      <c r="AI140" s="446">
        <f>IFERROR('1. Staff Posts and Salaries'!N139*(1+SUM(P140))*(1+SUM(U140))*(1+SUM(Z140))*(1+SUM(AE140))/12*'2. Annual Costs of Staff Posts'!AF140*'2. Annual Costs of Staff Posts'!AG140*K140,0)</f>
        <v>0</v>
      </c>
      <c r="AJ140" s="450">
        <f t="shared" si="23"/>
        <v>0</v>
      </c>
      <c r="AK140" s="448">
        <f t="shared" si="24"/>
        <v>0</v>
      </c>
      <c r="AL140" s="252"/>
    </row>
    <row r="141" spans="2:38" s="99" customFormat="1" x14ac:dyDescent="0.25">
      <c r="B141" s="109"/>
      <c r="C141" s="232" t="str">
        <f>IF('1. Staff Posts and Salaries'!C140="","",'1. Staff Posts and Salaries'!C140)</f>
        <v/>
      </c>
      <c r="D141" s="410" t="str">
        <f>IF('1. Staff Posts and Salaries'!D140="","",'1. Staff Posts and Salaries'!D140)</f>
        <v/>
      </c>
      <c r="E141" s="100" t="str">
        <f>IF('1. Staff Posts and Salaries'!E140="","",'1. Staff Posts and Salaries'!E140)</f>
        <v/>
      </c>
      <c r="F141" s="100" t="str">
        <f>IF('1. Staff Posts and Salaries'!F140="","",'1. Staff Posts and Salaries'!F140)</f>
        <v/>
      </c>
      <c r="G141" s="100" t="str">
        <f>IF('1. Staff Posts and Salaries'!G140="","",'1. Staff Posts and Salaries'!G140)</f>
        <v/>
      </c>
      <c r="H141" s="100" t="str">
        <f>IF('1. Staff Posts and Salaries'!H140="","",'1. Staff Posts and Salaries'!H140)</f>
        <v/>
      </c>
      <c r="I141" s="100" t="str">
        <f>IF('1. Staff Posts and Salaries'!I140="","",'1. Staff Posts and Salaries'!I140)</f>
        <v/>
      </c>
      <c r="J141" s="100" t="str">
        <f>IF('1. Staff Posts and Salaries'!J140="","",'1. Staff Posts and Salaries'!J140)</f>
        <v/>
      </c>
      <c r="K141" s="227">
        <f>IF('1. Staff Posts and Salaries'!O140="","",'1. Staff Posts and Salaries'!O140)</f>
        <v>1</v>
      </c>
      <c r="L141" s="314"/>
      <c r="M141" s="315"/>
      <c r="N141" s="316">
        <f t="shared" si="18"/>
        <v>0</v>
      </c>
      <c r="O141" s="317">
        <f>IFERROR('1. Staff Posts and Salaries'!N140/12*'2. Annual Costs of Staff Posts'!L141*'2. Annual Costs of Staff Posts'!M141*K141,0)</f>
        <v>0</v>
      </c>
      <c r="P141" s="318"/>
      <c r="Q141" s="314"/>
      <c r="R141" s="315"/>
      <c r="S141" s="316">
        <f t="shared" si="19"/>
        <v>0</v>
      </c>
      <c r="T141" s="317">
        <f>IFERROR('1. Staff Posts and Salaries'!N140*(1+SUM(P141))/12*'2. Annual Costs of Staff Posts'!Q141*'2. Annual Costs of Staff Posts'!R141*K141,0)</f>
        <v>0</v>
      </c>
      <c r="U141" s="318"/>
      <c r="V141" s="314"/>
      <c r="W141" s="315"/>
      <c r="X141" s="316">
        <f t="shared" si="20"/>
        <v>0</v>
      </c>
      <c r="Y141" s="317">
        <f>IFERROR('1. Staff Posts and Salaries'!N140*(1+SUM(P141))*(1+SUM(U141))/12*'2. Annual Costs of Staff Posts'!V141*'2. Annual Costs of Staff Posts'!W141*K141,0)</f>
        <v>0</v>
      </c>
      <c r="Z141" s="318"/>
      <c r="AA141" s="314"/>
      <c r="AB141" s="315"/>
      <c r="AC141" s="316">
        <f t="shared" si="21"/>
        <v>0</v>
      </c>
      <c r="AD141" s="317">
        <f>IFERROR('1. Staff Posts and Salaries'!N140*(1+SUM(P141))*(1+SUM(U141))*(1+SUM(Z141))/12*'2. Annual Costs of Staff Posts'!AA141*'2. Annual Costs of Staff Posts'!AB141*K141,0)</f>
        <v>0</v>
      </c>
      <c r="AE141" s="318"/>
      <c r="AF141" s="314"/>
      <c r="AG141" s="315"/>
      <c r="AH141" s="316">
        <f t="shared" si="22"/>
        <v>0</v>
      </c>
      <c r="AI141" s="446">
        <f>IFERROR('1. Staff Posts and Salaries'!N140*(1+SUM(P141))*(1+SUM(U141))*(1+SUM(Z141))*(1+SUM(AE141))/12*'2. Annual Costs of Staff Posts'!AF141*'2. Annual Costs of Staff Posts'!AG141*K141,0)</f>
        <v>0</v>
      </c>
      <c r="AJ141" s="450">
        <f t="shared" si="23"/>
        <v>0</v>
      </c>
      <c r="AK141" s="448">
        <f t="shared" si="24"/>
        <v>0</v>
      </c>
      <c r="AL141" s="252"/>
    </row>
    <row r="142" spans="2:38" s="99" customFormat="1" x14ac:dyDescent="0.25">
      <c r="B142" s="109"/>
      <c r="C142" s="232" t="str">
        <f>IF('1. Staff Posts and Salaries'!C141="","",'1. Staff Posts and Salaries'!C141)</f>
        <v/>
      </c>
      <c r="D142" s="410" t="str">
        <f>IF('1. Staff Posts and Salaries'!D141="","",'1. Staff Posts and Salaries'!D141)</f>
        <v/>
      </c>
      <c r="E142" s="100" t="str">
        <f>IF('1. Staff Posts and Salaries'!E141="","",'1. Staff Posts and Salaries'!E141)</f>
        <v/>
      </c>
      <c r="F142" s="100" t="str">
        <f>IF('1. Staff Posts and Salaries'!F141="","",'1. Staff Posts and Salaries'!F141)</f>
        <v/>
      </c>
      <c r="G142" s="100" t="str">
        <f>IF('1. Staff Posts and Salaries'!G141="","",'1. Staff Posts and Salaries'!G141)</f>
        <v/>
      </c>
      <c r="H142" s="100" t="str">
        <f>IF('1. Staff Posts and Salaries'!H141="","",'1. Staff Posts and Salaries'!H141)</f>
        <v/>
      </c>
      <c r="I142" s="100" t="str">
        <f>IF('1. Staff Posts and Salaries'!I141="","",'1. Staff Posts and Salaries'!I141)</f>
        <v/>
      </c>
      <c r="J142" s="100" t="str">
        <f>IF('1. Staff Posts and Salaries'!J141="","",'1. Staff Posts and Salaries'!J141)</f>
        <v/>
      </c>
      <c r="K142" s="227">
        <f>IF('1. Staff Posts and Salaries'!O141="","",'1. Staff Posts and Salaries'!O141)</f>
        <v>1</v>
      </c>
      <c r="L142" s="314"/>
      <c r="M142" s="315"/>
      <c r="N142" s="316">
        <f t="shared" si="18"/>
        <v>0</v>
      </c>
      <c r="O142" s="317">
        <f>IFERROR('1. Staff Posts and Salaries'!N141/12*'2. Annual Costs of Staff Posts'!L142*'2. Annual Costs of Staff Posts'!M142*K142,0)</f>
        <v>0</v>
      </c>
      <c r="P142" s="318"/>
      <c r="Q142" s="314"/>
      <c r="R142" s="315"/>
      <c r="S142" s="316">
        <f t="shared" si="19"/>
        <v>0</v>
      </c>
      <c r="T142" s="317">
        <f>IFERROR('1. Staff Posts and Salaries'!N141*(1+SUM(P142))/12*'2. Annual Costs of Staff Posts'!Q142*'2. Annual Costs of Staff Posts'!R142*K142,0)</f>
        <v>0</v>
      </c>
      <c r="U142" s="318"/>
      <c r="V142" s="314"/>
      <c r="W142" s="315"/>
      <c r="X142" s="316">
        <f t="shared" si="20"/>
        <v>0</v>
      </c>
      <c r="Y142" s="317">
        <f>IFERROR('1. Staff Posts and Salaries'!N141*(1+SUM(P142))*(1+SUM(U142))/12*'2. Annual Costs of Staff Posts'!V142*'2. Annual Costs of Staff Posts'!W142*K142,0)</f>
        <v>0</v>
      </c>
      <c r="Z142" s="318"/>
      <c r="AA142" s="314"/>
      <c r="AB142" s="315"/>
      <c r="AC142" s="316">
        <f t="shared" si="21"/>
        <v>0</v>
      </c>
      <c r="AD142" s="317">
        <f>IFERROR('1. Staff Posts and Salaries'!N141*(1+SUM(P142))*(1+SUM(U142))*(1+SUM(Z142))/12*'2. Annual Costs of Staff Posts'!AA142*'2. Annual Costs of Staff Posts'!AB142*K142,0)</f>
        <v>0</v>
      </c>
      <c r="AE142" s="318"/>
      <c r="AF142" s="314"/>
      <c r="AG142" s="315"/>
      <c r="AH142" s="316">
        <f t="shared" si="22"/>
        <v>0</v>
      </c>
      <c r="AI142" s="446">
        <f>IFERROR('1. Staff Posts and Salaries'!N141*(1+SUM(P142))*(1+SUM(U142))*(1+SUM(Z142))*(1+SUM(AE142))/12*'2. Annual Costs of Staff Posts'!AF142*'2. Annual Costs of Staff Posts'!AG142*K142,0)</f>
        <v>0</v>
      </c>
      <c r="AJ142" s="450">
        <f t="shared" si="23"/>
        <v>0</v>
      </c>
      <c r="AK142" s="448">
        <f t="shared" si="24"/>
        <v>0</v>
      </c>
      <c r="AL142" s="252"/>
    </row>
    <row r="143" spans="2:38" s="99" customFormat="1" x14ac:dyDescent="0.25">
      <c r="B143" s="109"/>
      <c r="C143" s="232" t="str">
        <f>IF('1. Staff Posts and Salaries'!C142="","",'1. Staff Posts and Salaries'!C142)</f>
        <v/>
      </c>
      <c r="D143" s="410" t="str">
        <f>IF('1. Staff Posts and Salaries'!D142="","",'1. Staff Posts and Salaries'!D142)</f>
        <v/>
      </c>
      <c r="E143" s="100" t="str">
        <f>IF('1. Staff Posts and Salaries'!E142="","",'1. Staff Posts and Salaries'!E142)</f>
        <v/>
      </c>
      <c r="F143" s="100" t="str">
        <f>IF('1. Staff Posts and Salaries'!F142="","",'1. Staff Posts and Salaries'!F142)</f>
        <v/>
      </c>
      <c r="G143" s="100" t="str">
        <f>IF('1. Staff Posts and Salaries'!G142="","",'1. Staff Posts and Salaries'!G142)</f>
        <v/>
      </c>
      <c r="H143" s="100" t="str">
        <f>IF('1. Staff Posts and Salaries'!H142="","",'1. Staff Posts and Salaries'!H142)</f>
        <v/>
      </c>
      <c r="I143" s="100" t="str">
        <f>IF('1. Staff Posts and Salaries'!I142="","",'1. Staff Posts and Salaries'!I142)</f>
        <v/>
      </c>
      <c r="J143" s="100" t="str">
        <f>IF('1. Staff Posts and Salaries'!J142="","",'1. Staff Posts and Salaries'!J142)</f>
        <v/>
      </c>
      <c r="K143" s="227">
        <f>IF('1. Staff Posts and Salaries'!O142="","",'1. Staff Posts and Salaries'!O142)</f>
        <v>1</v>
      </c>
      <c r="L143" s="314"/>
      <c r="M143" s="315"/>
      <c r="N143" s="316">
        <f t="shared" si="18"/>
        <v>0</v>
      </c>
      <c r="O143" s="317">
        <f>IFERROR('1. Staff Posts and Salaries'!N142/12*'2. Annual Costs of Staff Posts'!L143*'2. Annual Costs of Staff Posts'!M143*K143,0)</f>
        <v>0</v>
      </c>
      <c r="P143" s="318"/>
      <c r="Q143" s="314"/>
      <c r="R143" s="315"/>
      <c r="S143" s="316">
        <f t="shared" si="19"/>
        <v>0</v>
      </c>
      <c r="T143" s="317">
        <f>IFERROR('1. Staff Posts and Salaries'!N142*(1+SUM(P143))/12*'2. Annual Costs of Staff Posts'!Q143*'2. Annual Costs of Staff Posts'!R143*K143,0)</f>
        <v>0</v>
      </c>
      <c r="U143" s="318"/>
      <c r="V143" s="314"/>
      <c r="W143" s="315"/>
      <c r="X143" s="316">
        <f t="shared" si="20"/>
        <v>0</v>
      </c>
      <c r="Y143" s="317">
        <f>IFERROR('1. Staff Posts and Salaries'!N142*(1+SUM(P143))*(1+SUM(U143))/12*'2. Annual Costs of Staff Posts'!V143*'2. Annual Costs of Staff Posts'!W143*K143,0)</f>
        <v>0</v>
      </c>
      <c r="Z143" s="318"/>
      <c r="AA143" s="314"/>
      <c r="AB143" s="315"/>
      <c r="AC143" s="316">
        <f t="shared" si="21"/>
        <v>0</v>
      </c>
      <c r="AD143" s="317">
        <f>IFERROR('1. Staff Posts and Salaries'!N142*(1+SUM(P143))*(1+SUM(U143))*(1+SUM(Z143))/12*'2. Annual Costs of Staff Posts'!AA143*'2. Annual Costs of Staff Posts'!AB143*K143,0)</f>
        <v>0</v>
      </c>
      <c r="AE143" s="318"/>
      <c r="AF143" s="314"/>
      <c r="AG143" s="315"/>
      <c r="AH143" s="316">
        <f t="shared" si="22"/>
        <v>0</v>
      </c>
      <c r="AI143" s="446">
        <f>IFERROR('1. Staff Posts and Salaries'!N142*(1+SUM(P143))*(1+SUM(U143))*(1+SUM(Z143))*(1+SUM(AE143))/12*'2. Annual Costs of Staff Posts'!AF143*'2. Annual Costs of Staff Posts'!AG143*K143,0)</f>
        <v>0</v>
      </c>
      <c r="AJ143" s="450">
        <f t="shared" si="23"/>
        <v>0</v>
      </c>
      <c r="AK143" s="448">
        <f t="shared" si="24"/>
        <v>0</v>
      </c>
      <c r="AL143" s="252"/>
    </row>
    <row r="144" spans="2:38" s="99" customFormat="1" x14ac:dyDescent="0.25">
      <c r="B144" s="109"/>
      <c r="C144" s="232" t="str">
        <f>IF('1. Staff Posts and Salaries'!C143="","",'1. Staff Posts and Salaries'!C143)</f>
        <v/>
      </c>
      <c r="D144" s="410" t="str">
        <f>IF('1. Staff Posts and Salaries'!D143="","",'1. Staff Posts and Salaries'!D143)</f>
        <v/>
      </c>
      <c r="E144" s="100" t="str">
        <f>IF('1. Staff Posts and Salaries'!E143="","",'1. Staff Posts and Salaries'!E143)</f>
        <v/>
      </c>
      <c r="F144" s="100" t="str">
        <f>IF('1. Staff Posts and Salaries'!F143="","",'1. Staff Posts and Salaries'!F143)</f>
        <v/>
      </c>
      <c r="G144" s="100" t="str">
        <f>IF('1. Staff Posts and Salaries'!G143="","",'1. Staff Posts and Salaries'!G143)</f>
        <v/>
      </c>
      <c r="H144" s="100" t="str">
        <f>IF('1. Staff Posts and Salaries'!H143="","",'1. Staff Posts and Salaries'!H143)</f>
        <v/>
      </c>
      <c r="I144" s="100" t="str">
        <f>IF('1. Staff Posts and Salaries'!I143="","",'1. Staff Posts and Salaries'!I143)</f>
        <v/>
      </c>
      <c r="J144" s="100" t="str">
        <f>IF('1. Staff Posts and Salaries'!J143="","",'1. Staff Posts and Salaries'!J143)</f>
        <v/>
      </c>
      <c r="K144" s="227">
        <f>IF('1. Staff Posts and Salaries'!O143="","",'1. Staff Posts and Salaries'!O143)</f>
        <v>1</v>
      </c>
      <c r="L144" s="314"/>
      <c r="M144" s="315"/>
      <c r="N144" s="316">
        <f t="shared" si="18"/>
        <v>0</v>
      </c>
      <c r="O144" s="317">
        <f>IFERROR('1. Staff Posts and Salaries'!N143/12*'2. Annual Costs of Staff Posts'!L144*'2. Annual Costs of Staff Posts'!M144*K144,0)</f>
        <v>0</v>
      </c>
      <c r="P144" s="318"/>
      <c r="Q144" s="314"/>
      <c r="R144" s="315"/>
      <c r="S144" s="316">
        <f t="shared" si="19"/>
        <v>0</v>
      </c>
      <c r="T144" s="317">
        <f>IFERROR('1. Staff Posts and Salaries'!N143*(1+SUM(P144))/12*'2. Annual Costs of Staff Posts'!Q144*'2. Annual Costs of Staff Posts'!R144*K144,0)</f>
        <v>0</v>
      </c>
      <c r="U144" s="318"/>
      <c r="V144" s="314"/>
      <c r="W144" s="315"/>
      <c r="X144" s="316">
        <f t="shared" si="20"/>
        <v>0</v>
      </c>
      <c r="Y144" s="317">
        <f>IFERROR('1. Staff Posts and Salaries'!N143*(1+SUM(P144))*(1+SUM(U144))/12*'2. Annual Costs of Staff Posts'!V144*'2. Annual Costs of Staff Posts'!W144*K144,0)</f>
        <v>0</v>
      </c>
      <c r="Z144" s="318"/>
      <c r="AA144" s="314"/>
      <c r="AB144" s="315"/>
      <c r="AC144" s="316">
        <f t="shared" si="21"/>
        <v>0</v>
      </c>
      <c r="AD144" s="317">
        <f>IFERROR('1. Staff Posts and Salaries'!N143*(1+SUM(P144))*(1+SUM(U144))*(1+SUM(Z144))/12*'2. Annual Costs of Staff Posts'!AA144*'2. Annual Costs of Staff Posts'!AB144*K144,0)</f>
        <v>0</v>
      </c>
      <c r="AE144" s="318"/>
      <c r="AF144" s="314"/>
      <c r="AG144" s="315"/>
      <c r="AH144" s="316">
        <f t="shared" si="22"/>
        <v>0</v>
      </c>
      <c r="AI144" s="446">
        <f>IFERROR('1. Staff Posts and Salaries'!N143*(1+SUM(P144))*(1+SUM(U144))*(1+SUM(Z144))*(1+SUM(AE144))/12*'2. Annual Costs of Staff Posts'!AF144*'2. Annual Costs of Staff Posts'!AG144*K144,0)</f>
        <v>0</v>
      </c>
      <c r="AJ144" s="450">
        <f t="shared" si="23"/>
        <v>0</v>
      </c>
      <c r="AK144" s="448">
        <f t="shared" si="24"/>
        <v>0</v>
      </c>
      <c r="AL144" s="252"/>
    </row>
    <row r="145" spans="2:38" s="99" customFormat="1" x14ac:dyDescent="0.25">
      <c r="B145" s="109"/>
      <c r="C145" s="232" t="str">
        <f>IF('1. Staff Posts and Salaries'!C144="","",'1. Staff Posts and Salaries'!C144)</f>
        <v/>
      </c>
      <c r="D145" s="410" t="str">
        <f>IF('1. Staff Posts and Salaries'!D144="","",'1. Staff Posts and Salaries'!D144)</f>
        <v/>
      </c>
      <c r="E145" s="100" t="str">
        <f>IF('1. Staff Posts and Salaries'!E144="","",'1. Staff Posts and Salaries'!E144)</f>
        <v/>
      </c>
      <c r="F145" s="100" t="str">
        <f>IF('1. Staff Posts and Salaries'!F144="","",'1. Staff Posts and Salaries'!F144)</f>
        <v/>
      </c>
      <c r="G145" s="100" t="str">
        <f>IF('1. Staff Posts and Salaries'!G144="","",'1. Staff Posts and Salaries'!G144)</f>
        <v/>
      </c>
      <c r="H145" s="100" t="str">
        <f>IF('1. Staff Posts and Salaries'!H144="","",'1. Staff Posts and Salaries'!H144)</f>
        <v/>
      </c>
      <c r="I145" s="100" t="str">
        <f>IF('1. Staff Posts and Salaries'!I144="","",'1. Staff Posts and Salaries'!I144)</f>
        <v/>
      </c>
      <c r="J145" s="100" t="str">
        <f>IF('1. Staff Posts and Salaries'!J144="","",'1. Staff Posts and Salaries'!J144)</f>
        <v/>
      </c>
      <c r="K145" s="227">
        <f>IF('1. Staff Posts and Salaries'!O144="","",'1. Staff Posts and Salaries'!O144)</f>
        <v>1</v>
      </c>
      <c r="L145" s="314"/>
      <c r="M145" s="315"/>
      <c r="N145" s="316">
        <f t="shared" si="18"/>
        <v>0</v>
      </c>
      <c r="O145" s="317">
        <f>IFERROR('1. Staff Posts and Salaries'!N144/12*'2. Annual Costs of Staff Posts'!L145*'2. Annual Costs of Staff Posts'!M145*K145,0)</f>
        <v>0</v>
      </c>
      <c r="P145" s="318"/>
      <c r="Q145" s="314"/>
      <c r="R145" s="315"/>
      <c r="S145" s="316">
        <f t="shared" si="19"/>
        <v>0</v>
      </c>
      <c r="T145" s="317">
        <f>IFERROR('1. Staff Posts and Salaries'!N144*(1+SUM(P145))/12*'2. Annual Costs of Staff Posts'!Q145*'2. Annual Costs of Staff Posts'!R145*K145,0)</f>
        <v>0</v>
      </c>
      <c r="U145" s="318"/>
      <c r="V145" s="314"/>
      <c r="W145" s="315"/>
      <c r="X145" s="316">
        <f t="shared" si="20"/>
        <v>0</v>
      </c>
      <c r="Y145" s="317">
        <f>IFERROR('1. Staff Posts and Salaries'!N144*(1+SUM(P145))*(1+SUM(U145))/12*'2. Annual Costs of Staff Posts'!V145*'2. Annual Costs of Staff Posts'!W145*K145,0)</f>
        <v>0</v>
      </c>
      <c r="Z145" s="318"/>
      <c r="AA145" s="314"/>
      <c r="AB145" s="315"/>
      <c r="AC145" s="316">
        <f t="shared" si="21"/>
        <v>0</v>
      </c>
      <c r="AD145" s="317">
        <f>IFERROR('1. Staff Posts and Salaries'!N144*(1+SUM(P145))*(1+SUM(U145))*(1+SUM(Z145))/12*'2. Annual Costs of Staff Posts'!AA145*'2. Annual Costs of Staff Posts'!AB145*K145,0)</f>
        <v>0</v>
      </c>
      <c r="AE145" s="318"/>
      <c r="AF145" s="314"/>
      <c r="AG145" s="315"/>
      <c r="AH145" s="316">
        <f t="shared" si="22"/>
        <v>0</v>
      </c>
      <c r="AI145" s="446">
        <f>IFERROR('1. Staff Posts and Salaries'!N144*(1+SUM(P145))*(1+SUM(U145))*(1+SUM(Z145))*(1+SUM(AE145))/12*'2. Annual Costs of Staff Posts'!AF145*'2. Annual Costs of Staff Posts'!AG145*K145,0)</f>
        <v>0</v>
      </c>
      <c r="AJ145" s="450">
        <f t="shared" si="23"/>
        <v>0</v>
      </c>
      <c r="AK145" s="448">
        <f t="shared" si="24"/>
        <v>0</v>
      </c>
      <c r="AL145" s="252"/>
    </row>
    <row r="146" spans="2:38" s="99" customFormat="1" x14ac:dyDescent="0.25">
      <c r="B146" s="109"/>
      <c r="C146" s="232" t="str">
        <f>IF('1. Staff Posts and Salaries'!C145="","",'1. Staff Posts and Salaries'!C145)</f>
        <v/>
      </c>
      <c r="D146" s="410" t="str">
        <f>IF('1. Staff Posts and Salaries'!D145="","",'1. Staff Posts and Salaries'!D145)</f>
        <v/>
      </c>
      <c r="E146" s="100" t="str">
        <f>IF('1. Staff Posts and Salaries'!E145="","",'1. Staff Posts and Salaries'!E145)</f>
        <v/>
      </c>
      <c r="F146" s="100" t="str">
        <f>IF('1. Staff Posts and Salaries'!F145="","",'1. Staff Posts and Salaries'!F145)</f>
        <v/>
      </c>
      <c r="G146" s="100" t="str">
        <f>IF('1. Staff Posts and Salaries'!G145="","",'1. Staff Posts and Salaries'!G145)</f>
        <v/>
      </c>
      <c r="H146" s="100" t="str">
        <f>IF('1. Staff Posts and Salaries'!H145="","",'1. Staff Posts and Salaries'!H145)</f>
        <v/>
      </c>
      <c r="I146" s="100" t="str">
        <f>IF('1. Staff Posts and Salaries'!I145="","",'1. Staff Posts and Salaries'!I145)</f>
        <v/>
      </c>
      <c r="J146" s="100" t="str">
        <f>IF('1. Staff Posts and Salaries'!J145="","",'1. Staff Posts and Salaries'!J145)</f>
        <v/>
      </c>
      <c r="K146" s="227">
        <f>IF('1. Staff Posts and Salaries'!O145="","",'1. Staff Posts and Salaries'!O145)</f>
        <v>1</v>
      </c>
      <c r="L146" s="314"/>
      <c r="M146" s="315"/>
      <c r="N146" s="316">
        <f t="shared" si="18"/>
        <v>0</v>
      </c>
      <c r="O146" s="317">
        <f>IFERROR('1. Staff Posts and Salaries'!N145/12*'2. Annual Costs of Staff Posts'!L146*'2. Annual Costs of Staff Posts'!M146*K146,0)</f>
        <v>0</v>
      </c>
      <c r="P146" s="318"/>
      <c r="Q146" s="314"/>
      <c r="R146" s="315"/>
      <c r="S146" s="316">
        <f t="shared" si="19"/>
        <v>0</v>
      </c>
      <c r="T146" s="317">
        <f>IFERROR('1. Staff Posts and Salaries'!N145*(1+SUM(P146))/12*'2. Annual Costs of Staff Posts'!Q146*'2. Annual Costs of Staff Posts'!R146*K146,0)</f>
        <v>0</v>
      </c>
      <c r="U146" s="318"/>
      <c r="V146" s="314"/>
      <c r="W146" s="315"/>
      <c r="X146" s="316">
        <f t="shared" si="20"/>
        <v>0</v>
      </c>
      <c r="Y146" s="317">
        <f>IFERROR('1. Staff Posts and Salaries'!N145*(1+SUM(P146))*(1+SUM(U146))/12*'2. Annual Costs of Staff Posts'!V146*'2. Annual Costs of Staff Posts'!W146*K146,0)</f>
        <v>0</v>
      </c>
      <c r="Z146" s="318"/>
      <c r="AA146" s="314"/>
      <c r="AB146" s="315"/>
      <c r="AC146" s="316">
        <f t="shared" si="21"/>
        <v>0</v>
      </c>
      <c r="AD146" s="317">
        <f>IFERROR('1. Staff Posts and Salaries'!N145*(1+SUM(P146))*(1+SUM(U146))*(1+SUM(Z146))/12*'2. Annual Costs of Staff Posts'!AA146*'2. Annual Costs of Staff Posts'!AB146*K146,0)</f>
        <v>0</v>
      </c>
      <c r="AE146" s="318"/>
      <c r="AF146" s="314"/>
      <c r="AG146" s="315"/>
      <c r="AH146" s="316">
        <f t="shared" si="22"/>
        <v>0</v>
      </c>
      <c r="AI146" s="446">
        <f>IFERROR('1. Staff Posts and Salaries'!N145*(1+SUM(P146))*(1+SUM(U146))*(1+SUM(Z146))*(1+SUM(AE146))/12*'2. Annual Costs of Staff Posts'!AF146*'2. Annual Costs of Staff Posts'!AG146*K146,0)</f>
        <v>0</v>
      </c>
      <c r="AJ146" s="450">
        <f t="shared" si="23"/>
        <v>0</v>
      </c>
      <c r="AK146" s="448">
        <f t="shared" si="24"/>
        <v>0</v>
      </c>
      <c r="AL146" s="252"/>
    </row>
    <row r="147" spans="2:38" s="99" customFormat="1" x14ac:dyDescent="0.25">
      <c r="B147" s="109"/>
      <c r="C147" s="232" t="str">
        <f>IF('1. Staff Posts and Salaries'!C146="","",'1. Staff Posts and Salaries'!C146)</f>
        <v/>
      </c>
      <c r="D147" s="410" t="str">
        <f>IF('1. Staff Posts and Salaries'!D146="","",'1. Staff Posts and Salaries'!D146)</f>
        <v/>
      </c>
      <c r="E147" s="100" t="str">
        <f>IF('1. Staff Posts and Salaries'!E146="","",'1. Staff Posts and Salaries'!E146)</f>
        <v/>
      </c>
      <c r="F147" s="100" t="str">
        <f>IF('1. Staff Posts and Salaries'!F146="","",'1. Staff Posts and Salaries'!F146)</f>
        <v/>
      </c>
      <c r="G147" s="100" t="str">
        <f>IF('1. Staff Posts and Salaries'!G146="","",'1. Staff Posts and Salaries'!G146)</f>
        <v/>
      </c>
      <c r="H147" s="100" t="str">
        <f>IF('1. Staff Posts and Salaries'!H146="","",'1. Staff Posts and Salaries'!H146)</f>
        <v/>
      </c>
      <c r="I147" s="100" t="str">
        <f>IF('1. Staff Posts and Salaries'!I146="","",'1. Staff Posts and Salaries'!I146)</f>
        <v/>
      </c>
      <c r="J147" s="100" t="str">
        <f>IF('1. Staff Posts and Salaries'!J146="","",'1. Staff Posts and Salaries'!J146)</f>
        <v/>
      </c>
      <c r="K147" s="227">
        <f>IF('1. Staff Posts and Salaries'!O146="","",'1. Staff Posts and Salaries'!O146)</f>
        <v>1</v>
      </c>
      <c r="L147" s="314"/>
      <c r="M147" s="315"/>
      <c r="N147" s="316">
        <f t="shared" si="18"/>
        <v>0</v>
      </c>
      <c r="O147" s="317">
        <f>IFERROR('1. Staff Posts and Salaries'!N146/12*'2. Annual Costs of Staff Posts'!L147*'2. Annual Costs of Staff Posts'!M147*K147,0)</f>
        <v>0</v>
      </c>
      <c r="P147" s="318"/>
      <c r="Q147" s="314"/>
      <c r="R147" s="315"/>
      <c r="S147" s="316">
        <f t="shared" si="19"/>
        <v>0</v>
      </c>
      <c r="T147" s="317">
        <f>IFERROR('1. Staff Posts and Salaries'!N146*(1+SUM(P147))/12*'2. Annual Costs of Staff Posts'!Q147*'2. Annual Costs of Staff Posts'!R147*K147,0)</f>
        <v>0</v>
      </c>
      <c r="U147" s="318"/>
      <c r="V147" s="314"/>
      <c r="W147" s="315"/>
      <c r="X147" s="316">
        <f t="shared" si="20"/>
        <v>0</v>
      </c>
      <c r="Y147" s="317">
        <f>IFERROR('1. Staff Posts and Salaries'!N146*(1+SUM(P147))*(1+SUM(U147))/12*'2. Annual Costs of Staff Posts'!V147*'2. Annual Costs of Staff Posts'!W147*K147,0)</f>
        <v>0</v>
      </c>
      <c r="Z147" s="318"/>
      <c r="AA147" s="314"/>
      <c r="AB147" s="315"/>
      <c r="AC147" s="316">
        <f t="shared" si="21"/>
        <v>0</v>
      </c>
      <c r="AD147" s="317">
        <f>IFERROR('1. Staff Posts and Salaries'!N146*(1+SUM(P147))*(1+SUM(U147))*(1+SUM(Z147))/12*'2. Annual Costs of Staff Posts'!AA147*'2. Annual Costs of Staff Posts'!AB147*K147,0)</f>
        <v>0</v>
      </c>
      <c r="AE147" s="318"/>
      <c r="AF147" s="314"/>
      <c r="AG147" s="315"/>
      <c r="AH147" s="316">
        <f t="shared" si="22"/>
        <v>0</v>
      </c>
      <c r="AI147" s="446">
        <f>IFERROR('1. Staff Posts and Salaries'!N146*(1+SUM(P147))*(1+SUM(U147))*(1+SUM(Z147))*(1+SUM(AE147))/12*'2. Annual Costs of Staff Posts'!AF147*'2. Annual Costs of Staff Posts'!AG147*K147,0)</f>
        <v>0</v>
      </c>
      <c r="AJ147" s="450">
        <f t="shared" si="23"/>
        <v>0</v>
      </c>
      <c r="AK147" s="448">
        <f t="shared" si="24"/>
        <v>0</v>
      </c>
      <c r="AL147" s="252"/>
    </row>
    <row r="148" spans="2:38" s="99" customFormat="1" x14ac:dyDescent="0.25">
      <c r="B148" s="109"/>
      <c r="C148" s="232" t="str">
        <f>IF('1. Staff Posts and Salaries'!C147="","",'1. Staff Posts and Salaries'!C147)</f>
        <v/>
      </c>
      <c r="D148" s="410" t="str">
        <f>IF('1. Staff Posts and Salaries'!D147="","",'1. Staff Posts and Salaries'!D147)</f>
        <v/>
      </c>
      <c r="E148" s="100" t="str">
        <f>IF('1. Staff Posts and Salaries'!E147="","",'1. Staff Posts and Salaries'!E147)</f>
        <v/>
      </c>
      <c r="F148" s="100" t="str">
        <f>IF('1. Staff Posts and Salaries'!F147="","",'1. Staff Posts and Salaries'!F147)</f>
        <v/>
      </c>
      <c r="G148" s="100" t="str">
        <f>IF('1. Staff Posts and Salaries'!G147="","",'1. Staff Posts and Salaries'!G147)</f>
        <v/>
      </c>
      <c r="H148" s="100" t="str">
        <f>IF('1. Staff Posts and Salaries'!H147="","",'1. Staff Posts and Salaries'!H147)</f>
        <v/>
      </c>
      <c r="I148" s="100" t="str">
        <f>IF('1. Staff Posts and Salaries'!I147="","",'1. Staff Posts and Salaries'!I147)</f>
        <v/>
      </c>
      <c r="J148" s="100" t="str">
        <f>IF('1. Staff Posts and Salaries'!J147="","",'1. Staff Posts and Salaries'!J147)</f>
        <v/>
      </c>
      <c r="K148" s="227">
        <f>IF('1. Staff Posts and Salaries'!O147="","",'1. Staff Posts and Salaries'!O147)</f>
        <v>1</v>
      </c>
      <c r="L148" s="314"/>
      <c r="M148" s="315"/>
      <c r="N148" s="316">
        <f t="shared" si="18"/>
        <v>0</v>
      </c>
      <c r="O148" s="317">
        <f>IFERROR('1. Staff Posts and Salaries'!N147/12*'2. Annual Costs of Staff Posts'!L148*'2. Annual Costs of Staff Posts'!M148*K148,0)</f>
        <v>0</v>
      </c>
      <c r="P148" s="318"/>
      <c r="Q148" s="314"/>
      <c r="R148" s="315"/>
      <c r="S148" s="316">
        <f t="shared" si="19"/>
        <v>0</v>
      </c>
      <c r="T148" s="317">
        <f>IFERROR('1. Staff Posts and Salaries'!N147*(1+SUM(P148))/12*'2. Annual Costs of Staff Posts'!Q148*'2. Annual Costs of Staff Posts'!R148*K148,0)</f>
        <v>0</v>
      </c>
      <c r="U148" s="318"/>
      <c r="V148" s="314"/>
      <c r="W148" s="315"/>
      <c r="X148" s="316">
        <f t="shared" si="20"/>
        <v>0</v>
      </c>
      <c r="Y148" s="317">
        <f>IFERROR('1. Staff Posts and Salaries'!N147*(1+SUM(P148))*(1+SUM(U148))/12*'2. Annual Costs of Staff Posts'!V148*'2. Annual Costs of Staff Posts'!W148*K148,0)</f>
        <v>0</v>
      </c>
      <c r="Z148" s="318"/>
      <c r="AA148" s="314"/>
      <c r="AB148" s="315"/>
      <c r="AC148" s="316">
        <f t="shared" si="21"/>
        <v>0</v>
      </c>
      <c r="AD148" s="317">
        <f>IFERROR('1. Staff Posts and Salaries'!N147*(1+SUM(P148))*(1+SUM(U148))*(1+SUM(Z148))/12*'2. Annual Costs of Staff Posts'!AA148*'2. Annual Costs of Staff Posts'!AB148*K148,0)</f>
        <v>0</v>
      </c>
      <c r="AE148" s="318"/>
      <c r="AF148" s="314"/>
      <c r="AG148" s="315"/>
      <c r="AH148" s="316">
        <f t="shared" si="22"/>
        <v>0</v>
      </c>
      <c r="AI148" s="446">
        <f>IFERROR('1. Staff Posts and Salaries'!N147*(1+SUM(P148))*(1+SUM(U148))*(1+SUM(Z148))*(1+SUM(AE148))/12*'2. Annual Costs of Staff Posts'!AF148*'2. Annual Costs of Staff Posts'!AG148*K148,0)</f>
        <v>0</v>
      </c>
      <c r="AJ148" s="450">
        <f t="shared" si="23"/>
        <v>0</v>
      </c>
      <c r="AK148" s="448">
        <f t="shared" si="24"/>
        <v>0</v>
      </c>
      <c r="AL148" s="252"/>
    </row>
    <row r="149" spans="2:38" s="99" customFormat="1" x14ac:dyDescent="0.25">
      <c r="B149" s="109"/>
      <c r="C149" s="232" t="str">
        <f>IF('1. Staff Posts and Salaries'!C148="","",'1. Staff Posts and Salaries'!C148)</f>
        <v/>
      </c>
      <c r="D149" s="410" t="str">
        <f>IF('1. Staff Posts and Salaries'!D148="","",'1. Staff Posts and Salaries'!D148)</f>
        <v/>
      </c>
      <c r="E149" s="100" t="str">
        <f>IF('1. Staff Posts and Salaries'!E148="","",'1. Staff Posts and Salaries'!E148)</f>
        <v/>
      </c>
      <c r="F149" s="100" t="str">
        <f>IF('1. Staff Posts and Salaries'!F148="","",'1. Staff Posts and Salaries'!F148)</f>
        <v/>
      </c>
      <c r="G149" s="100" t="str">
        <f>IF('1. Staff Posts and Salaries'!G148="","",'1. Staff Posts and Salaries'!G148)</f>
        <v/>
      </c>
      <c r="H149" s="100" t="str">
        <f>IF('1. Staff Posts and Salaries'!H148="","",'1. Staff Posts and Salaries'!H148)</f>
        <v/>
      </c>
      <c r="I149" s="100" t="str">
        <f>IF('1. Staff Posts and Salaries'!I148="","",'1. Staff Posts and Salaries'!I148)</f>
        <v/>
      </c>
      <c r="J149" s="100" t="str">
        <f>IF('1. Staff Posts and Salaries'!J148="","",'1. Staff Posts and Salaries'!J148)</f>
        <v/>
      </c>
      <c r="K149" s="227">
        <f>IF('1. Staff Posts and Salaries'!O148="","",'1. Staff Posts and Salaries'!O148)</f>
        <v>1</v>
      </c>
      <c r="L149" s="314"/>
      <c r="M149" s="315"/>
      <c r="N149" s="316">
        <f t="shared" si="18"/>
        <v>0</v>
      </c>
      <c r="O149" s="317">
        <f>IFERROR('1. Staff Posts and Salaries'!N148/12*'2. Annual Costs of Staff Posts'!L149*'2. Annual Costs of Staff Posts'!M149*K149,0)</f>
        <v>0</v>
      </c>
      <c r="P149" s="318"/>
      <c r="Q149" s="314"/>
      <c r="R149" s="315"/>
      <c r="S149" s="316">
        <f t="shared" si="19"/>
        <v>0</v>
      </c>
      <c r="T149" s="317">
        <f>IFERROR('1. Staff Posts and Salaries'!N148*(1+SUM(P149))/12*'2. Annual Costs of Staff Posts'!Q149*'2. Annual Costs of Staff Posts'!R149*K149,0)</f>
        <v>0</v>
      </c>
      <c r="U149" s="318"/>
      <c r="V149" s="314"/>
      <c r="W149" s="315"/>
      <c r="X149" s="316">
        <f t="shared" si="20"/>
        <v>0</v>
      </c>
      <c r="Y149" s="317">
        <f>IFERROR('1. Staff Posts and Salaries'!N148*(1+SUM(P149))*(1+SUM(U149))/12*'2. Annual Costs of Staff Posts'!V149*'2. Annual Costs of Staff Posts'!W149*K149,0)</f>
        <v>0</v>
      </c>
      <c r="Z149" s="318"/>
      <c r="AA149" s="314"/>
      <c r="AB149" s="315"/>
      <c r="AC149" s="316">
        <f t="shared" si="21"/>
        <v>0</v>
      </c>
      <c r="AD149" s="317">
        <f>IFERROR('1. Staff Posts and Salaries'!N148*(1+SUM(P149))*(1+SUM(U149))*(1+SUM(Z149))/12*'2. Annual Costs of Staff Posts'!AA149*'2. Annual Costs of Staff Posts'!AB149*K149,0)</f>
        <v>0</v>
      </c>
      <c r="AE149" s="318"/>
      <c r="AF149" s="314"/>
      <c r="AG149" s="315"/>
      <c r="AH149" s="316">
        <f t="shared" si="22"/>
        <v>0</v>
      </c>
      <c r="AI149" s="446">
        <f>IFERROR('1. Staff Posts and Salaries'!N148*(1+SUM(P149))*(1+SUM(U149))*(1+SUM(Z149))*(1+SUM(AE149))/12*'2. Annual Costs of Staff Posts'!AF149*'2. Annual Costs of Staff Posts'!AG149*K149,0)</f>
        <v>0</v>
      </c>
      <c r="AJ149" s="450">
        <f t="shared" si="23"/>
        <v>0</v>
      </c>
      <c r="AK149" s="448">
        <f t="shared" si="24"/>
        <v>0</v>
      </c>
      <c r="AL149" s="252"/>
    </row>
    <row r="150" spans="2:38" s="99" customFormat="1" x14ac:dyDescent="0.25">
      <c r="B150" s="109"/>
      <c r="C150" s="232" t="str">
        <f>IF('1. Staff Posts and Salaries'!C149="","",'1. Staff Posts and Salaries'!C149)</f>
        <v/>
      </c>
      <c r="D150" s="410" t="str">
        <f>IF('1. Staff Posts and Salaries'!D149="","",'1. Staff Posts and Salaries'!D149)</f>
        <v/>
      </c>
      <c r="E150" s="100" t="str">
        <f>IF('1. Staff Posts and Salaries'!E149="","",'1. Staff Posts and Salaries'!E149)</f>
        <v/>
      </c>
      <c r="F150" s="100" t="str">
        <f>IF('1. Staff Posts and Salaries'!F149="","",'1. Staff Posts and Salaries'!F149)</f>
        <v/>
      </c>
      <c r="G150" s="100" t="str">
        <f>IF('1. Staff Posts and Salaries'!G149="","",'1. Staff Posts and Salaries'!G149)</f>
        <v/>
      </c>
      <c r="H150" s="100" t="str">
        <f>IF('1. Staff Posts and Salaries'!H149="","",'1. Staff Posts and Salaries'!H149)</f>
        <v/>
      </c>
      <c r="I150" s="100" t="str">
        <f>IF('1. Staff Posts and Salaries'!I149="","",'1. Staff Posts and Salaries'!I149)</f>
        <v/>
      </c>
      <c r="J150" s="100" t="str">
        <f>IF('1. Staff Posts and Salaries'!J149="","",'1. Staff Posts and Salaries'!J149)</f>
        <v/>
      </c>
      <c r="K150" s="227">
        <f>IF('1. Staff Posts and Salaries'!O149="","",'1. Staff Posts and Salaries'!O149)</f>
        <v>1</v>
      </c>
      <c r="L150" s="314"/>
      <c r="M150" s="315"/>
      <c r="N150" s="316">
        <f t="shared" si="18"/>
        <v>0</v>
      </c>
      <c r="O150" s="317">
        <f>IFERROR('1. Staff Posts and Salaries'!N149/12*'2. Annual Costs of Staff Posts'!L150*'2. Annual Costs of Staff Posts'!M150*K150,0)</f>
        <v>0</v>
      </c>
      <c r="P150" s="318"/>
      <c r="Q150" s="314"/>
      <c r="R150" s="315"/>
      <c r="S150" s="316">
        <f t="shared" si="19"/>
        <v>0</v>
      </c>
      <c r="T150" s="317">
        <f>IFERROR('1. Staff Posts and Salaries'!N149*(1+SUM(P150))/12*'2. Annual Costs of Staff Posts'!Q150*'2. Annual Costs of Staff Posts'!R150*K150,0)</f>
        <v>0</v>
      </c>
      <c r="U150" s="318"/>
      <c r="V150" s="314"/>
      <c r="W150" s="315"/>
      <c r="X150" s="316">
        <f t="shared" si="20"/>
        <v>0</v>
      </c>
      <c r="Y150" s="317">
        <f>IFERROR('1. Staff Posts and Salaries'!N149*(1+SUM(P150))*(1+SUM(U150))/12*'2. Annual Costs of Staff Posts'!V150*'2. Annual Costs of Staff Posts'!W150*K150,0)</f>
        <v>0</v>
      </c>
      <c r="Z150" s="318"/>
      <c r="AA150" s="314"/>
      <c r="AB150" s="315"/>
      <c r="AC150" s="316">
        <f t="shared" si="21"/>
        <v>0</v>
      </c>
      <c r="AD150" s="317">
        <f>IFERROR('1. Staff Posts and Salaries'!N149*(1+SUM(P150))*(1+SUM(U150))*(1+SUM(Z150))/12*'2. Annual Costs of Staff Posts'!AA150*'2. Annual Costs of Staff Posts'!AB150*K150,0)</f>
        <v>0</v>
      </c>
      <c r="AE150" s="318"/>
      <c r="AF150" s="314"/>
      <c r="AG150" s="315"/>
      <c r="AH150" s="316">
        <f t="shared" si="22"/>
        <v>0</v>
      </c>
      <c r="AI150" s="446">
        <f>IFERROR('1. Staff Posts and Salaries'!N149*(1+SUM(P150))*(1+SUM(U150))*(1+SUM(Z150))*(1+SUM(AE150))/12*'2. Annual Costs of Staff Posts'!AF150*'2. Annual Costs of Staff Posts'!AG150*K150,0)</f>
        <v>0</v>
      </c>
      <c r="AJ150" s="450">
        <f t="shared" si="23"/>
        <v>0</v>
      </c>
      <c r="AK150" s="448">
        <f t="shared" si="24"/>
        <v>0</v>
      </c>
      <c r="AL150" s="252"/>
    </row>
    <row r="151" spans="2:38" s="99" customFormat="1" x14ac:dyDescent="0.25">
      <c r="B151" s="109"/>
      <c r="C151" s="232" t="str">
        <f>IF('1. Staff Posts and Salaries'!C150="","",'1. Staff Posts and Salaries'!C150)</f>
        <v/>
      </c>
      <c r="D151" s="410" t="str">
        <f>IF('1. Staff Posts and Salaries'!D150="","",'1. Staff Posts and Salaries'!D150)</f>
        <v/>
      </c>
      <c r="E151" s="100" t="str">
        <f>IF('1. Staff Posts and Salaries'!E150="","",'1. Staff Posts and Salaries'!E150)</f>
        <v/>
      </c>
      <c r="F151" s="100" t="str">
        <f>IF('1. Staff Posts and Salaries'!F150="","",'1. Staff Posts and Salaries'!F150)</f>
        <v/>
      </c>
      <c r="G151" s="100" t="str">
        <f>IF('1. Staff Posts and Salaries'!G150="","",'1. Staff Posts and Salaries'!G150)</f>
        <v/>
      </c>
      <c r="H151" s="100" t="str">
        <f>IF('1. Staff Posts and Salaries'!H150="","",'1. Staff Posts and Salaries'!H150)</f>
        <v/>
      </c>
      <c r="I151" s="100" t="str">
        <f>IF('1. Staff Posts and Salaries'!I150="","",'1. Staff Posts and Salaries'!I150)</f>
        <v/>
      </c>
      <c r="J151" s="100" t="str">
        <f>IF('1. Staff Posts and Salaries'!J150="","",'1. Staff Posts and Salaries'!J150)</f>
        <v/>
      </c>
      <c r="K151" s="227">
        <f>IF('1. Staff Posts and Salaries'!O150="","",'1. Staff Posts and Salaries'!O150)</f>
        <v>1</v>
      </c>
      <c r="L151" s="314"/>
      <c r="M151" s="315"/>
      <c r="N151" s="316">
        <f t="shared" si="18"/>
        <v>0</v>
      </c>
      <c r="O151" s="317">
        <f>IFERROR('1. Staff Posts and Salaries'!N150/12*'2. Annual Costs of Staff Posts'!L151*'2. Annual Costs of Staff Posts'!M151*K151,0)</f>
        <v>0</v>
      </c>
      <c r="P151" s="318"/>
      <c r="Q151" s="314"/>
      <c r="R151" s="315"/>
      <c r="S151" s="316">
        <f t="shared" si="19"/>
        <v>0</v>
      </c>
      <c r="T151" s="317">
        <f>IFERROR('1. Staff Posts and Salaries'!N150*(1+SUM(P151))/12*'2. Annual Costs of Staff Posts'!Q151*'2. Annual Costs of Staff Posts'!R151*K151,0)</f>
        <v>0</v>
      </c>
      <c r="U151" s="318"/>
      <c r="V151" s="314"/>
      <c r="W151" s="315"/>
      <c r="X151" s="316">
        <f t="shared" si="20"/>
        <v>0</v>
      </c>
      <c r="Y151" s="317">
        <f>IFERROR('1. Staff Posts and Salaries'!N150*(1+SUM(P151))*(1+SUM(U151))/12*'2. Annual Costs of Staff Posts'!V151*'2. Annual Costs of Staff Posts'!W151*K151,0)</f>
        <v>0</v>
      </c>
      <c r="Z151" s="318"/>
      <c r="AA151" s="314"/>
      <c r="AB151" s="315"/>
      <c r="AC151" s="316">
        <f t="shared" si="21"/>
        <v>0</v>
      </c>
      <c r="AD151" s="317">
        <f>IFERROR('1. Staff Posts and Salaries'!N150*(1+SUM(P151))*(1+SUM(U151))*(1+SUM(Z151))/12*'2. Annual Costs of Staff Posts'!AA151*'2. Annual Costs of Staff Posts'!AB151*K151,0)</f>
        <v>0</v>
      </c>
      <c r="AE151" s="318"/>
      <c r="AF151" s="314"/>
      <c r="AG151" s="315"/>
      <c r="AH151" s="316">
        <f t="shared" si="22"/>
        <v>0</v>
      </c>
      <c r="AI151" s="446">
        <f>IFERROR('1. Staff Posts and Salaries'!N150*(1+SUM(P151))*(1+SUM(U151))*(1+SUM(Z151))*(1+SUM(AE151))/12*'2. Annual Costs of Staff Posts'!AF151*'2. Annual Costs of Staff Posts'!AG151*K151,0)</f>
        <v>0</v>
      </c>
      <c r="AJ151" s="450">
        <f t="shared" si="23"/>
        <v>0</v>
      </c>
      <c r="AK151" s="448">
        <f t="shared" si="24"/>
        <v>0</v>
      </c>
      <c r="AL151" s="252"/>
    </row>
    <row r="152" spans="2:38" s="99" customFormat="1" x14ac:dyDescent="0.25">
      <c r="B152" s="109"/>
      <c r="C152" s="232" t="str">
        <f>IF('1. Staff Posts and Salaries'!C151="","",'1. Staff Posts and Salaries'!C151)</f>
        <v/>
      </c>
      <c r="D152" s="410" t="str">
        <f>IF('1. Staff Posts and Salaries'!D151="","",'1. Staff Posts and Salaries'!D151)</f>
        <v/>
      </c>
      <c r="E152" s="100" t="str">
        <f>IF('1. Staff Posts and Salaries'!E151="","",'1. Staff Posts and Salaries'!E151)</f>
        <v/>
      </c>
      <c r="F152" s="100" t="str">
        <f>IF('1. Staff Posts and Salaries'!F151="","",'1. Staff Posts and Salaries'!F151)</f>
        <v/>
      </c>
      <c r="G152" s="100" t="str">
        <f>IF('1. Staff Posts and Salaries'!G151="","",'1. Staff Posts and Salaries'!G151)</f>
        <v/>
      </c>
      <c r="H152" s="100" t="str">
        <f>IF('1. Staff Posts and Salaries'!H151="","",'1. Staff Posts and Salaries'!H151)</f>
        <v/>
      </c>
      <c r="I152" s="100" t="str">
        <f>IF('1. Staff Posts and Salaries'!I151="","",'1. Staff Posts and Salaries'!I151)</f>
        <v/>
      </c>
      <c r="J152" s="100" t="str">
        <f>IF('1. Staff Posts and Salaries'!J151="","",'1. Staff Posts and Salaries'!J151)</f>
        <v/>
      </c>
      <c r="K152" s="227">
        <f>IF('1. Staff Posts and Salaries'!O151="","",'1. Staff Posts and Salaries'!O151)</f>
        <v>1</v>
      </c>
      <c r="L152" s="314"/>
      <c r="M152" s="315"/>
      <c r="N152" s="316">
        <f t="shared" si="18"/>
        <v>0</v>
      </c>
      <c r="O152" s="317">
        <f>IFERROR('1. Staff Posts and Salaries'!N151/12*'2. Annual Costs of Staff Posts'!L152*'2. Annual Costs of Staff Posts'!M152*K152,0)</f>
        <v>0</v>
      </c>
      <c r="P152" s="318"/>
      <c r="Q152" s="314"/>
      <c r="R152" s="315"/>
      <c r="S152" s="316">
        <f t="shared" si="19"/>
        <v>0</v>
      </c>
      <c r="T152" s="317">
        <f>IFERROR('1. Staff Posts and Salaries'!N151*(1+SUM(P152))/12*'2. Annual Costs of Staff Posts'!Q152*'2. Annual Costs of Staff Posts'!R152*K152,0)</f>
        <v>0</v>
      </c>
      <c r="U152" s="318"/>
      <c r="V152" s="314"/>
      <c r="W152" s="315"/>
      <c r="X152" s="316">
        <f t="shared" si="20"/>
        <v>0</v>
      </c>
      <c r="Y152" s="317">
        <f>IFERROR('1. Staff Posts and Salaries'!N151*(1+SUM(P152))*(1+SUM(U152))/12*'2. Annual Costs of Staff Posts'!V152*'2. Annual Costs of Staff Posts'!W152*K152,0)</f>
        <v>0</v>
      </c>
      <c r="Z152" s="318"/>
      <c r="AA152" s="314"/>
      <c r="AB152" s="315"/>
      <c r="AC152" s="316">
        <f t="shared" si="21"/>
        <v>0</v>
      </c>
      <c r="AD152" s="317">
        <f>IFERROR('1. Staff Posts and Salaries'!N151*(1+SUM(P152))*(1+SUM(U152))*(1+SUM(Z152))/12*'2. Annual Costs of Staff Posts'!AA152*'2. Annual Costs of Staff Posts'!AB152*K152,0)</f>
        <v>0</v>
      </c>
      <c r="AE152" s="318"/>
      <c r="AF152" s="314"/>
      <c r="AG152" s="315"/>
      <c r="AH152" s="316">
        <f t="shared" si="22"/>
        <v>0</v>
      </c>
      <c r="AI152" s="446">
        <f>IFERROR('1. Staff Posts and Salaries'!N151*(1+SUM(P152))*(1+SUM(U152))*(1+SUM(Z152))*(1+SUM(AE152))/12*'2. Annual Costs of Staff Posts'!AF152*'2. Annual Costs of Staff Posts'!AG152*K152,0)</f>
        <v>0</v>
      </c>
      <c r="AJ152" s="450">
        <f t="shared" si="23"/>
        <v>0</v>
      </c>
      <c r="AK152" s="448">
        <f t="shared" si="24"/>
        <v>0</v>
      </c>
      <c r="AL152" s="252"/>
    </row>
    <row r="153" spans="2:38" s="99" customFormat="1" x14ac:dyDescent="0.25">
      <c r="B153" s="109"/>
      <c r="C153" s="232" t="str">
        <f>IF('1. Staff Posts and Salaries'!C152="","",'1. Staff Posts and Salaries'!C152)</f>
        <v/>
      </c>
      <c r="D153" s="410" t="str">
        <f>IF('1. Staff Posts and Salaries'!D152="","",'1. Staff Posts and Salaries'!D152)</f>
        <v/>
      </c>
      <c r="E153" s="100" t="str">
        <f>IF('1. Staff Posts and Salaries'!E152="","",'1. Staff Posts and Salaries'!E152)</f>
        <v/>
      </c>
      <c r="F153" s="100" t="str">
        <f>IF('1. Staff Posts and Salaries'!F152="","",'1. Staff Posts and Salaries'!F152)</f>
        <v/>
      </c>
      <c r="G153" s="100" t="str">
        <f>IF('1. Staff Posts and Salaries'!G152="","",'1. Staff Posts and Salaries'!G152)</f>
        <v/>
      </c>
      <c r="H153" s="100" t="str">
        <f>IF('1. Staff Posts and Salaries'!H152="","",'1. Staff Posts and Salaries'!H152)</f>
        <v/>
      </c>
      <c r="I153" s="100" t="str">
        <f>IF('1. Staff Posts and Salaries'!I152="","",'1. Staff Posts and Salaries'!I152)</f>
        <v/>
      </c>
      <c r="J153" s="100" t="str">
        <f>IF('1. Staff Posts and Salaries'!J152="","",'1. Staff Posts and Salaries'!J152)</f>
        <v/>
      </c>
      <c r="K153" s="227">
        <f>IF('1. Staff Posts and Salaries'!O152="","",'1. Staff Posts and Salaries'!O152)</f>
        <v>1</v>
      </c>
      <c r="L153" s="314"/>
      <c r="M153" s="315"/>
      <c r="N153" s="316">
        <f t="shared" si="18"/>
        <v>0</v>
      </c>
      <c r="O153" s="317">
        <f>IFERROR('1. Staff Posts and Salaries'!N152/12*'2. Annual Costs of Staff Posts'!L153*'2. Annual Costs of Staff Posts'!M153*K153,0)</f>
        <v>0</v>
      </c>
      <c r="P153" s="318"/>
      <c r="Q153" s="314"/>
      <c r="R153" s="315"/>
      <c r="S153" s="316">
        <f t="shared" si="19"/>
        <v>0</v>
      </c>
      <c r="T153" s="317">
        <f>IFERROR('1. Staff Posts and Salaries'!N152*(1+SUM(P153))/12*'2. Annual Costs of Staff Posts'!Q153*'2. Annual Costs of Staff Posts'!R153*K153,0)</f>
        <v>0</v>
      </c>
      <c r="U153" s="318"/>
      <c r="V153" s="314"/>
      <c r="W153" s="315"/>
      <c r="X153" s="316">
        <f t="shared" si="20"/>
        <v>0</v>
      </c>
      <c r="Y153" s="317">
        <f>IFERROR('1. Staff Posts and Salaries'!N152*(1+SUM(P153))*(1+SUM(U153))/12*'2. Annual Costs of Staff Posts'!V153*'2. Annual Costs of Staff Posts'!W153*K153,0)</f>
        <v>0</v>
      </c>
      <c r="Z153" s="318"/>
      <c r="AA153" s="314"/>
      <c r="AB153" s="315"/>
      <c r="AC153" s="316">
        <f t="shared" si="21"/>
        <v>0</v>
      </c>
      <c r="AD153" s="317">
        <f>IFERROR('1. Staff Posts and Salaries'!N152*(1+SUM(P153))*(1+SUM(U153))*(1+SUM(Z153))/12*'2. Annual Costs of Staff Posts'!AA153*'2. Annual Costs of Staff Posts'!AB153*K153,0)</f>
        <v>0</v>
      </c>
      <c r="AE153" s="318"/>
      <c r="AF153" s="314"/>
      <c r="AG153" s="315"/>
      <c r="AH153" s="316">
        <f t="shared" si="22"/>
        <v>0</v>
      </c>
      <c r="AI153" s="446">
        <f>IFERROR('1. Staff Posts and Salaries'!N152*(1+SUM(P153))*(1+SUM(U153))*(1+SUM(Z153))*(1+SUM(AE153))/12*'2. Annual Costs of Staff Posts'!AF153*'2. Annual Costs of Staff Posts'!AG153*K153,0)</f>
        <v>0</v>
      </c>
      <c r="AJ153" s="450">
        <f t="shared" si="23"/>
        <v>0</v>
      </c>
      <c r="AK153" s="448">
        <f t="shared" si="24"/>
        <v>0</v>
      </c>
      <c r="AL153" s="252"/>
    </row>
    <row r="154" spans="2:38" s="99" customFormat="1" x14ac:dyDescent="0.25">
      <c r="B154" s="109"/>
      <c r="C154" s="232" t="str">
        <f>IF('1. Staff Posts and Salaries'!C153="","",'1. Staff Posts and Salaries'!C153)</f>
        <v/>
      </c>
      <c r="D154" s="410" t="str">
        <f>IF('1. Staff Posts and Salaries'!D153="","",'1. Staff Posts and Salaries'!D153)</f>
        <v/>
      </c>
      <c r="E154" s="100" t="str">
        <f>IF('1. Staff Posts and Salaries'!E153="","",'1. Staff Posts and Salaries'!E153)</f>
        <v/>
      </c>
      <c r="F154" s="100" t="str">
        <f>IF('1. Staff Posts and Salaries'!F153="","",'1. Staff Posts and Salaries'!F153)</f>
        <v/>
      </c>
      <c r="G154" s="100" t="str">
        <f>IF('1. Staff Posts and Salaries'!G153="","",'1. Staff Posts and Salaries'!G153)</f>
        <v/>
      </c>
      <c r="H154" s="100" t="str">
        <f>IF('1. Staff Posts and Salaries'!H153="","",'1. Staff Posts and Salaries'!H153)</f>
        <v/>
      </c>
      <c r="I154" s="100" t="str">
        <f>IF('1. Staff Posts and Salaries'!I153="","",'1. Staff Posts and Salaries'!I153)</f>
        <v/>
      </c>
      <c r="J154" s="100" t="str">
        <f>IF('1. Staff Posts and Salaries'!J153="","",'1. Staff Posts and Salaries'!J153)</f>
        <v/>
      </c>
      <c r="K154" s="227">
        <f>IF('1. Staff Posts and Salaries'!O153="","",'1. Staff Posts and Salaries'!O153)</f>
        <v>1</v>
      </c>
      <c r="L154" s="314"/>
      <c r="M154" s="315"/>
      <c r="N154" s="316">
        <f t="shared" si="18"/>
        <v>0</v>
      </c>
      <c r="O154" s="317">
        <f>IFERROR('1. Staff Posts and Salaries'!N153/12*'2. Annual Costs of Staff Posts'!L154*'2. Annual Costs of Staff Posts'!M154*K154,0)</f>
        <v>0</v>
      </c>
      <c r="P154" s="318"/>
      <c r="Q154" s="314"/>
      <c r="R154" s="315"/>
      <c r="S154" s="316">
        <f t="shared" si="19"/>
        <v>0</v>
      </c>
      <c r="T154" s="317">
        <f>IFERROR('1. Staff Posts and Salaries'!N153*(1+SUM(P154))/12*'2. Annual Costs of Staff Posts'!Q154*'2. Annual Costs of Staff Posts'!R154*K154,0)</f>
        <v>0</v>
      </c>
      <c r="U154" s="318"/>
      <c r="V154" s="314"/>
      <c r="W154" s="315"/>
      <c r="X154" s="316">
        <f t="shared" si="20"/>
        <v>0</v>
      </c>
      <c r="Y154" s="317">
        <f>IFERROR('1. Staff Posts and Salaries'!N153*(1+SUM(P154))*(1+SUM(U154))/12*'2. Annual Costs of Staff Posts'!V154*'2. Annual Costs of Staff Posts'!W154*K154,0)</f>
        <v>0</v>
      </c>
      <c r="Z154" s="318"/>
      <c r="AA154" s="314"/>
      <c r="AB154" s="315"/>
      <c r="AC154" s="316">
        <f t="shared" si="21"/>
        <v>0</v>
      </c>
      <c r="AD154" s="317">
        <f>IFERROR('1. Staff Posts and Salaries'!N153*(1+SUM(P154))*(1+SUM(U154))*(1+SUM(Z154))/12*'2. Annual Costs of Staff Posts'!AA154*'2. Annual Costs of Staff Posts'!AB154*K154,0)</f>
        <v>0</v>
      </c>
      <c r="AE154" s="318"/>
      <c r="AF154" s="314"/>
      <c r="AG154" s="315"/>
      <c r="AH154" s="316">
        <f t="shared" si="22"/>
        <v>0</v>
      </c>
      <c r="AI154" s="446">
        <f>IFERROR('1. Staff Posts and Salaries'!N153*(1+SUM(P154))*(1+SUM(U154))*(1+SUM(Z154))*(1+SUM(AE154))/12*'2. Annual Costs of Staff Posts'!AF154*'2. Annual Costs of Staff Posts'!AG154*K154,0)</f>
        <v>0</v>
      </c>
      <c r="AJ154" s="450">
        <f t="shared" si="23"/>
        <v>0</v>
      </c>
      <c r="AK154" s="448">
        <f t="shared" si="24"/>
        <v>0</v>
      </c>
      <c r="AL154" s="252"/>
    </row>
    <row r="155" spans="2:38" s="99" customFormat="1" x14ac:dyDescent="0.25">
      <c r="B155" s="109"/>
      <c r="C155" s="232" t="str">
        <f>IF('1. Staff Posts and Salaries'!C154="","",'1. Staff Posts and Salaries'!C154)</f>
        <v/>
      </c>
      <c r="D155" s="410" t="str">
        <f>IF('1. Staff Posts and Salaries'!D154="","",'1. Staff Posts and Salaries'!D154)</f>
        <v/>
      </c>
      <c r="E155" s="100" t="str">
        <f>IF('1. Staff Posts and Salaries'!E154="","",'1. Staff Posts and Salaries'!E154)</f>
        <v/>
      </c>
      <c r="F155" s="100" t="str">
        <f>IF('1. Staff Posts and Salaries'!F154="","",'1. Staff Posts and Salaries'!F154)</f>
        <v/>
      </c>
      <c r="G155" s="100" t="str">
        <f>IF('1. Staff Posts and Salaries'!G154="","",'1. Staff Posts and Salaries'!G154)</f>
        <v/>
      </c>
      <c r="H155" s="100" t="str">
        <f>IF('1. Staff Posts and Salaries'!H154="","",'1. Staff Posts and Salaries'!H154)</f>
        <v/>
      </c>
      <c r="I155" s="100" t="str">
        <f>IF('1. Staff Posts and Salaries'!I154="","",'1. Staff Posts and Salaries'!I154)</f>
        <v/>
      </c>
      <c r="J155" s="100" t="str">
        <f>IF('1. Staff Posts and Salaries'!J154="","",'1. Staff Posts and Salaries'!J154)</f>
        <v/>
      </c>
      <c r="K155" s="227">
        <f>IF('1. Staff Posts and Salaries'!O154="","",'1. Staff Posts and Salaries'!O154)</f>
        <v>1</v>
      </c>
      <c r="L155" s="314"/>
      <c r="M155" s="315"/>
      <c r="N155" s="316">
        <f t="shared" si="18"/>
        <v>0</v>
      </c>
      <c r="O155" s="317">
        <f>IFERROR('1. Staff Posts and Salaries'!N154/12*'2. Annual Costs of Staff Posts'!L155*'2. Annual Costs of Staff Posts'!M155*K155,0)</f>
        <v>0</v>
      </c>
      <c r="P155" s="318"/>
      <c r="Q155" s="314"/>
      <c r="R155" s="315"/>
      <c r="S155" s="316">
        <f t="shared" si="19"/>
        <v>0</v>
      </c>
      <c r="T155" s="317">
        <f>IFERROR('1. Staff Posts and Salaries'!N154*(1+SUM(P155))/12*'2. Annual Costs of Staff Posts'!Q155*'2. Annual Costs of Staff Posts'!R155*K155,0)</f>
        <v>0</v>
      </c>
      <c r="U155" s="318"/>
      <c r="V155" s="314"/>
      <c r="W155" s="315"/>
      <c r="X155" s="316">
        <f t="shared" si="20"/>
        <v>0</v>
      </c>
      <c r="Y155" s="317">
        <f>IFERROR('1. Staff Posts and Salaries'!N154*(1+SUM(P155))*(1+SUM(U155))/12*'2. Annual Costs of Staff Posts'!V155*'2. Annual Costs of Staff Posts'!W155*K155,0)</f>
        <v>0</v>
      </c>
      <c r="Z155" s="318"/>
      <c r="AA155" s="314"/>
      <c r="AB155" s="315"/>
      <c r="AC155" s="316">
        <f t="shared" si="21"/>
        <v>0</v>
      </c>
      <c r="AD155" s="317">
        <f>IFERROR('1. Staff Posts and Salaries'!N154*(1+SUM(P155))*(1+SUM(U155))*(1+SUM(Z155))/12*'2. Annual Costs of Staff Posts'!AA155*'2. Annual Costs of Staff Posts'!AB155*K155,0)</f>
        <v>0</v>
      </c>
      <c r="AE155" s="318"/>
      <c r="AF155" s="314"/>
      <c r="AG155" s="315"/>
      <c r="AH155" s="316">
        <f t="shared" si="22"/>
        <v>0</v>
      </c>
      <c r="AI155" s="446">
        <f>IFERROR('1. Staff Posts and Salaries'!N154*(1+SUM(P155))*(1+SUM(U155))*(1+SUM(Z155))*(1+SUM(AE155))/12*'2. Annual Costs of Staff Posts'!AF155*'2. Annual Costs of Staff Posts'!AG155*K155,0)</f>
        <v>0</v>
      </c>
      <c r="AJ155" s="450">
        <f t="shared" si="23"/>
        <v>0</v>
      </c>
      <c r="AK155" s="448">
        <f t="shared" si="24"/>
        <v>0</v>
      </c>
      <c r="AL155" s="252"/>
    </row>
    <row r="156" spans="2:38" s="99" customFormat="1" x14ac:dyDescent="0.25">
      <c r="B156" s="109"/>
      <c r="C156" s="232" t="str">
        <f>IF('1. Staff Posts and Salaries'!C155="","",'1. Staff Posts and Salaries'!C155)</f>
        <v/>
      </c>
      <c r="D156" s="410" t="str">
        <f>IF('1. Staff Posts and Salaries'!D155="","",'1. Staff Posts and Salaries'!D155)</f>
        <v/>
      </c>
      <c r="E156" s="100" t="str">
        <f>IF('1. Staff Posts and Salaries'!E155="","",'1. Staff Posts and Salaries'!E155)</f>
        <v/>
      </c>
      <c r="F156" s="100" t="str">
        <f>IF('1. Staff Posts and Salaries'!F155="","",'1. Staff Posts and Salaries'!F155)</f>
        <v/>
      </c>
      <c r="G156" s="100" t="str">
        <f>IF('1. Staff Posts and Salaries'!G155="","",'1. Staff Posts and Salaries'!G155)</f>
        <v/>
      </c>
      <c r="H156" s="100" t="str">
        <f>IF('1. Staff Posts and Salaries'!H155="","",'1. Staff Posts and Salaries'!H155)</f>
        <v/>
      </c>
      <c r="I156" s="100" t="str">
        <f>IF('1. Staff Posts and Salaries'!I155="","",'1. Staff Posts and Salaries'!I155)</f>
        <v/>
      </c>
      <c r="J156" s="100" t="str">
        <f>IF('1. Staff Posts and Salaries'!J155="","",'1. Staff Posts and Salaries'!J155)</f>
        <v/>
      </c>
      <c r="K156" s="227">
        <f>IF('1. Staff Posts and Salaries'!O155="","",'1. Staff Posts and Salaries'!O155)</f>
        <v>1</v>
      </c>
      <c r="L156" s="314"/>
      <c r="M156" s="315"/>
      <c r="N156" s="316">
        <f t="shared" si="18"/>
        <v>0</v>
      </c>
      <c r="O156" s="317">
        <f>IFERROR('1. Staff Posts and Salaries'!N155/12*'2. Annual Costs of Staff Posts'!L156*'2. Annual Costs of Staff Posts'!M156*K156,0)</f>
        <v>0</v>
      </c>
      <c r="P156" s="318"/>
      <c r="Q156" s="314"/>
      <c r="R156" s="315"/>
      <c r="S156" s="316">
        <f t="shared" si="19"/>
        <v>0</v>
      </c>
      <c r="T156" s="317">
        <f>IFERROR('1. Staff Posts and Salaries'!N155*(1+SUM(P156))/12*'2. Annual Costs of Staff Posts'!Q156*'2. Annual Costs of Staff Posts'!R156*K156,0)</f>
        <v>0</v>
      </c>
      <c r="U156" s="318"/>
      <c r="V156" s="314"/>
      <c r="W156" s="315"/>
      <c r="X156" s="316">
        <f t="shared" si="20"/>
        <v>0</v>
      </c>
      <c r="Y156" s="317">
        <f>IFERROR('1. Staff Posts and Salaries'!N155*(1+SUM(P156))*(1+SUM(U156))/12*'2. Annual Costs of Staff Posts'!V156*'2. Annual Costs of Staff Posts'!W156*K156,0)</f>
        <v>0</v>
      </c>
      <c r="Z156" s="318"/>
      <c r="AA156" s="314"/>
      <c r="AB156" s="315"/>
      <c r="AC156" s="316">
        <f t="shared" si="21"/>
        <v>0</v>
      </c>
      <c r="AD156" s="317">
        <f>IFERROR('1. Staff Posts and Salaries'!N155*(1+SUM(P156))*(1+SUM(U156))*(1+SUM(Z156))/12*'2. Annual Costs of Staff Posts'!AA156*'2. Annual Costs of Staff Posts'!AB156*K156,0)</f>
        <v>0</v>
      </c>
      <c r="AE156" s="318"/>
      <c r="AF156" s="314"/>
      <c r="AG156" s="315"/>
      <c r="AH156" s="316">
        <f t="shared" si="22"/>
        <v>0</v>
      </c>
      <c r="AI156" s="446">
        <f>IFERROR('1. Staff Posts and Salaries'!N155*(1+SUM(P156))*(1+SUM(U156))*(1+SUM(Z156))*(1+SUM(AE156))/12*'2. Annual Costs of Staff Posts'!AF156*'2. Annual Costs of Staff Posts'!AG156*K156,0)</f>
        <v>0</v>
      </c>
      <c r="AJ156" s="450">
        <f t="shared" si="23"/>
        <v>0</v>
      </c>
      <c r="AK156" s="448">
        <f t="shared" si="24"/>
        <v>0</v>
      </c>
      <c r="AL156" s="252"/>
    </row>
    <row r="157" spans="2:38" s="99" customFormat="1" x14ac:dyDescent="0.25">
      <c r="B157" s="109"/>
      <c r="C157" s="232" t="str">
        <f>IF('1. Staff Posts and Salaries'!C156="","",'1. Staff Posts and Salaries'!C156)</f>
        <v/>
      </c>
      <c r="D157" s="410" t="str">
        <f>IF('1. Staff Posts and Salaries'!D156="","",'1. Staff Posts and Salaries'!D156)</f>
        <v/>
      </c>
      <c r="E157" s="100" t="str">
        <f>IF('1. Staff Posts and Salaries'!E156="","",'1. Staff Posts and Salaries'!E156)</f>
        <v/>
      </c>
      <c r="F157" s="100" t="str">
        <f>IF('1. Staff Posts and Salaries'!F156="","",'1. Staff Posts and Salaries'!F156)</f>
        <v/>
      </c>
      <c r="G157" s="100" t="str">
        <f>IF('1. Staff Posts and Salaries'!G156="","",'1. Staff Posts and Salaries'!G156)</f>
        <v/>
      </c>
      <c r="H157" s="100" t="str">
        <f>IF('1. Staff Posts and Salaries'!H156="","",'1. Staff Posts and Salaries'!H156)</f>
        <v/>
      </c>
      <c r="I157" s="100" t="str">
        <f>IF('1. Staff Posts and Salaries'!I156="","",'1. Staff Posts and Salaries'!I156)</f>
        <v/>
      </c>
      <c r="J157" s="100" t="str">
        <f>IF('1. Staff Posts and Salaries'!J156="","",'1. Staff Posts and Salaries'!J156)</f>
        <v/>
      </c>
      <c r="K157" s="227">
        <f>IF('1. Staff Posts and Salaries'!O156="","",'1. Staff Posts and Salaries'!O156)</f>
        <v>1</v>
      </c>
      <c r="L157" s="314"/>
      <c r="M157" s="315"/>
      <c r="N157" s="316">
        <f t="shared" si="18"/>
        <v>0</v>
      </c>
      <c r="O157" s="317">
        <f>IFERROR('1. Staff Posts and Salaries'!N156/12*'2. Annual Costs of Staff Posts'!L157*'2. Annual Costs of Staff Posts'!M157*K157,0)</f>
        <v>0</v>
      </c>
      <c r="P157" s="318"/>
      <c r="Q157" s="314"/>
      <c r="R157" s="315"/>
      <c r="S157" s="316">
        <f t="shared" si="19"/>
        <v>0</v>
      </c>
      <c r="T157" s="317">
        <f>IFERROR('1. Staff Posts and Salaries'!N156*(1+SUM(P157))/12*'2. Annual Costs of Staff Posts'!Q157*'2. Annual Costs of Staff Posts'!R157*K157,0)</f>
        <v>0</v>
      </c>
      <c r="U157" s="318"/>
      <c r="V157" s="314"/>
      <c r="W157" s="315"/>
      <c r="X157" s="316">
        <f t="shared" si="20"/>
        <v>0</v>
      </c>
      <c r="Y157" s="317">
        <f>IFERROR('1. Staff Posts and Salaries'!N156*(1+SUM(P157))*(1+SUM(U157))/12*'2. Annual Costs of Staff Posts'!V157*'2. Annual Costs of Staff Posts'!W157*K157,0)</f>
        <v>0</v>
      </c>
      <c r="Z157" s="318"/>
      <c r="AA157" s="314"/>
      <c r="AB157" s="315"/>
      <c r="AC157" s="316">
        <f t="shared" si="21"/>
        <v>0</v>
      </c>
      <c r="AD157" s="317">
        <f>IFERROR('1. Staff Posts and Salaries'!N156*(1+SUM(P157))*(1+SUM(U157))*(1+SUM(Z157))/12*'2. Annual Costs of Staff Posts'!AA157*'2. Annual Costs of Staff Posts'!AB157*K157,0)</f>
        <v>0</v>
      </c>
      <c r="AE157" s="318"/>
      <c r="AF157" s="314"/>
      <c r="AG157" s="315"/>
      <c r="AH157" s="316">
        <f t="shared" si="22"/>
        <v>0</v>
      </c>
      <c r="AI157" s="446">
        <f>IFERROR('1. Staff Posts and Salaries'!N156*(1+SUM(P157))*(1+SUM(U157))*(1+SUM(Z157))*(1+SUM(AE157))/12*'2. Annual Costs of Staff Posts'!AF157*'2. Annual Costs of Staff Posts'!AG157*K157,0)</f>
        <v>0</v>
      </c>
      <c r="AJ157" s="450">
        <f t="shared" si="23"/>
        <v>0</v>
      </c>
      <c r="AK157" s="448">
        <f t="shared" si="24"/>
        <v>0</v>
      </c>
      <c r="AL157" s="252"/>
    </row>
    <row r="158" spans="2:38" s="99" customFormat="1" x14ac:dyDescent="0.25">
      <c r="B158" s="109"/>
      <c r="C158" s="232" t="str">
        <f>IF('1. Staff Posts and Salaries'!C157="","",'1. Staff Posts and Salaries'!C157)</f>
        <v/>
      </c>
      <c r="D158" s="410" t="str">
        <f>IF('1. Staff Posts and Salaries'!D157="","",'1. Staff Posts and Salaries'!D157)</f>
        <v/>
      </c>
      <c r="E158" s="100" t="str">
        <f>IF('1. Staff Posts and Salaries'!E157="","",'1. Staff Posts and Salaries'!E157)</f>
        <v/>
      </c>
      <c r="F158" s="100" t="str">
        <f>IF('1. Staff Posts and Salaries'!F157="","",'1. Staff Posts and Salaries'!F157)</f>
        <v/>
      </c>
      <c r="G158" s="100" t="str">
        <f>IF('1. Staff Posts and Salaries'!G157="","",'1. Staff Posts and Salaries'!G157)</f>
        <v/>
      </c>
      <c r="H158" s="100" t="str">
        <f>IF('1. Staff Posts and Salaries'!H157="","",'1. Staff Posts and Salaries'!H157)</f>
        <v/>
      </c>
      <c r="I158" s="100" t="str">
        <f>IF('1. Staff Posts and Salaries'!I157="","",'1. Staff Posts and Salaries'!I157)</f>
        <v/>
      </c>
      <c r="J158" s="100" t="str">
        <f>IF('1. Staff Posts and Salaries'!J157="","",'1. Staff Posts and Salaries'!J157)</f>
        <v/>
      </c>
      <c r="K158" s="227">
        <f>IF('1. Staff Posts and Salaries'!O157="","",'1. Staff Posts and Salaries'!O157)</f>
        <v>1</v>
      </c>
      <c r="L158" s="314"/>
      <c r="M158" s="315"/>
      <c r="N158" s="316">
        <f t="shared" si="18"/>
        <v>0</v>
      </c>
      <c r="O158" s="317">
        <f>IFERROR('1. Staff Posts and Salaries'!N157/12*'2. Annual Costs of Staff Posts'!L158*'2. Annual Costs of Staff Posts'!M158*K158,0)</f>
        <v>0</v>
      </c>
      <c r="P158" s="318"/>
      <c r="Q158" s="314"/>
      <c r="R158" s="315"/>
      <c r="S158" s="316">
        <f t="shared" si="19"/>
        <v>0</v>
      </c>
      <c r="T158" s="317">
        <f>IFERROR('1. Staff Posts and Salaries'!N157*(1+SUM(P158))/12*'2. Annual Costs of Staff Posts'!Q158*'2. Annual Costs of Staff Posts'!R158*K158,0)</f>
        <v>0</v>
      </c>
      <c r="U158" s="318"/>
      <c r="V158" s="314"/>
      <c r="W158" s="315"/>
      <c r="X158" s="316">
        <f t="shared" si="20"/>
        <v>0</v>
      </c>
      <c r="Y158" s="317">
        <f>IFERROR('1. Staff Posts and Salaries'!N157*(1+SUM(P158))*(1+SUM(U158))/12*'2. Annual Costs of Staff Posts'!V158*'2. Annual Costs of Staff Posts'!W158*K158,0)</f>
        <v>0</v>
      </c>
      <c r="Z158" s="318"/>
      <c r="AA158" s="314"/>
      <c r="AB158" s="315"/>
      <c r="AC158" s="316">
        <f t="shared" si="21"/>
        <v>0</v>
      </c>
      <c r="AD158" s="317">
        <f>IFERROR('1. Staff Posts and Salaries'!N157*(1+SUM(P158))*(1+SUM(U158))*(1+SUM(Z158))/12*'2. Annual Costs of Staff Posts'!AA158*'2. Annual Costs of Staff Posts'!AB158*K158,0)</f>
        <v>0</v>
      </c>
      <c r="AE158" s="318"/>
      <c r="AF158" s="314"/>
      <c r="AG158" s="315"/>
      <c r="AH158" s="316">
        <f t="shared" si="22"/>
        <v>0</v>
      </c>
      <c r="AI158" s="446">
        <f>IFERROR('1. Staff Posts and Salaries'!N157*(1+SUM(P158))*(1+SUM(U158))*(1+SUM(Z158))*(1+SUM(AE158))/12*'2. Annual Costs of Staff Posts'!AF158*'2. Annual Costs of Staff Posts'!AG158*K158,0)</f>
        <v>0</v>
      </c>
      <c r="AJ158" s="450">
        <f t="shared" si="23"/>
        <v>0</v>
      </c>
      <c r="AK158" s="448">
        <f t="shared" si="24"/>
        <v>0</v>
      </c>
      <c r="AL158" s="252"/>
    </row>
    <row r="159" spans="2:38" s="99" customFormat="1" x14ac:dyDescent="0.25">
      <c r="B159" s="109"/>
      <c r="C159" s="232" t="str">
        <f>IF('1. Staff Posts and Salaries'!C158="","",'1. Staff Posts and Salaries'!C158)</f>
        <v/>
      </c>
      <c r="D159" s="410" t="str">
        <f>IF('1. Staff Posts and Salaries'!D158="","",'1. Staff Posts and Salaries'!D158)</f>
        <v/>
      </c>
      <c r="E159" s="100" t="str">
        <f>IF('1. Staff Posts and Salaries'!E158="","",'1. Staff Posts and Salaries'!E158)</f>
        <v/>
      </c>
      <c r="F159" s="100" t="str">
        <f>IF('1. Staff Posts and Salaries'!F158="","",'1. Staff Posts and Salaries'!F158)</f>
        <v/>
      </c>
      <c r="G159" s="100" t="str">
        <f>IF('1. Staff Posts and Salaries'!G158="","",'1. Staff Posts and Salaries'!G158)</f>
        <v/>
      </c>
      <c r="H159" s="100" t="str">
        <f>IF('1. Staff Posts and Salaries'!H158="","",'1. Staff Posts and Salaries'!H158)</f>
        <v/>
      </c>
      <c r="I159" s="100" t="str">
        <f>IF('1. Staff Posts and Salaries'!I158="","",'1. Staff Posts and Salaries'!I158)</f>
        <v/>
      </c>
      <c r="J159" s="100" t="str">
        <f>IF('1. Staff Posts and Salaries'!J158="","",'1. Staff Posts and Salaries'!J158)</f>
        <v/>
      </c>
      <c r="K159" s="227">
        <f>IF('1. Staff Posts and Salaries'!O158="","",'1. Staff Posts and Salaries'!O158)</f>
        <v>1</v>
      </c>
      <c r="L159" s="314"/>
      <c r="M159" s="315"/>
      <c r="N159" s="316">
        <f t="shared" si="18"/>
        <v>0</v>
      </c>
      <c r="O159" s="317">
        <f>IFERROR('1. Staff Posts and Salaries'!N158/12*'2. Annual Costs of Staff Posts'!L159*'2. Annual Costs of Staff Posts'!M159*K159,0)</f>
        <v>0</v>
      </c>
      <c r="P159" s="318"/>
      <c r="Q159" s="314"/>
      <c r="R159" s="315"/>
      <c r="S159" s="316">
        <f t="shared" si="19"/>
        <v>0</v>
      </c>
      <c r="T159" s="317">
        <f>IFERROR('1. Staff Posts and Salaries'!N158*(1+SUM(P159))/12*'2. Annual Costs of Staff Posts'!Q159*'2. Annual Costs of Staff Posts'!R159*K159,0)</f>
        <v>0</v>
      </c>
      <c r="U159" s="318"/>
      <c r="V159" s="314"/>
      <c r="W159" s="315"/>
      <c r="X159" s="316">
        <f t="shared" si="20"/>
        <v>0</v>
      </c>
      <c r="Y159" s="317">
        <f>IFERROR('1. Staff Posts and Salaries'!N158*(1+SUM(P159))*(1+SUM(U159))/12*'2. Annual Costs of Staff Posts'!V159*'2. Annual Costs of Staff Posts'!W159*K159,0)</f>
        <v>0</v>
      </c>
      <c r="Z159" s="318"/>
      <c r="AA159" s="314"/>
      <c r="AB159" s="315"/>
      <c r="AC159" s="316">
        <f t="shared" si="21"/>
        <v>0</v>
      </c>
      <c r="AD159" s="317">
        <f>IFERROR('1. Staff Posts and Salaries'!N158*(1+SUM(P159))*(1+SUM(U159))*(1+SUM(Z159))/12*'2. Annual Costs of Staff Posts'!AA159*'2. Annual Costs of Staff Posts'!AB159*K159,0)</f>
        <v>0</v>
      </c>
      <c r="AE159" s="318"/>
      <c r="AF159" s="314"/>
      <c r="AG159" s="315"/>
      <c r="AH159" s="316">
        <f t="shared" si="22"/>
        <v>0</v>
      </c>
      <c r="AI159" s="446">
        <f>IFERROR('1. Staff Posts and Salaries'!N158*(1+SUM(P159))*(1+SUM(U159))*(1+SUM(Z159))*(1+SUM(AE159))/12*'2. Annual Costs of Staff Posts'!AF159*'2. Annual Costs of Staff Posts'!AG159*K159,0)</f>
        <v>0</v>
      </c>
      <c r="AJ159" s="450">
        <f t="shared" si="23"/>
        <v>0</v>
      </c>
      <c r="AK159" s="448">
        <f t="shared" si="24"/>
        <v>0</v>
      </c>
      <c r="AL159" s="252"/>
    </row>
    <row r="160" spans="2:38" s="99" customFormat="1" x14ac:dyDescent="0.25">
      <c r="B160" s="109"/>
      <c r="C160" s="232" t="str">
        <f>IF('1. Staff Posts and Salaries'!C159="","",'1. Staff Posts and Salaries'!C159)</f>
        <v/>
      </c>
      <c r="D160" s="410" t="str">
        <f>IF('1. Staff Posts and Salaries'!D159="","",'1. Staff Posts and Salaries'!D159)</f>
        <v/>
      </c>
      <c r="E160" s="100" t="str">
        <f>IF('1. Staff Posts and Salaries'!E159="","",'1. Staff Posts and Salaries'!E159)</f>
        <v/>
      </c>
      <c r="F160" s="100" t="str">
        <f>IF('1. Staff Posts and Salaries'!F159="","",'1. Staff Posts and Salaries'!F159)</f>
        <v/>
      </c>
      <c r="G160" s="100" t="str">
        <f>IF('1. Staff Posts and Salaries'!G159="","",'1. Staff Posts and Salaries'!G159)</f>
        <v/>
      </c>
      <c r="H160" s="100" t="str">
        <f>IF('1. Staff Posts and Salaries'!H159="","",'1. Staff Posts and Salaries'!H159)</f>
        <v/>
      </c>
      <c r="I160" s="100" t="str">
        <f>IF('1. Staff Posts and Salaries'!I159="","",'1. Staff Posts and Salaries'!I159)</f>
        <v/>
      </c>
      <c r="J160" s="100" t="str">
        <f>IF('1. Staff Posts and Salaries'!J159="","",'1. Staff Posts and Salaries'!J159)</f>
        <v/>
      </c>
      <c r="K160" s="227">
        <f>IF('1. Staff Posts and Salaries'!O159="","",'1. Staff Posts and Salaries'!O159)</f>
        <v>1</v>
      </c>
      <c r="L160" s="314"/>
      <c r="M160" s="315"/>
      <c r="N160" s="316">
        <f t="shared" si="18"/>
        <v>0</v>
      </c>
      <c r="O160" s="317">
        <f>IFERROR('1. Staff Posts and Salaries'!N159/12*'2. Annual Costs of Staff Posts'!L160*'2. Annual Costs of Staff Posts'!M160*K160,0)</f>
        <v>0</v>
      </c>
      <c r="P160" s="318"/>
      <c r="Q160" s="314"/>
      <c r="R160" s="315"/>
      <c r="S160" s="316">
        <f t="shared" si="19"/>
        <v>0</v>
      </c>
      <c r="T160" s="317">
        <f>IFERROR('1. Staff Posts and Salaries'!N159*(1+SUM(P160))/12*'2. Annual Costs of Staff Posts'!Q160*'2. Annual Costs of Staff Posts'!R160*K160,0)</f>
        <v>0</v>
      </c>
      <c r="U160" s="318"/>
      <c r="V160" s="314"/>
      <c r="W160" s="315"/>
      <c r="X160" s="316">
        <f t="shared" si="20"/>
        <v>0</v>
      </c>
      <c r="Y160" s="317">
        <f>IFERROR('1. Staff Posts and Salaries'!N159*(1+SUM(P160))*(1+SUM(U160))/12*'2. Annual Costs of Staff Posts'!V160*'2. Annual Costs of Staff Posts'!W160*K160,0)</f>
        <v>0</v>
      </c>
      <c r="Z160" s="318"/>
      <c r="AA160" s="314"/>
      <c r="AB160" s="315"/>
      <c r="AC160" s="316">
        <f t="shared" si="21"/>
        <v>0</v>
      </c>
      <c r="AD160" s="317">
        <f>IFERROR('1. Staff Posts and Salaries'!N159*(1+SUM(P160))*(1+SUM(U160))*(1+SUM(Z160))/12*'2. Annual Costs of Staff Posts'!AA160*'2. Annual Costs of Staff Posts'!AB160*K160,0)</f>
        <v>0</v>
      </c>
      <c r="AE160" s="318"/>
      <c r="AF160" s="314"/>
      <c r="AG160" s="315"/>
      <c r="AH160" s="316">
        <f t="shared" si="22"/>
        <v>0</v>
      </c>
      <c r="AI160" s="446">
        <f>IFERROR('1. Staff Posts and Salaries'!N159*(1+SUM(P160))*(1+SUM(U160))*(1+SUM(Z160))*(1+SUM(AE160))/12*'2. Annual Costs of Staff Posts'!AF160*'2. Annual Costs of Staff Posts'!AG160*K160,0)</f>
        <v>0</v>
      </c>
      <c r="AJ160" s="450">
        <f t="shared" si="23"/>
        <v>0</v>
      </c>
      <c r="AK160" s="448">
        <f t="shared" si="24"/>
        <v>0</v>
      </c>
      <c r="AL160" s="252"/>
    </row>
    <row r="161" spans="2:38" s="99" customFormat="1" x14ac:dyDescent="0.25">
      <c r="B161" s="109"/>
      <c r="C161" s="232" t="str">
        <f>IF('1. Staff Posts and Salaries'!C160="","",'1. Staff Posts and Salaries'!C160)</f>
        <v/>
      </c>
      <c r="D161" s="410" t="str">
        <f>IF('1. Staff Posts and Salaries'!D160="","",'1. Staff Posts and Salaries'!D160)</f>
        <v/>
      </c>
      <c r="E161" s="100" t="str">
        <f>IF('1. Staff Posts and Salaries'!E160="","",'1. Staff Posts and Salaries'!E160)</f>
        <v/>
      </c>
      <c r="F161" s="100" t="str">
        <f>IF('1. Staff Posts and Salaries'!F160="","",'1. Staff Posts and Salaries'!F160)</f>
        <v/>
      </c>
      <c r="G161" s="100" t="str">
        <f>IF('1. Staff Posts and Salaries'!G160="","",'1. Staff Posts and Salaries'!G160)</f>
        <v/>
      </c>
      <c r="H161" s="100" t="str">
        <f>IF('1. Staff Posts and Salaries'!H160="","",'1. Staff Posts and Salaries'!H160)</f>
        <v/>
      </c>
      <c r="I161" s="100" t="str">
        <f>IF('1. Staff Posts and Salaries'!I160="","",'1. Staff Posts and Salaries'!I160)</f>
        <v/>
      </c>
      <c r="J161" s="100" t="str">
        <f>IF('1. Staff Posts and Salaries'!J160="","",'1. Staff Posts and Salaries'!J160)</f>
        <v/>
      </c>
      <c r="K161" s="227">
        <f>IF('1. Staff Posts and Salaries'!O160="","",'1. Staff Posts and Salaries'!O160)</f>
        <v>1</v>
      </c>
      <c r="L161" s="314"/>
      <c r="M161" s="315"/>
      <c r="N161" s="316">
        <f t="shared" si="18"/>
        <v>0</v>
      </c>
      <c r="O161" s="317">
        <f>IFERROR('1. Staff Posts and Salaries'!N160/12*'2. Annual Costs of Staff Posts'!L161*'2. Annual Costs of Staff Posts'!M161*K161,0)</f>
        <v>0</v>
      </c>
      <c r="P161" s="318"/>
      <c r="Q161" s="314"/>
      <c r="R161" s="315"/>
      <c r="S161" s="316">
        <f t="shared" si="19"/>
        <v>0</v>
      </c>
      <c r="T161" s="317">
        <f>IFERROR('1. Staff Posts and Salaries'!N160*(1+SUM(P161))/12*'2. Annual Costs of Staff Posts'!Q161*'2. Annual Costs of Staff Posts'!R161*K161,0)</f>
        <v>0</v>
      </c>
      <c r="U161" s="318"/>
      <c r="V161" s="314"/>
      <c r="W161" s="315"/>
      <c r="X161" s="316">
        <f t="shared" si="20"/>
        <v>0</v>
      </c>
      <c r="Y161" s="317">
        <f>IFERROR('1. Staff Posts and Salaries'!N160*(1+SUM(P161))*(1+SUM(U161))/12*'2. Annual Costs of Staff Posts'!V161*'2. Annual Costs of Staff Posts'!W161*K161,0)</f>
        <v>0</v>
      </c>
      <c r="Z161" s="318"/>
      <c r="AA161" s="314"/>
      <c r="AB161" s="315"/>
      <c r="AC161" s="316">
        <f t="shared" si="21"/>
        <v>0</v>
      </c>
      <c r="AD161" s="317">
        <f>IFERROR('1. Staff Posts and Salaries'!N160*(1+SUM(P161))*(1+SUM(U161))*(1+SUM(Z161))/12*'2. Annual Costs of Staff Posts'!AA161*'2. Annual Costs of Staff Posts'!AB161*K161,0)</f>
        <v>0</v>
      </c>
      <c r="AE161" s="318"/>
      <c r="AF161" s="314"/>
      <c r="AG161" s="315"/>
      <c r="AH161" s="316">
        <f t="shared" si="22"/>
        <v>0</v>
      </c>
      <c r="AI161" s="446">
        <f>IFERROR('1. Staff Posts and Salaries'!N160*(1+SUM(P161))*(1+SUM(U161))*(1+SUM(Z161))*(1+SUM(AE161))/12*'2. Annual Costs of Staff Posts'!AF161*'2. Annual Costs of Staff Posts'!AG161*K161,0)</f>
        <v>0</v>
      </c>
      <c r="AJ161" s="450">
        <f t="shared" si="23"/>
        <v>0</v>
      </c>
      <c r="AK161" s="448">
        <f t="shared" si="24"/>
        <v>0</v>
      </c>
      <c r="AL161" s="252"/>
    </row>
    <row r="162" spans="2:38" s="99" customFormat="1" x14ac:dyDescent="0.25">
      <c r="B162" s="109"/>
      <c r="C162" s="232" t="str">
        <f>IF('1. Staff Posts and Salaries'!C161="","",'1. Staff Posts and Salaries'!C161)</f>
        <v/>
      </c>
      <c r="D162" s="410" t="str">
        <f>IF('1. Staff Posts and Salaries'!D161="","",'1. Staff Posts and Salaries'!D161)</f>
        <v/>
      </c>
      <c r="E162" s="100" t="str">
        <f>IF('1. Staff Posts and Salaries'!E161="","",'1. Staff Posts and Salaries'!E161)</f>
        <v/>
      </c>
      <c r="F162" s="100" t="str">
        <f>IF('1. Staff Posts and Salaries'!F161="","",'1. Staff Posts and Salaries'!F161)</f>
        <v/>
      </c>
      <c r="G162" s="100" t="str">
        <f>IF('1. Staff Posts and Salaries'!G161="","",'1. Staff Posts and Salaries'!G161)</f>
        <v/>
      </c>
      <c r="H162" s="100" t="str">
        <f>IF('1. Staff Posts and Salaries'!H161="","",'1. Staff Posts and Salaries'!H161)</f>
        <v/>
      </c>
      <c r="I162" s="100" t="str">
        <f>IF('1. Staff Posts and Salaries'!I161="","",'1. Staff Posts and Salaries'!I161)</f>
        <v/>
      </c>
      <c r="J162" s="100" t="str">
        <f>IF('1. Staff Posts and Salaries'!J161="","",'1. Staff Posts and Salaries'!J161)</f>
        <v/>
      </c>
      <c r="K162" s="227">
        <f>IF('1. Staff Posts and Salaries'!O161="","",'1. Staff Posts and Salaries'!O161)</f>
        <v>1</v>
      </c>
      <c r="L162" s="314"/>
      <c r="M162" s="315"/>
      <c r="N162" s="316">
        <f t="shared" si="18"/>
        <v>0</v>
      </c>
      <c r="O162" s="317">
        <f>IFERROR('1. Staff Posts and Salaries'!N161/12*'2. Annual Costs of Staff Posts'!L162*'2. Annual Costs of Staff Posts'!M162*K162,0)</f>
        <v>0</v>
      </c>
      <c r="P162" s="318"/>
      <c r="Q162" s="314"/>
      <c r="R162" s="315"/>
      <c r="S162" s="316">
        <f t="shared" si="19"/>
        <v>0</v>
      </c>
      <c r="T162" s="317">
        <f>IFERROR('1. Staff Posts and Salaries'!N161*(1+SUM(P162))/12*'2. Annual Costs of Staff Posts'!Q162*'2. Annual Costs of Staff Posts'!R162*K162,0)</f>
        <v>0</v>
      </c>
      <c r="U162" s="318"/>
      <c r="V162" s="314"/>
      <c r="W162" s="315"/>
      <c r="X162" s="316">
        <f t="shared" si="20"/>
        <v>0</v>
      </c>
      <c r="Y162" s="317">
        <f>IFERROR('1. Staff Posts and Salaries'!N161*(1+SUM(P162))*(1+SUM(U162))/12*'2. Annual Costs of Staff Posts'!V162*'2. Annual Costs of Staff Posts'!W162*K162,0)</f>
        <v>0</v>
      </c>
      <c r="Z162" s="318"/>
      <c r="AA162" s="314"/>
      <c r="AB162" s="315"/>
      <c r="AC162" s="316">
        <f t="shared" si="21"/>
        <v>0</v>
      </c>
      <c r="AD162" s="317">
        <f>IFERROR('1. Staff Posts and Salaries'!N161*(1+SUM(P162))*(1+SUM(U162))*(1+SUM(Z162))/12*'2. Annual Costs of Staff Posts'!AA162*'2. Annual Costs of Staff Posts'!AB162*K162,0)</f>
        <v>0</v>
      </c>
      <c r="AE162" s="318"/>
      <c r="AF162" s="314"/>
      <c r="AG162" s="315"/>
      <c r="AH162" s="316">
        <f t="shared" si="22"/>
        <v>0</v>
      </c>
      <c r="AI162" s="446">
        <f>IFERROR('1. Staff Posts and Salaries'!N161*(1+SUM(P162))*(1+SUM(U162))*(1+SUM(Z162))*(1+SUM(AE162))/12*'2. Annual Costs of Staff Posts'!AF162*'2. Annual Costs of Staff Posts'!AG162*K162,0)</f>
        <v>0</v>
      </c>
      <c r="AJ162" s="450">
        <f t="shared" si="23"/>
        <v>0</v>
      </c>
      <c r="AK162" s="448">
        <f t="shared" si="24"/>
        <v>0</v>
      </c>
      <c r="AL162" s="252"/>
    </row>
    <row r="163" spans="2:38" s="99" customFormat="1" x14ac:dyDescent="0.25">
      <c r="B163" s="109"/>
      <c r="C163" s="232" t="str">
        <f>IF('1. Staff Posts and Salaries'!C162="","",'1. Staff Posts and Salaries'!C162)</f>
        <v/>
      </c>
      <c r="D163" s="410" t="str">
        <f>IF('1. Staff Posts and Salaries'!D162="","",'1. Staff Posts and Salaries'!D162)</f>
        <v/>
      </c>
      <c r="E163" s="100" t="str">
        <f>IF('1. Staff Posts and Salaries'!E162="","",'1. Staff Posts and Salaries'!E162)</f>
        <v/>
      </c>
      <c r="F163" s="100" t="str">
        <f>IF('1. Staff Posts and Salaries'!F162="","",'1. Staff Posts and Salaries'!F162)</f>
        <v/>
      </c>
      <c r="G163" s="100" t="str">
        <f>IF('1. Staff Posts and Salaries'!G162="","",'1. Staff Posts and Salaries'!G162)</f>
        <v/>
      </c>
      <c r="H163" s="100" t="str">
        <f>IF('1. Staff Posts and Salaries'!H162="","",'1. Staff Posts and Salaries'!H162)</f>
        <v/>
      </c>
      <c r="I163" s="100" t="str">
        <f>IF('1. Staff Posts and Salaries'!I162="","",'1. Staff Posts and Salaries'!I162)</f>
        <v/>
      </c>
      <c r="J163" s="100" t="str">
        <f>IF('1. Staff Posts and Salaries'!J162="","",'1. Staff Posts and Salaries'!J162)</f>
        <v/>
      </c>
      <c r="K163" s="227">
        <f>IF('1. Staff Posts and Salaries'!O162="","",'1. Staff Posts and Salaries'!O162)</f>
        <v>1</v>
      </c>
      <c r="L163" s="314"/>
      <c r="M163" s="315"/>
      <c r="N163" s="316">
        <f t="shared" si="18"/>
        <v>0</v>
      </c>
      <c r="O163" s="317">
        <f>IFERROR('1. Staff Posts and Salaries'!N162/12*'2. Annual Costs of Staff Posts'!L163*'2. Annual Costs of Staff Posts'!M163*K163,0)</f>
        <v>0</v>
      </c>
      <c r="P163" s="318"/>
      <c r="Q163" s="314"/>
      <c r="R163" s="315"/>
      <c r="S163" s="316">
        <f t="shared" si="19"/>
        <v>0</v>
      </c>
      <c r="T163" s="317">
        <f>IFERROR('1. Staff Posts and Salaries'!N162*(1+SUM(P163))/12*'2. Annual Costs of Staff Posts'!Q163*'2. Annual Costs of Staff Posts'!R163*K163,0)</f>
        <v>0</v>
      </c>
      <c r="U163" s="318"/>
      <c r="V163" s="314"/>
      <c r="W163" s="315"/>
      <c r="X163" s="316">
        <f t="shared" si="20"/>
        <v>0</v>
      </c>
      <c r="Y163" s="317">
        <f>IFERROR('1. Staff Posts and Salaries'!N162*(1+SUM(P163))*(1+SUM(U163))/12*'2. Annual Costs of Staff Posts'!V163*'2. Annual Costs of Staff Posts'!W163*K163,0)</f>
        <v>0</v>
      </c>
      <c r="Z163" s="318"/>
      <c r="AA163" s="314"/>
      <c r="AB163" s="315"/>
      <c r="AC163" s="316">
        <f t="shared" si="21"/>
        <v>0</v>
      </c>
      <c r="AD163" s="317">
        <f>IFERROR('1. Staff Posts and Salaries'!N162*(1+SUM(P163))*(1+SUM(U163))*(1+SUM(Z163))/12*'2. Annual Costs of Staff Posts'!AA163*'2. Annual Costs of Staff Posts'!AB163*K163,0)</f>
        <v>0</v>
      </c>
      <c r="AE163" s="318"/>
      <c r="AF163" s="314"/>
      <c r="AG163" s="315"/>
      <c r="AH163" s="316">
        <f t="shared" si="22"/>
        <v>0</v>
      </c>
      <c r="AI163" s="446">
        <f>IFERROR('1. Staff Posts and Salaries'!N162*(1+SUM(P163))*(1+SUM(U163))*(1+SUM(Z163))*(1+SUM(AE163))/12*'2. Annual Costs of Staff Posts'!AF163*'2. Annual Costs of Staff Posts'!AG163*K163,0)</f>
        <v>0</v>
      </c>
      <c r="AJ163" s="450">
        <f t="shared" si="23"/>
        <v>0</v>
      </c>
      <c r="AK163" s="448">
        <f t="shared" si="24"/>
        <v>0</v>
      </c>
      <c r="AL163" s="252"/>
    </row>
    <row r="164" spans="2:38" s="99" customFormat="1" x14ac:dyDescent="0.25">
      <c r="B164" s="109"/>
      <c r="C164" s="232" t="str">
        <f>IF('1. Staff Posts and Salaries'!C163="","",'1. Staff Posts and Salaries'!C163)</f>
        <v/>
      </c>
      <c r="D164" s="410" t="str">
        <f>IF('1. Staff Posts and Salaries'!D163="","",'1. Staff Posts and Salaries'!D163)</f>
        <v/>
      </c>
      <c r="E164" s="100" t="str">
        <f>IF('1. Staff Posts and Salaries'!E163="","",'1. Staff Posts and Salaries'!E163)</f>
        <v/>
      </c>
      <c r="F164" s="100" t="str">
        <f>IF('1. Staff Posts and Salaries'!F163="","",'1. Staff Posts and Salaries'!F163)</f>
        <v/>
      </c>
      <c r="G164" s="100" t="str">
        <f>IF('1. Staff Posts and Salaries'!G163="","",'1. Staff Posts and Salaries'!G163)</f>
        <v/>
      </c>
      <c r="H164" s="100" t="str">
        <f>IF('1. Staff Posts and Salaries'!H163="","",'1. Staff Posts and Salaries'!H163)</f>
        <v/>
      </c>
      <c r="I164" s="100" t="str">
        <f>IF('1. Staff Posts and Salaries'!I163="","",'1. Staff Posts and Salaries'!I163)</f>
        <v/>
      </c>
      <c r="J164" s="100" t="str">
        <f>IF('1. Staff Posts and Salaries'!J163="","",'1. Staff Posts and Salaries'!J163)</f>
        <v/>
      </c>
      <c r="K164" s="227">
        <f>IF('1. Staff Posts and Salaries'!O163="","",'1. Staff Posts and Salaries'!O163)</f>
        <v>1</v>
      </c>
      <c r="L164" s="314"/>
      <c r="M164" s="315"/>
      <c r="N164" s="316">
        <f t="shared" si="18"/>
        <v>0</v>
      </c>
      <c r="O164" s="317">
        <f>IFERROR('1. Staff Posts and Salaries'!N163/12*'2. Annual Costs of Staff Posts'!L164*'2. Annual Costs of Staff Posts'!M164*K164,0)</f>
        <v>0</v>
      </c>
      <c r="P164" s="318"/>
      <c r="Q164" s="314"/>
      <c r="R164" s="315"/>
      <c r="S164" s="316">
        <f t="shared" si="19"/>
        <v>0</v>
      </c>
      <c r="T164" s="317">
        <f>IFERROR('1. Staff Posts and Salaries'!N163*(1+SUM(P164))/12*'2. Annual Costs of Staff Posts'!Q164*'2. Annual Costs of Staff Posts'!R164*K164,0)</f>
        <v>0</v>
      </c>
      <c r="U164" s="318"/>
      <c r="V164" s="314"/>
      <c r="W164" s="315"/>
      <c r="X164" s="316">
        <f t="shared" si="20"/>
        <v>0</v>
      </c>
      <c r="Y164" s="317">
        <f>IFERROR('1. Staff Posts and Salaries'!N163*(1+SUM(P164))*(1+SUM(U164))/12*'2. Annual Costs of Staff Posts'!V164*'2. Annual Costs of Staff Posts'!W164*K164,0)</f>
        <v>0</v>
      </c>
      <c r="Z164" s="318"/>
      <c r="AA164" s="314"/>
      <c r="AB164" s="315"/>
      <c r="AC164" s="316">
        <f t="shared" si="21"/>
        <v>0</v>
      </c>
      <c r="AD164" s="317">
        <f>IFERROR('1. Staff Posts and Salaries'!N163*(1+SUM(P164))*(1+SUM(U164))*(1+SUM(Z164))/12*'2. Annual Costs of Staff Posts'!AA164*'2. Annual Costs of Staff Posts'!AB164*K164,0)</f>
        <v>0</v>
      </c>
      <c r="AE164" s="318"/>
      <c r="AF164" s="314"/>
      <c r="AG164" s="315"/>
      <c r="AH164" s="316">
        <f t="shared" si="22"/>
        <v>0</v>
      </c>
      <c r="AI164" s="446">
        <f>IFERROR('1. Staff Posts and Salaries'!N163*(1+SUM(P164))*(1+SUM(U164))*(1+SUM(Z164))*(1+SUM(AE164))/12*'2. Annual Costs of Staff Posts'!AF164*'2. Annual Costs of Staff Posts'!AG164*K164,0)</f>
        <v>0</v>
      </c>
      <c r="AJ164" s="450">
        <f t="shared" si="23"/>
        <v>0</v>
      </c>
      <c r="AK164" s="448">
        <f t="shared" si="24"/>
        <v>0</v>
      </c>
      <c r="AL164" s="252"/>
    </row>
    <row r="165" spans="2:38" s="99" customFormat="1" x14ac:dyDescent="0.25">
      <c r="B165" s="109"/>
      <c r="C165" s="232" t="str">
        <f>IF('1. Staff Posts and Salaries'!C164="","",'1. Staff Posts and Salaries'!C164)</f>
        <v/>
      </c>
      <c r="D165" s="410" t="str">
        <f>IF('1. Staff Posts and Salaries'!D164="","",'1. Staff Posts and Salaries'!D164)</f>
        <v/>
      </c>
      <c r="E165" s="100" t="str">
        <f>IF('1. Staff Posts and Salaries'!E164="","",'1. Staff Posts and Salaries'!E164)</f>
        <v/>
      </c>
      <c r="F165" s="100" t="str">
        <f>IF('1. Staff Posts and Salaries'!F164="","",'1. Staff Posts and Salaries'!F164)</f>
        <v/>
      </c>
      <c r="G165" s="100" t="str">
        <f>IF('1. Staff Posts and Salaries'!G164="","",'1. Staff Posts and Salaries'!G164)</f>
        <v/>
      </c>
      <c r="H165" s="100" t="str">
        <f>IF('1. Staff Posts and Salaries'!H164="","",'1. Staff Posts and Salaries'!H164)</f>
        <v/>
      </c>
      <c r="I165" s="100" t="str">
        <f>IF('1. Staff Posts and Salaries'!I164="","",'1. Staff Posts and Salaries'!I164)</f>
        <v/>
      </c>
      <c r="J165" s="100" t="str">
        <f>IF('1. Staff Posts and Salaries'!J164="","",'1. Staff Posts and Salaries'!J164)</f>
        <v/>
      </c>
      <c r="K165" s="227">
        <f>IF('1. Staff Posts and Salaries'!O164="","",'1. Staff Posts and Salaries'!O164)</f>
        <v>1</v>
      </c>
      <c r="L165" s="314"/>
      <c r="M165" s="315"/>
      <c r="N165" s="316">
        <f t="shared" si="18"/>
        <v>0</v>
      </c>
      <c r="O165" s="317">
        <f>IFERROR('1. Staff Posts and Salaries'!N164/12*'2. Annual Costs of Staff Posts'!L165*'2. Annual Costs of Staff Posts'!M165*K165,0)</f>
        <v>0</v>
      </c>
      <c r="P165" s="318"/>
      <c r="Q165" s="314"/>
      <c r="R165" s="315"/>
      <c r="S165" s="316">
        <f t="shared" si="19"/>
        <v>0</v>
      </c>
      <c r="T165" s="317">
        <f>IFERROR('1. Staff Posts and Salaries'!N164*(1+SUM(P165))/12*'2. Annual Costs of Staff Posts'!Q165*'2. Annual Costs of Staff Posts'!R165*K165,0)</f>
        <v>0</v>
      </c>
      <c r="U165" s="318"/>
      <c r="V165" s="314"/>
      <c r="W165" s="315"/>
      <c r="X165" s="316">
        <f t="shared" si="20"/>
        <v>0</v>
      </c>
      <c r="Y165" s="317">
        <f>IFERROR('1. Staff Posts and Salaries'!N164*(1+SUM(P165))*(1+SUM(U165))/12*'2. Annual Costs of Staff Posts'!V165*'2. Annual Costs of Staff Posts'!W165*K165,0)</f>
        <v>0</v>
      </c>
      <c r="Z165" s="318"/>
      <c r="AA165" s="314"/>
      <c r="AB165" s="315"/>
      <c r="AC165" s="316">
        <f t="shared" si="21"/>
        <v>0</v>
      </c>
      <c r="AD165" s="317">
        <f>IFERROR('1. Staff Posts and Salaries'!N164*(1+SUM(P165))*(1+SUM(U165))*(1+SUM(Z165))/12*'2. Annual Costs of Staff Posts'!AA165*'2. Annual Costs of Staff Posts'!AB165*K165,0)</f>
        <v>0</v>
      </c>
      <c r="AE165" s="318"/>
      <c r="AF165" s="314"/>
      <c r="AG165" s="315"/>
      <c r="AH165" s="316">
        <f t="shared" si="22"/>
        <v>0</v>
      </c>
      <c r="AI165" s="446">
        <f>IFERROR('1. Staff Posts and Salaries'!N164*(1+SUM(P165))*(1+SUM(U165))*(1+SUM(Z165))*(1+SUM(AE165))/12*'2. Annual Costs of Staff Posts'!AF165*'2. Annual Costs of Staff Posts'!AG165*K165,0)</f>
        <v>0</v>
      </c>
      <c r="AJ165" s="450">
        <f t="shared" si="23"/>
        <v>0</v>
      </c>
      <c r="AK165" s="448">
        <f t="shared" si="24"/>
        <v>0</v>
      </c>
      <c r="AL165" s="252"/>
    </row>
    <row r="166" spans="2:38" s="99" customFormat="1" x14ac:dyDescent="0.25">
      <c r="B166" s="109"/>
      <c r="C166" s="232" t="str">
        <f>IF('1. Staff Posts and Salaries'!C165="","",'1. Staff Posts and Salaries'!C165)</f>
        <v/>
      </c>
      <c r="D166" s="410" t="str">
        <f>IF('1. Staff Posts and Salaries'!D165="","",'1. Staff Posts and Salaries'!D165)</f>
        <v/>
      </c>
      <c r="E166" s="100" t="str">
        <f>IF('1. Staff Posts and Salaries'!E165="","",'1. Staff Posts and Salaries'!E165)</f>
        <v/>
      </c>
      <c r="F166" s="100" t="str">
        <f>IF('1. Staff Posts and Salaries'!F165="","",'1. Staff Posts and Salaries'!F165)</f>
        <v/>
      </c>
      <c r="G166" s="100" t="str">
        <f>IF('1. Staff Posts and Salaries'!G165="","",'1. Staff Posts and Salaries'!G165)</f>
        <v/>
      </c>
      <c r="H166" s="100" t="str">
        <f>IF('1. Staff Posts and Salaries'!H165="","",'1. Staff Posts and Salaries'!H165)</f>
        <v/>
      </c>
      <c r="I166" s="100" t="str">
        <f>IF('1. Staff Posts and Salaries'!I165="","",'1. Staff Posts and Salaries'!I165)</f>
        <v/>
      </c>
      <c r="J166" s="100" t="str">
        <f>IF('1. Staff Posts and Salaries'!J165="","",'1. Staff Posts and Salaries'!J165)</f>
        <v/>
      </c>
      <c r="K166" s="227">
        <f>IF('1. Staff Posts and Salaries'!O165="","",'1. Staff Posts and Salaries'!O165)</f>
        <v>1</v>
      </c>
      <c r="L166" s="314"/>
      <c r="M166" s="315"/>
      <c r="N166" s="316">
        <f t="shared" si="18"/>
        <v>0</v>
      </c>
      <c r="O166" s="317">
        <f>IFERROR('1. Staff Posts and Salaries'!N165/12*'2. Annual Costs of Staff Posts'!L166*'2. Annual Costs of Staff Posts'!M166*K166,0)</f>
        <v>0</v>
      </c>
      <c r="P166" s="318"/>
      <c r="Q166" s="314"/>
      <c r="R166" s="315"/>
      <c r="S166" s="316">
        <f t="shared" si="19"/>
        <v>0</v>
      </c>
      <c r="T166" s="317">
        <f>IFERROR('1. Staff Posts and Salaries'!N165*(1+SUM(P166))/12*'2. Annual Costs of Staff Posts'!Q166*'2. Annual Costs of Staff Posts'!R166*K166,0)</f>
        <v>0</v>
      </c>
      <c r="U166" s="318"/>
      <c r="V166" s="314"/>
      <c r="W166" s="315"/>
      <c r="X166" s="316">
        <f t="shared" si="20"/>
        <v>0</v>
      </c>
      <c r="Y166" s="317">
        <f>IFERROR('1. Staff Posts and Salaries'!N165*(1+SUM(P166))*(1+SUM(U166))/12*'2. Annual Costs of Staff Posts'!V166*'2. Annual Costs of Staff Posts'!W166*K166,0)</f>
        <v>0</v>
      </c>
      <c r="Z166" s="318"/>
      <c r="AA166" s="314"/>
      <c r="AB166" s="315"/>
      <c r="AC166" s="316">
        <f t="shared" si="21"/>
        <v>0</v>
      </c>
      <c r="AD166" s="317">
        <f>IFERROR('1. Staff Posts and Salaries'!N165*(1+SUM(P166))*(1+SUM(U166))*(1+SUM(Z166))/12*'2. Annual Costs of Staff Posts'!AA166*'2. Annual Costs of Staff Posts'!AB166*K166,0)</f>
        <v>0</v>
      </c>
      <c r="AE166" s="318"/>
      <c r="AF166" s="314"/>
      <c r="AG166" s="315"/>
      <c r="AH166" s="316">
        <f t="shared" si="22"/>
        <v>0</v>
      </c>
      <c r="AI166" s="446">
        <f>IFERROR('1. Staff Posts and Salaries'!N165*(1+SUM(P166))*(1+SUM(U166))*(1+SUM(Z166))*(1+SUM(AE166))/12*'2. Annual Costs of Staff Posts'!AF166*'2. Annual Costs of Staff Posts'!AG166*K166,0)</f>
        <v>0</v>
      </c>
      <c r="AJ166" s="450">
        <f t="shared" si="23"/>
        <v>0</v>
      </c>
      <c r="AK166" s="448">
        <f t="shared" si="24"/>
        <v>0</v>
      </c>
      <c r="AL166" s="252"/>
    </row>
    <row r="167" spans="2:38" s="99" customFormat="1" x14ac:dyDescent="0.25">
      <c r="B167" s="109"/>
      <c r="C167" s="232" t="str">
        <f>IF('1. Staff Posts and Salaries'!C166="","",'1. Staff Posts and Salaries'!C166)</f>
        <v/>
      </c>
      <c r="D167" s="410" t="str">
        <f>IF('1. Staff Posts and Salaries'!D166="","",'1. Staff Posts and Salaries'!D166)</f>
        <v/>
      </c>
      <c r="E167" s="100" t="str">
        <f>IF('1. Staff Posts and Salaries'!E166="","",'1. Staff Posts and Salaries'!E166)</f>
        <v/>
      </c>
      <c r="F167" s="100" t="str">
        <f>IF('1. Staff Posts and Salaries'!F166="","",'1. Staff Posts and Salaries'!F166)</f>
        <v/>
      </c>
      <c r="G167" s="100" t="str">
        <f>IF('1. Staff Posts and Salaries'!G166="","",'1. Staff Posts and Salaries'!G166)</f>
        <v/>
      </c>
      <c r="H167" s="100" t="str">
        <f>IF('1. Staff Posts and Salaries'!H166="","",'1. Staff Posts and Salaries'!H166)</f>
        <v/>
      </c>
      <c r="I167" s="100" t="str">
        <f>IF('1. Staff Posts and Salaries'!I166="","",'1. Staff Posts and Salaries'!I166)</f>
        <v/>
      </c>
      <c r="J167" s="100" t="str">
        <f>IF('1. Staff Posts and Salaries'!J166="","",'1. Staff Posts and Salaries'!J166)</f>
        <v/>
      </c>
      <c r="K167" s="227">
        <f>IF('1. Staff Posts and Salaries'!O166="","",'1. Staff Posts and Salaries'!O166)</f>
        <v>1</v>
      </c>
      <c r="L167" s="314"/>
      <c r="M167" s="315"/>
      <c r="N167" s="316">
        <f t="shared" si="18"/>
        <v>0</v>
      </c>
      <c r="O167" s="317">
        <f>IFERROR('1. Staff Posts and Salaries'!N166/12*'2. Annual Costs of Staff Posts'!L167*'2. Annual Costs of Staff Posts'!M167*K167,0)</f>
        <v>0</v>
      </c>
      <c r="P167" s="318"/>
      <c r="Q167" s="314"/>
      <c r="R167" s="315"/>
      <c r="S167" s="316">
        <f t="shared" si="19"/>
        <v>0</v>
      </c>
      <c r="T167" s="317">
        <f>IFERROR('1. Staff Posts and Salaries'!N166*(1+SUM(P167))/12*'2. Annual Costs of Staff Posts'!Q167*'2. Annual Costs of Staff Posts'!R167*K167,0)</f>
        <v>0</v>
      </c>
      <c r="U167" s="318"/>
      <c r="V167" s="314"/>
      <c r="W167" s="315"/>
      <c r="X167" s="316">
        <f t="shared" si="20"/>
        <v>0</v>
      </c>
      <c r="Y167" s="317">
        <f>IFERROR('1. Staff Posts and Salaries'!N166*(1+SUM(P167))*(1+SUM(U167))/12*'2. Annual Costs of Staff Posts'!V167*'2. Annual Costs of Staff Posts'!W167*K167,0)</f>
        <v>0</v>
      </c>
      <c r="Z167" s="318"/>
      <c r="AA167" s="314"/>
      <c r="AB167" s="315"/>
      <c r="AC167" s="316">
        <f t="shared" si="21"/>
        <v>0</v>
      </c>
      <c r="AD167" s="317">
        <f>IFERROR('1. Staff Posts and Salaries'!N166*(1+SUM(P167))*(1+SUM(U167))*(1+SUM(Z167))/12*'2. Annual Costs of Staff Posts'!AA167*'2. Annual Costs of Staff Posts'!AB167*K167,0)</f>
        <v>0</v>
      </c>
      <c r="AE167" s="318"/>
      <c r="AF167" s="314"/>
      <c r="AG167" s="315"/>
      <c r="AH167" s="316">
        <f t="shared" si="22"/>
        <v>0</v>
      </c>
      <c r="AI167" s="446">
        <f>IFERROR('1. Staff Posts and Salaries'!N166*(1+SUM(P167))*(1+SUM(U167))*(1+SUM(Z167))*(1+SUM(AE167))/12*'2. Annual Costs of Staff Posts'!AF167*'2. Annual Costs of Staff Posts'!AG167*K167,0)</f>
        <v>0</v>
      </c>
      <c r="AJ167" s="450">
        <f t="shared" si="23"/>
        <v>0</v>
      </c>
      <c r="AK167" s="448">
        <f t="shared" si="24"/>
        <v>0</v>
      </c>
      <c r="AL167" s="252"/>
    </row>
    <row r="168" spans="2:38" s="99" customFormat="1" x14ac:dyDescent="0.25">
      <c r="B168" s="109"/>
      <c r="C168" s="232" t="str">
        <f>IF('1. Staff Posts and Salaries'!C167="","",'1. Staff Posts and Salaries'!C167)</f>
        <v/>
      </c>
      <c r="D168" s="410" t="str">
        <f>IF('1. Staff Posts and Salaries'!D167="","",'1. Staff Posts and Salaries'!D167)</f>
        <v/>
      </c>
      <c r="E168" s="100" t="str">
        <f>IF('1. Staff Posts and Salaries'!E167="","",'1. Staff Posts and Salaries'!E167)</f>
        <v/>
      </c>
      <c r="F168" s="100" t="str">
        <f>IF('1. Staff Posts and Salaries'!F167="","",'1. Staff Posts and Salaries'!F167)</f>
        <v/>
      </c>
      <c r="G168" s="100" t="str">
        <f>IF('1. Staff Posts and Salaries'!G167="","",'1. Staff Posts and Salaries'!G167)</f>
        <v/>
      </c>
      <c r="H168" s="100" t="str">
        <f>IF('1. Staff Posts and Salaries'!H167="","",'1. Staff Posts and Salaries'!H167)</f>
        <v/>
      </c>
      <c r="I168" s="100" t="str">
        <f>IF('1. Staff Posts and Salaries'!I167="","",'1. Staff Posts and Salaries'!I167)</f>
        <v/>
      </c>
      <c r="J168" s="100" t="str">
        <f>IF('1. Staff Posts and Salaries'!J167="","",'1. Staff Posts and Salaries'!J167)</f>
        <v/>
      </c>
      <c r="K168" s="227">
        <f>IF('1. Staff Posts and Salaries'!O167="","",'1. Staff Posts and Salaries'!O167)</f>
        <v>1</v>
      </c>
      <c r="L168" s="314"/>
      <c r="M168" s="315"/>
      <c r="N168" s="316">
        <f t="shared" si="18"/>
        <v>0</v>
      </c>
      <c r="O168" s="317">
        <f>IFERROR('1. Staff Posts and Salaries'!N167/12*'2. Annual Costs of Staff Posts'!L168*'2. Annual Costs of Staff Posts'!M168*K168,0)</f>
        <v>0</v>
      </c>
      <c r="P168" s="318"/>
      <c r="Q168" s="314"/>
      <c r="R168" s="315"/>
      <c r="S168" s="316">
        <f t="shared" si="19"/>
        <v>0</v>
      </c>
      <c r="T168" s="317">
        <f>IFERROR('1. Staff Posts and Salaries'!N167*(1+SUM(P168))/12*'2. Annual Costs of Staff Posts'!Q168*'2. Annual Costs of Staff Posts'!R168*K168,0)</f>
        <v>0</v>
      </c>
      <c r="U168" s="318"/>
      <c r="V168" s="314"/>
      <c r="W168" s="315"/>
      <c r="X168" s="316">
        <f t="shared" si="20"/>
        <v>0</v>
      </c>
      <c r="Y168" s="317">
        <f>IFERROR('1. Staff Posts and Salaries'!N167*(1+SUM(P168))*(1+SUM(U168))/12*'2. Annual Costs of Staff Posts'!V168*'2. Annual Costs of Staff Posts'!W168*K168,0)</f>
        <v>0</v>
      </c>
      <c r="Z168" s="318"/>
      <c r="AA168" s="314"/>
      <c r="AB168" s="315"/>
      <c r="AC168" s="316">
        <f t="shared" si="21"/>
        <v>0</v>
      </c>
      <c r="AD168" s="317">
        <f>IFERROR('1. Staff Posts and Salaries'!N167*(1+SUM(P168))*(1+SUM(U168))*(1+SUM(Z168))/12*'2. Annual Costs of Staff Posts'!AA168*'2. Annual Costs of Staff Posts'!AB168*K168,0)</f>
        <v>0</v>
      </c>
      <c r="AE168" s="318"/>
      <c r="AF168" s="314"/>
      <c r="AG168" s="315"/>
      <c r="AH168" s="316">
        <f t="shared" si="22"/>
        <v>0</v>
      </c>
      <c r="AI168" s="446">
        <f>IFERROR('1. Staff Posts and Salaries'!N167*(1+SUM(P168))*(1+SUM(U168))*(1+SUM(Z168))*(1+SUM(AE168))/12*'2. Annual Costs of Staff Posts'!AF168*'2. Annual Costs of Staff Posts'!AG168*K168,0)</f>
        <v>0</v>
      </c>
      <c r="AJ168" s="450">
        <f t="shared" si="23"/>
        <v>0</v>
      </c>
      <c r="AK168" s="448">
        <f t="shared" si="24"/>
        <v>0</v>
      </c>
      <c r="AL168" s="252"/>
    </row>
    <row r="169" spans="2:38" s="99" customFormat="1" x14ac:dyDescent="0.25">
      <c r="B169" s="109"/>
      <c r="C169" s="232" t="str">
        <f>IF('1. Staff Posts and Salaries'!C168="","",'1. Staff Posts and Salaries'!C168)</f>
        <v/>
      </c>
      <c r="D169" s="410" t="str">
        <f>IF('1. Staff Posts and Salaries'!D168="","",'1. Staff Posts and Salaries'!D168)</f>
        <v/>
      </c>
      <c r="E169" s="100" t="str">
        <f>IF('1. Staff Posts and Salaries'!E168="","",'1. Staff Posts and Salaries'!E168)</f>
        <v/>
      </c>
      <c r="F169" s="100" t="str">
        <f>IF('1. Staff Posts and Salaries'!F168="","",'1. Staff Posts and Salaries'!F168)</f>
        <v/>
      </c>
      <c r="G169" s="100" t="str">
        <f>IF('1. Staff Posts and Salaries'!G168="","",'1. Staff Posts and Salaries'!G168)</f>
        <v/>
      </c>
      <c r="H169" s="100" t="str">
        <f>IF('1. Staff Posts and Salaries'!H168="","",'1. Staff Posts and Salaries'!H168)</f>
        <v/>
      </c>
      <c r="I169" s="100" t="str">
        <f>IF('1. Staff Posts and Salaries'!I168="","",'1. Staff Posts and Salaries'!I168)</f>
        <v/>
      </c>
      <c r="J169" s="100" t="str">
        <f>IF('1. Staff Posts and Salaries'!J168="","",'1. Staff Posts and Salaries'!J168)</f>
        <v/>
      </c>
      <c r="K169" s="227">
        <f>IF('1. Staff Posts and Salaries'!O168="","",'1. Staff Posts and Salaries'!O168)</f>
        <v>1</v>
      </c>
      <c r="L169" s="314"/>
      <c r="M169" s="315"/>
      <c r="N169" s="316">
        <f t="shared" si="18"/>
        <v>0</v>
      </c>
      <c r="O169" s="317">
        <f>IFERROR('1. Staff Posts and Salaries'!N168/12*'2. Annual Costs of Staff Posts'!L169*'2. Annual Costs of Staff Posts'!M169*K169,0)</f>
        <v>0</v>
      </c>
      <c r="P169" s="318"/>
      <c r="Q169" s="314"/>
      <c r="R169" s="315"/>
      <c r="S169" s="316">
        <f t="shared" si="19"/>
        <v>0</v>
      </c>
      <c r="T169" s="317">
        <f>IFERROR('1. Staff Posts and Salaries'!N168*(1+SUM(P169))/12*'2. Annual Costs of Staff Posts'!Q169*'2. Annual Costs of Staff Posts'!R169*K169,0)</f>
        <v>0</v>
      </c>
      <c r="U169" s="318"/>
      <c r="V169" s="314"/>
      <c r="W169" s="315"/>
      <c r="X169" s="316">
        <f t="shared" si="20"/>
        <v>0</v>
      </c>
      <c r="Y169" s="317">
        <f>IFERROR('1. Staff Posts and Salaries'!N168*(1+SUM(P169))*(1+SUM(U169))/12*'2. Annual Costs of Staff Posts'!V169*'2. Annual Costs of Staff Posts'!W169*K169,0)</f>
        <v>0</v>
      </c>
      <c r="Z169" s="318"/>
      <c r="AA169" s="314"/>
      <c r="AB169" s="315"/>
      <c r="AC169" s="316">
        <f t="shared" si="21"/>
        <v>0</v>
      </c>
      <c r="AD169" s="317">
        <f>IFERROR('1. Staff Posts and Salaries'!N168*(1+SUM(P169))*(1+SUM(U169))*(1+SUM(Z169))/12*'2. Annual Costs of Staff Posts'!AA169*'2. Annual Costs of Staff Posts'!AB169*K169,0)</f>
        <v>0</v>
      </c>
      <c r="AE169" s="318"/>
      <c r="AF169" s="314"/>
      <c r="AG169" s="315"/>
      <c r="AH169" s="316">
        <f t="shared" si="22"/>
        <v>0</v>
      </c>
      <c r="AI169" s="446">
        <f>IFERROR('1. Staff Posts and Salaries'!N168*(1+SUM(P169))*(1+SUM(U169))*(1+SUM(Z169))*(1+SUM(AE169))/12*'2. Annual Costs of Staff Posts'!AF169*'2. Annual Costs of Staff Posts'!AG169*K169,0)</f>
        <v>0</v>
      </c>
      <c r="AJ169" s="450">
        <f t="shared" si="23"/>
        <v>0</v>
      </c>
      <c r="AK169" s="448">
        <f t="shared" si="24"/>
        <v>0</v>
      </c>
      <c r="AL169" s="252"/>
    </row>
    <row r="170" spans="2:38" s="99" customFormat="1" x14ac:dyDescent="0.25">
      <c r="B170" s="109"/>
      <c r="C170" s="232" t="str">
        <f>IF('1. Staff Posts and Salaries'!C169="","",'1. Staff Posts and Salaries'!C169)</f>
        <v/>
      </c>
      <c r="D170" s="410" t="str">
        <f>IF('1. Staff Posts and Salaries'!D169="","",'1. Staff Posts and Salaries'!D169)</f>
        <v/>
      </c>
      <c r="E170" s="100" t="str">
        <f>IF('1. Staff Posts and Salaries'!E169="","",'1. Staff Posts and Salaries'!E169)</f>
        <v/>
      </c>
      <c r="F170" s="100" t="str">
        <f>IF('1. Staff Posts and Salaries'!F169="","",'1. Staff Posts and Salaries'!F169)</f>
        <v/>
      </c>
      <c r="G170" s="100" t="str">
        <f>IF('1. Staff Posts and Salaries'!G169="","",'1. Staff Posts and Salaries'!G169)</f>
        <v/>
      </c>
      <c r="H170" s="100" t="str">
        <f>IF('1. Staff Posts and Salaries'!H169="","",'1. Staff Posts and Salaries'!H169)</f>
        <v/>
      </c>
      <c r="I170" s="100" t="str">
        <f>IF('1. Staff Posts and Salaries'!I169="","",'1. Staff Posts and Salaries'!I169)</f>
        <v/>
      </c>
      <c r="J170" s="100" t="str">
        <f>IF('1. Staff Posts and Salaries'!J169="","",'1. Staff Posts and Salaries'!J169)</f>
        <v/>
      </c>
      <c r="K170" s="227">
        <f>IF('1. Staff Posts and Salaries'!O169="","",'1. Staff Posts and Salaries'!O169)</f>
        <v>1</v>
      </c>
      <c r="L170" s="314"/>
      <c r="M170" s="315"/>
      <c r="N170" s="316">
        <f t="shared" si="18"/>
        <v>0</v>
      </c>
      <c r="O170" s="317">
        <f>IFERROR('1. Staff Posts and Salaries'!N169/12*'2. Annual Costs of Staff Posts'!L170*'2. Annual Costs of Staff Posts'!M170*K170,0)</f>
        <v>0</v>
      </c>
      <c r="P170" s="318"/>
      <c r="Q170" s="314"/>
      <c r="R170" s="315"/>
      <c r="S170" s="316">
        <f t="shared" si="19"/>
        <v>0</v>
      </c>
      <c r="T170" s="317">
        <f>IFERROR('1. Staff Posts and Salaries'!N169*(1+SUM(P170))/12*'2. Annual Costs of Staff Posts'!Q170*'2. Annual Costs of Staff Posts'!R170*K170,0)</f>
        <v>0</v>
      </c>
      <c r="U170" s="318"/>
      <c r="V170" s="314"/>
      <c r="W170" s="315"/>
      <c r="X170" s="316">
        <f t="shared" si="20"/>
        <v>0</v>
      </c>
      <c r="Y170" s="317">
        <f>IFERROR('1. Staff Posts and Salaries'!N169*(1+SUM(P170))*(1+SUM(U170))/12*'2. Annual Costs of Staff Posts'!V170*'2. Annual Costs of Staff Posts'!W170*K170,0)</f>
        <v>0</v>
      </c>
      <c r="Z170" s="318"/>
      <c r="AA170" s="314"/>
      <c r="AB170" s="315"/>
      <c r="AC170" s="316">
        <f t="shared" si="21"/>
        <v>0</v>
      </c>
      <c r="AD170" s="317">
        <f>IFERROR('1. Staff Posts and Salaries'!N169*(1+SUM(P170))*(1+SUM(U170))*(1+SUM(Z170))/12*'2. Annual Costs of Staff Posts'!AA170*'2. Annual Costs of Staff Posts'!AB170*K170,0)</f>
        <v>0</v>
      </c>
      <c r="AE170" s="318"/>
      <c r="AF170" s="314"/>
      <c r="AG170" s="315"/>
      <c r="AH170" s="316">
        <f t="shared" si="22"/>
        <v>0</v>
      </c>
      <c r="AI170" s="446">
        <f>IFERROR('1. Staff Posts and Salaries'!N169*(1+SUM(P170))*(1+SUM(U170))*(1+SUM(Z170))*(1+SUM(AE170))/12*'2. Annual Costs of Staff Posts'!AF170*'2. Annual Costs of Staff Posts'!AG170*K170,0)</f>
        <v>0</v>
      </c>
      <c r="AJ170" s="450">
        <f t="shared" si="23"/>
        <v>0</v>
      </c>
      <c r="AK170" s="448">
        <f t="shared" si="24"/>
        <v>0</v>
      </c>
      <c r="AL170" s="252"/>
    </row>
    <row r="171" spans="2:38" s="99" customFormat="1" x14ac:dyDescent="0.25">
      <c r="B171" s="109"/>
      <c r="C171" s="232" t="str">
        <f>IF('1. Staff Posts and Salaries'!C170="","",'1. Staff Posts and Salaries'!C170)</f>
        <v/>
      </c>
      <c r="D171" s="410" t="str">
        <f>IF('1. Staff Posts and Salaries'!D170="","",'1. Staff Posts and Salaries'!D170)</f>
        <v/>
      </c>
      <c r="E171" s="100" t="str">
        <f>IF('1. Staff Posts and Salaries'!E170="","",'1. Staff Posts and Salaries'!E170)</f>
        <v/>
      </c>
      <c r="F171" s="100" t="str">
        <f>IF('1. Staff Posts and Salaries'!F170="","",'1. Staff Posts and Salaries'!F170)</f>
        <v/>
      </c>
      <c r="G171" s="100" t="str">
        <f>IF('1. Staff Posts and Salaries'!G170="","",'1. Staff Posts and Salaries'!G170)</f>
        <v/>
      </c>
      <c r="H171" s="100" t="str">
        <f>IF('1. Staff Posts and Salaries'!H170="","",'1. Staff Posts and Salaries'!H170)</f>
        <v/>
      </c>
      <c r="I171" s="100" t="str">
        <f>IF('1. Staff Posts and Salaries'!I170="","",'1. Staff Posts and Salaries'!I170)</f>
        <v/>
      </c>
      <c r="J171" s="100" t="str">
        <f>IF('1. Staff Posts and Salaries'!J170="","",'1. Staff Posts and Salaries'!J170)</f>
        <v/>
      </c>
      <c r="K171" s="227">
        <f>IF('1. Staff Posts and Salaries'!O170="","",'1. Staff Posts and Salaries'!O170)</f>
        <v>1</v>
      </c>
      <c r="L171" s="314"/>
      <c r="M171" s="315"/>
      <c r="N171" s="316">
        <f t="shared" si="18"/>
        <v>0</v>
      </c>
      <c r="O171" s="317">
        <f>IFERROR('1. Staff Posts and Salaries'!N170/12*'2. Annual Costs of Staff Posts'!L171*'2. Annual Costs of Staff Posts'!M171*K171,0)</f>
        <v>0</v>
      </c>
      <c r="P171" s="318"/>
      <c r="Q171" s="314"/>
      <c r="R171" s="315"/>
      <c r="S171" s="316">
        <f t="shared" si="19"/>
        <v>0</v>
      </c>
      <c r="T171" s="317">
        <f>IFERROR('1. Staff Posts and Salaries'!N170*(1+SUM(P171))/12*'2. Annual Costs of Staff Posts'!Q171*'2. Annual Costs of Staff Posts'!R171*K171,0)</f>
        <v>0</v>
      </c>
      <c r="U171" s="318"/>
      <c r="V171" s="314"/>
      <c r="W171" s="315"/>
      <c r="X171" s="316">
        <f t="shared" si="20"/>
        <v>0</v>
      </c>
      <c r="Y171" s="317">
        <f>IFERROR('1. Staff Posts and Salaries'!N170*(1+SUM(P171))*(1+SUM(U171))/12*'2. Annual Costs of Staff Posts'!V171*'2. Annual Costs of Staff Posts'!W171*K171,0)</f>
        <v>0</v>
      </c>
      <c r="Z171" s="318"/>
      <c r="AA171" s="314"/>
      <c r="AB171" s="315"/>
      <c r="AC171" s="316">
        <f t="shared" si="21"/>
        <v>0</v>
      </c>
      <c r="AD171" s="317">
        <f>IFERROR('1. Staff Posts and Salaries'!N170*(1+SUM(P171))*(1+SUM(U171))*(1+SUM(Z171))/12*'2. Annual Costs of Staff Posts'!AA171*'2. Annual Costs of Staff Posts'!AB171*K171,0)</f>
        <v>0</v>
      </c>
      <c r="AE171" s="318"/>
      <c r="AF171" s="314"/>
      <c r="AG171" s="315"/>
      <c r="AH171" s="316">
        <f t="shared" si="22"/>
        <v>0</v>
      </c>
      <c r="AI171" s="446">
        <f>IFERROR('1. Staff Posts and Salaries'!N170*(1+SUM(P171))*(1+SUM(U171))*(1+SUM(Z171))*(1+SUM(AE171))/12*'2. Annual Costs of Staff Posts'!AF171*'2. Annual Costs of Staff Posts'!AG171*K171,0)</f>
        <v>0</v>
      </c>
      <c r="AJ171" s="450">
        <f t="shared" si="23"/>
        <v>0</v>
      </c>
      <c r="AK171" s="448">
        <f t="shared" si="24"/>
        <v>0</v>
      </c>
      <c r="AL171" s="252"/>
    </row>
    <row r="172" spans="2:38" s="99" customFormat="1" x14ac:dyDescent="0.25">
      <c r="B172" s="109"/>
      <c r="C172" s="232" t="str">
        <f>IF('1. Staff Posts and Salaries'!C171="","",'1. Staff Posts and Salaries'!C171)</f>
        <v/>
      </c>
      <c r="D172" s="410" t="str">
        <f>IF('1. Staff Posts and Salaries'!D171="","",'1. Staff Posts and Salaries'!D171)</f>
        <v/>
      </c>
      <c r="E172" s="100" t="str">
        <f>IF('1. Staff Posts and Salaries'!E171="","",'1. Staff Posts and Salaries'!E171)</f>
        <v/>
      </c>
      <c r="F172" s="100" t="str">
        <f>IF('1. Staff Posts and Salaries'!F171="","",'1. Staff Posts and Salaries'!F171)</f>
        <v/>
      </c>
      <c r="G172" s="100" t="str">
        <f>IF('1. Staff Posts and Salaries'!G171="","",'1. Staff Posts and Salaries'!G171)</f>
        <v/>
      </c>
      <c r="H172" s="100" t="str">
        <f>IF('1. Staff Posts and Salaries'!H171="","",'1. Staff Posts and Salaries'!H171)</f>
        <v/>
      </c>
      <c r="I172" s="100" t="str">
        <f>IF('1. Staff Posts and Salaries'!I171="","",'1. Staff Posts and Salaries'!I171)</f>
        <v/>
      </c>
      <c r="J172" s="100" t="str">
        <f>IF('1. Staff Posts and Salaries'!J171="","",'1. Staff Posts and Salaries'!J171)</f>
        <v/>
      </c>
      <c r="K172" s="227">
        <f>IF('1. Staff Posts and Salaries'!O171="","",'1. Staff Posts and Salaries'!O171)</f>
        <v>1</v>
      </c>
      <c r="L172" s="314"/>
      <c r="M172" s="315"/>
      <c r="N172" s="316">
        <f t="shared" si="18"/>
        <v>0</v>
      </c>
      <c r="O172" s="317">
        <f>IFERROR('1. Staff Posts and Salaries'!N171/12*'2. Annual Costs of Staff Posts'!L172*'2. Annual Costs of Staff Posts'!M172*K172,0)</f>
        <v>0</v>
      </c>
      <c r="P172" s="318"/>
      <c r="Q172" s="314"/>
      <c r="R172" s="315"/>
      <c r="S172" s="316">
        <f t="shared" si="19"/>
        <v>0</v>
      </c>
      <c r="T172" s="317">
        <f>IFERROR('1. Staff Posts and Salaries'!N171*(1+SUM(P172))/12*'2. Annual Costs of Staff Posts'!Q172*'2. Annual Costs of Staff Posts'!R172*K172,0)</f>
        <v>0</v>
      </c>
      <c r="U172" s="318"/>
      <c r="V172" s="314"/>
      <c r="W172" s="315"/>
      <c r="X172" s="316">
        <f t="shared" si="20"/>
        <v>0</v>
      </c>
      <c r="Y172" s="317">
        <f>IFERROR('1. Staff Posts and Salaries'!N171*(1+SUM(P172))*(1+SUM(U172))/12*'2. Annual Costs of Staff Posts'!V172*'2. Annual Costs of Staff Posts'!W172*K172,0)</f>
        <v>0</v>
      </c>
      <c r="Z172" s="318"/>
      <c r="AA172" s="314"/>
      <c r="AB172" s="315"/>
      <c r="AC172" s="316">
        <f t="shared" si="21"/>
        <v>0</v>
      </c>
      <c r="AD172" s="317">
        <f>IFERROR('1. Staff Posts and Salaries'!N171*(1+SUM(P172))*(1+SUM(U172))*(1+SUM(Z172))/12*'2. Annual Costs of Staff Posts'!AA172*'2. Annual Costs of Staff Posts'!AB172*K172,0)</f>
        <v>0</v>
      </c>
      <c r="AE172" s="318"/>
      <c r="AF172" s="314"/>
      <c r="AG172" s="315"/>
      <c r="AH172" s="316">
        <f t="shared" si="22"/>
        <v>0</v>
      </c>
      <c r="AI172" s="446">
        <f>IFERROR('1. Staff Posts and Salaries'!N171*(1+SUM(P172))*(1+SUM(U172))*(1+SUM(Z172))*(1+SUM(AE172))/12*'2. Annual Costs of Staff Posts'!AF172*'2. Annual Costs of Staff Posts'!AG172*K172,0)</f>
        <v>0</v>
      </c>
      <c r="AJ172" s="450">
        <f t="shared" si="23"/>
        <v>0</v>
      </c>
      <c r="AK172" s="448">
        <f t="shared" si="24"/>
        <v>0</v>
      </c>
      <c r="AL172" s="252"/>
    </row>
    <row r="173" spans="2:38" s="99" customFormat="1" x14ac:dyDescent="0.25">
      <c r="B173" s="109"/>
      <c r="C173" s="232" t="str">
        <f>IF('1. Staff Posts and Salaries'!C172="","",'1. Staff Posts and Salaries'!C172)</f>
        <v/>
      </c>
      <c r="D173" s="410" t="str">
        <f>IF('1. Staff Posts and Salaries'!D172="","",'1. Staff Posts and Salaries'!D172)</f>
        <v/>
      </c>
      <c r="E173" s="100" t="str">
        <f>IF('1. Staff Posts and Salaries'!E172="","",'1. Staff Posts and Salaries'!E172)</f>
        <v/>
      </c>
      <c r="F173" s="100" t="str">
        <f>IF('1. Staff Posts and Salaries'!F172="","",'1. Staff Posts and Salaries'!F172)</f>
        <v/>
      </c>
      <c r="G173" s="100" t="str">
        <f>IF('1. Staff Posts and Salaries'!G172="","",'1. Staff Posts and Salaries'!G172)</f>
        <v/>
      </c>
      <c r="H173" s="100" t="str">
        <f>IF('1. Staff Posts and Salaries'!H172="","",'1. Staff Posts and Salaries'!H172)</f>
        <v/>
      </c>
      <c r="I173" s="100" t="str">
        <f>IF('1. Staff Posts and Salaries'!I172="","",'1. Staff Posts and Salaries'!I172)</f>
        <v/>
      </c>
      <c r="J173" s="100" t="str">
        <f>IF('1. Staff Posts and Salaries'!J172="","",'1. Staff Posts and Salaries'!J172)</f>
        <v/>
      </c>
      <c r="K173" s="227">
        <f>IF('1. Staff Posts and Salaries'!O172="","",'1. Staff Posts and Salaries'!O172)</f>
        <v>1</v>
      </c>
      <c r="L173" s="314"/>
      <c r="M173" s="315"/>
      <c r="N173" s="316">
        <f t="shared" si="18"/>
        <v>0</v>
      </c>
      <c r="O173" s="317">
        <f>IFERROR('1. Staff Posts and Salaries'!N172/12*'2. Annual Costs of Staff Posts'!L173*'2. Annual Costs of Staff Posts'!M173*K173,0)</f>
        <v>0</v>
      </c>
      <c r="P173" s="318"/>
      <c r="Q173" s="314"/>
      <c r="R173" s="315"/>
      <c r="S173" s="316">
        <f t="shared" si="19"/>
        <v>0</v>
      </c>
      <c r="T173" s="317">
        <f>IFERROR('1. Staff Posts and Salaries'!N172*(1+SUM(P173))/12*'2. Annual Costs of Staff Posts'!Q173*'2. Annual Costs of Staff Posts'!R173*K173,0)</f>
        <v>0</v>
      </c>
      <c r="U173" s="318"/>
      <c r="V173" s="314"/>
      <c r="W173" s="315"/>
      <c r="X173" s="316">
        <f t="shared" si="20"/>
        <v>0</v>
      </c>
      <c r="Y173" s="317">
        <f>IFERROR('1. Staff Posts and Salaries'!N172*(1+SUM(P173))*(1+SUM(U173))/12*'2. Annual Costs of Staff Posts'!V173*'2. Annual Costs of Staff Posts'!W173*K173,0)</f>
        <v>0</v>
      </c>
      <c r="Z173" s="318"/>
      <c r="AA173" s="314"/>
      <c r="AB173" s="315"/>
      <c r="AC173" s="316">
        <f t="shared" si="21"/>
        <v>0</v>
      </c>
      <c r="AD173" s="317">
        <f>IFERROR('1. Staff Posts and Salaries'!N172*(1+SUM(P173))*(1+SUM(U173))*(1+SUM(Z173))/12*'2. Annual Costs of Staff Posts'!AA173*'2. Annual Costs of Staff Posts'!AB173*K173,0)</f>
        <v>0</v>
      </c>
      <c r="AE173" s="318"/>
      <c r="AF173" s="314"/>
      <c r="AG173" s="315"/>
      <c r="AH173" s="316">
        <f t="shared" si="22"/>
        <v>0</v>
      </c>
      <c r="AI173" s="446">
        <f>IFERROR('1. Staff Posts and Salaries'!N172*(1+SUM(P173))*(1+SUM(U173))*(1+SUM(Z173))*(1+SUM(AE173))/12*'2. Annual Costs of Staff Posts'!AF173*'2. Annual Costs of Staff Posts'!AG173*K173,0)</f>
        <v>0</v>
      </c>
      <c r="AJ173" s="450">
        <f t="shared" si="23"/>
        <v>0</v>
      </c>
      <c r="AK173" s="448">
        <f t="shared" si="24"/>
        <v>0</v>
      </c>
      <c r="AL173" s="252"/>
    </row>
    <row r="174" spans="2:38" s="99" customFormat="1" x14ac:dyDescent="0.25">
      <c r="B174" s="109"/>
      <c r="C174" s="232" t="str">
        <f>IF('1. Staff Posts and Salaries'!C173="","",'1. Staff Posts and Salaries'!C173)</f>
        <v/>
      </c>
      <c r="D174" s="410" t="str">
        <f>IF('1. Staff Posts and Salaries'!D173="","",'1. Staff Posts and Salaries'!D173)</f>
        <v/>
      </c>
      <c r="E174" s="100" t="str">
        <f>IF('1. Staff Posts and Salaries'!E173="","",'1. Staff Posts and Salaries'!E173)</f>
        <v/>
      </c>
      <c r="F174" s="100" t="str">
        <f>IF('1. Staff Posts and Salaries'!F173="","",'1. Staff Posts and Salaries'!F173)</f>
        <v/>
      </c>
      <c r="G174" s="100" t="str">
        <f>IF('1. Staff Posts and Salaries'!G173="","",'1. Staff Posts and Salaries'!G173)</f>
        <v/>
      </c>
      <c r="H174" s="100" t="str">
        <f>IF('1. Staff Posts and Salaries'!H173="","",'1. Staff Posts and Salaries'!H173)</f>
        <v/>
      </c>
      <c r="I174" s="100" t="str">
        <f>IF('1. Staff Posts and Salaries'!I173="","",'1. Staff Posts and Salaries'!I173)</f>
        <v/>
      </c>
      <c r="J174" s="100" t="str">
        <f>IF('1. Staff Posts and Salaries'!J173="","",'1. Staff Posts and Salaries'!J173)</f>
        <v/>
      </c>
      <c r="K174" s="227">
        <f>IF('1. Staff Posts and Salaries'!O173="","",'1. Staff Posts and Salaries'!O173)</f>
        <v>1</v>
      </c>
      <c r="L174" s="314"/>
      <c r="M174" s="315"/>
      <c r="N174" s="316">
        <f t="shared" si="18"/>
        <v>0</v>
      </c>
      <c r="O174" s="317">
        <f>IFERROR('1. Staff Posts and Salaries'!N173/12*'2. Annual Costs of Staff Posts'!L174*'2. Annual Costs of Staff Posts'!M174*K174,0)</f>
        <v>0</v>
      </c>
      <c r="P174" s="318"/>
      <c r="Q174" s="314"/>
      <c r="R174" s="315"/>
      <c r="S174" s="316">
        <f t="shared" si="19"/>
        <v>0</v>
      </c>
      <c r="T174" s="317">
        <f>IFERROR('1. Staff Posts and Salaries'!N173*(1+SUM(P174))/12*'2. Annual Costs of Staff Posts'!Q174*'2. Annual Costs of Staff Posts'!R174*K174,0)</f>
        <v>0</v>
      </c>
      <c r="U174" s="318"/>
      <c r="V174" s="314"/>
      <c r="W174" s="315"/>
      <c r="X174" s="316">
        <f t="shared" si="20"/>
        <v>0</v>
      </c>
      <c r="Y174" s="317">
        <f>IFERROR('1. Staff Posts and Salaries'!N173*(1+SUM(P174))*(1+SUM(U174))/12*'2. Annual Costs of Staff Posts'!V174*'2. Annual Costs of Staff Posts'!W174*K174,0)</f>
        <v>0</v>
      </c>
      <c r="Z174" s="318"/>
      <c r="AA174" s="314"/>
      <c r="AB174" s="315"/>
      <c r="AC174" s="316">
        <f t="shared" si="21"/>
        <v>0</v>
      </c>
      <c r="AD174" s="317">
        <f>IFERROR('1. Staff Posts and Salaries'!N173*(1+SUM(P174))*(1+SUM(U174))*(1+SUM(Z174))/12*'2. Annual Costs of Staff Posts'!AA174*'2. Annual Costs of Staff Posts'!AB174*K174,0)</f>
        <v>0</v>
      </c>
      <c r="AE174" s="318"/>
      <c r="AF174" s="314"/>
      <c r="AG174" s="315"/>
      <c r="AH174" s="316">
        <f t="shared" si="22"/>
        <v>0</v>
      </c>
      <c r="AI174" s="446">
        <f>IFERROR('1. Staff Posts and Salaries'!N173*(1+SUM(P174))*(1+SUM(U174))*(1+SUM(Z174))*(1+SUM(AE174))/12*'2. Annual Costs of Staff Posts'!AF174*'2. Annual Costs of Staff Posts'!AG174*K174,0)</f>
        <v>0</v>
      </c>
      <c r="AJ174" s="450">
        <f t="shared" si="23"/>
        <v>0</v>
      </c>
      <c r="AK174" s="448">
        <f t="shared" si="24"/>
        <v>0</v>
      </c>
      <c r="AL174" s="252"/>
    </row>
    <row r="175" spans="2:38" s="99" customFormat="1" x14ac:dyDescent="0.25">
      <c r="B175" s="109"/>
      <c r="C175" s="232" t="str">
        <f>IF('1. Staff Posts and Salaries'!C174="","",'1. Staff Posts and Salaries'!C174)</f>
        <v/>
      </c>
      <c r="D175" s="410" t="str">
        <f>IF('1. Staff Posts and Salaries'!D174="","",'1. Staff Posts and Salaries'!D174)</f>
        <v/>
      </c>
      <c r="E175" s="100" t="str">
        <f>IF('1. Staff Posts and Salaries'!E174="","",'1. Staff Posts and Salaries'!E174)</f>
        <v/>
      </c>
      <c r="F175" s="100" t="str">
        <f>IF('1. Staff Posts and Salaries'!F174="","",'1. Staff Posts and Salaries'!F174)</f>
        <v/>
      </c>
      <c r="G175" s="100" t="str">
        <f>IF('1. Staff Posts and Salaries'!G174="","",'1. Staff Posts and Salaries'!G174)</f>
        <v/>
      </c>
      <c r="H175" s="100" t="str">
        <f>IF('1. Staff Posts and Salaries'!H174="","",'1. Staff Posts and Salaries'!H174)</f>
        <v/>
      </c>
      <c r="I175" s="100" t="str">
        <f>IF('1. Staff Posts and Salaries'!I174="","",'1. Staff Posts and Salaries'!I174)</f>
        <v/>
      </c>
      <c r="J175" s="100" t="str">
        <f>IF('1. Staff Posts and Salaries'!J174="","",'1. Staff Posts and Salaries'!J174)</f>
        <v/>
      </c>
      <c r="K175" s="227">
        <f>IF('1. Staff Posts and Salaries'!O174="","",'1. Staff Posts and Salaries'!O174)</f>
        <v>1</v>
      </c>
      <c r="L175" s="314"/>
      <c r="M175" s="315"/>
      <c r="N175" s="316">
        <f t="shared" si="18"/>
        <v>0</v>
      </c>
      <c r="O175" s="317">
        <f>IFERROR('1. Staff Posts and Salaries'!N174/12*'2. Annual Costs of Staff Posts'!L175*'2. Annual Costs of Staff Posts'!M175*K175,0)</f>
        <v>0</v>
      </c>
      <c r="P175" s="318"/>
      <c r="Q175" s="314"/>
      <c r="R175" s="315"/>
      <c r="S175" s="316">
        <f t="shared" si="19"/>
        <v>0</v>
      </c>
      <c r="T175" s="317">
        <f>IFERROR('1. Staff Posts and Salaries'!N174*(1+SUM(P175))/12*'2. Annual Costs of Staff Posts'!Q175*'2. Annual Costs of Staff Posts'!R175*K175,0)</f>
        <v>0</v>
      </c>
      <c r="U175" s="318"/>
      <c r="V175" s="314"/>
      <c r="W175" s="315"/>
      <c r="X175" s="316">
        <f t="shared" si="20"/>
        <v>0</v>
      </c>
      <c r="Y175" s="317">
        <f>IFERROR('1. Staff Posts and Salaries'!N174*(1+SUM(P175))*(1+SUM(U175))/12*'2. Annual Costs of Staff Posts'!V175*'2. Annual Costs of Staff Posts'!W175*K175,0)</f>
        <v>0</v>
      </c>
      <c r="Z175" s="318"/>
      <c r="AA175" s="314"/>
      <c r="AB175" s="315"/>
      <c r="AC175" s="316">
        <f t="shared" si="21"/>
        <v>0</v>
      </c>
      <c r="AD175" s="317">
        <f>IFERROR('1. Staff Posts and Salaries'!N174*(1+SUM(P175))*(1+SUM(U175))*(1+SUM(Z175))/12*'2. Annual Costs of Staff Posts'!AA175*'2. Annual Costs of Staff Posts'!AB175*K175,0)</f>
        <v>0</v>
      </c>
      <c r="AE175" s="318"/>
      <c r="AF175" s="314"/>
      <c r="AG175" s="315"/>
      <c r="AH175" s="316">
        <f t="shared" si="22"/>
        <v>0</v>
      </c>
      <c r="AI175" s="446">
        <f>IFERROR('1. Staff Posts and Salaries'!N174*(1+SUM(P175))*(1+SUM(U175))*(1+SUM(Z175))*(1+SUM(AE175))/12*'2. Annual Costs of Staff Posts'!AF175*'2. Annual Costs of Staff Posts'!AG175*K175,0)</f>
        <v>0</v>
      </c>
      <c r="AJ175" s="450">
        <f t="shared" si="23"/>
        <v>0</v>
      </c>
      <c r="AK175" s="448">
        <f t="shared" si="24"/>
        <v>0</v>
      </c>
      <c r="AL175" s="252"/>
    </row>
    <row r="176" spans="2:38" s="99" customFormat="1" x14ac:dyDescent="0.25">
      <c r="B176" s="109"/>
      <c r="C176" s="232" t="str">
        <f>IF('1. Staff Posts and Salaries'!C175="","",'1. Staff Posts and Salaries'!C175)</f>
        <v/>
      </c>
      <c r="D176" s="410" t="str">
        <f>IF('1. Staff Posts and Salaries'!D175="","",'1. Staff Posts and Salaries'!D175)</f>
        <v/>
      </c>
      <c r="E176" s="100" t="str">
        <f>IF('1. Staff Posts and Salaries'!E175="","",'1. Staff Posts and Salaries'!E175)</f>
        <v/>
      </c>
      <c r="F176" s="100" t="str">
        <f>IF('1. Staff Posts and Salaries'!F175="","",'1. Staff Posts and Salaries'!F175)</f>
        <v/>
      </c>
      <c r="G176" s="100" t="str">
        <f>IF('1. Staff Posts and Salaries'!G175="","",'1. Staff Posts and Salaries'!G175)</f>
        <v/>
      </c>
      <c r="H176" s="100" t="str">
        <f>IF('1. Staff Posts and Salaries'!H175="","",'1. Staff Posts and Salaries'!H175)</f>
        <v/>
      </c>
      <c r="I176" s="100" t="str">
        <f>IF('1. Staff Posts and Salaries'!I175="","",'1. Staff Posts and Salaries'!I175)</f>
        <v/>
      </c>
      <c r="J176" s="100" t="str">
        <f>IF('1. Staff Posts and Salaries'!J175="","",'1. Staff Posts and Salaries'!J175)</f>
        <v/>
      </c>
      <c r="K176" s="227">
        <f>IF('1. Staff Posts and Salaries'!O175="","",'1. Staff Posts and Salaries'!O175)</f>
        <v>1</v>
      </c>
      <c r="L176" s="314"/>
      <c r="M176" s="315"/>
      <c r="N176" s="316">
        <f t="shared" si="18"/>
        <v>0</v>
      </c>
      <c r="O176" s="317">
        <f>IFERROR('1. Staff Posts and Salaries'!N175/12*'2. Annual Costs of Staff Posts'!L176*'2. Annual Costs of Staff Posts'!M176*K176,0)</f>
        <v>0</v>
      </c>
      <c r="P176" s="318"/>
      <c r="Q176" s="314"/>
      <c r="R176" s="315"/>
      <c r="S176" s="316">
        <f t="shared" si="19"/>
        <v>0</v>
      </c>
      <c r="T176" s="317">
        <f>IFERROR('1. Staff Posts and Salaries'!N175*(1+SUM(P176))/12*'2. Annual Costs of Staff Posts'!Q176*'2. Annual Costs of Staff Posts'!R176*K176,0)</f>
        <v>0</v>
      </c>
      <c r="U176" s="318"/>
      <c r="V176" s="314"/>
      <c r="W176" s="315"/>
      <c r="X176" s="316">
        <f t="shared" si="20"/>
        <v>0</v>
      </c>
      <c r="Y176" s="317">
        <f>IFERROR('1. Staff Posts and Salaries'!N175*(1+SUM(P176))*(1+SUM(U176))/12*'2. Annual Costs of Staff Posts'!V176*'2. Annual Costs of Staff Posts'!W176*K176,0)</f>
        <v>0</v>
      </c>
      <c r="Z176" s="318"/>
      <c r="AA176" s="314"/>
      <c r="AB176" s="315"/>
      <c r="AC176" s="316">
        <f t="shared" si="21"/>
        <v>0</v>
      </c>
      <c r="AD176" s="317">
        <f>IFERROR('1. Staff Posts and Salaries'!N175*(1+SUM(P176))*(1+SUM(U176))*(1+SUM(Z176))/12*'2. Annual Costs of Staff Posts'!AA176*'2. Annual Costs of Staff Posts'!AB176*K176,0)</f>
        <v>0</v>
      </c>
      <c r="AE176" s="318"/>
      <c r="AF176" s="314"/>
      <c r="AG176" s="315"/>
      <c r="AH176" s="316">
        <f t="shared" si="22"/>
        <v>0</v>
      </c>
      <c r="AI176" s="446">
        <f>IFERROR('1. Staff Posts and Salaries'!N175*(1+SUM(P176))*(1+SUM(U176))*(1+SUM(Z176))*(1+SUM(AE176))/12*'2. Annual Costs of Staff Posts'!AF176*'2. Annual Costs of Staff Posts'!AG176*K176,0)</f>
        <v>0</v>
      </c>
      <c r="AJ176" s="450">
        <f t="shared" si="23"/>
        <v>0</v>
      </c>
      <c r="AK176" s="448">
        <f t="shared" si="24"/>
        <v>0</v>
      </c>
      <c r="AL176" s="252"/>
    </row>
    <row r="177" spans="2:38" s="99" customFormat="1" x14ac:dyDescent="0.25">
      <c r="B177" s="109"/>
      <c r="C177" s="232" t="str">
        <f>IF('1. Staff Posts and Salaries'!C176="","",'1. Staff Posts and Salaries'!C176)</f>
        <v/>
      </c>
      <c r="D177" s="410" t="str">
        <f>IF('1. Staff Posts and Salaries'!D176="","",'1. Staff Posts and Salaries'!D176)</f>
        <v/>
      </c>
      <c r="E177" s="100" t="str">
        <f>IF('1. Staff Posts and Salaries'!E176="","",'1. Staff Posts and Salaries'!E176)</f>
        <v/>
      </c>
      <c r="F177" s="100" t="str">
        <f>IF('1. Staff Posts and Salaries'!F176="","",'1. Staff Posts and Salaries'!F176)</f>
        <v/>
      </c>
      <c r="G177" s="100" t="str">
        <f>IF('1. Staff Posts and Salaries'!G176="","",'1. Staff Posts and Salaries'!G176)</f>
        <v/>
      </c>
      <c r="H177" s="100" t="str">
        <f>IF('1. Staff Posts and Salaries'!H176="","",'1. Staff Posts and Salaries'!H176)</f>
        <v/>
      </c>
      <c r="I177" s="100" t="str">
        <f>IF('1. Staff Posts and Salaries'!I176="","",'1. Staff Posts and Salaries'!I176)</f>
        <v/>
      </c>
      <c r="J177" s="100" t="str">
        <f>IF('1. Staff Posts and Salaries'!J176="","",'1. Staff Posts and Salaries'!J176)</f>
        <v/>
      </c>
      <c r="K177" s="227">
        <f>IF('1. Staff Posts and Salaries'!O176="","",'1. Staff Posts and Salaries'!O176)</f>
        <v>1</v>
      </c>
      <c r="L177" s="314"/>
      <c r="M177" s="315"/>
      <c r="N177" s="316">
        <f t="shared" si="18"/>
        <v>0</v>
      </c>
      <c r="O177" s="317">
        <f>IFERROR('1. Staff Posts and Salaries'!N176/12*'2. Annual Costs of Staff Posts'!L177*'2. Annual Costs of Staff Posts'!M177*K177,0)</f>
        <v>0</v>
      </c>
      <c r="P177" s="318"/>
      <c r="Q177" s="314"/>
      <c r="R177" s="315"/>
      <c r="S177" s="316">
        <f t="shared" si="19"/>
        <v>0</v>
      </c>
      <c r="T177" s="317">
        <f>IFERROR('1. Staff Posts and Salaries'!N176*(1+SUM(P177))/12*'2. Annual Costs of Staff Posts'!Q177*'2. Annual Costs of Staff Posts'!R177*K177,0)</f>
        <v>0</v>
      </c>
      <c r="U177" s="318"/>
      <c r="V177" s="314"/>
      <c r="W177" s="315"/>
      <c r="X177" s="316">
        <f t="shared" si="20"/>
        <v>0</v>
      </c>
      <c r="Y177" s="317">
        <f>IFERROR('1. Staff Posts and Salaries'!N176*(1+SUM(P177))*(1+SUM(U177))/12*'2. Annual Costs of Staff Posts'!V177*'2. Annual Costs of Staff Posts'!W177*K177,0)</f>
        <v>0</v>
      </c>
      <c r="Z177" s="318"/>
      <c r="AA177" s="314"/>
      <c r="AB177" s="315"/>
      <c r="AC177" s="316">
        <f t="shared" si="21"/>
        <v>0</v>
      </c>
      <c r="AD177" s="317">
        <f>IFERROR('1. Staff Posts and Salaries'!N176*(1+SUM(P177))*(1+SUM(U177))*(1+SUM(Z177))/12*'2. Annual Costs of Staff Posts'!AA177*'2. Annual Costs of Staff Posts'!AB177*K177,0)</f>
        <v>0</v>
      </c>
      <c r="AE177" s="318"/>
      <c r="AF177" s="314"/>
      <c r="AG177" s="315"/>
      <c r="AH177" s="316">
        <f t="shared" si="22"/>
        <v>0</v>
      </c>
      <c r="AI177" s="446">
        <f>IFERROR('1. Staff Posts and Salaries'!N176*(1+SUM(P177))*(1+SUM(U177))*(1+SUM(Z177))*(1+SUM(AE177))/12*'2. Annual Costs of Staff Posts'!AF177*'2. Annual Costs of Staff Posts'!AG177*K177,0)</f>
        <v>0</v>
      </c>
      <c r="AJ177" s="450">
        <f t="shared" si="23"/>
        <v>0</v>
      </c>
      <c r="AK177" s="448">
        <f t="shared" si="24"/>
        <v>0</v>
      </c>
      <c r="AL177" s="252"/>
    </row>
    <row r="178" spans="2:38" s="99" customFormat="1" x14ac:dyDescent="0.25">
      <c r="B178" s="109"/>
      <c r="C178" s="232" t="str">
        <f>IF('1. Staff Posts and Salaries'!C177="","",'1. Staff Posts and Salaries'!C177)</f>
        <v/>
      </c>
      <c r="D178" s="410" t="str">
        <f>IF('1. Staff Posts and Salaries'!D177="","",'1. Staff Posts and Salaries'!D177)</f>
        <v/>
      </c>
      <c r="E178" s="100" t="str">
        <f>IF('1. Staff Posts and Salaries'!E177="","",'1. Staff Posts and Salaries'!E177)</f>
        <v/>
      </c>
      <c r="F178" s="100" t="str">
        <f>IF('1. Staff Posts and Salaries'!F177="","",'1. Staff Posts and Salaries'!F177)</f>
        <v/>
      </c>
      <c r="G178" s="100" t="str">
        <f>IF('1. Staff Posts and Salaries'!G177="","",'1. Staff Posts and Salaries'!G177)</f>
        <v/>
      </c>
      <c r="H178" s="100" t="str">
        <f>IF('1. Staff Posts and Salaries'!H177="","",'1. Staff Posts and Salaries'!H177)</f>
        <v/>
      </c>
      <c r="I178" s="100" t="str">
        <f>IF('1. Staff Posts and Salaries'!I177="","",'1. Staff Posts and Salaries'!I177)</f>
        <v/>
      </c>
      <c r="J178" s="100" t="str">
        <f>IF('1. Staff Posts and Salaries'!J177="","",'1. Staff Posts and Salaries'!J177)</f>
        <v/>
      </c>
      <c r="K178" s="227">
        <f>IF('1. Staff Posts and Salaries'!O177="","",'1. Staff Posts and Salaries'!O177)</f>
        <v>1</v>
      </c>
      <c r="L178" s="314"/>
      <c r="M178" s="315"/>
      <c r="N178" s="316">
        <f t="shared" si="18"/>
        <v>0</v>
      </c>
      <c r="O178" s="317">
        <f>IFERROR('1. Staff Posts and Salaries'!N177/12*'2. Annual Costs of Staff Posts'!L178*'2. Annual Costs of Staff Posts'!M178*K178,0)</f>
        <v>0</v>
      </c>
      <c r="P178" s="318"/>
      <c r="Q178" s="314"/>
      <c r="R178" s="315"/>
      <c r="S178" s="316">
        <f t="shared" si="19"/>
        <v>0</v>
      </c>
      <c r="T178" s="317">
        <f>IFERROR('1. Staff Posts and Salaries'!N177*(1+SUM(P178))/12*'2. Annual Costs of Staff Posts'!Q178*'2. Annual Costs of Staff Posts'!R178*K178,0)</f>
        <v>0</v>
      </c>
      <c r="U178" s="318"/>
      <c r="V178" s="314"/>
      <c r="W178" s="315"/>
      <c r="X178" s="316">
        <f t="shared" si="20"/>
        <v>0</v>
      </c>
      <c r="Y178" s="317">
        <f>IFERROR('1. Staff Posts and Salaries'!N177*(1+SUM(P178))*(1+SUM(U178))/12*'2. Annual Costs of Staff Posts'!V178*'2. Annual Costs of Staff Posts'!W178*K178,0)</f>
        <v>0</v>
      </c>
      <c r="Z178" s="318"/>
      <c r="AA178" s="314"/>
      <c r="AB178" s="315"/>
      <c r="AC178" s="316">
        <f t="shared" si="21"/>
        <v>0</v>
      </c>
      <c r="AD178" s="317">
        <f>IFERROR('1. Staff Posts and Salaries'!N177*(1+SUM(P178))*(1+SUM(U178))*(1+SUM(Z178))/12*'2. Annual Costs of Staff Posts'!AA178*'2. Annual Costs of Staff Posts'!AB178*K178,0)</f>
        <v>0</v>
      </c>
      <c r="AE178" s="318"/>
      <c r="AF178" s="314"/>
      <c r="AG178" s="315"/>
      <c r="AH178" s="316">
        <f t="shared" si="22"/>
        <v>0</v>
      </c>
      <c r="AI178" s="446">
        <f>IFERROR('1. Staff Posts and Salaries'!N177*(1+SUM(P178))*(1+SUM(U178))*(1+SUM(Z178))*(1+SUM(AE178))/12*'2. Annual Costs of Staff Posts'!AF178*'2. Annual Costs of Staff Posts'!AG178*K178,0)</f>
        <v>0</v>
      </c>
      <c r="AJ178" s="450">
        <f t="shared" si="23"/>
        <v>0</v>
      </c>
      <c r="AK178" s="448">
        <f t="shared" si="24"/>
        <v>0</v>
      </c>
      <c r="AL178" s="252"/>
    </row>
    <row r="179" spans="2:38" s="99" customFormat="1" x14ac:dyDescent="0.25">
      <c r="B179" s="109"/>
      <c r="C179" s="232" t="str">
        <f>IF('1. Staff Posts and Salaries'!C178="","",'1. Staff Posts and Salaries'!C178)</f>
        <v/>
      </c>
      <c r="D179" s="410" t="str">
        <f>IF('1. Staff Posts and Salaries'!D178="","",'1. Staff Posts and Salaries'!D178)</f>
        <v/>
      </c>
      <c r="E179" s="100" t="str">
        <f>IF('1. Staff Posts and Salaries'!E178="","",'1. Staff Posts and Salaries'!E178)</f>
        <v/>
      </c>
      <c r="F179" s="100" t="str">
        <f>IF('1. Staff Posts and Salaries'!F178="","",'1. Staff Posts and Salaries'!F178)</f>
        <v/>
      </c>
      <c r="G179" s="100" t="str">
        <f>IF('1. Staff Posts and Salaries'!G178="","",'1. Staff Posts and Salaries'!G178)</f>
        <v/>
      </c>
      <c r="H179" s="100" t="str">
        <f>IF('1. Staff Posts and Salaries'!H178="","",'1. Staff Posts and Salaries'!H178)</f>
        <v/>
      </c>
      <c r="I179" s="100" t="str">
        <f>IF('1. Staff Posts and Salaries'!I178="","",'1. Staff Posts and Salaries'!I178)</f>
        <v/>
      </c>
      <c r="J179" s="100" t="str">
        <f>IF('1. Staff Posts and Salaries'!J178="","",'1. Staff Posts and Salaries'!J178)</f>
        <v/>
      </c>
      <c r="K179" s="227">
        <f>IF('1. Staff Posts and Salaries'!O178="","",'1. Staff Posts and Salaries'!O178)</f>
        <v>1</v>
      </c>
      <c r="L179" s="314"/>
      <c r="M179" s="315"/>
      <c r="N179" s="316">
        <f t="shared" ref="N179:N242" si="25">IFERROR(L179*M179/12,0)</f>
        <v>0</v>
      </c>
      <c r="O179" s="317">
        <f>IFERROR('1. Staff Posts and Salaries'!N178/12*'2. Annual Costs of Staff Posts'!L179*'2. Annual Costs of Staff Posts'!M179*K179,0)</f>
        <v>0</v>
      </c>
      <c r="P179" s="318"/>
      <c r="Q179" s="314"/>
      <c r="R179" s="315"/>
      <c r="S179" s="316">
        <f t="shared" ref="S179:S242" si="26">IFERROR(Q179*R179/12,0)</f>
        <v>0</v>
      </c>
      <c r="T179" s="317">
        <f>IFERROR('1. Staff Posts and Salaries'!N178*(1+SUM(P179))/12*'2. Annual Costs of Staff Posts'!Q179*'2. Annual Costs of Staff Posts'!R179*K179,0)</f>
        <v>0</v>
      </c>
      <c r="U179" s="318"/>
      <c r="V179" s="314"/>
      <c r="W179" s="315"/>
      <c r="X179" s="316">
        <f t="shared" ref="X179:X242" si="27">IFERROR(V179*W179/12,0)</f>
        <v>0</v>
      </c>
      <c r="Y179" s="317">
        <f>IFERROR('1. Staff Posts and Salaries'!N178*(1+SUM(P179))*(1+SUM(U179))/12*'2. Annual Costs of Staff Posts'!V179*'2. Annual Costs of Staff Posts'!W179*K179,0)</f>
        <v>0</v>
      </c>
      <c r="Z179" s="318"/>
      <c r="AA179" s="314"/>
      <c r="AB179" s="315"/>
      <c r="AC179" s="316">
        <f t="shared" ref="AC179:AC242" si="28">IFERROR(AA179*AB179/12,0)</f>
        <v>0</v>
      </c>
      <c r="AD179" s="317">
        <f>IFERROR('1. Staff Posts and Salaries'!N178*(1+SUM(P179))*(1+SUM(U179))*(1+SUM(Z179))/12*'2. Annual Costs of Staff Posts'!AA179*'2. Annual Costs of Staff Posts'!AB179*K179,0)</f>
        <v>0</v>
      </c>
      <c r="AE179" s="318"/>
      <c r="AF179" s="314"/>
      <c r="AG179" s="315"/>
      <c r="AH179" s="316">
        <f t="shared" ref="AH179:AH242" si="29">IFERROR(AF179*AG179/12,0)</f>
        <v>0</v>
      </c>
      <c r="AI179" s="446">
        <f>IFERROR('1. Staff Posts and Salaries'!N178*(1+SUM(P179))*(1+SUM(U179))*(1+SUM(Z179))*(1+SUM(AE179))/12*'2. Annual Costs of Staff Posts'!AF179*'2. Annual Costs of Staff Posts'!AG179*K179,0)</f>
        <v>0</v>
      </c>
      <c r="AJ179" s="450">
        <f t="shared" ref="AJ179:AJ242" si="30">AH179+AC179+X179+S179+N179</f>
        <v>0</v>
      </c>
      <c r="AK179" s="448">
        <f t="shared" ref="AK179:AK242" si="31">AI179+AD179+Y179+T179+O179</f>
        <v>0</v>
      </c>
      <c r="AL179" s="252"/>
    </row>
    <row r="180" spans="2:38" s="99" customFormat="1" x14ac:dyDescent="0.25">
      <c r="B180" s="109"/>
      <c r="C180" s="232" t="str">
        <f>IF('1. Staff Posts and Salaries'!C179="","",'1. Staff Posts and Salaries'!C179)</f>
        <v/>
      </c>
      <c r="D180" s="410" t="str">
        <f>IF('1. Staff Posts and Salaries'!D179="","",'1. Staff Posts and Salaries'!D179)</f>
        <v/>
      </c>
      <c r="E180" s="100" t="str">
        <f>IF('1. Staff Posts and Salaries'!E179="","",'1. Staff Posts and Salaries'!E179)</f>
        <v/>
      </c>
      <c r="F180" s="100" t="str">
        <f>IF('1. Staff Posts and Salaries'!F179="","",'1. Staff Posts and Salaries'!F179)</f>
        <v/>
      </c>
      <c r="G180" s="100" t="str">
        <f>IF('1. Staff Posts and Salaries'!G179="","",'1. Staff Posts and Salaries'!G179)</f>
        <v/>
      </c>
      <c r="H180" s="100" t="str">
        <f>IF('1. Staff Posts and Salaries'!H179="","",'1. Staff Posts and Salaries'!H179)</f>
        <v/>
      </c>
      <c r="I180" s="100" t="str">
        <f>IF('1. Staff Posts and Salaries'!I179="","",'1. Staff Posts and Salaries'!I179)</f>
        <v/>
      </c>
      <c r="J180" s="100" t="str">
        <f>IF('1. Staff Posts and Salaries'!J179="","",'1. Staff Posts and Salaries'!J179)</f>
        <v/>
      </c>
      <c r="K180" s="227">
        <f>IF('1. Staff Posts and Salaries'!O179="","",'1. Staff Posts and Salaries'!O179)</f>
        <v>1</v>
      </c>
      <c r="L180" s="314"/>
      <c r="M180" s="315"/>
      <c r="N180" s="316">
        <f t="shared" si="25"/>
        <v>0</v>
      </c>
      <c r="O180" s="317">
        <f>IFERROR('1. Staff Posts and Salaries'!N179/12*'2. Annual Costs of Staff Posts'!L180*'2. Annual Costs of Staff Posts'!M180*K180,0)</f>
        <v>0</v>
      </c>
      <c r="P180" s="318"/>
      <c r="Q180" s="314"/>
      <c r="R180" s="315"/>
      <c r="S180" s="316">
        <f t="shared" si="26"/>
        <v>0</v>
      </c>
      <c r="T180" s="317">
        <f>IFERROR('1. Staff Posts and Salaries'!N179*(1+SUM(P180))/12*'2. Annual Costs of Staff Posts'!Q180*'2. Annual Costs of Staff Posts'!R180*K180,0)</f>
        <v>0</v>
      </c>
      <c r="U180" s="318"/>
      <c r="V180" s="314"/>
      <c r="W180" s="315"/>
      <c r="X180" s="316">
        <f t="shared" si="27"/>
        <v>0</v>
      </c>
      <c r="Y180" s="317">
        <f>IFERROR('1. Staff Posts and Salaries'!N179*(1+SUM(P180))*(1+SUM(U180))/12*'2. Annual Costs of Staff Posts'!V180*'2. Annual Costs of Staff Posts'!W180*K180,0)</f>
        <v>0</v>
      </c>
      <c r="Z180" s="318"/>
      <c r="AA180" s="314"/>
      <c r="AB180" s="315"/>
      <c r="AC180" s="316">
        <f t="shared" si="28"/>
        <v>0</v>
      </c>
      <c r="AD180" s="317">
        <f>IFERROR('1. Staff Posts and Salaries'!N179*(1+SUM(P180))*(1+SUM(U180))*(1+SUM(Z180))/12*'2. Annual Costs of Staff Posts'!AA180*'2. Annual Costs of Staff Posts'!AB180*K180,0)</f>
        <v>0</v>
      </c>
      <c r="AE180" s="318"/>
      <c r="AF180" s="314"/>
      <c r="AG180" s="315"/>
      <c r="AH180" s="316">
        <f t="shared" si="29"/>
        <v>0</v>
      </c>
      <c r="AI180" s="446">
        <f>IFERROR('1. Staff Posts and Salaries'!N179*(1+SUM(P180))*(1+SUM(U180))*(1+SUM(Z180))*(1+SUM(AE180))/12*'2. Annual Costs of Staff Posts'!AF180*'2. Annual Costs of Staff Posts'!AG180*K180,0)</f>
        <v>0</v>
      </c>
      <c r="AJ180" s="450">
        <f t="shared" si="30"/>
        <v>0</v>
      </c>
      <c r="AK180" s="448">
        <f t="shared" si="31"/>
        <v>0</v>
      </c>
      <c r="AL180" s="252"/>
    </row>
    <row r="181" spans="2:38" s="99" customFormat="1" x14ac:dyDescent="0.25">
      <c r="B181" s="109"/>
      <c r="C181" s="232" t="str">
        <f>IF('1. Staff Posts and Salaries'!C180="","",'1. Staff Posts and Salaries'!C180)</f>
        <v/>
      </c>
      <c r="D181" s="410" t="str">
        <f>IF('1. Staff Posts and Salaries'!D180="","",'1. Staff Posts and Salaries'!D180)</f>
        <v/>
      </c>
      <c r="E181" s="100" t="str">
        <f>IF('1. Staff Posts and Salaries'!E180="","",'1. Staff Posts and Salaries'!E180)</f>
        <v/>
      </c>
      <c r="F181" s="100" t="str">
        <f>IF('1. Staff Posts and Salaries'!F180="","",'1. Staff Posts and Salaries'!F180)</f>
        <v/>
      </c>
      <c r="G181" s="100" t="str">
        <f>IF('1. Staff Posts and Salaries'!G180="","",'1. Staff Posts and Salaries'!G180)</f>
        <v/>
      </c>
      <c r="H181" s="100" t="str">
        <f>IF('1. Staff Posts and Salaries'!H180="","",'1. Staff Posts and Salaries'!H180)</f>
        <v/>
      </c>
      <c r="I181" s="100" t="str">
        <f>IF('1. Staff Posts and Salaries'!I180="","",'1. Staff Posts and Salaries'!I180)</f>
        <v/>
      </c>
      <c r="J181" s="100" t="str">
        <f>IF('1. Staff Posts and Salaries'!J180="","",'1. Staff Posts and Salaries'!J180)</f>
        <v/>
      </c>
      <c r="K181" s="227">
        <f>IF('1. Staff Posts and Salaries'!O180="","",'1. Staff Posts and Salaries'!O180)</f>
        <v>1</v>
      </c>
      <c r="L181" s="314"/>
      <c r="M181" s="315"/>
      <c r="N181" s="316">
        <f t="shared" si="25"/>
        <v>0</v>
      </c>
      <c r="O181" s="317">
        <f>IFERROR('1. Staff Posts and Salaries'!N180/12*'2. Annual Costs of Staff Posts'!L181*'2. Annual Costs of Staff Posts'!M181*K181,0)</f>
        <v>0</v>
      </c>
      <c r="P181" s="318"/>
      <c r="Q181" s="314"/>
      <c r="R181" s="315"/>
      <c r="S181" s="316">
        <f t="shared" si="26"/>
        <v>0</v>
      </c>
      <c r="T181" s="317">
        <f>IFERROR('1. Staff Posts and Salaries'!N180*(1+SUM(P181))/12*'2. Annual Costs of Staff Posts'!Q181*'2. Annual Costs of Staff Posts'!R181*K181,0)</f>
        <v>0</v>
      </c>
      <c r="U181" s="318"/>
      <c r="V181" s="314"/>
      <c r="W181" s="315"/>
      <c r="X181" s="316">
        <f t="shared" si="27"/>
        <v>0</v>
      </c>
      <c r="Y181" s="317">
        <f>IFERROR('1. Staff Posts and Salaries'!N180*(1+SUM(P181))*(1+SUM(U181))/12*'2. Annual Costs of Staff Posts'!V181*'2. Annual Costs of Staff Posts'!W181*K181,0)</f>
        <v>0</v>
      </c>
      <c r="Z181" s="318"/>
      <c r="AA181" s="314"/>
      <c r="AB181" s="315"/>
      <c r="AC181" s="316">
        <f t="shared" si="28"/>
        <v>0</v>
      </c>
      <c r="AD181" s="317">
        <f>IFERROR('1. Staff Posts and Salaries'!N180*(1+SUM(P181))*(1+SUM(U181))*(1+SUM(Z181))/12*'2. Annual Costs of Staff Posts'!AA181*'2. Annual Costs of Staff Posts'!AB181*K181,0)</f>
        <v>0</v>
      </c>
      <c r="AE181" s="318"/>
      <c r="AF181" s="314"/>
      <c r="AG181" s="315"/>
      <c r="AH181" s="316">
        <f t="shared" si="29"/>
        <v>0</v>
      </c>
      <c r="AI181" s="446">
        <f>IFERROR('1. Staff Posts and Salaries'!N180*(1+SUM(P181))*(1+SUM(U181))*(1+SUM(Z181))*(1+SUM(AE181))/12*'2. Annual Costs of Staff Posts'!AF181*'2. Annual Costs of Staff Posts'!AG181*K181,0)</f>
        <v>0</v>
      </c>
      <c r="AJ181" s="450">
        <f t="shared" si="30"/>
        <v>0</v>
      </c>
      <c r="AK181" s="448">
        <f t="shared" si="31"/>
        <v>0</v>
      </c>
      <c r="AL181" s="252"/>
    </row>
    <row r="182" spans="2:38" s="99" customFormat="1" x14ac:dyDescent="0.25">
      <c r="B182" s="109"/>
      <c r="C182" s="232" t="str">
        <f>IF('1. Staff Posts and Salaries'!C181="","",'1. Staff Posts and Salaries'!C181)</f>
        <v/>
      </c>
      <c r="D182" s="410" t="str">
        <f>IF('1. Staff Posts and Salaries'!D181="","",'1. Staff Posts and Salaries'!D181)</f>
        <v/>
      </c>
      <c r="E182" s="100" t="str">
        <f>IF('1. Staff Posts and Salaries'!E181="","",'1. Staff Posts and Salaries'!E181)</f>
        <v/>
      </c>
      <c r="F182" s="100" t="str">
        <f>IF('1. Staff Posts and Salaries'!F181="","",'1. Staff Posts and Salaries'!F181)</f>
        <v/>
      </c>
      <c r="G182" s="100" t="str">
        <f>IF('1. Staff Posts and Salaries'!G181="","",'1. Staff Posts and Salaries'!G181)</f>
        <v/>
      </c>
      <c r="H182" s="100" t="str">
        <f>IF('1. Staff Posts and Salaries'!H181="","",'1. Staff Posts and Salaries'!H181)</f>
        <v/>
      </c>
      <c r="I182" s="100" t="str">
        <f>IF('1. Staff Posts and Salaries'!I181="","",'1. Staff Posts and Salaries'!I181)</f>
        <v/>
      </c>
      <c r="J182" s="100" t="str">
        <f>IF('1. Staff Posts and Salaries'!J181="","",'1. Staff Posts and Salaries'!J181)</f>
        <v/>
      </c>
      <c r="K182" s="227">
        <f>IF('1. Staff Posts and Salaries'!O181="","",'1. Staff Posts and Salaries'!O181)</f>
        <v>1</v>
      </c>
      <c r="L182" s="314"/>
      <c r="M182" s="315"/>
      <c r="N182" s="316">
        <f t="shared" si="25"/>
        <v>0</v>
      </c>
      <c r="O182" s="317">
        <f>IFERROR('1. Staff Posts and Salaries'!N181/12*'2. Annual Costs of Staff Posts'!L182*'2. Annual Costs of Staff Posts'!M182*K182,0)</f>
        <v>0</v>
      </c>
      <c r="P182" s="318"/>
      <c r="Q182" s="314"/>
      <c r="R182" s="315"/>
      <c r="S182" s="316">
        <f t="shared" si="26"/>
        <v>0</v>
      </c>
      <c r="T182" s="317">
        <f>IFERROR('1. Staff Posts and Salaries'!N181*(1+SUM(P182))/12*'2. Annual Costs of Staff Posts'!Q182*'2. Annual Costs of Staff Posts'!R182*K182,0)</f>
        <v>0</v>
      </c>
      <c r="U182" s="318"/>
      <c r="V182" s="314"/>
      <c r="W182" s="315"/>
      <c r="X182" s="316">
        <f t="shared" si="27"/>
        <v>0</v>
      </c>
      <c r="Y182" s="317">
        <f>IFERROR('1. Staff Posts and Salaries'!N181*(1+SUM(P182))*(1+SUM(U182))/12*'2. Annual Costs of Staff Posts'!V182*'2. Annual Costs of Staff Posts'!W182*K182,0)</f>
        <v>0</v>
      </c>
      <c r="Z182" s="318"/>
      <c r="AA182" s="314"/>
      <c r="AB182" s="315"/>
      <c r="AC182" s="316">
        <f t="shared" si="28"/>
        <v>0</v>
      </c>
      <c r="AD182" s="317">
        <f>IFERROR('1. Staff Posts and Salaries'!N181*(1+SUM(P182))*(1+SUM(U182))*(1+SUM(Z182))/12*'2. Annual Costs of Staff Posts'!AA182*'2. Annual Costs of Staff Posts'!AB182*K182,0)</f>
        <v>0</v>
      </c>
      <c r="AE182" s="318"/>
      <c r="AF182" s="314"/>
      <c r="AG182" s="315"/>
      <c r="AH182" s="316">
        <f t="shared" si="29"/>
        <v>0</v>
      </c>
      <c r="AI182" s="446">
        <f>IFERROR('1. Staff Posts and Salaries'!N181*(1+SUM(P182))*(1+SUM(U182))*(1+SUM(Z182))*(1+SUM(AE182))/12*'2. Annual Costs of Staff Posts'!AF182*'2. Annual Costs of Staff Posts'!AG182*K182,0)</f>
        <v>0</v>
      </c>
      <c r="AJ182" s="450">
        <f t="shared" si="30"/>
        <v>0</v>
      </c>
      <c r="AK182" s="448">
        <f t="shared" si="31"/>
        <v>0</v>
      </c>
      <c r="AL182" s="252"/>
    </row>
    <row r="183" spans="2:38" s="99" customFormat="1" x14ac:dyDescent="0.25">
      <c r="B183" s="109"/>
      <c r="C183" s="232" t="str">
        <f>IF('1. Staff Posts and Salaries'!C182="","",'1. Staff Posts and Salaries'!C182)</f>
        <v/>
      </c>
      <c r="D183" s="410" t="str">
        <f>IF('1. Staff Posts and Salaries'!D182="","",'1. Staff Posts and Salaries'!D182)</f>
        <v/>
      </c>
      <c r="E183" s="100" t="str">
        <f>IF('1. Staff Posts and Salaries'!E182="","",'1. Staff Posts and Salaries'!E182)</f>
        <v/>
      </c>
      <c r="F183" s="100" t="str">
        <f>IF('1. Staff Posts and Salaries'!F182="","",'1. Staff Posts and Salaries'!F182)</f>
        <v/>
      </c>
      <c r="G183" s="100" t="str">
        <f>IF('1. Staff Posts and Salaries'!G182="","",'1. Staff Posts and Salaries'!G182)</f>
        <v/>
      </c>
      <c r="H183" s="100" t="str">
        <f>IF('1. Staff Posts and Salaries'!H182="","",'1. Staff Posts and Salaries'!H182)</f>
        <v/>
      </c>
      <c r="I183" s="100" t="str">
        <f>IF('1. Staff Posts and Salaries'!I182="","",'1. Staff Posts and Salaries'!I182)</f>
        <v/>
      </c>
      <c r="J183" s="100" t="str">
        <f>IF('1. Staff Posts and Salaries'!J182="","",'1. Staff Posts and Salaries'!J182)</f>
        <v/>
      </c>
      <c r="K183" s="227">
        <f>IF('1. Staff Posts and Salaries'!O182="","",'1. Staff Posts and Salaries'!O182)</f>
        <v>1</v>
      </c>
      <c r="L183" s="314"/>
      <c r="M183" s="315"/>
      <c r="N183" s="316">
        <f t="shared" si="25"/>
        <v>0</v>
      </c>
      <c r="O183" s="317">
        <f>IFERROR('1. Staff Posts and Salaries'!N182/12*'2. Annual Costs of Staff Posts'!L183*'2. Annual Costs of Staff Posts'!M183*K183,0)</f>
        <v>0</v>
      </c>
      <c r="P183" s="318"/>
      <c r="Q183" s="314"/>
      <c r="R183" s="315"/>
      <c r="S183" s="316">
        <f t="shared" si="26"/>
        <v>0</v>
      </c>
      <c r="T183" s="317">
        <f>IFERROR('1. Staff Posts and Salaries'!N182*(1+SUM(P183))/12*'2. Annual Costs of Staff Posts'!Q183*'2. Annual Costs of Staff Posts'!R183*K183,0)</f>
        <v>0</v>
      </c>
      <c r="U183" s="318"/>
      <c r="V183" s="314"/>
      <c r="W183" s="315"/>
      <c r="X183" s="316">
        <f t="shared" si="27"/>
        <v>0</v>
      </c>
      <c r="Y183" s="317">
        <f>IFERROR('1. Staff Posts and Salaries'!N182*(1+SUM(P183))*(1+SUM(U183))/12*'2. Annual Costs of Staff Posts'!V183*'2. Annual Costs of Staff Posts'!W183*K183,0)</f>
        <v>0</v>
      </c>
      <c r="Z183" s="318"/>
      <c r="AA183" s="314"/>
      <c r="AB183" s="315"/>
      <c r="AC183" s="316">
        <f t="shared" si="28"/>
        <v>0</v>
      </c>
      <c r="AD183" s="317">
        <f>IFERROR('1. Staff Posts and Salaries'!N182*(1+SUM(P183))*(1+SUM(U183))*(1+SUM(Z183))/12*'2. Annual Costs of Staff Posts'!AA183*'2. Annual Costs of Staff Posts'!AB183*K183,0)</f>
        <v>0</v>
      </c>
      <c r="AE183" s="318"/>
      <c r="AF183" s="314"/>
      <c r="AG183" s="315"/>
      <c r="AH183" s="316">
        <f t="shared" si="29"/>
        <v>0</v>
      </c>
      <c r="AI183" s="446">
        <f>IFERROR('1. Staff Posts and Salaries'!N182*(1+SUM(P183))*(1+SUM(U183))*(1+SUM(Z183))*(1+SUM(AE183))/12*'2. Annual Costs of Staff Posts'!AF183*'2. Annual Costs of Staff Posts'!AG183*K183,0)</f>
        <v>0</v>
      </c>
      <c r="AJ183" s="450">
        <f t="shared" si="30"/>
        <v>0</v>
      </c>
      <c r="AK183" s="448">
        <f t="shared" si="31"/>
        <v>0</v>
      </c>
      <c r="AL183" s="252"/>
    </row>
    <row r="184" spans="2:38" s="99" customFormat="1" x14ac:dyDescent="0.25">
      <c r="B184" s="109"/>
      <c r="C184" s="232" t="str">
        <f>IF('1. Staff Posts and Salaries'!C183="","",'1. Staff Posts and Salaries'!C183)</f>
        <v/>
      </c>
      <c r="D184" s="410" t="str">
        <f>IF('1. Staff Posts and Salaries'!D183="","",'1. Staff Posts and Salaries'!D183)</f>
        <v/>
      </c>
      <c r="E184" s="100" t="str">
        <f>IF('1. Staff Posts and Salaries'!E183="","",'1. Staff Posts and Salaries'!E183)</f>
        <v/>
      </c>
      <c r="F184" s="100" t="str">
        <f>IF('1. Staff Posts and Salaries'!F183="","",'1. Staff Posts and Salaries'!F183)</f>
        <v/>
      </c>
      <c r="G184" s="100" t="str">
        <f>IF('1. Staff Posts and Salaries'!G183="","",'1. Staff Posts and Salaries'!G183)</f>
        <v/>
      </c>
      <c r="H184" s="100" t="str">
        <f>IF('1. Staff Posts and Salaries'!H183="","",'1. Staff Posts and Salaries'!H183)</f>
        <v/>
      </c>
      <c r="I184" s="100" t="str">
        <f>IF('1. Staff Posts and Salaries'!I183="","",'1. Staff Posts and Salaries'!I183)</f>
        <v/>
      </c>
      <c r="J184" s="100" t="str">
        <f>IF('1. Staff Posts and Salaries'!J183="","",'1. Staff Posts and Salaries'!J183)</f>
        <v/>
      </c>
      <c r="K184" s="227">
        <f>IF('1. Staff Posts and Salaries'!O183="","",'1. Staff Posts and Salaries'!O183)</f>
        <v>1</v>
      </c>
      <c r="L184" s="314"/>
      <c r="M184" s="315"/>
      <c r="N184" s="316">
        <f t="shared" si="25"/>
        <v>0</v>
      </c>
      <c r="O184" s="317">
        <f>IFERROR('1. Staff Posts and Salaries'!N183/12*'2. Annual Costs of Staff Posts'!L184*'2. Annual Costs of Staff Posts'!M184*K184,0)</f>
        <v>0</v>
      </c>
      <c r="P184" s="318"/>
      <c r="Q184" s="314"/>
      <c r="R184" s="315"/>
      <c r="S184" s="316">
        <f t="shared" si="26"/>
        <v>0</v>
      </c>
      <c r="T184" s="317">
        <f>IFERROR('1. Staff Posts and Salaries'!N183*(1+SUM(P184))/12*'2. Annual Costs of Staff Posts'!Q184*'2. Annual Costs of Staff Posts'!R184*K184,0)</f>
        <v>0</v>
      </c>
      <c r="U184" s="318"/>
      <c r="V184" s="314"/>
      <c r="W184" s="315"/>
      <c r="X184" s="316">
        <f t="shared" si="27"/>
        <v>0</v>
      </c>
      <c r="Y184" s="317">
        <f>IFERROR('1. Staff Posts and Salaries'!N183*(1+SUM(P184))*(1+SUM(U184))/12*'2. Annual Costs of Staff Posts'!V184*'2. Annual Costs of Staff Posts'!W184*K184,0)</f>
        <v>0</v>
      </c>
      <c r="Z184" s="318"/>
      <c r="AA184" s="314"/>
      <c r="AB184" s="315"/>
      <c r="AC184" s="316">
        <f t="shared" si="28"/>
        <v>0</v>
      </c>
      <c r="AD184" s="317">
        <f>IFERROR('1. Staff Posts and Salaries'!N183*(1+SUM(P184))*(1+SUM(U184))*(1+SUM(Z184))/12*'2. Annual Costs of Staff Posts'!AA184*'2. Annual Costs of Staff Posts'!AB184*K184,0)</f>
        <v>0</v>
      </c>
      <c r="AE184" s="318"/>
      <c r="AF184" s="314"/>
      <c r="AG184" s="315"/>
      <c r="AH184" s="316">
        <f t="shared" si="29"/>
        <v>0</v>
      </c>
      <c r="AI184" s="446">
        <f>IFERROR('1. Staff Posts and Salaries'!N183*(1+SUM(P184))*(1+SUM(U184))*(1+SUM(Z184))*(1+SUM(AE184))/12*'2. Annual Costs of Staff Posts'!AF184*'2. Annual Costs of Staff Posts'!AG184*K184,0)</f>
        <v>0</v>
      </c>
      <c r="AJ184" s="450">
        <f t="shared" si="30"/>
        <v>0</v>
      </c>
      <c r="AK184" s="448">
        <f t="shared" si="31"/>
        <v>0</v>
      </c>
      <c r="AL184" s="252"/>
    </row>
    <row r="185" spans="2:38" s="99" customFormat="1" x14ac:dyDescent="0.25">
      <c r="B185" s="109"/>
      <c r="C185" s="232" t="str">
        <f>IF('1. Staff Posts and Salaries'!C184="","",'1. Staff Posts and Salaries'!C184)</f>
        <v/>
      </c>
      <c r="D185" s="410" t="str">
        <f>IF('1. Staff Posts and Salaries'!D184="","",'1. Staff Posts and Salaries'!D184)</f>
        <v/>
      </c>
      <c r="E185" s="100" t="str">
        <f>IF('1. Staff Posts and Salaries'!E184="","",'1. Staff Posts and Salaries'!E184)</f>
        <v/>
      </c>
      <c r="F185" s="100" t="str">
        <f>IF('1. Staff Posts and Salaries'!F184="","",'1. Staff Posts and Salaries'!F184)</f>
        <v/>
      </c>
      <c r="G185" s="100" t="str">
        <f>IF('1. Staff Posts and Salaries'!G184="","",'1. Staff Posts and Salaries'!G184)</f>
        <v/>
      </c>
      <c r="H185" s="100" t="str">
        <f>IF('1. Staff Posts and Salaries'!H184="","",'1. Staff Posts and Salaries'!H184)</f>
        <v/>
      </c>
      <c r="I185" s="100" t="str">
        <f>IF('1. Staff Posts and Salaries'!I184="","",'1. Staff Posts and Salaries'!I184)</f>
        <v/>
      </c>
      <c r="J185" s="100" t="str">
        <f>IF('1. Staff Posts and Salaries'!J184="","",'1. Staff Posts and Salaries'!J184)</f>
        <v/>
      </c>
      <c r="K185" s="227">
        <f>IF('1. Staff Posts and Salaries'!O184="","",'1. Staff Posts and Salaries'!O184)</f>
        <v>1</v>
      </c>
      <c r="L185" s="314"/>
      <c r="M185" s="315"/>
      <c r="N185" s="316">
        <f t="shared" si="25"/>
        <v>0</v>
      </c>
      <c r="O185" s="317">
        <f>IFERROR('1. Staff Posts and Salaries'!N184/12*'2. Annual Costs of Staff Posts'!L185*'2. Annual Costs of Staff Posts'!M185*K185,0)</f>
        <v>0</v>
      </c>
      <c r="P185" s="318"/>
      <c r="Q185" s="314"/>
      <c r="R185" s="315"/>
      <c r="S185" s="316">
        <f t="shared" si="26"/>
        <v>0</v>
      </c>
      <c r="T185" s="317">
        <f>IFERROR('1. Staff Posts and Salaries'!N184*(1+SUM(P185))/12*'2. Annual Costs of Staff Posts'!Q185*'2. Annual Costs of Staff Posts'!R185*K185,0)</f>
        <v>0</v>
      </c>
      <c r="U185" s="318"/>
      <c r="V185" s="314"/>
      <c r="W185" s="315"/>
      <c r="X185" s="316">
        <f t="shared" si="27"/>
        <v>0</v>
      </c>
      <c r="Y185" s="317">
        <f>IFERROR('1. Staff Posts and Salaries'!N184*(1+SUM(P185))*(1+SUM(U185))/12*'2. Annual Costs of Staff Posts'!V185*'2. Annual Costs of Staff Posts'!W185*K185,0)</f>
        <v>0</v>
      </c>
      <c r="Z185" s="318"/>
      <c r="AA185" s="314"/>
      <c r="AB185" s="315"/>
      <c r="AC185" s="316">
        <f t="shared" si="28"/>
        <v>0</v>
      </c>
      <c r="AD185" s="317">
        <f>IFERROR('1. Staff Posts and Salaries'!N184*(1+SUM(P185))*(1+SUM(U185))*(1+SUM(Z185))/12*'2. Annual Costs of Staff Posts'!AA185*'2. Annual Costs of Staff Posts'!AB185*K185,0)</f>
        <v>0</v>
      </c>
      <c r="AE185" s="318"/>
      <c r="AF185" s="314"/>
      <c r="AG185" s="315"/>
      <c r="AH185" s="316">
        <f t="shared" si="29"/>
        <v>0</v>
      </c>
      <c r="AI185" s="446">
        <f>IFERROR('1. Staff Posts and Salaries'!N184*(1+SUM(P185))*(1+SUM(U185))*(1+SUM(Z185))*(1+SUM(AE185))/12*'2. Annual Costs of Staff Posts'!AF185*'2. Annual Costs of Staff Posts'!AG185*K185,0)</f>
        <v>0</v>
      </c>
      <c r="AJ185" s="450">
        <f t="shared" si="30"/>
        <v>0</v>
      </c>
      <c r="AK185" s="448">
        <f t="shared" si="31"/>
        <v>0</v>
      </c>
      <c r="AL185" s="252"/>
    </row>
    <row r="186" spans="2:38" s="99" customFormat="1" x14ac:dyDescent="0.25">
      <c r="B186" s="109"/>
      <c r="C186" s="232" t="str">
        <f>IF('1. Staff Posts and Salaries'!C185="","",'1. Staff Posts and Salaries'!C185)</f>
        <v/>
      </c>
      <c r="D186" s="410" t="str">
        <f>IF('1. Staff Posts and Salaries'!D185="","",'1. Staff Posts and Salaries'!D185)</f>
        <v/>
      </c>
      <c r="E186" s="100" t="str">
        <f>IF('1. Staff Posts and Salaries'!E185="","",'1. Staff Posts and Salaries'!E185)</f>
        <v/>
      </c>
      <c r="F186" s="100" t="str">
        <f>IF('1. Staff Posts and Salaries'!F185="","",'1. Staff Posts and Salaries'!F185)</f>
        <v/>
      </c>
      <c r="G186" s="100" t="str">
        <f>IF('1. Staff Posts and Salaries'!G185="","",'1. Staff Posts and Salaries'!G185)</f>
        <v/>
      </c>
      <c r="H186" s="100" t="str">
        <f>IF('1. Staff Posts and Salaries'!H185="","",'1. Staff Posts and Salaries'!H185)</f>
        <v/>
      </c>
      <c r="I186" s="100" t="str">
        <f>IF('1. Staff Posts and Salaries'!I185="","",'1. Staff Posts and Salaries'!I185)</f>
        <v/>
      </c>
      <c r="J186" s="100" t="str">
        <f>IF('1. Staff Posts and Salaries'!J185="","",'1. Staff Posts and Salaries'!J185)</f>
        <v/>
      </c>
      <c r="K186" s="227">
        <f>IF('1. Staff Posts and Salaries'!O185="","",'1. Staff Posts and Salaries'!O185)</f>
        <v>1</v>
      </c>
      <c r="L186" s="314"/>
      <c r="M186" s="315"/>
      <c r="N186" s="316">
        <f t="shared" si="25"/>
        <v>0</v>
      </c>
      <c r="O186" s="317">
        <f>IFERROR('1. Staff Posts and Salaries'!N185/12*'2. Annual Costs of Staff Posts'!L186*'2. Annual Costs of Staff Posts'!M186*K186,0)</f>
        <v>0</v>
      </c>
      <c r="P186" s="318"/>
      <c r="Q186" s="314"/>
      <c r="R186" s="315"/>
      <c r="S186" s="316">
        <f t="shared" si="26"/>
        <v>0</v>
      </c>
      <c r="T186" s="317">
        <f>IFERROR('1. Staff Posts and Salaries'!N185*(1+SUM(P186))/12*'2. Annual Costs of Staff Posts'!Q186*'2. Annual Costs of Staff Posts'!R186*K186,0)</f>
        <v>0</v>
      </c>
      <c r="U186" s="318"/>
      <c r="V186" s="314"/>
      <c r="W186" s="315"/>
      <c r="X186" s="316">
        <f t="shared" si="27"/>
        <v>0</v>
      </c>
      <c r="Y186" s="317">
        <f>IFERROR('1. Staff Posts and Salaries'!N185*(1+SUM(P186))*(1+SUM(U186))/12*'2. Annual Costs of Staff Posts'!V186*'2. Annual Costs of Staff Posts'!W186*K186,0)</f>
        <v>0</v>
      </c>
      <c r="Z186" s="318"/>
      <c r="AA186" s="314"/>
      <c r="AB186" s="315"/>
      <c r="AC186" s="316">
        <f t="shared" si="28"/>
        <v>0</v>
      </c>
      <c r="AD186" s="317">
        <f>IFERROR('1. Staff Posts and Salaries'!N185*(1+SUM(P186))*(1+SUM(U186))*(1+SUM(Z186))/12*'2. Annual Costs of Staff Posts'!AA186*'2. Annual Costs of Staff Posts'!AB186*K186,0)</f>
        <v>0</v>
      </c>
      <c r="AE186" s="318"/>
      <c r="AF186" s="314"/>
      <c r="AG186" s="315"/>
      <c r="AH186" s="316">
        <f t="shared" si="29"/>
        <v>0</v>
      </c>
      <c r="AI186" s="446">
        <f>IFERROR('1. Staff Posts and Salaries'!N185*(1+SUM(P186))*(1+SUM(U186))*(1+SUM(Z186))*(1+SUM(AE186))/12*'2. Annual Costs of Staff Posts'!AF186*'2. Annual Costs of Staff Posts'!AG186*K186,0)</f>
        <v>0</v>
      </c>
      <c r="AJ186" s="450">
        <f t="shared" si="30"/>
        <v>0</v>
      </c>
      <c r="AK186" s="448">
        <f t="shared" si="31"/>
        <v>0</v>
      </c>
      <c r="AL186" s="252"/>
    </row>
    <row r="187" spans="2:38" s="99" customFormat="1" x14ac:dyDescent="0.25">
      <c r="B187" s="109"/>
      <c r="C187" s="232" t="str">
        <f>IF('1. Staff Posts and Salaries'!C186="","",'1. Staff Posts and Salaries'!C186)</f>
        <v/>
      </c>
      <c r="D187" s="410" t="str">
        <f>IF('1. Staff Posts and Salaries'!D186="","",'1. Staff Posts and Salaries'!D186)</f>
        <v/>
      </c>
      <c r="E187" s="100" t="str">
        <f>IF('1. Staff Posts and Salaries'!E186="","",'1. Staff Posts and Salaries'!E186)</f>
        <v/>
      </c>
      <c r="F187" s="100" t="str">
        <f>IF('1. Staff Posts and Salaries'!F186="","",'1. Staff Posts and Salaries'!F186)</f>
        <v/>
      </c>
      <c r="G187" s="100" t="str">
        <f>IF('1. Staff Posts and Salaries'!G186="","",'1. Staff Posts and Salaries'!G186)</f>
        <v/>
      </c>
      <c r="H187" s="100" t="str">
        <f>IF('1. Staff Posts and Salaries'!H186="","",'1. Staff Posts and Salaries'!H186)</f>
        <v/>
      </c>
      <c r="I187" s="100" t="str">
        <f>IF('1. Staff Posts and Salaries'!I186="","",'1. Staff Posts and Salaries'!I186)</f>
        <v/>
      </c>
      <c r="J187" s="100" t="str">
        <f>IF('1. Staff Posts and Salaries'!J186="","",'1. Staff Posts and Salaries'!J186)</f>
        <v/>
      </c>
      <c r="K187" s="227">
        <f>IF('1. Staff Posts and Salaries'!O186="","",'1. Staff Posts and Salaries'!O186)</f>
        <v>1</v>
      </c>
      <c r="L187" s="314"/>
      <c r="M187" s="315"/>
      <c r="N187" s="316">
        <f t="shared" si="25"/>
        <v>0</v>
      </c>
      <c r="O187" s="317">
        <f>IFERROR('1. Staff Posts and Salaries'!N186/12*'2. Annual Costs of Staff Posts'!L187*'2. Annual Costs of Staff Posts'!M187*K187,0)</f>
        <v>0</v>
      </c>
      <c r="P187" s="318"/>
      <c r="Q187" s="314"/>
      <c r="R187" s="315"/>
      <c r="S187" s="316">
        <f t="shared" si="26"/>
        <v>0</v>
      </c>
      <c r="T187" s="317">
        <f>IFERROR('1. Staff Posts and Salaries'!N186*(1+SUM(P187))/12*'2. Annual Costs of Staff Posts'!Q187*'2. Annual Costs of Staff Posts'!R187*K187,0)</f>
        <v>0</v>
      </c>
      <c r="U187" s="318"/>
      <c r="V187" s="314"/>
      <c r="W187" s="315"/>
      <c r="X187" s="316">
        <f t="shared" si="27"/>
        <v>0</v>
      </c>
      <c r="Y187" s="317">
        <f>IFERROR('1. Staff Posts and Salaries'!N186*(1+SUM(P187))*(1+SUM(U187))/12*'2. Annual Costs of Staff Posts'!V187*'2. Annual Costs of Staff Posts'!W187*K187,0)</f>
        <v>0</v>
      </c>
      <c r="Z187" s="318"/>
      <c r="AA187" s="314"/>
      <c r="AB187" s="315"/>
      <c r="AC187" s="316">
        <f t="shared" si="28"/>
        <v>0</v>
      </c>
      <c r="AD187" s="317">
        <f>IFERROR('1. Staff Posts and Salaries'!N186*(1+SUM(P187))*(1+SUM(U187))*(1+SUM(Z187))/12*'2. Annual Costs of Staff Posts'!AA187*'2. Annual Costs of Staff Posts'!AB187*K187,0)</f>
        <v>0</v>
      </c>
      <c r="AE187" s="318"/>
      <c r="AF187" s="314"/>
      <c r="AG187" s="315"/>
      <c r="AH187" s="316">
        <f t="shared" si="29"/>
        <v>0</v>
      </c>
      <c r="AI187" s="446">
        <f>IFERROR('1. Staff Posts and Salaries'!N186*(1+SUM(P187))*(1+SUM(U187))*(1+SUM(Z187))*(1+SUM(AE187))/12*'2. Annual Costs of Staff Posts'!AF187*'2. Annual Costs of Staff Posts'!AG187*K187,0)</f>
        <v>0</v>
      </c>
      <c r="AJ187" s="450">
        <f t="shared" si="30"/>
        <v>0</v>
      </c>
      <c r="AK187" s="448">
        <f t="shared" si="31"/>
        <v>0</v>
      </c>
      <c r="AL187" s="252"/>
    </row>
    <row r="188" spans="2:38" s="99" customFormat="1" x14ac:dyDescent="0.25">
      <c r="B188" s="109"/>
      <c r="C188" s="232" t="str">
        <f>IF('1. Staff Posts and Salaries'!C187="","",'1. Staff Posts and Salaries'!C187)</f>
        <v/>
      </c>
      <c r="D188" s="410" t="str">
        <f>IF('1. Staff Posts and Salaries'!D187="","",'1. Staff Posts and Salaries'!D187)</f>
        <v/>
      </c>
      <c r="E188" s="100" t="str">
        <f>IF('1. Staff Posts and Salaries'!E187="","",'1. Staff Posts and Salaries'!E187)</f>
        <v/>
      </c>
      <c r="F188" s="100" t="str">
        <f>IF('1. Staff Posts and Salaries'!F187="","",'1. Staff Posts and Salaries'!F187)</f>
        <v/>
      </c>
      <c r="G188" s="100" t="str">
        <f>IF('1. Staff Posts and Salaries'!G187="","",'1. Staff Posts and Salaries'!G187)</f>
        <v/>
      </c>
      <c r="H188" s="100" t="str">
        <f>IF('1. Staff Posts and Salaries'!H187="","",'1. Staff Posts and Salaries'!H187)</f>
        <v/>
      </c>
      <c r="I188" s="100" t="str">
        <f>IF('1. Staff Posts and Salaries'!I187="","",'1. Staff Posts and Salaries'!I187)</f>
        <v/>
      </c>
      <c r="J188" s="100" t="str">
        <f>IF('1. Staff Posts and Salaries'!J187="","",'1. Staff Posts and Salaries'!J187)</f>
        <v/>
      </c>
      <c r="K188" s="227">
        <f>IF('1. Staff Posts and Salaries'!O187="","",'1. Staff Posts and Salaries'!O187)</f>
        <v>1</v>
      </c>
      <c r="L188" s="314"/>
      <c r="M188" s="315"/>
      <c r="N188" s="316">
        <f t="shared" si="25"/>
        <v>0</v>
      </c>
      <c r="O188" s="317">
        <f>IFERROR('1. Staff Posts and Salaries'!N187/12*'2. Annual Costs of Staff Posts'!L188*'2. Annual Costs of Staff Posts'!M188*K188,0)</f>
        <v>0</v>
      </c>
      <c r="P188" s="318"/>
      <c r="Q188" s="314"/>
      <c r="R188" s="315"/>
      <c r="S188" s="316">
        <f t="shared" si="26"/>
        <v>0</v>
      </c>
      <c r="T188" s="317">
        <f>IFERROR('1. Staff Posts and Salaries'!N187*(1+SUM(P188))/12*'2. Annual Costs of Staff Posts'!Q188*'2. Annual Costs of Staff Posts'!R188*K188,0)</f>
        <v>0</v>
      </c>
      <c r="U188" s="318"/>
      <c r="V188" s="314"/>
      <c r="W188" s="315"/>
      <c r="X188" s="316">
        <f t="shared" si="27"/>
        <v>0</v>
      </c>
      <c r="Y188" s="317">
        <f>IFERROR('1. Staff Posts and Salaries'!N187*(1+SUM(P188))*(1+SUM(U188))/12*'2. Annual Costs of Staff Posts'!V188*'2. Annual Costs of Staff Posts'!W188*K188,0)</f>
        <v>0</v>
      </c>
      <c r="Z188" s="318"/>
      <c r="AA188" s="314"/>
      <c r="AB188" s="315"/>
      <c r="AC188" s="316">
        <f t="shared" si="28"/>
        <v>0</v>
      </c>
      <c r="AD188" s="317">
        <f>IFERROR('1. Staff Posts and Salaries'!N187*(1+SUM(P188))*(1+SUM(U188))*(1+SUM(Z188))/12*'2. Annual Costs of Staff Posts'!AA188*'2. Annual Costs of Staff Posts'!AB188*K188,0)</f>
        <v>0</v>
      </c>
      <c r="AE188" s="318"/>
      <c r="AF188" s="314"/>
      <c r="AG188" s="315"/>
      <c r="AH188" s="316">
        <f t="shared" si="29"/>
        <v>0</v>
      </c>
      <c r="AI188" s="446">
        <f>IFERROR('1. Staff Posts and Salaries'!N187*(1+SUM(P188))*(1+SUM(U188))*(1+SUM(Z188))*(1+SUM(AE188))/12*'2. Annual Costs of Staff Posts'!AF188*'2. Annual Costs of Staff Posts'!AG188*K188,0)</f>
        <v>0</v>
      </c>
      <c r="AJ188" s="450">
        <f t="shared" si="30"/>
        <v>0</v>
      </c>
      <c r="AK188" s="448">
        <f t="shared" si="31"/>
        <v>0</v>
      </c>
      <c r="AL188" s="252"/>
    </row>
    <row r="189" spans="2:38" s="99" customFormat="1" x14ac:dyDescent="0.25">
      <c r="B189" s="109"/>
      <c r="C189" s="232" t="str">
        <f>IF('1. Staff Posts and Salaries'!C188="","",'1. Staff Posts and Salaries'!C188)</f>
        <v/>
      </c>
      <c r="D189" s="410" t="str">
        <f>IF('1. Staff Posts and Salaries'!D188="","",'1. Staff Posts and Salaries'!D188)</f>
        <v/>
      </c>
      <c r="E189" s="100" t="str">
        <f>IF('1. Staff Posts and Salaries'!E188="","",'1. Staff Posts and Salaries'!E188)</f>
        <v/>
      </c>
      <c r="F189" s="100" t="str">
        <f>IF('1. Staff Posts and Salaries'!F188="","",'1. Staff Posts and Salaries'!F188)</f>
        <v/>
      </c>
      <c r="G189" s="100" t="str">
        <f>IF('1. Staff Posts and Salaries'!G188="","",'1. Staff Posts and Salaries'!G188)</f>
        <v/>
      </c>
      <c r="H189" s="100" t="str">
        <f>IF('1. Staff Posts and Salaries'!H188="","",'1. Staff Posts and Salaries'!H188)</f>
        <v/>
      </c>
      <c r="I189" s="100" t="str">
        <f>IF('1. Staff Posts and Salaries'!I188="","",'1. Staff Posts and Salaries'!I188)</f>
        <v/>
      </c>
      <c r="J189" s="100" t="str">
        <f>IF('1. Staff Posts and Salaries'!J188="","",'1. Staff Posts and Salaries'!J188)</f>
        <v/>
      </c>
      <c r="K189" s="227">
        <f>IF('1. Staff Posts and Salaries'!O188="","",'1. Staff Posts and Salaries'!O188)</f>
        <v>1</v>
      </c>
      <c r="L189" s="314"/>
      <c r="M189" s="315"/>
      <c r="N189" s="316">
        <f t="shared" si="25"/>
        <v>0</v>
      </c>
      <c r="O189" s="317">
        <f>IFERROR('1. Staff Posts and Salaries'!N188/12*'2. Annual Costs of Staff Posts'!L189*'2. Annual Costs of Staff Posts'!M189*K189,0)</f>
        <v>0</v>
      </c>
      <c r="P189" s="318"/>
      <c r="Q189" s="314"/>
      <c r="R189" s="315"/>
      <c r="S189" s="316">
        <f t="shared" si="26"/>
        <v>0</v>
      </c>
      <c r="T189" s="317">
        <f>IFERROR('1. Staff Posts and Salaries'!N188*(1+SUM(P189))/12*'2. Annual Costs of Staff Posts'!Q189*'2. Annual Costs of Staff Posts'!R189*K189,0)</f>
        <v>0</v>
      </c>
      <c r="U189" s="318"/>
      <c r="V189" s="314"/>
      <c r="W189" s="315"/>
      <c r="X189" s="316">
        <f t="shared" si="27"/>
        <v>0</v>
      </c>
      <c r="Y189" s="317">
        <f>IFERROR('1. Staff Posts and Salaries'!N188*(1+SUM(P189))*(1+SUM(U189))/12*'2. Annual Costs of Staff Posts'!V189*'2. Annual Costs of Staff Posts'!W189*K189,0)</f>
        <v>0</v>
      </c>
      <c r="Z189" s="318"/>
      <c r="AA189" s="314"/>
      <c r="AB189" s="315"/>
      <c r="AC189" s="316">
        <f t="shared" si="28"/>
        <v>0</v>
      </c>
      <c r="AD189" s="317">
        <f>IFERROR('1. Staff Posts and Salaries'!N188*(1+SUM(P189))*(1+SUM(U189))*(1+SUM(Z189))/12*'2. Annual Costs of Staff Posts'!AA189*'2. Annual Costs of Staff Posts'!AB189*K189,0)</f>
        <v>0</v>
      </c>
      <c r="AE189" s="318"/>
      <c r="AF189" s="314"/>
      <c r="AG189" s="315"/>
      <c r="AH189" s="316">
        <f t="shared" si="29"/>
        <v>0</v>
      </c>
      <c r="AI189" s="446">
        <f>IFERROR('1. Staff Posts and Salaries'!N188*(1+SUM(P189))*(1+SUM(U189))*(1+SUM(Z189))*(1+SUM(AE189))/12*'2. Annual Costs of Staff Posts'!AF189*'2. Annual Costs of Staff Posts'!AG189*K189,0)</f>
        <v>0</v>
      </c>
      <c r="AJ189" s="450">
        <f t="shared" si="30"/>
        <v>0</v>
      </c>
      <c r="AK189" s="448">
        <f t="shared" si="31"/>
        <v>0</v>
      </c>
      <c r="AL189" s="252"/>
    </row>
    <row r="190" spans="2:38" s="99" customFormat="1" x14ac:dyDescent="0.25">
      <c r="B190" s="109"/>
      <c r="C190" s="232" t="str">
        <f>IF('1. Staff Posts and Salaries'!C189="","",'1. Staff Posts and Salaries'!C189)</f>
        <v/>
      </c>
      <c r="D190" s="410" t="str">
        <f>IF('1. Staff Posts and Salaries'!D189="","",'1. Staff Posts and Salaries'!D189)</f>
        <v/>
      </c>
      <c r="E190" s="100" t="str">
        <f>IF('1. Staff Posts and Salaries'!E189="","",'1. Staff Posts and Salaries'!E189)</f>
        <v/>
      </c>
      <c r="F190" s="100" t="str">
        <f>IF('1. Staff Posts and Salaries'!F189="","",'1. Staff Posts and Salaries'!F189)</f>
        <v/>
      </c>
      <c r="G190" s="100" t="str">
        <f>IF('1. Staff Posts and Salaries'!G189="","",'1. Staff Posts and Salaries'!G189)</f>
        <v/>
      </c>
      <c r="H190" s="100" t="str">
        <f>IF('1. Staff Posts and Salaries'!H189="","",'1. Staff Posts and Salaries'!H189)</f>
        <v/>
      </c>
      <c r="I190" s="100" t="str">
        <f>IF('1. Staff Posts and Salaries'!I189="","",'1. Staff Posts and Salaries'!I189)</f>
        <v/>
      </c>
      <c r="J190" s="100" t="str">
        <f>IF('1. Staff Posts and Salaries'!J189="","",'1. Staff Posts and Salaries'!J189)</f>
        <v/>
      </c>
      <c r="K190" s="227">
        <f>IF('1. Staff Posts and Salaries'!O189="","",'1. Staff Posts and Salaries'!O189)</f>
        <v>1</v>
      </c>
      <c r="L190" s="314"/>
      <c r="M190" s="315"/>
      <c r="N190" s="316">
        <f t="shared" si="25"/>
        <v>0</v>
      </c>
      <c r="O190" s="317">
        <f>IFERROR('1. Staff Posts and Salaries'!N189/12*'2. Annual Costs of Staff Posts'!L190*'2. Annual Costs of Staff Posts'!M190*K190,0)</f>
        <v>0</v>
      </c>
      <c r="P190" s="318"/>
      <c r="Q190" s="314"/>
      <c r="R190" s="315"/>
      <c r="S190" s="316">
        <f t="shared" si="26"/>
        <v>0</v>
      </c>
      <c r="T190" s="317">
        <f>IFERROR('1. Staff Posts and Salaries'!N189*(1+SUM(P190))/12*'2. Annual Costs of Staff Posts'!Q190*'2. Annual Costs of Staff Posts'!R190*K190,0)</f>
        <v>0</v>
      </c>
      <c r="U190" s="318"/>
      <c r="V190" s="314"/>
      <c r="W190" s="315"/>
      <c r="X190" s="316">
        <f t="shared" si="27"/>
        <v>0</v>
      </c>
      <c r="Y190" s="317">
        <f>IFERROR('1. Staff Posts and Salaries'!N189*(1+SUM(P190))*(1+SUM(U190))/12*'2. Annual Costs of Staff Posts'!V190*'2. Annual Costs of Staff Posts'!W190*K190,0)</f>
        <v>0</v>
      </c>
      <c r="Z190" s="318"/>
      <c r="AA190" s="314"/>
      <c r="AB190" s="315"/>
      <c r="AC190" s="316">
        <f t="shared" si="28"/>
        <v>0</v>
      </c>
      <c r="AD190" s="317">
        <f>IFERROR('1. Staff Posts and Salaries'!N189*(1+SUM(P190))*(1+SUM(U190))*(1+SUM(Z190))/12*'2. Annual Costs of Staff Posts'!AA190*'2. Annual Costs of Staff Posts'!AB190*K190,0)</f>
        <v>0</v>
      </c>
      <c r="AE190" s="318"/>
      <c r="AF190" s="314"/>
      <c r="AG190" s="315"/>
      <c r="AH190" s="316">
        <f t="shared" si="29"/>
        <v>0</v>
      </c>
      <c r="AI190" s="446">
        <f>IFERROR('1. Staff Posts and Salaries'!N189*(1+SUM(P190))*(1+SUM(U190))*(1+SUM(Z190))*(1+SUM(AE190))/12*'2. Annual Costs of Staff Posts'!AF190*'2. Annual Costs of Staff Posts'!AG190*K190,0)</f>
        <v>0</v>
      </c>
      <c r="AJ190" s="450">
        <f t="shared" si="30"/>
        <v>0</v>
      </c>
      <c r="AK190" s="448">
        <f t="shared" si="31"/>
        <v>0</v>
      </c>
      <c r="AL190" s="252"/>
    </row>
    <row r="191" spans="2:38" s="99" customFormat="1" x14ac:dyDescent="0.25">
      <c r="B191" s="109"/>
      <c r="C191" s="232" t="str">
        <f>IF('1. Staff Posts and Salaries'!C190="","",'1. Staff Posts and Salaries'!C190)</f>
        <v/>
      </c>
      <c r="D191" s="410" t="str">
        <f>IF('1. Staff Posts and Salaries'!D190="","",'1. Staff Posts and Salaries'!D190)</f>
        <v/>
      </c>
      <c r="E191" s="100" t="str">
        <f>IF('1. Staff Posts and Salaries'!E190="","",'1. Staff Posts and Salaries'!E190)</f>
        <v/>
      </c>
      <c r="F191" s="100" t="str">
        <f>IF('1. Staff Posts and Salaries'!F190="","",'1. Staff Posts and Salaries'!F190)</f>
        <v/>
      </c>
      <c r="G191" s="100" t="str">
        <f>IF('1. Staff Posts and Salaries'!G190="","",'1. Staff Posts and Salaries'!G190)</f>
        <v/>
      </c>
      <c r="H191" s="100" t="str">
        <f>IF('1. Staff Posts and Salaries'!H190="","",'1. Staff Posts and Salaries'!H190)</f>
        <v/>
      </c>
      <c r="I191" s="100" t="str">
        <f>IF('1. Staff Posts and Salaries'!I190="","",'1. Staff Posts and Salaries'!I190)</f>
        <v/>
      </c>
      <c r="J191" s="100" t="str">
        <f>IF('1. Staff Posts and Salaries'!J190="","",'1. Staff Posts and Salaries'!J190)</f>
        <v/>
      </c>
      <c r="K191" s="227">
        <f>IF('1. Staff Posts and Salaries'!O190="","",'1. Staff Posts and Salaries'!O190)</f>
        <v>1</v>
      </c>
      <c r="L191" s="314"/>
      <c r="M191" s="315"/>
      <c r="N191" s="316">
        <f t="shared" si="25"/>
        <v>0</v>
      </c>
      <c r="O191" s="317">
        <f>IFERROR('1. Staff Posts and Salaries'!N190/12*'2. Annual Costs of Staff Posts'!L191*'2. Annual Costs of Staff Posts'!M191*K191,0)</f>
        <v>0</v>
      </c>
      <c r="P191" s="318"/>
      <c r="Q191" s="314"/>
      <c r="R191" s="315"/>
      <c r="S191" s="316">
        <f t="shared" si="26"/>
        <v>0</v>
      </c>
      <c r="T191" s="317">
        <f>IFERROR('1. Staff Posts and Salaries'!N190*(1+SUM(P191))/12*'2. Annual Costs of Staff Posts'!Q191*'2. Annual Costs of Staff Posts'!R191*K191,0)</f>
        <v>0</v>
      </c>
      <c r="U191" s="318"/>
      <c r="V191" s="314"/>
      <c r="W191" s="315"/>
      <c r="X191" s="316">
        <f t="shared" si="27"/>
        <v>0</v>
      </c>
      <c r="Y191" s="317">
        <f>IFERROR('1. Staff Posts and Salaries'!N190*(1+SUM(P191))*(1+SUM(U191))/12*'2. Annual Costs of Staff Posts'!V191*'2. Annual Costs of Staff Posts'!W191*K191,0)</f>
        <v>0</v>
      </c>
      <c r="Z191" s="318"/>
      <c r="AA191" s="314"/>
      <c r="AB191" s="315"/>
      <c r="AC191" s="316">
        <f t="shared" si="28"/>
        <v>0</v>
      </c>
      <c r="AD191" s="317">
        <f>IFERROR('1. Staff Posts and Salaries'!N190*(1+SUM(P191))*(1+SUM(U191))*(1+SUM(Z191))/12*'2. Annual Costs of Staff Posts'!AA191*'2. Annual Costs of Staff Posts'!AB191*K191,0)</f>
        <v>0</v>
      </c>
      <c r="AE191" s="318"/>
      <c r="AF191" s="314"/>
      <c r="AG191" s="315"/>
      <c r="AH191" s="316">
        <f t="shared" si="29"/>
        <v>0</v>
      </c>
      <c r="AI191" s="446">
        <f>IFERROR('1. Staff Posts and Salaries'!N190*(1+SUM(P191))*(1+SUM(U191))*(1+SUM(Z191))*(1+SUM(AE191))/12*'2. Annual Costs of Staff Posts'!AF191*'2. Annual Costs of Staff Posts'!AG191*K191,0)</f>
        <v>0</v>
      </c>
      <c r="AJ191" s="450">
        <f t="shared" si="30"/>
        <v>0</v>
      </c>
      <c r="AK191" s="448">
        <f t="shared" si="31"/>
        <v>0</v>
      </c>
      <c r="AL191" s="252"/>
    </row>
    <row r="192" spans="2:38" s="99" customFormat="1" x14ac:dyDescent="0.25">
      <c r="B192" s="109"/>
      <c r="C192" s="232" t="str">
        <f>IF('1. Staff Posts and Salaries'!C191="","",'1. Staff Posts and Salaries'!C191)</f>
        <v/>
      </c>
      <c r="D192" s="410" t="str">
        <f>IF('1. Staff Posts and Salaries'!D191="","",'1. Staff Posts and Salaries'!D191)</f>
        <v/>
      </c>
      <c r="E192" s="100" t="str">
        <f>IF('1. Staff Posts and Salaries'!E191="","",'1. Staff Posts and Salaries'!E191)</f>
        <v/>
      </c>
      <c r="F192" s="100" t="str">
        <f>IF('1. Staff Posts and Salaries'!F191="","",'1. Staff Posts and Salaries'!F191)</f>
        <v/>
      </c>
      <c r="G192" s="100" t="str">
        <f>IF('1. Staff Posts and Salaries'!G191="","",'1. Staff Posts and Salaries'!G191)</f>
        <v/>
      </c>
      <c r="H192" s="100" t="str">
        <f>IF('1. Staff Posts and Salaries'!H191="","",'1. Staff Posts and Salaries'!H191)</f>
        <v/>
      </c>
      <c r="I192" s="100" t="str">
        <f>IF('1. Staff Posts and Salaries'!I191="","",'1. Staff Posts and Salaries'!I191)</f>
        <v/>
      </c>
      <c r="J192" s="100" t="str">
        <f>IF('1. Staff Posts and Salaries'!J191="","",'1. Staff Posts and Salaries'!J191)</f>
        <v/>
      </c>
      <c r="K192" s="227">
        <f>IF('1. Staff Posts and Salaries'!O191="","",'1. Staff Posts and Salaries'!O191)</f>
        <v>1</v>
      </c>
      <c r="L192" s="314"/>
      <c r="M192" s="315"/>
      <c r="N192" s="316">
        <f t="shared" si="25"/>
        <v>0</v>
      </c>
      <c r="O192" s="317">
        <f>IFERROR('1. Staff Posts and Salaries'!N191/12*'2. Annual Costs of Staff Posts'!L192*'2. Annual Costs of Staff Posts'!M192*K192,0)</f>
        <v>0</v>
      </c>
      <c r="P192" s="318"/>
      <c r="Q192" s="314"/>
      <c r="R192" s="315"/>
      <c r="S192" s="316">
        <f t="shared" si="26"/>
        <v>0</v>
      </c>
      <c r="T192" s="317">
        <f>IFERROR('1. Staff Posts and Salaries'!N191*(1+SUM(P192))/12*'2. Annual Costs of Staff Posts'!Q192*'2. Annual Costs of Staff Posts'!R192*K192,0)</f>
        <v>0</v>
      </c>
      <c r="U192" s="318"/>
      <c r="V192" s="314"/>
      <c r="W192" s="315"/>
      <c r="X192" s="316">
        <f t="shared" si="27"/>
        <v>0</v>
      </c>
      <c r="Y192" s="317">
        <f>IFERROR('1. Staff Posts and Salaries'!N191*(1+SUM(P192))*(1+SUM(U192))/12*'2. Annual Costs of Staff Posts'!V192*'2. Annual Costs of Staff Posts'!W192*K192,0)</f>
        <v>0</v>
      </c>
      <c r="Z192" s="318"/>
      <c r="AA192" s="314"/>
      <c r="AB192" s="315"/>
      <c r="AC192" s="316">
        <f t="shared" si="28"/>
        <v>0</v>
      </c>
      <c r="AD192" s="317">
        <f>IFERROR('1. Staff Posts and Salaries'!N191*(1+SUM(P192))*(1+SUM(U192))*(1+SUM(Z192))/12*'2. Annual Costs of Staff Posts'!AA192*'2. Annual Costs of Staff Posts'!AB192*K192,0)</f>
        <v>0</v>
      </c>
      <c r="AE192" s="318"/>
      <c r="AF192" s="314"/>
      <c r="AG192" s="315"/>
      <c r="AH192" s="316">
        <f t="shared" si="29"/>
        <v>0</v>
      </c>
      <c r="AI192" s="446">
        <f>IFERROR('1. Staff Posts and Salaries'!N191*(1+SUM(P192))*(1+SUM(U192))*(1+SUM(Z192))*(1+SUM(AE192))/12*'2. Annual Costs of Staff Posts'!AF192*'2. Annual Costs of Staff Posts'!AG192*K192,0)</f>
        <v>0</v>
      </c>
      <c r="AJ192" s="450">
        <f t="shared" si="30"/>
        <v>0</v>
      </c>
      <c r="AK192" s="448">
        <f t="shared" si="31"/>
        <v>0</v>
      </c>
      <c r="AL192" s="252"/>
    </row>
    <row r="193" spans="2:38" s="99" customFormat="1" x14ac:dyDescent="0.25">
      <c r="B193" s="109"/>
      <c r="C193" s="232" t="str">
        <f>IF('1. Staff Posts and Salaries'!C192="","",'1. Staff Posts and Salaries'!C192)</f>
        <v/>
      </c>
      <c r="D193" s="410" t="str">
        <f>IF('1. Staff Posts and Salaries'!D192="","",'1. Staff Posts and Salaries'!D192)</f>
        <v/>
      </c>
      <c r="E193" s="100" t="str">
        <f>IF('1. Staff Posts and Salaries'!E192="","",'1. Staff Posts and Salaries'!E192)</f>
        <v/>
      </c>
      <c r="F193" s="100" t="str">
        <f>IF('1. Staff Posts and Salaries'!F192="","",'1. Staff Posts and Salaries'!F192)</f>
        <v/>
      </c>
      <c r="G193" s="100" t="str">
        <f>IF('1. Staff Posts and Salaries'!G192="","",'1. Staff Posts and Salaries'!G192)</f>
        <v/>
      </c>
      <c r="H193" s="100" t="str">
        <f>IF('1. Staff Posts and Salaries'!H192="","",'1. Staff Posts and Salaries'!H192)</f>
        <v/>
      </c>
      <c r="I193" s="100" t="str">
        <f>IF('1. Staff Posts and Salaries'!I192="","",'1. Staff Posts and Salaries'!I192)</f>
        <v/>
      </c>
      <c r="J193" s="100" t="str">
        <f>IF('1. Staff Posts and Salaries'!J192="","",'1. Staff Posts and Salaries'!J192)</f>
        <v/>
      </c>
      <c r="K193" s="227">
        <f>IF('1. Staff Posts and Salaries'!O192="","",'1. Staff Posts and Salaries'!O192)</f>
        <v>1</v>
      </c>
      <c r="L193" s="314"/>
      <c r="M193" s="315"/>
      <c r="N193" s="316">
        <f t="shared" si="25"/>
        <v>0</v>
      </c>
      <c r="O193" s="317">
        <f>IFERROR('1. Staff Posts and Salaries'!N192/12*'2. Annual Costs of Staff Posts'!L193*'2. Annual Costs of Staff Posts'!M193*K193,0)</f>
        <v>0</v>
      </c>
      <c r="P193" s="318"/>
      <c r="Q193" s="314"/>
      <c r="R193" s="315"/>
      <c r="S193" s="316">
        <f t="shared" si="26"/>
        <v>0</v>
      </c>
      <c r="T193" s="317">
        <f>IFERROR('1. Staff Posts and Salaries'!N192*(1+SUM(P193))/12*'2. Annual Costs of Staff Posts'!Q193*'2. Annual Costs of Staff Posts'!R193*K193,0)</f>
        <v>0</v>
      </c>
      <c r="U193" s="318"/>
      <c r="V193" s="314"/>
      <c r="W193" s="315"/>
      <c r="X193" s="316">
        <f t="shared" si="27"/>
        <v>0</v>
      </c>
      <c r="Y193" s="317">
        <f>IFERROR('1. Staff Posts and Salaries'!N192*(1+SUM(P193))*(1+SUM(U193))/12*'2. Annual Costs of Staff Posts'!V193*'2. Annual Costs of Staff Posts'!W193*K193,0)</f>
        <v>0</v>
      </c>
      <c r="Z193" s="318"/>
      <c r="AA193" s="314"/>
      <c r="AB193" s="315"/>
      <c r="AC193" s="316">
        <f t="shared" si="28"/>
        <v>0</v>
      </c>
      <c r="AD193" s="317">
        <f>IFERROR('1. Staff Posts and Salaries'!N192*(1+SUM(P193))*(1+SUM(U193))*(1+SUM(Z193))/12*'2. Annual Costs of Staff Posts'!AA193*'2. Annual Costs of Staff Posts'!AB193*K193,0)</f>
        <v>0</v>
      </c>
      <c r="AE193" s="318"/>
      <c r="AF193" s="314"/>
      <c r="AG193" s="315"/>
      <c r="AH193" s="316">
        <f t="shared" si="29"/>
        <v>0</v>
      </c>
      <c r="AI193" s="446">
        <f>IFERROR('1. Staff Posts and Salaries'!N192*(1+SUM(P193))*(1+SUM(U193))*(1+SUM(Z193))*(1+SUM(AE193))/12*'2. Annual Costs of Staff Posts'!AF193*'2. Annual Costs of Staff Posts'!AG193*K193,0)</f>
        <v>0</v>
      </c>
      <c r="AJ193" s="450">
        <f t="shared" si="30"/>
        <v>0</v>
      </c>
      <c r="AK193" s="448">
        <f t="shared" si="31"/>
        <v>0</v>
      </c>
      <c r="AL193" s="252"/>
    </row>
    <row r="194" spans="2:38" s="99" customFormat="1" x14ac:dyDescent="0.25">
      <c r="B194" s="109"/>
      <c r="C194" s="232" t="str">
        <f>IF('1. Staff Posts and Salaries'!C193="","",'1. Staff Posts and Salaries'!C193)</f>
        <v/>
      </c>
      <c r="D194" s="410" t="str">
        <f>IF('1. Staff Posts and Salaries'!D193="","",'1. Staff Posts and Salaries'!D193)</f>
        <v/>
      </c>
      <c r="E194" s="100" t="str">
        <f>IF('1. Staff Posts and Salaries'!E193="","",'1. Staff Posts and Salaries'!E193)</f>
        <v/>
      </c>
      <c r="F194" s="100" t="str">
        <f>IF('1. Staff Posts and Salaries'!F193="","",'1. Staff Posts and Salaries'!F193)</f>
        <v/>
      </c>
      <c r="G194" s="100" t="str">
        <f>IF('1. Staff Posts and Salaries'!G193="","",'1. Staff Posts and Salaries'!G193)</f>
        <v/>
      </c>
      <c r="H194" s="100" t="str">
        <f>IF('1. Staff Posts and Salaries'!H193="","",'1. Staff Posts and Salaries'!H193)</f>
        <v/>
      </c>
      <c r="I194" s="100" t="str">
        <f>IF('1. Staff Posts and Salaries'!I193="","",'1. Staff Posts and Salaries'!I193)</f>
        <v/>
      </c>
      <c r="J194" s="100" t="str">
        <f>IF('1. Staff Posts and Salaries'!J193="","",'1. Staff Posts and Salaries'!J193)</f>
        <v/>
      </c>
      <c r="K194" s="227">
        <f>IF('1. Staff Posts and Salaries'!O193="","",'1. Staff Posts and Salaries'!O193)</f>
        <v>1</v>
      </c>
      <c r="L194" s="314"/>
      <c r="M194" s="315"/>
      <c r="N194" s="316">
        <f t="shared" si="25"/>
        <v>0</v>
      </c>
      <c r="O194" s="317">
        <f>IFERROR('1. Staff Posts and Salaries'!N193/12*'2. Annual Costs of Staff Posts'!L194*'2. Annual Costs of Staff Posts'!M194*K194,0)</f>
        <v>0</v>
      </c>
      <c r="P194" s="318"/>
      <c r="Q194" s="314"/>
      <c r="R194" s="315"/>
      <c r="S194" s="316">
        <f t="shared" si="26"/>
        <v>0</v>
      </c>
      <c r="T194" s="317">
        <f>IFERROR('1. Staff Posts and Salaries'!N193*(1+SUM(P194))/12*'2. Annual Costs of Staff Posts'!Q194*'2. Annual Costs of Staff Posts'!R194*K194,0)</f>
        <v>0</v>
      </c>
      <c r="U194" s="318"/>
      <c r="V194" s="314"/>
      <c r="W194" s="315"/>
      <c r="X194" s="316">
        <f t="shared" si="27"/>
        <v>0</v>
      </c>
      <c r="Y194" s="317">
        <f>IFERROR('1. Staff Posts and Salaries'!N193*(1+SUM(P194))*(1+SUM(U194))/12*'2. Annual Costs of Staff Posts'!V194*'2. Annual Costs of Staff Posts'!W194*K194,0)</f>
        <v>0</v>
      </c>
      <c r="Z194" s="318"/>
      <c r="AA194" s="314"/>
      <c r="AB194" s="315"/>
      <c r="AC194" s="316">
        <f t="shared" si="28"/>
        <v>0</v>
      </c>
      <c r="AD194" s="317">
        <f>IFERROR('1. Staff Posts and Salaries'!N193*(1+SUM(P194))*(1+SUM(U194))*(1+SUM(Z194))/12*'2. Annual Costs of Staff Posts'!AA194*'2. Annual Costs of Staff Posts'!AB194*K194,0)</f>
        <v>0</v>
      </c>
      <c r="AE194" s="318"/>
      <c r="AF194" s="314"/>
      <c r="AG194" s="315"/>
      <c r="AH194" s="316">
        <f t="shared" si="29"/>
        <v>0</v>
      </c>
      <c r="AI194" s="446">
        <f>IFERROR('1. Staff Posts and Salaries'!N193*(1+SUM(P194))*(1+SUM(U194))*(1+SUM(Z194))*(1+SUM(AE194))/12*'2. Annual Costs of Staff Posts'!AF194*'2. Annual Costs of Staff Posts'!AG194*K194,0)</f>
        <v>0</v>
      </c>
      <c r="AJ194" s="450">
        <f t="shared" si="30"/>
        <v>0</v>
      </c>
      <c r="AK194" s="448">
        <f t="shared" si="31"/>
        <v>0</v>
      </c>
      <c r="AL194" s="252"/>
    </row>
    <row r="195" spans="2:38" s="99" customFormat="1" x14ac:dyDescent="0.25">
      <c r="B195" s="109"/>
      <c r="C195" s="232" t="str">
        <f>IF('1. Staff Posts and Salaries'!C194="","",'1. Staff Posts and Salaries'!C194)</f>
        <v/>
      </c>
      <c r="D195" s="410" t="str">
        <f>IF('1. Staff Posts and Salaries'!D194="","",'1. Staff Posts and Salaries'!D194)</f>
        <v/>
      </c>
      <c r="E195" s="100" t="str">
        <f>IF('1. Staff Posts and Salaries'!E194="","",'1. Staff Posts and Salaries'!E194)</f>
        <v/>
      </c>
      <c r="F195" s="100" t="str">
        <f>IF('1. Staff Posts and Salaries'!F194="","",'1. Staff Posts and Salaries'!F194)</f>
        <v/>
      </c>
      <c r="G195" s="100" t="str">
        <f>IF('1. Staff Posts and Salaries'!G194="","",'1. Staff Posts and Salaries'!G194)</f>
        <v/>
      </c>
      <c r="H195" s="100" t="str">
        <f>IF('1. Staff Posts and Salaries'!H194="","",'1. Staff Posts and Salaries'!H194)</f>
        <v/>
      </c>
      <c r="I195" s="100" t="str">
        <f>IF('1. Staff Posts and Salaries'!I194="","",'1. Staff Posts and Salaries'!I194)</f>
        <v/>
      </c>
      <c r="J195" s="100" t="str">
        <f>IF('1. Staff Posts and Salaries'!J194="","",'1. Staff Posts and Salaries'!J194)</f>
        <v/>
      </c>
      <c r="K195" s="227">
        <f>IF('1. Staff Posts and Salaries'!O194="","",'1. Staff Posts and Salaries'!O194)</f>
        <v>1</v>
      </c>
      <c r="L195" s="314"/>
      <c r="M195" s="315"/>
      <c r="N195" s="316">
        <f t="shared" si="25"/>
        <v>0</v>
      </c>
      <c r="O195" s="317">
        <f>IFERROR('1. Staff Posts and Salaries'!N194/12*'2. Annual Costs of Staff Posts'!L195*'2. Annual Costs of Staff Posts'!M195*K195,0)</f>
        <v>0</v>
      </c>
      <c r="P195" s="318"/>
      <c r="Q195" s="314"/>
      <c r="R195" s="315"/>
      <c r="S195" s="316">
        <f t="shared" si="26"/>
        <v>0</v>
      </c>
      <c r="T195" s="317">
        <f>IFERROR('1. Staff Posts and Salaries'!N194*(1+SUM(P195))/12*'2. Annual Costs of Staff Posts'!Q195*'2. Annual Costs of Staff Posts'!R195*K195,0)</f>
        <v>0</v>
      </c>
      <c r="U195" s="318"/>
      <c r="V195" s="314"/>
      <c r="W195" s="315"/>
      <c r="X195" s="316">
        <f t="shared" si="27"/>
        <v>0</v>
      </c>
      <c r="Y195" s="317">
        <f>IFERROR('1. Staff Posts and Salaries'!N194*(1+SUM(P195))*(1+SUM(U195))/12*'2. Annual Costs of Staff Posts'!V195*'2. Annual Costs of Staff Posts'!W195*K195,0)</f>
        <v>0</v>
      </c>
      <c r="Z195" s="318"/>
      <c r="AA195" s="314"/>
      <c r="AB195" s="315"/>
      <c r="AC195" s="316">
        <f t="shared" si="28"/>
        <v>0</v>
      </c>
      <c r="AD195" s="317">
        <f>IFERROR('1. Staff Posts and Salaries'!N194*(1+SUM(P195))*(1+SUM(U195))*(1+SUM(Z195))/12*'2. Annual Costs of Staff Posts'!AA195*'2. Annual Costs of Staff Posts'!AB195*K195,0)</f>
        <v>0</v>
      </c>
      <c r="AE195" s="318"/>
      <c r="AF195" s="314"/>
      <c r="AG195" s="315"/>
      <c r="AH195" s="316">
        <f t="shared" si="29"/>
        <v>0</v>
      </c>
      <c r="AI195" s="446">
        <f>IFERROR('1. Staff Posts and Salaries'!N194*(1+SUM(P195))*(1+SUM(U195))*(1+SUM(Z195))*(1+SUM(AE195))/12*'2. Annual Costs of Staff Posts'!AF195*'2. Annual Costs of Staff Posts'!AG195*K195,0)</f>
        <v>0</v>
      </c>
      <c r="AJ195" s="450">
        <f t="shared" si="30"/>
        <v>0</v>
      </c>
      <c r="AK195" s="448">
        <f t="shared" si="31"/>
        <v>0</v>
      </c>
      <c r="AL195" s="252"/>
    </row>
    <row r="196" spans="2:38" s="99" customFormat="1" x14ac:dyDescent="0.25">
      <c r="B196" s="109"/>
      <c r="C196" s="232" t="str">
        <f>IF('1. Staff Posts and Salaries'!C195="","",'1. Staff Posts and Salaries'!C195)</f>
        <v/>
      </c>
      <c r="D196" s="410" t="str">
        <f>IF('1. Staff Posts and Salaries'!D195="","",'1. Staff Posts and Salaries'!D195)</f>
        <v/>
      </c>
      <c r="E196" s="100" t="str">
        <f>IF('1. Staff Posts and Salaries'!E195="","",'1. Staff Posts and Salaries'!E195)</f>
        <v/>
      </c>
      <c r="F196" s="100" t="str">
        <f>IF('1. Staff Posts and Salaries'!F195="","",'1. Staff Posts and Salaries'!F195)</f>
        <v/>
      </c>
      <c r="G196" s="100" t="str">
        <f>IF('1. Staff Posts and Salaries'!G195="","",'1. Staff Posts and Salaries'!G195)</f>
        <v/>
      </c>
      <c r="H196" s="100" t="str">
        <f>IF('1. Staff Posts and Salaries'!H195="","",'1. Staff Posts and Salaries'!H195)</f>
        <v/>
      </c>
      <c r="I196" s="100" t="str">
        <f>IF('1. Staff Posts and Salaries'!I195="","",'1. Staff Posts and Salaries'!I195)</f>
        <v/>
      </c>
      <c r="J196" s="100" t="str">
        <f>IF('1. Staff Posts and Salaries'!J195="","",'1. Staff Posts and Salaries'!J195)</f>
        <v/>
      </c>
      <c r="K196" s="227">
        <f>IF('1. Staff Posts and Salaries'!O195="","",'1. Staff Posts and Salaries'!O195)</f>
        <v>1</v>
      </c>
      <c r="L196" s="314"/>
      <c r="M196" s="315"/>
      <c r="N196" s="316">
        <f t="shared" si="25"/>
        <v>0</v>
      </c>
      <c r="O196" s="317">
        <f>IFERROR('1. Staff Posts and Salaries'!N195/12*'2. Annual Costs of Staff Posts'!L196*'2. Annual Costs of Staff Posts'!M196*K196,0)</f>
        <v>0</v>
      </c>
      <c r="P196" s="318"/>
      <c r="Q196" s="314"/>
      <c r="R196" s="315"/>
      <c r="S196" s="316">
        <f t="shared" si="26"/>
        <v>0</v>
      </c>
      <c r="T196" s="317">
        <f>IFERROR('1. Staff Posts and Salaries'!N195*(1+SUM(P196))/12*'2. Annual Costs of Staff Posts'!Q196*'2. Annual Costs of Staff Posts'!R196*K196,0)</f>
        <v>0</v>
      </c>
      <c r="U196" s="318"/>
      <c r="V196" s="314"/>
      <c r="W196" s="315"/>
      <c r="X196" s="316">
        <f t="shared" si="27"/>
        <v>0</v>
      </c>
      <c r="Y196" s="317">
        <f>IFERROR('1. Staff Posts and Salaries'!N195*(1+SUM(P196))*(1+SUM(U196))/12*'2. Annual Costs of Staff Posts'!V196*'2. Annual Costs of Staff Posts'!W196*K196,0)</f>
        <v>0</v>
      </c>
      <c r="Z196" s="318"/>
      <c r="AA196" s="314"/>
      <c r="AB196" s="315"/>
      <c r="AC196" s="316">
        <f t="shared" si="28"/>
        <v>0</v>
      </c>
      <c r="AD196" s="317">
        <f>IFERROR('1. Staff Posts and Salaries'!N195*(1+SUM(P196))*(1+SUM(U196))*(1+SUM(Z196))/12*'2. Annual Costs of Staff Posts'!AA196*'2. Annual Costs of Staff Posts'!AB196*K196,0)</f>
        <v>0</v>
      </c>
      <c r="AE196" s="318"/>
      <c r="AF196" s="314"/>
      <c r="AG196" s="315"/>
      <c r="AH196" s="316">
        <f t="shared" si="29"/>
        <v>0</v>
      </c>
      <c r="AI196" s="446">
        <f>IFERROR('1. Staff Posts and Salaries'!N195*(1+SUM(P196))*(1+SUM(U196))*(1+SUM(Z196))*(1+SUM(AE196))/12*'2. Annual Costs of Staff Posts'!AF196*'2. Annual Costs of Staff Posts'!AG196*K196,0)</f>
        <v>0</v>
      </c>
      <c r="AJ196" s="450">
        <f t="shared" si="30"/>
        <v>0</v>
      </c>
      <c r="AK196" s="448">
        <f t="shared" si="31"/>
        <v>0</v>
      </c>
      <c r="AL196" s="252"/>
    </row>
    <row r="197" spans="2:38" s="99" customFormat="1" x14ac:dyDescent="0.25">
      <c r="B197" s="109"/>
      <c r="C197" s="232" t="str">
        <f>IF('1. Staff Posts and Salaries'!C196="","",'1. Staff Posts and Salaries'!C196)</f>
        <v/>
      </c>
      <c r="D197" s="410" t="str">
        <f>IF('1. Staff Posts and Salaries'!D196="","",'1. Staff Posts and Salaries'!D196)</f>
        <v/>
      </c>
      <c r="E197" s="100" t="str">
        <f>IF('1. Staff Posts and Salaries'!E196="","",'1. Staff Posts and Salaries'!E196)</f>
        <v/>
      </c>
      <c r="F197" s="100" t="str">
        <f>IF('1. Staff Posts and Salaries'!F196="","",'1. Staff Posts and Salaries'!F196)</f>
        <v/>
      </c>
      <c r="G197" s="100" t="str">
        <f>IF('1. Staff Posts and Salaries'!G196="","",'1. Staff Posts and Salaries'!G196)</f>
        <v/>
      </c>
      <c r="H197" s="100" t="str">
        <f>IF('1. Staff Posts and Salaries'!H196="","",'1. Staff Posts and Salaries'!H196)</f>
        <v/>
      </c>
      <c r="I197" s="100" t="str">
        <f>IF('1. Staff Posts and Salaries'!I196="","",'1. Staff Posts and Salaries'!I196)</f>
        <v/>
      </c>
      <c r="J197" s="100" t="str">
        <f>IF('1. Staff Posts and Salaries'!J196="","",'1. Staff Posts and Salaries'!J196)</f>
        <v/>
      </c>
      <c r="K197" s="227">
        <f>IF('1. Staff Posts and Salaries'!O196="","",'1. Staff Posts and Salaries'!O196)</f>
        <v>1</v>
      </c>
      <c r="L197" s="314"/>
      <c r="M197" s="315"/>
      <c r="N197" s="316">
        <f t="shared" si="25"/>
        <v>0</v>
      </c>
      <c r="O197" s="317">
        <f>IFERROR('1. Staff Posts and Salaries'!N196/12*'2. Annual Costs of Staff Posts'!L197*'2. Annual Costs of Staff Posts'!M197*K197,0)</f>
        <v>0</v>
      </c>
      <c r="P197" s="318"/>
      <c r="Q197" s="314"/>
      <c r="R197" s="315"/>
      <c r="S197" s="316">
        <f t="shared" si="26"/>
        <v>0</v>
      </c>
      <c r="T197" s="317">
        <f>IFERROR('1. Staff Posts and Salaries'!N196*(1+SUM(P197))/12*'2. Annual Costs of Staff Posts'!Q197*'2. Annual Costs of Staff Posts'!R197*K197,0)</f>
        <v>0</v>
      </c>
      <c r="U197" s="318"/>
      <c r="V197" s="314"/>
      <c r="W197" s="315"/>
      <c r="X197" s="316">
        <f t="shared" si="27"/>
        <v>0</v>
      </c>
      <c r="Y197" s="317">
        <f>IFERROR('1. Staff Posts and Salaries'!N196*(1+SUM(P197))*(1+SUM(U197))/12*'2. Annual Costs of Staff Posts'!V197*'2. Annual Costs of Staff Posts'!W197*K197,0)</f>
        <v>0</v>
      </c>
      <c r="Z197" s="318"/>
      <c r="AA197" s="314"/>
      <c r="AB197" s="315"/>
      <c r="AC197" s="316">
        <f t="shared" si="28"/>
        <v>0</v>
      </c>
      <c r="AD197" s="317">
        <f>IFERROR('1. Staff Posts and Salaries'!N196*(1+SUM(P197))*(1+SUM(U197))*(1+SUM(Z197))/12*'2. Annual Costs of Staff Posts'!AA197*'2. Annual Costs of Staff Posts'!AB197*K197,0)</f>
        <v>0</v>
      </c>
      <c r="AE197" s="318"/>
      <c r="AF197" s="314"/>
      <c r="AG197" s="315"/>
      <c r="AH197" s="316">
        <f t="shared" si="29"/>
        <v>0</v>
      </c>
      <c r="AI197" s="446">
        <f>IFERROR('1. Staff Posts and Salaries'!N196*(1+SUM(P197))*(1+SUM(U197))*(1+SUM(Z197))*(1+SUM(AE197))/12*'2. Annual Costs of Staff Posts'!AF197*'2. Annual Costs of Staff Posts'!AG197*K197,0)</f>
        <v>0</v>
      </c>
      <c r="AJ197" s="450">
        <f t="shared" si="30"/>
        <v>0</v>
      </c>
      <c r="AK197" s="448">
        <f t="shared" si="31"/>
        <v>0</v>
      </c>
      <c r="AL197" s="252"/>
    </row>
    <row r="198" spans="2:38" s="99" customFormat="1" x14ac:dyDescent="0.25">
      <c r="B198" s="109"/>
      <c r="C198" s="232" t="str">
        <f>IF('1. Staff Posts and Salaries'!C197="","",'1. Staff Posts and Salaries'!C197)</f>
        <v/>
      </c>
      <c r="D198" s="410" t="str">
        <f>IF('1. Staff Posts and Salaries'!D197="","",'1. Staff Posts and Salaries'!D197)</f>
        <v/>
      </c>
      <c r="E198" s="100" t="str">
        <f>IF('1. Staff Posts and Salaries'!E197="","",'1. Staff Posts and Salaries'!E197)</f>
        <v/>
      </c>
      <c r="F198" s="100" t="str">
        <f>IF('1. Staff Posts and Salaries'!F197="","",'1. Staff Posts and Salaries'!F197)</f>
        <v/>
      </c>
      <c r="G198" s="100" t="str">
        <f>IF('1. Staff Posts and Salaries'!G197="","",'1. Staff Posts and Salaries'!G197)</f>
        <v/>
      </c>
      <c r="H198" s="100" t="str">
        <f>IF('1. Staff Posts and Salaries'!H197="","",'1. Staff Posts and Salaries'!H197)</f>
        <v/>
      </c>
      <c r="I198" s="100" t="str">
        <f>IF('1. Staff Posts and Salaries'!I197="","",'1. Staff Posts and Salaries'!I197)</f>
        <v/>
      </c>
      <c r="J198" s="100" t="str">
        <f>IF('1. Staff Posts and Salaries'!J197="","",'1. Staff Posts and Salaries'!J197)</f>
        <v/>
      </c>
      <c r="K198" s="227">
        <f>IF('1. Staff Posts and Salaries'!O197="","",'1. Staff Posts and Salaries'!O197)</f>
        <v>1</v>
      </c>
      <c r="L198" s="314"/>
      <c r="M198" s="315"/>
      <c r="N198" s="316">
        <f t="shared" si="25"/>
        <v>0</v>
      </c>
      <c r="O198" s="317">
        <f>IFERROR('1. Staff Posts and Salaries'!N197/12*'2. Annual Costs of Staff Posts'!L198*'2. Annual Costs of Staff Posts'!M198*K198,0)</f>
        <v>0</v>
      </c>
      <c r="P198" s="318"/>
      <c r="Q198" s="314"/>
      <c r="R198" s="315"/>
      <c r="S198" s="316">
        <f t="shared" si="26"/>
        <v>0</v>
      </c>
      <c r="T198" s="317">
        <f>IFERROR('1. Staff Posts and Salaries'!N197*(1+SUM(P198))/12*'2. Annual Costs of Staff Posts'!Q198*'2. Annual Costs of Staff Posts'!R198*K198,0)</f>
        <v>0</v>
      </c>
      <c r="U198" s="318"/>
      <c r="V198" s="314"/>
      <c r="W198" s="315"/>
      <c r="X198" s="316">
        <f t="shared" si="27"/>
        <v>0</v>
      </c>
      <c r="Y198" s="317">
        <f>IFERROR('1. Staff Posts and Salaries'!N197*(1+SUM(P198))*(1+SUM(U198))/12*'2. Annual Costs of Staff Posts'!V198*'2. Annual Costs of Staff Posts'!W198*K198,0)</f>
        <v>0</v>
      </c>
      <c r="Z198" s="318"/>
      <c r="AA198" s="314"/>
      <c r="AB198" s="315"/>
      <c r="AC198" s="316">
        <f t="shared" si="28"/>
        <v>0</v>
      </c>
      <c r="AD198" s="317">
        <f>IFERROR('1. Staff Posts and Salaries'!N197*(1+SUM(P198))*(1+SUM(U198))*(1+SUM(Z198))/12*'2. Annual Costs of Staff Posts'!AA198*'2. Annual Costs of Staff Posts'!AB198*K198,0)</f>
        <v>0</v>
      </c>
      <c r="AE198" s="318"/>
      <c r="AF198" s="314"/>
      <c r="AG198" s="315"/>
      <c r="AH198" s="316">
        <f t="shared" si="29"/>
        <v>0</v>
      </c>
      <c r="AI198" s="446">
        <f>IFERROR('1. Staff Posts and Salaries'!N197*(1+SUM(P198))*(1+SUM(U198))*(1+SUM(Z198))*(1+SUM(AE198))/12*'2. Annual Costs of Staff Posts'!AF198*'2. Annual Costs of Staff Posts'!AG198*K198,0)</f>
        <v>0</v>
      </c>
      <c r="AJ198" s="450">
        <f t="shared" si="30"/>
        <v>0</v>
      </c>
      <c r="AK198" s="448">
        <f t="shared" si="31"/>
        <v>0</v>
      </c>
      <c r="AL198" s="252"/>
    </row>
    <row r="199" spans="2:38" s="99" customFormat="1" x14ac:dyDescent="0.25">
      <c r="B199" s="109"/>
      <c r="C199" s="232" t="str">
        <f>IF('1. Staff Posts and Salaries'!C198="","",'1. Staff Posts and Salaries'!C198)</f>
        <v/>
      </c>
      <c r="D199" s="410" t="str">
        <f>IF('1. Staff Posts and Salaries'!D198="","",'1. Staff Posts and Salaries'!D198)</f>
        <v/>
      </c>
      <c r="E199" s="100" t="str">
        <f>IF('1. Staff Posts and Salaries'!E198="","",'1. Staff Posts and Salaries'!E198)</f>
        <v/>
      </c>
      <c r="F199" s="100" t="str">
        <f>IF('1. Staff Posts and Salaries'!F198="","",'1. Staff Posts and Salaries'!F198)</f>
        <v/>
      </c>
      <c r="G199" s="100" t="str">
        <f>IF('1. Staff Posts and Salaries'!G198="","",'1. Staff Posts and Salaries'!G198)</f>
        <v/>
      </c>
      <c r="H199" s="100" t="str">
        <f>IF('1. Staff Posts and Salaries'!H198="","",'1. Staff Posts and Salaries'!H198)</f>
        <v/>
      </c>
      <c r="I199" s="100" t="str">
        <f>IF('1. Staff Posts and Salaries'!I198="","",'1. Staff Posts and Salaries'!I198)</f>
        <v/>
      </c>
      <c r="J199" s="100" t="str">
        <f>IF('1. Staff Posts and Salaries'!J198="","",'1. Staff Posts and Salaries'!J198)</f>
        <v/>
      </c>
      <c r="K199" s="227">
        <f>IF('1. Staff Posts and Salaries'!O198="","",'1. Staff Posts and Salaries'!O198)</f>
        <v>1</v>
      </c>
      <c r="L199" s="314"/>
      <c r="M199" s="315"/>
      <c r="N199" s="316">
        <f t="shared" si="25"/>
        <v>0</v>
      </c>
      <c r="O199" s="317">
        <f>IFERROR('1. Staff Posts and Salaries'!N198/12*'2. Annual Costs of Staff Posts'!L199*'2. Annual Costs of Staff Posts'!M199*K199,0)</f>
        <v>0</v>
      </c>
      <c r="P199" s="318"/>
      <c r="Q199" s="314"/>
      <c r="R199" s="315"/>
      <c r="S199" s="316">
        <f t="shared" si="26"/>
        <v>0</v>
      </c>
      <c r="T199" s="317">
        <f>IFERROR('1. Staff Posts and Salaries'!N198*(1+SUM(P199))/12*'2. Annual Costs of Staff Posts'!Q199*'2. Annual Costs of Staff Posts'!R199*K199,0)</f>
        <v>0</v>
      </c>
      <c r="U199" s="318"/>
      <c r="V199" s="314"/>
      <c r="W199" s="315"/>
      <c r="X199" s="316">
        <f t="shared" si="27"/>
        <v>0</v>
      </c>
      <c r="Y199" s="317">
        <f>IFERROR('1. Staff Posts and Salaries'!N198*(1+SUM(P199))*(1+SUM(U199))/12*'2. Annual Costs of Staff Posts'!V199*'2. Annual Costs of Staff Posts'!W199*K199,0)</f>
        <v>0</v>
      </c>
      <c r="Z199" s="318"/>
      <c r="AA199" s="314"/>
      <c r="AB199" s="315"/>
      <c r="AC199" s="316">
        <f t="shared" si="28"/>
        <v>0</v>
      </c>
      <c r="AD199" s="317">
        <f>IFERROR('1. Staff Posts and Salaries'!N198*(1+SUM(P199))*(1+SUM(U199))*(1+SUM(Z199))/12*'2. Annual Costs of Staff Posts'!AA199*'2. Annual Costs of Staff Posts'!AB199*K199,0)</f>
        <v>0</v>
      </c>
      <c r="AE199" s="318"/>
      <c r="AF199" s="314"/>
      <c r="AG199" s="315"/>
      <c r="AH199" s="316">
        <f t="shared" si="29"/>
        <v>0</v>
      </c>
      <c r="AI199" s="446">
        <f>IFERROR('1. Staff Posts and Salaries'!N198*(1+SUM(P199))*(1+SUM(U199))*(1+SUM(Z199))*(1+SUM(AE199))/12*'2. Annual Costs of Staff Posts'!AF199*'2. Annual Costs of Staff Posts'!AG199*K199,0)</f>
        <v>0</v>
      </c>
      <c r="AJ199" s="450">
        <f t="shared" si="30"/>
        <v>0</v>
      </c>
      <c r="AK199" s="448">
        <f t="shared" si="31"/>
        <v>0</v>
      </c>
      <c r="AL199" s="252"/>
    </row>
    <row r="200" spans="2:38" s="99" customFormat="1" x14ac:dyDescent="0.25">
      <c r="B200" s="109"/>
      <c r="C200" s="232" t="str">
        <f>IF('1. Staff Posts and Salaries'!C199="","",'1. Staff Posts and Salaries'!C199)</f>
        <v/>
      </c>
      <c r="D200" s="410" t="str">
        <f>IF('1. Staff Posts and Salaries'!D199="","",'1. Staff Posts and Salaries'!D199)</f>
        <v/>
      </c>
      <c r="E200" s="100" t="str">
        <f>IF('1. Staff Posts and Salaries'!E199="","",'1. Staff Posts and Salaries'!E199)</f>
        <v/>
      </c>
      <c r="F200" s="100" t="str">
        <f>IF('1. Staff Posts and Salaries'!F199="","",'1. Staff Posts and Salaries'!F199)</f>
        <v/>
      </c>
      <c r="G200" s="100" t="str">
        <f>IF('1. Staff Posts and Salaries'!G199="","",'1. Staff Posts and Salaries'!G199)</f>
        <v/>
      </c>
      <c r="H200" s="100" t="str">
        <f>IF('1. Staff Posts and Salaries'!H199="","",'1. Staff Posts and Salaries'!H199)</f>
        <v/>
      </c>
      <c r="I200" s="100" t="str">
        <f>IF('1. Staff Posts and Salaries'!I199="","",'1. Staff Posts and Salaries'!I199)</f>
        <v/>
      </c>
      <c r="J200" s="100" t="str">
        <f>IF('1. Staff Posts and Salaries'!J199="","",'1. Staff Posts and Salaries'!J199)</f>
        <v/>
      </c>
      <c r="K200" s="227">
        <f>IF('1. Staff Posts and Salaries'!O199="","",'1. Staff Posts and Salaries'!O199)</f>
        <v>1</v>
      </c>
      <c r="L200" s="314"/>
      <c r="M200" s="315"/>
      <c r="N200" s="316">
        <f t="shared" si="25"/>
        <v>0</v>
      </c>
      <c r="O200" s="317">
        <f>IFERROR('1. Staff Posts and Salaries'!N199/12*'2. Annual Costs of Staff Posts'!L200*'2. Annual Costs of Staff Posts'!M200*K200,0)</f>
        <v>0</v>
      </c>
      <c r="P200" s="318"/>
      <c r="Q200" s="314"/>
      <c r="R200" s="315"/>
      <c r="S200" s="316">
        <f t="shared" si="26"/>
        <v>0</v>
      </c>
      <c r="T200" s="317">
        <f>IFERROR('1. Staff Posts and Salaries'!N199*(1+SUM(P200))/12*'2. Annual Costs of Staff Posts'!Q200*'2. Annual Costs of Staff Posts'!R200*K200,0)</f>
        <v>0</v>
      </c>
      <c r="U200" s="318"/>
      <c r="V200" s="314"/>
      <c r="W200" s="315"/>
      <c r="X200" s="316">
        <f t="shared" si="27"/>
        <v>0</v>
      </c>
      <c r="Y200" s="317">
        <f>IFERROR('1. Staff Posts and Salaries'!N199*(1+SUM(P200))*(1+SUM(U200))/12*'2. Annual Costs of Staff Posts'!V200*'2. Annual Costs of Staff Posts'!W200*K200,0)</f>
        <v>0</v>
      </c>
      <c r="Z200" s="318"/>
      <c r="AA200" s="314"/>
      <c r="AB200" s="315"/>
      <c r="AC200" s="316">
        <f t="shared" si="28"/>
        <v>0</v>
      </c>
      <c r="AD200" s="317">
        <f>IFERROR('1. Staff Posts and Salaries'!N199*(1+SUM(P200))*(1+SUM(U200))*(1+SUM(Z200))/12*'2. Annual Costs of Staff Posts'!AA200*'2. Annual Costs of Staff Posts'!AB200*K200,0)</f>
        <v>0</v>
      </c>
      <c r="AE200" s="318"/>
      <c r="AF200" s="314"/>
      <c r="AG200" s="315"/>
      <c r="AH200" s="316">
        <f t="shared" si="29"/>
        <v>0</v>
      </c>
      <c r="AI200" s="446">
        <f>IFERROR('1. Staff Posts and Salaries'!N199*(1+SUM(P200))*(1+SUM(U200))*(1+SUM(Z200))*(1+SUM(AE200))/12*'2. Annual Costs of Staff Posts'!AF200*'2. Annual Costs of Staff Posts'!AG200*K200,0)</f>
        <v>0</v>
      </c>
      <c r="AJ200" s="450">
        <f t="shared" si="30"/>
        <v>0</v>
      </c>
      <c r="AK200" s="448">
        <f t="shared" si="31"/>
        <v>0</v>
      </c>
      <c r="AL200" s="252"/>
    </row>
    <row r="201" spans="2:38" s="99" customFormat="1" x14ac:dyDescent="0.25">
      <c r="B201" s="109"/>
      <c r="C201" s="232" t="str">
        <f>IF('1. Staff Posts and Salaries'!C200="","",'1. Staff Posts and Salaries'!C200)</f>
        <v/>
      </c>
      <c r="D201" s="410" t="str">
        <f>IF('1. Staff Posts and Salaries'!D200="","",'1. Staff Posts and Salaries'!D200)</f>
        <v/>
      </c>
      <c r="E201" s="100" t="str">
        <f>IF('1. Staff Posts and Salaries'!E200="","",'1. Staff Posts and Salaries'!E200)</f>
        <v/>
      </c>
      <c r="F201" s="100" t="str">
        <f>IF('1. Staff Posts and Salaries'!F200="","",'1. Staff Posts and Salaries'!F200)</f>
        <v/>
      </c>
      <c r="G201" s="100" t="str">
        <f>IF('1. Staff Posts and Salaries'!G200="","",'1. Staff Posts and Salaries'!G200)</f>
        <v/>
      </c>
      <c r="H201" s="100" t="str">
        <f>IF('1. Staff Posts and Salaries'!H200="","",'1. Staff Posts and Salaries'!H200)</f>
        <v/>
      </c>
      <c r="I201" s="100" t="str">
        <f>IF('1. Staff Posts and Salaries'!I200="","",'1. Staff Posts and Salaries'!I200)</f>
        <v/>
      </c>
      <c r="J201" s="100" t="str">
        <f>IF('1. Staff Posts and Salaries'!J200="","",'1. Staff Posts and Salaries'!J200)</f>
        <v/>
      </c>
      <c r="K201" s="227">
        <f>IF('1. Staff Posts and Salaries'!O200="","",'1. Staff Posts and Salaries'!O200)</f>
        <v>1</v>
      </c>
      <c r="L201" s="314"/>
      <c r="M201" s="315"/>
      <c r="N201" s="316">
        <f t="shared" si="25"/>
        <v>0</v>
      </c>
      <c r="O201" s="317">
        <f>IFERROR('1. Staff Posts and Salaries'!N200/12*'2. Annual Costs of Staff Posts'!L201*'2. Annual Costs of Staff Posts'!M201*K201,0)</f>
        <v>0</v>
      </c>
      <c r="P201" s="318"/>
      <c r="Q201" s="314"/>
      <c r="R201" s="315"/>
      <c r="S201" s="316">
        <f t="shared" si="26"/>
        <v>0</v>
      </c>
      <c r="T201" s="317">
        <f>IFERROR('1. Staff Posts and Salaries'!N200*(1+SUM(P201))/12*'2. Annual Costs of Staff Posts'!Q201*'2. Annual Costs of Staff Posts'!R201*K201,0)</f>
        <v>0</v>
      </c>
      <c r="U201" s="318"/>
      <c r="V201" s="314"/>
      <c r="W201" s="315"/>
      <c r="X201" s="316">
        <f t="shared" si="27"/>
        <v>0</v>
      </c>
      <c r="Y201" s="317">
        <f>IFERROR('1. Staff Posts and Salaries'!N200*(1+SUM(P201))*(1+SUM(U201))/12*'2. Annual Costs of Staff Posts'!V201*'2. Annual Costs of Staff Posts'!W201*K201,0)</f>
        <v>0</v>
      </c>
      <c r="Z201" s="318"/>
      <c r="AA201" s="314"/>
      <c r="AB201" s="315"/>
      <c r="AC201" s="316">
        <f t="shared" si="28"/>
        <v>0</v>
      </c>
      <c r="AD201" s="317">
        <f>IFERROR('1. Staff Posts and Salaries'!N200*(1+SUM(P201))*(1+SUM(U201))*(1+SUM(Z201))/12*'2. Annual Costs of Staff Posts'!AA201*'2. Annual Costs of Staff Posts'!AB201*K201,0)</f>
        <v>0</v>
      </c>
      <c r="AE201" s="318"/>
      <c r="AF201" s="314"/>
      <c r="AG201" s="315"/>
      <c r="AH201" s="316">
        <f t="shared" si="29"/>
        <v>0</v>
      </c>
      <c r="AI201" s="446">
        <f>IFERROR('1. Staff Posts and Salaries'!N200*(1+SUM(P201))*(1+SUM(U201))*(1+SUM(Z201))*(1+SUM(AE201))/12*'2. Annual Costs of Staff Posts'!AF201*'2. Annual Costs of Staff Posts'!AG201*K201,0)</f>
        <v>0</v>
      </c>
      <c r="AJ201" s="450">
        <f t="shared" si="30"/>
        <v>0</v>
      </c>
      <c r="AK201" s="448">
        <f t="shared" si="31"/>
        <v>0</v>
      </c>
      <c r="AL201" s="252"/>
    </row>
    <row r="202" spans="2:38" s="99" customFormat="1" x14ac:dyDescent="0.25">
      <c r="B202" s="109"/>
      <c r="C202" s="232" t="str">
        <f>IF('1. Staff Posts and Salaries'!C201="","",'1. Staff Posts and Salaries'!C201)</f>
        <v/>
      </c>
      <c r="D202" s="410" t="str">
        <f>IF('1. Staff Posts and Salaries'!D201="","",'1. Staff Posts and Salaries'!D201)</f>
        <v/>
      </c>
      <c r="E202" s="100" t="str">
        <f>IF('1. Staff Posts and Salaries'!E201="","",'1. Staff Posts and Salaries'!E201)</f>
        <v/>
      </c>
      <c r="F202" s="100" t="str">
        <f>IF('1. Staff Posts and Salaries'!F201="","",'1. Staff Posts and Salaries'!F201)</f>
        <v/>
      </c>
      <c r="G202" s="100" t="str">
        <f>IF('1. Staff Posts and Salaries'!G201="","",'1. Staff Posts and Salaries'!G201)</f>
        <v/>
      </c>
      <c r="H202" s="100" t="str">
        <f>IF('1. Staff Posts and Salaries'!H201="","",'1. Staff Posts and Salaries'!H201)</f>
        <v/>
      </c>
      <c r="I202" s="100" t="str">
        <f>IF('1. Staff Posts and Salaries'!I201="","",'1. Staff Posts and Salaries'!I201)</f>
        <v/>
      </c>
      <c r="J202" s="100" t="str">
        <f>IF('1. Staff Posts and Salaries'!J201="","",'1. Staff Posts and Salaries'!J201)</f>
        <v/>
      </c>
      <c r="K202" s="227">
        <f>IF('1. Staff Posts and Salaries'!O201="","",'1. Staff Posts and Salaries'!O201)</f>
        <v>1</v>
      </c>
      <c r="L202" s="314"/>
      <c r="M202" s="315"/>
      <c r="N202" s="316">
        <f t="shared" si="25"/>
        <v>0</v>
      </c>
      <c r="O202" s="317">
        <f>IFERROR('1. Staff Posts and Salaries'!N201/12*'2. Annual Costs of Staff Posts'!L202*'2. Annual Costs of Staff Posts'!M202*K202,0)</f>
        <v>0</v>
      </c>
      <c r="P202" s="318"/>
      <c r="Q202" s="314"/>
      <c r="R202" s="315"/>
      <c r="S202" s="316">
        <f t="shared" si="26"/>
        <v>0</v>
      </c>
      <c r="T202" s="317">
        <f>IFERROR('1. Staff Posts and Salaries'!N201*(1+SUM(P202))/12*'2. Annual Costs of Staff Posts'!Q202*'2. Annual Costs of Staff Posts'!R202*K202,0)</f>
        <v>0</v>
      </c>
      <c r="U202" s="318"/>
      <c r="V202" s="314"/>
      <c r="W202" s="315"/>
      <c r="X202" s="316">
        <f t="shared" si="27"/>
        <v>0</v>
      </c>
      <c r="Y202" s="317">
        <f>IFERROR('1. Staff Posts and Salaries'!N201*(1+SUM(P202))*(1+SUM(U202))/12*'2. Annual Costs of Staff Posts'!V202*'2. Annual Costs of Staff Posts'!W202*K202,0)</f>
        <v>0</v>
      </c>
      <c r="Z202" s="318"/>
      <c r="AA202" s="314"/>
      <c r="AB202" s="315"/>
      <c r="AC202" s="316">
        <f t="shared" si="28"/>
        <v>0</v>
      </c>
      <c r="AD202" s="317">
        <f>IFERROR('1. Staff Posts and Salaries'!N201*(1+SUM(P202))*(1+SUM(U202))*(1+SUM(Z202))/12*'2. Annual Costs of Staff Posts'!AA202*'2. Annual Costs of Staff Posts'!AB202*K202,0)</f>
        <v>0</v>
      </c>
      <c r="AE202" s="318"/>
      <c r="AF202" s="314"/>
      <c r="AG202" s="315"/>
      <c r="AH202" s="316">
        <f t="shared" si="29"/>
        <v>0</v>
      </c>
      <c r="AI202" s="446">
        <f>IFERROR('1. Staff Posts and Salaries'!N201*(1+SUM(P202))*(1+SUM(U202))*(1+SUM(Z202))*(1+SUM(AE202))/12*'2. Annual Costs of Staff Posts'!AF202*'2. Annual Costs of Staff Posts'!AG202*K202,0)</f>
        <v>0</v>
      </c>
      <c r="AJ202" s="450">
        <f t="shared" si="30"/>
        <v>0</v>
      </c>
      <c r="AK202" s="448">
        <f t="shared" si="31"/>
        <v>0</v>
      </c>
      <c r="AL202" s="252"/>
    </row>
    <row r="203" spans="2:38" s="99" customFormat="1" x14ac:dyDescent="0.25">
      <c r="B203" s="109"/>
      <c r="C203" s="232" t="str">
        <f>IF('1. Staff Posts and Salaries'!C202="","",'1. Staff Posts and Salaries'!C202)</f>
        <v/>
      </c>
      <c r="D203" s="410" t="str">
        <f>IF('1. Staff Posts and Salaries'!D202="","",'1. Staff Posts and Salaries'!D202)</f>
        <v/>
      </c>
      <c r="E203" s="100" t="str">
        <f>IF('1. Staff Posts and Salaries'!E202="","",'1. Staff Posts and Salaries'!E202)</f>
        <v/>
      </c>
      <c r="F203" s="100" t="str">
        <f>IF('1. Staff Posts and Salaries'!F202="","",'1. Staff Posts and Salaries'!F202)</f>
        <v/>
      </c>
      <c r="G203" s="100" t="str">
        <f>IF('1. Staff Posts and Salaries'!G202="","",'1. Staff Posts and Salaries'!G202)</f>
        <v/>
      </c>
      <c r="H203" s="100" t="str">
        <f>IF('1. Staff Posts and Salaries'!H202="","",'1. Staff Posts and Salaries'!H202)</f>
        <v/>
      </c>
      <c r="I203" s="100" t="str">
        <f>IF('1. Staff Posts and Salaries'!I202="","",'1. Staff Posts and Salaries'!I202)</f>
        <v/>
      </c>
      <c r="J203" s="100" t="str">
        <f>IF('1. Staff Posts and Salaries'!J202="","",'1. Staff Posts and Salaries'!J202)</f>
        <v/>
      </c>
      <c r="K203" s="227">
        <f>IF('1. Staff Posts and Salaries'!O202="","",'1. Staff Posts and Salaries'!O202)</f>
        <v>1</v>
      </c>
      <c r="L203" s="314"/>
      <c r="M203" s="315"/>
      <c r="N203" s="316">
        <f t="shared" si="25"/>
        <v>0</v>
      </c>
      <c r="O203" s="317">
        <f>IFERROR('1. Staff Posts and Salaries'!N202/12*'2. Annual Costs of Staff Posts'!L203*'2. Annual Costs of Staff Posts'!M203*K203,0)</f>
        <v>0</v>
      </c>
      <c r="P203" s="318"/>
      <c r="Q203" s="314"/>
      <c r="R203" s="315"/>
      <c r="S203" s="316">
        <f t="shared" si="26"/>
        <v>0</v>
      </c>
      <c r="T203" s="317">
        <f>IFERROR('1. Staff Posts and Salaries'!N202*(1+SUM(P203))/12*'2. Annual Costs of Staff Posts'!Q203*'2. Annual Costs of Staff Posts'!R203*K203,0)</f>
        <v>0</v>
      </c>
      <c r="U203" s="318"/>
      <c r="V203" s="314"/>
      <c r="W203" s="315"/>
      <c r="X203" s="316">
        <f t="shared" si="27"/>
        <v>0</v>
      </c>
      <c r="Y203" s="317">
        <f>IFERROR('1. Staff Posts and Salaries'!N202*(1+SUM(P203))*(1+SUM(U203))/12*'2. Annual Costs of Staff Posts'!V203*'2. Annual Costs of Staff Posts'!W203*K203,0)</f>
        <v>0</v>
      </c>
      <c r="Z203" s="318"/>
      <c r="AA203" s="314"/>
      <c r="AB203" s="315"/>
      <c r="AC203" s="316">
        <f t="shared" si="28"/>
        <v>0</v>
      </c>
      <c r="AD203" s="317">
        <f>IFERROR('1. Staff Posts and Salaries'!N202*(1+SUM(P203))*(1+SUM(U203))*(1+SUM(Z203))/12*'2. Annual Costs of Staff Posts'!AA203*'2. Annual Costs of Staff Posts'!AB203*K203,0)</f>
        <v>0</v>
      </c>
      <c r="AE203" s="318"/>
      <c r="AF203" s="314"/>
      <c r="AG203" s="315"/>
      <c r="AH203" s="316">
        <f t="shared" si="29"/>
        <v>0</v>
      </c>
      <c r="AI203" s="446">
        <f>IFERROR('1. Staff Posts and Salaries'!N202*(1+SUM(P203))*(1+SUM(U203))*(1+SUM(Z203))*(1+SUM(AE203))/12*'2. Annual Costs of Staff Posts'!AF203*'2. Annual Costs of Staff Posts'!AG203*K203,0)</f>
        <v>0</v>
      </c>
      <c r="AJ203" s="450">
        <f t="shared" si="30"/>
        <v>0</v>
      </c>
      <c r="AK203" s="448">
        <f t="shared" si="31"/>
        <v>0</v>
      </c>
      <c r="AL203" s="252"/>
    </row>
    <row r="204" spans="2:38" s="99" customFormat="1" x14ac:dyDescent="0.25">
      <c r="B204" s="109"/>
      <c r="C204" s="232" t="str">
        <f>IF('1. Staff Posts and Salaries'!C203="","",'1. Staff Posts and Salaries'!C203)</f>
        <v/>
      </c>
      <c r="D204" s="410" t="str">
        <f>IF('1. Staff Posts and Salaries'!D203="","",'1. Staff Posts and Salaries'!D203)</f>
        <v/>
      </c>
      <c r="E204" s="100" t="str">
        <f>IF('1. Staff Posts and Salaries'!E203="","",'1. Staff Posts and Salaries'!E203)</f>
        <v/>
      </c>
      <c r="F204" s="100" t="str">
        <f>IF('1. Staff Posts and Salaries'!F203="","",'1. Staff Posts and Salaries'!F203)</f>
        <v/>
      </c>
      <c r="G204" s="100" t="str">
        <f>IF('1. Staff Posts and Salaries'!G203="","",'1. Staff Posts and Salaries'!G203)</f>
        <v/>
      </c>
      <c r="H204" s="100" t="str">
        <f>IF('1. Staff Posts and Salaries'!H203="","",'1. Staff Posts and Salaries'!H203)</f>
        <v/>
      </c>
      <c r="I204" s="100" t="str">
        <f>IF('1. Staff Posts and Salaries'!I203="","",'1. Staff Posts and Salaries'!I203)</f>
        <v/>
      </c>
      <c r="J204" s="100" t="str">
        <f>IF('1. Staff Posts and Salaries'!J203="","",'1. Staff Posts and Salaries'!J203)</f>
        <v/>
      </c>
      <c r="K204" s="227">
        <f>IF('1. Staff Posts and Salaries'!O203="","",'1. Staff Posts and Salaries'!O203)</f>
        <v>1</v>
      </c>
      <c r="L204" s="314"/>
      <c r="M204" s="315"/>
      <c r="N204" s="316">
        <f t="shared" si="25"/>
        <v>0</v>
      </c>
      <c r="O204" s="317">
        <f>IFERROR('1. Staff Posts and Salaries'!N203/12*'2. Annual Costs of Staff Posts'!L204*'2. Annual Costs of Staff Posts'!M204*K204,0)</f>
        <v>0</v>
      </c>
      <c r="P204" s="318"/>
      <c r="Q204" s="314"/>
      <c r="R204" s="315"/>
      <c r="S204" s="316">
        <f t="shared" si="26"/>
        <v>0</v>
      </c>
      <c r="T204" s="317">
        <f>IFERROR('1. Staff Posts and Salaries'!N203*(1+SUM(P204))/12*'2. Annual Costs of Staff Posts'!Q204*'2. Annual Costs of Staff Posts'!R204*K204,0)</f>
        <v>0</v>
      </c>
      <c r="U204" s="318"/>
      <c r="V204" s="314"/>
      <c r="W204" s="315"/>
      <c r="X204" s="316">
        <f t="shared" si="27"/>
        <v>0</v>
      </c>
      <c r="Y204" s="317">
        <f>IFERROR('1. Staff Posts and Salaries'!N203*(1+SUM(P204))*(1+SUM(U204))/12*'2. Annual Costs of Staff Posts'!V204*'2. Annual Costs of Staff Posts'!W204*K204,0)</f>
        <v>0</v>
      </c>
      <c r="Z204" s="318"/>
      <c r="AA204" s="314"/>
      <c r="AB204" s="315"/>
      <c r="AC204" s="316">
        <f t="shared" si="28"/>
        <v>0</v>
      </c>
      <c r="AD204" s="317">
        <f>IFERROR('1. Staff Posts and Salaries'!N203*(1+SUM(P204))*(1+SUM(U204))*(1+SUM(Z204))/12*'2. Annual Costs of Staff Posts'!AA204*'2. Annual Costs of Staff Posts'!AB204*K204,0)</f>
        <v>0</v>
      </c>
      <c r="AE204" s="318"/>
      <c r="AF204" s="314"/>
      <c r="AG204" s="315"/>
      <c r="AH204" s="316">
        <f t="shared" si="29"/>
        <v>0</v>
      </c>
      <c r="AI204" s="446">
        <f>IFERROR('1. Staff Posts and Salaries'!N203*(1+SUM(P204))*(1+SUM(U204))*(1+SUM(Z204))*(1+SUM(AE204))/12*'2. Annual Costs of Staff Posts'!AF204*'2. Annual Costs of Staff Posts'!AG204*K204,0)</f>
        <v>0</v>
      </c>
      <c r="AJ204" s="450">
        <f t="shared" si="30"/>
        <v>0</v>
      </c>
      <c r="AK204" s="448">
        <f t="shared" si="31"/>
        <v>0</v>
      </c>
      <c r="AL204" s="252"/>
    </row>
    <row r="205" spans="2:38" s="99" customFormat="1" x14ac:dyDescent="0.25">
      <c r="B205" s="109"/>
      <c r="C205" s="232" t="str">
        <f>IF('1. Staff Posts and Salaries'!C204="","",'1. Staff Posts and Salaries'!C204)</f>
        <v/>
      </c>
      <c r="D205" s="410" t="str">
        <f>IF('1. Staff Posts and Salaries'!D204="","",'1. Staff Posts and Salaries'!D204)</f>
        <v/>
      </c>
      <c r="E205" s="100" t="str">
        <f>IF('1. Staff Posts and Salaries'!E204="","",'1. Staff Posts and Salaries'!E204)</f>
        <v/>
      </c>
      <c r="F205" s="100" t="str">
        <f>IF('1. Staff Posts and Salaries'!F204="","",'1. Staff Posts and Salaries'!F204)</f>
        <v/>
      </c>
      <c r="G205" s="100" t="str">
        <f>IF('1. Staff Posts and Salaries'!G204="","",'1. Staff Posts and Salaries'!G204)</f>
        <v/>
      </c>
      <c r="H205" s="100" t="str">
        <f>IF('1. Staff Posts and Salaries'!H204="","",'1. Staff Posts and Salaries'!H204)</f>
        <v/>
      </c>
      <c r="I205" s="100" t="str">
        <f>IF('1. Staff Posts and Salaries'!I204="","",'1. Staff Posts and Salaries'!I204)</f>
        <v/>
      </c>
      <c r="J205" s="100" t="str">
        <f>IF('1. Staff Posts and Salaries'!J204="","",'1. Staff Posts and Salaries'!J204)</f>
        <v/>
      </c>
      <c r="K205" s="227">
        <f>IF('1. Staff Posts and Salaries'!O204="","",'1. Staff Posts and Salaries'!O204)</f>
        <v>1</v>
      </c>
      <c r="L205" s="314"/>
      <c r="M205" s="315"/>
      <c r="N205" s="316">
        <f t="shared" si="25"/>
        <v>0</v>
      </c>
      <c r="O205" s="317">
        <f>IFERROR('1. Staff Posts and Salaries'!N204/12*'2. Annual Costs of Staff Posts'!L205*'2. Annual Costs of Staff Posts'!M205*K205,0)</f>
        <v>0</v>
      </c>
      <c r="P205" s="318"/>
      <c r="Q205" s="314"/>
      <c r="R205" s="315"/>
      <c r="S205" s="316">
        <f t="shared" si="26"/>
        <v>0</v>
      </c>
      <c r="T205" s="317">
        <f>IFERROR('1. Staff Posts and Salaries'!N204*(1+SUM(P205))/12*'2. Annual Costs of Staff Posts'!Q205*'2. Annual Costs of Staff Posts'!R205*K205,0)</f>
        <v>0</v>
      </c>
      <c r="U205" s="318"/>
      <c r="V205" s="314"/>
      <c r="W205" s="315"/>
      <c r="X205" s="316">
        <f t="shared" si="27"/>
        <v>0</v>
      </c>
      <c r="Y205" s="317">
        <f>IFERROR('1. Staff Posts and Salaries'!N204*(1+SUM(P205))*(1+SUM(U205))/12*'2. Annual Costs of Staff Posts'!V205*'2. Annual Costs of Staff Posts'!W205*K205,0)</f>
        <v>0</v>
      </c>
      <c r="Z205" s="318"/>
      <c r="AA205" s="314"/>
      <c r="AB205" s="315"/>
      <c r="AC205" s="316">
        <f t="shared" si="28"/>
        <v>0</v>
      </c>
      <c r="AD205" s="317">
        <f>IFERROR('1. Staff Posts and Salaries'!N204*(1+SUM(P205))*(1+SUM(U205))*(1+SUM(Z205))/12*'2. Annual Costs of Staff Posts'!AA205*'2. Annual Costs of Staff Posts'!AB205*K205,0)</f>
        <v>0</v>
      </c>
      <c r="AE205" s="318"/>
      <c r="AF205" s="314"/>
      <c r="AG205" s="315"/>
      <c r="AH205" s="316">
        <f t="shared" si="29"/>
        <v>0</v>
      </c>
      <c r="AI205" s="446">
        <f>IFERROR('1. Staff Posts and Salaries'!N204*(1+SUM(P205))*(1+SUM(U205))*(1+SUM(Z205))*(1+SUM(AE205))/12*'2. Annual Costs of Staff Posts'!AF205*'2. Annual Costs of Staff Posts'!AG205*K205,0)</f>
        <v>0</v>
      </c>
      <c r="AJ205" s="450">
        <f t="shared" si="30"/>
        <v>0</v>
      </c>
      <c r="AK205" s="448">
        <f t="shared" si="31"/>
        <v>0</v>
      </c>
      <c r="AL205" s="252"/>
    </row>
    <row r="206" spans="2:38" s="99" customFormat="1" x14ac:dyDescent="0.25">
      <c r="B206" s="109"/>
      <c r="C206" s="232" t="str">
        <f>IF('1. Staff Posts and Salaries'!C205="","",'1. Staff Posts and Salaries'!C205)</f>
        <v/>
      </c>
      <c r="D206" s="410" t="str">
        <f>IF('1. Staff Posts and Salaries'!D205="","",'1. Staff Posts and Salaries'!D205)</f>
        <v/>
      </c>
      <c r="E206" s="100" t="str">
        <f>IF('1. Staff Posts and Salaries'!E205="","",'1. Staff Posts and Salaries'!E205)</f>
        <v/>
      </c>
      <c r="F206" s="100" t="str">
        <f>IF('1. Staff Posts and Salaries'!F205="","",'1. Staff Posts and Salaries'!F205)</f>
        <v/>
      </c>
      <c r="G206" s="100" t="str">
        <f>IF('1. Staff Posts and Salaries'!G205="","",'1. Staff Posts and Salaries'!G205)</f>
        <v/>
      </c>
      <c r="H206" s="100" t="str">
        <f>IF('1. Staff Posts and Salaries'!H205="","",'1. Staff Posts and Salaries'!H205)</f>
        <v/>
      </c>
      <c r="I206" s="100" t="str">
        <f>IF('1. Staff Posts and Salaries'!I205="","",'1. Staff Posts and Salaries'!I205)</f>
        <v/>
      </c>
      <c r="J206" s="100" t="str">
        <f>IF('1. Staff Posts and Salaries'!J205="","",'1. Staff Posts and Salaries'!J205)</f>
        <v/>
      </c>
      <c r="K206" s="227">
        <f>IF('1. Staff Posts and Salaries'!O205="","",'1. Staff Posts and Salaries'!O205)</f>
        <v>1</v>
      </c>
      <c r="L206" s="314"/>
      <c r="M206" s="315"/>
      <c r="N206" s="316">
        <f t="shared" si="25"/>
        <v>0</v>
      </c>
      <c r="O206" s="317">
        <f>IFERROR('1. Staff Posts and Salaries'!N205/12*'2. Annual Costs of Staff Posts'!L206*'2. Annual Costs of Staff Posts'!M206*K206,0)</f>
        <v>0</v>
      </c>
      <c r="P206" s="318"/>
      <c r="Q206" s="314"/>
      <c r="R206" s="315"/>
      <c r="S206" s="316">
        <f t="shared" si="26"/>
        <v>0</v>
      </c>
      <c r="T206" s="317">
        <f>IFERROR('1. Staff Posts and Salaries'!N205*(1+SUM(P206))/12*'2. Annual Costs of Staff Posts'!Q206*'2. Annual Costs of Staff Posts'!R206*K206,0)</f>
        <v>0</v>
      </c>
      <c r="U206" s="318"/>
      <c r="V206" s="314"/>
      <c r="W206" s="315"/>
      <c r="X206" s="316">
        <f t="shared" si="27"/>
        <v>0</v>
      </c>
      <c r="Y206" s="317">
        <f>IFERROR('1. Staff Posts and Salaries'!N205*(1+SUM(P206))*(1+SUM(U206))/12*'2. Annual Costs of Staff Posts'!V206*'2. Annual Costs of Staff Posts'!W206*K206,0)</f>
        <v>0</v>
      </c>
      <c r="Z206" s="318"/>
      <c r="AA206" s="314"/>
      <c r="AB206" s="315"/>
      <c r="AC206" s="316">
        <f t="shared" si="28"/>
        <v>0</v>
      </c>
      <c r="AD206" s="317">
        <f>IFERROR('1. Staff Posts and Salaries'!N205*(1+SUM(P206))*(1+SUM(U206))*(1+SUM(Z206))/12*'2. Annual Costs of Staff Posts'!AA206*'2. Annual Costs of Staff Posts'!AB206*K206,0)</f>
        <v>0</v>
      </c>
      <c r="AE206" s="318"/>
      <c r="AF206" s="314"/>
      <c r="AG206" s="315"/>
      <c r="AH206" s="316">
        <f t="shared" si="29"/>
        <v>0</v>
      </c>
      <c r="AI206" s="446">
        <f>IFERROR('1. Staff Posts and Salaries'!N205*(1+SUM(P206))*(1+SUM(U206))*(1+SUM(Z206))*(1+SUM(AE206))/12*'2. Annual Costs of Staff Posts'!AF206*'2. Annual Costs of Staff Posts'!AG206*K206,0)</f>
        <v>0</v>
      </c>
      <c r="AJ206" s="450">
        <f t="shared" si="30"/>
        <v>0</v>
      </c>
      <c r="AK206" s="448">
        <f t="shared" si="31"/>
        <v>0</v>
      </c>
      <c r="AL206" s="252"/>
    </row>
    <row r="207" spans="2:38" s="99" customFormat="1" x14ac:dyDescent="0.25">
      <c r="B207" s="109"/>
      <c r="C207" s="232" t="str">
        <f>IF('1. Staff Posts and Salaries'!C206="","",'1. Staff Posts and Salaries'!C206)</f>
        <v/>
      </c>
      <c r="D207" s="410" t="str">
        <f>IF('1. Staff Posts and Salaries'!D206="","",'1. Staff Posts and Salaries'!D206)</f>
        <v/>
      </c>
      <c r="E207" s="100" t="str">
        <f>IF('1. Staff Posts and Salaries'!E206="","",'1. Staff Posts and Salaries'!E206)</f>
        <v/>
      </c>
      <c r="F207" s="100" t="str">
        <f>IF('1. Staff Posts and Salaries'!F206="","",'1. Staff Posts and Salaries'!F206)</f>
        <v/>
      </c>
      <c r="G207" s="100" t="str">
        <f>IF('1. Staff Posts and Salaries'!G206="","",'1. Staff Posts and Salaries'!G206)</f>
        <v/>
      </c>
      <c r="H207" s="100" t="str">
        <f>IF('1. Staff Posts and Salaries'!H206="","",'1. Staff Posts and Salaries'!H206)</f>
        <v/>
      </c>
      <c r="I207" s="100" t="str">
        <f>IF('1. Staff Posts and Salaries'!I206="","",'1. Staff Posts and Salaries'!I206)</f>
        <v/>
      </c>
      <c r="J207" s="100" t="str">
        <f>IF('1. Staff Posts and Salaries'!J206="","",'1. Staff Posts and Salaries'!J206)</f>
        <v/>
      </c>
      <c r="K207" s="227">
        <f>IF('1. Staff Posts and Salaries'!O206="","",'1. Staff Posts and Salaries'!O206)</f>
        <v>1</v>
      </c>
      <c r="L207" s="314"/>
      <c r="M207" s="315"/>
      <c r="N207" s="316">
        <f t="shared" si="25"/>
        <v>0</v>
      </c>
      <c r="O207" s="317">
        <f>IFERROR('1. Staff Posts and Salaries'!N206/12*'2. Annual Costs of Staff Posts'!L207*'2. Annual Costs of Staff Posts'!M207*K207,0)</f>
        <v>0</v>
      </c>
      <c r="P207" s="318"/>
      <c r="Q207" s="314"/>
      <c r="R207" s="315"/>
      <c r="S207" s="316">
        <f t="shared" si="26"/>
        <v>0</v>
      </c>
      <c r="T207" s="317">
        <f>IFERROR('1. Staff Posts and Salaries'!N206*(1+SUM(P207))/12*'2. Annual Costs of Staff Posts'!Q207*'2. Annual Costs of Staff Posts'!R207*K207,0)</f>
        <v>0</v>
      </c>
      <c r="U207" s="318"/>
      <c r="V207" s="314"/>
      <c r="W207" s="315"/>
      <c r="X207" s="316">
        <f t="shared" si="27"/>
        <v>0</v>
      </c>
      <c r="Y207" s="317">
        <f>IFERROR('1. Staff Posts and Salaries'!N206*(1+SUM(P207))*(1+SUM(U207))/12*'2. Annual Costs of Staff Posts'!V207*'2. Annual Costs of Staff Posts'!W207*K207,0)</f>
        <v>0</v>
      </c>
      <c r="Z207" s="318"/>
      <c r="AA207" s="314"/>
      <c r="AB207" s="315"/>
      <c r="AC207" s="316">
        <f t="shared" si="28"/>
        <v>0</v>
      </c>
      <c r="AD207" s="317">
        <f>IFERROR('1. Staff Posts and Salaries'!N206*(1+SUM(P207))*(1+SUM(U207))*(1+SUM(Z207))/12*'2. Annual Costs of Staff Posts'!AA207*'2. Annual Costs of Staff Posts'!AB207*K207,0)</f>
        <v>0</v>
      </c>
      <c r="AE207" s="318"/>
      <c r="AF207" s="314"/>
      <c r="AG207" s="315"/>
      <c r="AH207" s="316">
        <f t="shared" si="29"/>
        <v>0</v>
      </c>
      <c r="AI207" s="446">
        <f>IFERROR('1. Staff Posts and Salaries'!N206*(1+SUM(P207))*(1+SUM(U207))*(1+SUM(Z207))*(1+SUM(AE207))/12*'2. Annual Costs of Staff Posts'!AF207*'2. Annual Costs of Staff Posts'!AG207*K207,0)</f>
        <v>0</v>
      </c>
      <c r="AJ207" s="450">
        <f t="shared" si="30"/>
        <v>0</v>
      </c>
      <c r="AK207" s="448">
        <f t="shared" si="31"/>
        <v>0</v>
      </c>
      <c r="AL207" s="252"/>
    </row>
    <row r="208" spans="2:38" s="99" customFormat="1" x14ac:dyDescent="0.25">
      <c r="B208" s="109"/>
      <c r="C208" s="232" t="str">
        <f>IF('1. Staff Posts and Salaries'!C207="","",'1. Staff Posts and Salaries'!C207)</f>
        <v/>
      </c>
      <c r="D208" s="410" t="str">
        <f>IF('1. Staff Posts and Salaries'!D207="","",'1. Staff Posts and Salaries'!D207)</f>
        <v/>
      </c>
      <c r="E208" s="100" t="str">
        <f>IF('1. Staff Posts and Salaries'!E207="","",'1. Staff Posts and Salaries'!E207)</f>
        <v/>
      </c>
      <c r="F208" s="100" t="str">
        <f>IF('1. Staff Posts and Salaries'!F207="","",'1. Staff Posts and Salaries'!F207)</f>
        <v/>
      </c>
      <c r="G208" s="100" t="str">
        <f>IF('1. Staff Posts and Salaries'!G207="","",'1. Staff Posts and Salaries'!G207)</f>
        <v/>
      </c>
      <c r="H208" s="100" t="str">
        <f>IF('1. Staff Posts and Salaries'!H207="","",'1. Staff Posts and Salaries'!H207)</f>
        <v/>
      </c>
      <c r="I208" s="100" t="str">
        <f>IF('1. Staff Posts and Salaries'!I207="","",'1. Staff Posts and Salaries'!I207)</f>
        <v/>
      </c>
      <c r="J208" s="100" t="str">
        <f>IF('1. Staff Posts and Salaries'!J207="","",'1. Staff Posts and Salaries'!J207)</f>
        <v/>
      </c>
      <c r="K208" s="227">
        <f>IF('1. Staff Posts and Salaries'!O207="","",'1. Staff Posts and Salaries'!O207)</f>
        <v>1</v>
      </c>
      <c r="L208" s="314"/>
      <c r="M208" s="315"/>
      <c r="N208" s="316">
        <f t="shared" si="25"/>
        <v>0</v>
      </c>
      <c r="O208" s="317">
        <f>IFERROR('1. Staff Posts and Salaries'!N207/12*'2. Annual Costs of Staff Posts'!L208*'2. Annual Costs of Staff Posts'!M208*K208,0)</f>
        <v>0</v>
      </c>
      <c r="P208" s="318"/>
      <c r="Q208" s="314"/>
      <c r="R208" s="315"/>
      <c r="S208" s="316">
        <f t="shared" si="26"/>
        <v>0</v>
      </c>
      <c r="T208" s="317">
        <f>IFERROR('1. Staff Posts and Salaries'!N207*(1+SUM(P208))/12*'2. Annual Costs of Staff Posts'!Q208*'2. Annual Costs of Staff Posts'!R208*K208,0)</f>
        <v>0</v>
      </c>
      <c r="U208" s="318"/>
      <c r="V208" s="314"/>
      <c r="W208" s="315"/>
      <c r="X208" s="316">
        <f t="shared" si="27"/>
        <v>0</v>
      </c>
      <c r="Y208" s="317">
        <f>IFERROR('1. Staff Posts and Salaries'!N207*(1+SUM(P208))*(1+SUM(U208))/12*'2. Annual Costs of Staff Posts'!V208*'2. Annual Costs of Staff Posts'!W208*K208,0)</f>
        <v>0</v>
      </c>
      <c r="Z208" s="318"/>
      <c r="AA208" s="314"/>
      <c r="AB208" s="315"/>
      <c r="AC208" s="316">
        <f t="shared" si="28"/>
        <v>0</v>
      </c>
      <c r="AD208" s="317">
        <f>IFERROR('1. Staff Posts and Salaries'!N207*(1+SUM(P208))*(1+SUM(U208))*(1+SUM(Z208))/12*'2. Annual Costs of Staff Posts'!AA208*'2. Annual Costs of Staff Posts'!AB208*K208,0)</f>
        <v>0</v>
      </c>
      <c r="AE208" s="318"/>
      <c r="AF208" s="314"/>
      <c r="AG208" s="315"/>
      <c r="AH208" s="316">
        <f t="shared" si="29"/>
        <v>0</v>
      </c>
      <c r="AI208" s="446">
        <f>IFERROR('1. Staff Posts and Salaries'!N207*(1+SUM(P208))*(1+SUM(U208))*(1+SUM(Z208))*(1+SUM(AE208))/12*'2. Annual Costs of Staff Posts'!AF208*'2. Annual Costs of Staff Posts'!AG208*K208,0)</f>
        <v>0</v>
      </c>
      <c r="AJ208" s="450">
        <f t="shared" si="30"/>
        <v>0</v>
      </c>
      <c r="AK208" s="448">
        <f t="shared" si="31"/>
        <v>0</v>
      </c>
      <c r="AL208" s="252"/>
    </row>
    <row r="209" spans="2:38" s="99" customFormat="1" x14ac:dyDescent="0.25">
      <c r="B209" s="109"/>
      <c r="C209" s="232" t="str">
        <f>IF('1. Staff Posts and Salaries'!C208="","",'1. Staff Posts and Salaries'!C208)</f>
        <v/>
      </c>
      <c r="D209" s="410" t="str">
        <f>IF('1. Staff Posts and Salaries'!D208="","",'1. Staff Posts and Salaries'!D208)</f>
        <v/>
      </c>
      <c r="E209" s="100" t="str">
        <f>IF('1. Staff Posts and Salaries'!E208="","",'1. Staff Posts and Salaries'!E208)</f>
        <v/>
      </c>
      <c r="F209" s="100" t="str">
        <f>IF('1. Staff Posts and Salaries'!F208="","",'1. Staff Posts and Salaries'!F208)</f>
        <v/>
      </c>
      <c r="G209" s="100" t="str">
        <f>IF('1. Staff Posts and Salaries'!G208="","",'1. Staff Posts and Salaries'!G208)</f>
        <v/>
      </c>
      <c r="H209" s="100" t="str">
        <f>IF('1. Staff Posts and Salaries'!H208="","",'1. Staff Posts and Salaries'!H208)</f>
        <v/>
      </c>
      <c r="I209" s="100" t="str">
        <f>IF('1. Staff Posts and Salaries'!I208="","",'1. Staff Posts and Salaries'!I208)</f>
        <v/>
      </c>
      <c r="J209" s="100" t="str">
        <f>IF('1. Staff Posts and Salaries'!J208="","",'1. Staff Posts and Salaries'!J208)</f>
        <v/>
      </c>
      <c r="K209" s="227">
        <f>IF('1. Staff Posts and Salaries'!O208="","",'1. Staff Posts and Salaries'!O208)</f>
        <v>1</v>
      </c>
      <c r="L209" s="314"/>
      <c r="M209" s="315"/>
      <c r="N209" s="316">
        <f t="shared" si="25"/>
        <v>0</v>
      </c>
      <c r="O209" s="317">
        <f>IFERROR('1. Staff Posts and Salaries'!N208/12*'2. Annual Costs of Staff Posts'!L209*'2. Annual Costs of Staff Posts'!M209*K209,0)</f>
        <v>0</v>
      </c>
      <c r="P209" s="318"/>
      <c r="Q209" s="314"/>
      <c r="R209" s="315"/>
      <c r="S209" s="316">
        <f t="shared" si="26"/>
        <v>0</v>
      </c>
      <c r="T209" s="317">
        <f>IFERROR('1. Staff Posts and Salaries'!N208*(1+SUM(P209))/12*'2. Annual Costs of Staff Posts'!Q209*'2. Annual Costs of Staff Posts'!R209*K209,0)</f>
        <v>0</v>
      </c>
      <c r="U209" s="318"/>
      <c r="V209" s="314"/>
      <c r="W209" s="315"/>
      <c r="X209" s="316">
        <f t="shared" si="27"/>
        <v>0</v>
      </c>
      <c r="Y209" s="317">
        <f>IFERROR('1. Staff Posts and Salaries'!N208*(1+SUM(P209))*(1+SUM(U209))/12*'2. Annual Costs of Staff Posts'!V209*'2. Annual Costs of Staff Posts'!W209*K209,0)</f>
        <v>0</v>
      </c>
      <c r="Z209" s="318"/>
      <c r="AA209" s="314"/>
      <c r="AB209" s="315"/>
      <c r="AC209" s="316">
        <f t="shared" si="28"/>
        <v>0</v>
      </c>
      <c r="AD209" s="317">
        <f>IFERROR('1. Staff Posts and Salaries'!N208*(1+SUM(P209))*(1+SUM(U209))*(1+SUM(Z209))/12*'2. Annual Costs of Staff Posts'!AA209*'2. Annual Costs of Staff Posts'!AB209*K209,0)</f>
        <v>0</v>
      </c>
      <c r="AE209" s="318"/>
      <c r="AF209" s="314"/>
      <c r="AG209" s="315"/>
      <c r="AH209" s="316">
        <f t="shared" si="29"/>
        <v>0</v>
      </c>
      <c r="AI209" s="446">
        <f>IFERROR('1. Staff Posts and Salaries'!N208*(1+SUM(P209))*(1+SUM(U209))*(1+SUM(Z209))*(1+SUM(AE209))/12*'2. Annual Costs of Staff Posts'!AF209*'2. Annual Costs of Staff Posts'!AG209*K209,0)</f>
        <v>0</v>
      </c>
      <c r="AJ209" s="450">
        <f t="shared" si="30"/>
        <v>0</v>
      </c>
      <c r="AK209" s="448">
        <f t="shared" si="31"/>
        <v>0</v>
      </c>
      <c r="AL209" s="252"/>
    </row>
    <row r="210" spans="2:38" s="99" customFormat="1" x14ac:dyDescent="0.25">
      <c r="B210" s="109"/>
      <c r="C210" s="232" t="str">
        <f>IF('1. Staff Posts and Salaries'!C209="","",'1. Staff Posts and Salaries'!C209)</f>
        <v/>
      </c>
      <c r="D210" s="410" t="str">
        <f>IF('1. Staff Posts and Salaries'!D209="","",'1. Staff Posts and Salaries'!D209)</f>
        <v/>
      </c>
      <c r="E210" s="100" t="str">
        <f>IF('1. Staff Posts and Salaries'!E209="","",'1. Staff Posts and Salaries'!E209)</f>
        <v/>
      </c>
      <c r="F210" s="100" t="str">
        <f>IF('1. Staff Posts and Salaries'!F209="","",'1. Staff Posts and Salaries'!F209)</f>
        <v/>
      </c>
      <c r="G210" s="100" t="str">
        <f>IF('1. Staff Posts and Salaries'!G209="","",'1. Staff Posts and Salaries'!G209)</f>
        <v/>
      </c>
      <c r="H210" s="100" t="str">
        <f>IF('1. Staff Posts and Salaries'!H209="","",'1. Staff Posts and Salaries'!H209)</f>
        <v/>
      </c>
      <c r="I210" s="100" t="str">
        <f>IF('1. Staff Posts and Salaries'!I209="","",'1. Staff Posts and Salaries'!I209)</f>
        <v/>
      </c>
      <c r="J210" s="100" t="str">
        <f>IF('1. Staff Posts and Salaries'!J209="","",'1. Staff Posts and Salaries'!J209)</f>
        <v/>
      </c>
      <c r="K210" s="227">
        <f>IF('1. Staff Posts and Salaries'!O209="","",'1. Staff Posts and Salaries'!O209)</f>
        <v>1</v>
      </c>
      <c r="L210" s="314"/>
      <c r="M210" s="315"/>
      <c r="N210" s="316">
        <f t="shared" si="25"/>
        <v>0</v>
      </c>
      <c r="O210" s="317">
        <f>IFERROR('1. Staff Posts and Salaries'!N209/12*'2. Annual Costs of Staff Posts'!L210*'2. Annual Costs of Staff Posts'!M210*K210,0)</f>
        <v>0</v>
      </c>
      <c r="P210" s="318"/>
      <c r="Q210" s="314"/>
      <c r="R210" s="315"/>
      <c r="S210" s="316">
        <f t="shared" si="26"/>
        <v>0</v>
      </c>
      <c r="T210" s="317">
        <f>IFERROR('1. Staff Posts and Salaries'!N209*(1+SUM(P210))/12*'2. Annual Costs of Staff Posts'!Q210*'2. Annual Costs of Staff Posts'!R210*K210,0)</f>
        <v>0</v>
      </c>
      <c r="U210" s="318"/>
      <c r="V210" s="314"/>
      <c r="W210" s="315"/>
      <c r="X210" s="316">
        <f t="shared" si="27"/>
        <v>0</v>
      </c>
      <c r="Y210" s="317">
        <f>IFERROR('1. Staff Posts and Salaries'!N209*(1+SUM(P210))*(1+SUM(U210))/12*'2. Annual Costs of Staff Posts'!V210*'2. Annual Costs of Staff Posts'!W210*K210,0)</f>
        <v>0</v>
      </c>
      <c r="Z210" s="318"/>
      <c r="AA210" s="314"/>
      <c r="AB210" s="315"/>
      <c r="AC210" s="316">
        <f t="shared" si="28"/>
        <v>0</v>
      </c>
      <c r="AD210" s="317">
        <f>IFERROR('1. Staff Posts and Salaries'!N209*(1+SUM(P210))*(1+SUM(U210))*(1+SUM(Z210))/12*'2. Annual Costs of Staff Posts'!AA210*'2. Annual Costs of Staff Posts'!AB210*K210,0)</f>
        <v>0</v>
      </c>
      <c r="AE210" s="318"/>
      <c r="AF210" s="314"/>
      <c r="AG210" s="315"/>
      <c r="AH210" s="316">
        <f t="shared" si="29"/>
        <v>0</v>
      </c>
      <c r="AI210" s="446">
        <f>IFERROR('1. Staff Posts and Salaries'!N209*(1+SUM(P210))*(1+SUM(U210))*(1+SUM(Z210))*(1+SUM(AE210))/12*'2. Annual Costs of Staff Posts'!AF210*'2. Annual Costs of Staff Posts'!AG210*K210,0)</f>
        <v>0</v>
      </c>
      <c r="AJ210" s="450">
        <f t="shared" si="30"/>
        <v>0</v>
      </c>
      <c r="AK210" s="448">
        <f t="shared" si="31"/>
        <v>0</v>
      </c>
      <c r="AL210" s="252"/>
    </row>
    <row r="211" spans="2:38" s="99" customFormat="1" x14ac:dyDescent="0.25">
      <c r="B211" s="109"/>
      <c r="C211" s="232" t="str">
        <f>IF('1. Staff Posts and Salaries'!C210="","",'1. Staff Posts and Salaries'!C210)</f>
        <v/>
      </c>
      <c r="D211" s="410" t="str">
        <f>IF('1. Staff Posts and Salaries'!D210="","",'1. Staff Posts and Salaries'!D210)</f>
        <v/>
      </c>
      <c r="E211" s="100" t="str">
        <f>IF('1. Staff Posts and Salaries'!E210="","",'1. Staff Posts and Salaries'!E210)</f>
        <v/>
      </c>
      <c r="F211" s="100" t="str">
        <f>IF('1. Staff Posts and Salaries'!F210="","",'1. Staff Posts and Salaries'!F210)</f>
        <v/>
      </c>
      <c r="G211" s="100" t="str">
        <f>IF('1. Staff Posts and Salaries'!G210="","",'1. Staff Posts and Salaries'!G210)</f>
        <v/>
      </c>
      <c r="H211" s="100" t="str">
        <f>IF('1. Staff Posts and Salaries'!H210="","",'1. Staff Posts and Salaries'!H210)</f>
        <v/>
      </c>
      <c r="I211" s="100" t="str">
        <f>IF('1. Staff Posts and Salaries'!I210="","",'1. Staff Posts and Salaries'!I210)</f>
        <v/>
      </c>
      <c r="J211" s="100" t="str">
        <f>IF('1. Staff Posts and Salaries'!J210="","",'1. Staff Posts and Salaries'!J210)</f>
        <v/>
      </c>
      <c r="K211" s="227">
        <f>IF('1. Staff Posts and Salaries'!O210="","",'1. Staff Posts and Salaries'!O210)</f>
        <v>1</v>
      </c>
      <c r="L211" s="314"/>
      <c r="M211" s="315"/>
      <c r="N211" s="316">
        <f t="shared" si="25"/>
        <v>0</v>
      </c>
      <c r="O211" s="317">
        <f>IFERROR('1. Staff Posts and Salaries'!N210/12*'2. Annual Costs of Staff Posts'!L211*'2. Annual Costs of Staff Posts'!M211*K211,0)</f>
        <v>0</v>
      </c>
      <c r="P211" s="318"/>
      <c r="Q211" s="314"/>
      <c r="R211" s="315"/>
      <c r="S211" s="316">
        <f t="shared" si="26"/>
        <v>0</v>
      </c>
      <c r="T211" s="317">
        <f>IFERROR('1. Staff Posts and Salaries'!N210*(1+SUM(P211))/12*'2. Annual Costs of Staff Posts'!Q211*'2. Annual Costs of Staff Posts'!R211*K211,0)</f>
        <v>0</v>
      </c>
      <c r="U211" s="318"/>
      <c r="V211" s="314"/>
      <c r="W211" s="315"/>
      <c r="X211" s="316">
        <f t="shared" si="27"/>
        <v>0</v>
      </c>
      <c r="Y211" s="317">
        <f>IFERROR('1. Staff Posts and Salaries'!N210*(1+SUM(P211))*(1+SUM(U211))/12*'2. Annual Costs of Staff Posts'!V211*'2. Annual Costs of Staff Posts'!W211*K211,0)</f>
        <v>0</v>
      </c>
      <c r="Z211" s="318"/>
      <c r="AA211" s="314"/>
      <c r="AB211" s="315"/>
      <c r="AC211" s="316">
        <f t="shared" si="28"/>
        <v>0</v>
      </c>
      <c r="AD211" s="317">
        <f>IFERROR('1. Staff Posts and Salaries'!N210*(1+SUM(P211))*(1+SUM(U211))*(1+SUM(Z211))/12*'2. Annual Costs of Staff Posts'!AA211*'2. Annual Costs of Staff Posts'!AB211*K211,0)</f>
        <v>0</v>
      </c>
      <c r="AE211" s="318"/>
      <c r="AF211" s="314"/>
      <c r="AG211" s="315"/>
      <c r="AH211" s="316">
        <f t="shared" si="29"/>
        <v>0</v>
      </c>
      <c r="AI211" s="446">
        <f>IFERROR('1. Staff Posts and Salaries'!N210*(1+SUM(P211))*(1+SUM(U211))*(1+SUM(Z211))*(1+SUM(AE211))/12*'2. Annual Costs of Staff Posts'!AF211*'2. Annual Costs of Staff Posts'!AG211*K211,0)</f>
        <v>0</v>
      </c>
      <c r="AJ211" s="450">
        <f t="shared" si="30"/>
        <v>0</v>
      </c>
      <c r="AK211" s="448">
        <f t="shared" si="31"/>
        <v>0</v>
      </c>
      <c r="AL211" s="252"/>
    </row>
    <row r="212" spans="2:38" s="99" customFormat="1" x14ac:dyDescent="0.25">
      <c r="B212" s="109"/>
      <c r="C212" s="232" t="str">
        <f>IF('1. Staff Posts and Salaries'!C211="","",'1. Staff Posts and Salaries'!C211)</f>
        <v/>
      </c>
      <c r="D212" s="410" t="str">
        <f>IF('1. Staff Posts and Salaries'!D211="","",'1. Staff Posts and Salaries'!D211)</f>
        <v/>
      </c>
      <c r="E212" s="100" t="str">
        <f>IF('1. Staff Posts and Salaries'!E211="","",'1. Staff Posts and Salaries'!E211)</f>
        <v/>
      </c>
      <c r="F212" s="100" t="str">
        <f>IF('1. Staff Posts and Salaries'!F211="","",'1. Staff Posts and Salaries'!F211)</f>
        <v/>
      </c>
      <c r="G212" s="100" t="str">
        <f>IF('1. Staff Posts and Salaries'!G211="","",'1. Staff Posts and Salaries'!G211)</f>
        <v/>
      </c>
      <c r="H212" s="100" t="str">
        <f>IF('1. Staff Posts and Salaries'!H211="","",'1. Staff Posts and Salaries'!H211)</f>
        <v/>
      </c>
      <c r="I212" s="100" t="str">
        <f>IF('1. Staff Posts and Salaries'!I211="","",'1. Staff Posts and Salaries'!I211)</f>
        <v/>
      </c>
      <c r="J212" s="100" t="str">
        <f>IF('1. Staff Posts and Salaries'!J211="","",'1. Staff Posts and Salaries'!J211)</f>
        <v/>
      </c>
      <c r="K212" s="227">
        <f>IF('1. Staff Posts and Salaries'!O211="","",'1. Staff Posts and Salaries'!O211)</f>
        <v>1</v>
      </c>
      <c r="L212" s="314"/>
      <c r="M212" s="315"/>
      <c r="N212" s="316">
        <f t="shared" si="25"/>
        <v>0</v>
      </c>
      <c r="O212" s="317">
        <f>IFERROR('1. Staff Posts and Salaries'!N211/12*'2. Annual Costs of Staff Posts'!L212*'2. Annual Costs of Staff Posts'!M212*K212,0)</f>
        <v>0</v>
      </c>
      <c r="P212" s="318"/>
      <c r="Q212" s="314"/>
      <c r="R212" s="315"/>
      <c r="S212" s="316">
        <f t="shared" si="26"/>
        <v>0</v>
      </c>
      <c r="T212" s="317">
        <f>IFERROR('1. Staff Posts and Salaries'!N211*(1+SUM(P212))/12*'2. Annual Costs of Staff Posts'!Q212*'2. Annual Costs of Staff Posts'!R212*K212,0)</f>
        <v>0</v>
      </c>
      <c r="U212" s="318"/>
      <c r="V212" s="314"/>
      <c r="W212" s="315"/>
      <c r="X212" s="316">
        <f t="shared" si="27"/>
        <v>0</v>
      </c>
      <c r="Y212" s="317">
        <f>IFERROR('1. Staff Posts and Salaries'!N211*(1+SUM(P212))*(1+SUM(U212))/12*'2. Annual Costs of Staff Posts'!V212*'2. Annual Costs of Staff Posts'!W212*K212,0)</f>
        <v>0</v>
      </c>
      <c r="Z212" s="318"/>
      <c r="AA212" s="314"/>
      <c r="AB212" s="315"/>
      <c r="AC212" s="316">
        <f t="shared" si="28"/>
        <v>0</v>
      </c>
      <c r="AD212" s="317">
        <f>IFERROR('1. Staff Posts and Salaries'!N211*(1+SUM(P212))*(1+SUM(U212))*(1+SUM(Z212))/12*'2. Annual Costs of Staff Posts'!AA212*'2. Annual Costs of Staff Posts'!AB212*K212,0)</f>
        <v>0</v>
      </c>
      <c r="AE212" s="318"/>
      <c r="AF212" s="314"/>
      <c r="AG212" s="315"/>
      <c r="AH212" s="316">
        <f t="shared" si="29"/>
        <v>0</v>
      </c>
      <c r="AI212" s="446">
        <f>IFERROR('1. Staff Posts and Salaries'!N211*(1+SUM(P212))*(1+SUM(U212))*(1+SUM(Z212))*(1+SUM(AE212))/12*'2. Annual Costs of Staff Posts'!AF212*'2. Annual Costs of Staff Posts'!AG212*K212,0)</f>
        <v>0</v>
      </c>
      <c r="AJ212" s="450">
        <f t="shared" si="30"/>
        <v>0</v>
      </c>
      <c r="AK212" s="448">
        <f t="shared" si="31"/>
        <v>0</v>
      </c>
      <c r="AL212" s="252"/>
    </row>
    <row r="213" spans="2:38" s="99" customFormat="1" x14ac:dyDescent="0.25">
      <c r="B213" s="109"/>
      <c r="C213" s="232" t="str">
        <f>IF('1. Staff Posts and Salaries'!C212="","",'1. Staff Posts and Salaries'!C212)</f>
        <v/>
      </c>
      <c r="D213" s="410" t="str">
        <f>IF('1. Staff Posts and Salaries'!D212="","",'1. Staff Posts and Salaries'!D212)</f>
        <v/>
      </c>
      <c r="E213" s="100" t="str">
        <f>IF('1. Staff Posts and Salaries'!E212="","",'1. Staff Posts and Salaries'!E212)</f>
        <v/>
      </c>
      <c r="F213" s="100" t="str">
        <f>IF('1. Staff Posts and Salaries'!F212="","",'1. Staff Posts and Salaries'!F212)</f>
        <v/>
      </c>
      <c r="G213" s="100" t="str">
        <f>IF('1. Staff Posts and Salaries'!G212="","",'1. Staff Posts and Salaries'!G212)</f>
        <v/>
      </c>
      <c r="H213" s="100" t="str">
        <f>IF('1. Staff Posts and Salaries'!H212="","",'1. Staff Posts and Salaries'!H212)</f>
        <v/>
      </c>
      <c r="I213" s="100" t="str">
        <f>IF('1. Staff Posts and Salaries'!I212="","",'1. Staff Posts and Salaries'!I212)</f>
        <v/>
      </c>
      <c r="J213" s="100" t="str">
        <f>IF('1. Staff Posts and Salaries'!J212="","",'1. Staff Posts and Salaries'!J212)</f>
        <v/>
      </c>
      <c r="K213" s="227">
        <f>IF('1. Staff Posts and Salaries'!O212="","",'1. Staff Posts and Salaries'!O212)</f>
        <v>1</v>
      </c>
      <c r="L213" s="314"/>
      <c r="M213" s="315"/>
      <c r="N213" s="316">
        <f t="shared" si="25"/>
        <v>0</v>
      </c>
      <c r="O213" s="317">
        <f>IFERROR('1. Staff Posts and Salaries'!N212/12*'2. Annual Costs of Staff Posts'!L213*'2. Annual Costs of Staff Posts'!M213*K213,0)</f>
        <v>0</v>
      </c>
      <c r="P213" s="318"/>
      <c r="Q213" s="314"/>
      <c r="R213" s="315"/>
      <c r="S213" s="316">
        <f t="shared" si="26"/>
        <v>0</v>
      </c>
      <c r="T213" s="317">
        <f>IFERROR('1. Staff Posts and Salaries'!N212*(1+SUM(P213))/12*'2. Annual Costs of Staff Posts'!Q213*'2. Annual Costs of Staff Posts'!R213*K213,0)</f>
        <v>0</v>
      </c>
      <c r="U213" s="318"/>
      <c r="V213" s="314"/>
      <c r="W213" s="315"/>
      <c r="X213" s="316">
        <f t="shared" si="27"/>
        <v>0</v>
      </c>
      <c r="Y213" s="317">
        <f>IFERROR('1. Staff Posts and Salaries'!N212*(1+SUM(P213))*(1+SUM(U213))/12*'2. Annual Costs of Staff Posts'!V213*'2. Annual Costs of Staff Posts'!W213*K213,0)</f>
        <v>0</v>
      </c>
      <c r="Z213" s="318"/>
      <c r="AA213" s="314"/>
      <c r="AB213" s="315"/>
      <c r="AC213" s="316">
        <f t="shared" si="28"/>
        <v>0</v>
      </c>
      <c r="AD213" s="317">
        <f>IFERROR('1. Staff Posts and Salaries'!N212*(1+SUM(P213))*(1+SUM(U213))*(1+SUM(Z213))/12*'2. Annual Costs of Staff Posts'!AA213*'2. Annual Costs of Staff Posts'!AB213*K213,0)</f>
        <v>0</v>
      </c>
      <c r="AE213" s="318"/>
      <c r="AF213" s="314"/>
      <c r="AG213" s="315"/>
      <c r="AH213" s="316">
        <f t="shared" si="29"/>
        <v>0</v>
      </c>
      <c r="AI213" s="446">
        <f>IFERROR('1. Staff Posts and Salaries'!N212*(1+SUM(P213))*(1+SUM(U213))*(1+SUM(Z213))*(1+SUM(AE213))/12*'2. Annual Costs of Staff Posts'!AF213*'2. Annual Costs of Staff Posts'!AG213*K213,0)</f>
        <v>0</v>
      </c>
      <c r="AJ213" s="450">
        <f t="shared" si="30"/>
        <v>0</v>
      </c>
      <c r="AK213" s="448">
        <f t="shared" si="31"/>
        <v>0</v>
      </c>
      <c r="AL213" s="252"/>
    </row>
    <row r="214" spans="2:38" s="99" customFormat="1" x14ac:dyDescent="0.25">
      <c r="B214" s="109"/>
      <c r="C214" s="232" t="str">
        <f>IF('1. Staff Posts and Salaries'!C213="","",'1. Staff Posts and Salaries'!C213)</f>
        <v/>
      </c>
      <c r="D214" s="410" t="str">
        <f>IF('1. Staff Posts and Salaries'!D213="","",'1. Staff Posts and Salaries'!D213)</f>
        <v/>
      </c>
      <c r="E214" s="100" t="str">
        <f>IF('1. Staff Posts and Salaries'!E213="","",'1. Staff Posts and Salaries'!E213)</f>
        <v/>
      </c>
      <c r="F214" s="100" t="str">
        <f>IF('1. Staff Posts and Salaries'!F213="","",'1. Staff Posts and Salaries'!F213)</f>
        <v/>
      </c>
      <c r="G214" s="100" t="str">
        <f>IF('1. Staff Posts and Salaries'!G213="","",'1. Staff Posts and Salaries'!G213)</f>
        <v/>
      </c>
      <c r="H214" s="100" t="str">
        <f>IF('1. Staff Posts and Salaries'!H213="","",'1. Staff Posts and Salaries'!H213)</f>
        <v/>
      </c>
      <c r="I214" s="100" t="str">
        <f>IF('1. Staff Posts and Salaries'!I213="","",'1. Staff Posts and Salaries'!I213)</f>
        <v/>
      </c>
      <c r="J214" s="100" t="str">
        <f>IF('1. Staff Posts and Salaries'!J213="","",'1. Staff Posts and Salaries'!J213)</f>
        <v/>
      </c>
      <c r="K214" s="227">
        <f>IF('1. Staff Posts and Salaries'!O213="","",'1. Staff Posts and Salaries'!O213)</f>
        <v>1</v>
      </c>
      <c r="L214" s="314"/>
      <c r="M214" s="315"/>
      <c r="N214" s="316">
        <f t="shared" si="25"/>
        <v>0</v>
      </c>
      <c r="O214" s="317">
        <f>IFERROR('1. Staff Posts and Salaries'!N213/12*'2. Annual Costs of Staff Posts'!L214*'2. Annual Costs of Staff Posts'!M214*K214,0)</f>
        <v>0</v>
      </c>
      <c r="P214" s="318"/>
      <c r="Q214" s="314"/>
      <c r="R214" s="315"/>
      <c r="S214" s="316">
        <f t="shared" si="26"/>
        <v>0</v>
      </c>
      <c r="T214" s="317">
        <f>IFERROR('1. Staff Posts and Salaries'!N213*(1+SUM(P214))/12*'2. Annual Costs of Staff Posts'!Q214*'2. Annual Costs of Staff Posts'!R214*K214,0)</f>
        <v>0</v>
      </c>
      <c r="U214" s="318"/>
      <c r="V214" s="314"/>
      <c r="W214" s="315"/>
      <c r="X214" s="316">
        <f t="shared" si="27"/>
        <v>0</v>
      </c>
      <c r="Y214" s="317">
        <f>IFERROR('1. Staff Posts and Salaries'!N213*(1+SUM(P214))*(1+SUM(U214))/12*'2. Annual Costs of Staff Posts'!V214*'2. Annual Costs of Staff Posts'!W214*K214,0)</f>
        <v>0</v>
      </c>
      <c r="Z214" s="318"/>
      <c r="AA214" s="314"/>
      <c r="AB214" s="315"/>
      <c r="AC214" s="316">
        <f t="shared" si="28"/>
        <v>0</v>
      </c>
      <c r="AD214" s="317">
        <f>IFERROR('1. Staff Posts and Salaries'!N213*(1+SUM(P214))*(1+SUM(U214))*(1+SUM(Z214))/12*'2. Annual Costs of Staff Posts'!AA214*'2. Annual Costs of Staff Posts'!AB214*K214,0)</f>
        <v>0</v>
      </c>
      <c r="AE214" s="318"/>
      <c r="AF214" s="314"/>
      <c r="AG214" s="315"/>
      <c r="AH214" s="316">
        <f t="shared" si="29"/>
        <v>0</v>
      </c>
      <c r="AI214" s="446">
        <f>IFERROR('1. Staff Posts and Salaries'!N213*(1+SUM(P214))*(1+SUM(U214))*(1+SUM(Z214))*(1+SUM(AE214))/12*'2. Annual Costs of Staff Posts'!AF214*'2. Annual Costs of Staff Posts'!AG214*K214,0)</f>
        <v>0</v>
      </c>
      <c r="AJ214" s="450">
        <f t="shared" si="30"/>
        <v>0</v>
      </c>
      <c r="AK214" s="448">
        <f t="shared" si="31"/>
        <v>0</v>
      </c>
      <c r="AL214" s="252"/>
    </row>
    <row r="215" spans="2:38" s="99" customFormat="1" x14ac:dyDescent="0.25">
      <c r="B215" s="109"/>
      <c r="C215" s="232" t="str">
        <f>IF('1. Staff Posts and Salaries'!C214="","",'1. Staff Posts and Salaries'!C214)</f>
        <v/>
      </c>
      <c r="D215" s="410" t="str">
        <f>IF('1. Staff Posts and Salaries'!D214="","",'1. Staff Posts and Salaries'!D214)</f>
        <v/>
      </c>
      <c r="E215" s="100" t="str">
        <f>IF('1. Staff Posts and Salaries'!E214="","",'1. Staff Posts and Salaries'!E214)</f>
        <v/>
      </c>
      <c r="F215" s="100" t="str">
        <f>IF('1. Staff Posts and Salaries'!F214="","",'1. Staff Posts and Salaries'!F214)</f>
        <v/>
      </c>
      <c r="G215" s="100" t="str">
        <f>IF('1. Staff Posts and Salaries'!G214="","",'1. Staff Posts and Salaries'!G214)</f>
        <v/>
      </c>
      <c r="H215" s="100" t="str">
        <f>IF('1. Staff Posts and Salaries'!H214="","",'1. Staff Posts and Salaries'!H214)</f>
        <v/>
      </c>
      <c r="I215" s="100" t="str">
        <f>IF('1. Staff Posts and Salaries'!I214="","",'1. Staff Posts and Salaries'!I214)</f>
        <v/>
      </c>
      <c r="J215" s="100" t="str">
        <f>IF('1. Staff Posts and Salaries'!J214="","",'1. Staff Posts and Salaries'!J214)</f>
        <v/>
      </c>
      <c r="K215" s="227">
        <f>IF('1. Staff Posts and Salaries'!O214="","",'1. Staff Posts and Salaries'!O214)</f>
        <v>1</v>
      </c>
      <c r="L215" s="314"/>
      <c r="M215" s="315"/>
      <c r="N215" s="316">
        <f t="shared" si="25"/>
        <v>0</v>
      </c>
      <c r="O215" s="317">
        <f>IFERROR('1. Staff Posts and Salaries'!N214/12*'2. Annual Costs of Staff Posts'!L215*'2. Annual Costs of Staff Posts'!M215*K215,0)</f>
        <v>0</v>
      </c>
      <c r="P215" s="318"/>
      <c r="Q215" s="314"/>
      <c r="R215" s="315"/>
      <c r="S215" s="316">
        <f t="shared" si="26"/>
        <v>0</v>
      </c>
      <c r="T215" s="317">
        <f>IFERROR('1. Staff Posts and Salaries'!N214*(1+SUM(P215))/12*'2. Annual Costs of Staff Posts'!Q215*'2. Annual Costs of Staff Posts'!R215*K215,0)</f>
        <v>0</v>
      </c>
      <c r="U215" s="318"/>
      <c r="V215" s="314"/>
      <c r="W215" s="315"/>
      <c r="X215" s="316">
        <f t="shared" si="27"/>
        <v>0</v>
      </c>
      <c r="Y215" s="317">
        <f>IFERROR('1. Staff Posts and Salaries'!N214*(1+SUM(P215))*(1+SUM(U215))/12*'2. Annual Costs of Staff Posts'!V215*'2. Annual Costs of Staff Posts'!W215*K215,0)</f>
        <v>0</v>
      </c>
      <c r="Z215" s="318"/>
      <c r="AA215" s="314"/>
      <c r="AB215" s="315"/>
      <c r="AC215" s="316">
        <f t="shared" si="28"/>
        <v>0</v>
      </c>
      <c r="AD215" s="317">
        <f>IFERROR('1. Staff Posts and Salaries'!N214*(1+SUM(P215))*(1+SUM(U215))*(1+SUM(Z215))/12*'2. Annual Costs of Staff Posts'!AA215*'2. Annual Costs of Staff Posts'!AB215*K215,0)</f>
        <v>0</v>
      </c>
      <c r="AE215" s="318"/>
      <c r="AF215" s="314"/>
      <c r="AG215" s="315"/>
      <c r="AH215" s="316">
        <f t="shared" si="29"/>
        <v>0</v>
      </c>
      <c r="AI215" s="446">
        <f>IFERROR('1. Staff Posts and Salaries'!N214*(1+SUM(P215))*(1+SUM(U215))*(1+SUM(Z215))*(1+SUM(AE215))/12*'2. Annual Costs of Staff Posts'!AF215*'2. Annual Costs of Staff Posts'!AG215*K215,0)</f>
        <v>0</v>
      </c>
      <c r="AJ215" s="450">
        <f t="shared" si="30"/>
        <v>0</v>
      </c>
      <c r="AK215" s="448">
        <f t="shared" si="31"/>
        <v>0</v>
      </c>
      <c r="AL215" s="252"/>
    </row>
    <row r="216" spans="2:38" s="99" customFormat="1" x14ac:dyDescent="0.25">
      <c r="B216" s="109"/>
      <c r="C216" s="232" t="str">
        <f>IF('1. Staff Posts and Salaries'!C215="","",'1. Staff Posts and Salaries'!C215)</f>
        <v/>
      </c>
      <c r="D216" s="410" t="str">
        <f>IF('1. Staff Posts and Salaries'!D215="","",'1. Staff Posts and Salaries'!D215)</f>
        <v/>
      </c>
      <c r="E216" s="100" t="str">
        <f>IF('1. Staff Posts and Salaries'!E215="","",'1. Staff Posts and Salaries'!E215)</f>
        <v/>
      </c>
      <c r="F216" s="100" t="str">
        <f>IF('1. Staff Posts and Salaries'!F215="","",'1. Staff Posts and Salaries'!F215)</f>
        <v/>
      </c>
      <c r="G216" s="100" t="str">
        <f>IF('1. Staff Posts and Salaries'!G215="","",'1. Staff Posts and Salaries'!G215)</f>
        <v/>
      </c>
      <c r="H216" s="100" t="str">
        <f>IF('1. Staff Posts and Salaries'!H215="","",'1. Staff Posts and Salaries'!H215)</f>
        <v/>
      </c>
      <c r="I216" s="100" t="str">
        <f>IF('1. Staff Posts and Salaries'!I215="","",'1. Staff Posts and Salaries'!I215)</f>
        <v/>
      </c>
      <c r="J216" s="100" t="str">
        <f>IF('1. Staff Posts and Salaries'!J215="","",'1. Staff Posts and Salaries'!J215)</f>
        <v/>
      </c>
      <c r="K216" s="227">
        <f>IF('1. Staff Posts and Salaries'!O215="","",'1. Staff Posts and Salaries'!O215)</f>
        <v>1</v>
      </c>
      <c r="L216" s="314"/>
      <c r="M216" s="315"/>
      <c r="N216" s="316">
        <f t="shared" si="25"/>
        <v>0</v>
      </c>
      <c r="O216" s="317">
        <f>IFERROR('1. Staff Posts and Salaries'!N215/12*'2. Annual Costs of Staff Posts'!L216*'2. Annual Costs of Staff Posts'!M216*K216,0)</f>
        <v>0</v>
      </c>
      <c r="P216" s="318"/>
      <c r="Q216" s="314"/>
      <c r="R216" s="315"/>
      <c r="S216" s="316">
        <f t="shared" si="26"/>
        <v>0</v>
      </c>
      <c r="T216" s="317">
        <f>IFERROR('1. Staff Posts and Salaries'!N215*(1+SUM(P216))/12*'2. Annual Costs of Staff Posts'!Q216*'2. Annual Costs of Staff Posts'!R216*K216,0)</f>
        <v>0</v>
      </c>
      <c r="U216" s="318"/>
      <c r="V216" s="314"/>
      <c r="W216" s="315"/>
      <c r="X216" s="316">
        <f t="shared" si="27"/>
        <v>0</v>
      </c>
      <c r="Y216" s="317">
        <f>IFERROR('1. Staff Posts and Salaries'!N215*(1+SUM(P216))*(1+SUM(U216))/12*'2. Annual Costs of Staff Posts'!V216*'2. Annual Costs of Staff Posts'!W216*K216,0)</f>
        <v>0</v>
      </c>
      <c r="Z216" s="318"/>
      <c r="AA216" s="314"/>
      <c r="AB216" s="315"/>
      <c r="AC216" s="316">
        <f t="shared" si="28"/>
        <v>0</v>
      </c>
      <c r="AD216" s="317">
        <f>IFERROR('1. Staff Posts and Salaries'!N215*(1+SUM(P216))*(1+SUM(U216))*(1+SUM(Z216))/12*'2. Annual Costs of Staff Posts'!AA216*'2. Annual Costs of Staff Posts'!AB216*K216,0)</f>
        <v>0</v>
      </c>
      <c r="AE216" s="318"/>
      <c r="AF216" s="314"/>
      <c r="AG216" s="315"/>
      <c r="AH216" s="316">
        <f t="shared" si="29"/>
        <v>0</v>
      </c>
      <c r="AI216" s="446">
        <f>IFERROR('1. Staff Posts and Salaries'!N215*(1+SUM(P216))*(1+SUM(U216))*(1+SUM(Z216))*(1+SUM(AE216))/12*'2. Annual Costs of Staff Posts'!AF216*'2. Annual Costs of Staff Posts'!AG216*K216,0)</f>
        <v>0</v>
      </c>
      <c r="AJ216" s="450">
        <f t="shared" si="30"/>
        <v>0</v>
      </c>
      <c r="AK216" s="448">
        <f t="shared" si="31"/>
        <v>0</v>
      </c>
      <c r="AL216" s="252"/>
    </row>
    <row r="217" spans="2:38" s="99" customFormat="1" x14ac:dyDescent="0.25">
      <c r="B217" s="109"/>
      <c r="C217" s="232" t="str">
        <f>IF('1. Staff Posts and Salaries'!C216="","",'1. Staff Posts and Salaries'!C216)</f>
        <v/>
      </c>
      <c r="D217" s="410" t="str">
        <f>IF('1. Staff Posts and Salaries'!D216="","",'1. Staff Posts and Salaries'!D216)</f>
        <v/>
      </c>
      <c r="E217" s="100" t="str">
        <f>IF('1. Staff Posts and Salaries'!E216="","",'1. Staff Posts and Salaries'!E216)</f>
        <v/>
      </c>
      <c r="F217" s="100" t="str">
        <f>IF('1. Staff Posts and Salaries'!F216="","",'1. Staff Posts and Salaries'!F216)</f>
        <v/>
      </c>
      <c r="G217" s="100" t="str">
        <f>IF('1. Staff Posts and Salaries'!G216="","",'1. Staff Posts and Salaries'!G216)</f>
        <v/>
      </c>
      <c r="H217" s="100" t="str">
        <f>IF('1. Staff Posts and Salaries'!H216="","",'1. Staff Posts and Salaries'!H216)</f>
        <v/>
      </c>
      <c r="I217" s="100" t="str">
        <f>IF('1. Staff Posts and Salaries'!I216="","",'1. Staff Posts and Salaries'!I216)</f>
        <v/>
      </c>
      <c r="J217" s="100" t="str">
        <f>IF('1. Staff Posts and Salaries'!J216="","",'1. Staff Posts and Salaries'!J216)</f>
        <v/>
      </c>
      <c r="K217" s="227">
        <f>IF('1. Staff Posts and Salaries'!O216="","",'1. Staff Posts and Salaries'!O216)</f>
        <v>1</v>
      </c>
      <c r="L217" s="314"/>
      <c r="M217" s="315"/>
      <c r="N217" s="316">
        <f t="shared" si="25"/>
        <v>0</v>
      </c>
      <c r="O217" s="317">
        <f>IFERROR('1. Staff Posts and Salaries'!N216/12*'2. Annual Costs of Staff Posts'!L217*'2. Annual Costs of Staff Posts'!M217*K217,0)</f>
        <v>0</v>
      </c>
      <c r="P217" s="318"/>
      <c r="Q217" s="314"/>
      <c r="R217" s="315"/>
      <c r="S217" s="316">
        <f t="shared" si="26"/>
        <v>0</v>
      </c>
      <c r="T217" s="317">
        <f>IFERROR('1. Staff Posts and Salaries'!N216*(1+SUM(P217))/12*'2. Annual Costs of Staff Posts'!Q217*'2. Annual Costs of Staff Posts'!R217*K217,0)</f>
        <v>0</v>
      </c>
      <c r="U217" s="318"/>
      <c r="V217" s="314"/>
      <c r="W217" s="315"/>
      <c r="X217" s="316">
        <f t="shared" si="27"/>
        <v>0</v>
      </c>
      <c r="Y217" s="317">
        <f>IFERROR('1. Staff Posts and Salaries'!N216*(1+SUM(P217))*(1+SUM(U217))/12*'2. Annual Costs of Staff Posts'!V217*'2. Annual Costs of Staff Posts'!W217*K217,0)</f>
        <v>0</v>
      </c>
      <c r="Z217" s="318"/>
      <c r="AA217" s="314"/>
      <c r="AB217" s="315"/>
      <c r="AC217" s="316">
        <f t="shared" si="28"/>
        <v>0</v>
      </c>
      <c r="AD217" s="317">
        <f>IFERROR('1. Staff Posts and Salaries'!N216*(1+SUM(P217))*(1+SUM(U217))*(1+SUM(Z217))/12*'2. Annual Costs of Staff Posts'!AA217*'2. Annual Costs of Staff Posts'!AB217*K217,0)</f>
        <v>0</v>
      </c>
      <c r="AE217" s="318"/>
      <c r="AF217" s="314"/>
      <c r="AG217" s="315"/>
      <c r="AH217" s="316">
        <f t="shared" si="29"/>
        <v>0</v>
      </c>
      <c r="AI217" s="446">
        <f>IFERROR('1. Staff Posts and Salaries'!N216*(1+SUM(P217))*(1+SUM(U217))*(1+SUM(Z217))*(1+SUM(AE217))/12*'2. Annual Costs of Staff Posts'!AF217*'2. Annual Costs of Staff Posts'!AG217*K217,0)</f>
        <v>0</v>
      </c>
      <c r="AJ217" s="450">
        <f t="shared" si="30"/>
        <v>0</v>
      </c>
      <c r="AK217" s="448">
        <f t="shared" si="31"/>
        <v>0</v>
      </c>
      <c r="AL217" s="252"/>
    </row>
    <row r="218" spans="2:38" s="99" customFormat="1" x14ac:dyDescent="0.25">
      <c r="B218" s="109"/>
      <c r="C218" s="232" t="str">
        <f>IF('1. Staff Posts and Salaries'!C217="","",'1. Staff Posts and Salaries'!C217)</f>
        <v/>
      </c>
      <c r="D218" s="410" t="str">
        <f>IF('1. Staff Posts and Salaries'!D217="","",'1. Staff Posts and Salaries'!D217)</f>
        <v/>
      </c>
      <c r="E218" s="100" t="str">
        <f>IF('1. Staff Posts and Salaries'!E217="","",'1. Staff Posts and Salaries'!E217)</f>
        <v/>
      </c>
      <c r="F218" s="100" t="str">
        <f>IF('1. Staff Posts and Salaries'!F217="","",'1. Staff Posts and Salaries'!F217)</f>
        <v/>
      </c>
      <c r="G218" s="100" t="str">
        <f>IF('1. Staff Posts and Salaries'!G217="","",'1. Staff Posts and Salaries'!G217)</f>
        <v/>
      </c>
      <c r="H218" s="100" t="str">
        <f>IF('1. Staff Posts and Salaries'!H217="","",'1. Staff Posts and Salaries'!H217)</f>
        <v/>
      </c>
      <c r="I218" s="100" t="str">
        <f>IF('1. Staff Posts and Salaries'!I217="","",'1. Staff Posts and Salaries'!I217)</f>
        <v/>
      </c>
      <c r="J218" s="100" t="str">
        <f>IF('1. Staff Posts and Salaries'!J217="","",'1. Staff Posts and Salaries'!J217)</f>
        <v/>
      </c>
      <c r="K218" s="227">
        <f>IF('1. Staff Posts and Salaries'!O217="","",'1. Staff Posts and Salaries'!O217)</f>
        <v>1</v>
      </c>
      <c r="L218" s="314"/>
      <c r="M218" s="315"/>
      <c r="N218" s="316">
        <f t="shared" si="25"/>
        <v>0</v>
      </c>
      <c r="O218" s="317">
        <f>IFERROR('1. Staff Posts and Salaries'!N217/12*'2. Annual Costs of Staff Posts'!L218*'2. Annual Costs of Staff Posts'!M218*K218,0)</f>
        <v>0</v>
      </c>
      <c r="P218" s="318"/>
      <c r="Q218" s="314"/>
      <c r="R218" s="315"/>
      <c r="S218" s="316">
        <f t="shared" si="26"/>
        <v>0</v>
      </c>
      <c r="T218" s="317">
        <f>IFERROR('1. Staff Posts and Salaries'!N217*(1+SUM(P218))/12*'2. Annual Costs of Staff Posts'!Q218*'2. Annual Costs of Staff Posts'!R218*K218,0)</f>
        <v>0</v>
      </c>
      <c r="U218" s="318"/>
      <c r="V218" s="314"/>
      <c r="W218" s="315"/>
      <c r="X218" s="316">
        <f t="shared" si="27"/>
        <v>0</v>
      </c>
      <c r="Y218" s="317">
        <f>IFERROR('1. Staff Posts and Salaries'!N217*(1+SUM(P218))*(1+SUM(U218))/12*'2. Annual Costs of Staff Posts'!V218*'2. Annual Costs of Staff Posts'!W218*K218,0)</f>
        <v>0</v>
      </c>
      <c r="Z218" s="318"/>
      <c r="AA218" s="314"/>
      <c r="AB218" s="315"/>
      <c r="AC218" s="316">
        <f t="shared" si="28"/>
        <v>0</v>
      </c>
      <c r="AD218" s="317">
        <f>IFERROR('1. Staff Posts and Salaries'!N217*(1+SUM(P218))*(1+SUM(U218))*(1+SUM(Z218))/12*'2. Annual Costs of Staff Posts'!AA218*'2. Annual Costs of Staff Posts'!AB218*K218,0)</f>
        <v>0</v>
      </c>
      <c r="AE218" s="318"/>
      <c r="AF218" s="314"/>
      <c r="AG218" s="315"/>
      <c r="AH218" s="316">
        <f t="shared" si="29"/>
        <v>0</v>
      </c>
      <c r="AI218" s="446">
        <f>IFERROR('1. Staff Posts and Salaries'!N217*(1+SUM(P218))*(1+SUM(U218))*(1+SUM(Z218))*(1+SUM(AE218))/12*'2. Annual Costs of Staff Posts'!AF218*'2. Annual Costs of Staff Posts'!AG218*K218,0)</f>
        <v>0</v>
      </c>
      <c r="AJ218" s="450">
        <f t="shared" si="30"/>
        <v>0</v>
      </c>
      <c r="AK218" s="448">
        <f t="shared" si="31"/>
        <v>0</v>
      </c>
      <c r="AL218" s="252"/>
    </row>
    <row r="219" spans="2:38" s="99" customFormat="1" x14ac:dyDescent="0.25">
      <c r="B219" s="109"/>
      <c r="C219" s="232" t="str">
        <f>IF('1. Staff Posts and Salaries'!C218="","",'1. Staff Posts and Salaries'!C218)</f>
        <v/>
      </c>
      <c r="D219" s="410" t="str">
        <f>IF('1. Staff Posts and Salaries'!D218="","",'1. Staff Posts and Salaries'!D218)</f>
        <v/>
      </c>
      <c r="E219" s="100" t="str">
        <f>IF('1. Staff Posts and Salaries'!E218="","",'1. Staff Posts and Salaries'!E218)</f>
        <v/>
      </c>
      <c r="F219" s="100" t="str">
        <f>IF('1. Staff Posts and Salaries'!F218="","",'1. Staff Posts and Salaries'!F218)</f>
        <v/>
      </c>
      <c r="G219" s="100" t="str">
        <f>IF('1. Staff Posts and Salaries'!G218="","",'1. Staff Posts and Salaries'!G218)</f>
        <v/>
      </c>
      <c r="H219" s="100" t="str">
        <f>IF('1. Staff Posts and Salaries'!H218="","",'1. Staff Posts and Salaries'!H218)</f>
        <v/>
      </c>
      <c r="I219" s="100" t="str">
        <f>IF('1. Staff Posts and Salaries'!I218="","",'1. Staff Posts and Salaries'!I218)</f>
        <v/>
      </c>
      <c r="J219" s="100" t="str">
        <f>IF('1. Staff Posts and Salaries'!J218="","",'1. Staff Posts and Salaries'!J218)</f>
        <v/>
      </c>
      <c r="K219" s="227">
        <f>IF('1. Staff Posts and Salaries'!O218="","",'1. Staff Posts and Salaries'!O218)</f>
        <v>1</v>
      </c>
      <c r="L219" s="314"/>
      <c r="M219" s="315"/>
      <c r="N219" s="316">
        <f t="shared" si="25"/>
        <v>0</v>
      </c>
      <c r="O219" s="317">
        <f>IFERROR('1. Staff Posts and Salaries'!N218/12*'2. Annual Costs of Staff Posts'!L219*'2. Annual Costs of Staff Posts'!M219*K219,0)</f>
        <v>0</v>
      </c>
      <c r="P219" s="318"/>
      <c r="Q219" s="314"/>
      <c r="R219" s="315"/>
      <c r="S219" s="316">
        <f t="shared" si="26"/>
        <v>0</v>
      </c>
      <c r="T219" s="317">
        <f>IFERROR('1. Staff Posts and Salaries'!N218*(1+SUM(P219))/12*'2. Annual Costs of Staff Posts'!Q219*'2. Annual Costs of Staff Posts'!R219*K219,0)</f>
        <v>0</v>
      </c>
      <c r="U219" s="318"/>
      <c r="V219" s="314"/>
      <c r="W219" s="315"/>
      <c r="X219" s="316">
        <f t="shared" si="27"/>
        <v>0</v>
      </c>
      <c r="Y219" s="317">
        <f>IFERROR('1. Staff Posts and Salaries'!N218*(1+SUM(P219))*(1+SUM(U219))/12*'2. Annual Costs of Staff Posts'!V219*'2. Annual Costs of Staff Posts'!W219*K219,0)</f>
        <v>0</v>
      </c>
      <c r="Z219" s="318"/>
      <c r="AA219" s="314"/>
      <c r="AB219" s="315"/>
      <c r="AC219" s="316">
        <f t="shared" si="28"/>
        <v>0</v>
      </c>
      <c r="AD219" s="317">
        <f>IFERROR('1. Staff Posts and Salaries'!N218*(1+SUM(P219))*(1+SUM(U219))*(1+SUM(Z219))/12*'2. Annual Costs of Staff Posts'!AA219*'2. Annual Costs of Staff Posts'!AB219*K219,0)</f>
        <v>0</v>
      </c>
      <c r="AE219" s="318"/>
      <c r="AF219" s="314"/>
      <c r="AG219" s="315"/>
      <c r="AH219" s="316">
        <f t="shared" si="29"/>
        <v>0</v>
      </c>
      <c r="AI219" s="446">
        <f>IFERROR('1. Staff Posts and Salaries'!N218*(1+SUM(P219))*(1+SUM(U219))*(1+SUM(Z219))*(1+SUM(AE219))/12*'2. Annual Costs of Staff Posts'!AF219*'2. Annual Costs of Staff Posts'!AG219*K219,0)</f>
        <v>0</v>
      </c>
      <c r="AJ219" s="450">
        <f t="shared" si="30"/>
        <v>0</v>
      </c>
      <c r="AK219" s="448">
        <f t="shared" si="31"/>
        <v>0</v>
      </c>
      <c r="AL219" s="252"/>
    </row>
    <row r="220" spans="2:38" s="99" customFormat="1" x14ac:dyDescent="0.25">
      <c r="B220" s="109"/>
      <c r="C220" s="232" t="str">
        <f>IF('1. Staff Posts and Salaries'!C219="","",'1. Staff Posts and Salaries'!C219)</f>
        <v/>
      </c>
      <c r="D220" s="410" t="str">
        <f>IF('1. Staff Posts and Salaries'!D219="","",'1. Staff Posts and Salaries'!D219)</f>
        <v/>
      </c>
      <c r="E220" s="100" t="str">
        <f>IF('1. Staff Posts and Salaries'!E219="","",'1. Staff Posts and Salaries'!E219)</f>
        <v/>
      </c>
      <c r="F220" s="100" t="str">
        <f>IF('1. Staff Posts and Salaries'!F219="","",'1. Staff Posts and Salaries'!F219)</f>
        <v/>
      </c>
      <c r="G220" s="100" t="str">
        <f>IF('1. Staff Posts and Salaries'!G219="","",'1. Staff Posts and Salaries'!G219)</f>
        <v/>
      </c>
      <c r="H220" s="100" t="str">
        <f>IF('1. Staff Posts and Salaries'!H219="","",'1. Staff Posts and Salaries'!H219)</f>
        <v/>
      </c>
      <c r="I220" s="100" t="str">
        <f>IF('1. Staff Posts and Salaries'!I219="","",'1. Staff Posts and Salaries'!I219)</f>
        <v/>
      </c>
      <c r="J220" s="100" t="str">
        <f>IF('1. Staff Posts and Salaries'!J219="","",'1. Staff Posts and Salaries'!J219)</f>
        <v/>
      </c>
      <c r="K220" s="227">
        <f>IF('1. Staff Posts and Salaries'!O219="","",'1. Staff Posts and Salaries'!O219)</f>
        <v>1</v>
      </c>
      <c r="L220" s="314"/>
      <c r="M220" s="315"/>
      <c r="N220" s="316">
        <f t="shared" si="25"/>
        <v>0</v>
      </c>
      <c r="O220" s="317">
        <f>IFERROR('1. Staff Posts and Salaries'!N219/12*'2. Annual Costs of Staff Posts'!L220*'2. Annual Costs of Staff Posts'!M220*K220,0)</f>
        <v>0</v>
      </c>
      <c r="P220" s="318"/>
      <c r="Q220" s="314"/>
      <c r="R220" s="315"/>
      <c r="S220" s="316">
        <f t="shared" si="26"/>
        <v>0</v>
      </c>
      <c r="T220" s="317">
        <f>IFERROR('1. Staff Posts and Salaries'!N219*(1+SUM(P220))/12*'2. Annual Costs of Staff Posts'!Q220*'2. Annual Costs of Staff Posts'!R220*K220,0)</f>
        <v>0</v>
      </c>
      <c r="U220" s="318"/>
      <c r="V220" s="314"/>
      <c r="W220" s="315"/>
      <c r="X220" s="316">
        <f t="shared" si="27"/>
        <v>0</v>
      </c>
      <c r="Y220" s="317">
        <f>IFERROR('1. Staff Posts and Salaries'!N219*(1+SUM(P220))*(1+SUM(U220))/12*'2. Annual Costs of Staff Posts'!V220*'2. Annual Costs of Staff Posts'!W220*K220,0)</f>
        <v>0</v>
      </c>
      <c r="Z220" s="318"/>
      <c r="AA220" s="314"/>
      <c r="AB220" s="315"/>
      <c r="AC220" s="316">
        <f t="shared" si="28"/>
        <v>0</v>
      </c>
      <c r="AD220" s="317">
        <f>IFERROR('1. Staff Posts and Salaries'!N219*(1+SUM(P220))*(1+SUM(U220))*(1+SUM(Z220))/12*'2. Annual Costs of Staff Posts'!AA220*'2. Annual Costs of Staff Posts'!AB220*K220,0)</f>
        <v>0</v>
      </c>
      <c r="AE220" s="318"/>
      <c r="AF220" s="314"/>
      <c r="AG220" s="315"/>
      <c r="AH220" s="316">
        <f t="shared" si="29"/>
        <v>0</v>
      </c>
      <c r="AI220" s="446">
        <f>IFERROR('1. Staff Posts and Salaries'!N219*(1+SUM(P220))*(1+SUM(U220))*(1+SUM(Z220))*(1+SUM(AE220))/12*'2. Annual Costs of Staff Posts'!AF220*'2. Annual Costs of Staff Posts'!AG220*K220,0)</f>
        <v>0</v>
      </c>
      <c r="AJ220" s="450">
        <f t="shared" si="30"/>
        <v>0</v>
      </c>
      <c r="AK220" s="448">
        <f t="shared" si="31"/>
        <v>0</v>
      </c>
      <c r="AL220" s="252"/>
    </row>
    <row r="221" spans="2:38" s="99" customFormat="1" x14ac:dyDescent="0.25">
      <c r="B221" s="109"/>
      <c r="C221" s="232" t="str">
        <f>IF('1. Staff Posts and Salaries'!C220="","",'1. Staff Posts and Salaries'!C220)</f>
        <v/>
      </c>
      <c r="D221" s="410" t="str">
        <f>IF('1. Staff Posts and Salaries'!D220="","",'1. Staff Posts and Salaries'!D220)</f>
        <v/>
      </c>
      <c r="E221" s="100" t="str">
        <f>IF('1. Staff Posts and Salaries'!E220="","",'1. Staff Posts and Salaries'!E220)</f>
        <v/>
      </c>
      <c r="F221" s="100" t="str">
        <f>IF('1. Staff Posts and Salaries'!F220="","",'1. Staff Posts and Salaries'!F220)</f>
        <v/>
      </c>
      <c r="G221" s="100" t="str">
        <f>IF('1. Staff Posts and Salaries'!G220="","",'1. Staff Posts and Salaries'!G220)</f>
        <v/>
      </c>
      <c r="H221" s="100" t="str">
        <f>IF('1. Staff Posts and Salaries'!H220="","",'1. Staff Posts and Salaries'!H220)</f>
        <v/>
      </c>
      <c r="I221" s="100" t="str">
        <f>IF('1. Staff Posts and Salaries'!I220="","",'1. Staff Posts and Salaries'!I220)</f>
        <v/>
      </c>
      <c r="J221" s="100" t="str">
        <f>IF('1. Staff Posts and Salaries'!J220="","",'1. Staff Posts and Salaries'!J220)</f>
        <v/>
      </c>
      <c r="K221" s="227">
        <f>IF('1. Staff Posts and Salaries'!O220="","",'1. Staff Posts and Salaries'!O220)</f>
        <v>1</v>
      </c>
      <c r="L221" s="314"/>
      <c r="M221" s="315"/>
      <c r="N221" s="316">
        <f t="shared" si="25"/>
        <v>0</v>
      </c>
      <c r="O221" s="317">
        <f>IFERROR('1. Staff Posts and Salaries'!N220/12*'2. Annual Costs of Staff Posts'!L221*'2. Annual Costs of Staff Posts'!M221*K221,0)</f>
        <v>0</v>
      </c>
      <c r="P221" s="318"/>
      <c r="Q221" s="314"/>
      <c r="R221" s="315"/>
      <c r="S221" s="316">
        <f t="shared" si="26"/>
        <v>0</v>
      </c>
      <c r="T221" s="317">
        <f>IFERROR('1. Staff Posts and Salaries'!N220*(1+SUM(P221))/12*'2. Annual Costs of Staff Posts'!Q221*'2. Annual Costs of Staff Posts'!R221*K221,0)</f>
        <v>0</v>
      </c>
      <c r="U221" s="318"/>
      <c r="V221" s="314"/>
      <c r="W221" s="315"/>
      <c r="X221" s="316">
        <f t="shared" si="27"/>
        <v>0</v>
      </c>
      <c r="Y221" s="317">
        <f>IFERROR('1. Staff Posts and Salaries'!N220*(1+SUM(P221))*(1+SUM(U221))/12*'2. Annual Costs of Staff Posts'!V221*'2. Annual Costs of Staff Posts'!W221*K221,0)</f>
        <v>0</v>
      </c>
      <c r="Z221" s="318"/>
      <c r="AA221" s="314"/>
      <c r="AB221" s="315"/>
      <c r="AC221" s="316">
        <f t="shared" si="28"/>
        <v>0</v>
      </c>
      <c r="AD221" s="317">
        <f>IFERROR('1. Staff Posts and Salaries'!N220*(1+SUM(P221))*(1+SUM(U221))*(1+SUM(Z221))/12*'2. Annual Costs of Staff Posts'!AA221*'2. Annual Costs of Staff Posts'!AB221*K221,0)</f>
        <v>0</v>
      </c>
      <c r="AE221" s="318"/>
      <c r="AF221" s="314"/>
      <c r="AG221" s="315"/>
      <c r="AH221" s="316">
        <f t="shared" si="29"/>
        <v>0</v>
      </c>
      <c r="AI221" s="446">
        <f>IFERROR('1. Staff Posts and Salaries'!N220*(1+SUM(P221))*(1+SUM(U221))*(1+SUM(Z221))*(1+SUM(AE221))/12*'2. Annual Costs of Staff Posts'!AF221*'2. Annual Costs of Staff Posts'!AG221*K221,0)</f>
        <v>0</v>
      </c>
      <c r="AJ221" s="450">
        <f t="shared" si="30"/>
        <v>0</v>
      </c>
      <c r="AK221" s="448">
        <f t="shared" si="31"/>
        <v>0</v>
      </c>
      <c r="AL221" s="252"/>
    </row>
    <row r="222" spans="2:38" s="99" customFormat="1" x14ac:dyDescent="0.25">
      <c r="B222" s="109"/>
      <c r="C222" s="232" t="str">
        <f>IF('1. Staff Posts and Salaries'!C221="","",'1. Staff Posts and Salaries'!C221)</f>
        <v/>
      </c>
      <c r="D222" s="410" t="str">
        <f>IF('1. Staff Posts and Salaries'!D221="","",'1. Staff Posts and Salaries'!D221)</f>
        <v/>
      </c>
      <c r="E222" s="100" t="str">
        <f>IF('1. Staff Posts and Salaries'!E221="","",'1. Staff Posts and Salaries'!E221)</f>
        <v/>
      </c>
      <c r="F222" s="100" t="str">
        <f>IF('1. Staff Posts and Salaries'!F221="","",'1. Staff Posts and Salaries'!F221)</f>
        <v/>
      </c>
      <c r="G222" s="100" t="str">
        <f>IF('1. Staff Posts and Salaries'!G221="","",'1. Staff Posts and Salaries'!G221)</f>
        <v/>
      </c>
      <c r="H222" s="100" t="str">
        <f>IF('1. Staff Posts and Salaries'!H221="","",'1. Staff Posts and Salaries'!H221)</f>
        <v/>
      </c>
      <c r="I222" s="100" t="str">
        <f>IF('1. Staff Posts and Salaries'!I221="","",'1. Staff Posts and Salaries'!I221)</f>
        <v/>
      </c>
      <c r="J222" s="100" t="str">
        <f>IF('1. Staff Posts and Salaries'!J221="","",'1. Staff Posts and Salaries'!J221)</f>
        <v/>
      </c>
      <c r="K222" s="227">
        <f>IF('1. Staff Posts and Salaries'!O221="","",'1. Staff Posts and Salaries'!O221)</f>
        <v>1</v>
      </c>
      <c r="L222" s="314"/>
      <c r="M222" s="315"/>
      <c r="N222" s="316">
        <f t="shared" si="25"/>
        <v>0</v>
      </c>
      <c r="O222" s="317">
        <f>IFERROR('1. Staff Posts and Salaries'!N221/12*'2. Annual Costs of Staff Posts'!L222*'2. Annual Costs of Staff Posts'!M222*K222,0)</f>
        <v>0</v>
      </c>
      <c r="P222" s="318"/>
      <c r="Q222" s="314"/>
      <c r="R222" s="315"/>
      <c r="S222" s="316">
        <f t="shared" si="26"/>
        <v>0</v>
      </c>
      <c r="T222" s="317">
        <f>IFERROR('1. Staff Posts and Salaries'!N221*(1+SUM(P222))/12*'2. Annual Costs of Staff Posts'!Q222*'2. Annual Costs of Staff Posts'!R222*K222,0)</f>
        <v>0</v>
      </c>
      <c r="U222" s="318"/>
      <c r="V222" s="314"/>
      <c r="W222" s="315"/>
      <c r="X222" s="316">
        <f t="shared" si="27"/>
        <v>0</v>
      </c>
      <c r="Y222" s="317">
        <f>IFERROR('1. Staff Posts and Salaries'!N221*(1+SUM(P222))*(1+SUM(U222))/12*'2. Annual Costs of Staff Posts'!V222*'2. Annual Costs of Staff Posts'!W222*K222,0)</f>
        <v>0</v>
      </c>
      <c r="Z222" s="318"/>
      <c r="AA222" s="314"/>
      <c r="AB222" s="315"/>
      <c r="AC222" s="316">
        <f t="shared" si="28"/>
        <v>0</v>
      </c>
      <c r="AD222" s="317">
        <f>IFERROR('1. Staff Posts and Salaries'!N221*(1+SUM(P222))*(1+SUM(U222))*(1+SUM(Z222))/12*'2. Annual Costs of Staff Posts'!AA222*'2. Annual Costs of Staff Posts'!AB222*K222,0)</f>
        <v>0</v>
      </c>
      <c r="AE222" s="318"/>
      <c r="AF222" s="314"/>
      <c r="AG222" s="315"/>
      <c r="AH222" s="316">
        <f t="shared" si="29"/>
        <v>0</v>
      </c>
      <c r="AI222" s="446">
        <f>IFERROR('1. Staff Posts and Salaries'!N221*(1+SUM(P222))*(1+SUM(U222))*(1+SUM(Z222))*(1+SUM(AE222))/12*'2. Annual Costs of Staff Posts'!AF222*'2. Annual Costs of Staff Posts'!AG222*K222,0)</f>
        <v>0</v>
      </c>
      <c r="AJ222" s="450">
        <f t="shared" si="30"/>
        <v>0</v>
      </c>
      <c r="AK222" s="448">
        <f t="shared" si="31"/>
        <v>0</v>
      </c>
      <c r="AL222" s="252"/>
    </row>
    <row r="223" spans="2:38" s="99" customFormat="1" x14ac:dyDescent="0.25">
      <c r="B223" s="109"/>
      <c r="C223" s="232" t="str">
        <f>IF('1. Staff Posts and Salaries'!C222="","",'1. Staff Posts and Salaries'!C222)</f>
        <v/>
      </c>
      <c r="D223" s="410" t="str">
        <f>IF('1. Staff Posts and Salaries'!D222="","",'1. Staff Posts and Salaries'!D222)</f>
        <v/>
      </c>
      <c r="E223" s="100" t="str">
        <f>IF('1. Staff Posts and Salaries'!E222="","",'1. Staff Posts and Salaries'!E222)</f>
        <v/>
      </c>
      <c r="F223" s="100" t="str">
        <f>IF('1. Staff Posts and Salaries'!F222="","",'1. Staff Posts and Salaries'!F222)</f>
        <v/>
      </c>
      <c r="G223" s="100" t="str">
        <f>IF('1. Staff Posts and Salaries'!G222="","",'1. Staff Posts and Salaries'!G222)</f>
        <v/>
      </c>
      <c r="H223" s="100" t="str">
        <f>IF('1. Staff Posts and Salaries'!H222="","",'1. Staff Posts and Salaries'!H222)</f>
        <v/>
      </c>
      <c r="I223" s="100" t="str">
        <f>IF('1. Staff Posts and Salaries'!I222="","",'1. Staff Posts and Salaries'!I222)</f>
        <v/>
      </c>
      <c r="J223" s="100" t="str">
        <f>IF('1. Staff Posts and Salaries'!J222="","",'1. Staff Posts and Salaries'!J222)</f>
        <v/>
      </c>
      <c r="K223" s="227">
        <f>IF('1. Staff Posts and Salaries'!O222="","",'1. Staff Posts and Salaries'!O222)</f>
        <v>1</v>
      </c>
      <c r="L223" s="314"/>
      <c r="M223" s="315"/>
      <c r="N223" s="316">
        <f t="shared" si="25"/>
        <v>0</v>
      </c>
      <c r="O223" s="317">
        <f>IFERROR('1. Staff Posts and Salaries'!N222/12*'2. Annual Costs of Staff Posts'!L223*'2. Annual Costs of Staff Posts'!M223*K223,0)</f>
        <v>0</v>
      </c>
      <c r="P223" s="318"/>
      <c r="Q223" s="314"/>
      <c r="R223" s="315"/>
      <c r="S223" s="316">
        <f t="shared" si="26"/>
        <v>0</v>
      </c>
      <c r="T223" s="317">
        <f>IFERROR('1. Staff Posts and Salaries'!N222*(1+SUM(P223))/12*'2. Annual Costs of Staff Posts'!Q223*'2. Annual Costs of Staff Posts'!R223*K223,0)</f>
        <v>0</v>
      </c>
      <c r="U223" s="318"/>
      <c r="V223" s="314"/>
      <c r="W223" s="315"/>
      <c r="X223" s="316">
        <f t="shared" si="27"/>
        <v>0</v>
      </c>
      <c r="Y223" s="317">
        <f>IFERROR('1. Staff Posts and Salaries'!N222*(1+SUM(P223))*(1+SUM(U223))/12*'2. Annual Costs of Staff Posts'!V223*'2. Annual Costs of Staff Posts'!W223*K223,0)</f>
        <v>0</v>
      </c>
      <c r="Z223" s="318"/>
      <c r="AA223" s="314"/>
      <c r="AB223" s="315"/>
      <c r="AC223" s="316">
        <f t="shared" si="28"/>
        <v>0</v>
      </c>
      <c r="AD223" s="317">
        <f>IFERROR('1. Staff Posts and Salaries'!N222*(1+SUM(P223))*(1+SUM(U223))*(1+SUM(Z223))/12*'2. Annual Costs of Staff Posts'!AA223*'2. Annual Costs of Staff Posts'!AB223*K223,0)</f>
        <v>0</v>
      </c>
      <c r="AE223" s="318"/>
      <c r="AF223" s="314"/>
      <c r="AG223" s="315"/>
      <c r="AH223" s="316">
        <f t="shared" si="29"/>
        <v>0</v>
      </c>
      <c r="AI223" s="446">
        <f>IFERROR('1. Staff Posts and Salaries'!N222*(1+SUM(P223))*(1+SUM(U223))*(1+SUM(Z223))*(1+SUM(AE223))/12*'2. Annual Costs of Staff Posts'!AF223*'2. Annual Costs of Staff Posts'!AG223*K223,0)</f>
        <v>0</v>
      </c>
      <c r="AJ223" s="450">
        <f t="shared" si="30"/>
        <v>0</v>
      </c>
      <c r="AK223" s="448">
        <f t="shared" si="31"/>
        <v>0</v>
      </c>
      <c r="AL223" s="252"/>
    </row>
    <row r="224" spans="2:38" s="99" customFormat="1" x14ac:dyDescent="0.25">
      <c r="B224" s="109"/>
      <c r="C224" s="232" t="str">
        <f>IF('1. Staff Posts and Salaries'!C223="","",'1. Staff Posts and Salaries'!C223)</f>
        <v/>
      </c>
      <c r="D224" s="410" t="str">
        <f>IF('1. Staff Posts and Salaries'!D223="","",'1. Staff Posts and Salaries'!D223)</f>
        <v/>
      </c>
      <c r="E224" s="100" t="str">
        <f>IF('1. Staff Posts and Salaries'!E223="","",'1. Staff Posts and Salaries'!E223)</f>
        <v/>
      </c>
      <c r="F224" s="100" t="str">
        <f>IF('1. Staff Posts and Salaries'!F223="","",'1. Staff Posts and Salaries'!F223)</f>
        <v/>
      </c>
      <c r="G224" s="100" t="str">
        <f>IF('1. Staff Posts and Salaries'!G223="","",'1. Staff Posts and Salaries'!G223)</f>
        <v/>
      </c>
      <c r="H224" s="100" t="str">
        <f>IF('1. Staff Posts and Salaries'!H223="","",'1. Staff Posts and Salaries'!H223)</f>
        <v/>
      </c>
      <c r="I224" s="100" t="str">
        <f>IF('1. Staff Posts and Salaries'!I223="","",'1. Staff Posts and Salaries'!I223)</f>
        <v/>
      </c>
      <c r="J224" s="100" t="str">
        <f>IF('1. Staff Posts and Salaries'!J223="","",'1. Staff Posts and Salaries'!J223)</f>
        <v/>
      </c>
      <c r="K224" s="227">
        <f>IF('1. Staff Posts and Salaries'!O223="","",'1. Staff Posts and Salaries'!O223)</f>
        <v>1</v>
      </c>
      <c r="L224" s="314"/>
      <c r="M224" s="315"/>
      <c r="N224" s="316">
        <f t="shared" si="25"/>
        <v>0</v>
      </c>
      <c r="O224" s="317">
        <f>IFERROR('1. Staff Posts and Salaries'!N223/12*'2. Annual Costs of Staff Posts'!L224*'2. Annual Costs of Staff Posts'!M224*K224,0)</f>
        <v>0</v>
      </c>
      <c r="P224" s="318"/>
      <c r="Q224" s="314"/>
      <c r="R224" s="315"/>
      <c r="S224" s="316">
        <f t="shared" si="26"/>
        <v>0</v>
      </c>
      <c r="T224" s="317">
        <f>IFERROR('1. Staff Posts and Salaries'!N223*(1+SUM(P224))/12*'2. Annual Costs of Staff Posts'!Q224*'2. Annual Costs of Staff Posts'!R224*K224,0)</f>
        <v>0</v>
      </c>
      <c r="U224" s="318"/>
      <c r="V224" s="314"/>
      <c r="W224" s="315"/>
      <c r="X224" s="316">
        <f t="shared" si="27"/>
        <v>0</v>
      </c>
      <c r="Y224" s="317">
        <f>IFERROR('1. Staff Posts and Salaries'!N223*(1+SUM(P224))*(1+SUM(U224))/12*'2. Annual Costs of Staff Posts'!V224*'2. Annual Costs of Staff Posts'!W224*K224,0)</f>
        <v>0</v>
      </c>
      <c r="Z224" s="318"/>
      <c r="AA224" s="314"/>
      <c r="AB224" s="315"/>
      <c r="AC224" s="316">
        <f t="shared" si="28"/>
        <v>0</v>
      </c>
      <c r="AD224" s="317">
        <f>IFERROR('1. Staff Posts and Salaries'!N223*(1+SUM(P224))*(1+SUM(U224))*(1+SUM(Z224))/12*'2. Annual Costs of Staff Posts'!AA224*'2. Annual Costs of Staff Posts'!AB224*K224,0)</f>
        <v>0</v>
      </c>
      <c r="AE224" s="318"/>
      <c r="AF224" s="314"/>
      <c r="AG224" s="315"/>
      <c r="AH224" s="316">
        <f t="shared" si="29"/>
        <v>0</v>
      </c>
      <c r="AI224" s="446">
        <f>IFERROR('1. Staff Posts and Salaries'!N223*(1+SUM(P224))*(1+SUM(U224))*(1+SUM(Z224))*(1+SUM(AE224))/12*'2. Annual Costs of Staff Posts'!AF224*'2. Annual Costs of Staff Posts'!AG224*K224,0)</f>
        <v>0</v>
      </c>
      <c r="AJ224" s="450">
        <f t="shared" si="30"/>
        <v>0</v>
      </c>
      <c r="AK224" s="448">
        <f t="shared" si="31"/>
        <v>0</v>
      </c>
      <c r="AL224" s="252"/>
    </row>
    <row r="225" spans="2:38" s="99" customFormat="1" x14ac:dyDescent="0.25">
      <c r="B225" s="109"/>
      <c r="C225" s="232" t="str">
        <f>IF('1. Staff Posts and Salaries'!C224="","",'1. Staff Posts and Salaries'!C224)</f>
        <v/>
      </c>
      <c r="D225" s="410" t="str">
        <f>IF('1. Staff Posts and Salaries'!D224="","",'1. Staff Posts and Salaries'!D224)</f>
        <v/>
      </c>
      <c r="E225" s="100" t="str">
        <f>IF('1. Staff Posts and Salaries'!E224="","",'1. Staff Posts and Salaries'!E224)</f>
        <v/>
      </c>
      <c r="F225" s="100" t="str">
        <f>IF('1. Staff Posts and Salaries'!F224="","",'1. Staff Posts and Salaries'!F224)</f>
        <v/>
      </c>
      <c r="G225" s="100" t="str">
        <f>IF('1. Staff Posts and Salaries'!G224="","",'1. Staff Posts and Salaries'!G224)</f>
        <v/>
      </c>
      <c r="H225" s="100" t="str">
        <f>IF('1. Staff Posts and Salaries'!H224="","",'1. Staff Posts and Salaries'!H224)</f>
        <v/>
      </c>
      <c r="I225" s="100" t="str">
        <f>IF('1. Staff Posts and Salaries'!I224="","",'1. Staff Posts and Salaries'!I224)</f>
        <v/>
      </c>
      <c r="J225" s="100" t="str">
        <f>IF('1. Staff Posts and Salaries'!J224="","",'1. Staff Posts and Salaries'!J224)</f>
        <v/>
      </c>
      <c r="K225" s="227">
        <f>IF('1. Staff Posts and Salaries'!O224="","",'1. Staff Posts and Salaries'!O224)</f>
        <v>1</v>
      </c>
      <c r="L225" s="314"/>
      <c r="M225" s="315"/>
      <c r="N225" s="316">
        <f t="shared" si="25"/>
        <v>0</v>
      </c>
      <c r="O225" s="317">
        <f>IFERROR('1. Staff Posts and Salaries'!N224/12*'2. Annual Costs of Staff Posts'!L225*'2. Annual Costs of Staff Posts'!M225*K225,0)</f>
        <v>0</v>
      </c>
      <c r="P225" s="318"/>
      <c r="Q225" s="314"/>
      <c r="R225" s="315"/>
      <c r="S225" s="316">
        <f t="shared" si="26"/>
        <v>0</v>
      </c>
      <c r="T225" s="317">
        <f>IFERROR('1. Staff Posts and Salaries'!N224*(1+SUM(P225))/12*'2. Annual Costs of Staff Posts'!Q225*'2. Annual Costs of Staff Posts'!R225*K225,0)</f>
        <v>0</v>
      </c>
      <c r="U225" s="318"/>
      <c r="V225" s="314"/>
      <c r="W225" s="315"/>
      <c r="X225" s="316">
        <f t="shared" si="27"/>
        <v>0</v>
      </c>
      <c r="Y225" s="317">
        <f>IFERROR('1. Staff Posts and Salaries'!N224*(1+SUM(P225))*(1+SUM(U225))/12*'2. Annual Costs of Staff Posts'!V225*'2. Annual Costs of Staff Posts'!W225*K225,0)</f>
        <v>0</v>
      </c>
      <c r="Z225" s="318"/>
      <c r="AA225" s="314"/>
      <c r="AB225" s="315"/>
      <c r="AC225" s="316">
        <f t="shared" si="28"/>
        <v>0</v>
      </c>
      <c r="AD225" s="317">
        <f>IFERROR('1. Staff Posts and Salaries'!N224*(1+SUM(P225))*(1+SUM(U225))*(1+SUM(Z225))/12*'2. Annual Costs of Staff Posts'!AA225*'2. Annual Costs of Staff Posts'!AB225*K225,0)</f>
        <v>0</v>
      </c>
      <c r="AE225" s="318"/>
      <c r="AF225" s="314"/>
      <c r="AG225" s="315"/>
      <c r="AH225" s="316">
        <f t="shared" si="29"/>
        <v>0</v>
      </c>
      <c r="AI225" s="446">
        <f>IFERROR('1. Staff Posts and Salaries'!N224*(1+SUM(P225))*(1+SUM(U225))*(1+SUM(Z225))*(1+SUM(AE225))/12*'2. Annual Costs of Staff Posts'!AF225*'2. Annual Costs of Staff Posts'!AG225*K225,0)</f>
        <v>0</v>
      </c>
      <c r="AJ225" s="450">
        <f t="shared" si="30"/>
        <v>0</v>
      </c>
      <c r="AK225" s="448">
        <f t="shared" si="31"/>
        <v>0</v>
      </c>
      <c r="AL225" s="252"/>
    </row>
    <row r="226" spans="2:38" s="99" customFormat="1" x14ac:dyDescent="0.25">
      <c r="B226" s="109"/>
      <c r="C226" s="232" t="str">
        <f>IF('1. Staff Posts and Salaries'!C225="","",'1. Staff Posts and Salaries'!C225)</f>
        <v/>
      </c>
      <c r="D226" s="410" t="str">
        <f>IF('1. Staff Posts and Salaries'!D225="","",'1. Staff Posts and Salaries'!D225)</f>
        <v/>
      </c>
      <c r="E226" s="100" t="str">
        <f>IF('1. Staff Posts and Salaries'!E225="","",'1. Staff Posts and Salaries'!E225)</f>
        <v/>
      </c>
      <c r="F226" s="100" t="str">
        <f>IF('1. Staff Posts and Salaries'!F225="","",'1. Staff Posts and Salaries'!F225)</f>
        <v/>
      </c>
      <c r="G226" s="100" t="str">
        <f>IF('1. Staff Posts and Salaries'!G225="","",'1. Staff Posts and Salaries'!G225)</f>
        <v/>
      </c>
      <c r="H226" s="100" t="str">
        <f>IF('1. Staff Posts and Salaries'!H225="","",'1. Staff Posts and Salaries'!H225)</f>
        <v/>
      </c>
      <c r="I226" s="100" t="str">
        <f>IF('1. Staff Posts and Salaries'!I225="","",'1. Staff Posts and Salaries'!I225)</f>
        <v/>
      </c>
      <c r="J226" s="100" t="str">
        <f>IF('1. Staff Posts and Salaries'!J225="","",'1. Staff Posts and Salaries'!J225)</f>
        <v/>
      </c>
      <c r="K226" s="227">
        <f>IF('1. Staff Posts and Salaries'!O225="","",'1. Staff Posts and Salaries'!O225)</f>
        <v>1</v>
      </c>
      <c r="L226" s="314"/>
      <c r="M226" s="315"/>
      <c r="N226" s="316">
        <f t="shared" si="25"/>
        <v>0</v>
      </c>
      <c r="O226" s="317">
        <f>IFERROR('1. Staff Posts and Salaries'!N225/12*'2. Annual Costs of Staff Posts'!L226*'2. Annual Costs of Staff Posts'!M226*K226,0)</f>
        <v>0</v>
      </c>
      <c r="P226" s="318"/>
      <c r="Q226" s="314"/>
      <c r="R226" s="315"/>
      <c r="S226" s="316">
        <f t="shared" si="26"/>
        <v>0</v>
      </c>
      <c r="T226" s="317">
        <f>IFERROR('1. Staff Posts and Salaries'!N225*(1+SUM(P226))/12*'2. Annual Costs of Staff Posts'!Q226*'2. Annual Costs of Staff Posts'!R226*K226,0)</f>
        <v>0</v>
      </c>
      <c r="U226" s="318"/>
      <c r="V226" s="314"/>
      <c r="W226" s="315"/>
      <c r="X226" s="316">
        <f t="shared" si="27"/>
        <v>0</v>
      </c>
      <c r="Y226" s="317">
        <f>IFERROR('1. Staff Posts and Salaries'!N225*(1+SUM(P226))*(1+SUM(U226))/12*'2. Annual Costs of Staff Posts'!V226*'2. Annual Costs of Staff Posts'!W226*K226,0)</f>
        <v>0</v>
      </c>
      <c r="Z226" s="318"/>
      <c r="AA226" s="314"/>
      <c r="AB226" s="315"/>
      <c r="AC226" s="316">
        <f t="shared" si="28"/>
        <v>0</v>
      </c>
      <c r="AD226" s="317">
        <f>IFERROR('1. Staff Posts and Salaries'!N225*(1+SUM(P226))*(1+SUM(U226))*(1+SUM(Z226))/12*'2. Annual Costs of Staff Posts'!AA226*'2. Annual Costs of Staff Posts'!AB226*K226,0)</f>
        <v>0</v>
      </c>
      <c r="AE226" s="318"/>
      <c r="AF226" s="314"/>
      <c r="AG226" s="315"/>
      <c r="AH226" s="316">
        <f t="shared" si="29"/>
        <v>0</v>
      </c>
      <c r="AI226" s="446">
        <f>IFERROR('1. Staff Posts and Salaries'!N225*(1+SUM(P226))*(1+SUM(U226))*(1+SUM(Z226))*(1+SUM(AE226))/12*'2. Annual Costs of Staff Posts'!AF226*'2. Annual Costs of Staff Posts'!AG226*K226,0)</f>
        <v>0</v>
      </c>
      <c r="AJ226" s="450">
        <f t="shared" si="30"/>
        <v>0</v>
      </c>
      <c r="AK226" s="448">
        <f t="shared" si="31"/>
        <v>0</v>
      </c>
      <c r="AL226" s="252"/>
    </row>
    <row r="227" spans="2:38" s="99" customFormat="1" x14ac:dyDescent="0.25">
      <c r="B227" s="109"/>
      <c r="C227" s="232" t="str">
        <f>IF('1. Staff Posts and Salaries'!C226="","",'1. Staff Posts and Salaries'!C226)</f>
        <v/>
      </c>
      <c r="D227" s="410" t="str">
        <f>IF('1. Staff Posts and Salaries'!D226="","",'1. Staff Posts and Salaries'!D226)</f>
        <v/>
      </c>
      <c r="E227" s="100" t="str">
        <f>IF('1. Staff Posts and Salaries'!E226="","",'1. Staff Posts and Salaries'!E226)</f>
        <v/>
      </c>
      <c r="F227" s="100" t="str">
        <f>IF('1. Staff Posts and Salaries'!F226="","",'1. Staff Posts and Salaries'!F226)</f>
        <v/>
      </c>
      <c r="G227" s="100" t="str">
        <f>IF('1. Staff Posts and Salaries'!G226="","",'1. Staff Posts and Salaries'!G226)</f>
        <v/>
      </c>
      <c r="H227" s="100" t="str">
        <f>IF('1. Staff Posts and Salaries'!H226="","",'1. Staff Posts and Salaries'!H226)</f>
        <v/>
      </c>
      <c r="I227" s="100" t="str">
        <f>IF('1. Staff Posts and Salaries'!I226="","",'1. Staff Posts and Salaries'!I226)</f>
        <v/>
      </c>
      <c r="J227" s="100" t="str">
        <f>IF('1. Staff Posts and Salaries'!J226="","",'1. Staff Posts and Salaries'!J226)</f>
        <v/>
      </c>
      <c r="K227" s="227">
        <f>IF('1. Staff Posts and Salaries'!O226="","",'1. Staff Posts and Salaries'!O226)</f>
        <v>1</v>
      </c>
      <c r="L227" s="314"/>
      <c r="M227" s="315"/>
      <c r="N227" s="316">
        <f t="shared" si="25"/>
        <v>0</v>
      </c>
      <c r="O227" s="317">
        <f>IFERROR('1. Staff Posts and Salaries'!N226/12*'2. Annual Costs of Staff Posts'!L227*'2. Annual Costs of Staff Posts'!M227*K227,0)</f>
        <v>0</v>
      </c>
      <c r="P227" s="318"/>
      <c r="Q227" s="314"/>
      <c r="R227" s="315"/>
      <c r="S227" s="316">
        <f t="shared" si="26"/>
        <v>0</v>
      </c>
      <c r="T227" s="317">
        <f>IFERROR('1. Staff Posts and Salaries'!N226*(1+SUM(P227))/12*'2. Annual Costs of Staff Posts'!Q227*'2. Annual Costs of Staff Posts'!R227*K227,0)</f>
        <v>0</v>
      </c>
      <c r="U227" s="318"/>
      <c r="V227" s="314"/>
      <c r="W227" s="315"/>
      <c r="X227" s="316">
        <f t="shared" si="27"/>
        <v>0</v>
      </c>
      <c r="Y227" s="317">
        <f>IFERROR('1. Staff Posts and Salaries'!N226*(1+SUM(P227))*(1+SUM(U227))/12*'2. Annual Costs of Staff Posts'!V227*'2. Annual Costs of Staff Posts'!W227*K227,0)</f>
        <v>0</v>
      </c>
      <c r="Z227" s="318"/>
      <c r="AA227" s="314"/>
      <c r="AB227" s="315"/>
      <c r="AC227" s="316">
        <f t="shared" si="28"/>
        <v>0</v>
      </c>
      <c r="AD227" s="317">
        <f>IFERROR('1. Staff Posts and Salaries'!N226*(1+SUM(P227))*(1+SUM(U227))*(1+SUM(Z227))/12*'2. Annual Costs of Staff Posts'!AA227*'2. Annual Costs of Staff Posts'!AB227*K227,0)</f>
        <v>0</v>
      </c>
      <c r="AE227" s="318"/>
      <c r="AF227" s="314"/>
      <c r="AG227" s="315"/>
      <c r="AH227" s="316">
        <f t="shared" si="29"/>
        <v>0</v>
      </c>
      <c r="AI227" s="446">
        <f>IFERROR('1. Staff Posts and Salaries'!N226*(1+SUM(P227))*(1+SUM(U227))*(1+SUM(Z227))*(1+SUM(AE227))/12*'2. Annual Costs of Staff Posts'!AF227*'2. Annual Costs of Staff Posts'!AG227*K227,0)</f>
        <v>0</v>
      </c>
      <c r="AJ227" s="450">
        <f t="shared" si="30"/>
        <v>0</v>
      </c>
      <c r="AK227" s="448">
        <f t="shared" si="31"/>
        <v>0</v>
      </c>
      <c r="AL227" s="252"/>
    </row>
    <row r="228" spans="2:38" s="99" customFormat="1" x14ac:dyDescent="0.25">
      <c r="B228" s="109"/>
      <c r="C228" s="232" t="str">
        <f>IF('1. Staff Posts and Salaries'!C227="","",'1. Staff Posts and Salaries'!C227)</f>
        <v/>
      </c>
      <c r="D228" s="410" t="str">
        <f>IF('1. Staff Posts and Salaries'!D227="","",'1. Staff Posts and Salaries'!D227)</f>
        <v/>
      </c>
      <c r="E228" s="100" t="str">
        <f>IF('1. Staff Posts and Salaries'!E227="","",'1. Staff Posts and Salaries'!E227)</f>
        <v/>
      </c>
      <c r="F228" s="100" t="str">
        <f>IF('1. Staff Posts and Salaries'!F227="","",'1. Staff Posts and Salaries'!F227)</f>
        <v/>
      </c>
      <c r="G228" s="100" t="str">
        <f>IF('1. Staff Posts and Salaries'!G227="","",'1. Staff Posts and Salaries'!G227)</f>
        <v/>
      </c>
      <c r="H228" s="100" t="str">
        <f>IF('1. Staff Posts and Salaries'!H227="","",'1. Staff Posts and Salaries'!H227)</f>
        <v/>
      </c>
      <c r="I228" s="100" t="str">
        <f>IF('1. Staff Posts and Salaries'!I227="","",'1. Staff Posts and Salaries'!I227)</f>
        <v/>
      </c>
      <c r="J228" s="100" t="str">
        <f>IF('1. Staff Posts and Salaries'!J227="","",'1. Staff Posts and Salaries'!J227)</f>
        <v/>
      </c>
      <c r="K228" s="227">
        <f>IF('1. Staff Posts and Salaries'!O227="","",'1. Staff Posts and Salaries'!O227)</f>
        <v>1</v>
      </c>
      <c r="L228" s="314"/>
      <c r="M228" s="315"/>
      <c r="N228" s="316">
        <f t="shared" si="25"/>
        <v>0</v>
      </c>
      <c r="O228" s="317">
        <f>IFERROR('1. Staff Posts and Salaries'!N227/12*'2. Annual Costs of Staff Posts'!L228*'2. Annual Costs of Staff Posts'!M228*K228,0)</f>
        <v>0</v>
      </c>
      <c r="P228" s="318"/>
      <c r="Q228" s="314"/>
      <c r="R228" s="315"/>
      <c r="S228" s="316">
        <f t="shared" si="26"/>
        <v>0</v>
      </c>
      <c r="T228" s="317">
        <f>IFERROR('1. Staff Posts and Salaries'!N227*(1+SUM(P228))/12*'2. Annual Costs of Staff Posts'!Q228*'2. Annual Costs of Staff Posts'!R228*K228,0)</f>
        <v>0</v>
      </c>
      <c r="U228" s="318"/>
      <c r="V228" s="314"/>
      <c r="W228" s="315"/>
      <c r="X228" s="316">
        <f t="shared" si="27"/>
        <v>0</v>
      </c>
      <c r="Y228" s="317">
        <f>IFERROR('1. Staff Posts and Salaries'!N227*(1+SUM(P228))*(1+SUM(U228))/12*'2. Annual Costs of Staff Posts'!V228*'2. Annual Costs of Staff Posts'!W228*K228,0)</f>
        <v>0</v>
      </c>
      <c r="Z228" s="318"/>
      <c r="AA228" s="314"/>
      <c r="AB228" s="315"/>
      <c r="AC228" s="316">
        <f t="shared" si="28"/>
        <v>0</v>
      </c>
      <c r="AD228" s="317">
        <f>IFERROR('1. Staff Posts and Salaries'!N227*(1+SUM(P228))*(1+SUM(U228))*(1+SUM(Z228))/12*'2. Annual Costs of Staff Posts'!AA228*'2. Annual Costs of Staff Posts'!AB228*K228,0)</f>
        <v>0</v>
      </c>
      <c r="AE228" s="318"/>
      <c r="AF228" s="314"/>
      <c r="AG228" s="315"/>
      <c r="AH228" s="316">
        <f t="shared" si="29"/>
        <v>0</v>
      </c>
      <c r="AI228" s="446">
        <f>IFERROR('1. Staff Posts and Salaries'!N227*(1+SUM(P228))*(1+SUM(U228))*(1+SUM(Z228))*(1+SUM(AE228))/12*'2. Annual Costs of Staff Posts'!AF228*'2. Annual Costs of Staff Posts'!AG228*K228,0)</f>
        <v>0</v>
      </c>
      <c r="AJ228" s="450">
        <f t="shared" si="30"/>
        <v>0</v>
      </c>
      <c r="AK228" s="448">
        <f t="shared" si="31"/>
        <v>0</v>
      </c>
      <c r="AL228" s="252"/>
    </row>
    <row r="229" spans="2:38" s="99" customFormat="1" x14ac:dyDescent="0.25">
      <c r="B229" s="109"/>
      <c r="C229" s="232" t="str">
        <f>IF('1. Staff Posts and Salaries'!C228="","",'1. Staff Posts and Salaries'!C228)</f>
        <v/>
      </c>
      <c r="D229" s="410" t="str">
        <f>IF('1. Staff Posts and Salaries'!D228="","",'1. Staff Posts and Salaries'!D228)</f>
        <v/>
      </c>
      <c r="E229" s="100" t="str">
        <f>IF('1. Staff Posts and Salaries'!E228="","",'1. Staff Posts and Salaries'!E228)</f>
        <v/>
      </c>
      <c r="F229" s="100" t="str">
        <f>IF('1. Staff Posts and Salaries'!F228="","",'1. Staff Posts and Salaries'!F228)</f>
        <v/>
      </c>
      <c r="G229" s="100" t="str">
        <f>IF('1. Staff Posts and Salaries'!G228="","",'1. Staff Posts and Salaries'!G228)</f>
        <v/>
      </c>
      <c r="H229" s="100" t="str">
        <f>IF('1. Staff Posts and Salaries'!H228="","",'1. Staff Posts and Salaries'!H228)</f>
        <v/>
      </c>
      <c r="I229" s="100" t="str">
        <f>IF('1. Staff Posts and Salaries'!I228="","",'1. Staff Posts and Salaries'!I228)</f>
        <v/>
      </c>
      <c r="J229" s="100" t="str">
        <f>IF('1. Staff Posts and Salaries'!J228="","",'1. Staff Posts and Salaries'!J228)</f>
        <v/>
      </c>
      <c r="K229" s="227">
        <f>IF('1. Staff Posts and Salaries'!O228="","",'1. Staff Posts and Salaries'!O228)</f>
        <v>1</v>
      </c>
      <c r="L229" s="314"/>
      <c r="M229" s="315"/>
      <c r="N229" s="316">
        <f t="shared" si="25"/>
        <v>0</v>
      </c>
      <c r="O229" s="317">
        <f>IFERROR('1. Staff Posts and Salaries'!N228/12*'2. Annual Costs of Staff Posts'!L229*'2. Annual Costs of Staff Posts'!M229*K229,0)</f>
        <v>0</v>
      </c>
      <c r="P229" s="318"/>
      <c r="Q229" s="314"/>
      <c r="R229" s="315"/>
      <c r="S229" s="316">
        <f t="shared" si="26"/>
        <v>0</v>
      </c>
      <c r="T229" s="317">
        <f>IFERROR('1. Staff Posts and Salaries'!N228*(1+SUM(P229))/12*'2. Annual Costs of Staff Posts'!Q229*'2. Annual Costs of Staff Posts'!R229*K229,0)</f>
        <v>0</v>
      </c>
      <c r="U229" s="318"/>
      <c r="V229" s="314"/>
      <c r="W229" s="315"/>
      <c r="X229" s="316">
        <f t="shared" si="27"/>
        <v>0</v>
      </c>
      <c r="Y229" s="317">
        <f>IFERROR('1. Staff Posts and Salaries'!N228*(1+SUM(P229))*(1+SUM(U229))/12*'2. Annual Costs of Staff Posts'!V229*'2. Annual Costs of Staff Posts'!W229*K229,0)</f>
        <v>0</v>
      </c>
      <c r="Z229" s="318"/>
      <c r="AA229" s="314"/>
      <c r="AB229" s="315"/>
      <c r="AC229" s="316">
        <f t="shared" si="28"/>
        <v>0</v>
      </c>
      <c r="AD229" s="317">
        <f>IFERROR('1. Staff Posts and Salaries'!N228*(1+SUM(P229))*(1+SUM(U229))*(1+SUM(Z229))/12*'2. Annual Costs of Staff Posts'!AA229*'2. Annual Costs of Staff Posts'!AB229*K229,0)</f>
        <v>0</v>
      </c>
      <c r="AE229" s="318"/>
      <c r="AF229" s="314"/>
      <c r="AG229" s="315"/>
      <c r="AH229" s="316">
        <f t="shared" si="29"/>
        <v>0</v>
      </c>
      <c r="AI229" s="446">
        <f>IFERROR('1. Staff Posts and Salaries'!N228*(1+SUM(P229))*(1+SUM(U229))*(1+SUM(Z229))*(1+SUM(AE229))/12*'2. Annual Costs of Staff Posts'!AF229*'2. Annual Costs of Staff Posts'!AG229*K229,0)</f>
        <v>0</v>
      </c>
      <c r="AJ229" s="450">
        <f t="shared" si="30"/>
        <v>0</v>
      </c>
      <c r="AK229" s="448">
        <f t="shared" si="31"/>
        <v>0</v>
      </c>
      <c r="AL229" s="252"/>
    </row>
    <row r="230" spans="2:38" s="99" customFormat="1" x14ac:dyDescent="0.25">
      <c r="B230" s="109"/>
      <c r="C230" s="232" t="str">
        <f>IF('1. Staff Posts and Salaries'!C229="","",'1. Staff Posts and Salaries'!C229)</f>
        <v/>
      </c>
      <c r="D230" s="410" t="str">
        <f>IF('1. Staff Posts and Salaries'!D229="","",'1. Staff Posts and Salaries'!D229)</f>
        <v/>
      </c>
      <c r="E230" s="100" t="str">
        <f>IF('1. Staff Posts and Salaries'!E229="","",'1. Staff Posts and Salaries'!E229)</f>
        <v/>
      </c>
      <c r="F230" s="100" t="str">
        <f>IF('1. Staff Posts and Salaries'!F229="","",'1. Staff Posts and Salaries'!F229)</f>
        <v/>
      </c>
      <c r="G230" s="100" t="str">
        <f>IF('1. Staff Posts and Salaries'!G229="","",'1. Staff Posts and Salaries'!G229)</f>
        <v/>
      </c>
      <c r="H230" s="100" t="str">
        <f>IF('1. Staff Posts and Salaries'!H229="","",'1. Staff Posts and Salaries'!H229)</f>
        <v/>
      </c>
      <c r="I230" s="100" t="str">
        <f>IF('1. Staff Posts and Salaries'!I229="","",'1. Staff Posts and Salaries'!I229)</f>
        <v/>
      </c>
      <c r="J230" s="100" t="str">
        <f>IF('1. Staff Posts and Salaries'!J229="","",'1. Staff Posts and Salaries'!J229)</f>
        <v/>
      </c>
      <c r="K230" s="227">
        <f>IF('1. Staff Posts and Salaries'!O229="","",'1. Staff Posts and Salaries'!O229)</f>
        <v>1</v>
      </c>
      <c r="L230" s="314"/>
      <c r="M230" s="315"/>
      <c r="N230" s="316">
        <f t="shared" si="25"/>
        <v>0</v>
      </c>
      <c r="O230" s="317">
        <f>IFERROR('1. Staff Posts and Salaries'!N229/12*'2. Annual Costs of Staff Posts'!L230*'2. Annual Costs of Staff Posts'!M230*K230,0)</f>
        <v>0</v>
      </c>
      <c r="P230" s="318"/>
      <c r="Q230" s="314"/>
      <c r="R230" s="315"/>
      <c r="S230" s="316">
        <f t="shared" si="26"/>
        <v>0</v>
      </c>
      <c r="T230" s="317">
        <f>IFERROR('1. Staff Posts and Salaries'!N229*(1+SUM(P230))/12*'2. Annual Costs of Staff Posts'!Q230*'2. Annual Costs of Staff Posts'!R230*K230,0)</f>
        <v>0</v>
      </c>
      <c r="U230" s="318"/>
      <c r="V230" s="314"/>
      <c r="W230" s="315"/>
      <c r="X230" s="316">
        <f t="shared" si="27"/>
        <v>0</v>
      </c>
      <c r="Y230" s="317">
        <f>IFERROR('1. Staff Posts and Salaries'!N229*(1+SUM(P230))*(1+SUM(U230))/12*'2. Annual Costs of Staff Posts'!V230*'2. Annual Costs of Staff Posts'!W230*K230,0)</f>
        <v>0</v>
      </c>
      <c r="Z230" s="318"/>
      <c r="AA230" s="314"/>
      <c r="AB230" s="315"/>
      <c r="AC230" s="316">
        <f t="shared" si="28"/>
        <v>0</v>
      </c>
      <c r="AD230" s="317">
        <f>IFERROR('1. Staff Posts and Salaries'!N229*(1+SUM(P230))*(1+SUM(U230))*(1+SUM(Z230))/12*'2. Annual Costs of Staff Posts'!AA230*'2. Annual Costs of Staff Posts'!AB230*K230,0)</f>
        <v>0</v>
      </c>
      <c r="AE230" s="318"/>
      <c r="AF230" s="314"/>
      <c r="AG230" s="315"/>
      <c r="AH230" s="316">
        <f t="shared" si="29"/>
        <v>0</v>
      </c>
      <c r="AI230" s="446">
        <f>IFERROR('1. Staff Posts and Salaries'!N229*(1+SUM(P230))*(1+SUM(U230))*(1+SUM(Z230))*(1+SUM(AE230))/12*'2. Annual Costs of Staff Posts'!AF230*'2. Annual Costs of Staff Posts'!AG230*K230,0)</f>
        <v>0</v>
      </c>
      <c r="AJ230" s="450">
        <f t="shared" si="30"/>
        <v>0</v>
      </c>
      <c r="AK230" s="448">
        <f t="shared" si="31"/>
        <v>0</v>
      </c>
      <c r="AL230" s="252"/>
    </row>
    <row r="231" spans="2:38" s="99" customFormat="1" x14ac:dyDescent="0.25">
      <c r="B231" s="109"/>
      <c r="C231" s="232" t="str">
        <f>IF('1. Staff Posts and Salaries'!C230="","",'1. Staff Posts and Salaries'!C230)</f>
        <v/>
      </c>
      <c r="D231" s="410" t="str">
        <f>IF('1. Staff Posts and Salaries'!D230="","",'1. Staff Posts and Salaries'!D230)</f>
        <v/>
      </c>
      <c r="E231" s="100" t="str">
        <f>IF('1. Staff Posts and Salaries'!E230="","",'1. Staff Posts and Salaries'!E230)</f>
        <v/>
      </c>
      <c r="F231" s="100" t="str">
        <f>IF('1. Staff Posts and Salaries'!F230="","",'1. Staff Posts and Salaries'!F230)</f>
        <v/>
      </c>
      <c r="G231" s="100" t="str">
        <f>IF('1. Staff Posts and Salaries'!G230="","",'1. Staff Posts and Salaries'!G230)</f>
        <v/>
      </c>
      <c r="H231" s="100" t="str">
        <f>IF('1. Staff Posts and Salaries'!H230="","",'1. Staff Posts and Salaries'!H230)</f>
        <v/>
      </c>
      <c r="I231" s="100" t="str">
        <f>IF('1. Staff Posts and Salaries'!I230="","",'1. Staff Posts and Salaries'!I230)</f>
        <v/>
      </c>
      <c r="J231" s="100" t="str">
        <f>IF('1. Staff Posts and Salaries'!J230="","",'1. Staff Posts and Salaries'!J230)</f>
        <v/>
      </c>
      <c r="K231" s="227">
        <f>IF('1. Staff Posts and Salaries'!O230="","",'1. Staff Posts and Salaries'!O230)</f>
        <v>1</v>
      </c>
      <c r="L231" s="314"/>
      <c r="M231" s="315"/>
      <c r="N231" s="316">
        <f t="shared" si="25"/>
        <v>0</v>
      </c>
      <c r="O231" s="317">
        <f>IFERROR('1. Staff Posts and Salaries'!N230/12*'2. Annual Costs of Staff Posts'!L231*'2. Annual Costs of Staff Posts'!M231*K231,0)</f>
        <v>0</v>
      </c>
      <c r="P231" s="318"/>
      <c r="Q231" s="314"/>
      <c r="R231" s="315"/>
      <c r="S231" s="316">
        <f t="shared" si="26"/>
        <v>0</v>
      </c>
      <c r="T231" s="317">
        <f>IFERROR('1. Staff Posts and Salaries'!N230*(1+SUM(P231))/12*'2. Annual Costs of Staff Posts'!Q231*'2. Annual Costs of Staff Posts'!R231*K231,0)</f>
        <v>0</v>
      </c>
      <c r="U231" s="318"/>
      <c r="V231" s="314"/>
      <c r="W231" s="315"/>
      <c r="X231" s="316">
        <f t="shared" si="27"/>
        <v>0</v>
      </c>
      <c r="Y231" s="317">
        <f>IFERROR('1. Staff Posts and Salaries'!N230*(1+SUM(P231))*(1+SUM(U231))/12*'2. Annual Costs of Staff Posts'!V231*'2. Annual Costs of Staff Posts'!W231*K231,0)</f>
        <v>0</v>
      </c>
      <c r="Z231" s="318"/>
      <c r="AA231" s="314"/>
      <c r="AB231" s="315"/>
      <c r="AC231" s="316">
        <f t="shared" si="28"/>
        <v>0</v>
      </c>
      <c r="AD231" s="317">
        <f>IFERROR('1. Staff Posts and Salaries'!N230*(1+SUM(P231))*(1+SUM(U231))*(1+SUM(Z231))/12*'2. Annual Costs of Staff Posts'!AA231*'2. Annual Costs of Staff Posts'!AB231*K231,0)</f>
        <v>0</v>
      </c>
      <c r="AE231" s="318"/>
      <c r="AF231" s="314"/>
      <c r="AG231" s="315"/>
      <c r="AH231" s="316">
        <f t="shared" si="29"/>
        <v>0</v>
      </c>
      <c r="AI231" s="446">
        <f>IFERROR('1. Staff Posts and Salaries'!N230*(1+SUM(P231))*(1+SUM(U231))*(1+SUM(Z231))*(1+SUM(AE231))/12*'2. Annual Costs of Staff Posts'!AF231*'2. Annual Costs of Staff Posts'!AG231*K231,0)</f>
        <v>0</v>
      </c>
      <c r="AJ231" s="450">
        <f t="shared" si="30"/>
        <v>0</v>
      </c>
      <c r="AK231" s="448">
        <f t="shared" si="31"/>
        <v>0</v>
      </c>
      <c r="AL231" s="252"/>
    </row>
    <row r="232" spans="2:38" s="99" customFormat="1" x14ac:dyDescent="0.25">
      <c r="B232" s="109"/>
      <c r="C232" s="232" t="str">
        <f>IF('1. Staff Posts and Salaries'!C231="","",'1. Staff Posts and Salaries'!C231)</f>
        <v/>
      </c>
      <c r="D232" s="410" t="str">
        <f>IF('1. Staff Posts and Salaries'!D231="","",'1. Staff Posts and Salaries'!D231)</f>
        <v/>
      </c>
      <c r="E232" s="100" t="str">
        <f>IF('1. Staff Posts and Salaries'!E231="","",'1. Staff Posts and Salaries'!E231)</f>
        <v/>
      </c>
      <c r="F232" s="100" t="str">
        <f>IF('1. Staff Posts and Salaries'!F231="","",'1. Staff Posts and Salaries'!F231)</f>
        <v/>
      </c>
      <c r="G232" s="100" t="str">
        <f>IF('1. Staff Posts and Salaries'!G231="","",'1. Staff Posts and Salaries'!G231)</f>
        <v/>
      </c>
      <c r="H232" s="100" t="str">
        <f>IF('1. Staff Posts and Salaries'!H231="","",'1. Staff Posts and Salaries'!H231)</f>
        <v/>
      </c>
      <c r="I232" s="100" t="str">
        <f>IF('1. Staff Posts and Salaries'!I231="","",'1. Staff Posts and Salaries'!I231)</f>
        <v/>
      </c>
      <c r="J232" s="100" t="str">
        <f>IF('1. Staff Posts and Salaries'!J231="","",'1. Staff Posts and Salaries'!J231)</f>
        <v/>
      </c>
      <c r="K232" s="227">
        <f>IF('1. Staff Posts and Salaries'!O231="","",'1. Staff Posts and Salaries'!O231)</f>
        <v>1</v>
      </c>
      <c r="L232" s="314"/>
      <c r="M232" s="315"/>
      <c r="N232" s="316">
        <f t="shared" si="25"/>
        <v>0</v>
      </c>
      <c r="O232" s="317">
        <f>IFERROR('1. Staff Posts and Salaries'!N231/12*'2. Annual Costs of Staff Posts'!L232*'2. Annual Costs of Staff Posts'!M232*K232,0)</f>
        <v>0</v>
      </c>
      <c r="P232" s="318"/>
      <c r="Q232" s="314"/>
      <c r="R232" s="315"/>
      <c r="S232" s="316">
        <f t="shared" si="26"/>
        <v>0</v>
      </c>
      <c r="T232" s="317">
        <f>IFERROR('1. Staff Posts and Salaries'!N231*(1+SUM(P232))/12*'2. Annual Costs of Staff Posts'!Q232*'2. Annual Costs of Staff Posts'!R232*K232,0)</f>
        <v>0</v>
      </c>
      <c r="U232" s="318"/>
      <c r="V232" s="314"/>
      <c r="W232" s="315"/>
      <c r="X232" s="316">
        <f t="shared" si="27"/>
        <v>0</v>
      </c>
      <c r="Y232" s="317">
        <f>IFERROR('1. Staff Posts and Salaries'!N231*(1+SUM(P232))*(1+SUM(U232))/12*'2. Annual Costs of Staff Posts'!V232*'2. Annual Costs of Staff Posts'!W232*K232,0)</f>
        <v>0</v>
      </c>
      <c r="Z232" s="318"/>
      <c r="AA232" s="314"/>
      <c r="AB232" s="315"/>
      <c r="AC232" s="316">
        <f t="shared" si="28"/>
        <v>0</v>
      </c>
      <c r="AD232" s="317">
        <f>IFERROR('1. Staff Posts and Salaries'!N231*(1+SUM(P232))*(1+SUM(U232))*(1+SUM(Z232))/12*'2. Annual Costs of Staff Posts'!AA232*'2. Annual Costs of Staff Posts'!AB232*K232,0)</f>
        <v>0</v>
      </c>
      <c r="AE232" s="318"/>
      <c r="AF232" s="314"/>
      <c r="AG232" s="315"/>
      <c r="AH232" s="316">
        <f t="shared" si="29"/>
        <v>0</v>
      </c>
      <c r="AI232" s="446">
        <f>IFERROR('1. Staff Posts and Salaries'!N231*(1+SUM(P232))*(1+SUM(U232))*(1+SUM(Z232))*(1+SUM(AE232))/12*'2. Annual Costs of Staff Posts'!AF232*'2. Annual Costs of Staff Posts'!AG232*K232,0)</f>
        <v>0</v>
      </c>
      <c r="AJ232" s="450">
        <f t="shared" si="30"/>
        <v>0</v>
      </c>
      <c r="AK232" s="448">
        <f t="shared" si="31"/>
        <v>0</v>
      </c>
      <c r="AL232" s="252"/>
    </row>
    <row r="233" spans="2:38" s="99" customFormat="1" x14ac:dyDescent="0.25">
      <c r="B233" s="109"/>
      <c r="C233" s="232" t="str">
        <f>IF('1. Staff Posts and Salaries'!C232="","",'1. Staff Posts and Salaries'!C232)</f>
        <v/>
      </c>
      <c r="D233" s="410" t="str">
        <f>IF('1. Staff Posts and Salaries'!D232="","",'1. Staff Posts and Salaries'!D232)</f>
        <v/>
      </c>
      <c r="E233" s="100" t="str">
        <f>IF('1. Staff Posts and Salaries'!E232="","",'1. Staff Posts and Salaries'!E232)</f>
        <v/>
      </c>
      <c r="F233" s="100" t="str">
        <f>IF('1. Staff Posts and Salaries'!F232="","",'1. Staff Posts and Salaries'!F232)</f>
        <v/>
      </c>
      <c r="G233" s="100" t="str">
        <f>IF('1. Staff Posts and Salaries'!G232="","",'1. Staff Posts and Salaries'!G232)</f>
        <v/>
      </c>
      <c r="H233" s="100" t="str">
        <f>IF('1. Staff Posts and Salaries'!H232="","",'1. Staff Posts and Salaries'!H232)</f>
        <v/>
      </c>
      <c r="I233" s="100" t="str">
        <f>IF('1. Staff Posts and Salaries'!I232="","",'1. Staff Posts and Salaries'!I232)</f>
        <v/>
      </c>
      <c r="J233" s="100" t="str">
        <f>IF('1. Staff Posts and Salaries'!J232="","",'1. Staff Posts and Salaries'!J232)</f>
        <v/>
      </c>
      <c r="K233" s="227">
        <f>IF('1. Staff Posts and Salaries'!O232="","",'1. Staff Posts and Salaries'!O232)</f>
        <v>1</v>
      </c>
      <c r="L233" s="314"/>
      <c r="M233" s="315"/>
      <c r="N233" s="316">
        <f t="shared" si="25"/>
        <v>0</v>
      </c>
      <c r="O233" s="317">
        <f>IFERROR('1. Staff Posts and Salaries'!N232/12*'2. Annual Costs of Staff Posts'!L233*'2. Annual Costs of Staff Posts'!M233*K233,0)</f>
        <v>0</v>
      </c>
      <c r="P233" s="318"/>
      <c r="Q233" s="314"/>
      <c r="R233" s="315"/>
      <c r="S233" s="316">
        <f t="shared" si="26"/>
        <v>0</v>
      </c>
      <c r="T233" s="317">
        <f>IFERROR('1. Staff Posts and Salaries'!N232*(1+SUM(P233))/12*'2. Annual Costs of Staff Posts'!Q233*'2. Annual Costs of Staff Posts'!R233*K233,0)</f>
        <v>0</v>
      </c>
      <c r="U233" s="318"/>
      <c r="V233" s="314"/>
      <c r="W233" s="315"/>
      <c r="X233" s="316">
        <f t="shared" si="27"/>
        <v>0</v>
      </c>
      <c r="Y233" s="317">
        <f>IFERROR('1. Staff Posts and Salaries'!N232*(1+SUM(P233))*(1+SUM(U233))/12*'2. Annual Costs of Staff Posts'!V233*'2. Annual Costs of Staff Posts'!W233*K233,0)</f>
        <v>0</v>
      </c>
      <c r="Z233" s="318"/>
      <c r="AA233" s="314"/>
      <c r="AB233" s="315"/>
      <c r="AC233" s="316">
        <f t="shared" si="28"/>
        <v>0</v>
      </c>
      <c r="AD233" s="317">
        <f>IFERROR('1. Staff Posts and Salaries'!N232*(1+SUM(P233))*(1+SUM(U233))*(1+SUM(Z233))/12*'2. Annual Costs of Staff Posts'!AA233*'2. Annual Costs of Staff Posts'!AB233*K233,0)</f>
        <v>0</v>
      </c>
      <c r="AE233" s="318"/>
      <c r="AF233" s="314"/>
      <c r="AG233" s="315"/>
      <c r="AH233" s="316">
        <f t="shared" si="29"/>
        <v>0</v>
      </c>
      <c r="AI233" s="446">
        <f>IFERROR('1. Staff Posts and Salaries'!N232*(1+SUM(P233))*(1+SUM(U233))*(1+SUM(Z233))*(1+SUM(AE233))/12*'2. Annual Costs of Staff Posts'!AF233*'2. Annual Costs of Staff Posts'!AG233*K233,0)</f>
        <v>0</v>
      </c>
      <c r="AJ233" s="450">
        <f t="shared" si="30"/>
        <v>0</v>
      </c>
      <c r="AK233" s="448">
        <f t="shared" si="31"/>
        <v>0</v>
      </c>
      <c r="AL233" s="252"/>
    </row>
    <row r="234" spans="2:38" s="99" customFormat="1" x14ac:dyDescent="0.25">
      <c r="B234" s="109"/>
      <c r="C234" s="232" t="str">
        <f>IF('1. Staff Posts and Salaries'!C233="","",'1. Staff Posts and Salaries'!C233)</f>
        <v/>
      </c>
      <c r="D234" s="410" t="str">
        <f>IF('1. Staff Posts and Salaries'!D233="","",'1. Staff Posts and Salaries'!D233)</f>
        <v/>
      </c>
      <c r="E234" s="100" t="str">
        <f>IF('1. Staff Posts and Salaries'!E233="","",'1. Staff Posts and Salaries'!E233)</f>
        <v/>
      </c>
      <c r="F234" s="100" t="str">
        <f>IF('1. Staff Posts and Salaries'!F233="","",'1. Staff Posts and Salaries'!F233)</f>
        <v/>
      </c>
      <c r="G234" s="100" t="str">
        <f>IF('1. Staff Posts and Salaries'!G233="","",'1. Staff Posts and Salaries'!G233)</f>
        <v/>
      </c>
      <c r="H234" s="100" t="str">
        <f>IF('1. Staff Posts and Salaries'!H233="","",'1. Staff Posts and Salaries'!H233)</f>
        <v/>
      </c>
      <c r="I234" s="100" t="str">
        <f>IF('1. Staff Posts and Salaries'!I233="","",'1. Staff Posts and Salaries'!I233)</f>
        <v/>
      </c>
      <c r="J234" s="100" t="str">
        <f>IF('1. Staff Posts and Salaries'!J233="","",'1. Staff Posts and Salaries'!J233)</f>
        <v/>
      </c>
      <c r="K234" s="227">
        <f>IF('1. Staff Posts and Salaries'!O233="","",'1. Staff Posts and Salaries'!O233)</f>
        <v>1</v>
      </c>
      <c r="L234" s="314"/>
      <c r="M234" s="315"/>
      <c r="N234" s="316">
        <f t="shared" si="25"/>
        <v>0</v>
      </c>
      <c r="O234" s="317">
        <f>IFERROR('1. Staff Posts and Salaries'!N233/12*'2. Annual Costs of Staff Posts'!L234*'2. Annual Costs of Staff Posts'!M234*K234,0)</f>
        <v>0</v>
      </c>
      <c r="P234" s="318"/>
      <c r="Q234" s="314"/>
      <c r="R234" s="315"/>
      <c r="S234" s="316">
        <f t="shared" si="26"/>
        <v>0</v>
      </c>
      <c r="T234" s="317">
        <f>IFERROR('1. Staff Posts and Salaries'!N233*(1+SUM(P234))/12*'2. Annual Costs of Staff Posts'!Q234*'2. Annual Costs of Staff Posts'!R234*K234,0)</f>
        <v>0</v>
      </c>
      <c r="U234" s="318"/>
      <c r="V234" s="314"/>
      <c r="W234" s="315"/>
      <c r="X234" s="316">
        <f t="shared" si="27"/>
        <v>0</v>
      </c>
      <c r="Y234" s="317">
        <f>IFERROR('1. Staff Posts and Salaries'!N233*(1+SUM(P234))*(1+SUM(U234))/12*'2. Annual Costs of Staff Posts'!V234*'2. Annual Costs of Staff Posts'!W234*K234,0)</f>
        <v>0</v>
      </c>
      <c r="Z234" s="318"/>
      <c r="AA234" s="314"/>
      <c r="AB234" s="315"/>
      <c r="AC234" s="316">
        <f t="shared" si="28"/>
        <v>0</v>
      </c>
      <c r="AD234" s="317">
        <f>IFERROR('1. Staff Posts and Salaries'!N233*(1+SUM(P234))*(1+SUM(U234))*(1+SUM(Z234))/12*'2. Annual Costs of Staff Posts'!AA234*'2. Annual Costs of Staff Posts'!AB234*K234,0)</f>
        <v>0</v>
      </c>
      <c r="AE234" s="318"/>
      <c r="AF234" s="314"/>
      <c r="AG234" s="315"/>
      <c r="AH234" s="316">
        <f t="shared" si="29"/>
        <v>0</v>
      </c>
      <c r="AI234" s="446">
        <f>IFERROR('1. Staff Posts and Salaries'!N233*(1+SUM(P234))*(1+SUM(U234))*(1+SUM(Z234))*(1+SUM(AE234))/12*'2. Annual Costs of Staff Posts'!AF234*'2. Annual Costs of Staff Posts'!AG234*K234,0)</f>
        <v>0</v>
      </c>
      <c r="AJ234" s="450">
        <f t="shared" si="30"/>
        <v>0</v>
      </c>
      <c r="AK234" s="448">
        <f t="shared" si="31"/>
        <v>0</v>
      </c>
      <c r="AL234" s="252"/>
    </row>
    <row r="235" spans="2:38" s="99" customFormat="1" x14ac:dyDescent="0.25">
      <c r="B235" s="109"/>
      <c r="C235" s="232" t="str">
        <f>IF('1. Staff Posts and Salaries'!C234="","",'1. Staff Posts and Salaries'!C234)</f>
        <v/>
      </c>
      <c r="D235" s="410" t="str">
        <f>IF('1. Staff Posts and Salaries'!D234="","",'1. Staff Posts and Salaries'!D234)</f>
        <v/>
      </c>
      <c r="E235" s="100" t="str">
        <f>IF('1. Staff Posts and Salaries'!E234="","",'1. Staff Posts and Salaries'!E234)</f>
        <v/>
      </c>
      <c r="F235" s="100" t="str">
        <f>IF('1. Staff Posts and Salaries'!F234="","",'1. Staff Posts and Salaries'!F234)</f>
        <v/>
      </c>
      <c r="G235" s="100" t="str">
        <f>IF('1. Staff Posts and Salaries'!G234="","",'1. Staff Posts and Salaries'!G234)</f>
        <v/>
      </c>
      <c r="H235" s="100" t="str">
        <f>IF('1. Staff Posts and Salaries'!H234="","",'1. Staff Posts and Salaries'!H234)</f>
        <v/>
      </c>
      <c r="I235" s="100" t="str">
        <f>IF('1. Staff Posts and Salaries'!I234="","",'1. Staff Posts and Salaries'!I234)</f>
        <v/>
      </c>
      <c r="J235" s="100" t="str">
        <f>IF('1. Staff Posts and Salaries'!J234="","",'1. Staff Posts and Salaries'!J234)</f>
        <v/>
      </c>
      <c r="K235" s="227">
        <f>IF('1. Staff Posts and Salaries'!O234="","",'1. Staff Posts and Salaries'!O234)</f>
        <v>1</v>
      </c>
      <c r="L235" s="314"/>
      <c r="M235" s="315"/>
      <c r="N235" s="316">
        <f t="shared" si="25"/>
        <v>0</v>
      </c>
      <c r="O235" s="317">
        <f>IFERROR('1. Staff Posts and Salaries'!N234/12*'2. Annual Costs of Staff Posts'!L235*'2. Annual Costs of Staff Posts'!M235*K235,0)</f>
        <v>0</v>
      </c>
      <c r="P235" s="318"/>
      <c r="Q235" s="314"/>
      <c r="R235" s="315"/>
      <c r="S235" s="316">
        <f t="shared" si="26"/>
        <v>0</v>
      </c>
      <c r="T235" s="317">
        <f>IFERROR('1. Staff Posts and Salaries'!N234*(1+SUM(P235))/12*'2. Annual Costs of Staff Posts'!Q235*'2. Annual Costs of Staff Posts'!R235*K235,0)</f>
        <v>0</v>
      </c>
      <c r="U235" s="318"/>
      <c r="V235" s="314"/>
      <c r="W235" s="315"/>
      <c r="X235" s="316">
        <f t="shared" si="27"/>
        <v>0</v>
      </c>
      <c r="Y235" s="317">
        <f>IFERROR('1. Staff Posts and Salaries'!N234*(1+SUM(P235))*(1+SUM(U235))/12*'2. Annual Costs of Staff Posts'!V235*'2. Annual Costs of Staff Posts'!W235*K235,0)</f>
        <v>0</v>
      </c>
      <c r="Z235" s="318"/>
      <c r="AA235" s="314"/>
      <c r="AB235" s="315"/>
      <c r="AC235" s="316">
        <f t="shared" si="28"/>
        <v>0</v>
      </c>
      <c r="AD235" s="317">
        <f>IFERROR('1. Staff Posts and Salaries'!N234*(1+SUM(P235))*(1+SUM(U235))*(1+SUM(Z235))/12*'2. Annual Costs of Staff Posts'!AA235*'2. Annual Costs of Staff Posts'!AB235*K235,0)</f>
        <v>0</v>
      </c>
      <c r="AE235" s="318"/>
      <c r="AF235" s="314"/>
      <c r="AG235" s="315"/>
      <c r="AH235" s="316">
        <f t="shared" si="29"/>
        <v>0</v>
      </c>
      <c r="AI235" s="446">
        <f>IFERROR('1. Staff Posts and Salaries'!N234*(1+SUM(P235))*(1+SUM(U235))*(1+SUM(Z235))*(1+SUM(AE235))/12*'2. Annual Costs of Staff Posts'!AF235*'2. Annual Costs of Staff Posts'!AG235*K235,0)</f>
        <v>0</v>
      </c>
      <c r="AJ235" s="450">
        <f t="shared" si="30"/>
        <v>0</v>
      </c>
      <c r="AK235" s="448">
        <f t="shared" si="31"/>
        <v>0</v>
      </c>
      <c r="AL235" s="252"/>
    </row>
    <row r="236" spans="2:38" s="99" customFormat="1" x14ac:dyDescent="0.25">
      <c r="B236" s="109"/>
      <c r="C236" s="232" t="str">
        <f>IF('1. Staff Posts and Salaries'!C235="","",'1. Staff Posts and Salaries'!C235)</f>
        <v/>
      </c>
      <c r="D236" s="410" t="str">
        <f>IF('1. Staff Posts and Salaries'!D235="","",'1. Staff Posts and Salaries'!D235)</f>
        <v/>
      </c>
      <c r="E236" s="100" t="str">
        <f>IF('1. Staff Posts and Salaries'!E235="","",'1. Staff Posts and Salaries'!E235)</f>
        <v/>
      </c>
      <c r="F236" s="100" t="str">
        <f>IF('1. Staff Posts and Salaries'!F235="","",'1. Staff Posts and Salaries'!F235)</f>
        <v/>
      </c>
      <c r="G236" s="100" t="str">
        <f>IF('1. Staff Posts and Salaries'!G235="","",'1. Staff Posts and Salaries'!G235)</f>
        <v/>
      </c>
      <c r="H236" s="100" t="str">
        <f>IF('1. Staff Posts and Salaries'!H235="","",'1. Staff Posts and Salaries'!H235)</f>
        <v/>
      </c>
      <c r="I236" s="100" t="str">
        <f>IF('1. Staff Posts and Salaries'!I235="","",'1. Staff Posts and Salaries'!I235)</f>
        <v/>
      </c>
      <c r="J236" s="100" t="str">
        <f>IF('1. Staff Posts and Salaries'!J235="","",'1. Staff Posts and Salaries'!J235)</f>
        <v/>
      </c>
      <c r="K236" s="227">
        <f>IF('1. Staff Posts and Salaries'!O235="","",'1. Staff Posts and Salaries'!O235)</f>
        <v>1</v>
      </c>
      <c r="L236" s="314"/>
      <c r="M236" s="315"/>
      <c r="N236" s="316">
        <f t="shared" si="25"/>
        <v>0</v>
      </c>
      <c r="O236" s="317">
        <f>IFERROR('1. Staff Posts and Salaries'!N235/12*'2. Annual Costs of Staff Posts'!L236*'2. Annual Costs of Staff Posts'!M236*K236,0)</f>
        <v>0</v>
      </c>
      <c r="P236" s="318"/>
      <c r="Q236" s="314"/>
      <c r="R236" s="315"/>
      <c r="S236" s="316">
        <f t="shared" si="26"/>
        <v>0</v>
      </c>
      <c r="T236" s="317">
        <f>IFERROR('1. Staff Posts and Salaries'!N235*(1+SUM(P236))/12*'2. Annual Costs of Staff Posts'!Q236*'2. Annual Costs of Staff Posts'!R236*K236,0)</f>
        <v>0</v>
      </c>
      <c r="U236" s="318"/>
      <c r="V236" s="314"/>
      <c r="W236" s="315"/>
      <c r="X236" s="316">
        <f t="shared" si="27"/>
        <v>0</v>
      </c>
      <c r="Y236" s="317">
        <f>IFERROR('1. Staff Posts and Salaries'!N235*(1+SUM(P236))*(1+SUM(U236))/12*'2. Annual Costs of Staff Posts'!V236*'2. Annual Costs of Staff Posts'!W236*K236,0)</f>
        <v>0</v>
      </c>
      <c r="Z236" s="318"/>
      <c r="AA236" s="314"/>
      <c r="AB236" s="315"/>
      <c r="AC236" s="316">
        <f t="shared" si="28"/>
        <v>0</v>
      </c>
      <c r="AD236" s="317">
        <f>IFERROR('1. Staff Posts and Salaries'!N235*(1+SUM(P236))*(1+SUM(U236))*(1+SUM(Z236))/12*'2. Annual Costs of Staff Posts'!AA236*'2. Annual Costs of Staff Posts'!AB236*K236,0)</f>
        <v>0</v>
      </c>
      <c r="AE236" s="318"/>
      <c r="AF236" s="314"/>
      <c r="AG236" s="315"/>
      <c r="AH236" s="316">
        <f t="shared" si="29"/>
        <v>0</v>
      </c>
      <c r="AI236" s="446">
        <f>IFERROR('1. Staff Posts and Salaries'!N235*(1+SUM(P236))*(1+SUM(U236))*(1+SUM(Z236))*(1+SUM(AE236))/12*'2. Annual Costs of Staff Posts'!AF236*'2. Annual Costs of Staff Posts'!AG236*K236,0)</f>
        <v>0</v>
      </c>
      <c r="AJ236" s="450">
        <f t="shared" si="30"/>
        <v>0</v>
      </c>
      <c r="AK236" s="448">
        <f t="shared" si="31"/>
        <v>0</v>
      </c>
      <c r="AL236" s="252"/>
    </row>
    <row r="237" spans="2:38" s="99" customFormat="1" x14ac:dyDescent="0.25">
      <c r="B237" s="109"/>
      <c r="C237" s="232" t="str">
        <f>IF('1. Staff Posts and Salaries'!C236="","",'1. Staff Posts and Salaries'!C236)</f>
        <v/>
      </c>
      <c r="D237" s="410" t="str">
        <f>IF('1. Staff Posts and Salaries'!D236="","",'1. Staff Posts and Salaries'!D236)</f>
        <v/>
      </c>
      <c r="E237" s="100" t="str">
        <f>IF('1. Staff Posts and Salaries'!E236="","",'1. Staff Posts and Salaries'!E236)</f>
        <v/>
      </c>
      <c r="F237" s="100" t="str">
        <f>IF('1. Staff Posts and Salaries'!F236="","",'1. Staff Posts and Salaries'!F236)</f>
        <v/>
      </c>
      <c r="G237" s="100" t="str">
        <f>IF('1. Staff Posts and Salaries'!G236="","",'1. Staff Posts and Salaries'!G236)</f>
        <v/>
      </c>
      <c r="H237" s="100" t="str">
        <f>IF('1. Staff Posts and Salaries'!H236="","",'1. Staff Posts and Salaries'!H236)</f>
        <v/>
      </c>
      <c r="I237" s="100" t="str">
        <f>IF('1. Staff Posts and Salaries'!I236="","",'1. Staff Posts and Salaries'!I236)</f>
        <v/>
      </c>
      <c r="J237" s="100" t="str">
        <f>IF('1. Staff Posts and Salaries'!J236="","",'1. Staff Posts and Salaries'!J236)</f>
        <v/>
      </c>
      <c r="K237" s="227">
        <f>IF('1. Staff Posts and Salaries'!O236="","",'1. Staff Posts and Salaries'!O236)</f>
        <v>1</v>
      </c>
      <c r="L237" s="314"/>
      <c r="M237" s="315"/>
      <c r="N237" s="316">
        <f t="shared" si="25"/>
        <v>0</v>
      </c>
      <c r="O237" s="317">
        <f>IFERROR('1. Staff Posts and Salaries'!N236/12*'2. Annual Costs of Staff Posts'!L237*'2. Annual Costs of Staff Posts'!M237*K237,0)</f>
        <v>0</v>
      </c>
      <c r="P237" s="318"/>
      <c r="Q237" s="314"/>
      <c r="R237" s="315"/>
      <c r="S237" s="316">
        <f t="shared" si="26"/>
        <v>0</v>
      </c>
      <c r="T237" s="317">
        <f>IFERROR('1. Staff Posts and Salaries'!N236*(1+SUM(P237))/12*'2. Annual Costs of Staff Posts'!Q237*'2. Annual Costs of Staff Posts'!R237*K237,0)</f>
        <v>0</v>
      </c>
      <c r="U237" s="318"/>
      <c r="V237" s="314"/>
      <c r="W237" s="315"/>
      <c r="X237" s="316">
        <f t="shared" si="27"/>
        <v>0</v>
      </c>
      <c r="Y237" s="317">
        <f>IFERROR('1. Staff Posts and Salaries'!N236*(1+SUM(P237))*(1+SUM(U237))/12*'2. Annual Costs of Staff Posts'!V237*'2. Annual Costs of Staff Posts'!W237*K237,0)</f>
        <v>0</v>
      </c>
      <c r="Z237" s="318"/>
      <c r="AA237" s="314"/>
      <c r="AB237" s="315"/>
      <c r="AC237" s="316">
        <f t="shared" si="28"/>
        <v>0</v>
      </c>
      <c r="AD237" s="317">
        <f>IFERROR('1. Staff Posts and Salaries'!N236*(1+SUM(P237))*(1+SUM(U237))*(1+SUM(Z237))/12*'2. Annual Costs of Staff Posts'!AA237*'2. Annual Costs of Staff Posts'!AB237*K237,0)</f>
        <v>0</v>
      </c>
      <c r="AE237" s="318"/>
      <c r="AF237" s="314"/>
      <c r="AG237" s="315"/>
      <c r="AH237" s="316">
        <f t="shared" si="29"/>
        <v>0</v>
      </c>
      <c r="AI237" s="446">
        <f>IFERROR('1. Staff Posts and Salaries'!N236*(1+SUM(P237))*(1+SUM(U237))*(1+SUM(Z237))*(1+SUM(AE237))/12*'2. Annual Costs of Staff Posts'!AF237*'2. Annual Costs of Staff Posts'!AG237*K237,0)</f>
        <v>0</v>
      </c>
      <c r="AJ237" s="450">
        <f t="shared" si="30"/>
        <v>0</v>
      </c>
      <c r="AK237" s="448">
        <f t="shared" si="31"/>
        <v>0</v>
      </c>
      <c r="AL237" s="252"/>
    </row>
    <row r="238" spans="2:38" s="99" customFormat="1" x14ac:dyDescent="0.25">
      <c r="B238" s="109"/>
      <c r="C238" s="232" t="str">
        <f>IF('1. Staff Posts and Salaries'!C237="","",'1. Staff Posts and Salaries'!C237)</f>
        <v/>
      </c>
      <c r="D238" s="410" t="str">
        <f>IF('1. Staff Posts and Salaries'!D237="","",'1. Staff Posts and Salaries'!D237)</f>
        <v/>
      </c>
      <c r="E238" s="100" t="str">
        <f>IF('1. Staff Posts and Salaries'!E237="","",'1. Staff Posts and Salaries'!E237)</f>
        <v/>
      </c>
      <c r="F238" s="100" t="str">
        <f>IF('1. Staff Posts and Salaries'!F237="","",'1. Staff Posts and Salaries'!F237)</f>
        <v/>
      </c>
      <c r="G238" s="100" t="str">
        <f>IF('1. Staff Posts and Salaries'!G237="","",'1. Staff Posts and Salaries'!G237)</f>
        <v/>
      </c>
      <c r="H238" s="100" t="str">
        <f>IF('1. Staff Posts and Salaries'!H237="","",'1. Staff Posts and Salaries'!H237)</f>
        <v/>
      </c>
      <c r="I238" s="100" t="str">
        <f>IF('1. Staff Posts and Salaries'!I237="","",'1. Staff Posts and Salaries'!I237)</f>
        <v/>
      </c>
      <c r="J238" s="100" t="str">
        <f>IF('1. Staff Posts and Salaries'!J237="","",'1. Staff Posts and Salaries'!J237)</f>
        <v/>
      </c>
      <c r="K238" s="227">
        <f>IF('1. Staff Posts and Salaries'!O237="","",'1. Staff Posts and Salaries'!O237)</f>
        <v>1</v>
      </c>
      <c r="L238" s="314"/>
      <c r="M238" s="315"/>
      <c r="N238" s="316">
        <f t="shared" si="25"/>
        <v>0</v>
      </c>
      <c r="O238" s="317">
        <f>IFERROR('1. Staff Posts and Salaries'!N237/12*'2. Annual Costs of Staff Posts'!L238*'2. Annual Costs of Staff Posts'!M238*K238,0)</f>
        <v>0</v>
      </c>
      <c r="P238" s="318"/>
      <c r="Q238" s="314"/>
      <c r="R238" s="315"/>
      <c r="S238" s="316">
        <f t="shared" si="26"/>
        <v>0</v>
      </c>
      <c r="T238" s="317">
        <f>IFERROR('1. Staff Posts and Salaries'!N237*(1+SUM(P238))/12*'2. Annual Costs of Staff Posts'!Q238*'2. Annual Costs of Staff Posts'!R238*K238,0)</f>
        <v>0</v>
      </c>
      <c r="U238" s="318"/>
      <c r="V238" s="314"/>
      <c r="W238" s="315"/>
      <c r="X238" s="316">
        <f t="shared" si="27"/>
        <v>0</v>
      </c>
      <c r="Y238" s="317">
        <f>IFERROR('1. Staff Posts and Salaries'!N237*(1+SUM(P238))*(1+SUM(U238))/12*'2. Annual Costs of Staff Posts'!V238*'2. Annual Costs of Staff Posts'!W238*K238,0)</f>
        <v>0</v>
      </c>
      <c r="Z238" s="318"/>
      <c r="AA238" s="314"/>
      <c r="AB238" s="315"/>
      <c r="AC238" s="316">
        <f t="shared" si="28"/>
        <v>0</v>
      </c>
      <c r="AD238" s="317">
        <f>IFERROR('1. Staff Posts and Salaries'!N237*(1+SUM(P238))*(1+SUM(U238))*(1+SUM(Z238))/12*'2. Annual Costs of Staff Posts'!AA238*'2. Annual Costs of Staff Posts'!AB238*K238,0)</f>
        <v>0</v>
      </c>
      <c r="AE238" s="318"/>
      <c r="AF238" s="314"/>
      <c r="AG238" s="315"/>
      <c r="AH238" s="316">
        <f t="shared" si="29"/>
        <v>0</v>
      </c>
      <c r="AI238" s="446">
        <f>IFERROR('1. Staff Posts and Salaries'!N237*(1+SUM(P238))*(1+SUM(U238))*(1+SUM(Z238))*(1+SUM(AE238))/12*'2. Annual Costs of Staff Posts'!AF238*'2. Annual Costs of Staff Posts'!AG238*K238,0)</f>
        <v>0</v>
      </c>
      <c r="AJ238" s="450">
        <f t="shared" si="30"/>
        <v>0</v>
      </c>
      <c r="AK238" s="448">
        <f t="shared" si="31"/>
        <v>0</v>
      </c>
      <c r="AL238" s="252"/>
    </row>
    <row r="239" spans="2:38" s="99" customFormat="1" x14ac:dyDescent="0.25">
      <c r="B239" s="109"/>
      <c r="C239" s="232" t="str">
        <f>IF('1. Staff Posts and Salaries'!C238="","",'1. Staff Posts and Salaries'!C238)</f>
        <v/>
      </c>
      <c r="D239" s="410" t="str">
        <f>IF('1. Staff Posts and Salaries'!D238="","",'1. Staff Posts and Salaries'!D238)</f>
        <v/>
      </c>
      <c r="E239" s="100" t="str">
        <f>IF('1. Staff Posts and Salaries'!E238="","",'1. Staff Posts and Salaries'!E238)</f>
        <v/>
      </c>
      <c r="F239" s="100" t="str">
        <f>IF('1. Staff Posts and Salaries'!F238="","",'1. Staff Posts and Salaries'!F238)</f>
        <v/>
      </c>
      <c r="G239" s="100" t="str">
        <f>IF('1. Staff Posts and Salaries'!G238="","",'1. Staff Posts and Salaries'!G238)</f>
        <v/>
      </c>
      <c r="H239" s="100" t="str">
        <f>IF('1. Staff Posts and Salaries'!H238="","",'1. Staff Posts and Salaries'!H238)</f>
        <v/>
      </c>
      <c r="I239" s="100" t="str">
        <f>IF('1. Staff Posts and Salaries'!I238="","",'1. Staff Posts and Salaries'!I238)</f>
        <v/>
      </c>
      <c r="J239" s="100" t="str">
        <f>IF('1. Staff Posts and Salaries'!J238="","",'1. Staff Posts and Salaries'!J238)</f>
        <v/>
      </c>
      <c r="K239" s="227">
        <f>IF('1. Staff Posts and Salaries'!O238="","",'1. Staff Posts and Salaries'!O238)</f>
        <v>1</v>
      </c>
      <c r="L239" s="314"/>
      <c r="M239" s="315"/>
      <c r="N239" s="316">
        <f t="shared" si="25"/>
        <v>0</v>
      </c>
      <c r="O239" s="317">
        <f>IFERROR('1. Staff Posts and Salaries'!N238/12*'2. Annual Costs of Staff Posts'!L239*'2. Annual Costs of Staff Posts'!M239*K239,0)</f>
        <v>0</v>
      </c>
      <c r="P239" s="318"/>
      <c r="Q239" s="314"/>
      <c r="R239" s="315"/>
      <c r="S239" s="316">
        <f t="shared" si="26"/>
        <v>0</v>
      </c>
      <c r="T239" s="317">
        <f>IFERROR('1. Staff Posts and Salaries'!N238*(1+SUM(P239))/12*'2. Annual Costs of Staff Posts'!Q239*'2. Annual Costs of Staff Posts'!R239*K239,0)</f>
        <v>0</v>
      </c>
      <c r="U239" s="318"/>
      <c r="V239" s="314"/>
      <c r="W239" s="315"/>
      <c r="X239" s="316">
        <f t="shared" si="27"/>
        <v>0</v>
      </c>
      <c r="Y239" s="317">
        <f>IFERROR('1. Staff Posts and Salaries'!N238*(1+SUM(P239))*(1+SUM(U239))/12*'2. Annual Costs of Staff Posts'!V239*'2. Annual Costs of Staff Posts'!W239*K239,0)</f>
        <v>0</v>
      </c>
      <c r="Z239" s="318"/>
      <c r="AA239" s="314"/>
      <c r="AB239" s="315"/>
      <c r="AC239" s="316">
        <f t="shared" si="28"/>
        <v>0</v>
      </c>
      <c r="AD239" s="317">
        <f>IFERROR('1. Staff Posts and Salaries'!N238*(1+SUM(P239))*(1+SUM(U239))*(1+SUM(Z239))/12*'2. Annual Costs of Staff Posts'!AA239*'2. Annual Costs of Staff Posts'!AB239*K239,0)</f>
        <v>0</v>
      </c>
      <c r="AE239" s="318"/>
      <c r="AF239" s="314"/>
      <c r="AG239" s="315"/>
      <c r="AH239" s="316">
        <f t="shared" si="29"/>
        <v>0</v>
      </c>
      <c r="AI239" s="446">
        <f>IFERROR('1. Staff Posts and Salaries'!N238*(1+SUM(P239))*(1+SUM(U239))*(1+SUM(Z239))*(1+SUM(AE239))/12*'2. Annual Costs of Staff Posts'!AF239*'2. Annual Costs of Staff Posts'!AG239*K239,0)</f>
        <v>0</v>
      </c>
      <c r="AJ239" s="450">
        <f t="shared" si="30"/>
        <v>0</v>
      </c>
      <c r="AK239" s="448">
        <f t="shared" si="31"/>
        <v>0</v>
      </c>
      <c r="AL239" s="252"/>
    </row>
    <row r="240" spans="2:38" s="99" customFormat="1" x14ac:dyDescent="0.25">
      <c r="B240" s="109"/>
      <c r="C240" s="232" t="str">
        <f>IF('1. Staff Posts and Salaries'!C239="","",'1. Staff Posts and Salaries'!C239)</f>
        <v/>
      </c>
      <c r="D240" s="410" t="str">
        <f>IF('1. Staff Posts and Salaries'!D239="","",'1. Staff Posts and Salaries'!D239)</f>
        <v/>
      </c>
      <c r="E240" s="100" t="str">
        <f>IF('1. Staff Posts and Salaries'!E239="","",'1. Staff Posts and Salaries'!E239)</f>
        <v/>
      </c>
      <c r="F240" s="100" t="str">
        <f>IF('1. Staff Posts and Salaries'!F239="","",'1. Staff Posts and Salaries'!F239)</f>
        <v/>
      </c>
      <c r="G240" s="100" t="str">
        <f>IF('1. Staff Posts and Salaries'!G239="","",'1. Staff Posts and Salaries'!G239)</f>
        <v/>
      </c>
      <c r="H240" s="100" t="str">
        <f>IF('1. Staff Posts and Salaries'!H239="","",'1. Staff Posts and Salaries'!H239)</f>
        <v/>
      </c>
      <c r="I240" s="100" t="str">
        <f>IF('1. Staff Posts and Salaries'!I239="","",'1. Staff Posts and Salaries'!I239)</f>
        <v/>
      </c>
      <c r="J240" s="100" t="str">
        <f>IF('1. Staff Posts and Salaries'!J239="","",'1. Staff Posts and Salaries'!J239)</f>
        <v/>
      </c>
      <c r="K240" s="227">
        <f>IF('1. Staff Posts and Salaries'!O239="","",'1. Staff Posts and Salaries'!O239)</f>
        <v>1</v>
      </c>
      <c r="L240" s="314"/>
      <c r="M240" s="315"/>
      <c r="N240" s="316">
        <f t="shared" si="25"/>
        <v>0</v>
      </c>
      <c r="O240" s="317">
        <f>IFERROR('1. Staff Posts and Salaries'!N239/12*'2. Annual Costs of Staff Posts'!L240*'2. Annual Costs of Staff Posts'!M240*K240,0)</f>
        <v>0</v>
      </c>
      <c r="P240" s="318"/>
      <c r="Q240" s="314"/>
      <c r="R240" s="315"/>
      <c r="S240" s="316">
        <f t="shared" si="26"/>
        <v>0</v>
      </c>
      <c r="T240" s="317">
        <f>IFERROR('1. Staff Posts and Salaries'!N239*(1+SUM(P240))/12*'2. Annual Costs of Staff Posts'!Q240*'2. Annual Costs of Staff Posts'!R240*K240,0)</f>
        <v>0</v>
      </c>
      <c r="U240" s="318"/>
      <c r="V240" s="314"/>
      <c r="W240" s="315"/>
      <c r="X240" s="316">
        <f t="shared" si="27"/>
        <v>0</v>
      </c>
      <c r="Y240" s="317">
        <f>IFERROR('1. Staff Posts and Salaries'!N239*(1+SUM(P240))*(1+SUM(U240))/12*'2. Annual Costs of Staff Posts'!V240*'2. Annual Costs of Staff Posts'!W240*K240,0)</f>
        <v>0</v>
      </c>
      <c r="Z240" s="318"/>
      <c r="AA240" s="314"/>
      <c r="AB240" s="315"/>
      <c r="AC240" s="316">
        <f t="shared" si="28"/>
        <v>0</v>
      </c>
      <c r="AD240" s="317">
        <f>IFERROR('1. Staff Posts and Salaries'!N239*(1+SUM(P240))*(1+SUM(U240))*(1+SUM(Z240))/12*'2. Annual Costs of Staff Posts'!AA240*'2. Annual Costs of Staff Posts'!AB240*K240,0)</f>
        <v>0</v>
      </c>
      <c r="AE240" s="318"/>
      <c r="AF240" s="314"/>
      <c r="AG240" s="315"/>
      <c r="AH240" s="316">
        <f t="shared" si="29"/>
        <v>0</v>
      </c>
      <c r="AI240" s="446">
        <f>IFERROR('1. Staff Posts and Salaries'!N239*(1+SUM(P240))*(1+SUM(U240))*(1+SUM(Z240))*(1+SUM(AE240))/12*'2. Annual Costs of Staff Posts'!AF240*'2. Annual Costs of Staff Posts'!AG240*K240,0)</f>
        <v>0</v>
      </c>
      <c r="AJ240" s="450">
        <f t="shared" si="30"/>
        <v>0</v>
      </c>
      <c r="AK240" s="448">
        <f t="shared" si="31"/>
        <v>0</v>
      </c>
      <c r="AL240" s="252"/>
    </row>
    <row r="241" spans="2:38" s="99" customFormat="1" x14ac:dyDescent="0.25">
      <c r="B241" s="109"/>
      <c r="C241" s="232" t="str">
        <f>IF('1. Staff Posts and Salaries'!C240="","",'1. Staff Posts and Salaries'!C240)</f>
        <v/>
      </c>
      <c r="D241" s="410" t="str">
        <f>IF('1. Staff Posts and Salaries'!D240="","",'1. Staff Posts and Salaries'!D240)</f>
        <v/>
      </c>
      <c r="E241" s="100" t="str">
        <f>IF('1. Staff Posts and Salaries'!E240="","",'1. Staff Posts and Salaries'!E240)</f>
        <v/>
      </c>
      <c r="F241" s="100" t="str">
        <f>IF('1. Staff Posts and Salaries'!F240="","",'1. Staff Posts and Salaries'!F240)</f>
        <v/>
      </c>
      <c r="G241" s="100" t="str">
        <f>IF('1. Staff Posts and Salaries'!G240="","",'1. Staff Posts and Salaries'!G240)</f>
        <v/>
      </c>
      <c r="H241" s="100" t="str">
        <f>IF('1. Staff Posts and Salaries'!H240="","",'1. Staff Posts and Salaries'!H240)</f>
        <v/>
      </c>
      <c r="I241" s="100" t="str">
        <f>IF('1. Staff Posts and Salaries'!I240="","",'1. Staff Posts and Salaries'!I240)</f>
        <v/>
      </c>
      <c r="J241" s="100" t="str">
        <f>IF('1. Staff Posts and Salaries'!J240="","",'1. Staff Posts and Salaries'!J240)</f>
        <v/>
      </c>
      <c r="K241" s="227">
        <f>IF('1. Staff Posts and Salaries'!O240="","",'1. Staff Posts and Salaries'!O240)</f>
        <v>1</v>
      </c>
      <c r="L241" s="314"/>
      <c r="M241" s="315"/>
      <c r="N241" s="316">
        <f t="shared" si="25"/>
        <v>0</v>
      </c>
      <c r="O241" s="317">
        <f>IFERROR('1. Staff Posts and Salaries'!N240/12*'2. Annual Costs of Staff Posts'!L241*'2. Annual Costs of Staff Posts'!M241*K241,0)</f>
        <v>0</v>
      </c>
      <c r="P241" s="318"/>
      <c r="Q241" s="314"/>
      <c r="R241" s="315"/>
      <c r="S241" s="316">
        <f t="shared" si="26"/>
        <v>0</v>
      </c>
      <c r="T241" s="317">
        <f>IFERROR('1. Staff Posts and Salaries'!N240*(1+SUM(P241))/12*'2. Annual Costs of Staff Posts'!Q241*'2. Annual Costs of Staff Posts'!R241*K241,0)</f>
        <v>0</v>
      </c>
      <c r="U241" s="318"/>
      <c r="V241" s="314"/>
      <c r="W241" s="315"/>
      <c r="X241" s="316">
        <f t="shared" si="27"/>
        <v>0</v>
      </c>
      <c r="Y241" s="317">
        <f>IFERROR('1. Staff Posts and Salaries'!N240*(1+SUM(P241))*(1+SUM(U241))/12*'2. Annual Costs of Staff Posts'!V241*'2. Annual Costs of Staff Posts'!W241*K241,0)</f>
        <v>0</v>
      </c>
      <c r="Z241" s="318"/>
      <c r="AA241" s="314"/>
      <c r="AB241" s="315"/>
      <c r="AC241" s="316">
        <f t="shared" si="28"/>
        <v>0</v>
      </c>
      <c r="AD241" s="317">
        <f>IFERROR('1. Staff Posts and Salaries'!N240*(1+SUM(P241))*(1+SUM(U241))*(1+SUM(Z241))/12*'2. Annual Costs of Staff Posts'!AA241*'2. Annual Costs of Staff Posts'!AB241*K241,0)</f>
        <v>0</v>
      </c>
      <c r="AE241" s="318"/>
      <c r="AF241" s="314"/>
      <c r="AG241" s="315"/>
      <c r="AH241" s="316">
        <f t="shared" si="29"/>
        <v>0</v>
      </c>
      <c r="AI241" s="446">
        <f>IFERROR('1. Staff Posts and Salaries'!N240*(1+SUM(P241))*(1+SUM(U241))*(1+SUM(Z241))*(1+SUM(AE241))/12*'2. Annual Costs of Staff Posts'!AF241*'2. Annual Costs of Staff Posts'!AG241*K241,0)</f>
        <v>0</v>
      </c>
      <c r="AJ241" s="450">
        <f t="shared" si="30"/>
        <v>0</v>
      </c>
      <c r="AK241" s="448">
        <f t="shared" si="31"/>
        <v>0</v>
      </c>
      <c r="AL241" s="252"/>
    </row>
    <row r="242" spans="2:38" s="99" customFormat="1" x14ac:dyDescent="0.25">
      <c r="B242" s="109"/>
      <c r="C242" s="232" t="str">
        <f>IF('1. Staff Posts and Salaries'!C241="","",'1. Staff Posts and Salaries'!C241)</f>
        <v/>
      </c>
      <c r="D242" s="410" t="str">
        <f>IF('1. Staff Posts and Salaries'!D241="","",'1. Staff Posts and Salaries'!D241)</f>
        <v/>
      </c>
      <c r="E242" s="100" t="str">
        <f>IF('1. Staff Posts and Salaries'!E241="","",'1. Staff Posts and Salaries'!E241)</f>
        <v/>
      </c>
      <c r="F242" s="100" t="str">
        <f>IF('1. Staff Posts and Salaries'!F241="","",'1. Staff Posts and Salaries'!F241)</f>
        <v/>
      </c>
      <c r="G242" s="100" t="str">
        <f>IF('1. Staff Posts and Salaries'!G241="","",'1. Staff Posts and Salaries'!G241)</f>
        <v/>
      </c>
      <c r="H242" s="100" t="str">
        <f>IF('1. Staff Posts and Salaries'!H241="","",'1. Staff Posts and Salaries'!H241)</f>
        <v/>
      </c>
      <c r="I242" s="100" t="str">
        <f>IF('1. Staff Posts and Salaries'!I241="","",'1. Staff Posts and Salaries'!I241)</f>
        <v/>
      </c>
      <c r="J242" s="100" t="str">
        <f>IF('1. Staff Posts and Salaries'!J241="","",'1. Staff Posts and Salaries'!J241)</f>
        <v/>
      </c>
      <c r="K242" s="227">
        <f>IF('1. Staff Posts and Salaries'!O241="","",'1. Staff Posts and Salaries'!O241)</f>
        <v>1</v>
      </c>
      <c r="L242" s="314"/>
      <c r="M242" s="315"/>
      <c r="N242" s="316">
        <f t="shared" si="25"/>
        <v>0</v>
      </c>
      <c r="O242" s="317">
        <f>IFERROR('1. Staff Posts and Salaries'!N241/12*'2. Annual Costs of Staff Posts'!L242*'2. Annual Costs of Staff Posts'!M242*K242,0)</f>
        <v>0</v>
      </c>
      <c r="P242" s="318"/>
      <c r="Q242" s="314"/>
      <c r="R242" s="315"/>
      <c r="S242" s="316">
        <f t="shared" si="26"/>
        <v>0</v>
      </c>
      <c r="T242" s="317">
        <f>IFERROR('1. Staff Posts and Salaries'!N241*(1+SUM(P242))/12*'2. Annual Costs of Staff Posts'!Q242*'2. Annual Costs of Staff Posts'!R242*K242,0)</f>
        <v>0</v>
      </c>
      <c r="U242" s="318"/>
      <c r="V242" s="314"/>
      <c r="W242" s="315"/>
      <c r="X242" s="316">
        <f t="shared" si="27"/>
        <v>0</v>
      </c>
      <c r="Y242" s="317">
        <f>IFERROR('1. Staff Posts and Salaries'!N241*(1+SUM(P242))*(1+SUM(U242))/12*'2. Annual Costs of Staff Posts'!V242*'2. Annual Costs of Staff Posts'!W242*K242,0)</f>
        <v>0</v>
      </c>
      <c r="Z242" s="318"/>
      <c r="AA242" s="314"/>
      <c r="AB242" s="315"/>
      <c r="AC242" s="316">
        <f t="shared" si="28"/>
        <v>0</v>
      </c>
      <c r="AD242" s="317">
        <f>IFERROR('1. Staff Posts and Salaries'!N241*(1+SUM(P242))*(1+SUM(U242))*(1+SUM(Z242))/12*'2. Annual Costs of Staff Posts'!AA242*'2. Annual Costs of Staff Posts'!AB242*K242,0)</f>
        <v>0</v>
      </c>
      <c r="AE242" s="318"/>
      <c r="AF242" s="314"/>
      <c r="AG242" s="315"/>
      <c r="AH242" s="316">
        <f t="shared" si="29"/>
        <v>0</v>
      </c>
      <c r="AI242" s="446">
        <f>IFERROR('1. Staff Posts and Salaries'!N241*(1+SUM(P242))*(1+SUM(U242))*(1+SUM(Z242))*(1+SUM(AE242))/12*'2. Annual Costs of Staff Posts'!AF242*'2. Annual Costs of Staff Posts'!AG242*K242,0)</f>
        <v>0</v>
      </c>
      <c r="AJ242" s="450">
        <f t="shared" si="30"/>
        <v>0</v>
      </c>
      <c r="AK242" s="448">
        <f t="shared" si="31"/>
        <v>0</v>
      </c>
      <c r="AL242" s="252"/>
    </row>
    <row r="243" spans="2:38" s="99" customFormat="1" x14ac:dyDescent="0.25">
      <c r="B243" s="109"/>
      <c r="C243" s="232" t="str">
        <f>IF('1. Staff Posts and Salaries'!C242="","",'1. Staff Posts and Salaries'!C242)</f>
        <v/>
      </c>
      <c r="D243" s="410" t="str">
        <f>IF('1. Staff Posts and Salaries'!D242="","",'1. Staff Posts and Salaries'!D242)</f>
        <v/>
      </c>
      <c r="E243" s="100" t="str">
        <f>IF('1. Staff Posts and Salaries'!E242="","",'1. Staff Posts and Salaries'!E242)</f>
        <v/>
      </c>
      <c r="F243" s="100" t="str">
        <f>IF('1. Staff Posts and Salaries'!F242="","",'1. Staff Posts and Salaries'!F242)</f>
        <v/>
      </c>
      <c r="G243" s="100" t="str">
        <f>IF('1. Staff Posts and Salaries'!G242="","",'1. Staff Posts and Salaries'!G242)</f>
        <v/>
      </c>
      <c r="H243" s="100" t="str">
        <f>IF('1. Staff Posts and Salaries'!H242="","",'1. Staff Posts and Salaries'!H242)</f>
        <v/>
      </c>
      <c r="I243" s="100" t="str">
        <f>IF('1. Staff Posts and Salaries'!I242="","",'1. Staff Posts and Salaries'!I242)</f>
        <v/>
      </c>
      <c r="J243" s="100" t="str">
        <f>IF('1. Staff Posts and Salaries'!J242="","",'1. Staff Posts and Salaries'!J242)</f>
        <v/>
      </c>
      <c r="K243" s="227">
        <f>IF('1. Staff Posts and Salaries'!O242="","",'1. Staff Posts and Salaries'!O242)</f>
        <v>1</v>
      </c>
      <c r="L243" s="314"/>
      <c r="M243" s="315"/>
      <c r="N243" s="316">
        <f t="shared" ref="N243:N287" si="32">IFERROR(L243*M243/12,0)</f>
        <v>0</v>
      </c>
      <c r="O243" s="317">
        <f>IFERROR('1. Staff Posts and Salaries'!N242/12*'2. Annual Costs of Staff Posts'!L243*'2. Annual Costs of Staff Posts'!M243*K243,0)</f>
        <v>0</v>
      </c>
      <c r="P243" s="318"/>
      <c r="Q243" s="314"/>
      <c r="R243" s="315"/>
      <c r="S243" s="316">
        <f t="shared" ref="S243:S287" si="33">IFERROR(Q243*R243/12,0)</f>
        <v>0</v>
      </c>
      <c r="T243" s="317">
        <f>IFERROR('1. Staff Posts and Salaries'!N242*(1+SUM(P243))/12*'2. Annual Costs of Staff Posts'!Q243*'2. Annual Costs of Staff Posts'!R243*K243,0)</f>
        <v>0</v>
      </c>
      <c r="U243" s="318"/>
      <c r="V243" s="314"/>
      <c r="W243" s="315"/>
      <c r="X243" s="316">
        <f t="shared" ref="X243:X287" si="34">IFERROR(V243*W243/12,0)</f>
        <v>0</v>
      </c>
      <c r="Y243" s="317">
        <f>IFERROR('1. Staff Posts and Salaries'!N242*(1+SUM(P243))*(1+SUM(U243))/12*'2. Annual Costs of Staff Posts'!V243*'2. Annual Costs of Staff Posts'!W243*K243,0)</f>
        <v>0</v>
      </c>
      <c r="Z243" s="318"/>
      <c r="AA243" s="314"/>
      <c r="AB243" s="315"/>
      <c r="AC243" s="316">
        <f t="shared" ref="AC243:AC287" si="35">IFERROR(AA243*AB243/12,0)</f>
        <v>0</v>
      </c>
      <c r="AD243" s="317">
        <f>IFERROR('1. Staff Posts and Salaries'!N242*(1+SUM(P243))*(1+SUM(U243))*(1+SUM(Z243))/12*'2. Annual Costs of Staff Posts'!AA243*'2. Annual Costs of Staff Posts'!AB243*K243,0)</f>
        <v>0</v>
      </c>
      <c r="AE243" s="318"/>
      <c r="AF243" s="314"/>
      <c r="AG243" s="315"/>
      <c r="AH243" s="316">
        <f t="shared" ref="AH243:AH287" si="36">IFERROR(AF243*AG243/12,0)</f>
        <v>0</v>
      </c>
      <c r="AI243" s="446">
        <f>IFERROR('1. Staff Posts and Salaries'!N242*(1+SUM(P243))*(1+SUM(U243))*(1+SUM(Z243))*(1+SUM(AE243))/12*'2. Annual Costs of Staff Posts'!AF243*'2. Annual Costs of Staff Posts'!AG243*K243,0)</f>
        <v>0</v>
      </c>
      <c r="AJ243" s="450">
        <f t="shared" ref="AJ243:AJ287" si="37">AH243+AC243+X243+S243+N243</f>
        <v>0</v>
      </c>
      <c r="AK243" s="448">
        <f t="shared" ref="AK243:AK287" si="38">AI243+AD243+Y243+T243+O243</f>
        <v>0</v>
      </c>
      <c r="AL243" s="252"/>
    </row>
    <row r="244" spans="2:38" s="99" customFormat="1" x14ac:dyDescent="0.25">
      <c r="B244" s="109"/>
      <c r="C244" s="232" t="str">
        <f>IF('1. Staff Posts and Salaries'!C243="","",'1. Staff Posts and Salaries'!C243)</f>
        <v/>
      </c>
      <c r="D244" s="410" t="str">
        <f>IF('1. Staff Posts and Salaries'!D243="","",'1. Staff Posts and Salaries'!D243)</f>
        <v/>
      </c>
      <c r="E244" s="100" t="str">
        <f>IF('1. Staff Posts and Salaries'!E243="","",'1. Staff Posts and Salaries'!E243)</f>
        <v/>
      </c>
      <c r="F244" s="100" t="str">
        <f>IF('1. Staff Posts and Salaries'!F243="","",'1. Staff Posts and Salaries'!F243)</f>
        <v/>
      </c>
      <c r="G244" s="100" t="str">
        <f>IF('1. Staff Posts and Salaries'!G243="","",'1. Staff Posts and Salaries'!G243)</f>
        <v/>
      </c>
      <c r="H244" s="100" t="str">
        <f>IF('1. Staff Posts and Salaries'!H243="","",'1. Staff Posts and Salaries'!H243)</f>
        <v/>
      </c>
      <c r="I244" s="100" t="str">
        <f>IF('1. Staff Posts and Salaries'!I243="","",'1. Staff Posts and Salaries'!I243)</f>
        <v/>
      </c>
      <c r="J244" s="100" t="str">
        <f>IF('1. Staff Posts and Salaries'!J243="","",'1. Staff Posts and Salaries'!J243)</f>
        <v/>
      </c>
      <c r="K244" s="227">
        <f>IF('1. Staff Posts and Salaries'!O243="","",'1. Staff Posts and Salaries'!O243)</f>
        <v>1</v>
      </c>
      <c r="L244" s="314"/>
      <c r="M244" s="315"/>
      <c r="N244" s="316">
        <f t="shared" si="32"/>
        <v>0</v>
      </c>
      <c r="O244" s="317">
        <f>IFERROR('1. Staff Posts and Salaries'!N243/12*'2. Annual Costs of Staff Posts'!L244*'2. Annual Costs of Staff Posts'!M244*K244,0)</f>
        <v>0</v>
      </c>
      <c r="P244" s="318"/>
      <c r="Q244" s="314"/>
      <c r="R244" s="315"/>
      <c r="S244" s="316">
        <f t="shared" si="33"/>
        <v>0</v>
      </c>
      <c r="T244" s="317">
        <f>IFERROR('1. Staff Posts and Salaries'!N243*(1+SUM(P244))/12*'2. Annual Costs of Staff Posts'!Q244*'2. Annual Costs of Staff Posts'!R244*K244,0)</f>
        <v>0</v>
      </c>
      <c r="U244" s="318"/>
      <c r="V244" s="314"/>
      <c r="W244" s="315"/>
      <c r="X244" s="316">
        <f t="shared" si="34"/>
        <v>0</v>
      </c>
      <c r="Y244" s="317">
        <f>IFERROR('1. Staff Posts and Salaries'!N243*(1+SUM(P244))*(1+SUM(U244))/12*'2. Annual Costs of Staff Posts'!V244*'2. Annual Costs of Staff Posts'!W244*K244,0)</f>
        <v>0</v>
      </c>
      <c r="Z244" s="318"/>
      <c r="AA244" s="314"/>
      <c r="AB244" s="315"/>
      <c r="AC244" s="316">
        <f t="shared" si="35"/>
        <v>0</v>
      </c>
      <c r="AD244" s="317">
        <f>IFERROR('1. Staff Posts and Salaries'!N243*(1+SUM(P244))*(1+SUM(U244))*(1+SUM(Z244))/12*'2. Annual Costs of Staff Posts'!AA244*'2. Annual Costs of Staff Posts'!AB244*K244,0)</f>
        <v>0</v>
      </c>
      <c r="AE244" s="318"/>
      <c r="AF244" s="314"/>
      <c r="AG244" s="315"/>
      <c r="AH244" s="316">
        <f t="shared" si="36"/>
        <v>0</v>
      </c>
      <c r="AI244" s="446">
        <f>IFERROR('1. Staff Posts and Salaries'!N243*(1+SUM(P244))*(1+SUM(U244))*(1+SUM(Z244))*(1+SUM(AE244))/12*'2. Annual Costs of Staff Posts'!AF244*'2. Annual Costs of Staff Posts'!AG244*K244,0)</f>
        <v>0</v>
      </c>
      <c r="AJ244" s="450">
        <f t="shared" si="37"/>
        <v>0</v>
      </c>
      <c r="AK244" s="448">
        <f t="shared" si="38"/>
        <v>0</v>
      </c>
      <c r="AL244" s="252"/>
    </row>
    <row r="245" spans="2:38" s="99" customFormat="1" x14ac:dyDescent="0.25">
      <c r="B245" s="109"/>
      <c r="C245" s="232" t="str">
        <f>IF('1. Staff Posts and Salaries'!C244="","",'1. Staff Posts and Salaries'!C244)</f>
        <v/>
      </c>
      <c r="D245" s="410" t="str">
        <f>IF('1. Staff Posts and Salaries'!D244="","",'1. Staff Posts and Salaries'!D244)</f>
        <v/>
      </c>
      <c r="E245" s="100" t="str">
        <f>IF('1. Staff Posts and Salaries'!E244="","",'1. Staff Posts and Salaries'!E244)</f>
        <v/>
      </c>
      <c r="F245" s="100" t="str">
        <f>IF('1. Staff Posts and Salaries'!F244="","",'1. Staff Posts and Salaries'!F244)</f>
        <v/>
      </c>
      <c r="G245" s="100" t="str">
        <f>IF('1. Staff Posts and Salaries'!G244="","",'1. Staff Posts and Salaries'!G244)</f>
        <v/>
      </c>
      <c r="H245" s="100" t="str">
        <f>IF('1. Staff Posts and Salaries'!H244="","",'1. Staff Posts and Salaries'!H244)</f>
        <v/>
      </c>
      <c r="I245" s="100" t="str">
        <f>IF('1. Staff Posts and Salaries'!I244="","",'1. Staff Posts and Salaries'!I244)</f>
        <v/>
      </c>
      <c r="J245" s="100" t="str">
        <f>IF('1. Staff Posts and Salaries'!J244="","",'1. Staff Posts and Salaries'!J244)</f>
        <v/>
      </c>
      <c r="K245" s="227">
        <f>IF('1. Staff Posts and Salaries'!O244="","",'1. Staff Posts and Salaries'!O244)</f>
        <v>1</v>
      </c>
      <c r="L245" s="314"/>
      <c r="M245" s="315"/>
      <c r="N245" s="316">
        <f t="shared" si="32"/>
        <v>0</v>
      </c>
      <c r="O245" s="317">
        <f>IFERROR('1. Staff Posts and Salaries'!N244/12*'2. Annual Costs of Staff Posts'!L245*'2. Annual Costs of Staff Posts'!M245*K245,0)</f>
        <v>0</v>
      </c>
      <c r="P245" s="318"/>
      <c r="Q245" s="314"/>
      <c r="R245" s="315"/>
      <c r="S245" s="316">
        <f t="shared" si="33"/>
        <v>0</v>
      </c>
      <c r="T245" s="317">
        <f>IFERROR('1. Staff Posts and Salaries'!N244*(1+SUM(P245))/12*'2. Annual Costs of Staff Posts'!Q245*'2. Annual Costs of Staff Posts'!R245*K245,0)</f>
        <v>0</v>
      </c>
      <c r="U245" s="318"/>
      <c r="V245" s="314"/>
      <c r="W245" s="315"/>
      <c r="X245" s="316">
        <f t="shared" si="34"/>
        <v>0</v>
      </c>
      <c r="Y245" s="317">
        <f>IFERROR('1. Staff Posts and Salaries'!N244*(1+SUM(P245))*(1+SUM(U245))/12*'2. Annual Costs of Staff Posts'!V245*'2. Annual Costs of Staff Posts'!W245*K245,0)</f>
        <v>0</v>
      </c>
      <c r="Z245" s="318"/>
      <c r="AA245" s="314"/>
      <c r="AB245" s="315"/>
      <c r="AC245" s="316">
        <f t="shared" si="35"/>
        <v>0</v>
      </c>
      <c r="AD245" s="317">
        <f>IFERROR('1. Staff Posts and Salaries'!N244*(1+SUM(P245))*(1+SUM(U245))*(1+SUM(Z245))/12*'2. Annual Costs of Staff Posts'!AA245*'2. Annual Costs of Staff Posts'!AB245*K245,0)</f>
        <v>0</v>
      </c>
      <c r="AE245" s="318"/>
      <c r="AF245" s="314"/>
      <c r="AG245" s="315"/>
      <c r="AH245" s="316">
        <f t="shared" si="36"/>
        <v>0</v>
      </c>
      <c r="AI245" s="446">
        <f>IFERROR('1. Staff Posts and Salaries'!N244*(1+SUM(P245))*(1+SUM(U245))*(1+SUM(Z245))*(1+SUM(AE245))/12*'2. Annual Costs of Staff Posts'!AF245*'2. Annual Costs of Staff Posts'!AG245*K245,0)</f>
        <v>0</v>
      </c>
      <c r="AJ245" s="450">
        <f t="shared" si="37"/>
        <v>0</v>
      </c>
      <c r="AK245" s="448">
        <f t="shared" si="38"/>
        <v>0</v>
      </c>
      <c r="AL245" s="252"/>
    </row>
    <row r="246" spans="2:38" s="99" customFormat="1" x14ac:dyDescent="0.25">
      <c r="B246" s="109"/>
      <c r="C246" s="232" t="str">
        <f>IF('1. Staff Posts and Salaries'!C245="","",'1. Staff Posts and Salaries'!C245)</f>
        <v/>
      </c>
      <c r="D246" s="410" t="str">
        <f>IF('1. Staff Posts and Salaries'!D245="","",'1. Staff Posts and Salaries'!D245)</f>
        <v/>
      </c>
      <c r="E246" s="100" t="str">
        <f>IF('1. Staff Posts and Salaries'!E245="","",'1. Staff Posts and Salaries'!E245)</f>
        <v/>
      </c>
      <c r="F246" s="100" t="str">
        <f>IF('1. Staff Posts and Salaries'!F245="","",'1. Staff Posts and Salaries'!F245)</f>
        <v/>
      </c>
      <c r="G246" s="100" t="str">
        <f>IF('1. Staff Posts and Salaries'!G245="","",'1. Staff Posts and Salaries'!G245)</f>
        <v/>
      </c>
      <c r="H246" s="100" t="str">
        <f>IF('1. Staff Posts and Salaries'!H245="","",'1. Staff Posts and Salaries'!H245)</f>
        <v/>
      </c>
      <c r="I246" s="100" t="str">
        <f>IF('1. Staff Posts and Salaries'!I245="","",'1. Staff Posts and Salaries'!I245)</f>
        <v/>
      </c>
      <c r="J246" s="100" t="str">
        <f>IF('1. Staff Posts and Salaries'!J245="","",'1. Staff Posts and Salaries'!J245)</f>
        <v/>
      </c>
      <c r="K246" s="227">
        <f>IF('1. Staff Posts and Salaries'!O245="","",'1. Staff Posts and Salaries'!O245)</f>
        <v>1</v>
      </c>
      <c r="L246" s="314"/>
      <c r="M246" s="315"/>
      <c r="N246" s="316">
        <f t="shared" si="32"/>
        <v>0</v>
      </c>
      <c r="O246" s="317">
        <f>IFERROR('1. Staff Posts and Salaries'!N245/12*'2. Annual Costs of Staff Posts'!L246*'2. Annual Costs of Staff Posts'!M246*K246,0)</f>
        <v>0</v>
      </c>
      <c r="P246" s="318"/>
      <c r="Q246" s="314"/>
      <c r="R246" s="315"/>
      <c r="S246" s="316">
        <f t="shared" si="33"/>
        <v>0</v>
      </c>
      <c r="T246" s="317">
        <f>IFERROR('1. Staff Posts and Salaries'!N245*(1+SUM(P246))/12*'2. Annual Costs of Staff Posts'!Q246*'2. Annual Costs of Staff Posts'!R246*K246,0)</f>
        <v>0</v>
      </c>
      <c r="U246" s="318"/>
      <c r="V246" s="314"/>
      <c r="W246" s="315"/>
      <c r="X246" s="316">
        <f t="shared" si="34"/>
        <v>0</v>
      </c>
      <c r="Y246" s="317">
        <f>IFERROR('1. Staff Posts and Salaries'!N245*(1+SUM(P246))*(1+SUM(U246))/12*'2. Annual Costs of Staff Posts'!V246*'2. Annual Costs of Staff Posts'!W246*K246,0)</f>
        <v>0</v>
      </c>
      <c r="Z246" s="318"/>
      <c r="AA246" s="314"/>
      <c r="AB246" s="315"/>
      <c r="AC246" s="316">
        <f t="shared" si="35"/>
        <v>0</v>
      </c>
      <c r="AD246" s="317">
        <f>IFERROR('1. Staff Posts and Salaries'!N245*(1+SUM(P246))*(1+SUM(U246))*(1+SUM(Z246))/12*'2. Annual Costs of Staff Posts'!AA246*'2. Annual Costs of Staff Posts'!AB246*K246,0)</f>
        <v>0</v>
      </c>
      <c r="AE246" s="318"/>
      <c r="AF246" s="314"/>
      <c r="AG246" s="315"/>
      <c r="AH246" s="316">
        <f t="shared" si="36"/>
        <v>0</v>
      </c>
      <c r="AI246" s="446">
        <f>IFERROR('1. Staff Posts and Salaries'!N245*(1+SUM(P246))*(1+SUM(U246))*(1+SUM(Z246))*(1+SUM(AE246))/12*'2. Annual Costs of Staff Posts'!AF246*'2. Annual Costs of Staff Posts'!AG246*K246,0)</f>
        <v>0</v>
      </c>
      <c r="AJ246" s="450">
        <f t="shared" si="37"/>
        <v>0</v>
      </c>
      <c r="AK246" s="448">
        <f t="shared" si="38"/>
        <v>0</v>
      </c>
      <c r="AL246" s="252"/>
    </row>
    <row r="247" spans="2:38" s="99" customFormat="1" x14ac:dyDescent="0.25">
      <c r="B247" s="109"/>
      <c r="C247" s="232" t="str">
        <f>IF('1. Staff Posts and Salaries'!C246="","",'1. Staff Posts and Salaries'!C246)</f>
        <v/>
      </c>
      <c r="D247" s="410" t="str">
        <f>IF('1. Staff Posts and Salaries'!D246="","",'1. Staff Posts and Salaries'!D246)</f>
        <v/>
      </c>
      <c r="E247" s="100" t="str">
        <f>IF('1. Staff Posts and Salaries'!E246="","",'1. Staff Posts and Salaries'!E246)</f>
        <v/>
      </c>
      <c r="F247" s="100" t="str">
        <f>IF('1. Staff Posts and Salaries'!F246="","",'1. Staff Posts and Salaries'!F246)</f>
        <v/>
      </c>
      <c r="G247" s="100" t="str">
        <f>IF('1. Staff Posts and Salaries'!G246="","",'1. Staff Posts and Salaries'!G246)</f>
        <v/>
      </c>
      <c r="H247" s="100" t="str">
        <f>IF('1. Staff Posts and Salaries'!H246="","",'1. Staff Posts and Salaries'!H246)</f>
        <v/>
      </c>
      <c r="I247" s="100" t="str">
        <f>IF('1. Staff Posts and Salaries'!I246="","",'1. Staff Posts and Salaries'!I246)</f>
        <v/>
      </c>
      <c r="J247" s="100" t="str">
        <f>IF('1. Staff Posts and Salaries'!J246="","",'1. Staff Posts and Salaries'!J246)</f>
        <v/>
      </c>
      <c r="K247" s="227">
        <f>IF('1. Staff Posts and Salaries'!O246="","",'1. Staff Posts and Salaries'!O246)</f>
        <v>1</v>
      </c>
      <c r="L247" s="314"/>
      <c r="M247" s="315"/>
      <c r="N247" s="316">
        <f t="shared" si="32"/>
        <v>0</v>
      </c>
      <c r="O247" s="317">
        <f>IFERROR('1. Staff Posts and Salaries'!N246/12*'2. Annual Costs of Staff Posts'!L247*'2. Annual Costs of Staff Posts'!M247*K247,0)</f>
        <v>0</v>
      </c>
      <c r="P247" s="318"/>
      <c r="Q247" s="314"/>
      <c r="R247" s="315"/>
      <c r="S247" s="316">
        <f t="shared" si="33"/>
        <v>0</v>
      </c>
      <c r="T247" s="317">
        <f>IFERROR('1. Staff Posts and Salaries'!N246*(1+SUM(P247))/12*'2. Annual Costs of Staff Posts'!Q247*'2. Annual Costs of Staff Posts'!R247*K247,0)</f>
        <v>0</v>
      </c>
      <c r="U247" s="318"/>
      <c r="V247" s="314"/>
      <c r="W247" s="315"/>
      <c r="X247" s="316">
        <f t="shared" si="34"/>
        <v>0</v>
      </c>
      <c r="Y247" s="317">
        <f>IFERROR('1. Staff Posts and Salaries'!N246*(1+SUM(P247))*(1+SUM(U247))/12*'2. Annual Costs of Staff Posts'!V247*'2. Annual Costs of Staff Posts'!W247*K247,0)</f>
        <v>0</v>
      </c>
      <c r="Z247" s="318"/>
      <c r="AA247" s="314"/>
      <c r="AB247" s="315"/>
      <c r="AC247" s="316">
        <f t="shared" si="35"/>
        <v>0</v>
      </c>
      <c r="AD247" s="317">
        <f>IFERROR('1. Staff Posts and Salaries'!N246*(1+SUM(P247))*(1+SUM(U247))*(1+SUM(Z247))/12*'2. Annual Costs of Staff Posts'!AA247*'2. Annual Costs of Staff Posts'!AB247*K247,0)</f>
        <v>0</v>
      </c>
      <c r="AE247" s="318"/>
      <c r="AF247" s="314"/>
      <c r="AG247" s="315"/>
      <c r="AH247" s="316">
        <f t="shared" si="36"/>
        <v>0</v>
      </c>
      <c r="AI247" s="446">
        <f>IFERROR('1. Staff Posts and Salaries'!N246*(1+SUM(P247))*(1+SUM(U247))*(1+SUM(Z247))*(1+SUM(AE247))/12*'2. Annual Costs of Staff Posts'!AF247*'2. Annual Costs of Staff Posts'!AG247*K247,0)</f>
        <v>0</v>
      </c>
      <c r="AJ247" s="450">
        <f t="shared" si="37"/>
        <v>0</v>
      </c>
      <c r="AK247" s="448">
        <f t="shared" si="38"/>
        <v>0</v>
      </c>
      <c r="AL247" s="252"/>
    </row>
    <row r="248" spans="2:38" s="99" customFormat="1" x14ac:dyDescent="0.25">
      <c r="B248" s="109"/>
      <c r="C248" s="232" t="str">
        <f>IF('1. Staff Posts and Salaries'!C247="","",'1. Staff Posts and Salaries'!C247)</f>
        <v/>
      </c>
      <c r="D248" s="410" t="str">
        <f>IF('1. Staff Posts and Salaries'!D247="","",'1. Staff Posts and Salaries'!D247)</f>
        <v/>
      </c>
      <c r="E248" s="100" t="str">
        <f>IF('1. Staff Posts and Salaries'!E247="","",'1. Staff Posts and Salaries'!E247)</f>
        <v/>
      </c>
      <c r="F248" s="100" t="str">
        <f>IF('1. Staff Posts and Salaries'!F247="","",'1. Staff Posts and Salaries'!F247)</f>
        <v/>
      </c>
      <c r="G248" s="100" t="str">
        <f>IF('1. Staff Posts and Salaries'!G247="","",'1. Staff Posts and Salaries'!G247)</f>
        <v/>
      </c>
      <c r="H248" s="100" t="str">
        <f>IF('1. Staff Posts and Salaries'!H247="","",'1. Staff Posts and Salaries'!H247)</f>
        <v/>
      </c>
      <c r="I248" s="100" t="str">
        <f>IF('1. Staff Posts and Salaries'!I247="","",'1. Staff Posts and Salaries'!I247)</f>
        <v/>
      </c>
      <c r="J248" s="100" t="str">
        <f>IF('1. Staff Posts and Salaries'!J247="","",'1. Staff Posts and Salaries'!J247)</f>
        <v/>
      </c>
      <c r="K248" s="227">
        <f>IF('1. Staff Posts and Salaries'!O247="","",'1. Staff Posts and Salaries'!O247)</f>
        <v>1</v>
      </c>
      <c r="L248" s="314"/>
      <c r="M248" s="315"/>
      <c r="N248" s="316">
        <f t="shared" si="32"/>
        <v>0</v>
      </c>
      <c r="O248" s="317">
        <f>IFERROR('1. Staff Posts and Salaries'!N247/12*'2. Annual Costs of Staff Posts'!L248*'2. Annual Costs of Staff Posts'!M248*K248,0)</f>
        <v>0</v>
      </c>
      <c r="P248" s="318"/>
      <c r="Q248" s="314"/>
      <c r="R248" s="315"/>
      <c r="S248" s="316">
        <f t="shared" si="33"/>
        <v>0</v>
      </c>
      <c r="T248" s="317">
        <f>IFERROR('1. Staff Posts and Salaries'!N247*(1+SUM(P248))/12*'2. Annual Costs of Staff Posts'!Q248*'2. Annual Costs of Staff Posts'!R248*K248,0)</f>
        <v>0</v>
      </c>
      <c r="U248" s="318"/>
      <c r="V248" s="314"/>
      <c r="W248" s="315"/>
      <c r="X248" s="316">
        <f t="shared" si="34"/>
        <v>0</v>
      </c>
      <c r="Y248" s="317">
        <f>IFERROR('1. Staff Posts and Salaries'!N247*(1+SUM(P248))*(1+SUM(U248))/12*'2. Annual Costs of Staff Posts'!V248*'2. Annual Costs of Staff Posts'!W248*K248,0)</f>
        <v>0</v>
      </c>
      <c r="Z248" s="318"/>
      <c r="AA248" s="314"/>
      <c r="AB248" s="315"/>
      <c r="AC248" s="316">
        <f t="shared" si="35"/>
        <v>0</v>
      </c>
      <c r="AD248" s="317">
        <f>IFERROR('1. Staff Posts and Salaries'!N247*(1+SUM(P248))*(1+SUM(U248))*(1+SUM(Z248))/12*'2. Annual Costs of Staff Posts'!AA248*'2. Annual Costs of Staff Posts'!AB248*K248,0)</f>
        <v>0</v>
      </c>
      <c r="AE248" s="318"/>
      <c r="AF248" s="314"/>
      <c r="AG248" s="315"/>
      <c r="AH248" s="316">
        <f t="shared" si="36"/>
        <v>0</v>
      </c>
      <c r="AI248" s="446">
        <f>IFERROR('1. Staff Posts and Salaries'!N247*(1+SUM(P248))*(1+SUM(U248))*(1+SUM(Z248))*(1+SUM(AE248))/12*'2. Annual Costs of Staff Posts'!AF248*'2. Annual Costs of Staff Posts'!AG248*K248,0)</f>
        <v>0</v>
      </c>
      <c r="AJ248" s="450">
        <f t="shared" si="37"/>
        <v>0</v>
      </c>
      <c r="AK248" s="448">
        <f t="shared" si="38"/>
        <v>0</v>
      </c>
      <c r="AL248" s="252"/>
    </row>
    <row r="249" spans="2:38" s="99" customFormat="1" x14ac:dyDescent="0.25">
      <c r="B249" s="109"/>
      <c r="C249" s="232" t="str">
        <f>IF('1. Staff Posts and Salaries'!C248="","",'1. Staff Posts and Salaries'!C248)</f>
        <v/>
      </c>
      <c r="D249" s="410" t="str">
        <f>IF('1. Staff Posts and Salaries'!D248="","",'1. Staff Posts and Salaries'!D248)</f>
        <v/>
      </c>
      <c r="E249" s="100" t="str">
        <f>IF('1. Staff Posts and Salaries'!E248="","",'1. Staff Posts and Salaries'!E248)</f>
        <v/>
      </c>
      <c r="F249" s="100" t="str">
        <f>IF('1. Staff Posts and Salaries'!F248="","",'1. Staff Posts and Salaries'!F248)</f>
        <v/>
      </c>
      <c r="G249" s="100" t="str">
        <f>IF('1. Staff Posts and Salaries'!G248="","",'1. Staff Posts and Salaries'!G248)</f>
        <v/>
      </c>
      <c r="H249" s="100" t="str">
        <f>IF('1. Staff Posts and Salaries'!H248="","",'1. Staff Posts and Salaries'!H248)</f>
        <v/>
      </c>
      <c r="I249" s="100" t="str">
        <f>IF('1. Staff Posts and Salaries'!I248="","",'1. Staff Posts and Salaries'!I248)</f>
        <v/>
      </c>
      <c r="J249" s="100" t="str">
        <f>IF('1. Staff Posts and Salaries'!J248="","",'1. Staff Posts and Salaries'!J248)</f>
        <v/>
      </c>
      <c r="K249" s="227">
        <f>IF('1. Staff Posts and Salaries'!O248="","",'1. Staff Posts and Salaries'!O248)</f>
        <v>1</v>
      </c>
      <c r="L249" s="314"/>
      <c r="M249" s="315"/>
      <c r="N249" s="316">
        <f t="shared" si="32"/>
        <v>0</v>
      </c>
      <c r="O249" s="317">
        <f>IFERROR('1. Staff Posts and Salaries'!N248/12*'2. Annual Costs of Staff Posts'!L249*'2. Annual Costs of Staff Posts'!M249*K249,0)</f>
        <v>0</v>
      </c>
      <c r="P249" s="318"/>
      <c r="Q249" s="314"/>
      <c r="R249" s="315"/>
      <c r="S249" s="316">
        <f t="shared" si="33"/>
        <v>0</v>
      </c>
      <c r="T249" s="317">
        <f>IFERROR('1. Staff Posts and Salaries'!N248*(1+SUM(P249))/12*'2. Annual Costs of Staff Posts'!Q249*'2. Annual Costs of Staff Posts'!R249*K249,0)</f>
        <v>0</v>
      </c>
      <c r="U249" s="318"/>
      <c r="V249" s="314"/>
      <c r="W249" s="315"/>
      <c r="X249" s="316">
        <f t="shared" si="34"/>
        <v>0</v>
      </c>
      <c r="Y249" s="317">
        <f>IFERROR('1. Staff Posts and Salaries'!N248*(1+SUM(P249))*(1+SUM(U249))/12*'2. Annual Costs of Staff Posts'!V249*'2. Annual Costs of Staff Posts'!W249*K249,0)</f>
        <v>0</v>
      </c>
      <c r="Z249" s="318"/>
      <c r="AA249" s="314"/>
      <c r="AB249" s="315"/>
      <c r="AC249" s="316">
        <f t="shared" si="35"/>
        <v>0</v>
      </c>
      <c r="AD249" s="317">
        <f>IFERROR('1. Staff Posts and Salaries'!N248*(1+SUM(P249))*(1+SUM(U249))*(1+SUM(Z249))/12*'2. Annual Costs of Staff Posts'!AA249*'2. Annual Costs of Staff Posts'!AB249*K249,0)</f>
        <v>0</v>
      </c>
      <c r="AE249" s="318"/>
      <c r="AF249" s="314"/>
      <c r="AG249" s="315"/>
      <c r="AH249" s="316">
        <f t="shared" si="36"/>
        <v>0</v>
      </c>
      <c r="AI249" s="446">
        <f>IFERROR('1. Staff Posts and Salaries'!N248*(1+SUM(P249))*(1+SUM(U249))*(1+SUM(Z249))*(1+SUM(AE249))/12*'2. Annual Costs of Staff Posts'!AF249*'2. Annual Costs of Staff Posts'!AG249*K249,0)</f>
        <v>0</v>
      </c>
      <c r="AJ249" s="450">
        <f t="shared" si="37"/>
        <v>0</v>
      </c>
      <c r="AK249" s="448">
        <f t="shared" si="38"/>
        <v>0</v>
      </c>
      <c r="AL249" s="252"/>
    </row>
    <row r="250" spans="2:38" s="99" customFormat="1" x14ac:dyDescent="0.25">
      <c r="B250" s="109"/>
      <c r="C250" s="232" t="str">
        <f>IF('1. Staff Posts and Salaries'!C249="","",'1. Staff Posts and Salaries'!C249)</f>
        <v/>
      </c>
      <c r="D250" s="410" t="str">
        <f>IF('1. Staff Posts and Salaries'!D249="","",'1. Staff Posts and Salaries'!D249)</f>
        <v/>
      </c>
      <c r="E250" s="100" t="str">
        <f>IF('1. Staff Posts and Salaries'!E249="","",'1. Staff Posts and Salaries'!E249)</f>
        <v/>
      </c>
      <c r="F250" s="100" t="str">
        <f>IF('1. Staff Posts and Salaries'!F249="","",'1. Staff Posts and Salaries'!F249)</f>
        <v/>
      </c>
      <c r="G250" s="100" t="str">
        <f>IF('1. Staff Posts and Salaries'!G249="","",'1. Staff Posts and Salaries'!G249)</f>
        <v/>
      </c>
      <c r="H250" s="100" t="str">
        <f>IF('1. Staff Posts and Salaries'!H249="","",'1. Staff Posts and Salaries'!H249)</f>
        <v/>
      </c>
      <c r="I250" s="100" t="str">
        <f>IF('1. Staff Posts and Salaries'!I249="","",'1. Staff Posts and Salaries'!I249)</f>
        <v/>
      </c>
      <c r="J250" s="100" t="str">
        <f>IF('1. Staff Posts and Salaries'!J249="","",'1. Staff Posts and Salaries'!J249)</f>
        <v/>
      </c>
      <c r="K250" s="227">
        <f>IF('1. Staff Posts and Salaries'!O249="","",'1. Staff Posts and Salaries'!O249)</f>
        <v>1</v>
      </c>
      <c r="L250" s="314"/>
      <c r="M250" s="315"/>
      <c r="N250" s="316">
        <f t="shared" si="32"/>
        <v>0</v>
      </c>
      <c r="O250" s="317">
        <f>IFERROR('1. Staff Posts and Salaries'!N249/12*'2. Annual Costs of Staff Posts'!L250*'2. Annual Costs of Staff Posts'!M250*K250,0)</f>
        <v>0</v>
      </c>
      <c r="P250" s="318"/>
      <c r="Q250" s="314"/>
      <c r="R250" s="315"/>
      <c r="S250" s="316">
        <f t="shared" si="33"/>
        <v>0</v>
      </c>
      <c r="T250" s="317">
        <f>IFERROR('1. Staff Posts and Salaries'!N249*(1+SUM(P250))/12*'2. Annual Costs of Staff Posts'!Q250*'2. Annual Costs of Staff Posts'!R250*K250,0)</f>
        <v>0</v>
      </c>
      <c r="U250" s="318"/>
      <c r="V250" s="314"/>
      <c r="W250" s="315"/>
      <c r="X250" s="316">
        <f t="shared" si="34"/>
        <v>0</v>
      </c>
      <c r="Y250" s="317">
        <f>IFERROR('1. Staff Posts and Salaries'!N249*(1+SUM(P250))*(1+SUM(U250))/12*'2. Annual Costs of Staff Posts'!V250*'2. Annual Costs of Staff Posts'!W250*K250,0)</f>
        <v>0</v>
      </c>
      <c r="Z250" s="318"/>
      <c r="AA250" s="314"/>
      <c r="AB250" s="315"/>
      <c r="AC250" s="316">
        <f t="shared" si="35"/>
        <v>0</v>
      </c>
      <c r="AD250" s="317">
        <f>IFERROR('1. Staff Posts and Salaries'!N249*(1+SUM(P250))*(1+SUM(U250))*(1+SUM(Z250))/12*'2. Annual Costs of Staff Posts'!AA250*'2. Annual Costs of Staff Posts'!AB250*K250,0)</f>
        <v>0</v>
      </c>
      <c r="AE250" s="318"/>
      <c r="AF250" s="314"/>
      <c r="AG250" s="315"/>
      <c r="AH250" s="316">
        <f t="shared" si="36"/>
        <v>0</v>
      </c>
      <c r="AI250" s="446">
        <f>IFERROR('1. Staff Posts and Salaries'!N249*(1+SUM(P250))*(1+SUM(U250))*(1+SUM(Z250))*(1+SUM(AE250))/12*'2. Annual Costs of Staff Posts'!AF250*'2. Annual Costs of Staff Posts'!AG250*K250,0)</f>
        <v>0</v>
      </c>
      <c r="AJ250" s="450">
        <f t="shared" si="37"/>
        <v>0</v>
      </c>
      <c r="AK250" s="448">
        <f t="shared" si="38"/>
        <v>0</v>
      </c>
      <c r="AL250" s="252"/>
    </row>
    <row r="251" spans="2:38" s="99" customFormat="1" x14ac:dyDescent="0.25">
      <c r="B251" s="109"/>
      <c r="C251" s="232" t="str">
        <f>IF('1. Staff Posts and Salaries'!C250="","",'1. Staff Posts and Salaries'!C250)</f>
        <v/>
      </c>
      <c r="D251" s="410" t="str">
        <f>IF('1. Staff Posts and Salaries'!D250="","",'1. Staff Posts and Salaries'!D250)</f>
        <v/>
      </c>
      <c r="E251" s="100" t="str">
        <f>IF('1. Staff Posts and Salaries'!E250="","",'1. Staff Posts and Salaries'!E250)</f>
        <v/>
      </c>
      <c r="F251" s="100" t="str">
        <f>IF('1. Staff Posts and Salaries'!F250="","",'1. Staff Posts and Salaries'!F250)</f>
        <v/>
      </c>
      <c r="G251" s="100" t="str">
        <f>IF('1. Staff Posts and Salaries'!G250="","",'1. Staff Posts and Salaries'!G250)</f>
        <v/>
      </c>
      <c r="H251" s="100" t="str">
        <f>IF('1. Staff Posts and Salaries'!H250="","",'1. Staff Posts and Salaries'!H250)</f>
        <v/>
      </c>
      <c r="I251" s="100" t="str">
        <f>IF('1. Staff Posts and Salaries'!I250="","",'1. Staff Posts and Salaries'!I250)</f>
        <v/>
      </c>
      <c r="J251" s="100" t="str">
        <f>IF('1. Staff Posts and Salaries'!J250="","",'1. Staff Posts and Salaries'!J250)</f>
        <v/>
      </c>
      <c r="K251" s="227">
        <f>IF('1. Staff Posts and Salaries'!O250="","",'1. Staff Posts and Salaries'!O250)</f>
        <v>1</v>
      </c>
      <c r="L251" s="314"/>
      <c r="M251" s="315"/>
      <c r="N251" s="316">
        <f t="shared" si="32"/>
        <v>0</v>
      </c>
      <c r="O251" s="317">
        <f>IFERROR('1. Staff Posts and Salaries'!N250/12*'2. Annual Costs of Staff Posts'!L251*'2. Annual Costs of Staff Posts'!M251*K251,0)</f>
        <v>0</v>
      </c>
      <c r="P251" s="318"/>
      <c r="Q251" s="314"/>
      <c r="R251" s="315"/>
      <c r="S251" s="316">
        <f t="shared" si="33"/>
        <v>0</v>
      </c>
      <c r="T251" s="317">
        <f>IFERROR('1. Staff Posts and Salaries'!N250*(1+SUM(P251))/12*'2. Annual Costs of Staff Posts'!Q251*'2. Annual Costs of Staff Posts'!R251*K251,0)</f>
        <v>0</v>
      </c>
      <c r="U251" s="318"/>
      <c r="V251" s="314"/>
      <c r="W251" s="315"/>
      <c r="X251" s="316">
        <f t="shared" si="34"/>
        <v>0</v>
      </c>
      <c r="Y251" s="317">
        <f>IFERROR('1. Staff Posts and Salaries'!N250*(1+SUM(P251))*(1+SUM(U251))/12*'2. Annual Costs of Staff Posts'!V251*'2. Annual Costs of Staff Posts'!W251*K251,0)</f>
        <v>0</v>
      </c>
      <c r="Z251" s="318"/>
      <c r="AA251" s="314"/>
      <c r="AB251" s="315"/>
      <c r="AC251" s="316">
        <f t="shared" si="35"/>
        <v>0</v>
      </c>
      <c r="AD251" s="317">
        <f>IFERROR('1. Staff Posts and Salaries'!N250*(1+SUM(P251))*(1+SUM(U251))*(1+SUM(Z251))/12*'2. Annual Costs of Staff Posts'!AA251*'2. Annual Costs of Staff Posts'!AB251*K251,0)</f>
        <v>0</v>
      </c>
      <c r="AE251" s="318"/>
      <c r="AF251" s="314"/>
      <c r="AG251" s="315"/>
      <c r="AH251" s="316">
        <f t="shared" si="36"/>
        <v>0</v>
      </c>
      <c r="AI251" s="446">
        <f>IFERROR('1. Staff Posts and Salaries'!N250*(1+SUM(P251))*(1+SUM(U251))*(1+SUM(Z251))*(1+SUM(AE251))/12*'2. Annual Costs of Staff Posts'!AF251*'2. Annual Costs of Staff Posts'!AG251*K251,0)</f>
        <v>0</v>
      </c>
      <c r="AJ251" s="450">
        <f t="shared" si="37"/>
        <v>0</v>
      </c>
      <c r="AK251" s="448">
        <f t="shared" si="38"/>
        <v>0</v>
      </c>
      <c r="AL251" s="252"/>
    </row>
    <row r="252" spans="2:38" s="99" customFormat="1" x14ac:dyDescent="0.25">
      <c r="B252" s="109"/>
      <c r="C252" s="232" t="str">
        <f>IF('1. Staff Posts and Salaries'!C251="","",'1. Staff Posts and Salaries'!C251)</f>
        <v/>
      </c>
      <c r="D252" s="410" t="str">
        <f>IF('1. Staff Posts and Salaries'!D251="","",'1. Staff Posts and Salaries'!D251)</f>
        <v/>
      </c>
      <c r="E252" s="100" t="str">
        <f>IF('1. Staff Posts and Salaries'!E251="","",'1. Staff Posts and Salaries'!E251)</f>
        <v/>
      </c>
      <c r="F252" s="100" t="str">
        <f>IF('1. Staff Posts and Salaries'!F251="","",'1. Staff Posts and Salaries'!F251)</f>
        <v/>
      </c>
      <c r="G252" s="100" t="str">
        <f>IF('1. Staff Posts and Salaries'!G251="","",'1. Staff Posts and Salaries'!G251)</f>
        <v/>
      </c>
      <c r="H252" s="100" t="str">
        <f>IF('1. Staff Posts and Salaries'!H251="","",'1. Staff Posts and Salaries'!H251)</f>
        <v/>
      </c>
      <c r="I252" s="100" t="str">
        <f>IF('1. Staff Posts and Salaries'!I251="","",'1. Staff Posts and Salaries'!I251)</f>
        <v/>
      </c>
      <c r="J252" s="100" t="str">
        <f>IF('1. Staff Posts and Salaries'!J251="","",'1. Staff Posts and Salaries'!J251)</f>
        <v/>
      </c>
      <c r="K252" s="227">
        <f>IF('1. Staff Posts and Salaries'!O251="","",'1. Staff Posts and Salaries'!O251)</f>
        <v>1</v>
      </c>
      <c r="L252" s="314"/>
      <c r="M252" s="315"/>
      <c r="N252" s="316">
        <f t="shared" si="32"/>
        <v>0</v>
      </c>
      <c r="O252" s="317">
        <f>IFERROR('1. Staff Posts and Salaries'!N251/12*'2. Annual Costs of Staff Posts'!L252*'2. Annual Costs of Staff Posts'!M252*K252,0)</f>
        <v>0</v>
      </c>
      <c r="P252" s="318"/>
      <c r="Q252" s="314"/>
      <c r="R252" s="315"/>
      <c r="S252" s="316">
        <f t="shared" si="33"/>
        <v>0</v>
      </c>
      <c r="T252" s="317">
        <f>IFERROR('1. Staff Posts and Salaries'!N251*(1+SUM(P252))/12*'2. Annual Costs of Staff Posts'!Q252*'2. Annual Costs of Staff Posts'!R252*K252,0)</f>
        <v>0</v>
      </c>
      <c r="U252" s="318"/>
      <c r="V252" s="314"/>
      <c r="W252" s="315"/>
      <c r="X252" s="316">
        <f t="shared" si="34"/>
        <v>0</v>
      </c>
      <c r="Y252" s="317">
        <f>IFERROR('1. Staff Posts and Salaries'!N251*(1+SUM(P252))*(1+SUM(U252))/12*'2. Annual Costs of Staff Posts'!V252*'2. Annual Costs of Staff Posts'!W252*K252,0)</f>
        <v>0</v>
      </c>
      <c r="Z252" s="318"/>
      <c r="AA252" s="314"/>
      <c r="AB252" s="315"/>
      <c r="AC252" s="316">
        <f t="shared" si="35"/>
        <v>0</v>
      </c>
      <c r="AD252" s="317">
        <f>IFERROR('1. Staff Posts and Salaries'!N251*(1+SUM(P252))*(1+SUM(U252))*(1+SUM(Z252))/12*'2. Annual Costs of Staff Posts'!AA252*'2. Annual Costs of Staff Posts'!AB252*K252,0)</f>
        <v>0</v>
      </c>
      <c r="AE252" s="318"/>
      <c r="AF252" s="314"/>
      <c r="AG252" s="315"/>
      <c r="AH252" s="316">
        <f t="shared" si="36"/>
        <v>0</v>
      </c>
      <c r="AI252" s="446">
        <f>IFERROR('1. Staff Posts and Salaries'!N251*(1+SUM(P252))*(1+SUM(U252))*(1+SUM(Z252))*(1+SUM(AE252))/12*'2. Annual Costs of Staff Posts'!AF252*'2. Annual Costs of Staff Posts'!AG252*K252,0)</f>
        <v>0</v>
      </c>
      <c r="AJ252" s="450">
        <f t="shared" si="37"/>
        <v>0</v>
      </c>
      <c r="AK252" s="448">
        <f t="shared" si="38"/>
        <v>0</v>
      </c>
      <c r="AL252" s="252"/>
    </row>
    <row r="253" spans="2:38" s="99" customFormat="1" x14ac:dyDescent="0.25">
      <c r="B253" s="109"/>
      <c r="C253" s="232" t="str">
        <f>IF('1. Staff Posts and Salaries'!C252="","",'1. Staff Posts and Salaries'!C252)</f>
        <v/>
      </c>
      <c r="D253" s="410" t="str">
        <f>IF('1. Staff Posts and Salaries'!D252="","",'1. Staff Posts and Salaries'!D252)</f>
        <v/>
      </c>
      <c r="E253" s="100" t="str">
        <f>IF('1. Staff Posts and Salaries'!E252="","",'1. Staff Posts and Salaries'!E252)</f>
        <v/>
      </c>
      <c r="F253" s="100" t="str">
        <f>IF('1. Staff Posts and Salaries'!F252="","",'1. Staff Posts and Salaries'!F252)</f>
        <v/>
      </c>
      <c r="G253" s="100" t="str">
        <f>IF('1. Staff Posts and Salaries'!G252="","",'1. Staff Posts and Salaries'!G252)</f>
        <v/>
      </c>
      <c r="H253" s="100" t="str">
        <f>IF('1. Staff Posts and Salaries'!H252="","",'1. Staff Posts and Salaries'!H252)</f>
        <v/>
      </c>
      <c r="I253" s="100" t="str">
        <f>IF('1. Staff Posts and Salaries'!I252="","",'1. Staff Posts and Salaries'!I252)</f>
        <v/>
      </c>
      <c r="J253" s="100" t="str">
        <f>IF('1. Staff Posts and Salaries'!J252="","",'1. Staff Posts and Salaries'!J252)</f>
        <v/>
      </c>
      <c r="K253" s="227">
        <f>IF('1. Staff Posts and Salaries'!O252="","",'1. Staff Posts and Salaries'!O252)</f>
        <v>1</v>
      </c>
      <c r="L253" s="314"/>
      <c r="M253" s="315"/>
      <c r="N253" s="316">
        <f t="shared" si="32"/>
        <v>0</v>
      </c>
      <c r="O253" s="317">
        <f>IFERROR('1. Staff Posts and Salaries'!N252/12*'2. Annual Costs of Staff Posts'!L253*'2. Annual Costs of Staff Posts'!M253*K253,0)</f>
        <v>0</v>
      </c>
      <c r="P253" s="318"/>
      <c r="Q253" s="314"/>
      <c r="R253" s="315"/>
      <c r="S253" s="316">
        <f t="shared" si="33"/>
        <v>0</v>
      </c>
      <c r="T253" s="317">
        <f>IFERROR('1. Staff Posts and Salaries'!N252*(1+SUM(P253))/12*'2. Annual Costs of Staff Posts'!Q253*'2. Annual Costs of Staff Posts'!R253*K253,0)</f>
        <v>0</v>
      </c>
      <c r="U253" s="318"/>
      <c r="V253" s="314"/>
      <c r="W253" s="315"/>
      <c r="X253" s="316">
        <f t="shared" si="34"/>
        <v>0</v>
      </c>
      <c r="Y253" s="317">
        <f>IFERROR('1. Staff Posts and Salaries'!N252*(1+SUM(P253))*(1+SUM(U253))/12*'2. Annual Costs of Staff Posts'!V253*'2. Annual Costs of Staff Posts'!W253*K253,0)</f>
        <v>0</v>
      </c>
      <c r="Z253" s="318"/>
      <c r="AA253" s="314"/>
      <c r="AB253" s="315"/>
      <c r="AC253" s="316">
        <f t="shared" si="35"/>
        <v>0</v>
      </c>
      <c r="AD253" s="317">
        <f>IFERROR('1. Staff Posts and Salaries'!N252*(1+SUM(P253))*(1+SUM(U253))*(1+SUM(Z253))/12*'2. Annual Costs of Staff Posts'!AA253*'2. Annual Costs of Staff Posts'!AB253*K253,0)</f>
        <v>0</v>
      </c>
      <c r="AE253" s="318"/>
      <c r="AF253" s="314"/>
      <c r="AG253" s="315"/>
      <c r="AH253" s="316">
        <f t="shared" si="36"/>
        <v>0</v>
      </c>
      <c r="AI253" s="446">
        <f>IFERROR('1. Staff Posts and Salaries'!N252*(1+SUM(P253))*(1+SUM(U253))*(1+SUM(Z253))*(1+SUM(AE253))/12*'2. Annual Costs of Staff Posts'!AF253*'2. Annual Costs of Staff Posts'!AG253*K253,0)</f>
        <v>0</v>
      </c>
      <c r="AJ253" s="450">
        <f t="shared" si="37"/>
        <v>0</v>
      </c>
      <c r="AK253" s="448">
        <f t="shared" si="38"/>
        <v>0</v>
      </c>
      <c r="AL253" s="252"/>
    </row>
    <row r="254" spans="2:38" s="99" customFormat="1" x14ac:dyDescent="0.25">
      <c r="B254" s="109"/>
      <c r="C254" s="232" t="str">
        <f>IF('1. Staff Posts and Salaries'!C253="","",'1. Staff Posts and Salaries'!C253)</f>
        <v/>
      </c>
      <c r="D254" s="410" t="str">
        <f>IF('1. Staff Posts and Salaries'!D253="","",'1. Staff Posts and Salaries'!D253)</f>
        <v/>
      </c>
      <c r="E254" s="100" t="str">
        <f>IF('1. Staff Posts and Salaries'!E253="","",'1. Staff Posts and Salaries'!E253)</f>
        <v/>
      </c>
      <c r="F254" s="100" t="str">
        <f>IF('1. Staff Posts and Salaries'!F253="","",'1. Staff Posts and Salaries'!F253)</f>
        <v/>
      </c>
      <c r="G254" s="100" t="str">
        <f>IF('1. Staff Posts and Salaries'!G253="","",'1. Staff Posts and Salaries'!G253)</f>
        <v/>
      </c>
      <c r="H254" s="100" t="str">
        <f>IF('1. Staff Posts and Salaries'!H253="","",'1. Staff Posts and Salaries'!H253)</f>
        <v/>
      </c>
      <c r="I254" s="100" t="str">
        <f>IF('1. Staff Posts and Salaries'!I253="","",'1. Staff Posts and Salaries'!I253)</f>
        <v/>
      </c>
      <c r="J254" s="100" t="str">
        <f>IF('1. Staff Posts and Salaries'!J253="","",'1. Staff Posts and Salaries'!J253)</f>
        <v/>
      </c>
      <c r="K254" s="227">
        <f>IF('1. Staff Posts and Salaries'!O253="","",'1. Staff Posts and Salaries'!O253)</f>
        <v>1</v>
      </c>
      <c r="L254" s="314"/>
      <c r="M254" s="315"/>
      <c r="N254" s="316">
        <f t="shared" si="32"/>
        <v>0</v>
      </c>
      <c r="O254" s="317">
        <f>IFERROR('1. Staff Posts and Salaries'!N253/12*'2. Annual Costs of Staff Posts'!L254*'2. Annual Costs of Staff Posts'!M254*K254,0)</f>
        <v>0</v>
      </c>
      <c r="P254" s="318"/>
      <c r="Q254" s="314"/>
      <c r="R254" s="315"/>
      <c r="S254" s="316">
        <f t="shared" si="33"/>
        <v>0</v>
      </c>
      <c r="T254" s="317">
        <f>IFERROR('1. Staff Posts and Salaries'!N253*(1+SUM(P254))/12*'2. Annual Costs of Staff Posts'!Q254*'2. Annual Costs of Staff Posts'!R254*K254,0)</f>
        <v>0</v>
      </c>
      <c r="U254" s="318"/>
      <c r="V254" s="314"/>
      <c r="W254" s="315"/>
      <c r="X254" s="316">
        <f t="shared" si="34"/>
        <v>0</v>
      </c>
      <c r="Y254" s="317">
        <f>IFERROR('1. Staff Posts and Salaries'!N253*(1+SUM(P254))*(1+SUM(U254))/12*'2. Annual Costs of Staff Posts'!V254*'2. Annual Costs of Staff Posts'!W254*K254,0)</f>
        <v>0</v>
      </c>
      <c r="Z254" s="318"/>
      <c r="AA254" s="314"/>
      <c r="AB254" s="315"/>
      <c r="AC254" s="316">
        <f t="shared" si="35"/>
        <v>0</v>
      </c>
      <c r="AD254" s="317">
        <f>IFERROR('1. Staff Posts and Salaries'!N253*(1+SUM(P254))*(1+SUM(U254))*(1+SUM(Z254))/12*'2. Annual Costs of Staff Posts'!AA254*'2. Annual Costs of Staff Posts'!AB254*K254,0)</f>
        <v>0</v>
      </c>
      <c r="AE254" s="318"/>
      <c r="AF254" s="314"/>
      <c r="AG254" s="315"/>
      <c r="AH254" s="316">
        <f t="shared" si="36"/>
        <v>0</v>
      </c>
      <c r="AI254" s="446">
        <f>IFERROR('1. Staff Posts and Salaries'!N253*(1+SUM(P254))*(1+SUM(U254))*(1+SUM(Z254))*(1+SUM(AE254))/12*'2. Annual Costs of Staff Posts'!AF254*'2. Annual Costs of Staff Posts'!AG254*K254,0)</f>
        <v>0</v>
      </c>
      <c r="AJ254" s="450">
        <f t="shared" si="37"/>
        <v>0</v>
      </c>
      <c r="AK254" s="448">
        <f t="shared" si="38"/>
        <v>0</v>
      </c>
      <c r="AL254" s="252"/>
    </row>
    <row r="255" spans="2:38" s="99" customFormat="1" x14ac:dyDescent="0.25">
      <c r="B255" s="109"/>
      <c r="C255" s="232" t="str">
        <f>IF('1. Staff Posts and Salaries'!C254="","",'1. Staff Posts and Salaries'!C254)</f>
        <v/>
      </c>
      <c r="D255" s="410" t="str">
        <f>IF('1. Staff Posts and Salaries'!D254="","",'1. Staff Posts and Salaries'!D254)</f>
        <v/>
      </c>
      <c r="E255" s="100" t="str">
        <f>IF('1. Staff Posts and Salaries'!E254="","",'1. Staff Posts and Salaries'!E254)</f>
        <v/>
      </c>
      <c r="F255" s="100" t="str">
        <f>IF('1. Staff Posts and Salaries'!F254="","",'1. Staff Posts and Salaries'!F254)</f>
        <v/>
      </c>
      <c r="G255" s="100" t="str">
        <f>IF('1. Staff Posts and Salaries'!G254="","",'1. Staff Posts and Salaries'!G254)</f>
        <v/>
      </c>
      <c r="H255" s="100" t="str">
        <f>IF('1. Staff Posts and Salaries'!H254="","",'1. Staff Posts and Salaries'!H254)</f>
        <v/>
      </c>
      <c r="I255" s="100" t="str">
        <f>IF('1. Staff Posts and Salaries'!I254="","",'1. Staff Posts and Salaries'!I254)</f>
        <v/>
      </c>
      <c r="J255" s="100" t="str">
        <f>IF('1. Staff Posts and Salaries'!J254="","",'1. Staff Posts and Salaries'!J254)</f>
        <v/>
      </c>
      <c r="K255" s="227">
        <f>IF('1. Staff Posts and Salaries'!O254="","",'1. Staff Posts and Salaries'!O254)</f>
        <v>1</v>
      </c>
      <c r="L255" s="314"/>
      <c r="M255" s="315"/>
      <c r="N255" s="316">
        <f t="shared" si="32"/>
        <v>0</v>
      </c>
      <c r="O255" s="317">
        <f>IFERROR('1. Staff Posts and Salaries'!N254/12*'2. Annual Costs of Staff Posts'!L255*'2. Annual Costs of Staff Posts'!M255*K255,0)</f>
        <v>0</v>
      </c>
      <c r="P255" s="318"/>
      <c r="Q255" s="314"/>
      <c r="R255" s="315"/>
      <c r="S255" s="316">
        <f t="shared" si="33"/>
        <v>0</v>
      </c>
      <c r="T255" s="317">
        <f>IFERROR('1. Staff Posts and Salaries'!N254*(1+SUM(P255))/12*'2. Annual Costs of Staff Posts'!Q255*'2. Annual Costs of Staff Posts'!R255*K255,0)</f>
        <v>0</v>
      </c>
      <c r="U255" s="318"/>
      <c r="V255" s="314"/>
      <c r="W255" s="315"/>
      <c r="X255" s="316">
        <f t="shared" si="34"/>
        <v>0</v>
      </c>
      <c r="Y255" s="317">
        <f>IFERROR('1. Staff Posts and Salaries'!N254*(1+SUM(P255))*(1+SUM(U255))/12*'2. Annual Costs of Staff Posts'!V255*'2. Annual Costs of Staff Posts'!W255*K255,0)</f>
        <v>0</v>
      </c>
      <c r="Z255" s="318"/>
      <c r="AA255" s="314"/>
      <c r="AB255" s="315"/>
      <c r="AC255" s="316">
        <f t="shared" si="35"/>
        <v>0</v>
      </c>
      <c r="AD255" s="317">
        <f>IFERROR('1. Staff Posts and Salaries'!N254*(1+SUM(P255))*(1+SUM(U255))*(1+SUM(Z255))/12*'2. Annual Costs of Staff Posts'!AA255*'2. Annual Costs of Staff Posts'!AB255*K255,0)</f>
        <v>0</v>
      </c>
      <c r="AE255" s="318"/>
      <c r="AF255" s="314"/>
      <c r="AG255" s="315"/>
      <c r="AH255" s="316">
        <f t="shared" si="36"/>
        <v>0</v>
      </c>
      <c r="AI255" s="446">
        <f>IFERROR('1. Staff Posts and Salaries'!N254*(1+SUM(P255))*(1+SUM(U255))*(1+SUM(Z255))*(1+SUM(AE255))/12*'2. Annual Costs of Staff Posts'!AF255*'2. Annual Costs of Staff Posts'!AG255*K255,0)</f>
        <v>0</v>
      </c>
      <c r="AJ255" s="450">
        <f t="shared" si="37"/>
        <v>0</v>
      </c>
      <c r="AK255" s="448">
        <f t="shared" si="38"/>
        <v>0</v>
      </c>
      <c r="AL255" s="252"/>
    </row>
    <row r="256" spans="2:38" s="99" customFormat="1" x14ac:dyDescent="0.25">
      <c r="B256" s="109"/>
      <c r="C256" s="232" t="str">
        <f>IF('1. Staff Posts and Salaries'!C255="","",'1. Staff Posts and Salaries'!C255)</f>
        <v/>
      </c>
      <c r="D256" s="410" t="str">
        <f>IF('1. Staff Posts and Salaries'!D255="","",'1. Staff Posts and Salaries'!D255)</f>
        <v/>
      </c>
      <c r="E256" s="100" t="str">
        <f>IF('1. Staff Posts and Salaries'!E255="","",'1. Staff Posts and Salaries'!E255)</f>
        <v/>
      </c>
      <c r="F256" s="100" t="str">
        <f>IF('1. Staff Posts and Salaries'!F255="","",'1. Staff Posts and Salaries'!F255)</f>
        <v/>
      </c>
      <c r="G256" s="100" t="str">
        <f>IF('1. Staff Posts and Salaries'!G255="","",'1. Staff Posts and Salaries'!G255)</f>
        <v/>
      </c>
      <c r="H256" s="100" t="str">
        <f>IF('1. Staff Posts and Salaries'!H255="","",'1. Staff Posts and Salaries'!H255)</f>
        <v/>
      </c>
      <c r="I256" s="100" t="str">
        <f>IF('1. Staff Posts and Salaries'!I255="","",'1. Staff Posts and Salaries'!I255)</f>
        <v/>
      </c>
      <c r="J256" s="100" t="str">
        <f>IF('1. Staff Posts and Salaries'!J255="","",'1. Staff Posts and Salaries'!J255)</f>
        <v/>
      </c>
      <c r="K256" s="227">
        <f>IF('1. Staff Posts and Salaries'!O255="","",'1. Staff Posts and Salaries'!O255)</f>
        <v>1</v>
      </c>
      <c r="L256" s="314"/>
      <c r="M256" s="315"/>
      <c r="N256" s="316">
        <f t="shared" si="32"/>
        <v>0</v>
      </c>
      <c r="O256" s="317">
        <f>IFERROR('1. Staff Posts and Salaries'!N255/12*'2. Annual Costs of Staff Posts'!L256*'2. Annual Costs of Staff Posts'!M256*K256,0)</f>
        <v>0</v>
      </c>
      <c r="P256" s="318"/>
      <c r="Q256" s="314"/>
      <c r="R256" s="315"/>
      <c r="S256" s="316">
        <f t="shared" si="33"/>
        <v>0</v>
      </c>
      <c r="T256" s="317">
        <f>IFERROR('1. Staff Posts and Salaries'!N255*(1+SUM(P256))/12*'2. Annual Costs of Staff Posts'!Q256*'2. Annual Costs of Staff Posts'!R256*K256,0)</f>
        <v>0</v>
      </c>
      <c r="U256" s="318"/>
      <c r="V256" s="314"/>
      <c r="W256" s="315"/>
      <c r="X256" s="316">
        <f t="shared" si="34"/>
        <v>0</v>
      </c>
      <c r="Y256" s="317">
        <f>IFERROR('1. Staff Posts and Salaries'!N255*(1+SUM(P256))*(1+SUM(U256))/12*'2. Annual Costs of Staff Posts'!V256*'2. Annual Costs of Staff Posts'!W256*K256,0)</f>
        <v>0</v>
      </c>
      <c r="Z256" s="318"/>
      <c r="AA256" s="314"/>
      <c r="AB256" s="315"/>
      <c r="AC256" s="316">
        <f t="shared" si="35"/>
        <v>0</v>
      </c>
      <c r="AD256" s="317">
        <f>IFERROR('1. Staff Posts and Salaries'!N255*(1+SUM(P256))*(1+SUM(U256))*(1+SUM(Z256))/12*'2. Annual Costs of Staff Posts'!AA256*'2. Annual Costs of Staff Posts'!AB256*K256,0)</f>
        <v>0</v>
      </c>
      <c r="AE256" s="318"/>
      <c r="AF256" s="314"/>
      <c r="AG256" s="315"/>
      <c r="AH256" s="316">
        <f t="shared" si="36"/>
        <v>0</v>
      </c>
      <c r="AI256" s="446">
        <f>IFERROR('1. Staff Posts and Salaries'!N255*(1+SUM(P256))*(1+SUM(U256))*(1+SUM(Z256))*(1+SUM(AE256))/12*'2. Annual Costs of Staff Posts'!AF256*'2. Annual Costs of Staff Posts'!AG256*K256,0)</f>
        <v>0</v>
      </c>
      <c r="AJ256" s="450">
        <f t="shared" si="37"/>
        <v>0</v>
      </c>
      <c r="AK256" s="448">
        <f t="shared" si="38"/>
        <v>0</v>
      </c>
      <c r="AL256" s="252"/>
    </row>
    <row r="257" spans="2:38" s="99" customFormat="1" x14ac:dyDescent="0.25">
      <c r="B257" s="109"/>
      <c r="C257" s="232" t="str">
        <f>IF('1. Staff Posts and Salaries'!C256="","",'1. Staff Posts and Salaries'!C256)</f>
        <v/>
      </c>
      <c r="D257" s="410" t="str">
        <f>IF('1. Staff Posts and Salaries'!D256="","",'1. Staff Posts and Salaries'!D256)</f>
        <v/>
      </c>
      <c r="E257" s="100" t="str">
        <f>IF('1. Staff Posts and Salaries'!E256="","",'1. Staff Posts and Salaries'!E256)</f>
        <v/>
      </c>
      <c r="F257" s="100" t="str">
        <f>IF('1. Staff Posts and Salaries'!F256="","",'1. Staff Posts and Salaries'!F256)</f>
        <v/>
      </c>
      <c r="G257" s="100" t="str">
        <f>IF('1. Staff Posts and Salaries'!G256="","",'1. Staff Posts and Salaries'!G256)</f>
        <v/>
      </c>
      <c r="H257" s="100" t="str">
        <f>IF('1. Staff Posts and Salaries'!H256="","",'1. Staff Posts and Salaries'!H256)</f>
        <v/>
      </c>
      <c r="I257" s="100" t="str">
        <f>IF('1. Staff Posts and Salaries'!I256="","",'1. Staff Posts and Salaries'!I256)</f>
        <v/>
      </c>
      <c r="J257" s="100" t="str">
        <f>IF('1. Staff Posts and Salaries'!J256="","",'1. Staff Posts and Salaries'!J256)</f>
        <v/>
      </c>
      <c r="K257" s="227">
        <f>IF('1. Staff Posts and Salaries'!O256="","",'1. Staff Posts and Salaries'!O256)</f>
        <v>1</v>
      </c>
      <c r="L257" s="314"/>
      <c r="M257" s="315"/>
      <c r="N257" s="316">
        <f t="shared" si="32"/>
        <v>0</v>
      </c>
      <c r="O257" s="317">
        <f>IFERROR('1. Staff Posts and Salaries'!N256/12*'2. Annual Costs of Staff Posts'!L257*'2. Annual Costs of Staff Posts'!M257*K257,0)</f>
        <v>0</v>
      </c>
      <c r="P257" s="318"/>
      <c r="Q257" s="314"/>
      <c r="R257" s="315"/>
      <c r="S257" s="316">
        <f t="shared" si="33"/>
        <v>0</v>
      </c>
      <c r="T257" s="317">
        <f>IFERROR('1. Staff Posts and Salaries'!N256*(1+SUM(P257))/12*'2. Annual Costs of Staff Posts'!Q257*'2. Annual Costs of Staff Posts'!R257*K257,0)</f>
        <v>0</v>
      </c>
      <c r="U257" s="318"/>
      <c r="V257" s="314"/>
      <c r="W257" s="315"/>
      <c r="X257" s="316">
        <f t="shared" si="34"/>
        <v>0</v>
      </c>
      <c r="Y257" s="317">
        <f>IFERROR('1. Staff Posts and Salaries'!N256*(1+SUM(P257))*(1+SUM(U257))/12*'2. Annual Costs of Staff Posts'!V257*'2. Annual Costs of Staff Posts'!W257*K257,0)</f>
        <v>0</v>
      </c>
      <c r="Z257" s="318"/>
      <c r="AA257" s="314"/>
      <c r="AB257" s="315"/>
      <c r="AC257" s="316">
        <f t="shared" si="35"/>
        <v>0</v>
      </c>
      <c r="AD257" s="317">
        <f>IFERROR('1. Staff Posts and Salaries'!N256*(1+SUM(P257))*(1+SUM(U257))*(1+SUM(Z257))/12*'2. Annual Costs of Staff Posts'!AA257*'2. Annual Costs of Staff Posts'!AB257*K257,0)</f>
        <v>0</v>
      </c>
      <c r="AE257" s="318"/>
      <c r="AF257" s="314"/>
      <c r="AG257" s="315"/>
      <c r="AH257" s="316">
        <f t="shared" si="36"/>
        <v>0</v>
      </c>
      <c r="AI257" s="446">
        <f>IFERROR('1. Staff Posts and Salaries'!N256*(1+SUM(P257))*(1+SUM(U257))*(1+SUM(Z257))*(1+SUM(AE257))/12*'2. Annual Costs of Staff Posts'!AF257*'2. Annual Costs of Staff Posts'!AG257*K257,0)</f>
        <v>0</v>
      </c>
      <c r="AJ257" s="450">
        <f t="shared" si="37"/>
        <v>0</v>
      </c>
      <c r="AK257" s="448">
        <f t="shared" si="38"/>
        <v>0</v>
      </c>
      <c r="AL257" s="252"/>
    </row>
    <row r="258" spans="2:38" s="99" customFormat="1" x14ac:dyDescent="0.25">
      <c r="B258" s="109"/>
      <c r="C258" s="232" t="str">
        <f>IF('1. Staff Posts and Salaries'!C257="","",'1. Staff Posts and Salaries'!C257)</f>
        <v/>
      </c>
      <c r="D258" s="410" t="str">
        <f>IF('1. Staff Posts and Salaries'!D257="","",'1. Staff Posts and Salaries'!D257)</f>
        <v/>
      </c>
      <c r="E258" s="100" t="str">
        <f>IF('1. Staff Posts and Salaries'!E257="","",'1. Staff Posts and Salaries'!E257)</f>
        <v/>
      </c>
      <c r="F258" s="100" t="str">
        <f>IF('1. Staff Posts and Salaries'!F257="","",'1. Staff Posts and Salaries'!F257)</f>
        <v/>
      </c>
      <c r="G258" s="100" t="str">
        <f>IF('1. Staff Posts and Salaries'!G257="","",'1. Staff Posts and Salaries'!G257)</f>
        <v/>
      </c>
      <c r="H258" s="100" t="str">
        <f>IF('1. Staff Posts and Salaries'!H257="","",'1. Staff Posts and Salaries'!H257)</f>
        <v/>
      </c>
      <c r="I258" s="100" t="str">
        <f>IF('1. Staff Posts and Salaries'!I257="","",'1. Staff Posts and Salaries'!I257)</f>
        <v/>
      </c>
      <c r="J258" s="100" t="str">
        <f>IF('1. Staff Posts and Salaries'!J257="","",'1. Staff Posts and Salaries'!J257)</f>
        <v/>
      </c>
      <c r="K258" s="227">
        <f>IF('1. Staff Posts and Salaries'!O257="","",'1. Staff Posts and Salaries'!O257)</f>
        <v>1</v>
      </c>
      <c r="L258" s="314"/>
      <c r="M258" s="315"/>
      <c r="N258" s="316">
        <f t="shared" si="32"/>
        <v>0</v>
      </c>
      <c r="O258" s="317">
        <f>IFERROR('1. Staff Posts and Salaries'!N257/12*'2. Annual Costs of Staff Posts'!L258*'2. Annual Costs of Staff Posts'!M258*K258,0)</f>
        <v>0</v>
      </c>
      <c r="P258" s="318"/>
      <c r="Q258" s="314"/>
      <c r="R258" s="315"/>
      <c r="S258" s="316">
        <f t="shared" si="33"/>
        <v>0</v>
      </c>
      <c r="T258" s="317">
        <f>IFERROR('1. Staff Posts and Salaries'!N257*(1+SUM(P258))/12*'2. Annual Costs of Staff Posts'!Q258*'2. Annual Costs of Staff Posts'!R258*K258,0)</f>
        <v>0</v>
      </c>
      <c r="U258" s="318"/>
      <c r="V258" s="314"/>
      <c r="W258" s="315"/>
      <c r="X258" s="316">
        <f t="shared" si="34"/>
        <v>0</v>
      </c>
      <c r="Y258" s="317">
        <f>IFERROR('1. Staff Posts and Salaries'!N257*(1+SUM(P258))*(1+SUM(U258))/12*'2. Annual Costs of Staff Posts'!V258*'2. Annual Costs of Staff Posts'!W258*K258,0)</f>
        <v>0</v>
      </c>
      <c r="Z258" s="318"/>
      <c r="AA258" s="314"/>
      <c r="AB258" s="315"/>
      <c r="AC258" s="316">
        <f t="shared" si="35"/>
        <v>0</v>
      </c>
      <c r="AD258" s="317">
        <f>IFERROR('1. Staff Posts and Salaries'!N257*(1+SUM(P258))*(1+SUM(U258))*(1+SUM(Z258))/12*'2. Annual Costs of Staff Posts'!AA258*'2. Annual Costs of Staff Posts'!AB258*K258,0)</f>
        <v>0</v>
      </c>
      <c r="AE258" s="318"/>
      <c r="AF258" s="314"/>
      <c r="AG258" s="315"/>
      <c r="AH258" s="316">
        <f t="shared" si="36"/>
        <v>0</v>
      </c>
      <c r="AI258" s="446">
        <f>IFERROR('1. Staff Posts and Salaries'!N257*(1+SUM(P258))*(1+SUM(U258))*(1+SUM(Z258))*(1+SUM(AE258))/12*'2. Annual Costs of Staff Posts'!AF258*'2. Annual Costs of Staff Posts'!AG258*K258,0)</f>
        <v>0</v>
      </c>
      <c r="AJ258" s="450">
        <f t="shared" si="37"/>
        <v>0</v>
      </c>
      <c r="AK258" s="448">
        <f t="shared" si="38"/>
        <v>0</v>
      </c>
      <c r="AL258" s="252"/>
    </row>
    <row r="259" spans="2:38" s="99" customFormat="1" x14ac:dyDescent="0.25">
      <c r="B259" s="109"/>
      <c r="C259" s="232" t="str">
        <f>IF('1. Staff Posts and Salaries'!C258="","",'1. Staff Posts and Salaries'!C258)</f>
        <v/>
      </c>
      <c r="D259" s="410" t="str">
        <f>IF('1. Staff Posts and Salaries'!D258="","",'1. Staff Posts and Salaries'!D258)</f>
        <v/>
      </c>
      <c r="E259" s="100" t="str">
        <f>IF('1. Staff Posts and Salaries'!E258="","",'1. Staff Posts and Salaries'!E258)</f>
        <v/>
      </c>
      <c r="F259" s="100" t="str">
        <f>IF('1. Staff Posts and Salaries'!F258="","",'1. Staff Posts and Salaries'!F258)</f>
        <v/>
      </c>
      <c r="G259" s="100" t="str">
        <f>IF('1. Staff Posts and Salaries'!G258="","",'1. Staff Posts and Salaries'!G258)</f>
        <v/>
      </c>
      <c r="H259" s="100" t="str">
        <f>IF('1. Staff Posts and Salaries'!H258="","",'1. Staff Posts and Salaries'!H258)</f>
        <v/>
      </c>
      <c r="I259" s="100" t="str">
        <f>IF('1. Staff Posts and Salaries'!I258="","",'1. Staff Posts and Salaries'!I258)</f>
        <v/>
      </c>
      <c r="J259" s="100" t="str">
        <f>IF('1. Staff Posts and Salaries'!J258="","",'1. Staff Posts and Salaries'!J258)</f>
        <v/>
      </c>
      <c r="K259" s="227">
        <f>IF('1. Staff Posts and Salaries'!O258="","",'1. Staff Posts and Salaries'!O258)</f>
        <v>1</v>
      </c>
      <c r="L259" s="314"/>
      <c r="M259" s="315"/>
      <c r="N259" s="316">
        <f t="shared" si="32"/>
        <v>0</v>
      </c>
      <c r="O259" s="317">
        <f>IFERROR('1. Staff Posts and Salaries'!N258/12*'2. Annual Costs of Staff Posts'!L259*'2. Annual Costs of Staff Posts'!M259*K259,0)</f>
        <v>0</v>
      </c>
      <c r="P259" s="318"/>
      <c r="Q259" s="314"/>
      <c r="R259" s="315"/>
      <c r="S259" s="316">
        <f t="shared" si="33"/>
        <v>0</v>
      </c>
      <c r="T259" s="317">
        <f>IFERROR('1. Staff Posts and Salaries'!N258*(1+SUM(P259))/12*'2. Annual Costs of Staff Posts'!Q259*'2. Annual Costs of Staff Posts'!R259*K259,0)</f>
        <v>0</v>
      </c>
      <c r="U259" s="318"/>
      <c r="V259" s="314"/>
      <c r="W259" s="315"/>
      <c r="X259" s="316">
        <f t="shared" si="34"/>
        <v>0</v>
      </c>
      <c r="Y259" s="317">
        <f>IFERROR('1. Staff Posts and Salaries'!N258*(1+SUM(P259))*(1+SUM(U259))/12*'2. Annual Costs of Staff Posts'!V259*'2. Annual Costs of Staff Posts'!W259*K259,0)</f>
        <v>0</v>
      </c>
      <c r="Z259" s="318"/>
      <c r="AA259" s="314"/>
      <c r="AB259" s="315"/>
      <c r="AC259" s="316">
        <f t="shared" si="35"/>
        <v>0</v>
      </c>
      <c r="AD259" s="317">
        <f>IFERROR('1. Staff Posts and Salaries'!N258*(1+SUM(P259))*(1+SUM(U259))*(1+SUM(Z259))/12*'2. Annual Costs of Staff Posts'!AA259*'2. Annual Costs of Staff Posts'!AB259*K259,0)</f>
        <v>0</v>
      </c>
      <c r="AE259" s="318"/>
      <c r="AF259" s="314"/>
      <c r="AG259" s="315"/>
      <c r="AH259" s="316">
        <f t="shared" si="36"/>
        <v>0</v>
      </c>
      <c r="AI259" s="446">
        <f>IFERROR('1. Staff Posts and Salaries'!N258*(1+SUM(P259))*(1+SUM(U259))*(1+SUM(Z259))*(1+SUM(AE259))/12*'2. Annual Costs of Staff Posts'!AF259*'2. Annual Costs of Staff Posts'!AG259*K259,0)</f>
        <v>0</v>
      </c>
      <c r="AJ259" s="450">
        <f t="shared" si="37"/>
        <v>0</v>
      </c>
      <c r="AK259" s="448">
        <f t="shared" si="38"/>
        <v>0</v>
      </c>
      <c r="AL259" s="252"/>
    </row>
    <row r="260" spans="2:38" s="99" customFormat="1" x14ac:dyDescent="0.25">
      <c r="B260" s="109"/>
      <c r="C260" s="232" t="str">
        <f>IF('1. Staff Posts and Salaries'!C259="","",'1. Staff Posts and Salaries'!C259)</f>
        <v/>
      </c>
      <c r="D260" s="410" t="str">
        <f>IF('1. Staff Posts and Salaries'!D259="","",'1. Staff Posts and Salaries'!D259)</f>
        <v/>
      </c>
      <c r="E260" s="100" t="str">
        <f>IF('1. Staff Posts and Salaries'!E259="","",'1. Staff Posts and Salaries'!E259)</f>
        <v/>
      </c>
      <c r="F260" s="100" t="str">
        <f>IF('1. Staff Posts and Salaries'!F259="","",'1. Staff Posts and Salaries'!F259)</f>
        <v/>
      </c>
      <c r="G260" s="100" t="str">
        <f>IF('1. Staff Posts and Salaries'!G259="","",'1. Staff Posts and Salaries'!G259)</f>
        <v/>
      </c>
      <c r="H260" s="100" t="str">
        <f>IF('1. Staff Posts and Salaries'!H259="","",'1. Staff Posts and Salaries'!H259)</f>
        <v/>
      </c>
      <c r="I260" s="100" t="str">
        <f>IF('1. Staff Posts and Salaries'!I259="","",'1. Staff Posts and Salaries'!I259)</f>
        <v/>
      </c>
      <c r="J260" s="100" t="str">
        <f>IF('1. Staff Posts and Salaries'!J259="","",'1. Staff Posts and Salaries'!J259)</f>
        <v/>
      </c>
      <c r="K260" s="227">
        <f>IF('1. Staff Posts and Salaries'!O259="","",'1. Staff Posts and Salaries'!O259)</f>
        <v>1</v>
      </c>
      <c r="L260" s="314"/>
      <c r="M260" s="315"/>
      <c r="N260" s="316">
        <f t="shared" si="32"/>
        <v>0</v>
      </c>
      <c r="O260" s="317">
        <f>IFERROR('1. Staff Posts and Salaries'!N259/12*'2. Annual Costs of Staff Posts'!L260*'2. Annual Costs of Staff Posts'!M260*K260,0)</f>
        <v>0</v>
      </c>
      <c r="P260" s="318"/>
      <c r="Q260" s="314"/>
      <c r="R260" s="315"/>
      <c r="S260" s="316">
        <f t="shared" si="33"/>
        <v>0</v>
      </c>
      <c r="T260" s="317">
        <f>IFERROR('1. Staff Posts and Salaries'!N259*(1+SUM(P260))/12*'2. Annual Costs of Staff Posts'!Q260*'2. Annual Costs of Staff Posts'!R260*K260,0)</f>
        <v>0</v>
      </c>
      <c r="U260" s="318"/>
      <c r="V260" s="314"/>
      <c r="W260" s="315"/>
      <c r="X260" s="316">
        <f t="shared" si="34"/>
        <v>0</v>
      </c>
      <c r="Y260" s="317">
        <f>IFERROR('1. Staff Posts and Salaries'!N259*(1+SUM(P260))*(1+SUM(U260))/12*'2. Annual Costs of Staff Posts'!V260*'2. Annual Costs of Staff Posts'!W260*K260,0)</f>
        <v>0</v>
      </c>
      <c r="Z260" s="318"/>
      <c r="AA260" s="314"/>
      <c r="AB260" s="315"/>
      <c r="AC260" s="316">
        <f t="shared" si="35"/>
        <v>0</v>
      </c>
      <c r="AD260" s="317">
        <f>IFERROR('1. Staff Posts and Salaries'!N259*(1+SUM(P260))*(1+SUM(U260))*(1+SUM(Z260))/12*'2. Annual Costs of Staff Posts'!AA260*'2. Annual Costs of Staff Posts'!AB260*K260,0)</f>
        <v>0</v>
      </c>
      <c r="AE260" s="318"/>
      <c r="AF260" s="314"/>
      <c r="AG260" s="315"/>
      <c r="AH260" s="316">
        <f t="shared" si="36"/>
        <v>0</v>
      </c>
      <c r="AI260" s="446">
        <f>IFERROR('1. Staff Posts and Salaries'!N259*(1+SUM(P260))*(1+SUM(U260))*(1+SUM(Z260))*(1+SUM(AE260))/12*'2. Annual Costs of Staff Posts'!AF260*'2. Annual Costs of Staff Posts'!AG260*K260,0)</f>
        <v>0</v>
      </c>
      <c r="AJ260" s="450">
        <f t="shared" si="37"/>
        <v>0</v>
      </c>
      <c r="AK260" s="448">
        <f t="shared" si="38"/>
        <v>0</v>
      </c>
      <c r="AL260" s="252"/>
    </row>
    <row r="261" spans="2:38" s="99" customFormat="1" x14ac:dyDescent="0.25">
      <c r="B261" s="109"/>
      <c r="C261" s="232" t="str">
        <f>IF('1. Staff Posts and Salaries'!C260="","",'1. Staff Posts and Salaries'!C260)</f>
        <v/>
      </c>
      <c r="D261" s="410" t="str">
        <f>IF('1. Staff Posts and Salaries'!D260="","",'1. Staff Posts and Salaries'!D260)</f>
        <v/>
      </c>
      <c r="E261" s="100" t="str">
        <f>IF('1. Staff Posts and Salaries'!E260="","",'1. Staff Posts and Salaries'!E260)</f>
        <v/>
      </c>
      <c r="F261" s="100" t="str">
        <f>IF('1. Staff Posts and Salaries'!F260="","",'1. Staff Posts and Salaries'!F260)</f>
        <v/>
      </c>
      <c r="G261" s="100" t="str">
        <f>IF('1. Staff Posts and Salaries'!G260="","",'1. Staff Posts and Salaries'!G260)</f>
        <v/>
      </c>
      <c r="H261" s="100" t="str">
        <f>IF('1. Staff Posts and Salaries'!H260="","",'1. Staff Posts and Salaries'!H260)</f>
        <v/>
      </c>
      <c r="I261" s="100" t="str">
        <f>IF('1. Staff Posts and Salaries'!I260="","",'1. Staff Posts and Salaries'!I260)</f>
        <v/>
      </c>
      <c r="J261" s="100" t="str">
        <f>IF('1. Staff Posts and Salaries'!J260="","",'1. Staff Posts and Salaries'!J260)</f>
        <v/>
      </c>
      <c r="K261" s="227">
        <f>IF('1. Staff Posts and Salaries'!O260="","",'1. Staff Posts and Salaries'!O260)</f>
        <v>1</v>
      </c>
      <c r="L261" s="314"/>
      <c r="M261" s="315"/>
      <c r="N261" s="316">
        <f t="shared" si="32"/>
        <v>0</v>
      </c>
      <c r="O261" s="317">
        <f>IFERROR('1. Staff Posts and Salaries'!N260/12*'2. Annual Costs of Staff Posts'!L261*'2. Annual Costs of Staff Posts'!M261*K261,0)</f>
        <v>0</v>
      </c>
      <c r="P261" s="318"/>
      <c r="Q261" s="314"/>
      <c r="R261" s="315"/>
      <c r="S261" s="316">
        <f t="shared" si="33"/>
        <v>0</v>
      </c>
      <c r="T261" s="317">
        <f>IFERROR('1. Staff Posts and Salaries'!N260*(1+SUM(P261))/12*'2. Annual Costs of Staff Posts'!Q261*'2. Annual Costs of Staff Posts'!R261*K261,0)</f>
        <v>0</v>
      </c>
      <c r="U261" s="318"/>
      <c r="V261" s="314"/>
      <c r="W261" s="315"/>
      <c r="X261" s="316">
        <f t="shared" si="34"/>
        <v>0</v>
      </c>
      <c r="Y261" s="317">
        <f>IFERROR('1. Staff Posts and Salaries'!N260*(1+SUM(P261))*(1+SUM(U261))/12*'2. Annual Costs of Staff Posts'!V261*'2. Annual Costs of Staff Posts'!W261*K261,0)</f>
        <v>0</v>
      </c>
      <c r="Z261" s="318"/>
      <c r="AA261" s="314"/>
      <c r="AB261" s="315"/>
      <c r="AC261" s="316">
        <f t="shared" si="35"/>
        <v>0</v>
      </c>
      <c r="AD261" s="317">
        <f>IFERROR('1. Staff Posts and Salaries'!N260*(1+SUM(P261))*(1+SUM(U261))*(1+SUM(Z261))/12*'2. Annual Costs of Staff Posts'!AA261*'2. Annual Costs of Staff Posts'!AB261*K261,0)</f>
        <v>0</v>
      </c>
      <c r="AE261" s="318"/>
      <c r="AF261" s="314"/>
      <c r="AG261" s="315"/>
      <c r="AH261" s="316">
        <f t="shared" si="36"/>
        <v>0</v>
      </c>
      <c r="AI261" s="446">
        <f>IFERROR('1. Staff Posts and Salaries'!N260*(1+SUM(P261))*(1+SUM(U261))*(1+SUM(Z261))*(1+SUM(AE261))/12*'2. Annual Costs of Staff Posts'!AF261*'2. Annual Costs of Staff Posts'!AG261*K261,0)</f>
        <v>0</v>
      </c>
      <c r="AJ261" s="450">
        <f t="shared" si="37"/>
        <v>0</v>
      </c>
      <c r="AK261" s="448">
        <f t="shared" si="38"/>
        <v>0</v>
      </c>
      <c r="AL261" s="252"/>
    </row>
    <row r="262" spans="2:38" s="99" customFormat="1" x14ac:dyDescent="0.25">
      <c r="B262" s="109"/>
      <c r="C262" s="232" t="str">
        <f>IF('1. Staff Posts and Salaries'!C261="","",'1. Staff Posts and Salaries'!C261)</f>
        <v/>
      </c>
      <c r="D262" s="410" t="str">
        <f>IF('1. Staff Posts and Salaries'!D261="","",'1. Staff Posts and Salaries'!D261)</f>
        <v/>
      </c>
      <c r="E262" s="100" t="str">
        <f>IF('1. Staff Posts and Salaries'!E261="","",'1. Staff Posts and Salaries'!E261)</f>
        <v/>
      </c>
      <c r="F262" s="100" t="str">
        <f>IF('1. Staff Posts and Salaries'!F261="","",'1. Staff Posts and Salaries'!F261)</f>
        <v/>
      </c>
      <c r="G262" s="100" t="str">
        <f>IF('1. Staff Posts and Salaries'!G261="","",'1. Staff Posts and Salaries'!G261)</f>
        <v/>
      </c>
      <c r="H262" s="100" t="str">
        <f>IF('1. Staff Posts and Salaries'!H261="","",'1. Staff Posts and Salaries'!H261)</f>
        <v/>
      </c>
      <c r="I262" s="100" t="str">
        <f>IF('1. Staff Posts and Salaries'!I261="","",'1. Staff Posts and Salaries'!I261)</f>
        <v/>
      </c>
      <c r="J262" s="100" t="str">
        <f>IF('1. Staff Posts and Salaries'!J261="","",'1. Staff Posts and Salaries'!J261)</f>
        <v/>
      </c>
      <c r="K262" s="227">
        <f>IF('1. Staff Posts and Salaries'!O261="","",'1. Staff Posts and Salaries'!O261)</f>
        <v>1</v>
      </c>
      <c r="L262" s="314"/>
      <c r="M262" s="315"/>
      <c r="N262" s="316">
        <f t="shared" si="32"/>
        <v>0</v>
      </c>
      <c r="O262" s="317">
        <f>IFERROR('1. Staff Posts and Salaries'!N261/12*'2. Annual Costs of Staff Posts'!L262*'2. Annual Costs of Staff Posts'!M262*K262,0)</f>
        <v>0</v>
      </c>
      <c r="P262" s="318"/>
      <c r="Q262" s="314"/>
      <c r="R262" s="315"/>
      <c r="S262" s="316">
        <f t="shared" si="33"/>
        <v>0</v>
      </c>
      <c r="T262" s="317">
        <f>IFERROR('1. Staff Posts and Salaries'!N261*(1+SUM(P262))/12*'2. Annual Costs of Staff Posts'!Q262*'2. Annual Costs of Staff Posts'!R262*K262,0)</f>
        <v>0</v>
      </c>
      <c r="U262" s="318"/>
      <c r="V262" s="314"/>
      <c r="W262" s="315"/>
      <c r="X262" s="316">
        <f t="shared" si="34"/>
        <v>0</v>
      </c>
      <c r="Y262" s="317">
        <f>IFERROR('1. Staff Posts and Salaries'!N261*(1+SUM(P262))*(1+SUM(U262))/12*'2. Annual Costs of Staff Posts'!V262*'2. Annual Costs of Staff Posts'!W262*K262,0)</f>
        <v>0</v>
      </c>
      <c r="Z262" s="318"/>
      <c r="AA262" s="314"/>
      <c r="AB262" s="315"/>
      <c r="AC262" s="316">
        <f t="shared" si="35"/>
        <v>0</v>
      </c>
      <c r="AD262" s="317">
        <f>IFERROR('1. Staff Posts and Salaries'!N261*(1+SUM(P262))*(1+SUM(U262))*(1+SUM(Z262))/12*'2. Annual Costs of Staff Posts'!AA262*'2. Annual Costs of Staff Posts'!AB262*K262,0)</f>
        <v>0</v>
      </c>
      <c r="AE262" s="318"/>
      <c r="AF262" s="314"/>
      <c r="AG262" s="315"/>
      <c r="AH262" s="316">
        <f t="shared" si="36"/>
        <v>0</v>
      </c>
      <c r="AI262" s="446">
        <f>IFERROR('1. Staff Posts and Salaries'!N261*(1+SUM(P262))*(1+SUM(U262))*(1+SUM(Z262))*(1+SUM(AE262))/12*'2. Annual Costs of Staff Posts'!AF262*'2. Annual Costs of Staff Posts'!AG262*K262,0)</f>
        <v>0</v>
      </c>
      <c r="AJ262" s="450">
        <f t="shared" si="37"/>
        <v>0</v>
      </c>
      <c r="AK262" s="448">
        <f t="shared" si="38"/>
        <v>0</v>
      </c>
      <c r="AL262" s="252"/>
    </row>
    <row r="263" spans="2:38" s="99" customFormat="1" x14ac:dyDescent="0.25">
      <c r="B263" s="109"/>
      <c r="C263" s="232" t="str">
        <f>IF('1. Staff Posts and Salaries'!C262="","",'1. Staff Posts and Salaries'!C262)</f>
        <v/>
      </c>
      <c r="D263" s="410" t="str">
        <f>IF('1. Staff Posts and Salaries'!D262="","",'1. Staff Posts and Salaries'!D262)</f>
        <v/>
      </c>
      <c r="E263" s="100" t="str">
        <f>IF('1. Staff Posts and Salaries'!E262="","",'1. Staff Posts and Salaries'!E262)</f>
        <v/>
      </c>
      <c r="F263" s="100" t="str">
        <f>IF('1. Staff Posts and Salaries'!F262="","",'1. Staff Posts and Salaries'!F262)</f>
        <v/>
      </c>
      <c r="G263" s="100" t="str">
        <f>IF('1. Staff Posts and Salaries'!G262="","",'1. Staff Posts and Salaries'!G262)</f>
        <v/>
      </c>
      <c r="H263" s="100" t="str">
        <f>IF('1. Staff Posts and Salaries'!H262="","",'1. Staff Posts and Salaries'!H262)</f>
        <v/>
      </c>
      <c r="I263" s="100" t="str">
        <f>IF('1. Staff Posts and Salaries'!I262="","",'1. Staff Posts and Salaries'!I262)</f>
        <v/>
      </c>
      <c r="J263" s="100" t="str">
        <f>IF('1. Staff Posts and Salaries'!J262="","",'1. Staff Posts and Salaries'!J262)</f>
        <v/>
      </c>
      <c r="K263" s="227">
        <f>IF('1. Staff Posts and Salaries'!O262="","",'1. Staff Posts and Salaries'!O262)</f>
        <v>1</v>
      </c>
      <c r="L263" s="314"/>
      <c r="M263" s="315"/>
      <c r="N263" s="316">
        <f t="shared" si="32"/>
        <v>0</v>
      </c>
      <c r="O263" s="317">
        <f>IFERROR('1. Staff Posts and Salaries'!N262/12*'2. Annual Costs of Staff Posts'!L263*'2. Annual Costs of Staff Posts'!M263*K263,0)</f>
        <v>0</v>
      </c>
      <c r="P263" s="318"/>
      <c r="Q263" s="314"/>
      <c r="R263" s="315"/>
      <c r="S263" s="316">
        <f t="shared" si="33"/>
        <v>0</v>
      </c>
      <c r="T263" s="317">
        <f>IFERROR('1. Staff Posts and Salaries'!N262*(1+SUM(P263))/12*'2. Annual Costs of Staff Posts'!Q263*'2. Annual Costs of Staff Posts'!R263*K263,0)</f>
        <v>0</v>
      </c>
      <c r="U263" s="318"/>
      <c r="V263" s="314"/>
      <c r="W263" s="315"/>
      <c r="X263" s="316">
        <f t="shared" si="34"/>
        <v>0</v>
      </c>
      <c r="Y263" s="317">
        <f>IFERROR('1. Staff Posts and Salaries'!N262*(1+SUM(P263))*(1+SUM(U263))/12*'2. Annual Costs of Staff Posts'!V263*'2. Annual Costs of Staff Posts'!W263*K263,0)</f>
        <v>0</v>
      </c>
      <c r="Z263" s="318"/>
      <c r="AA263" s="314"/>
      <c r="AB263" s="315"/>
      <c r="AC263" s="316">
        <f t="shared" si="35"/>
        <v>0</v>
      </c>
      <c r="AD263" s="317">
        <f>IFERROR('1. Staff Posts and Salaries'!N262*(1+SUM(P263))*(1+SUM(U263))*(1+SUM(Z263))/12*'2. Annual Costs of Staff Posts'!AA263*'2. Annual Costs of Staff Posts'!AB263*K263,0)</f>
        <v>0</v>
      </c>
      <c r="AE263" s="318"/>
      <c r="AF263" s="314"/>
      <c r="AG263" s="315"/>
      <c r="AH263" s="316">
        <f t="shared" si="36"/>
        <v>0</v>
      </c>
      <c r="AI263" s="446">
        <f>IFERROR('1. Staff Posts and Salaries'!N262*(1+SUM(P263))*(1+SUM(U263))*(1+SUM(Z263))*(1+SUM(AE263))/12*'2. Annual Costs of Staff Posts'!AF263*'2. Annual Costs of Staff Posts'!AG263*K263,0)</f>
        <v>0</v>
      </c>
      <c r="AJ263" s="450">
        <f t="shared" si="37"/>
        <v>0</v>
      </c>
      <c r="AK263" s="448">
        <f t="shared" si="38"/>
        <v>0</v>
      </c>
      <c r="AL263" s="252"/>
    </row>
    <row r="264" spans="2:38" s="99" customFormat="1" x14ac:dyDescent="0.25">
      <c r="B264" s="109"/>
      <c r="C264" s="232" t="str">
        <f>IF('1. Staff Posts and Salaries'!C263="","",'1. Staff Posts and Salaries'!C263)</f>
        <v/>
      </c>
      <c r="D264" s="410" t="str">
        <f>IF('1. Staff Posts and Salaries'!D263="","",'1. Staff Posts and Salaries'!D263)</f>
        <v/>
      </c>
      <c r="E264" s="100" t="str">
        <f>IF('1. Staff Posts and Salaries'!E263="","",'1. Staff Posts and Salaries'!E263)</f>
        <v/>
      </c>
      <c r="F264" s="100" t="str">
        <f>IF('1. Staff Posts and Salaries'!F263="","",'1. Staff Posts and Salaries'!F263)</f>
        <v/>
      </c>
      <c r="G264" s="100" t="str">
        <f>IF('1. Staff Posts and Salaries'!G263="","",'1. Staff Posts and Salaries'!G263)</f>
        <v/>
      </c>
      <c r="H264" s="100" t="str">
        <f>IF('1. Staff Posts and Salaries'!H263="","",'1. Staff Posts and Salaries'!H263)</f>
        <v/>
      </c>
      <c r="I264" s="100" t="str">
        <f>IF('1. Staff Posts and Salaries'!I263="","",'1. Staff Posts and Salaries'!I263)</f>
        <v/>
      </c>
      <c r="J264" s="100" t="str">
        <f>IF('1. Staff Posts and Salaries'!J263="","",'1. Staff Posts and Salaries'!J263)</f>
        <v/>
      </c>
      <c r="K264" s="227">
        <f>IF('1. Staff Posts and Salaries'!O263="","",'1. Staff Posts and Salaries'!O263)</f>
        <v>1</v>
      </c>
      <c r="L264" s="314"/>
      <c r="M264" s="315"/>
      <c r="N264" s="316">
        <f t="shared" si="32"/>
        <v>0</v>
      </c>
      <c r="O264" s="317">
        <f>IFERROR('1. Staff Posts and Salaries'!N263/12*'2. Annual Costs of Staff Posts'!L264*'2. Annual Costs of Staff Posts'!M264*K264,0)</f>
        <v>0</v>
      </c>
      <c r="P264" s="318"/>
      <c r="Q264" s="314"/>
      <c r="R264" s="315"/>
      <c r="S264" s="316">
        <f t="shared" si="33"/>
        <v>0</v>
      </c>
      <c r="T264" s="317">
        <f>IFERROR('1. Staff Posts and Salaries'!N263*(1+SUM(P264))/12*'2. Annual Costs of Staff Posts'!Q264*'2. Annual Costs of Staff Posts'!R264*K264,0)</f>
        <v>0</v>
      </c>
      <c r="U264" s="318"/>
      <c r="V264" s="314"/>
      <c r="W264" s="315"/>
      <c r="X264" s="316">
        <f t="shared" si="34"/>
        <v>0</v>
      </c>
      <c r="Y264" s="317">
        <f>IFERROR('1. Staff Posts and Salaries'!N263*(1+SUM(P264))*(1+SUM(U264))/12*'2. Annual Costs of Staff Posts'!V264*'2. Annual Costs of Staff Posts'!W264*K264,0)</f>
        <v>0</v>
      </c>
      <c r="Z264" s="318"/>
      <c r="AA264" s="314"/>
      <c r="AB264" s="315"/>
      <c r="AC264" s="316">
        <f t="shared" si="35"/>
        <v>0</v>
      </c>
      <c r="AD264" s="317">
        <f>IFERROR('1. Staff Posts and Salaries'!N263*(1+SUM(P264))*(1+SUM(U264))*(1+SUM(Z264))/12*'2. Annual Costs of Staff Posts'!AA264*'2. Annual Costs of Staff Posts'!AB264*K264,0)</f>
        <v>0</v>
      </c>
      <c r="AE264" s="318"/>
      <c r="AF264" s="314"/>
      <c r="AG264" s="315"/>
      <c r="AH264" s="316">
        <f t="shared" si="36"/>
        <v>0</v>
      </c>
      <c r="AI264" s="446">
        <f>IFERROR('1. Staff Posts and Salaries'!N263*(1+SUM(P264))*(1+SUM(U264))*(1+SUM(Z264))*(1+SUM(AE264))/12*'2. Annual Costs of Staff Posts'!AF264*'2. Annual Costs of Staff Posts'!AG264*K264,0)</f>
        <v>0</v>
      </c>
      <c r="AJ264" s="450">
        <f t="shared" si="37"/>
        <v>0</v>
      </c>
      <c r="AK264" s="448">
        <f t="shared" si="38"/>
        <v>0</v>
      </c>
      <c r="AL264" s="252"/>
    </row>
    <row r="265" spans="2:38" s="99" customFormat="1" x14ac:dyDescent="0.25">
      <c r="B265" s="109"/>
      <c r="C265" s="232" t="str">
        <f>IF('1. Staff Posts and Salaries'!C264="","",'1. Staff Posts and Salaries'!C264)</f>
        <v/>
      </c>
      <c r="D265" s="410" t="str">
        <f>IF('1. Staff Posts and Salaries'!D264="","",'1. Staff Posts and Salaries'!D264)</f>
        <v/>
      </c>
      <c r="E265" s="100" t="str">
        <f>IF('1. Staff Posts and Salaries'!E264="","",'1. Staff Posts and Salaries'!E264)</f>
        <v/>
      </c>
      <c r="F265" s="100" t="str">
        <f>IF('1. Staff Posts and Salaries'!F264="","",'1. Staff Posts and Salaries'!F264)</f>
        <v/>
      </c>
      <c r="G265" s="100" t="str">
        <f>IF('1. Staff Posts and Salaries'!G264="","",'1. Staff Posts and Salaries'!G264)</f>
        <v/>
      </c>
      <c r="H265" s="100" t="str">
        <f>IF('1. Staff Posts and Salaries'!H264="","",'1. Staff Posts and Salaries'!H264)</f>
        <v/>
      </c>
      <c r="I265" s="100" t="str">
        <f>IF('1. Staff Posts and Salaries'!I264="","",'1. Staff Posts and Salaries'!I264)</f>
        <v/>
      </c>
      <c r="J265" s="100" t="str">
        <f>IF('1. Staff Posts and Salaries'!J264="","",'1. Staff Posts and Salaries'!J264)</f>
        <v/>
      </c>
      <c r="K265" s="227">
        <f>IF('1. Staff Posts and Salaries'!O264="","",'1. Staff Posts and Salaries'!O264)</f>
        <v>1</v>
      </c>
      <c r="L265" s="314"/>
      <c r="M265" s="315"/>
      <c r="N265" s="316">
        <f t="shared" si="32"/>
        <v>0</v>
      </c>
      <c r="O265" s="317">
        <f>IFERROR('1. Staff Posts and Salaries'!N264/12*'2. Annual Costs of Staff Posts'!L265*'2. Annual Costs of Staff Posts'!M265*K265,0)</f>
        <v>0</v>
      </c>
      <c r="P265" s="318"/>
      <c r="Q265" s="314"/>
      <c r="R265" s="315"/>
      <c r="S265" s="316">
        <f t="shared" si="33"/>
        <v>0</v>
      </c>
      <c r="T265" s="317">
        <f>IFERROR('1. Staff Posts and Salaries'!N264*(1+SUM(P265))/12*'2. Annual Costs of Staff Posts'!Q265*'2. Annual Costs of Staff Posts'!R265*K265,0)</f>
        <v>0</v>
      </c>
      <c r="U265" s="318"/>
      <c r="V265" s="314"/>
      <c r="W265" s="315"/>
      <c r="X265" s="316">
        <f t="shared" si="34"/>
        <v>0</v>
      </c>
      <c r="Y265" s="317">
        <f>IFERROR('1. Staff Posts and Salaries'!N264*(1+SUM(P265))*(1+SUM(U265))/12*'2. Annual Costs of Staff Posts'!V265*'2. Annual Costs of Staff Posts'!W265*K265,0)</f>
        <v>0</v>
      </c>
      <c r="Z265" s="318"/>
      <c r="AA265" s="314"/>
      <c r="AB265" s="315"/>
      <c r="AC265" s="316">
        <f t="shared" si="35"/>
        <v>0</v>
      </c>
      <c r="AD265" s="317">
        <f>IFERROR('1. Staff Posts and Salaries'!N264*(1+SUM(P265))*(1+SUM(U265))*(1+SUM(Z265))/12*'2. Annual Costs of Staff Posts'!AA265*'2. Annual Costs of Staff Posts'!AB265*K265,0)</f>
        <v>0</v>
      </c>
      <c r="AE265" s="318"/>
      <c r="AF265" s="314"/>
      <c r="AG265" s="315"/>
      <c r="AH265" s="316">
        <f t="shared" si="36"/>
        <v>0</v>
      </c>
      <c r="AI265" s="446">
        <f>IFERROR('1. Staff Posts and Salaries'!N264*(1+SUM(P265))*(1+SUM(U265))*(1+SUM(Z265))*(1+SUM(AE265))/12*'2. Annual Costs of Staff Posts'!AF265*'2. Annual Costs of Staff Posts'!AG265*K265,0)</f>
        <v>0</v>
      </c>
      <c r="AJ265" s="450">
        <f t="shared" si="37"/>
        <v>0</v>
      </c>
      <c r="AK265" s="448">
        <f t="shared" si="38"/>
        <v>0</v>
      </c>
      <c r="AL265" s="252"/>
    </row>
    <row r="266" spans="2:38" s="99" customFormat="1" x14ac:dyDescent="0.25">
      <c r="B266" s="109"/>
      <c r="C266" s="232" t="str">
        <f>IF('1. Staff Posts and Salaries'!C265="","",'1. Staff Posts and Salaries'!C265)</f>
        <v/>
      </c>
      <c r="D266" s="410" t="str">
        <f>IF('1. Staff Posts and Salaries'!D265="","",'1. Staff Posts and Salaries'!D265)</f>
        <v/>
      </c>
      <c r="E266" s="100" t="str">
        <f>IF('1. Staff Posts and Salaries'!E265="","",'1. Staff Posts and Salaries'!E265)</f>
        <v/>
      </c>
      <c r="F266" s="100" t="str">
        <f>IF('1. Staff Posts and Salaries'!F265="","",'1. Staff Posts and Salaries'!F265)</f>
        <v/>
      </c>
      <c r="G266" s="100" t="str">
        <f>IF('1. Staff Posts and Salaries'!G265="","",'1. Staff Posts and Salaries'!G265)</f>
        <v/>
      </c>
      <c r="H266" s="100" t="str">
        <f>IF('1. Staff Posts and Salaries'!H265="","",'1. Staff Posts and Salaries'!H265)</f>
        <v/>
      </c>
      <c r="I266" s="100" t="str">
        <f>IF('1. Staff Posts and Salaries'!I265="","",'1. Staff Posts and Salaries'!I265)</f>
        <v/>
      </c>
      <c r="J266" s="100" t="str">
        <f>IF('1. Staff Posts and Salaries'!J265="","",'1. Staff Posts and Salaries'!J265)</f>
        <v/>
      </c>
      <c r="K266" s="227">
        <f>IF('1. Staff Posts and Salaries'!O265="","",'1. Staff Posts and Salaries'!O265)</f>
        <v>1</v>
      </c>
      <c r="L266" s="314"/>
      <c r="M266" s="315"/>
      <c r="N266" s="316">
        <f t="shared" si="32"/>
        <v>0</v>
      </c>
      <c r="O266" s="317">
        <f>IFERROR('1. Staff Posts and Salaries'!N265/12*'2. Annual Costs of Staff Posts'!L266*'2. Annual Costs of Staff Posts'!M266*K266,0)</f>
        <v>0</v>
      </c>
      <c r="P266" s="318"/>
      <c r="Q266" s="314"/>
      <c r="R266" s="315"/>
      <c r="S266" s="316">
        <f t="shared" si="33"/>
        <v>0</v>
      </c>
      <c r="T266" s="317">
        <f>IFERROR('1. Staff Posts and Salaries'!N265*(1+SUM(P266))/12*'2. Annual Costs of Staff Posts'!Q266*'2. Annual Costs of Staff Posts'!R266*K266,0)</f>
        <v>0</v>
      </c>
      <c r="U266" s="318"/>
      <c r="V266" s="314"/>
      <c r="W266" s="315"/>
      <c r="X266" s="316">
        <f t="shared" si="34"/>
        <v>0</v>
      </c>
      <c r="Y266" s="317">
        <f>IFERROR('1. Staff Posts and Salaries'!N265*(1+SUM(P266))*(1+SUM(U266))/12*'2. Annual Costs of Staff Posts'!V266*'2. Annual Costs of Staff Posts'!W266*K266,0)</f>
        <v>0</v>
      </c>
      <c r="Z266" s="318"/>
      <c r="AA266" s="314"/>
      <c r="AB266" s="315"/>
      <c r="AC266" s="316">
        <f t="shared" si="35"/>
        <v>0</v>
      </c>
      <c r="AD266" s="317">
        <f>IFERROR('1. Staff Posts and Salaries'!N265*(1+SUM(P266))*(1+SUM(U266))*(1+SUM(Z266))/12*'2. Annual Costs of Staff Posts'!AA266*'2. Annual Costs of Staff Posts'!AB266*K266,0)</f>
        <v>0</v>
      </c>
      <c r="AE266" s="318"/>
      <c r="AF266" s="314"/>
      <c r="AG266" s="315"/>
      <c r="AH266" s="316">
        <f t="shared" si="36"/>
        <v>0</v>
      </c>
      <c r="AI266" s="446">
        <f>IFERROR('1. Staff Posts and Salaries'!N265*(1+SUM(P266))*(1+SUM(U266))*(1+SUM(Z266))*(1+SUM(AE266))/12*'2. Annual Costs of Staff Posts'!AF266*'2. Annual Costs of Staff Posts'!AG266*K266,0)</f>
        <v>0</v>
      </c>
      <c r="AJ266" s="450">
        <f t="shared" si="37"/>
        <v>0</v>
      </c>
      <c r="AK266" s="448">
        <f t="shared" si="38"/>
        <v>0</v>
      </c>
      <c r="AL266" s="252"/>
    </row>
    <row r="267" spans="2:38" s="99" customFormat="1" x14ac:dyDescent="0.25">
      <c r="B267" s="109"/>
      <c r="C267" s="232" t="str">
        <f>IF('1. Staff Posts and Salaries'!C266="","",'1. Staff Posts and Salaries'!C266)</f>
        <v/>
      </c>
      <c r="D267" s="410" t="str">
        <f>IF('1. Staff Posts and Salaries'!D266="","",'1. Staff Posts and Salaries'!D266)</f>
        <v/>
      </c>
      <c r="E267" s="100" t="str">
        <f>IF('1. Staff Posts and Salaries'!E266="","",'1. Staff Posts and Salaries'!E266)</f>
        <v/>
      </c>
      <c r="F267" s="100" t="str">
        <f>IF('1. Staff Posts and Salaries'!F266="","",'1. Staff Posts and Salaries'!F266)</f>
        <v/>
      </c>
      <c r="G267" s="100" t="str">
        <f>IF('1. Staff Posts and Salaries'!G266="","",'1. Staff Posts and Salaries'!G266)</f>
        <v/>
      </c>
      <c r="H267" s="100" t="str">
        <f>IF('1. Staff Posts and Salaries'!H266="","",'1. Staff Posts and Salaries'!H266)</f>
        <v/>
      </c>
      <c r="I267" s="100" t="str">
        <f>IF('1. Staff Posts and Salaries'!I266="","",'1. Staff Posts and Salaries'!I266)</f>
        <v/>
      </c>
      <c r="J267" s="100" t="str">
        <f>IF('1. Staff Posts and Salaries'!J266="","",'1. Staff Posts and Salaries'!J266)</f>
        <v/>
      </c>
      <c r="K267" s="227">
        <f>IF('1. Staff Posts and Salaries'!O266="","",'1. Staff Posts and Salaries'!O266)</f>
        <v>1</v>
      </c>
      <c r="L267" s="314"/>
      <c r="M267" s="315"/>
      <c r="N267" s="316">
        <f t="shared" si="32"/>
        <v>0</v>
      </c>
      <c r="O267" s="317">
        <f>IFERROR('1. Staff Posts and Salaries'!N266/12*'2. Annual Costs of Staff Posts'!L267*'2. Annual Costs of Staff Posts'!M267*K267,0)</f>
        <v>0</v>
      </c>
      <c r="P267" s="318"/>
      <c r="Q267" s="314"/>
      <c r="R267" s="315"/>
      <c r="S267" s="316">
        <f t="shared" si="33"/>
        <v>0</v>
      </c>
      <c r="T267" s="317">
        <f>IFERROR('1. Staff Posts and Salaries'!N266*(1+SUM(P267))/12*'2. Annual Costs of Staff Posts'!Q267*'2. Annual Costs of Staff Posts'!R267*K267,0)</f>
        <v>0</v>
      </c>
      <c r="U267" s="318"/>
      <c r="V267" s="314"/>
      <c r="W267" s="315"/>
      <c r="X267" s="316">
        <f t="shared" si="34"/>
        <v>0</v>
      </c>
      <c r="Y267" s="317">
        <f>IFERROR('1. Staff Posts and Salaries'!N266*(1+SUM(P267))*(1+SUM(U267))/12*'2. Annual Costs of Staff Posts'!V267*'2. Annual Costs of Staff Posts'!W267*K267,0)</f>
        <v>0</v>
      </c>
      <c r="Z267" s="318"/>
      <c r="AA267" s="314"/>
      <c r="AB267" s="315"/>
      <c r="AC267" s="316">
        <f t="shared" si="35"/>
        <v>0</v>
      </c>
      <c r="AD267" s="317">
        <f>IFERROR('1. Staff Posts and Salaries'!N266*(1+SUM(P267))*(1+SUM(U267))*(1+SUM(Z267))/12*'2. Annual Costs of Staff Posts'!AA267*'2. Annual Costs of Staff Posts'!AB267*K267,0)</f>
        <v>0</v>
      </c>
      <c r="AE267" s="318"/>
      <c r="AF267" s="314"/>
      <c r="AG267" s="315"/>
      <c r="AH267" s="316">
        <f t="shared" si="36"/>
        <v>0</v>
      </c>
      <c r="AI267" s="446">
        <f>IFERROR('1. Staff Posts and Salaries'!N266*(1+SUM(P267))*(1+SUM(U267))*(1+SUM(Z267))*(1+SUM(AE267))/12*'2. Annual Costs of Staff Posts'!AF267*'2. Annual Costs of Staff Posts'!AG267*K267,0)</f>
        <v>0</v>
      </c>
      <c r="AJ267" s="450">
        <f t="shared" si="37"/>
        <v>0</v>
      </c>
      <c r="AK267" s="448">
        <f t="shared" si="38"/>
        <v>0</v>
      </c>
      <c r="AL267" s="252"/>
    </row>
    <row r="268" spans="2:38" s="99" customFormat="1" x14ac:dyDescent="0.25">
      <c r="B268" s="109"/>
      <c r="C268" s="232" t="str">
        <f>IF('1. Staff Posts and Salaries'!C267="","",'1. Staff Posts and Salaries'!C267)</f>
        <v/>
      </c>
      <c r="D268" s="410" t="str">
        <f>IF('1. Staff Posts and Salaries'!D267="","",'1. Staff Posts and Salaries'!D267)</f>
        <v/>
      </c>
      <c r="E268" s="100" t="str">
        <f>IF('1. Staff Posts and Salaries'!E267="","",'1. Staff Posts and Salaries'!E267)</f>
        <v/>
      </c>
      <c r="F268" s="100" t="str">
        <f>IF('1. Staff Posts and Salaries'!F267="","",'1. Staff Posts and Salaries'!F267)</f>
        <v/>
      </c>
      <c r="G268" s="100" t="str">
        <f>IF('1. Staff Posts and Salaries'!G267="","",'1. Staff Posts and Salaries'!G267)</f>
        <v/>
      </c>
      <c r="H268" s="100" t="str">
        <f>IF('1. Staff Posts and Salaries'!H267="","",'1. Staff Posts and Salaries'!H267)</f>
        <v/>
      </c>
      <c r="I268" s="100" t="str">
        <f>IF('1. Staff Posts and Salaries'!I267="","",'1. Staff Posts and Salaries'!I267)</f>
        <v/>
      </c>
      <c r="J268" s="100" t="str">
        <f>IF('1. Staff Posts and Salaries'!J267="","",'1. Staff Posts and Salaries'!J267)</f>
        <v/>
      </c>
      <c r="K268" s="227">
        <f>IF('1. Staff Posts and Salaries'!O267="","",'1. Staff Posts and Salaries'!O267)</f>
        <v>1</v>
      </c>
      <c r="L268" s="314"/>
      <c r="M268" s="315"/>
      <c r="N268" s="316">
        <f t="shared" si="32"/>
        <v>0</v>
      </c>
      <c r="O268" s="317">
        <f>IFERROR('1. Staff Posts and Salaries'!N267/12*'2. Annual Costs of Staff Posts'!L268*'2. Annual Costs of Staff Posts'!M268*K268,0)</f>
        <v>0</v>
      </c>
      <c r="P268" s="318"/>
      <c r="Q268" s="314"/>
      <c r="R268" s="315"/>
      <c r="S268" s="316">
        <f t="shared" si="33"/>
        <v>0</v>
      </c>
      <c r="T268" s="317">
        <f>IFERROR('1. Staff Posts and Salaries'!N267*(1+SUM(P268))/12*'2. Annual Costs of Staff Posts'!Q268*'2. Annual Costs of Staff Posts'!R268*K268,0)</f>
        <v>0</v>
      </c>
      <c r="U268" s="318"/>
      <c r="V268" s="314"/>
      <c r="W268" s="315"/>
      <c r="X268" s="316">
        <f t="shared" si="34"/>
        <v>0</v>
      </c>
      <c r="Y268" s="317">
        <f>IFERROR('1. Staff Posts and Salaries'!N267*(1+SUM(P268))*(1+SUM(U268))/12*'2. Annual Costs of Staff Posts'!V268*'2. Annual Costs of Staff Posts'!W268*K268,0)</f>
        <v>0</v>
      </c>
      <c r="Z268" s="318"/>
      <c r="AA268" s="314"/>
      <c r="AB268" s="315"/>
      <c r="AC268" s="316">
        <f t="shared" si="35"/>
        <v>0</v>
      </c>
      <c r="AD268" s="317">
        <f>IFERROR('1. Staff Posts and Salaries'!N267*(1+SUM(P268))*(1+SUM(U268))*(1+SUM(Z268))/12*'2. Annual Costs of Staff Posts'!AA268*'2. Annual Costs of Staff Posts'!AB268*K268,0)</f>
        <v>0</v>
      </c>
      <c r="AE268" s="318"/>
      <c r="AF268" s="314"/>
      <c r="AG268" s="315"/>
      <c r="AH268" s="316">
        <f t="shared" si="36"/>
        <v>0</v>
      </c>
      <c r="AI268" s="446">
        <f>IFERROR('1. Staff Posts and Salaries'!N267*(1+SUM(P268))*(1+SUM(U268))*(1+SUM(Z268))*(1+SUM(AE268))/12*'2. Annual Costs of Staff Posts'!AF268*'2. Annual Costs of Staff Posts'!AG268*K268,0)</f>
        <v>0</v>
      </c>
      <c r="AJ268" s="450">
        <f t="shared" si="37"/>
        <v>0</v>
      </c>
      <c r="AK268" s="448">
        <f t="shared" si="38"/>
        <v>0</v>
      </c>
      <c r="AL268" s="252"/>
    </row>
    <row r="269" spans="2:38" s="99" customFormat="1" x14ac:dyDescent="0.25">
      <c r="B269" s="109"/>
      <c r="C269" s="232" t="str">
        <f>IF('1. Staff Posts and Salaries'!C268="","",'1. Staff Posts and Salaries'!C268)</f>
        <v/>
      </c>
      <c r="D269" s="410" t="str">
        <f>IF('1. Staff Posts and Salaries'!D268="","",'1. Staff Posts and Salaries'!D268)</f>
        <v/>
      </c>
      <c r="E269" s="100" t="str">
        <f>IF('1. Staff Posts and Salaries'!E268="","",'1. Staff Posts and Salaries'!E268)</f>
        <v/>
      </c>
      <c r="F269" s="100" t="str">
        <f>IF('1. Staff Posts and Salaries'!F268="","",'1. Staff Posts and Salaries'!F268)</f>
        <v/>
      </c>
      <c r="G269" s="100" t="str">
        <f>IF('1. Staff Posts and Salaries'!G268="","",'1. Staff Posts and Salaries'!G268)</f>
        <v/>
      </c>
      <c r="H269" s="100" t="str">
        <f>IF('1. Staff Posts and Salaries'!H268="","",'1. Staff Posts and Salaries'!H268)</f>
        <v/>
      </c>
      <c r="I269" s="100" t="str">
        <f>IF('1. Staff Posts and Salaries'!I268="","",'1. Staff Posts and Salaries'!I268)</f>
        <v/>
      </c>
      <c r="J269" s="100" t="str">
        <f>IF('1. Staff Posts and Salaries'!J268="","",'1. Staff Posts and Salaries'!J268)</f>
        <v/>
      </c>
      <c r="K269" s="227">
        <f>IF('1. Staff Posts and Salaries'!O268="","",'1. Staff Posts and Salaries'!O268)</f>
        <v>1</v>
      </c>
      <c r="L269" s="314"/>
      <c r="M269" s="315"/>
      <c r="N269" s="316">
        <f t="shared" si="32"/>
        <v>0</v>
      </c>
      <c r="O269" s="317">
        <f>IFERROR('1. Staff Posts and Salaries'!N268/12*'2. Annual Costs of Staff Posts'!L269*'2. Annual Costs of Staff Posts'!M269*K269,0)</f>
        <v>0</v>
      </c>
      <c r="P269" s="318"/>
      <c r="Q269" s="314"/>
      <c r="R269" s="315"/>
      <c r="S269" s="316">
        <f t="shared" si="33"/>
        <v>0</v>
      </c>
      <c r="T269" s="317">
        <f>IFERROR('1. Staff Posts and Salaries'!N268*(1+SUM(P269))/12*'2. Annual Costs of Staff Posts'!Q269*'2. Annual Costs of Staff Posts'!R269*K269,0)</f>
        <v>0</v>
      </c>
      <c r="U269" s="318"/>
      <c r="V269" s="314"/>
      <c r="W269" s="315"/>
      <c r="X269" s="316">
        <f t="shared" si="34"/>
        <v>0</v>
      </c>
      <c r="Y269" s="317">
        <f>IFERROR('1. Staff Posts and Salaries'!N268*(1+SUM(P269))*(1+SUM(U269))/12*'2. Annual Costs of Staff Posts'!V269*'2. Annual Costs of Staff Posts'!W269*K269,0)</f>
        <v>0</v>
      </c>
      <c r="Z269" s="318"/>
      <c r="AA269" s="314"/>
      <c r="AB269" s="315"/>
      <c r="AC269" s="316">
        <f t="shared" si="35"/>
        <v>0</v>
      </c>
      <c r="AD269" s="317">
        <f>IFERROR('1. Staff Posts and Salaries'!N268*(1+SUM(P269))*(1+SUM(U269))*(1+SUM(Z269))/12*'2. Annual Costs of Staff Posts'!AA269*'2. Annual Costs of Staff Posts'!AB269*K269,0)</f>
        <v>0</v>
      </c>
      <c r="AE269" s="318"/>
      <c r="AF269" s="314"/>
      <c r="AG269" s="315"/>
      <c r="AH269" s="316">
        <f t="shared" si="36"/>
        <v>0</v>
      </c>
      <c r="AI269" s="446">
        <f>IFERROR('1. Staff Posts and Salaries'!N268*(1+SUM(P269))*(1+SUM(U269))*(1+SUM(Z269))*(1+SUM(AE269))/12*'2. Annual Costs of Staff Posts'!AF269*'2. Annual Costs of Staff Posts'!AG269*K269,0)</f>
        <v>0</v>
      </c>
      <c r="AJ269" s="450">
        <f t="shared" si="37"/>
        <v>0</v>
      </c>
      <c r="AK269" s="448">
        <f t="shared" si="38"/>
        <v>0</v>
      </c>
      <c r="AL269" s="252"/>
    </row>
    <row r="270" spans="2:38" s="99" customFormat="1" x14ac:dyDescent="0.25">
      <c r="B270" s="109"/>
      <c r="C270" s="232" t="str">
        <f>IF('1. Staff Posts and Salaries'!C269="","",'1. Staff Posts and Salaries'!C269)</f>
        <v/>
      </c>
      <c r="D270" s="410" t="str">
        <f>IF('1. Staff Posts and Salaries'!D269="","",'1. Staff Posts and Salaries'!D269)</f>
        <v/>
      </c>
      <c r="E270" s="100" t="str">
        <f>IF('1. Staff Posts and Salaries'!E269="","",'1. Staff Posts and Salaries'!E269)</f>
        <v/>
      </c>
      <c r="F270" s="100" t="str">
        <f>IF('1. Staff Posts and Salaries'!F269="","",'1. Staff Posts and Salaries'!F269)</f>
        <v/>
      </c>
      <c r="G270" s="100" t="str">
        <f>IF('1. Staff Posts and Salaries'!G269="","",'1. Staff Posts and Salaries'!G269)</f>
        <v/>
      </c>
      <c r="H270" s="100" t="str">
        <f>IF('1. Staff Posts and Salaries'!H269="","",'1. Staff Posts and Salaries'!H269)</f>
        <v/>
      </c>
      <c r="I270" s="100" t="str">
        <f>IF('1. Staff Posts and Salaries'!I269="","",'1. Staff Posts and Salaries'!I269)</f>
        <v/>
      </c>
      <c r="J270" s="100" t="str">
        <f>IF('1. Staff Posts and Salaries'!J269="","",'1. Staff Posts and Salaries'!J269)</f>
        <v/>
      </c>
      <c r="K270" s="227">
        <f>IF('1. Staff Posts and Salaries'!O269="","",'1. Staff Posts and Salaries'!O269)</f>
        <v>1</v>
      </c>
      <c r="L270" s="314"/>
      <c r="M270" s="315"/>
      <c r="N270" s="316">
        <f t="shared" si="32"/>
        <v>0</v>
      </c>
      <c r="O270" s="317">
        <f>IFERROR('1. Staff Posts and Salaries'!N269/12*'2. Annual Costs of Staff Posts'!L270*'2. Annual Costs of Staff Posts'!M270*K270,0)</f>
        <v>0</v>
      </c>
      <c r="P270" s="318"/>
      <c r="Q270" s="314"/>
      <c r="R270" s="315"/>
      <c r="S270" s="316">
        <f t="shared" si="33"/>
        <v>0</v>
      </c>
      <c r="T270" s="317">
        <f>IFERROR('1. Staff Posts and Salaries'!N269*(1+SUM(P270))/12*'2. Annual Costs of Staff Posts'!Q270*'2. Annual Costs of Staff Posts'!R270*K270,0)</f>
        <v>0</v>
      </c>
      <c r="U270" s="318"/>
      <c r="V270" s="314"/>
      <c r="W270" s="315"/>
      <c r="X270" s="316">
        <f t="shared" si="34"/>
        <v>0</v>
      </c>
      <c r="Y270" s="317">
        <f>IFERROR('1. Staff Posts and Salaries'!N269*(1+SUM(P270))*(1+SUM(U270))/12*'2. Annual Costs of Staff Posts'!V270*'2. Annual Costs of Staff Posts'!W270*K270,0)</f>
        <v>0</v>
      </c>
      <c r="Z270" s="318"/>
      <c r="AA270" s="314"/>
      <c r="AB270" s="315"/>
      <c r="AC270" s="316">
        <f t="shared" si="35"/>
        <v>0</v>
      </c>
      <c r="AD270" s="317">
        <f>IFERROR('1. Staff Posts and Salaries'!N269*(1+SUM(P270))*(1+SUM(U270))*(1+SUM(Z270))/12*'2. Annual Costs of Staff Posts'!AA270*'2. Annual Costs of Staff Posts'!AB270*K270,0)</f>
        <v>0</v>
      </c>
      <c r="AE270" s="318"/>
      <c r="AF270" s="314"/>
      <c r="AG270" s="315"/>
      <c r="AH270" s="316">
        <f t="shared" si="36"/>
        <v>0</v>
      </c>
      <c r="AI270" s="446">
        <f>IFERROR('1. Staff Posts and Salaries'!N269*(1+SUM(P270))*(1+SUM(U270))*(1+SUM(Z270))*(1+SUM(AE270))/12*'2. Annual Costs of Staff Posts'!AF270*'2. Annual Costs of Staff Posts'!AG270*K270,0)</f>
        <v>0</v>
      </c>
      <c r="AJ270" s="450">
        <f t="shared" si="37"/>
        <v>0</v>
      </c>
      <c r="AK270" s="448">
        <f t="shared" si="38"/>
        <v>0</v>
      </c>
      <c r="AL270" s="252"/>
    </row>
    <row r="271" spans="2:38" s="99" customFormat="1" x14ac:dyDescent="0.25">
      <c r="B271" s="109"/>
      <c r="C271" s="232" t="str">
        <f>IF('1. Staff Posts and Salaries'!C270="","",'1. Staff Posts and Salaries'!C270)</f>
        <v/>
      </c>
      <c r="D271" s="410" t="str">
        <f>IF('1. Staff Posts and Salaries'!D270="","",'1. Staff Posts and Salaries'!D270)</f>
        <v/>
      </c>
      <c r="E271" s="100" t="str">
        <f>IF('1. Staff Posts and Salaries'!E270="","",'1. Staff Posts and Salaries'!E270)</f>
        <v/>
      </c>
      <c r="F271" s="100" t="str">
        <f>IF('1. Staff Posts and Salaries'!F270="","",'1. Staff Posts and Salaries'!F270)</f>
        <v/>
      </c>
      <c r="G271" s="100" t="str">
        <f>IF('1. Staff Posts and Salaries'!G270="","",'1. Staff Posts and Salaries'!G270)</f>
        <v/>
      </c>
      <c r="H271" s="100" t="str">
        <f>IF('1. Staff Posts and Salaries'!H270="","",'1. Staff Posts and Salaries'!H270)</f>
        <v/>
      </c>
      <c r="I271" s="100" t="str">
        <f>IF('1. Staff Posts and Salaries'!I270="","",'1. Staff Posts and Salaries'!I270)</f>
        <v/>
      </c>
      <c r="J271" s="100" t="str">
        <f>IF('1. Staff Posts and Salaries'!J270="","",'1. Staff Posts and Salaries'!J270)</f>
        <v/>
      </c>
      <c r="K271" s="227">
        <f>IF('1. Staff Posts and Salaries'!O270="","",'1. Staff Posts and Salaries'!O270)</f>
        <v>1</v>
      </c>
      <c r="L271" s="314"/>
      <c r="M271" s="315"/>
      <c r="N271" s="316">
        <f t="shared" si="32"/>
        <v>0</v>
      </c>
      <c r="O271" s="317">
        <f>IFERROR('1. Staff Posts and Salaries'!N270/12*'2. Annual Costs of Staff Posts'!L271*'2. Annual Costs of Staff Posts'!M271*K271,0)</f>
        <v>0</v>
      </c>
      <c r="P271" s="318"/>
      <c r="Q271" s="314"/>
      <c r="R271" s="315"/>
      <c r="S271" s="316">
        <f t="shared" si="33"/>
        <v>0</v>
      </c>
      <c r="T271" s="317">
        <f>IFERROR('1. Staff Posts and Salaries'!N270*(1+SUM(P271))/12*'2. Annual Costs of Staff Posts'!Q271*'2. Annual Costs of Staff Posts'!R271*K271,0)</f>
        <v>0</v>
      </c>
      <c r="U271" s="318"/>
      <c r="V271" s="314"/>
      <c r="W271" s="315"/>
      <c r="X271" s="316">
        <f t="shared" si="34"/>
        <v>0</v>
      </c>
      <c r="Y271" s="317">
        <f>IFERROR('1. Staff Posts and Salaries'!N270*(1+SUM(P271))*(1+SUM(U271))/12*'2. Annual Costs of Staff Posts'!V271*'2. Annual Costs of Staff Posts'!W271*K271,0)</f>
        <v>0</v>
      </c>
      <c r="Z271" s="318"/>
      <c r="AA271" s="314"/>
      <c r="AB271" s="315"/>
      <c r="AC271" s="316">
        <f t="shared" si="35"/>
        <v>0</v>
      </c>
      <c r="AD271" s="317">
        <f>IFERROR('1. Staff Posts and Salaries'!N270*(1+SUM(P271))*(1+SUM(U271))*(1+SUM(Z271))/12*'2. Annual Costs of Staff Posts'!AA271*'2. Annual Costs of Staff Posts'!AB271*K271,0)</f>
        <v>0</v>
      </c>
      <c r="AE271" s="318"/>
      <c r="AF271" s="314"/>
      <c r="AG271" s="315"/>
      <c r="AH271" s="316">
        <f t="shared" si="36"/>
        <v>0</v>
      </c>
      <c r="AI271" s="446">
        <f>IFERROR('1. Staff Posts and Salaries'!N270*(1+SUM(P271))*(1+SUM(U271))*(1+SUM(Z271))*(1+SUM(AE271))/12*'2. Annual Costs of Staff Posts'!AF271*'2. Annual Costs of Staff Posts'!AG271*K271,0)</f>
        <v>0</v>
      </c>
      <c r="AJ271" s="450">
        <f t="shared" si="37"/>
        <v>0</v>
      </c>
      <c r="AK271" s="448">
        <f t="shared" si="38"/>
        <v>0</v>
      </c>
      <c r="AL271" s="252"/>
    </row>
    <row r="272" spans="2:38" s="99" customFormat="1" x14ac:dyDescent="0.25">
      <c r="B272" s="109"/>
      <c r="C272" s="232" t="str">
        <f>IF('1. Staff Posts and Salaries'!C271="","",'1. Staff Posts and Salaries'!C271)</f>
        <v/>
      </c>
      <c r="D272" s="410" t="str">
        <f>IF('1. Staff Posts and Salaries'!D271="","",'1. Staff Posts and Salaries'!D271)</f>
        <v/>
      </c>
      <c r="E272" s="100" t="str">
        <f>IF('1. Staff Posts and Salaries'!E271="","",'1. Staff Posts and Salaries'!E271)</f>
        <v/>
      </c>
      <c r="F272" s="100" t="str">
        <f>IF('1. Staff Posts and Salaries'!F271="","",'1. Staff Posts and Salaries'!F271)</f>
        <v/>
      </c>
      <c r="G272" s="100" t="str">
        <f>IF('1. Staff Posts and Salaries'!G271="","",'1. Staff Posts and Salaries'!G271)</f>
        <v/>
      </c>
      <c r="H272" s="100" t="str">
        <f>IF('1. Staff Posts and Salaries'!H271="","",'1. Staff Posts and Salaries'!H271)</f>
        <v/>
      </c>
      <c r="I272" s="100" t="str">
        <f>IF('1. Staff Posts and Salaries'!I271="","",'1. Staff Posts and Salaries'!I271)</f>
        <v/>
      </c>
      <c r="J272" s="100" t="str">
        <f>IF('1. Staff Posts and Salaries'!J271="","",'1. Staff Posts and Salaries'!J271)</f>
        <v/>
      </c>
      <c r="K272" s="227">
        <f>IF('1. Staff Posts and Salaries'!O271="","",'1. Staff Posts and Salaries'!O271)</f>
        <v>1</v>
      </c>
      <c r="L272" s="314"/>
      <c r="M272" s="315"/>
      <c r="N272" s="316">
        <f t="shared" si="32"/>
        <v>0</v>
      </c>
      <c r="O272" s="317">
        <f>IFERROR('1. Staff Posts and Salaries'!N271/12*'2. Annual Costs of Staff Posts'!L272*'2. Annual Costs of Staff Posts'!M272*K272,0)</f>
        <v>0</v>
      </c>
      <c r="P272" s="318"/>
      <c r="Q272" s="314"/>
      <c r="R272" s="315"/>
      <c r="S272" s="316">
        <f t="shared" si="33"/>
        <v>0</v>
      </c>
      <c r="T272" s="317">
        <f>IFERROR('1. Staff Posts and Salaries'!N271*(1+SUM(P272))/12*'2. Annual Costs of Staff Posts'!Q272*'2. Annual Costs of Staff Posts'!R272*K272,0)</f>
        <v>0</v>
      </c>
      <c r="U272" s="318"/>
      <c r="V272" s="314"/>
      <c r="W272" s="315"/>
      <c r="X272" s="316">
        <f t="shared" si="34"/>
        <v>0</v>
      </c>
      <c r="Y272" s="317">
        <f>IFERROR('1. Staff Posts and Salaries'!N271*(1+SUM(P272))*(1+SUM(U272))/12*'2. Annual Costs of Staff Posts'!V272*'2. Annual Costs of Staff Posts'!W272*K272,0)</f>
        <v>0</v>
      </c>
      <c r="Z272" s="318"/>
      <c r="AA272" s="314"/>
      <c r="AB272" s="315"/>
      <c r="AC272" s="316">
        <f t="shared" si="35"/>
        <v>0</v>
      </c>
      <c r="AD272" s="317">
        <f>IFERROR('1. Staff Posts and Salaries'!N271*(1+SUM(P272))*(1+SUM(U272))*(1+SUM(Z272))/12*'2. Annual Costs of Staff Posts'!AA272*'2. Annual Costs of Staff Posts'!AB272*K272,0)</f>
        <v>0</v>
      </c>
      <c r="AE272" s="318"/>
      <c r="AF272" s="314"/>
      <c r="AG272" s="315"/>
      <c r="AH272" s="316">
        <f t="shared" si="36"/>
        <v>0</v>
      </c>
      <c r="AI272" s="446">
        <f>IFERROR('1. Staff Posts and Salaries'!N271*(1+SUM(P272))*(1+SUM(U272))*(1+SUM(Z272))*(1+SUM(AE272))/12*'2. Annual Costs of Staff Posts'!AF272*'2. Annual Costs of Staff Posts'!AG272*K272,0)</f>
        <v>0</v>
      </c>
      <c r="AJ272" s="450">
        <f t="shared" si="37"/>
        <v>0</v>
      </c>
      <c r="AK272" s="448">
        <f t="shared" si="38"/>
        <v>0</v>
      </c>
      <c r="AL272" s="252"/>
    </row>
    <row r="273" spans="2:38" s="99" customFormat="1" x14ac:dyDescent="0.25">
      <c r="B273" s="109"/>
      <c r="C273" s="232" t="str">
        <f>IF('1. Staff Posts and Salaries'!C272="","",'1. Staff Posts and Salaries'!C272)</f>
        <v/>
      </c>
      <c r="D273" s="410" t="str">
        <f>IF('1. Staff Posts and Salaries'!D272="","",'1. Staff Posts and Salaries'!D272)</f>
        <v/>
      </c>
      <c r="E273" s="100" t="str">
        <f>IF('1. Staff Posts and Salaries'!E272="","",'1. Staff Posts and Salaries'!E272)</f>
        <v/>
      </c>
      <c r="F273" s="100" t="str">
        <f>IF('1. Staff Posts and Salaries'!F272="","",'1. Staff Posts and Salaries'!F272)</f>
        <v/>
      </c>
      <c r="G273" s="100" t="str">
        <f>IF('1. Staff Posts and Salaries'!G272="","",'1. Staff Posts and Salaries'!G272)</f>
        <v/>
      </c>
      <c r="H273" s="100" t="str">
        <f>IF('1. Staff Posts and Salaries'!H272="","",'1. Staff Posts and Salaries'!H272)</f>
        <v/>
      </c>
      <c r="I273" s="100" t="str">
        <f>IF('1. Staff Posts and Salaries'!I272="","",'1. Staff Posts and Salaries'!I272)</f>
        <v/>
      </c>
      <c r="J273" s="100" t="str">
        <f>IF('1. Staff Posts and Salaries'!J272="","",'1. Staff Posts and Salaries'!J272)</f>
        <v/>
      </c>
      <c r="K273" s="227">
        <f>IF('1. Staff Posts and Salaries'!O272="","",'1. Staff Posts and Salaries'!O272)</f>
        <v>1</v>
      </c>
      <c r="L273" s="314"/>
      <c r="M273" s="315"/>
      <c r="N273" s="316">
        <f t="shared" si="32"/>
        <v>0</v>
      </c>
      <c r="O273" s="317">
        <f>IFERROR('1. Staff Posts and Salaries'!N272/12*'2. Annual Costs of Staff Posts'!L273*'2. Annual Costs of Staff Posts'!M273*K273,0)</f>
        <v>0</v>
      </c>
      <c r="P273" s="318"/>
      <c r="Q273" s="314"/>
      <c r="R273" s="315"/>
      <c r="S273" s="316">
        <f t="shared" si="33"/>
        <v>0</v>
      </c>
      <c r="T273" s="317">
        <f>IFERROR('1. Staff Posts and Salaries'!N272*(1+SUM(P273))/12*'2. Annual Costs of Staff Posts'!Q273*'2. Annual Costs of Staff Posts'!R273*K273,0)</f>
        <v>0</v>
      </c>
      <c r="U273" s="318"/>
      <c r="V273" s="314"/>
      <c r="W273" s="315"/>
      <c r="X273" s="316">
        <f t="shared" si="34"/>
        <v>0</v>
      </c>
      <c r="Y273" s="317">
        <f>IFERROR('1. Staff Posts and Salaries'!N272*(1+SUM(P273))*(1+SUM(U273))/12*'2. Annual Costs of Staff Posts'!V273*'2. Annual Costs of Staff Posts'!W273*K273,0)</f>
        <v>0</v>
      </c>
      <c r="Z273" s="318"/>
      <c r="AA273" s="314"/>
      <c r="AB273" s="315"/>
      <c r="AC273" s="316">
        <f t="shared" si="35"/>
        <v>0</v>
      </c>
      <c r="AD273" s="317">
        <f>IFERROR('1. Staff Posts and Salaries'!N272*(1+SUM(P273))*(1+SUM(U273))*(1+SUM(Z273))/12*'2. Annual Costs of Staff Posts'!AA273*'2. Annual Costs of Staff Posts'!AB273*K273,0)</f>
        <v>0</v>
      </c>
      <c r="AE273" s="318"/>
      <c r="AF273" s="314"/>
      <c r="AG273" s="315"/>
      <c r="AH273" s="316">
        <f t="shared" si="36"/>
        <v>0</v>
      </c>
      <c r="AI273" s="446">
        <f>IFERROR('1. Staff Posts and Salaries'!N272*(1+SUM(P273))*(1+SUM(U273))*(1+SUM(Z273))*(1+SUM(AE273))/12*'2. Annual Costs of Staff Posts'!AF273*'2. Annual Costs of Staff Posts'!AG273*K273,0)</f>
        <v>0</v>
      </c>
      <c r="AJ273" s="450">
        <f t="shared" si="37"/>
        <v>0</v>
      </c>
      <c r="AK273" s="448">
        <f t="shared" si="38"/>
        <v>0</v>
      </c>
      <c r="AL273" s="252"/>
    </row>
    <row r="274" spans="2:38" s="99" customFormat="1" x14ac:dyDescent="0.25">
      <c r="B274" s="109"/>
      <c r="C274" s="232" t="str">
        <f>IF('1. Staff Posts and Salaries'!C273="","",'1. Staff Posts and Salaries'!C273)</f>
        <v/>
      </c>
      <c r="D274" s="410" t="str">
        <f>IF('1. Staff Posts and Salaries'!D273="","",'1. Staff Posts and Salaries'!D273)</f>
        <v/>
      </c>
      <c r="E274" s="100" t="str">
        <f>IF('1. Staff Posts and Salaries'!E273="","",'1. Staff Posts and Salaries'!E273)</f>
        <v/>
      </c>
      <c r="F274" s="100" t="str">
        <f>IF('1. Staff Posts and Salaries'!F273="","",'1. Staff Posts and Salaries'!F273)</f>
        <v/>
      </c>
      <c r="G274" s="100" t="str">
        <f>IF('1. Staff Posts and Salaries'!G273="","",'1. Staff Posts and Salaries'!G273)</f>
        <v/>
      </c>
      <c r="H274" s="100" t="str">
        <f>IF('1. Staff Posts and Salaries'!H273="","",'1. Staff Posts and Salaries'!H273)</f>
        <v/>
      </c>
      <c r="I274" s="100" t="str">
        <f>IF('1. Staff Posts and Salaries'!I273="","",'1. Staff Posts and Salaries'!I273)</f>
        <v/>
      </c>
      <c r="J274" s="100" t="str">
        <f>IF('1. Staff Posts and Salaries'!J273="","",'1. Staff Posts and Salaries'!J273)</f>
        <v/>
      </c>
      <c r="K274" s="227">
        <f>IF('1. Staff Posts and Salaries'!O273="","",'1. Staff Posts and Salaries'!O273)</f>
        <v>1</v>
      </c>
      <c r="L274" s="314"/>
      <c r="M274" s="315"/>
      <c r="N274" s="316">
        <f t="shared" si="32"/>
        <v>0</v>
      </c>
      <c r="O274" s="317">
        <f>IFERROR('1. Staff Posts and Salaries'!N273/12*'2. Annual Costs of Staff Posts'!L274*'2. Annual Costs of Staff Posts'!M274*K274,0)</f>
        <v>0</v>
      </c>
      <c r="P274" s="318"/>
      <c r="Q274" s="314"/>
      <c r="R274" s="315"/>
      <c r="S274" s="316">
        <f t="shared" si="33"/>
        <v>0</v>
      </c>
      <c r="T274" s="317">
        <f>IFERROR('1. Staff Posts and Salaries'!N273*(1+SUM(P274))/12*'2. Annual Costs of Staff Posts'!Q274*'2. Annual Costs of Staff Posts'!R274*K274,0)</f>
        <v>0</v>
      </c>
      <c r="U274" s="318"/>
      <c r="V274" s="314"/>
      <c r="W274" s="315"/>
      <c r="X274" s="316">
        <f t="shared" si="34"/>
        <v>0</v>
      </c>
      <c r="Y274" s="317">
        <f>IFERROR('1. Staff Posts and Salaries'!N273*(1+SUM(P274))*(1+SUM(U274))/12*'2. Annual Costs of Staff Posts'!V274*'2. Annual Costs of Staff Posts'!W274*K274,0)</f>
        <v>0</v>
      </c>
      <c r="Z274" s="318"/>
      <c r="AA274" s="314"/>
      <c r="AB274" s="315"/>
      <c r="AC274" s="316">
        <f t="shared" si="35"/>
        <v>0</v>
      </c>
      <c r="AD274" s="317">
        <f>IFERROR('1. Staff Posts and Salaries'!N273*(1+SUM(P274))*(1+SUM(U274))*(1+SUM(Z274))/12*'2. Annual Costs of Staff Posts'!AA274*'2. Annual Costs of Staff Posts'!AB274*K274,0)</f>
        <v>0</v>
      </c>
      <c r="AE274" s="318"/>
      <c r="AF274" s="314"/>
      <c r="AG274" s="315"/>
      <c r="AH274" s="316">
        <f t="shared" si="36"/>
        <v>0</v>
      </c>
      <c r="AI274" s="446">
        <f>IFERROR('1. Staff Posts and Salaries'!N273*(1+SUM(P274))*(1+SUM(U274))*(1+SUM(Z274))*(1+SUM(AE274))/12*'2. Annual Costs of Staff Posts'!AF274*'2. Annual Costs of Staff Posts'!AG274*K274,0)</f>
        <v>0</v>
      </c>
      <c r="AJ274" s="450">
        <f t="shared" si="37"/>
        <v>0</v>
      </c>
      <c r="AK274" s="448">
        <f t="shared" si="38"/>
        <v>0</v>
      </c>
      <c r="AL274" s="252"/>
    </row>
    <row r="275" spans="2:38" s="99" customFormat="1" x14ac:dyDescent="0.25">
      <c r="B275" s="109"/>
      <c r="C275" s="232" t="str">
        <f>IF('1. Staff Posts and Salaries'!C274="","",'1. Staff Posts and Salaries'!C274)</f>
        <v/>
      </c>
      <c r="D275" s="410" t="str">
        <f>IF('1. Staff Posts and Salaries'!D274="","",'1. Staff Posts and Salaries'!D274)</f>
        <v/>
      </c>
      <c r="E275" s="100" t="str">
        <f>IF('1. Staff Posts and Salaries'!E274="","",'1. Staff Posts and Salaries'!E274)</f>
        <v/>
      </c>
      <c r="F275" s="100" t="str">
        <f>IF('1. Staff Posts and Salaries'!F274="","",'1. Staff Posts and Salaries'!F274)</f>
        <v/>
      </c>
      <c r="G275" s="100" t="str">
        <f>IF('1. Staff Posts and Salaries'!G274="","",'1. Staff Posts and Salaries'!G274)</f>
        <v/>
      </c>
      <c r="H275" s="100" t="str">
        <f>IF('1. Staff Posts and Salaries'!H274="","",'1. Staff Posts and Salaries'!H274)</f>
        <v/>
      </c>
      <c r="I275" s="100" t="str">
        <f>IF('1. Staff Posts and Salaries'!I274="","",'1. Staff Posts and Salaries'!I274)</f>
        <v/>
      </c>
      <c r="J275" s="100" t="str">
        <f>IF('1. Staff Posts and Salaries'!J274="","",'1. Staff Posts and Salaries'!J274)</f>
        <v/>
      </c>
      <c r="K275" s="227">
        <f>IF('1. Staff Posts and Salaries'!O274="","",'1. Staff Posts and Salaries'!O274)</f>
        <v>1</v>
      </c>
      <c r="L275" s="314"/>
      <c r="M275" s="315"/>
      <c r="N275" s="316">
        <f t="shared" si="32"/>
        <v>0</v>
      </c>
      <c r="O275" s="317">
        <f>IFERROR('1. Staff Posts and Salaries'!N274/12*'2. Annual Costs of Staff Posts'!L275*'2. Annual Costs of Staff Posts'!M275*K275,0)</f>
        <v>0</v>
      </c>
      <c r="P275" s="318"/>
      <c r="Q275" s="314"/>
      <c r="R275" s="315"/>
      <c r="S275" s="316">
        <f t="shared" si="33"/>
        <v>0</v>
      </c>
      <c r="T275" s="317">
        <f>IFERROR('1. Staff Posts and Salaries'!N274*(1+SUM(P275))/12*'2. Annual Costs of Staff Posts'!Q275*'2. Annual Costs of Staff Posts'!R275*K275,0)</f>
        <v>0</v>
      </c>
      <c r="U275" s="318"/>
      <c r="V275" s="314"/>
      <c r="W275" s="315"/>
      <c r="X275" s="316">
        <f t="shared" si="34"/>
        <v>0</v>
      </c>
      <c r="Y275" s="317">
        <f>IFERROR('1. Staff Posts and Salaries'!N274*(1+SUM(P275))*(1+SUM(U275))/12*'2. Annual Costs of Staff Posts'!V275*'2. Annual Costs of Staff Posts'!W275*K275,0)</f>
        <v>0</v>
      </c>
      <c r="Z275" s="318"/>
      <c r="AA275" s="314"/>
      <c r="AB275" s="315"/>
      <c r="AC275" s="316">
        <f t="shared" si="35"/>
        <v>0</v>
      </c>
      <c r="AD275" s="317">
        <f>IFERROR('1. Staff Posts and Salaries'!N274*(1+SUM(P275))*(1+SUM(U275))*(1+SUM(Z275))/12*'2. Annual Costs of Staff Posts'!AA275*'2. Annual Costs of Staff Posts'!AB275*K275,0)</f>
        <v>0</v>
      </c>
      <c r="AE275" s="318"/>
      <c r="AF275" s="314"/>
      <c r="AG275" s="315"/>
      <c r="AH275" s="316">
        <f t="shared" si="36"/>
        <v>0</v>
      </c>
      <c r="AI275" s="446">
        <f>IFERROR('1. Staff Posts and Salaries'!N274*(1+SUM(P275))*(1+SUM(U275))*(1+SUM(Z275))*(1+SUM(AE275))/12*'2. Annual Costs of Staff Posts'!AF275*'2. Annual Costs of Staff Posts'!AG275*K275,0)</f>
        <v>0</v>
      </c>
      <c r="AJ275" s="450">
        <f t="shared" si="37"/>
        <v>0</v>
      </c>
      <c r="AK275" s="448">
        <f t="shared" si="38"/>
        <v>0</v>
      </c>
      <c r="AL275" s="252"/>
    </row>
    <row r="276" spans="2:38" s="99" customFormat="1" x14ac:dyDescent="0.25">
      <c r="B276" s="109"/>
      <c r="C276" s="232" t="str">
        <f>IF('1. Staff Posts and Salaries'!C275="","",'1. Staff Posts and Salaries'!C275)</f>
        <v/>
      </c>
      <c r="D276" s="410" t="str">
        <f>IF('1. Staff Posts and Salaries'!D275="","",'1. Staff Posts and Salaries'!D275)</f>
        <v/>
      </c>
      <c r="E276" s="100" t="str">
        <f>IF('1. Staff Posts and Salaries'!E275="","",'1. Staff Posts and Salaries'!E275)</f>
        <v/>
      </c>
      <c r="F276" s="100" t="str">
        <f>IF('1. Staff Posts and Salaries'!F275="","",'1. Staff Posts and Salaries'!F275)</f>
        <v/>
      </c>
      <c r="G276" s="100" t="str">
        <f>IF('1. Staff Posts and Salaries'!G275="","",'1. Staff Posts and Salaries'!G275)</f>
        <v/>
      </c>
      <c r="H276" s="100" t="str">
        <f>IF('1. Staff Posts and Salaries'!H275="","",'1. Staff Posts and Salaries'!H275)</f>
        <v/>
      </c>
      <c r="I276" s="100" t="str">
        <f>IF('1. Staff Posts and Salaries'!I275="","",'1. Staff Posts and Salaries'!I275)</f>
        <v/>
      </c>
      <c r="J276" s="100" t="str">
        <f>IF('1. Staff Posts and Salaries'!J275="","",'1. Staff Posts and Salaries'!J275)</f>
        <v/>
      </c>
      <c r="K276" s="227">
        <f>IF('1. Staff Posts and Salaries'!O275="","",'1. Staff Posts and Salaries'!O275)</f>
        <v>1</v>
      </c>
      <c r="L276" s="314"/>
      <c r="M276" s="315"/>
      <c r="N276" s="316">
        <f t="shared" si="32"/>
        <v>0</v>
      </c>
      <c r="O276" s="317">
        <f>IFERROR('1. Staff Posts and Salaries'!N275/12*'2. Annual Costs of Staff Posts'!L276*'2. Annual Costs of Staff Posts'!M276*K276,0)</f>
        <v>0</v>
      </c>
      <c r="P276" s="318"/>
      <c r="Q276" s="314"/>
      <c r="R276" s="315"/>
      <c r="S276" s="316">
        <f t="shared" si="33"/>
        <v>0</v>
      </c>
      <c r="T276" s="317">
        <f>IFERROR('1. Staff Posts and Salaries'!N275*(1+SUM(P276))/12*'2. Annual Costs of Staff Posts'!Q276*'2. Annual Costs of Staff Posts'!R276*K276,0)</f>
        <v>0</v>
      </c>
      <c r="U276" s="318"/>
      <c r="V276" s="314"/>
      <c r="W276" s="315"/>
      <c r="X276" s="316">
        <f t="shared" si="34"/>
        <v>0</v>
      </c>
      <c r="Y276" s="317">
        <f>IFERROR('1. Staff Posts and Salaries'!N275*(1+SUM(P276))*(1+SUM(U276))/12*'2. Annual Costs of Staff Posts'!V276*'2. Annual Costs of Staff Posts'!W276*K276,0)</f>
        <v>0</v>
      </c>
      <c r="Z276" s="318"/>
      <c r="AA276" s="314"/>
      <c r="AB276" s="315"/>
      <c r="AC276" s="316">
        <f t="shared" si="35"/>
        <v>0</v>
      </c>
      <c r="AD276" s="317">
        <f>IFERROR('1. Staff Posts and Salaries'!N275*(1+SUM(P276))*(1+SUM(U276))*(1+SUM(Z276))/12*'2. Annual Costs of Staff Posts'!AA276*'2. Annual Costs of Staff Posts'!AB276*K276,0)</f>
        <v>0</v>
      </c>
      <c r="AE276" s="318"/>
      <c r="AF276" s="314"/>
      <c r="AG276" s="315"/>
      <c r="AH276" s="316">
        <f t="shared" si="36"/>
        <v>0</v>
      </c>
      <c r="AI276" s="446">
        <f>IFERROR('1. Staff Posts and Salaries'!N275*(1+SUM(P276))*(1+SUM(U276))*(1+SUM(Z276))*(1+SUM(AE276))/12*'2. Annual Costs of Staff Posts'!AF276*'2. Annual Costs of Staff Posts'!AG276*K276,0)</f>
        <v>0</v>
      </c>
      <c r="AJ276" s="450">
        <f t="shared" si="37"/>
        <v>0</v>
      </c>
      <c r="AK276" s="448">
        <f t="shared" si="38"/>
        <v>0</v>
      </c>
      <c r="AL276" s="252"/>
    </row>
    <row r="277" spans="2:38" s="99" customFormat="1" x14ac:dyDescent="0.25">
      <c r="B277" s="109"/>
      <c r="C277" s="232" t="str">
        <f>IF('1. Staff Posts and Salaries'!C276="","",'1. Staff Posts and Salaries'!C276)</f>
        <v/>
      </c>
      <c r="D277" s="410" t="str">
        <f>IF('1. Staff Posts and Salaries'!D276="","",'1. Staff Posts and Salaries'!D276)</f>
        <v/>
      </c>
      <c r="E277" s="100" t="str">
        <f>IF('1. Staff Posts and Salaries'!E276="","",'1. Staff Posts and Salaries'!E276)</f>
        <v/>
      </c>
      <c r="F277" s="100" t="str">
        <f>IF('1. Staff Posts and Salaries'!F276="","",'1. Staff Posts and Salaries'!F276)</f>
        <v/>
      </c>
      <c r="G277" s="100" t="str">
        <f>IF('1. Staff Posts and Salaries'!G276="","",'1. Staff Posts and Salaries'!G276)</f>
        <v/>
      </c>
      <c r="H277" s="100" t="str">
        <f>IF('1. Staff Posts and Salaries'!H276="","",'1. Staff Posts and Salaries'!H276)</f>
        <v/>
      </c>
      <c r="I277" s="100" t="str">
        <f>IF('1. Staff Posts and Salaries'!I276="","",'1. Staff Posts and Salaries'!I276)</f>
        <v/>
      </c>
      <c r="J277" s="100" t="str">
        <f>IF('1. Staff Posts and Salaries'!J276="","",'1. Staff Posts and Salaries'!J276)</f>
        <v/>
      </c>
      <c r="K277" s="227">
        <f>IF('1. Staff Posts and Salaries'!O276="","",'1. Staff Posts and Salaries'!O276)</f>
        <v>1</v>
      </c>
      <c r="L277" s="314"/>
      <c r="M277" s="315"/>
      <c r="N277" s="316">
        <f t="shared" si="32"/>
        <v>0</v>
      </c>
      <c r="O277" s="317">
        <f>IFERROR('1. Staff Posts and Salaries'!N276/12*'2. Annual Costs of Staff Posts'!L277*'2. Annual Costs of Staff Posts'!M277*K277,0)</f>
        <v>0</v>
      </c>
      <c r="P277" s="318"/>
      <c r="Q277" s="314"/>
      <c r="R277" s="315"/>
      <c r="S277" s="316">
        <f t="shared" si="33"/>
        <v>0</v>
      </c>
      <c r="T277" s="317">
        <f>IFERROR('1. Staff Posts and Salaries'!N276*(1+SUM(P277))/12*'2. Annual Costs of Staff Posts'!Q277*'2. Annual Costs of Staff Posts'!R277*K277,0)</f>
        <v>0</v>
      </c>
      <c r="U277" s="318"/>
      <c r="V277" s="314"/>
      <c r="W277" s="315"/>
      <c r="X277" s="316">
        <f t="shared" si="34"/>
        <v>0</v>
      </c>
      <c r="Y277" s="317">
        <f>IFERROR('1. Staff Posts and Salaries'!N276*(1+SUM(P277))*(1+SUM(U277))/12*'2. Annual Costs of Staff Posts'!V277*'2. Annual Costs of Staff Posts'!W277*K277,0)</f>
        <v>0</v>
      </c>
      <c r="Z277" s="318"/>
      <c r="AA277" s="314"/>
      <c r="AB277" s="315"/>
      <c r="AC277" s="316">
        <f t="shared" si="35"/>
        <v>0</v>
      </c>
      <c r="AD277" s="317">
        <f>IFERROR('1. Staff Posts and Salaries'!N276*(1+SUM(P277))*(1+SUM(U277))*(1+SUM(Z277))/12*'2. Annual Costs of Staff Posts'!AA277*'2. Annual Costs of Staff Posts'!AB277*K277,0)</f>
        <v>0</v>
      </c>
      <c r="AE277" s="318"/>
      <c r="AF277" s="314"/>
      <c r="AG277" s="315"/>
      <c r="AH277" s="316">
        <f t="shared" si="36"/>
        <v>0</v>
      </c>
      <c r="AI277" s="446">
        <f>IFERROR('1. Staff Posts and Salaries'!N276*(1+SUM(P277))*(1+SUM(U277))*(1+SUM(Z277))*(1+SUM(AE277))/12*'2. Annual Costs of Staff Posts'!AF277*'2. Annual Costs of Staff Posts'!AG277*K277,0)</f>
        <v>0</v>
      </c>
      <c r="AJ277" s="450">
        <f t="shared" si="37"/>
        <v>0</v>
      </c>
      <c r="AK277" s="448">
        <f t="shared" si="38"/>
        <v>0</v>
      </c>
      <c r="AL277" s="252"/>
    </row>
    <row r="278" spans="2:38" s="99" customFormat="1" x14ac:dyDescent="0.25">
      <c r="B278" s="109"/>
      <c r="C278" s="232" t="str">
        <f>IF('1. Staff Posts and Salaries'!C277="","",'1. Staff Posts and Salaries'!C277)</f>
        <v/>
      </c>
      <c r="D278" s="410" t="str">
        <f>IF('1. Staff Posts and Salaries'!D277="","",'1. Staff Posts and Salaries'!D277)</f>
        <v/>
      </c>
      <c r="E278" s="100" t="str">
        <f>IF('1. Staff Posts and Salaries'!E277="","",'1. Staff Posts and Salaries'!E277)</f>
        <v/>
      </c>
      <c r="F278" s="100" t="str">
        <f>IF('1. Staff Posts and Salaries'!F277="","",'1. Staff Posts and Salaries'!F277)</f>
        <v/>
      </c>
      <c r="G278" s="100" t="str">
        <f>IF('1. Staff Posts and Salaries'!G277="","",'1. Staff Posts and Salaries'!G277)</f>
        <v/>
      </c>
      <c r="H278" s="100" t="str">
        <f>IF('1. Staff Posts and Salaries'!H277="","",'1. Staff Posts and Salaries'!H277)</f>
        <v/>
      </c>
      <c r="I278" s="100" t="str">
        <f>IF('1. Staff Posts and Salaries'!I277="","",'1. Staff Posts and Salaries'!I277)</f>
        <v/>
      </c>
      <c r="J278" s="100" t="str">
        <f>IF('1. Staff Posts and Salaries'!J277="","",'1. Staff Posts and Salaries'!J277)</f>
        <v/>
      </c>
      <c r="K278" s="227">
        <f>IF('1. Staff Posts and Salaries'!O277="","",'1. Staff Posts and Salaries'!O277)</f>
        <v>1</v>
      </c>
      <c r="L278" s="314"/>
      <c r="M278" s="315"/>
      <c r="N278" s="316">
        <f t="shared" si="32"/>
        <v>0</v>
      </c>
      <c r="O278" s="317">
        <f>IFERROR('1. Staff Posts and Salaries'!N277/12*'2. Annual Costs of Staff Posts'!L278*'2. Annual Costs of Staff Posts'!M278*K278,0)</f>
        <v>0</v>
      </c>
      <c r="P278" s="318"/>
      <c r="Q278" s="314"/>
      <c r="R278" s="315"/>
      <c r="S278" s="316">
        <f t="shared" si="33"/>
        <v>0</v>
      </c>
      <c r="T278" s="317">
        <f>IFERROR('1. Staff Posts and Salaries'!N277*(1+SUM(P278))/12*'2. Annual Costs of Staff Posts'!Q278*'2. Annual Costs of Staff Posts'!R278*K278,0)</f>
        <v>0</v>
      </c>
      <c r="U278" s="318"/>
      <c r="V278" s="314"/>
      <c r="W278" s="315"/>
      <c r="X278" s="316">
        <f t="shared" si="34"/>
        <v>0</v>
      </c>
      <c r="Y278" s="317">
        <f>IFERROR('1. Staff Posts and Salaries'!N277*(1+SUM(P278))*(1+SUM(U278))/12*'2. Annual Costs of Staff Posts'!V278*'2. Annual Costs of Staff Posts'!W278*K278,0)</f>
        <v>0</v>
      </c>
      <c r="Z278" s="318"/>
      <c r="AA278" s="314"/>
      <c r="AB278" s="315"/>
      <c r="AC278" s="316">
        <f t="shared" si="35"/>
        <v>0</v>
      </c>
      <c r="AD278" s="317">
        <f>IFERROR('1. Staff Posts and Salaries'!N277*(1+SUM(P278))*(1+SUM(U278))*(1+SUM(Z278))/12*'2. Annual Costs of Staff Posts'!AA278*'2. Annual Costs of Staff Posts'!AB278*K278,0)</f>
        <v>0</v>
      </c>
      <c r="AE278" s="318"/>
      <c r="AF278" s="314"/>
      <c r="AG278" s="315"/>
      <c r="AH278" s="316">
        <f t="shared" si="36"/>
        <v>0</v>
      </c>
      <c r="AI278" s="446">
        <f>IFERROR('1. Staff Posts and Salaries'!N277*(1+SUM(P278))*(1+SUM(U278))*(1+SUM(Z278))*(1+SUM(AE278))/12*'2. Annual Costs of Staff Posts'!AF278*'2. Annual Costs of Staff Posts'!AG278*K278,0)</f>
        <v>0</v>
      </c>
      <c r="AJ278" s="450">
        <f t="shared" si="37"/>
        <v>0</v>
      </c>
      <c r="AK278" s="448">
        <f t="shared" si="38"/>
        <v>0</v>
      </c>
      <c r="AL278" s="252"/>
    </row>
    <row r="279" spans="2:38" s="99" customFormat="1" x14ac:dyDescent="0.25">
      <c r="B279" s="109"/>
      <c r="C279" s="232" t="str">
        <f>IF('1. Staff Posts and Salaries'!C278="","",'1. Staff Posts and Salaries'!C278)</f>
        <v/>
      </c>
      <c r="D279" s="410" t="str">
        <f>IF('1. Staff Posts and Salaries'!D278="","",'1. Staff Posts and Salaries'!D278)</f>
        <v/>
      </c>
      <c r="E279" s="100" t="str">
        <f>IF('1. Staff Posts and Salaries'!E278="","",'1. Staff Posts and Salaries'!E278)</f>
        <v/>
      </c>
      <c r="F279" s="100" t="str">
        <f>IF('1. Staff Posts and Salaries'!F278="","",'1. Staff Posts and Salaries'!F278)</f>
        <v/>
      </c>
      <c r="G279" s="100" t="str">
        <f>IF('1. Staff Posts and Salaries'!G278="","",'1. Staff Posts and Salaries'!G278)</f>
        <v/>
      </c>
      <c r="H279" s="100" t="str">
        <f>IF('1. Staff Posts and Salaries'!H278="","",'1. Staff Posts and Salaries'!H278)</f>
        <v/>
      </c>
      <c r="I279" s="100" t="str">
        <f>IF('1. Staff Posts and Salaries'!I278="","",'1. Staff Posts and Salaries'!I278)</f>
        <v/>
      </c>
      <c r="J279" s="100" t="str">
        <f>IF('1. Staff Posts and Salaries'!J278="","",'1. Staff Posts and Salaries'!J278)</f>
        <v/>
      </c>
      <c r="K279" s="227">
        <f>IF('1. Staff Posts and Salaries'!O278="","",'1. Staff Posts and Salaries'!O278)</f>
        <v>1</v>
      </c>
      <c r="L279" s="314"/>
      <c r="M279" s="315"/>
      <c r="N279" s="316">
        <f t="shared" si="32"/>
        <v>0</v>
      </c>
      <c r="O279" s="317">
        <f>IFERROR('1. Staff Posts and Salaries'!N278/12*'2. Annual Costs of Staff Posts'!L279*'2. Annual Costs of Staff Posts'!M279*K279,0)</f>
        <v>0</v>
      </c>
      <c r="P279" s="318"/>
      <c r="Q279" s="314"/>
      <c r="R279" s="315"/>
      <c r="S279" s="316">
        <f t="shared" si="33"/>
        <v>0</v>
      </c>
      <c r="T279" s="317">
        <f>IFERROR('1. Staff Posts and Salaries'!N278*(1+SUM(P279))/12*'2. Annual Costs of Staff Posts'!Q279*'2. Annual Costs of Staff Posts'!R279*K279,0)</f>
        <v>0</v>
      </c>
      <c r="U279" s="318"/>
      <c r="V279" s="314"/>
      <c r="W279" s="315"/>
      <c r="X279" s="316">
        <f t="shared" si="34"/>
        <v>0</v>
      </c>
      <c r="Y279" s="317">
        <f>IFERROR('1. Staff Posts and Salaries'!N278*(1+SUM(P279))*(1+SUM(U279))/12*'2. Annual Costs of Staff Posts'!V279*'2. Annual Costs of Staff Posts'!W279*K279,0)</f>
        <v>0</v>
      </c>
      <c r="Z279" s="318"/>
      <c r="AA279" s="314"/>
      <c r="AB279" s="315"/>
      <c r="AC279" s="316">
        <f t="shared" si="35"/>
        <v>0</v>
      </c>
      <c r="AD279" s="317">
        <f>IFERROR('1. Staff Posts and Salaries'!N278*(1+SUM(P279))*(1+SUM(U279))*(1+SUM(Z279))/12*'2. Annual Costs of Staff Posts'!AA279*'2. Annual Costs of Staff Posts'!AB279*K279,0)</f>
        <v>0</v>
      </c>
      <c r="AE279" s="318"/>
      <c r="AF279" s="314"/>
      <c r="AG279" s="315"/>
      <c r="AH279" s="316">
        <f t="shared" si="36"/>
        <v>0</v>
      </c>
      <c r="AI279" s="446">
        <f>IFERROR('1. Staff Posts and Salaries'!N278*(1+SUM(P279))*(1+SUM(U279))*(1+SUM(Z279))*(1+SUM(AE279))/12*'2. Annual Costs of Staff Posts'!AF279*'2. Annual Costs of Staff Posts'!AG279*K279,0)</f>
        <v>0</v>
      </c>
      <c r="AJ279" s="450">
        <f t="shared" si="37"/>
        <v>0</v>
      </c>
      <c r="AK279" s="448">
        <f t="shared" si="38"/>
        <v>0</v>
      </c>
      <c r="AL279" s="252"/>
    </row>
    <row r="280" spans="2:38" s="99" customFormat="1" x14ac:dyDescent="0.25">
      <c r="B280" s="109"/>
      <c r="C280" s="232" t="str">
        <f>IF('1. Staff Posts and Salaries'!C279="","",'1. Staff Posts and Salaries'!C279)</f>
        <v/>
      </c>
      <c r="D280" s="410" t="str">
        <f>IF('1. Staff Posts and Salaries'!D279="","",'1. Staff Posts and Salaries'!D279)</f>
        <v/>
      </c>
      <c r="E280" s="100" t="str">
        <f>IF('1. Staff Posts and Salaries'!E279="","",'1. Staff Posts and Salaries'!E279)</f>
        <v/>
      </c>
      <c r="F280" s="100" t="str">
        <f>IF('1. Staff Posts and Salaries'!F279="","",'1. Staff Posts and Salaries'!F279)</f>
        <v/>
      </c>
      <c r="G280" s="100" t="str">
        <f>IF('1. Staff Posts and Salaries'!G279="","",'1. Staff Posts and Salaries'!G279)</f>
        <v/>
      </c>
      <c r="H280" s="100" t="str">
        <f>IF('1. Staff Posts and Salaries'!H279="","",'1. Staff Posts and Salaries'!H279)</f>
        <v/>
      </c>
      <c r="I280" s="100" t="str">
        <f>IF('1. Staff Posts and Salaries'!I279="","",'1. Staff Posts and Salaries'!I279)</f>
        <v/>
      </c>
      <c r="J280" s="100" t="str">
        <f>IF('1. Staff Posts and Salaries'!J279="","",'1. Staff Posts and Salaries'!J279)</f>
        <v/>
      </c>
      <c r="K280" s="227">
        <f>IF('1. Staff Posts and Salaries'!O279="","",'1. Staff Posts and Salaries'!O279)</f>
        <v>1</v>
      </c>
      <c r="L280" s="314"/>
      <c r="M280" s="315"/>
      <c r="N280" s="316">
        <f t="shared" si="32"/>
        <v>0</v>
      </c>
      <c r="O280" s="317">
        <f>IFERROR('1. Staff Posts and Salaries'!N279/12*'2. Annual Costs of Staff Posts'!L280*'2. Annual Costs of Staff Posts'!M280*K280,0)</f>
        <v>0</v>
      </c>
      <c r="P280" s="318"/>
      <c r="Q280" s="314"/>
      <c r="R280" s="315"/>
      <c r="S280" s="316">
        <f t="shared" si="33"/>
        <v>0</v>
      </c>
      <c r="T280" s="317">
        <f>IFERROR('1. Staff Posts and Salaries'!N279*(1+SUM(P280))/12*'2. Annual Costs of Staff Posts'!Q280*'2. Annual Costs of Staff Posts'!R280*K280,0)</f>
        <v>0</v>
      </c>
      <c r="U280" s="318"/>
      <c r="V280" s="314"/>
      <c r="W280" s="315"/>
      <c r="X280" s="316">
        <f t="shared" si="34"/>
        <v>0</v>
      </c>
      <c r="Y280" s="317">
        <f>IFERROR('1. Staff Posts and Salaries'!N279*(1+SUM(P280))*(1+SUM(U280))/12*'2. Annual Costs of Staff Posts'!V280*'2. Annual Costs of Staff Posts'!W280*K280,0)</f>
        <v>0</v>
      </c>
      <c r="Z280" s="318"/>
      <c r="AA280" s="314"/>
      <c r="AB280" s="315"/>
      <c r="AC280" s="316">
        <f t="shared" si="35"/>
        <v>0</v>
      </c>
      <c r="AD280" s="317">
        <f>IFERROR('1. Staff Posts and Salaries'!N279*(1+SUM(P280))*(1+SUM(U280))*(1+SUM(Z280))/12*'2. Annual Costs of Staff Posts'!AA280*'2. Annual Costs of Staff Posts'!AB280*K280,0)</f>
        <v>0</v>
      </c>
      <c r="AE280" s="318"/>
      <c r="AF280" s="314"/>
      <c r="AG280" s="315"/>
      <c r="AH280" s="316">
        <f t="shared" si="36"/>
        <v>0</v>
      </c>
      <c r="AI280" s="446">
        <f>IFERROR('1. Staff Posts and Salaries'!N279*(1+SUM(P280))*(1+SUM(U280))*(1+SUM(Z280))*(1+SUM(AE280))/12*'2. Annual Costs of Staff Posts'!AF280*'2. Annual Costs of Staff Posts'!AG280*K280,0)</f>
        <v>0</v>
      </c>
      <c r="AJ280" s="450">
        <f t="shared" si="37"/>
        <v>0</v>
      </c>
      <c r="AK280" s="448">
        <f t="shared" si="38"/>
        <v>0</v>
      </c>
      <c r="AL280" s="252"/>
    </row>
    <row r="281" spans="2:38" s="99" customFormat="1" x14ac:dyDescent="0.25">
      <c r="B281" s="109"/>
      <c r="C281" s="232" t="str">
        <f>IF('1. Staff Posts and Salaries'!C280="","",'1. Staff Posts and Salaries'!C280)</f>
        <v/>
      </c>
      <c r="D281" s="410" t="str">
        <f>IF('1. Staff Posts and Salaries'!D280="","",'1. Staff Posts and Salaries'!D280)</f>
        <v/>
      </c>
      <c r="E281" s="100" t="str">
        <f>IF('1. Staff Posts and Salaries'!E280="","",'1. Staff Posts and Salaries'!E280)</f>
        <v/>
      </c>
      <c r="F281" s="100" t="str">
        <f>IF('1. Staff Posts and Salaries'!F280="","",'1. Staff Posts and Salaries'!F280)</f>
        <v/>
      </c>
      <c r="G281" s="100" t="str">
        <f>IF('1. Staff Posts and Salaries'!G280="","",'1. Staff Posts and Salaries'!G280)</f>
        <v/>
      </c>
      <c r="H281" s="100" t="str">
        <f>IF('1. Staff Posts and Salaries'!H280="","",'1. Staff Posts and Salaries'!H280)</f>
        <v/>
      </c>
      <c r="I281" s="100" t="str">
        <f>IF('1. Staff Posts and Salaries'!I280="","",'1. Staff Posts and Salaries'!I280)</f>
        <v/>
      </c>
      <c r="J281" s="100" t="str">
        <f>IF('1. Staff Posts and Salaries'!J280="","",'1. Staff Posts and Salaries'!J280)</f>
        <v/>
      </c>
      <c r="K281" s="227">
        <f>IF('1. Staff Posts and Salaries'!O280="","",'1. Staff Posts and Salaries'!O280)</f>
        <v>1</v>
      </c>
      <c r="L281" s="314"/>
      <c r="M281" s="315"/>
      <c r="N281" s="316">
        <f t="shared" si="32"/>
        <v>0</v>
      </c>
      <c r="O281" s="317">
        <f>IFERROR('1. Staff Posts and Salaries'!N280/12*'2. Annual Costs of Staff Posts'!L281*'2. Annual Costs of Staff Posts'!M281*K281,0)</f>
        <v>0</v>
      </c>
      <c r="P281" s="318"/>
      <c r="Q281" s="314"/>
      <c r="R281" s="315"/>
      <c r="S281" s="316">
        <f t="shared" si="33"/>
        <v>0</v>
      </c>
      <c r="T281" s="317">
        <f>IFERROR('1. Staff Posts and Salaries'!N280*(1+SUM(P281))/12*'2. Annual Costs of Staff Posts'!Q281*'2. Annual Costs of Staff Posts'!R281*K281,0)</f>
        <v>0</v>
      </c>
      <c r="U281" s="318"/>
      <c r="V281" s="314"/>
      <c r="W281" s="315"/>
      <c r="X281" s="316">
        <f t="shared" si="34"/>
        <v>0</v>
      </c>
      <c r="Y281" s="317">
        <f>IFERROR('1. Staff Posts and Salaries'!N280*(1+SUM(P281))*(1+SUM(U281))/12*'2. Annual Costs of Staff Posts'!V281*'2. Annual Costs of Staff Posts'!W281*K281,0)</f>
        <v>0</v>
      </c>
      <c r="Z281" s="318"/>
      <c r="AA281" s="314"/>
      <c r="AB281" s="315"/>
      <c r="AC281" s="316">
        <f t="shared" si="35"/>
        <v>0</v>
      </c>
      <c r="AD281" s="317">
        <f>IFERROR('1. Staff Posts and Salaries'!N280*(1+SUM(P281))*(1+SUM(U281))*(1+SUM(Z281))/12*'2. Annual Costs of Staff Posts'!AA281*'2. Annual Costs of Staff Posts'!AB281*K281,0)</f>
        <v>0</v>
      </c>
      <c r="AE281" s="318"/>
      <c r="AF281" s="314"/>
      <c r="AG281" s="315"/>
      <c r="AH281" s="316">
        <f t="shared" si="36"/>
        <v>0</v>
      </c>
      <c r="AI281" s="446">
        <f>IFERROR('1. Staff Posts and Salaries'!N280*(1+SUM(P281))*(1+SUM(U281))*(1+SUM(Z281))*(1+SUM(AE281))/12*'2. Annual Costs of Staff Posts'!AF281*'2. Annual Costs of Staff Posts'!AG281*K281,0)</f>
        <v>0</v>
      </c>
      <c r="AJ281" s="450">
        <f t="shared" si="37"/>
        <v>0</v>
      </c>
      <c r="AK281" s="448">
        <f t="shared" si="38"/>
        <v>0</v>
      </c>
      <c r="AL281" s="252"/>
    </row>
    <row r="282" spans="2:38" s="99" customFormat="1" x14ac:dyDescent="0.25">
      <c r="B282" s="109"/>
      <c r="C282" s="232" t="str">
        <f>IF('1. Staff Posts and Salaries'!C281="","",'1. Staff Posts and Salaries'!C281)</f>
        <v/>
      </c>
      <c r="D282" s="410" t="str">
        <f>IF('1. Staff Posts and Salaries'!D281="","",'1. Staff Posts and Salaries'!D281)</f>
        <v/>
      </c>
      <c r="E282" s="100" t="str">
        <f>IF('1. Staff Posts and Salaries'!E281="","",'1. Staff Posts and Salaries'!E281)</f>
        <v/>
      </c>
      <c r="F282" s="100" t="str">
        <f>IF('1. Staff Posts and Salaries'!F281="","",'1. Staff Posts and Salaries'!F281)</f>
        <v/>
      </c>
      <c r="G282" s="100" t="str">
        <f>IF('1. Staff Posts and Salaries'!G281="","",'1. Staff Posts and Salaries'!G281)</f>
        <v/>
      </c>
      <c r="H282" s="100" t="str">
        <f>IF('1. Staff Posts and Salaries'!H281="","",'1. Staff Posts and Salaries'!H281)</f>
        <v/>
      </c>
      <c r="I282" s="100" t="str">
        <f>IF('1. Staff Posts and Salaries'!I281="","",'1. Staff Posts and Salaries'!I281)</f>
        <v/>
      </c>
      <c r="J282" s="100" t="str">
        <f>IF('1. Staff Posts and Salaries'!J281="","",'1. Staff Posts and Salaries'!J281)</f>
        <v/>
      </c>
      <c r="K282" s="227">
        <f>IF('1. Staff Posts and Salaries'!O281="","",'1. Staff Posts and Salaries'!O281)</f>
        <v>1</v>
      </c>
      <c r="L282" s="314"/>
      <c r="M282" s="315"/>
      <c r="N282" s="316">
        <f t="shared" si="32"/>
        <v>0</v>
      </c>
      <c r="O282" s="317">
        <f>IFERROR('1. Staff Posts and Salaries'!N281/12*'2. Annual Costs of Staff Posts'!L282*'2. Annual Costs of Staff Posts'!M282*K282,0)</f>
        <v>0</v>
      </c>
      <c r="P282" s="318"/>
      <c r="Q282" s="314"/>
      <c r="R282" s="315"/>
      <c r="S282" s="316">
        <f t="shared" si="33"/>
        <v>0</v>
      </c>
      <c r="T282" s="317">
        <f>IFERROR('1. Staff Posts and Salaries'!N281*(1+SUM(P282))/12*'2. Annual Costs of Staff Posts'!Q282*'2. Annual Costs of Staff Posts'!R282*K282,0)</f>
        <v>0</v>
      </c>
      <c r="U282" s="318"/>
      <c r="V282" s="314"/>
      <c r="W282" s="315"/>
      <c r="X282" s="316">
        <f t="shared" si="34"/>
        <v>0</v>
      </c>
      <c r="Y282" s="317">
        <f>IFERROR('1. Staff Posts and Salaries'!N281*(1+SUM(P282))*(1+SUM(U282))/12*'2. Annual Costs of Staff Posts'!V282*'2. Annual Costs of Staff Posts'!W282*K282,0)</f>
        <v>0</v>
      </c>
      <c r="Z282" s="318"/>
      <c r="AA282" s="314"/>
      <c r="AB282" s="315"/>
      <c r="AC282" s="316">
        <f t="shared" si="35"/>
        <v>0</v>
      </c>
      <c r="AD282" s="317">
        <f>IFERROR('1. Staff Posts and Salaries'!N281*(1+SUM(P282))*(1+SUM(U282))*(1+SUM(Z282))/12*'2. Annual Costs of Staff Posts'!AA282*'2. Annual Costs of Staff Posts'!AB282*K282,0)</f>
        <v>0</v>
      </c>
      <c r="AE282" s="318"/>
      <c r="AF282" s="314"/>
      <c r="AG282" s="315"/>
      <c r="AH282" s="316">
        <f t="shared" si="36"/>
        <v>0</v>
      </c>
      <c r="AI282" s="446">
        <f>IFERROR('1. Staff Posts and Salaries'!N281*(1+SUM(P282))*(1+SUM(U282))*(1+SUM(Z282))*(1+SUM(AE282))/12*'2. Annual Costs of Staff Posts'!AF282*'2. Annual Costs of Staff Posts'!AG282*K282,0)</f>
        <v>0</v>
      </c>
      <c r="AJ282" s="450">
        <f t="shared" si="37"/>
        <v>0</v>
      </c>
      <c r="AK282" s="448">
        <f t="shared" si="38"/>
        <v>0</v>
      </c>
      <c r="AL282" s="252"/>
    </row>
    <row r="283" spans="2:38" s="99" customFormat="1" x14ac:dyDescent="0.25">
      <c r="B283" s="109"/>
      <c r="C283" s="232" t="str">
        <f>IF('1. Staff Posts and Salaries'!C282="","",'1. Staff Posts and Salaries'!C282)</f>
        <v/>
      </c>
      <c r="D283" s="410" t="str">
        <f>IF('1. Staff Posts and Salaries'!D282="","",'1. Staff Posts and Salaries'!D282)</f>
        <v/>
      </c>
      <c r="E283" s="100" t="str">
        <f>IF('1. Staff Posts and Salaries'!E282="","",'1. Staff Posts and Salaries'!E282)</f>
        <v/>
      </c>
      <c r="F283" s="100" t="str">
        <f>IF('1. Staff Posts and Salaries'!F282="","",'1. Staff Posts and Salaries'!F282)</f>
        <v/>
      </c>
      <c r="G283" s="100" t="str">
        <f>IF('1. Staff Posts and Salaries'!G282="","",'1. Staff Posts and Salaries'!G282)</f>
        <v/>
      </c>
      <c r="H283" s="100" t="str">
        <f>IF('1. Staff Posts and Salaries'!H282="","",'1. Staff Posts and Salaries'!H282)</f>
        <v/>
      </c>
      <c r="I283" s="100" t="str">
        <f>IF('1. Staff Posts and Salaries'!I282="","",'1. Staff Posts and Salaries'!I282)</f>
        <v/>
      </c>
      <c r="J283" s="100" t="str">
        <f>IF('1. Staff Posts and Salaries'!J282="","",'1. Staff Posts and Salaries'!J282)</f>
        <v/>
      </c>
      <c r="K283" s="227">
        <f>IF('1. Staff Posts and Salaries'!O282="","",'1. Staff Posts and Salaries'!O282)</f>
        <v>1</v>
      </c>
      <c r="L283" s="314"/>
      <c r="M283" s="315"/>
      <c r="N283" s="316">
        <f t="shared" si="32"/>
        <v>0</v>
      </c>
      <c r="O283" s="317">
        <f>IFERROR('1. Staff Posts and Salaries'!N282/12*'2. Annual Costs of Staff Posts'!L283*'2. Annual Costs of Staff Posts'!M283*K283,0)</f>
        <v>0</v>
      </c>
      <c r="P283" s="318"/>
      <c r="Q283" s="314"/>
      <c r="R283" s="315"/>
      <c r="S283" s="316">
        <f t="shared" si="33"/>
        <v>0</v>
      </c>
      <c r="T283" s="317">
        <f>IFERROR('1. Staff Posts and Salaries'!N282*(1+SUM(P283))/12*'2. Annual Costs of Staff Posts'!Q283*'2. Annual Costs of Staff Posts'!R283*K283,0)</f>
        <v>0</v>
      </c>
      <c r="U283" s="318"/>
      <c r="V283" s="314"/>
      <c r="W283" s="315"/>
      <c r="X283" s="316">
        <f t="shared" si="34"/>
        <v>0</v>
      </c>
      <c r="Y283" s="317">
        <f>IFERROR('1. Staff Posts and Salaries'!N282*(1+SUM(P283))*(1+SUM(U283))/12*'2. Annual Costs of Staff Posts'!V283*'2. Annual Costs of Staff Posts'!W283*K283,0)</f>
        <v>0</v>
      </c>
      <c r="Z283" s="318"/>
      <c r="AA283" s="314"/>
      <c r="AB283" s="315"/>
      <c r="AC283" s="316">
        <f t="shared" si="35"/>
        <v>0</v>
      </c>
      <c r="AD283" s="317">
        <f>IFERROR('1. Staff Posts and Salaries'!N282*(1+SUM(P283))*(1+SUM(U283))*(1+SUM(Z283))/12*'2. Annual Costs of Staff Posts'!AA283*'2. Annual Costs of Staff Posts'!AB283*K283,0)</f>
        <v>0</v>
      </c>
      <c r="AE283" s="318"/>
      <c r="AF283" s="314"/>
      <c r="AG283" s="315"/>
      <c r="AH283" s="316">
        <f t="shared" si="36"/>
        <v>0</v>
      </c>
      <c r="AI283" s="446">
        <f>IFERROR('1. Staff Posts and Salaries'!N282*(1+SUM(P283))*(1+SUM(U283))*(1+SUM(Z283))*(1+SUM(AE283))/12*'2. Annual Costs of Staff Posts'!AF283*'2. Annual Costs of Staff Posts'!AG283*K283,0)</f>
        <v>0</v>
      </c>
      <c r="AJ283" s="450">
        <f t="shared" si="37"/>
        <v>0</v>
      </c>
      <c r="AK283" s="448">
        <f t="shared" si="38"/>
        <v>0</v>
      </c>
      <c r="AL283" s="252"/>
    </row>
    <row r="284" spans="2:38" s="99" customFormat="1" x14ac:dyDescent="0.25">
      <c r="B284" s="109"/>
      <c r="C284" s="232" t="str">
        <f>IF('1. Staff Posts and Salaries'!C283="","",'1. Staff Posts and Salaries'!C283)</f>
        <v/>
      </c>
      <c r="D284" s="410" t="str">
        <f>IF('1. Staff Posts and Salaries'!D283="","",'1. Staff Posts and Salaries'!D283)</f>
        <v/>
      </c>
      <c r="E284" s="100" t="str">
        <f>IF('1. Staff Posts and Salaries'!E283="","",'1. Staff Posts and Salaries'!E283)</f>
        <v/>
      </c>
      <c r="F284" s="100" t="str">
        <f>IF('1. Staff Posts and Salaries'!F283="","",'1. Staff Posts and Salaries'!F283)</f>
        <v/>
      </c>
      <c r="G284" s="100" t="str">
        <f>IF('1. Staff Posts and Salaries'!G283="","",'1. Staff Posts and Salaries'!G283)</f>
        <v/>
      </c>
      <c r="H284" s="100" t="str">
        <f>IF('1. Staff Posts and Salaries'!H283="","",'1. Staff Posts and Salaries'!H283)</f>
        <v/>
      </c>
      <c r="I284" s="100" t="str">
        <f>IF('1. Staff Posts and Salaries'!I283="","",'1. Staff Posts and Salaries'!I283)</f>
        <v/>
      </c>
      <c r="J284" s="100" t="str">
        <f>IF('1. Staff Posts and Salaries'!J283="","",'1. Staff Posts and Salaries'!J283)</f>
        <v/>
      </c>
      <c r="K284" s="227">
        <f>IF('1. Staff Posts and Salaries'!O283="","",'1. Staff Posts and Salaries'!O283)</f>
        <v>1</v>
      </c>
      <c r="L284" s="314"/>
      <c r="M284" s="315"/>
      <c r="N284" s="316">
        <f t="shared" si="32"/>
        <v>0</v>
      </c>
      <c r="O284" s="317">
        <f>IFERROR('1. Staff Posts and Salaries'!N283/12*'2. Annual Costs of Staff Posts'!L284*'2. Annual Costs of Staff Posts'!M284*K284,0)</f>
        <v>0</v>
      </c>
      <c r="P284" s="318"/>
      <c r="Q284" s="314"/>
      <c r="R284" s="315"/>
      <c r="S284" s="316">
        <f t="shared" si="33"/>
        <v>0</v>
      </c>
      <c r="T284" s="317">
        <f>IFERROR('1. Staff Posts and Salaries'!N283*(1+SUM(P284))/12*'2. Annual Costs of Staff Posts'!Q284*'2. Annual Costs of Staff Posts'!R284*K284,0)</f>
        <v>0</v>
      </c>
      <c r="U284" s="318"/>
      <c r="V284" s="314"/>
      <c r="W284" s="315"/>
      <c r="X284" s="316">
        <f t="shared" si="34"/>
        <v>0</v>
      </c>
      <c r="Y284" s="317">
        <f>IFERROR('1. Staff Posts and Salaries'!N283*(1+SUM(P284))*(1+SUM(U284))/12*'2. Annual Costs of Staff Posts'!V284*'2. Annual Costs of Staff Posts'!W284*K284,0)</f>
        <v>0</v>
      </c>
      <c r="Z284" s="318"/>
      <c r="AA284" s="314"/>
      <c r="AB284" s="315"/>
      <c r="AC284" s="316">
        <f t="shared" si="35"/>
        <v>0</v>
      </c>
      <c r="AD284" s="317">
        <f>IFERROR('1. Staff Posts and Salaries'!N283*(1+SUM(P284))*(1+SUM(U284))*(1+SUM(Z284))/12*'2. Annual Costs of Staff Posts'!AA284*'2. Annual Costs of Staff Posts'!AB284*K284,0)</f>
        <v>0</v>
      </c>
      <c r="AE284" s="318"/>
      <c r="AF284" s="314"/>
      <c r="AG284" s="315"/>
      <c r="AH284" s="316">
        <f t="shared" si="36"/>
        <v>0</v>
      </c>
      <c r="AI284" s="446">
        <f>IFERROR('1. Staff Posts and Salaries'!N283*(1+SUM(P284))*(1+SUM(U284))*(1+SUM(Z284))*(1+SUM(AE284))/12*'2. Annual Costs of Staff Posts'!AF284*'2. Annual Costs of Staff Posts'!AG284*K284,0)</f>
        <v>0</v>
      </c>
      <c r="AJ284" s="450">
        <f t="shared" si="37"/>
        <v>0</v>
      </c>
      <c r="AK284" s="448">
        <f t="shared" si="38"/>
        <v>0</v>
      </c>
      <c r="AL284" s="252"/>
    </row>
    <row r="285" spans="2:38" s="99" customFormat="1" x14ac:dyDescent="0.25">
      <c r="B285" s="109"/>
      <c r="C285" s="232" t="str">
        <f>IF('1. Staff Posts and Salaries'!C284="","",'1. Staff Posts and Salaries'!C284)</f>
        <v/>
      </c>
      <c r="D285" s="410" t="str">
        <f>IF('1. Staff Posts and Salaries'!D284="","",'1. Staff Posts and Salaries'!D284)</f>
        <v/>
      </c>
      <c r="E285" s="100" t="str">
        <f>IF('1. Staff Posts and Salaries'!E284="","",'1. Staff Posts and Salaries'!E284)</f>
        <v/>
      </c>
      <c r="F285" s="100" t="str">
        <f>IF('1. Staff Posts and Salaries'!F284="","",'1. Staff Posts and Salaries'!F284)</f>
        <v/>
      </c>
      <c r="G285" s="100" t="str">
        <f>IF('1. Staff Posts and Salaries'!G284="","",'1. Staff Posts and Salaries'!G284)</f>
        <v/>
      </c>
      <c r="H285" s="100" t="str">
        <f>IF('1. Staff Posts and Salaries'!H284="","",'1. Staff Posts and Salaries'!H284)</f>
        <v/>
      </c>
      <c r="I285" s="100" t="str">
        <f>IF('1. Staff Posts and Salaries'!I284="","",'1. Staff Posts and Salaries'!I284)</f>
        <v/>
      </c>
      <c r="J285" s="100" t="str">
        <f>IF('1. Staff Posts and Salaries'!J284="","",'1. Staff Posts and Salaries'!J284)</f>
        <v/>
      </c>
      <c r="K285" s="227">
        <f>IF('1. Staff Posts and Salaries'!O284="","",'1. Staff Posts and Salaries'!O284)</f>
        <v>1</v>
      </c>
      <c r="L285" s="314"/>
      <c r="M285" s="315"/>
      <c r="N285" s="316">
        <f t="shared" si="32"/>
        <v>0</v>
      </c>
      <c r="O285" s="317">
        <f>IFERROR('1. Staff Posts and Salaries'!N284/12*'2. Annual Costs of Staff Posts'!L285*'2. Annual Costs of Staff Posts'!M285*K285,0)</f>
        <v>0</v>
      </c>
      <c r="P285" s="318"/>
      <c r="Q285" s="314"/>
      <c r="R285" s="315"/>
      <c r="S285" s="316">
        <f t="shared" si="33"/>
        <v>0</v>
      </c>
      <c r="T285" s="317">
        <f>IFERROR('1. Staff Posts and Salaries'!N284*(1+SUM(P285))/12*'2. Annual Costs of Staff Posts'!Q285*'2. Annual Costs of Staff Posts'!R285*K285,0)</f>
        <v>0</v>
      </c>
      <c r="U285" s="318"/>
      <c r="V285" s="314"/>
      <c r="W285" s="315"/>
      <c r="X285" s="316">
        <f t="shared" si="34"/>
        <v>0</v>
      </c>
      <c r="Y285" s="317">
        <f>IFERROR('1. Staff Posts and Salaries'!N284*(1+SUM(P285))*(1+SUM(U285))/12*'2. Annual Costs of Staff Posts'!V285*'2. Annual Costs of Staff Posts'!W285*K285,0)</f>
        <v>0</v>
      </c>
      <c r="Z285" s="318"/>
      <c r="AA285" s="314"/>
      <c r="AB285" s="315"/>
      <c r="AC285" s="316">
        <f t="shared" si="35"/>
        <v>0</v>
      </c>
      <c r="AD285" s="317">
        <f>IFERROR('1. Staff Posts and Salaries'!N284*(1+SUM(P285))*(1+SUM(U285))*(1+SUM(Z285))/12*'2. Annual Costs of Staff Posts'!AA285*'2. Annual Costs of Staff Posts'!AB285*K285,0)</f>
        <v>0</v>
      </c>
      <c r="AE285" s="318"/>
      <c r="AF285" s="314"/>
      <c r="AG285" s="315"/>
      <c r="AH285" s="316">
        <f t="shared" si="36"/>
        <v>0</v>
      </c>
      <c r="AI285" s="446">
        <f>IFERROR('1. Staff Posts and Salaries'!N284*(1+SUM(P285))*(1+SUM(U285))*(1+SUM(Z285))*(1+SUM(AE285))/12*'2. Annual Costs of Staff Posts'!AF285*'2. Annual Costs of Staff Posts'!AG285*K285,0)</f>
        <v>0</v>
      </c>
      <c r="AJ285" s="450">
        <f t="shared" si="37"/>
        <v>0</v>
      </c>
      <c r="AK285" s="448">
        <f t="shared" si="38"/>
        <v>0</v>
      </c>
      <c r="AL285" s="252"/>
    </row>
    <row r="286" spans="2:38" s="99" customFormat="1" x14ac:dyDescent="0.25">
      <c r="B286" s="109"/>
      <c r="C286" s="232" t="str">
        <f>IF('1. Staff Posts and Salaries'!C285="","",'1. Staff Posts and Salaries'!C285)</f>
        <v/>
      </c>
      <c r="D286" s="410" t="str">
        <f>IF('1. Staff Posts and Salaries'!D285="","",'1. Staff Posts and Salaries'!D285)</f>
        <v/>
      </c>
      <c r="E286" s="100" t="str">
        <f>IF('1. Staff Posts and Salaries'!E285="","",'1. Staff Posts and Salaries'!E285)</f>
        <v/>
      </c>
      <c r="F286" s="100" t="str">
        <f>IF('1. Staff Posts and Salaries'!F285="","",'1. Staff Posts and Salaries'!F285)</f>
        <v/>
      </c>
      <c r="G286" s="100" t="str">
        <f>IF('1. Staff Posts and Salaries'!G285="","",'1. Staff Posts and Salaries'!G285)</f>
        <v/>
      </c>
      <c r="H286" s="100" t="str">
        <f>IF('1. Staff Posts and Salaries'!H285="","",'1. Staff Posts and Salaries'!H285)</f>
        <v/>
      </c>
      <c r="I286" s="100" t="str">
        <f>IF('1. Staff Posts and Salaries'!I285="","",'1. Staff Posts and Salaries'!I285)</f>
        <v/>
      </c>
      <c r="J286" s="100" t="str">
        <f>IF('1. Staff Posts and Salaries'!J285="","",'1. Staff Posts and Salaries'!J285)</f>
        <v/>
      </c>
      <c r="K286" s="227">
        <f>IF('1. Staff Posts and Salaries'!O285="","",'1. Staff Posts and Salaries'!O285)</f>
        <v>1</v>
      </c>
      <c r="L286" s="314"/>
      <c r="M286" s="315"/>
      <c r="N286" s="316">
        <f t="shared" si="32"/>
        <v>0</v>
      </c>
      <c r="O286" s="317">
        <f>IFERROR('1. Staff Posts and Salaries'!N285/12*'2. Annual Costs of Staff Posts'!L286*'2. Annual Costs of Staff Posts'!M286*K286,0)</f>
        <v>0</v>
      </c>
      <c r="P286" s="318"/>
      <c r="Q286" s="314"/>
      <c r="R286" s="315"/>
      <c r="S286" s="316">
        <f t="shared" si="33"/>
        <v>0</v>
      </c>
      <c r="T286" s="317">
        <f>IFERROR('1. Staff Posts and Salaries'!N285*(1+SUM(P286))/12*'2. Annual Costs of Staff Posts'!Q286*'2. Annual Costs of Staff Posts'!R286*K286,0)</f>
        <v>0</v>
      </c>
      <c r="U286" s="318"/>
      <c r="V286" s="314"/>
      <c r="W286" s="315"/>
      <c r="X286" s="316">
        <f t="shared" si="34"/>
        <v>0</v>
      </c>
      <c r="Y286" s="317">
        <f>IFERROR('1. Staff Posts and Salaries'!N285*(1+SUM(P286))*(1+SUM(U286))/12*'2. Annual Costs of Staff Posts'!V286*'2. Annual Costs of Staff Posts'!W286*K286,0)</f>
        <v>0</v>
      </c>
      <c r="Z286" s="318"/>
      <c r="AA286" s="314"/>
      <c r="AB286" s="315"/>
      <c r="AC286" s="316">
        <f t="shared" si="35"/>
        <v>0</v>
      </c>
      <c r="AD286" s="317">
        <f>IFERROR('1. Staff Posts and Salaries'!N285*(1+SUM(P286))*(1+SUM(U286))*(1+SUM(Z286))/12*'2. Annual Costs of Staff Posts'!AA286*'2. Annual Costs of Staff Posts'!AB286*K286,0)</f>
        <v>0</v>
      </c>
      <c r="AE286" s="318"/>
      <c r="AF286" s="314"/>
      <c r="AG286" s="315"/>
      <c r="AH286" s="316">
        <f t="shared" si="36"/>
        <v>0</v>
      </c>
      <c r="AI286" s="446">
        <f>IFERROR('1. Staff Posts and Salaries'!N285*(1+SUM(P286))*(1+SUM(U286))*(1+SUM(Z286))*(1+SUM(AE286))/12*'2. Annual Costs of Staff Posts'!AF286*'2. Annual Costs of Staff Posts'!AG286*K286,0)</f>
        <v>0</v>
      </c>
      <c r="AJ286" s="450">
        <f t="shared" si="37"/>
        <v>0</v>
      </c>
      <c r="AK286" s="448">
        <f t="shared" si="38"/>
        <v>0</v>
      </c>
      <c r="AL286" s="252"/>
    </row>
    <row r="287" spans="2:38" s="99" customFormat="1" x14ac:dyDescent="0.25">
      <c r="B287" s="109"/>
      <c r="C287" s="232" t="str">
        <f>IF('1. Staff Posts and Salaries'!C286="","",'1. Staff Posts and Salaries'!C286)</f>
        <v/>
      </c>
      <c r="D287" s="410" t="str">
        <f>IF('1. Staff Posts and Salaries'!D286="","",'1. Staff Posts and Salaries'!D286)</f>
        <v/>
      </c>
      <c r="E287" s="100" t="str">
        <f>IF('1. Staff Posts and Salaries'!E286="","",'1. Staff Posts and Salaries'!E286)</f>
        <v/>
      </c>
      <c r="F287" s="100" t="str">
        <f>IF('1. Staff Posts and Salaries'!F286="","",'1. Staff Posts and Salaries'!F286)</f>
        <v/>
      </c>
      <c r="G287" s="100" t="str">
        <f>IF('1. Staff Posts and Salaries'!G286="","",'1. Staff Posts and Salaries'!G286)</f>
        <v/>
      </c>
      <c r="H287" s="100" t="str">
        <f>IF('1. Staff Posts and Salaries'!H286="","",'1. Staff Posts and Salaries'!H286)</f>
        <v/>
      </c>
      <c r="I287" s="100" t="str">
        <f>IF('1. Staff Posts and Salaries'!I286="","",'1. Staff Posts and Salaries'!I286)</f>
        <v/>
      </c>
      <c r="J287" s="100" t="str">
        <f>IF('1. Staff Posts and Salaries'!J286="","",'1. Staff Posts and Salaries'!J286)</f>
        <v/>
      </c>
      <c r="K287" s="227">
        <f>IF('1. Staff Posts and Salaries'!O286="","",'1. Staff Posts and Salaries'!O286)</f>
        <v>1</v>
      </c>
      <c r="L287" s="314"/>
      <c r="M287" s="315"/>
      <c r="N287" s="316">
        <f t="shared" si="32"/>
        <v>0</v>
      </c>
      <c r="O287" s="317">
        <f>IFERROR('1. Staff Posts and Salaries'!N286/12*'2. Annual Costs of Staff Posts'!L287*'2. Annual Costs of Staff Posts'!M287*K287,0)</f>
        <v>0</v>
      </c>
      <c r="P287" s="318"/>
      <c r="Q287" s="314"/>
      <c r="R287" s="315"/>
      <c r="S287" s="316">
        <f t="shared" si="33"/>
        <v>0</v>
      </c>
      <c r="T287" s="317">
        <f>IFERROR('1. Staff Posts and Salaries'!N286*(1+SUM(P287))/12*'2. Annual Costs of Staff Posts'!Q287*'2. Annual Costs of Staff Posts'!R287*K287,0)</f>
        <v>0</v>
      </c>
      <c r="U287" s="318"/>
      <c r="V287" s="314"/>
      <c r="W287" s="315"/>
      <c r="X287" s="316">
        <f t="shared" si="34"/>
        <v>0</v>
      </c>
      <c r="Y287" s="317">
        <f>IFERROR('1. Staff Posts and Salaries'!N286*(1+SUM(P287))*(1+SUM(U287))/12*'2. Annual Costs of Staff Posts'!V287*'2. Annual Costs of Staff Posts'!W287*K287,0)</f>
        <v>0</v>
      </c>
      <c r="Z287" s="318"/>
      <c r="AA287" s="314"/>
      <c r="AB287" s="315"/>
      <c r="AC287" s="316">
        <f t="shared" si="35"/>
        <v>0</v>
      </c>
      <c r="AD287" s="317">
        <f>IFERROR('1. Staff Posts and Salaries'!N286*(1+SUM(P287))*(1+SUM(U287))*(1+SUM(Z287))/12*'2. Annual Costs of Staff Posts'!AA287*'2. Annual Costs of Staff Posts'!AB287*K287,0)</f>
        <v>0</v>
      </c>
      <c r="AE287" s="318"/>
      <c r="AF287" s="314"/>
      <c r="AG287" s="315"/>
      <c r="AH287" s="316">
        <f t="shared" si="36"/>
        <v>0</v>
      </c>
      <c r="AI287" s="446">
        <f>IFERROR('1. Staff Posts and Salaries'!N286*(1+SUM(P287))*(1+SUM(U287))*(1+SUM(Z287))*(1+SUM(AE287))/12*'2. Annual Costs of Staff Posts'!AF287*'2. Annual Costs of Staff Posts'!AG287*K287,0)</f>
        <v>0</v>
      </c>
      <c r="AJ287" s="450">
        <f t="shared" si="37"/>
        <v>0</v>
      </c>
      <c r="AK287" s="448">
        <f t="shared" si="38"/>
        <v>0</v>
      </c>
      <c r="AL287" s="252"/>
    </row>
    <row r="288" spans="2:38" s="99" customFormat="1" x14ac:dyDescent="0.25">
      <c r="B288" s="109"/>
      <c r="C288" s="232" t="str">
        <f>IF('1. Staff Posts and Salaries'!C287="","",'1. Staff Posts and Salaries'!C287)</f>
        <v/>
      </c>
      <c r="D288" s="410" t="str">
        <f>IF('1. Staff Posts and Salaries'!D287="","",'1. Staff Posts and Salaries'!D287)</f>
        <v/>
      </c>
      <c r="E288" s="100" t="str">
        <f>IF('1. Staff Posts and Salaries'!E287="","",'1. Staff Posts and Salaries'!E287)</f>
        <v/>
      </c>
      <c r="F288" s="100" t="str">
        <f>IF('1. Staff Posts and Salaries'!F287="","",'1. Staff Posts and Salaries'!F287)</f>
        <v/>
      </c>
      <c r="G288" s="100" t="str">
        <f>IF('1. Staff Posts and Salaries'!G287="","",'1. Staff Posts and Salaries'!G287)</f>
        <v/>
      </c>
      <c r="H288" s="100" t="str">
        <f>IF('1. Staff Posts and Salaries'!H287="","",'1. Staff Posts and Salaries'!H287)</f>
        <v/>
      </c>
      <c r="I288" s="100" t="str">
        <f>IF('1. Staff Posts and Salaries'!I287="","",'1. Staff Posts and Salaries'!I287)</f>
        <v/>
      </c>
      <c r="J288" s="100" t="str">
        <f>IF('1. Staff Posts and Salaries'!J287="","",'1. Staff Posts and Salaries'!J287)</f>
        <v/>
      </c>
      <c r="K288" s="227">
        <f>IF('1. Staff Posts and Salaries'!O287="","",'1. Staff Posts and Salaries'!O287)</f>
        <v>1</v>
      </c>
      <c r="L288" s="314"/>
      <c r="M288" s="315"/>
      <c r="N288" s="316">
        <f t="shared" ref="N288:N311" si="39">IFERROR(L288*M288/12,0)</f>
        <v>0</v>
      </c>
      <c r="O288" s="317">
        <f>IFERROR('1. Staff Posts and Salaries'!N287/12*'2. Annual Costs of Staff Posts'!L288*'2. Annual Costs of Staff Posts'!M288*K288,0)</f>
        <v>0</v>
      </c>
      <c r="P288" s="318"/>
      <c r="Q288" s="314"/>
      <c r="R288" s="315"/>
      <c r="S288" s="316">
        <f t="shared" ref="S288:S311" si="40">IFERROR(Q288*R288/12,0)</f>
        <v>0</v>
      </c>
      <c r="T288" s="317">
        <f>IFERROR('1. Staff Posts and Salaries'!N287*(1+SUM(P288))/12*'2. Annual Costs of Staff Posts'!Q288*'2. Annual Costs of Staff Posts'!R288*K288,0)</f>
        <v>0</v>
      </c>
      <c r="U288" s="318"/>
      <c r="V288" s="314"/>
      <c r="W288" s="315"/>
      <c r="X288" s="316">
        <f t="shared" ref="X288:X311" si="41">IFERROR(V288*W288/12,0)</f>
        <v>0</v>
      </c>
      <c r="Y288" s="317">
        <f>IFERROR('1. Staff Posts and Salaries'!N287*(1+SUM(P288))*(1+SUM(U288))/12*'2. Annual Costs of Staff Posts'!V288*'2. Annual Costs of Staff Posts'!W288*K288,0)</f>
        <v>0</v>
      </c>
      <c r="Z288" s="318"/>
      <c r="AA288" s="314"/>
      <c r="AB288" s="315"/>
      <c r="AC288" s="316">
        <f t="shared" ref="AC288:AC311" si="42">IFERROR(AA288*AB288/12,0)</f>
        <v>0</v>
      </c>
      <c r="AD288" s="317">
        <f>IFERROR('1. Staff Posts and Salaries'!N287*(1+SUM(P288))*(1+SUM(U288))*(1+SUM(Z288))/12*'2. Annual Costs of Staff Posts'!AA288*'2. Annual Costs of Staff Posts'!AB288*K288,0)</f>
        <v>0</v>
      </c>
      <c r="AE288" s="318"/>
      <c r="AF288" s="314"/>
      <c r="AG288" s="315"/>
      <c r="AH288" s="316">
        <f t="shared" ref="AH288:AH311" si="43">IFERROR(AF288*AG288/12,0)</f>
        <v>0</v>
      </c>
      <c r="AI288" s="446">
        <f>IFERROR('1. Staff Posts and Salaries'!N287*(1+SUM(P288))*(1+SUM(U288))*(1+SUM(Z288))*(1+SUM(AE288))/12*'2. Annual Costs of Staff Posts'!AF288*'2. Annual Costs of Staff Posts'!AG288*K288,0)</f>
        <v>0</v>
      </c>
      <c r="AJ288" s="450">
        <f t="shared" ref="AJ288:AJ311" si="44">AH288+AC288+X288+S288+N288</f>
        <v>0</v>
      </c>
      <c r="AK288" s="448">
        <f t="shared" ref="AK288:AK311" si="45">AI288+AD288+Y288+T288+O288</f>
        <v>0</v>
      </c>
      <c r="AL288" s="252"/>
    </row>
    <row r="289" spans="2:38" s="99" customFormat="1" x14ac:dyDescent="0.25">
      <c r="B289" s="109"/>
      <c r="C289" s="232" t="str">
        <f>IF('1. Staff Posts and Salaries'!C288="","",'1. Staff Posts and Salaries'!C288)</f>
        <v/>
      </c>
      <c r="D289" s="410" t="str">
        <f>IF('1. Staff Posts and Salaries'!D288="","",'1. Staff Posts and Salaries'!D288)</f>
        <v/>
      </c>
      <c r="E289" s="100" t="str">
        <f>IF('1. Staff Posts and Salaries'!E288="","",'1. Staff Posts and Salaries'!E288)</f>
        <v/>
      </c>
      <c r="F289" s="100" t="str">
        <f>IF('1. Staff Posts and Salaries'!F288="","",'1. Staff Posts and Salaries'!F288)</f>
        <v/>
      </c>
      <c r="G289" s="100" t="str">
        <f>IF('1. Staff Posts and Salaries'!G288="","",'1. Staff Posts and Salaries'!G288)</f>
        <v/>
      </c>
      <c r="H289" s="100" t="str">
        <f>IF('1. Staff Posts and Salaries'!H288="","",'1. Staff Posts and Salaries'!H288)</f>
        <v/>
      </c>
      <c r="I289" s="100" t="str">
        <f>IF('1. Staff Posts and Salaries'!I288="","",'1. Staff Posts and Salaries'!I288)</f>
        <v/>
      </c>
      <c r="J289" s="100" t="str">
        <f>IF('1. Staff Posts and Salaries'!J288="","",'1. Staff Posts and Salaries'!J288)</f>
        <v/>
      </c>
      <c r="K289" s="227">
        <f>IF('1. Staff Posts and Salaries'!O288="","",'1. Staff Posts and Salaries'!O288)</f>
        <v>1</v>
      </c>
      <c r="L289" s="314"/>
      <c r="M289" s="315"/>
      <c r="N289" s="316">
        <f t="shared" si="39"/>
        <v>0</v>
      </c>
      <c r="O289" s="317">
        <f>IFERROR('1. Staff Posts and Salaries'!N288/12*'2. Annual Costs of Staff Posts'!L289*'2. Annual Costs of Staff Posts'!M289*K289,0)</f>
        <v>0</v>
      </c>
      <c r="P289" s="318"/>
      <c r="Q289" s="314"/>
      <c r="R289" s="315"/>
      <c r="S289" s="316">
        <f t="shared" si="40"/>
        <v>0</v>
      </c>
      <c r="T289" s="317">
        <f>IFERROR('1. Staff Posts and Salaries'!N288*(1+SUM(P289))/12*'2. Annual Costs of Staff Posts'!Q289*'2. Annual Costs of Staff Posts'!R289*K289,0)</f>
        <v>0</v>
      </c>
      <c r="U289" s="318"/>
      <c r="V289" s="314"/>
      <c r="W289" s="315"/>
      <c r="X289" s="316">
        <f t="shared" si="41"/>
        <v>0</v>
      </c>
      <c r="Y289" s="317">
        <f>IFERROR('1. Staff Posts and Salaries'!N288*(1+SUM(P289))*(1+SUM(U289))/12*'2. Annual Costs of Staff Posts'!V289*'2. Annual Costs of Staff Posts'!W289*K289,0)</f>
        <v>0</v>
      </c>
      <c r="Z289" s="318"/>
      <c r="AA289" s="314"/>
      <c r="AB289" s="315"/>
      <c r="AC289" s="316">
        <f t="shared" si="42"/>
        <v>0</v>
      </c>
      <c r="AD289" s="317">
        <f>IFERROR('1. Staff Posts and Salaries'!N288*(1+SUM(P289))*(1+SUM(U289))*(1+SUM(Z289))/12*'2. Annual Costs of Staff Posts'!AA289*'2. Annual Costs of Staff Posts'!AB289*K289,0)</f>
        <v>0</v>
      </c>
      <c r="AE289" s="318"/>
      <c r="AF289" s="314"/>
      <c r="AG289" s="315"/>
      <c r="AH289" s="316">
        <f t="shared" si="43"/>
        <v>0</v>
      </c>
      <c r="AI289" s="446">
        <f>IFERROR('1. Staff Posts and Salaries'!N288*(1+SUM(P289))*(1+SUM(U289))*(1+SUM(Z289))*(1+SUM(AE289))/12*'2. Annual Costs of Staff Posts'!AF289*'2. Annual Costs of Staff Posts'!AG289*K289,0)</f>
        <v>0</v>
      </c>
      <c r="AJ289" s="450">
        <f t="shared" si="44"/>
        <v>0</v>
      </c>
      <c r="AK289" s="448">
        <f t="shared" si="45"/>
        <v>0</v>
      </c>
      <c r="AL289" s="252"/>
    </row>
    <row r="290" spans="2:38" s="99" customFormat="1" x14ac:dyDescent="0.25">
      <c r="B290" s="109"/>
      <c r="C290" s="232" t="str">
        <f>IF('1. Staff Posts and Salaries'!C289="","",'1. Staff Posts and Salaries'!C289)</f>
        <v/>
      </c>
      <c r="D290" s="410" t="str">
        <f>IF('1. Staff Posts and Salaries'!D289="","",'1. Staff Posts and Salaries'!D289)</f>
        <v/>
      </c>
      <c r="E290" s="100" t="str">
        <f>IF('1. Staff Posts and Salaries'!E289="","",'1. Staff Posts and Salaries'!E289)</f>
        <v/>
      </c>
      <c r="F290" s="100" t="str">
        <f>IF('1. Staff Posts and Salaries'!F289="","",'1. Staff Posts and Salaries'!F289)</f>
        <v/>
      </c>
      <c r="G290" s="100" t="str">
        <f>IF('1. Staff Posts and Salaries'!G289="","",'1. Staff Posts and Salaries'!G289)</f>
        <v/>
      </c>
      <c r="H290" s="100" t="str">
        <f>IF('1. Staff Posts and Salaries'!H289="","",'1. Staff Posts and Salaries'!H289)</f>
        <v/>
      </c>
      <c r="I290" s="100" t="str">
        <f>IF('1. Staff Posts and Salaries'!I289="","",'1. Staff Posts and Salaries'!I289)</f>
        <v/>
      </c>
      <c r="J290" s="100" t="str">
        <f>IF('1. Staff Posts and Salaries'!J289="","",'1. Staff Posts and Salaries'!J289)</f>
        <v/>
      </c>
      <c r="K290" s="227">
        <f>IF('1. Staff Posts and Salaries'!O289="","",'1. Staff Posts and Salaries'!O289)</f>
        <v>1</v>
      </c>
      <c r="L290" s="314"/>
      <c r="M290" s="315"/>
      <c r="N290" s="316">
        <f t="shared" si="39"/>
        <v>0</v>
      </c>
      <c r="O290" s="317">
        <f>IFERROR('1. Staff Posts and Salaries'!N289/12*'2. Annual Costs of Staff Posts'!L290*'2. Annual Costs of Staff Posts'!M290*K290,0)</f>
        <v>0</v>
      </c>
      <c r="P290" s="318"/>
      <c r="Q290" s="314"/>
      <c r="R290" s="315"/>
      <c r="S290" s="316">
        <f t="shared" si="40"/>
        <v>0</v>
      </c>
      <c r="T290" s="317">
        <f>IFERROR('1. Staff Posts and Salaries'!N289*(1+SUM(P290))/12*'2. Annual Costs of Staff Posts'!Q290*'2. Annual Costs of Staff Posts'!R290*K290,0)</f>
        <v>0</v>
      </c>
      <c r="U290" s="318"/>
      <c r="V290" s="314"/>
      <c r="W290" s="315"/>
      <c r="X290" s="316">
        <f t="shared" si="41"/>
        <v>0</v>
      </c>
      <c r="Y290" s="317">
        <f>IFERROR('1. Staff Posts and Salaries'!N289*(1+SUM(P290))*(1+SUM(U290))/12*'2. Annual Costs of Staff Posts'!V290*'2. Annual Costs of Staff Posts'!W290*K290,0)</f>
        <v>0</v>
      </c>
      <c r="Z290" s="318"/>
      <c r="AA290" s="314"/>
      <c r="AB290" s="315"/>
      <c r="AC290" s="316">
        <f t="shared" si="42"/>
        <v>0</v>
      </c>
      <c r="AD290" s="317">
        <f>IFERROR('1. Staff Posts and Salaries'!N289*(1+SUM(P290))*(1+SUM(U290))*(1+SUM(Z290))/12*'2. Annual Costs of Staff Posts'!AA290*'2. Annual Costs of Staff Posts'!AB290*K290,0)</f>
        <v>0</v>
      </c>
      <c r="AE290" s="318"/>
      <c r="AF290" s="314"/>
      <c r="AG290" s="315"/>
      <c r="AH290" s="316">
        <f t="shared" si="43"/>
        <v>0</v>
      </c>
      <c r="AI290" s="446">
        <f>IFERROR('1. Staff Posts and Salaries'!N289*(1+SUM(P290))*(1+SUM(U290))*(1+SUM(Z290))*(1+SUM(AE290))/12*'2. Annual Costs of Staff Posts'!AF290*'2. Annual Costs of Staff Posts'!AG290*K290,0)</f>
        <v>0</v>
      </c>
      <c r="AJ290" s="450">
        <f t="shared" si="44"/>
        <v>0</v>
      </c>
      <c r="AK290" s="448">
        <f t="shared" si="45"/>
        <v>0</v>
      </c>
      <c r="AL290" s="252"/>
    </row>
    <row r="291" spans="2:38" s="99" customFormat="1" x14ac:dyDescent="0.25">
      <c r="B291" s="109"/>
      <c r="C291" s="232" t="str">
        <f>IF('1. Staff Posts and Salaries'!C290="","",'1. Staff Posts and Salaries'!C290)</f>
        <v/>
      </c>
      <c r="D291" s="410" t="str">
        <f>IF('1. Staff Posts and Salaries'!D290="","",'1. Staff Posts and Salaries'!D290)</f>
        <v/>
      </c>
      <c r="E291" s="100" t="str">
        <f>IF('1. Staff Posts and Salaries'!E290="","",'1. Staff Posts and Salaries'!E290)</f>
        <v/>
      </c>
      <c r="F291" s="100" t="str">
        <f>IF('1. Staff Posts and Salaries'!F290="","",'1. Staff Posts and Salaries'!F290)</f>
        <v/>
      </c>
      <c r="G291" s="100" t="str">
        <f>IF('1. Staff Posts and Salaries'!G290="","",'1. Staff Posts and Salaries'!G290)</f>
        <v/>
      </c>
      <c r="H291" s="100" t="str">
        <f>IF('1. Staff Posts and Salaries'!H290="","",'1. Staff Posts and Salaries'!H290)</f>
        <v/>
      </c>
      <c r="I291" s="100" t="str">
        <f>IF('1. Staff Posts and Salaries'!I290="","",'1. Staff Posts and Salaries'!I290)</f>
        <v/>
      </c>
      <c r="J291" s="100" t="str">
        <f>IF('1. Staff Posts and Salaries'!J290="","",'1. Staff Posts and Salaries'!J290)</f>
        <v/>
      </c>
      <c r="K291" s="227">
        <f>IF('1. Staff Posts and Salaries'!O290="","",'1. Staff Posts and Salaries'!O290)</f>
        <v>1</v>
      </c>
      <c r="L291" s="314"/>
      <c r="M291" s="315"/>
      <c r="N291" s="316">
        <f t="shared" si="39"/>
        <v>0</v>
      </c>
      <c r="O291" s="317">
        <f>IFERROR('1. Staff Posts and Salaries'!N290/12*'2. Annual Costs of Staff Posts'!L291*'2. Annual Costs of Staff Posts'!M291*K291,0)</f>
        <v>0</v>
      </c>
      <c r="P291" s="318"/>
      <c r="Q291" s="314"/>
      <c r="R291" s="315"/>
      <c r="S291" s="316">
        <f t="shared" si="40"/>
        <v>0</v>
      </c>
      <c r="T291" s="317">
        <f>IFERROR('1. Staff Posts and Salaries'!N290*(1+SUM(P291))/12*'2. Annual Costs of Staff Posts'!Q291*'2. Annual Costs of Staff Posts'!R291*K291,0)</f>
        <v>0</v>
      </c>
      <c r="U291" s="318"/>
      <c r="V291" s="314"/>
      <c r="W291" s="315"/>
      <c r="X291" s="316">
        <f t="shared" si="41"/>
        <v>0</v>
      </c>
      <c r="Y291" s="317">
        <f>IFERROR('1. Staff Posts and Salaries'!N290*(1+SUM(P291))*(1+SUM(U291))/12*'2. Annual Costs of Staff Posts'!V291*'2. Annual Costs of Staff Posts'!W291*K291,0)</f>
        <v>0</v>
      </c>
      <c r="Z291" s="318"/>
      <c r="AA291" s="314"/>
      <c r="AB291" s="315"/>
      <c r="AC291" s="316">
        <f t="shared" si="42"/>
        <v>0</v>
      </c>
      <c r="AD291" s="317">
        <f>IFERROR('1. Staff Posts and Salaries'!N290*(1+SUM(P291))*(1+SUM(U291))*(1+SUM(Z291))/12*'2. Annual Costs of Staff Posts'!AA291*'2. Annual Costs of Staff Posts'!AB291*K291,0)</f>
        <v>0</v>
      </c>
      <c r="AE291" s="318"/>
      <c r="AF291" s="314"/>
      <c r="AG291" s="315"/>
      <c r="AH291" s="316">
        <f t="shared" si="43"/>
        <v>0</v>
      </c>
      <c r="AI291" s="446">
        <f>IFERROR('1. Staff Posts and Salaries'!N290*(1+SUM(P291))*(1+SUM(U291))*(1+SUM(Z291))*(1+SUM(AE291))/12*'2. Annual Costs of Staff Posts'!AF291*'2. Annual Costs of Staff Posts'!AG291*K291,0)</f>
        <v>0</v>
      </c>
      <c r="AJ291" s="450">
        <f t="shared" si="44"/>
        <v>0</v>
      </c>
      <c r="AK291" s="448">
        <f t="shared" si="45"/>
        <v>0</v>
      </c>
      <c r="AL291" s="252"/>
    </row>
    <row r="292" spans="2:38" s="99" customFormat="1" x14ac:dyDescent="0.25">
      <c r="B292" s="109"/>
      <c r="C292" s="232" t="str">
        <f>IF('1. Staff Posts and Salaries'!C291="","",'1. Staff Posts and Salaries'!C291)</f>
        <v/>
      </c>
      <c r="D292" s="410" t="str">
        <f>IF('1. Staff Posts and Salaries'!D291="","",'1. Staff Posts and Salaries'!D291)</f>
        <v/>
      </c>
      <c r="E292" s="100" t="str">
        <f>IF('1. Staff Posts and Salaries'!E291="","",'1. Staff Posts and Salaries'!E291)</f>
        <v/>
      </c>
      <c r="F292" s="100" t="str">
        <f>IF('1. Staff Posts and Salaries'!F291="","",'1. Staff Posts and Salaries'!F291)</f>
        <v/>
      </c>
      <c r="G292" s="100" t="str">
        <f>IF('1. Staff Posts and Salaries'!G291="","",'1. Staff Posts and Salaries'!G291)</f>
        <v/>
      </c>
      <c r="H292" s="100" t="str">
        <f>IF('1. Staff Posts and Salaries'!H291="","",'1. Staff Posts and Salaries'!H291)</f>
        <v/>
      </c>
      <c r="I292" s="100" t="str">
        <f>IF('1. Staff Posts and Salaries'!I291="","",'1. Staff Posts and Salaries'!I291)</f>
        <v/>
      </c>
      <c r="J292" s="100" t="str">
        <f>IF('1. Staff Posts and Salaries'!J291="","",'1. Staff Posts and Salaries'!J291)</f>
        <v/>
      </c>
      <c r="K292" s="227">
        <f>IF('1. Staff Posts and Salaries'!O291="","",'1. Staff Posts and Salaries'!O291)</f>
        <v>1</v>
      </c>
      <c r="L292" s="314"/>
      <c r="M292" s="315"/>
      <c r="N292" s="316">
        <f t="shared" si="39"/>
        <v>0</v>
      </c>
      <c r="O292" s="317">
        <f>IFERROR('1. Staff Posts and Salaries'!N291/12*'2. Annual Costs of Staff Posts'!L292*'2. Annual Costs of Staff Posts'!M292*K292,0)</f>
        <v>0</v>
      </c>
      <c r="P292" s="318"/>
      <c r="Q292" s="314"/>
      <c r="R292" s="315"/>
      <c r="S292" s="316">
        <f t="shared" si="40"/>
        <v>0</v>
      </c>
      <c r="T292" s="317">
        <f>IFERROR('1. Staff Posts and Salaries'!N291*(1+SUM(P292))/12*'2. Annual Costs of Staff Posts'!Q292*'2. Annual Costs of Staff Posts'!R292*K292,0)</f>
        <v>0</v>
      </c>
      <c r="U292" s="318"/>
      <c r="V292" s="314"/>
      <c r="W292" s="315"/>
      <c r="X292" s="316">
        <f t="shared" si="41"/>
        <v>0</v>
      </c>
      <c r="Y292" s="317">
        <f>IFERROR('1. Staff Posts and Salaries'!N291*(1+SUM(P292))*(1+SUM(U292))/12*'2. Annual Costs of Staff Posts'!V292*'2. Annual Costs of Staff Posts'!W292*K292,0)</f>
        <v>0</v>
      </c>
      <c r="Z292" s="318"/>
      <c r="AA292" s="314"/>
      <c r="AB292" s="315"/>
      <c r="AC292" s="316">
        <f t="shared" si="42"/>
        <v>0</v>
      </c>
      <c r="AD292" s="317">
        <f>IFERROR('1. Staff Posts and Salaries'!N291*(1+SUM(P292))*(1+SUM(U292))*(1+SUM(Z292))/12*'2. Annual Costs of Staff Posts'!AA292*'2. Annual Costs of Staff Posts'!AB292*K292,0)</f>
        <v>0</v>
      </c>
      <c r="AE292" s="318"/>
      <c r="AF292" s="314"/>
      <c r="AG292" s="315"/>
      <c r="AH292" s="316">
        <f t="shared" si="43"/>
        <v>0</v>
      </c>
      <c r="AI292" s="446">
        <f>IFERROR('1. Staff Posts and Salaries'!N291*(1+SUM(P292))*(1+SUM(U292))*(1+SUM(Z292))*(1+SUM(AE292))/12*'2. Annual Costs of Staff Posts'!AF292*'2. Annual Costs of Staff Posts'!AG292*K292,0)</f>
        <v>0</v>
      </c>
      <c r="AJ292" s="450">
        <f t="shared" si="44"/>
        <v>0</v>
      </c>
      <c r="AK292" s="448">
        <f t="shared" si="45"/>
        <v>0</v>
      </c>
      <c r="AL292" s="252"/>
    </row>
    <row r="293" spans="2:38" s="99" customFormat="1" x14ac:dyDescent="0.25">
      <c r="B293" s="109"/>
      <c r="C293" s="232" t="str">
        <f>IF('1. Staff Posts and Salaries'!C292="","",'1. Staff Posts and Salaries'!C292)</f>
        <v/>
      </c>
      <c r="D293" s="410" t="str">
        <f>IF('1. Staff Posts and Salaries'!D292="","",'1. Staff Posts and Salaries'!D292)</f>
        <v/>
      </c>
      <c r="E293" s="100" t="str">
        <f>IF('1. Staff Posts and Salaries'!E292="","",'1. Staff Posts and Salaries'!E292)</f>
        <v/>
      </c>
      <c r="F293" s="100" t="str">
        <f>IF('1. Staff Posts and Salaries'!F292="","",'1. Staff Posts and Salaries'!F292)</f>
        <v/>
      </c>
      <c r="G293" s="100" t="str">
        <f>IF('1. Staff Posts and Salaries'!G292="","",'1. Staff Posts and Salaries'!G292)</f>
        <v/>
      </c>
      <c r="H293" s="100" t="str">
        <f>IF('1. Staff Posts and Salaries'!H292="","",'1. Staff Posts and Salaries'!H292)</f>
        <v/>
      </c>
      <c r="I293" s="100" t="str">
        <f>IF('1. Staff Posts and Salaries'!I292="","",'1. Staff Posts and Salaries'!I292)</f>
        <v/>
      </c>
      <c r="J293" s="100" t="str">
        <f>IF('1. Staff Posts and Salaries'!J292="","",'1. Staff Posts and Salaries'!J292)</f>
        <v/>
      </c>
      <c r="K293" s="227">
        <f>IF('1. Staff Posts and Salaries'!O292="","",'1. Staff Posts and Salaries'!O292)</f>
        <v>1</v>
      </c>
      <c r="L293" s="314"/>
      <c r="M293" s="315"/>
      <c r="N293" s="316">
        <f t="shared" si="39"/>
        <v>0</v>
      </c>
      <c r="O293" s="317">
        <f>IFERROR('1. Staff Posts and Salaries'!N292/12*'2. Annual Costs of Staff Posts'!L293*'2. Annual Costs of Staff Posts'!M293*K293,0)</f>
        <v>0</v>
      </c>
      <c r="P293" s="318"/>
      <c r="Q293" s="314"/>
      <c r="R293" s="315"/>
      <c r="S293" s="316">
        <f t="shared" si="40"/>
        <v>0</v>
      </c>
      <c r="T293" s="317">
        <f>IFERROR('1. Staff Posts and Salaries'!N292*(1+SUM(P293))/12*'2. Annual Costs of Staff Posts'!Q293*'2. Annual Costs of Staff Posts'!R293*K293,0)</f>
        <v>0</v>
      </c>
      <c r="U293" s="318"/>
      <c r="V293" s="314"/>
      <c r="W293" s="315"/>
      <c r="X293" s="316">
        <f t="shared" si="41"/>
        <v>0</v>
      </c>
      <c r="Y293" s="317">
        <f>IFERROR('1. Staff Posts and Salaries'!N292*(1+SUM(P293))*(1+SUM(U293))/12*'2. Annual Costs of Staff Posts'!V293*'2. Annual Costs of Staff Posts'!W293*K293,0)</f>
        <v>0</v>
      </c>
      <c r="Z293" s="318"/>
      <c r="AA293" s="314"/>
      <c r="AB293" s="315"/>
      <c r="AC293" s="316">
        <f t="shared" si="42"/>
        <v>0</v>
      </c>
      <c r="AD293" s="317">
        <f>IFERROR('1. Staff Posts and Salaries'!N292*(1+SUM(P293))*(1+SUM(U293))*(1+SUM(Z293))/12*'2. Annual Costs of Staff Posts'!AA293*'2. Annual Costs of Staff Posts'!AB293*K293,0)</f>
        <v>0</v>
      </c>
      <c r="AE293" s="318"/>
      <c r="AF293" s="314"/>
      <c r="AG293" s="315"/>
      <c r="AH293" s="316">
        <f t="shared" si="43"/>
        <v>0</v>
      </c>
      <c r="AI293" s="446">
        <f>IFERROR('1. Staff Posts and Salaries'!N292*(1+SUM(P293))*(1+SUM(U293))*(1+SUM(Z293))*(1+SUM(AE293))/12*'2. Annual Costs of Staff Posts'!AF293*'2. Annual Costs of Staff Posts'!AG293*K293,0)</f>
        <v>0</v>
      </c>
      <c r="AJ293" s="450">
        <f t="shared" si="44"/>
        <v>0</v>
      </c>
      <c r="AK293" s="448">
        <f t="shared" si="45"/>
        <v>0</v>
      </c>
      <c r="AL293" s="252"/>
    </row>
    <row r="294" spans="2:38" s="99" customFormat="1" x14ac:dyDescent="0.25">
      <c r="B294" s="109"/>
      <c r="C294" s="232" t="str">
        <f>IF('1. Staff Posts and Salaries'!C293="","",'1. Staff Posts and Salaries'!C293)</f>
        <v/>
      </c>
      <c r="D294" s="410" t="str">
        <f>IF('1. Staff Posts and Salaries'!D293="","",'1. Staff Posts and Salaries'!D293)</f>
        <v/>
      </c>
      <c r="E294" s="100" t="str">
        <f>IF('1. Staff Posts and Salaries'!E293="","",'1. Staff Posts and Salaries'!E293)</f>
        <v/>
      </c>
      <c r="F294" s="100" t="str">
        <f>IF('1. Staff Posts and Salaries'!F293="","",'1. Staff Posts and Salaries'!F293)</f>
        <v/>
      </c>
      <c r="G294" s="100" t="str">
        <f>IF('1. Staff Posts and Salaries'!G293="","",'1. Staff Posts and Salaries'!G293)</f>
        <v/>
      </c>
      <c r="H294" s="100" t="str">
        <f>IF('1. Staff Posts and Salaries'!H293="","",'1. Staff Posts and Salaries'!H293)</f>
        <v/>
      </c>
      <c r="I294" s="100" t="str">
        <f>IF('1. Staff Posts and Salaries'!I293="","",'1. Staff Posts and Salaries'!I293)</f>
        <v/>
      </c>
      <c r="J294" s="100" t="str">
        <f>IF('1. Staff Posts and Salaries'!J293="","",'1. Staff Posts and Salaries'!J293)</f>
        <v/>
      </c>
      <c r="K294" s="227">
        <f>IF('1. Staff Posts and Salaries'!O293="","",'1. Staff Posts and Salaries'!O293)</f>
        <v>1</v>
      </c>
      <c r="L294" s="314"/>
      <c r="M294" s="315"/>
      <c r="N294" s="316">
        <f t="shared" si="39"/>
        <v>0</v>
      </c>
      <c r="O294" s="317">
        <f>IFERROR('1. Staff Posts and Salaries'!N293/12*'2. Annual Costs of Staff Posts'!L294*'2. Annual Costs of Staff Posts'!M294*K294,0)</f>
        <v>0</v>
      </c>
      <c r="P294" s="318"/>
      <c r="Q294" s="314"/>
      <c r="R294" s="315"/>
      <c r="S294" s="316">
        <f t="shared" si="40"/>
        <v>0</v>
      </c>
      <c r="T294" s="317">
        <f>IFERROR('1. Staff Posts and Salaries'!N293*(1+SUM(P294))/12*'2. Annual Costs of Staff Posts'!Q294*'2. Annual Costs of Staff Posts'!R294*K294,0)</f>
        <v>0</v>
      </c>
      <c r="U294" s="318"/>
      <c r="V294" s="314"/>
      <c r="W294" s="315"/>
      <c r="X294" s="316">
        <f t="shared" si="41"/>
        <v>0</v>
      </c>
      <c r="Y294" s="317">
        <f>IFERROR('1. Staff Posts and Salaries'!N293*(1+SUM(P294))*(1+SUM(U294))/12*'2. Annual Costs of Staff Posts'!V294*'2. Annual Costs of Staff Posts'!W294*K294,0)</f>
        <v>0</v>
      </c>
      <c r="Z294" s="318"/>
      <c r="AA294" s="314"/>
      <c r="AB294" s="315"/>
      <c r="AC294" s="316">
        <f t="shared" si="42"/>
        <v>0</v>
      </c>
      <c r="AD294" s="317">
        <f>IFERROR('1. Staff Posts and Salaries'!N293*(1+SUM(P294))*(1+SUM(U294))*(1+SUM(Z294))/12*'2. Annual Costs of Staff Posts'!AA294*'2. Annual Costs of Staff Posts'!AB294*K294,0)</f>
        <v>0</v>
      </c>
      <c r="AE294" s="318"/>
      <c r="AF294" s="314"/>
      <c r="AG294" s="315"/>
      <c r="AH294" s="316">
        <f t="shared" si="43"/>
        <v>0</v>
      </c>
      <c r="AI294" s="446">
        <f>IFERROR('1. Staff Posts and Salaries'!N293*(1+SUM(P294))*(1+SUM(U294))*(1+SUM(Z294))*(1+SUM(AE294))/12*'2. Annual Costs of Staff Posts'!AF294*'2. Annual Costs of Staff Posts'!AG294*K294,0)</f>
        <v>0</v>
      </c>
      <c r="AJ294" s="450">
        <f t="shared" si="44"/>
        <v>0</v>
      </c>
      <c r="AK294" s="448">
        <f t="shared" si="45"/>
        <v>0</v>
      </c>
      <c r="AL294" s="252"/>
    </row>
    <row r="295" spans="2:38" s="99" customFormat="1" x14ac:dyDescent="0.25">
      <c r="B295" s="109"/>
      <c r="C295" s="232" t="str">
        <f>IF('1. Staff Posts and Salaries'!C294="","",'1. Staff Posts and Salaries'!C294)</f>
        <v/>
      </c>
      <c r="D295" s="410" t="str">
        <f>IF('1. Staff Posts and Salaries'!D294="","",'1. Staff Posts and Salaries'!D294)</f>
        <v/>
      </c>
      <c r="E295" s="100" t="str">
        <f>IF('1. Staff Posts and Salaries'!E294="","",'1. Staff Posts and Salaries'!E294)</f>
        <v/>
      </c>
      <c r="F295" s="100" t="str">
        <f>IF('1. Staff Posts and Salaries'!F294="","",'1. Staff Posts and Salaries'!F294)</f>
        <v/>
      </c>
      <c r="G295" s="100" t="str">
        <f>IF('1. Staff Posts and Salaries'!G294="","",'1. Staff Posts and Salaries'!G294)</f>
        <v/>
      </c>
      <c r="H295" s="100" t="str">
        <f>IF('1. Staff Posts and Salaries'!H294="","",'1. Staff Posts and Salaries'!H294)</f>
        <v/>
      </c>
      <c r="I295" s="100" t="str">
        <f>IF('1. Staff Posts and Salaries'!I294="","",'1. Staff Posts and Salaries'!I294)</f>
        <v/>
      </c>
      <c r="J295" s="100" t="str">
        <f>IF('1. Staff Posts and Salaries'!J294="","",'1. Staff Posts and Salaries'!J294)</f>
        <v/>
      </c>
      <c r="K295" s="227">
        <f>IF('1. Staff Posts and Salaries'!O294="","",'1. Staff Posts and Salaries'!O294)</f>
        <v>1</v>
      </c>
      <c r="L295" s="314"/>
      <c r="M295" s="315"/>
      <c r="N295" s="316">
        <f t="shared" si="39"/>
        <v>0</v>
      </c>
      <c r="O295" s="317">
        <f>IFERROR('1. Staff Posts and Salaries'!N294/12*'2. Annual Costs of Staff Posts'!L295*'2. Annual Costs of Staff Posts'!M295*K295,0)</f>
        <v>0</v>
      </c>
      <c r="P295" s="318"/>
      <c r="Q295" s="314"/>
      <c r="R295" s="315"/>
      <c r="S295" s="316">
        <f t="shared" si="40"/>
        <v>0</v>
      </c>
      <c r="T295" s="317">
        <f>IFERROR('1. Staff Posts and Salaries'!N294*(1+SUM(P295))/12*'2. Annual Costs of Staff Posts'!Q295*'2. Annual Costs of Staff Posts'!R295*K295,0)</f>
        <v>0</v>
      </c>
      <c r="U295" s="318"/>
      <c r="V295" s="314"/>
      <c r="W295" s="315"/>
      <c r="X295" s="316">
        <f t="shared" si="41"/>
        <v>0</v>
      </c>
      <c r="Y295" s="317">
        <f>IFERROR('1. Staff Posts and Salaries'!N294*(1+SUM(P295))*(1+SUM(U295))/12*'2. Annual Costs of Staff Posts'!V295*'2. Annual Costs of Staff Posts'!W295*K295,0)</f>
        <v>0</v>
      </c>
      <c r="Z295" s="318"/>
      <c r="AA295" s="314"/>
      <c r="AB295" s="315"/>
      <c r="AC295" s="316">
        <f t="shared" si="42"/>
        <v>0</v>
      </c>
      <c r="AD295" s="317">
        <f>IFERROR('1. Staff Posts and Salaries'!N294*(1+SUM(P295))*(1+SUM(U295))*(1+SUM(Z295))/12*'2. Annual Costs of Staff Posts'!AA295*'2. Annual Costs of Staff Posts'!AB295*K295,0)</f>
        <v>0</v>
      </c>
      <c r="AE295" s="318"/>
      <c r="AF295" s="314"/>
      <c r="AG295" s="315"/>
      <c r="AH295" s="316">
        <f t="shared" si="43"/>
        <v>0</v>
      </c>
      <c r="AI295" s="446">
        <f>IFERROR('1. Staff Posts and Salaries'!N294*(1+SUM(P295))*(1+SUM(U295))*(1+SUM(Z295))*(1+SUM(AE295))/12*'2. Annual Costs of Staff Posts'!AF295*'2. Annual Costs of Staff Posts'!AG295*K295,0)</f>
        <v>0</v>
      </c>
      <c r="AJ295" s="450">
        <f t="shared" si="44"/>
        <v>0</v>
      </c>
      <c r="AK295" s="448">
        <f t="shared" si="45"/>
        <v>0</v>
      </c>
      <c r="AL295" s="252"/>
    </row>
    <row r="296" spans="2:38" s="99" customFormat="1" x14ac:dyDescent="0.25">
      <c r="B296" s="109"/>
      <c r="C296" s="232" t="str">
        <f>IF('1. Staff Posts and Salaries'!C295="","",'1. Staff Posts and Salaries'!C295)</f>
        <v/>
      </c>
      <c r="D296" s="410" t="str">
        <f>IF('1. Staff Posts and Salaries'!D295="","",'1. Staff Posts and Salaries'!D295)</f>
        <v/>
      </c>
      <c r="E296" s="100" t="str">
        <f>IF('1. Staff Posts and Salaries'!E295="","",'1. Staff Posts and Salaries'!E295)</f>
        <v/>
      </c>
      <c r="F296" s="100" t="str">
        <f>IF('1. Staff Posts and Salaries'!F295="","",'1. Staff Posts and Salaries'!F295)</f>
        <v/>
      </c>
      <c r="G296" s="100" t="str">
        <f>IF('1. Staff Posts and Salaries'!G295="","",'1. Staff Posts and Salaries'!G295)</f>
        <v/>
      </c>
      <c r="H296" s="100" t="str">
        <f>IF('1. Staff Posts and Salaries'!H295="","",'1. Staff Posts and Salaries'!H295)</f>
        <v/>
      </c>
      <c r="I296" s="100" t="str">
        <f>IF('1. Staff Posts and Salaries'!I295="","",'1. Staff Posts and Salaries'!I295)</f>
        <v/>
      </c>
      <c r="J296" s="100" t="str">
        <f>IF('1. Staff Posts and Salaries'!J295="","",'1. Staff Posts and Salaries'!J295)</f>
        <v/>
      </c>
      <c r="K296" s="227">
        <f>IF('1. Staff Posts and Salaries'!O295="","",'1. Staff Posts and Salaries'!O295)</f>
        <v>1</v>
      </c>
      <c r="L296" s="314"/>
      <c r="M296" s="315"/>
      <c r="N296" s="316">
        <f t="shared" si="39"/>
        <v>0</v>
      </c>
      <c r="O296" s="317">
        <f>IFERROR('1. Staff Posts and Salaries'!N295/12*'2. Annual Costs of Staff Posts'!L296*'2. Annual Costs of Staff Posts'!M296*K296,0)</f>
        <v>0</v>
      </c>
      <c r="P296" s="318"/>
      <c r="Q296" s="314"/>
      <c r="R296" s="315"/>
      <c r="S296" s="316">
        <f t="shared" si="40"/>
        <v>0</v>
      </c>
      <c r="T296" s="317">
        <f>IFERROR('1. Staff Posts and Salaries'!N295*(1+SUM(P296))/12*'2. Annual Costs of Staff Posts'!Q296*'2. Annual Costs of Staff Posts'!R296*K296,0)</f>
        <v>0</v>
      </c>
      <c r="U296" s="318"/>
      <c r="V296" s="314"/>
      <c r="W296" s="315"/>
      <c r="X296" s="316">
        <f t="shared" si="41"/>
        <v>0</v>
      </c>
      <c r="Y296" s="317">
        <f>IFERROR('1. Staff Posts and Salaries'!N295*(1+SUM(P296))*(1+SUM(U296))/12*'2. Annual Costs of Staff Posts'!V296*'2. Annual Costs of Staff Posts'!W296*K296,0)</f>
        <v>0</v>
      </c>
      <c r="Z296" s="318"/>
      <c r="AA296" s="314"/>
      <c r="AB296" s="315"/>
      <c r="AC296" s="316">
        <f t="shared" si="42"/>
        <v>0</v>
      </c>
      <c r="AD296" s="317">
        <f>IFERROR('1. Staff Posts and Salaries'!N295*(1+SUM(P296))*(1+SUM(U296))*(1+SUM(Z296))/12*'2. Annual Costs of Staff Posts'!AA296*'2. Annual Costs of Staff Posts'!AB296*K296,0)</f>
        <v>0</v>
      </c>
      <c r="AE296" s="318"/>
      <c r="AF296" s="314"/>
      <c r="AG296" s="315"/>
      <c r="AH296" s="316">
        <f t="shared" si="43"/>
        <v>0</v>
      </c>
      <c r="AI296" s="446">
        <f>IFERROR('1. Staff Posts and Salaries'!N295*(1+SUM(P296))*(1+SUM(U296))*(1+SUM(Z296))*(1+SUM(AE296))/12*'2. Annual Costs of Staff Posts'!AF296*'2. Annual Costs of Staff Posts'!AG296*K296,0)</f>
        <v>0</v>
      </c>
      <c r="AJ296" s="450">
        <f t="shared" si="44"/>
        <v>0</v>
      </c>
      <c r="AK296" s="448">
        <f t="shared" si="45"/>
        <v>0</v>
      </c>
      <c r="AL296" s="252"/>
    </row>
    <row r="297" spans="2:38" s="99" customFormat="1" x14ac:dyDescent="0.25">
      <c r="B297" s="109"/>
      <c r="C297" s="232" t="str">
        <f>IF('1. Staff Posts and Salaries'!C296="","",'1. Staff Posts and Salaries'!C296)</f>
        <v/>
      </c>
      <c r="D297" s="410" t="str">
        <f>IF('1. Staff Posts and Salaries'!D296="","",'1. Staff Posts and Salaries'!D296)</f>
        <v/>
      </c>
      <c r="E297" s="100" t="str">
        <f>IF('1. Staff Posts and Salaries'!E296="","",'1. Staff Posts and Salaries'!E296)</f>
        <v/>
      </c>
      <c r="F297" s="100" t="str">
        <f>IF('1. Staff Posts and Salaries'!F296="","",'1. Staff Posts and Salaries'!F296)</f>
        <v/>
      </c>
      <c r="G297" s="100" t="str">
        <f>IF('1. Staff Posts and Salaries'!G296="","",'1. Staff Posts and Salaries'!G296)</f>
        <v/>
      </c>
      <c r="H297" s="100" t="str">
        <f>IF('1. Staff Posts and Salaries'!H296="","",'1. Staff Posts and Salaries'!H296)</f>
        <v/>
      </c>
      <c r="I297" s="100" t="str">
        <f>IF('1. Staff Posts and Salaries'!I296="","",'1. Staff Posts and Salaries'!I296)</f>
        <v/>
      </c>
      <c r="J297" s="100" t="str">
        <f>IF('1. Staff Posts and Salaries'!J296="","",'1. Staff Posts and Salaries'!J296)</f>
        <v/>
      </c>
      <c r="K297" s="227">
        <f>IF('1. Staff Posts and Salaries'!O296="","",'1. Staff Posts and Salaries'!O296)</f>
        <v>1</v>
      </c>
      <c r="L297" s="314"/>
      <c r="M297" s="315"/>
      <c r="N297" s="316">
        <f t="shared" si="39"/>
        <v>0</v>
      </c>
      <c r="O297" s="317">
        <f>IFERROR('1. Staff Posts and Salaries'!N296/12*'2. Annual Costs of Staff Posts'!L297*'2. Annual Costs of Staff Posts'!M297*K297,0)</f>
        <v>0</v>
      </c>
      <c r="P297" s="318"/>
      <c r="Q297" s="314"/>
      <c r="R297" s="315"/>
      <c r="S297" s="316">
        <f t="shared" si="40"/>
        <v>0</v>
      </c>
      <c r="T297" s="317">
        <f>IFERROR('1. Staff Posts and Salaries'!N296*(1+SUM(P297))/12*'2. Annual Costs of Staff Posts'!Q297*'2. Annual Costs of Staff Posts'!R297*K297,0)</f>
        <v>0</v>
      </c>
      <c r="U297" s="318"/>
      <c r="V297" s="314"/>
      <c r="W297" s="315"/>
      <c r="X297" s="316">
        <f t="shared" si="41"/>
        <v>0</v>
      </c>
      <c r="Y297" s="317">
        <f>IFERROR('1. Staff Posts and Salaries'!N296*(1+SUM(P297))*(1+SUM(U297))/12*'2. Annual Costs of Staff Posts'!V297*'2. Annual Costs of Staff Posts'!W297*K297,0)</f>
        <v>0</v>
      </c>
      <c r="Z297" s="318"/>
      <c r="AA297" s="314"/>
      <c r="AB297" s="315"/>
      <c r="AC297" s="316">
        <f t="shared" si="42"/>
        <v>0</v>
      </c>
      <c r="AD297" s="317">
        <f>IFERROR('1. Staff Posts and Salaries'!N296*(1+SUM(P297))*(1+SUM(U297))*(1+SUM(Z297))/12*'2. Annual Costs of Staff Posts'!AA297*'2. Annual Costs of Staff Posts'!AB297*K297,0)</f>
        <v>0</v>
      </c>
      <c r="AE297" s="318"/>
      <c r="AF297" s="314"/>
      <c r="AG297" s="315"/>
      <c r="AH297" s="316">
        <f t="shared" si="43"/>
        <v>0</v>
      </c>
      <c r="AI297" s="446">
        <f>IFERROR('1. Staff Posts and Salaries'!N296*(1+SUM(P297))*(1+SUM(U297))*(1+SUM(Z297))*(1+SUM(AE297))/12*'2. Annual Costs of Staff Posts'!AF297*'2. Annual Costs of Staff Posts'!AG297*K297,0)</f>
        <v>0</v>
      </c>
      <c r="AJ297" s="450">
        <f t="shared" si="44"/>
        <v>0</v>
      </c>
      <c r="AK297" s="448">
        <f t="shared" si="45"/>
        <v>0</v>
      </c>
      <c r="AL297" s="252"/>
    </row>
    <row r="298" spans="2:38" s="99" customFormat="1" x14ac:dyDescent="0.25">
      <c r="B298" s="109"/>
      <c r="C298" s="232" t="str">
        <f>IF('1. Staff Posts and Salaries'!C297="","",'1. Staff Posts and Salaries'!C297)</f>
        <v/>
      </c>
      <c r="D298" s="410" t="str">
        <f>IF('1. Staff Posts and Salaries'!D297="","",'1. Staff Posts and Salaries'!D297)</f>
        <v/>
      </c>
      <c r="E298" s="100" t="str">
        <f>IF('1. Staff Posts and Salaries'!E297="","",'1. Staff Posts and Salaries'!E297)</f>
        <v/>
      </c>
      <c r="F298" s="100" t="str">
        <f>IF('1. Staff Posts and Salaries'!F297="","",'1. Staff Posts and Salaries'!F297)</f>
        <v/>
      </c>
      <c r="G298" s="100" t="str">
        <f>IF('1. Staff Posts and Salaries'!G297="","",'1. Staff Posts and Salaries'!G297)</f>
        <v/>
      </c>
      <c r="H298" s="100" t="str">
        <f>IF('1. Staff Posts and Salaries'!H297="","",'1. Staff Posts and Salaries'!H297)</f>
        <v/>
      </c>
      <c r="I298" s="100" t="str">
        <f>IF('1. Staff Posts and Salaries'!I297="","",'1. Staff Posts and Salaries'!I297)</f>
        <v/>
      </c>
      <c r="J298" s="100" t="str">
        <f>IF('1. Staff Posts and Salaries'!J297="","",'1. Staff Posts and Salaries'!J297)</f>
        <v/>
      </c>
      <c r="K298" s="227">
        <f>IF('1. Staff Posts and Salaries'!O297="","",'1. Staff Posts and Salaries'!O297)</f>
        <v>1</v>
      </c>
      <c r="L298" s="314"/>
      <c r="M298" s="315"/>
      <c r="N298" s="316">
        <f t="shared" si="39"/>
        <v>0</v>
      </c>
      <c r="O298" s="317">
        <f>IFERROR('1. Staff Posts and Salaries'!N297/12*'2. Annual Costs of Staff Posts'!L298*'2. Annual Costs of Staff Posts'!M298*K298,0)</f>
        <v>0</v>
      </c>
      <c r="P298" s="318"/>
      <c r="Q298" s="314"/>
      <c r="R298" s="315"/>
      <c r="S298" s="316">
        <f t="shared" si="40"/>
        <v>0</v>
      </c>
      <c r="T298" s="317">
        <f>IFERROR('1. Staff Posts and Salaries'!N297*(1+SUM(P298))/12*'2. Annual Costs of Staff Posts'!Q298*'2. Annual Costs of Staff Posts'!R298*K298,0)</f>
        <v>0</v>
      </c>
      <c r="U298" s="318"/>
      <c r="V298" s="314"/>
      <c r="W298" s="315"/>
      <c r="X298" s="316">
        <f t="shared" si="41"/>
        <v>0</v>
      </c>
      <c r="Y298" s="317">
        <f>IFERROR('1. Staff Posts and Salaries'!N297*(1+SUM(P298))*(1+SUM(U298))/12*'2. Annual Costs of Staff Posts'!V298*'2. Annual Costs of Staff Posts'!W298*K298,0)</f>
        <v>0</v>
      </c>
      <c r="Z298" s="318"/>
      <c r="AA298" s="314"/>
      <c r="AB298" s="315"/>
      <c r="AC298" s="316">
        <f t="shared" si="42"/>
        <v>0</v>
      </c>
      <c r="AD298" s="317">
        <f>IFERROR('1. Staff Posts and Salaries'!N297*(1+SUM(P298))*(1+SUM(U298))*(1+SUM(Z298))/12*'2. Annual Costs of Staff Posts'!AA298*'2. Annual Costs of Staff Posts'!AB298*K298,0)</f>
        <v>0</v>
      </c>
      <c r="AE298" s="318"/>
      <c r="AF298" s="314"/>
      <c r="AG298" s="315"/>
      <c r="AH298" s="316">
        <f t="shared" si="43"/>
        <v>0</v>
      </c>
      <c r="AI298" s="446">
        <f>IFERROR('1. Staff Posts and Salaries'!N297*(1+SUM(P298))*(1+SUM(U298))*(1+SUM(Z298))*(1+SUM(AE298))/12*'2. Annual Costs of Staff Posts'!AF298*'2. Annual Costs of Staff Posts'!AG298*K298,0)</f>
        <v>0</v>
      </c>
      <c r="AJ298" s="450">
        <f t="shared" si="44"/>
        <v>0</v>
      </c>
      <c r="AK298" s="448">
        <f t="shared" si="45"/>
        <v>0</v>
      </c>
      <c r="AL298" s="252"/>
    </row>
    <row r="299" spans="2:38" s="99" customFormat="1" x14ac:dyDescent="0.25">
      <c r="B299" s="109"/>
      <c r="C299" s="232" t="str">
        <f>IF('1. Staff Posts and Salaries'!C298="","",'1. Staff Posts and Salaries'!C298)</f>
        <v/>
      </c>
      <c r="D299" s="410" t="str">
        <f>IF('1. Staff Posts and Salaries'!D298="","",'1. Staff Posts and Salaries'!D298)</f>
        <v/>
      </c>
      <c r="E299" s="100" t="str">
        <f>IF('1. Staff Posts and Salaries'!E298="","",'1. Staff Posts and Salaries'!E298)</f>
        <v/>
      </c>
      <c r="F299" s="100" t="str">
        <f>IF('1. Staff Posts and Salaries'!F298="","",'1. Staff Posts and Salaries'!F298)</f>
        <v/>
      </c>
      <c r="G299" s="100" t="str">
        <f>IF('1. Staff Posts and Salaries'!G298="","",'1. Staff Posts and Salaries'!G298)</f>
        <v/>
      </c>
      <c r="H299" s="100" t="str">
        <f>IF('1. Staff Posts and Salaries'!H298="","",'1. Staff Posts and Salaries'!H298)</f>
        <v/>
      </c>
      <c r="I299" s="100" t="str">
        <f>IF('1. Staff Posts and Salaries'!I298="","",'1. Staff Posts and Salaries'!I298)</f>
        <v/>
      </c>
      <c r="J299" s="100" t="str">
        <f>IF('1. Staff Posts and Salaries'!J298="","",'1. Staff Posts and Salaries'!J298)</f>
        <v/>
      </c>
      <c r="K299" s="227">
        <f>IF('1. Staff Posts and Salaries'!O298="","",'1. Staff Posts and Salaries'!O298)</f>
        <v>1</v>
      </c>
      <c r="L299" s="314"/>
      <c r="M299" s="315"/>
      <c r="N299" s="316">
        <f t="shared" si="39"/>
        <v>0</v>
      </c>
      <c r="O299" s="317">
        <f>IFERROR('1. Staff Posts and Salaries'!N298/12*'2. Annual Costs of Staff Posts'!L299*'2. Annual Costs of Staff Posts'!M299*K299,0)</f>
        <v>0</v>
      </c>
      <c r="P299" s="318"/>
      <c r="Q299" s="314"/>
      <c r="R299" s="315"/>
      <c r="S299" s="316">
        <f t="shared" si="40"/>
        <v>0</v>
      </c>
      <c r="T299" s="317">
        <f>IFERROR('1. Staff Posts and Salaries'!N298*(1+SUM(P299))/12*'2. Annual Costs of Staff Posts'!Q299*'2. Annual Costs of Staff Posts'!R299*K299,0)</f>
        <v>0</v>
      </c>
      <c r="U299" s="318"/>
      <c r="V299" s="314"/>
      <c r="W299" s="315"/>
      <c r="X299" s="316">
        <f t="shared" si="41"/>
        <v>0</v>
      </c>
      <c r="Y299" s="317">
        <f>IFERROR('1. Staff Posts and Salaries'!N298*(1+SUM(P299))*(1+SUM(U299))/12*'2. Annual Costs of Staff Posts'!V299*'2. Annual Costs of Staff Posts'!W299*K299,0)</f>
        <v>0</v>
      </c>
      <c r="Z299" s="318"/>
      <c r="AA299" s="314"/>
      <c r="AB299" s="315"/>
      <c r="AC299" s="316">
        <f t="shared" si="42"/>
        <v>0</v>
      </c>
      <c r="AD299" s="317">
        <f>IFERROR('1. Staff Posts and Salaries'!N298*(1+SUM(P299))*(1+SUM(U299))*(1+SUM(Z299))/12*'2. Annual Costs of Staff Posts'!AA299*'2. Annual Costs of Staff Posts'!AB299*K299,0)</f>
        <v>0</v>
      </c>
      <c r="AE299" s="318"/>
      <c r="AF299" s="314"/>
      <c r="AG299" s="315"/>
      <c r="AH299" s="316">
        <f t="shared" si="43"/>
        <v>0</v>
      </c>
      <c r="AI299" s="446">
        <f>IFERROR('1. Staff Posts and Salaries'!N298*(1+SUM(P299))*(1+SUM(U299))*(1+SUM(Z299))*(1+SUM(AE299))/12*'2. Annual Costs of Staff Posts'!AF299*'2. Annual Costs of Staff Posts'!AG299*K299,0)</f>
        <v>0</v>
      </c>
      <c r="AJ299" s="450">
        <f t="shared" si="44"/>
        <v>0</v>
      </c>
      <c r="AK299" s="448">
        <f t="shared" si="45"/>
        <v>0</v>
      </c>
      <c r="AL299" s="252"/>
    </row>
    <row r="300" spans="2:38" s="99" customFormat="1" x14ac:dyDescent="0.25">
      <c r="B300" s="109"/>
      <c r="C300" s="232" t="str">
        <f>IF('1. Staff Posts and Salaries'!C299="","",'1. Staff Posts and Salaries'!C299)</f>
        <v/>
      </c>
      <c r="D300" s="410" t="str">
        <f>IF('1. Staff Posts and Salaries'!D299="","",'1. Staff Posts and Salaries'!D299)</f>
        <v/>
      </c>
      <c r="E300" s="100" t="str">
        <f>IF('1. Staff Posts and Salaries'!E299="","",'1. Staff Posts and Salaries'!E299)</f>
        <v/>
      </c>
      <c r="F300" s="100" t="str">
        <f>IF('1. Staff Posts and Salaries'!F299="","",'1. Staff Posts and Salaries'!F299)</f>
        <v/>
      </c>
      <c r="G300" s="100" t="str">
        <f>IF('1. Staff Posts and Salaries'!G299="","",'1. Staff Posts and Salaries'!G299)</f>
        <v/>
      </c>
      <c r="H300" s="100" t="str">
        <f>IF('1. Staff Posts and Salaries'!H299="","",'1. Staff Posts and Salaries'!H299)</f>
        <v/>
      </c>
      <c r="I300" s="100" t="str">
        <f>IF('1. Staff Posts and Salaries'!I299="","",'1. Staff Posts and Salaries'!I299)</f>
        <v/>
      </c>
      <c r="J300" s="100" t="str">
        <f>IF('1. Staff Posts and Salaries'!J299="","",'1. Staff Posts and Salaries'!J299)</f>
        <v/>
      </c>
      <c r="K300" s="227">
        <f>IF('1. Staff Posts and Salaries'!O299="","",'1. Staff Posts and Salaries'!O299)</f>
        <v>1</v>
      </c>
      <c r="L300" s="314"/>
      <c r="M300" s="315"/>
      <c r="N300" s="316">
        <f t="shared" si="39"/>
        <v>0</v>
      </c>
      <c r="O300" s="317">
        <f>IFERROR('1. Staff Posts and Salaries'!N299/12*'2. Annual Costs of Staff Posts'!L300*'2. Annual Costs of Staff Posts'!M300*K300,0)</f>
        <v>0</v>
      </c>
      <c r="P300" s="318"/>
      <c r="Q300" s="314"/>
      <c r="R300" s="315"/>
      <c r="S300" s="316">
        <f t="shared" si="40"/>
        <v>0</v>
      </c>
      <c r="T300" s="317">
        <f>IFERROR('1. Staff Posts and Salaries'!N299*(1+SUM(P300))/12*'2. Annual Costs of Staff Posts'!Q300*'2. Annual Costs of Staff Posts'!R300*K300,0)</f>
        <v>0</v>
      </c>
      <c r="U300" s="318"/>
      <c r="V300" s="314"/>
      <c r="W300" s="315"/>
      <c r="X300" s="316">
        <f t="shared" si="41"/>
        <v>0</v>
      </c>
      <c r="Y300" s="317">
        <f>IFERROR('1. Staff Posts and Salaries'!N299*(1+SUM(P300))*(1+SUM(U300))/12*'2. Annual Costs of Staff Posts'!V300*'2. Annual Costs of Staff Posts'!W300*K300,0)</f>
        <v>0</v>
      </c>
      <c r="Z300" s="318"/>
      <c r="AA300" s="314"/>
      <c r="AB300" s="315"/>
      <c r="AC300" s="316">
        <f t="shared" si="42"/>
        <v>0</v>
      </c>
      <c r="AD300" s="317">
        <f>IFERROR('1. Staff Posts and Salaries'!N299*(1+SUM(P300))*(1+SUM(U300))*(1+SUM(Z300))/12*'2. Annual Costs of Staff Posts'!AA300*'2. Annual Costs of Staff Posts'!AB300*K300,0)</f>
        <v>0</v>
      </c>
      <c r="AE300" s="318"/>
      <c r="AF300" s="314"/>
      <c r="AG300" s="315"/>
      <c r="AH300" s="316">
        <f t="shared" si="43"/>
        <v>0</v>
      </c>
      <c r="AI300" s="446">
        <f>IFERROR('1. Staff Posts and Salaries'!N299*(1+SUM(P300))*(1+SUM(U300))*(1+SUM(Z300))*(1+SUM(AE300))/12*'2. Annual Costs of Staff Posts'!AF300*'2. Annual Costs of Staff Posts'!AG300*K300,0)</f>
        <v>0</v>
      </c>
      <c r="AJ300" s="450">
        <f t="shared" si="44"/>
        <v>0</v>
      </c>
      <c r="AK300" s="448">
        <f t="shared" si="45"/>
        <v>0</v>
      </c>
      <c r="AL300" s="252"/>
    </row>
    <row r="301" spans="2:38" s="99" customFormat="1" x14ac:dyDescent="0.25">
      <c r="B301" s="109"/>
      <c r="C301" s="232" t="str">
        <f>IF('1. Staff Posts and Salaries'!C300="","",'1. Staff Posts and Salaries'!C300)</f>
        <v/>
      </c>
      <c r="D301" s="410" t="str">
        <f>IF('1. Staff Posts and Salaries'!D300="","",'1. Staff Posts and Salaries'!D300)</f>
        <v/>
      </c>
      <c r="E301" s="100" t="str">
        <f>IF('1. Staff Posts and Salaries'!E300="","",'1. Staff Posts and Salaries'!E300)</f>
        <v/>
      </c>
      <c r="F301" s="100" t="str">
        <f>IF('1. Staff Posts and Salaries'!F300="","",'1. Staff Posts and Salaries'!F300)</f>
        <v/>
      </c>
      <c r="G301" s="100" t="str">
        <f>IF('1. Staff Posts and Salaries'!G300="","",'1. Staff Posts and Salaries'!G300)</f>
        <v/>
      </c>
      <c r="H301" s="100" t="str">
        <f>IF('1. Staff Posts and Salaries'!H300="","",'1. Staff Posts and Salaries'!H300)</f>
        <v/>
      </c>
      <c r="I301" s="100" t="str">
        <f>IF('1. Staff Posts and Salaries'!I300="","",'1. Staff Posts and Salaries'!I300)</f>
        <v/>
      </c>
      <c r="J301" s="100" t="str">
        <f>IF('1. Staff Posts and Salaries'!J300="","",'1. Staff Posts and Salaries'!J300)</f>
        <v/>
      </c>
      <c r="K301" s="227">
        <f>IF('1. Staff Posts and Salaries'!O300="","",'1. Staff Posts and Salaries'!O300)</f>
        <v>1</v>
      </c>
      <c r="L301" s="314"/>
      <c r="M301" s="315"/>
      <c r="N301" s="316">
        <f t="shared" si="39"/>
        <v>0</v>
      </c>
      <c r="O301" s="317">
        <f>IFERROR('1. Staff Posts and Salaries'!N300/12*'2. Annual Costs of Staff Posts'!L301*'2. Annual Costs of Staff Posts'!M301*K301,0)</f>
        <v>0</v>
      </c>
      <c r="P301" s="318"/>
      <c r="Q301" s="314"/>
      <c r="R301" s="315"/>
      <c r="S301" s="316">
        <f t="shared" si="40"/>
        <v>0</v>
      </c>
      <c r="T301" s="317">
        <f>IFERROR('1. Staff Posts and Salaries'!N300*(1+SUM(P301))/12*'2. Annual Costs of Staff Posts'!Q301*'2. Annual Costs of Staff Posts'!R301*K301,0)</f>
        <v>0</v>
      </c>
      <c r="U301" s="318"/>
      <c r="V301" s="314"/>
      <c r="W301" s="315"/>
      <c r="X301" s="316">
        <f t="shared" si="41"/>
        <v>0</v>
      </c>
      <c r="Y301" s="317">
        <f>IFERROR('1. Staff Posts and Salaries'!N300*(1+SUM(P301))*(1+SUM(U301))/12*'2. Annual Costs of Staff Posts'!V301*'2. Annual Costs of Staff Posts'!W301*K301,0)</f>
        <v>0</v>
      </c>
      <c r="Z301" s="318"/>
      <c r="AA301" s="314"/>
      <c r="AB301" s="315"/>
      <c r="AC301" s="316">
        <f t="shared" si="42"/>
        <v>0</v>
      </c>
      <c r="AD301" s="317">
        <f>IFERROR('1. Staff Posts and Salaries'!N300*(1+SUM(P301))*(1+SUM(U301))*(1+SUM(Z301))/12*'2. Annual Costs of Staff Posts'!AA301*'2. Annual Costs of Staff Posts'!AB301*K301,0)</f>
        <v>0</v>
      </c>
      <c r="AE301" s="318"/>
      <c r="AF301" s="314"/>
      <c r="AG301" s="315"/>
      <c r="AH301" s="316">
        <f t="shared" si="43"/>
        <v>0</v>
      </c>
      <c r="AI301" s="446">
        <f>IFERROR('1. Staff Posts and Salaries'!N300*(1+SUM(P301))*(1+SUM(U301))*(1+SUM(Z301))*(1+SUM(AE301))/12*'2. Annual Costs of Staff Posts'!AF301*'2. Annual Costs of Staff Posts'!AG301*K301,0)</f>
        <v>0</v>
      </c>
      <c r="AJ301" s="450">
        <f t="shared" si="44"/>
        <v>0</v>
      </c>
      <c r="AK301" s="448">
        <f t="shared" si="45"/>
        <v>0</v>
      </c>
      <c r="AL301" s="252"/>
    </row>
    <row r="302" spans="2:38" s="99" customFormat="1" x14ac:dyDescent="0.25">
      <c r="B302" s="109"/>
      <c r="C302" s="232" t="str">
        <f>IF('1. Staff Posts and Salaries'!C301="","",'1. Staff Posts and Salaries'!C301)</f>
        <v/>
      </c>
      <c r="D302" s="410" t="str">
        <f>IF('1. Staff Posts and Salaries'!D301="","",'1. Staff Posts and Salaries'!D301)</f>
        <v/>
      </c>
      <c r="E302" s="100" t="str">
        <f>IF('1. Staff Posts and Salaries'!E301="","",'1. Staff Posts and Salaries'!E301)</f>
        <v/>
      </c>
      <c r="F302" s="100" t="str">
        <f>IF('1. Staff Posts and Salaries'!F301="","",'1. Staff Posts and Salaries'!F301)</f>
        <v/>
      </c>
      <c r="G302" s="100" t="str">
        <f>IF('1. Staff Posts and Salaries'!G301="","",'1. Staff Posts and Salaries'!G301)</f>
        <v/>
      </c>
      <c r="H302" s="100" t="str">
        <f>IF('1. Staff Posts and Salaries'!H301="","",'1. Staff Posts and Salaries'!H301)</f>
        <v/>
      </c>
      <c r="I302" s="100" t="str">
        <f>IF('1. Staff Posts and Salaries'!I301="","",'1. Staff Posts and Salaries'!I301)</f>
        <v/>
      </c>
      <c r="J302" s="100" t="str">
        <f>IF('1. Staff Posts and Salaries'!J301="","",'1. Staff Posts and Salaries'!J301)</f>
        <v/>
      </c>
      <c r="K302" s="227">
        <f>IF('1. Staff Posts and Salaries'!O301="","",'1. Staff Posts and Salaries'!O301)</f>
        <v>1</v>
      </c>
      <c r="L302" s="314"/>
      <c r="M302" s="315"/>
      <c r="N302" s="316">
        <f t="shared" si="39"/>
        <v>0</v>
      </c>
      <c r="O302" s="317">
        <f>IFERROR('1. Staff Posts and Salaries'!N301/12*'2. Annual Costs of Staff Posts'!L302*'2. Annual Costs of Staff Posts'!M302*K302,0)</f>
        <v>0</v>
      </c>
      <c r="P302" s="318"/>
      <c r="Q302" s="314"/>
      <c r="R302" s="315"/>
      <c r="S302" s="316">
        <f t="shared" si="40"/>
        <v>0</v>
      </c>
      <c r="T302" s="317">
        <f>IFERROR('1. Staff Posts and Salaries'!N301*(1+SUM(P302))/12*'2. Annual Costs of Staff Posts'!Q302*'2. Annual Costs of Staff Posts'!R302*K302,0)</f>
        <v>0</v>
      </c>
      <c r="U302" s="318"/>
      <c r="V302" s="314"/>
      <c r="W302" s="315"/>
      <c r="X302" s="316">
        <f t="shared" si="41"/>
        <v>0</v>
      </c>
      <c r="Y302" s="317">
        <f>IFERROR('1. Staff Posts and Salaries'!N301*(1+SUM(P302))*(1+SUM(U302))/12*'2. Annual Costs of Staff Posts'!V302*'2. Annual Costs of Staff Posts'!W302*K302,0)</f>
        <v>0</v>
      </c>
      <c r="Z302" s="318"/>
      <c r="AA302" s="314"/>
      <c r="AB302" s="315"/>
      <c r="AC302" s="316">
        <f t="shared" si="42"/>
        <v>0</v>
      </c>
      <c r="AD302" s="317">
        <f>IFERROR('1. Staff Posts and Salaries'!N301*(1+SUM(P302))*(1+SUM(U302))*(1+SUM(Z302))/12*'2. Annual Costs of Staff Posts'!AA302*'2. Annual Costs of Staff Posts'!AB302*K302,0)</f>
        <v>0</v>
      </c>
      <c r="AE302" s="318"/>
      <c r="AF302" s="314"/>
      <c r="AG302" s="315"/>
      <c r="AH302" s="316">
        <f t="shared" si="43"/>
        <v>0</v>
      </c>
      <c r="AI302" s="446">
        <f>IFERROR('1. Staff Posts and Salaries'!N301*(1+SUM(P302))*(1+SUM(U302))*(1+SUM(Z302))*(1+SUM(AE302))/12*'2. Annual Costs of Staff Posts'!AF302*'2. Annual Costs of Staff Posts'!AG302*K302,0)</f>
        <v>0</v>
      </c>
      <c r="AJ302" s="450">
        <f t="shared" si="44"/>
        <v>0</v>
      </c>
      <c r="AK302" s="448">
        <f t="shared" si="45"/>
        <v>0</v>
      </c>
      <c r="AL302" s="252"/>
    </row>
    <row r="303" spans="2:38" s="99" customFormat="1" x14ac:dyDescent="0.25">
      <c r="B303" s="109"/>
      <c r="C303" s="232" t="str">
        <f>IF('1. Staff Posts and Salaries'!C302="","",'1. Staff Posts and Salaries'!C302)</f>
        <v/>
      </c>
      <c r="D303" s="410" t="str">
        <f>IF('1. Staff Posts and Salaries'!D302="","",'1. Staff Posts and Salaries'!D302)</f>
        <v/>
      </c>
      <c r="E303" s="100" t="str">
        <f>IF('1. Staff Posts and Salaries'!E302="","",'1. Staff Posts and Salaries'!E302)</f>
        <v/>
      </c>
      <c r="F303" s="100" t="str">
        <f>IF('1. Staff Posts and Salaries'!F302="","",'1. Staff Posts and Salaries'!F302)</f>
        <v/>
      </c>
      <c r="G303" s="100" t="str">
        <f>IF('1. Staff Posts and Salaries'!G302="","",'1. Staff Posts and Salaries'!G302)</f>
        <v/>
      </c>
      <c r="H303" s="100" t="str">
        <f>IF('1. Staff Posts and Salaries'!H302="","",'1. Staff Posts and Salaries'!H302)</f>
        <v/>
      </c>
      <c r="I303" s="100" t="str">
        <f>IF('1. Staff Posts and Salaries'!I302="","",'1. Staff Posts and Salaries'!I302)</f>
        <v/>
      </c>
      <c r="J303" s="100" t="str">
        <f>IF('1. Staff Posts and Salaries'!J302="","",'1. Staff Posts and Salaries'!J302)</f>
        <v/>
      </c>
      <c r="K303" s="227">
        <f>IF('1. Staff Posts and Salaries'!O302="","",'1. Staff Posts and Salaries'!O302)</f>
        <v>1</v>
      </c>
      <c r="L303" s="314"/>
      <c r="M303" s="315"/>
      <c r="N303" s="316">
        <f t="shared" si="39"/>
        <v>0</v>
      </c>
      <c r="O303" s="317">
        <f>IFERROR('1. Staff Posts and Salaries'!N302/12*'2. Annual Costs of Staff Posts'!L303*'2. Annual Costs of Staff Posts'!M303*K303,0)</f>
        <v>0</v>
      </c>
      <c r="P303" s="318"/>
      <c r="Q303" s="314"/>
      <c r="R303" s="315"/>
      <c r="S303" s="316">
        <f t="shared" si="40"/>
        <v>0</v>
      </c>
      <c r="T303" s="317">
        <f>IFERROR('1. Staff Posts and Salaries'!N302*(1+SUM(P303))/12*'2. Annual Costs of Staff Posts'!Q303*'2. Annual Costs of Staff Posts'!R303*K303,0)</f>
        <v>0</v>
      </c>
      <c r="U303" s="318"/>
      <c r="V303" s="314"/>
      <c r="W303" s="315"/>
      <c r="X303" s="316">
        <f t="shared" si="41"/>
        <v>0</v>
      </c>
      <c r="Y303" s="317">
        <f>IFERROR('1. Staff Posts and Salaries'!N302*(1+SUM(P303))*(1+SUM(U303))/12*'2. Annual Costs of Staff Posts'!V303*'2. Annual Costs of Staff Posts'!W303*K303,0)</f>
        <v>0</v>
      </c>
      <c r="Z303" s="318"/>
      <c r="AA303" s="314"/>
      <c r="AB303" s="315"/>
      <c r="AC303" s="316">
        <f t="shared" si="42"/>
        <v>0</v>
      </c>
      <c r="AD303" s="317">
        <f>IFERROR('1. Staff Posts and Salaries'!N302*(1+SUM(P303))*(1+SUM(U303))*(1+SUM(Z303))/12*'2. Annual Costs of Staff Posts'!AA303*'2. Annual Costs of Staff Posts'!AB303*K303,0)</f>
        <v>0</v>
      </c>
      <c r="AE303" s="318"/>
      <c r="AF303" s="314"/>
      <c r="AG303" s="315"/>
      <c r="AH303" s="316">
        <f t="shared" si="43"/>
        <v>0</v>
      </c>
      <c r="AI303" s="446">
        <f>IFERROR('1. Staff Posts and Salaries'!N302*(1+SUM(P303))*(1+SUM(U303))*(1+SUM(Z303))*(1+SUM(AE303))/12*'2. Annual Costs of Staff Posts'!AF303*'2. Annual Costs of Staff Posts'!AG303*K303,0)</f>
        <v>0</v>
      </c>
      <c r="AJ303" s="450">
        <f t="shared" si="44"/>
        <v>0</v>
      </c>
      <c r="AK303" s="448">
        <f t="shared" si="45"/>
        <v>0</v>
      </c>
      <c r="AL303" s="252"/>
    </row>
    <row r="304" spans="2:38" s="99" customFormat="1" x14ac:dyDescent="0.25">
      <c r="B304" s="109"/>
      <c r="C304" s="232" t="str">
        <f>IF('1. Staff Posts and Salaries'!C303="","",'1. Staff Posts and Salaries'!C303)</f>
        <v/>
      </c>
      <c r="D304" s="410" t="str">
        <f>IF('1. Staff Posts and Salaries'!D303="","",'1. Staff Posts and Salaries'!D303)</f>
        <v/>
      </c>
      <c r="E304" s="100" t="str">
        <f>IF('1. Staff Posts and Salaries'!E303="","",'1. Staff Posts and Salaries'!E303)</f>
        <v/>
      </c>
      <c r="F304" s="100" t="str">
        <f>IF('1. Staff Posts and Salaries'!F303="","",'1. Staff Posts and Salaries'!F303)</f>
        <v/>
      </c>
      <c r="G304" s="100" t="str">
        <f>IF('1. Staff Posts and Salaries'!G303="","",'1. Staff Posts and Salaries'!G303)</f>
        <v/>
      </c>
      <c r="H304" s="100" t="str">
        <f>IF('1. Staff Posts and Salaries'!H303="","",'1. Staff Posts and Salaries'!H303)</f>
        <v/>
      </c>
      <c r="I304" s="100" t="str">
        <f>IF('1. Staff Posts and Salaries'!I303="","",'1. Staff Posts and Salaries'!I303)</f>
        <v/>
      </c>
      <c r="J304" s="100" t="str">
        <f>IF('1. Staff Posts and Salaries'!J303="","",'1. Staff Posts and Salaries'!J303)</f>
        <v/>
      </c>
      <c r="K304" s="227">
        <f>IF('1. Staff Posts and Salaries'!O303="","",'1. Staff Posts and Salaries'!O303)</f>
        <v>1</v>
      </c>
      <c r="L304" s="314"/>
      <c r="M304" s="315"/>
      <c r="N304" s="316">
        <f t="shared" si="39"/>
        <v>0</v>
      </c>
      <c r="O304" s="317">
        <f>IFERROR('1. Staff Posts and Salaries'!N303/12*'2. Annual Costs of Staff Posts'!L304*'2. Annual Costs of Staff Posts'!M304*K304,0)</f>
        <v>0</v>
      </c>
      <c r="P304" s="318"/>
      <c r="Q304" s="314"/>
      <c r="R304" s="315"/>
      <c r="S304" s="316">
        <f t="shared" si="40"/>
        <v>0</v>
      </c>
      <c r="T304" s="317">
        <f>IFERROR('1. Staff Posts and Salaries'!N303*(1+SUM(P304))/12*'2. Annual Costs of Staff Posts'!Q304*'2. Annual Costs of Staff Posts'!R304*K304,0)</f>
        <v>0</v>
      </c>
      <c r="U304" s="318"/>
      <c r="V304" s="314"/>
      <c r="W304" s="315"/>
      <c r="X304" s="316">
        <f t="shared" si="41"/>
        <v>0</v>
      </c>
      <c r="Y304" s="317">
        <f>IFERROR('1. Staff Posts and Salaries'!N303*(1+SUM(P304))*(1+SUM(U304))/12*'2. Annual Costs of Staff Posts'!V304*'2. Annual Costs of Staff Posts'!W304*K304,0)</f>
        <v>0</v>
      </c>
      <c r="Z304" s="318"/>
      <c r="AA304" s="314"/>
      <c r="AB304" s="315"/>
      <c r="AC304" s="316">
        <f t="shared" si="42"/>
        <v>0</v>
      </c>
      <c r="AD304" s="317">
        <f>IFERROR('1. Staff Posts and Salaries'!N303*(1+SUM(P304))*(1+SUM(U304))*(1+SUM(Z304))/12*'2. Annual Costs of Staff Posts'!AA304*'2. Annual Costs of Staff Posts'!AB304*K304,0)</f>
        <v>0</v>
      </c>
      <c r="AE304" s="318"/>
      <c r="AF304" s="314"/>
      <c r="AG304" s="315"/>
      <c r="AH304" s="316">
        <f t="shared" si="43"/>
        <v>0</v>
      </c>
      <c r="AI304" s="446">
        <f>IFERROR('1. Staff Posts and Salaries'!N303*(1+SUM(P304))*(1+SUM(U304))*(1+SUM(Z304))*(1+SUM(AE304))/12*'2. Annual Costs of Staff Posts'!AF304*'2. Annual Costs of Staff Posts'!AG304*K304,0)</f>
        <v>0</v>
      </c>
      <c r="AJ304" s="450">
        <f t="shared" si="44"/>
        <v>0</v>
      </c>
      <c r="AK304" s="448">
        <f t="shared" si="45"/>
        <v>0</v>
      </c>
      <c r="AL304" s="252"/>
    </row>
    <row r="305" spans="2:38" s="99" customFormat="1" x14ac:dyDescent="0.25">
      <c r="B305" s="109"/>
      <c r="C305" s="232" t="str">
        <f>IF('1. Staff Posts and Salaries'!C304="","",'1. Staff Posts and Salaries'!C304)</f>
        <v/>
      </c>
      <c r="D305" s="410" t="str">
        <f>IF('1. Staff Posts and Salaries'!D304="","",'1. Staff Posts and Salaries'!D304)</f>
        <v/>
      </c>
      <c r="E305" s="100" t="str">
        <f>IF('1. Staff Posts and Salaries'!E304="","",'1. Staff Posts and Salaries'!E304)</f>
        <v/>
      </c>
      <c r="F305" s="100" t="str">
        <f>IF('1. Staff Posts and Salaries'!F304="","",'1. Staff Posts and Salaries'!F304)</f>
        <v/>
      </c>
      <c r="G305" s="100" t="str">
        <f>IF('1. Staff Posts and Salaries'!G304="","",'1. Staff Posts and Salaries'!G304)</f>
        <v/>
      </c>
      <c r="H305" s="100" t="str">
        <f>IF('1. Staff Posts and Salaries'!H304="","",'1. Staff Posts and Salaries'!H304)</f>
        <v/>
      </c>
      <c r="I305" s="100" t="str">
        <f>IF('1. Staff Posts and Salaries'!I304="","",'1. Staff Posts and Salaries'!I304)</f>
        <v/>
      </c>
      <c r="J305" s="100" t="str">
        <f>IF('1. Staff Posts and Salaries'!J304="","",'1. Staff Posts and Salaries'!J304)</f>
        <v/>
      </c>
      <c r="K305" s="227">
        <f>IF('1. Staff Posts and Salaries'!O304="","",'1. Staff Posts and Salaries'!O304)</f>
        <v>1</v>
      </c>
      <c r="L305" s="314"/>
      <c r="M305" s="315"/>
      <c r="N305" s="316">
        <f t="shared" si="39"/>
        <v>0</v>
      </c>
      <c r="O305" s="317">
        <f>IFERROR('1. Staff Posts and Salaries'!N304/12*'2. Annual Costs of Staff Posts'!L305*'2. Annual Costs of Staff Posts'!M305*K305,0)</f>
        <v>0</v>
      </c>
      <c r="P305" s="318"/>
      <c r="Q305" s="314"/>
      <c r="R305" s="315"/>
      <c r="S305" s="316">
        <f t="shared" si="40"/>
        <v>0</v>
      </c>
      <c r="T305" s="317">
        <f>IFERROR('1. Staff Posts and Salaries'!N304*(1+SUM(P305))/12*'2. Annual Costs of Staff Posts'!Q305*'2. Annual Costs of Staff Posts'!R305*K305,0)</f>
        <v>0</v>
      </c>
      <c r="U305" s="318"/>
      <c r="V305" s="314"/>
      <c r="W305" s="315"/>
      <c r="X305" s="316">
        <f t="shared" si="41"/>
        <v>0</v>
      </c>
      <c r="Y305" s="317">
        <f>IFERROR('1. Staff Posts and Salaries'!N304*(1+SUM(P305))*(1+SUM(U305))/12*'2. Annual Costs of Staff Posts'!V305*'2. Annual Costs of Staff Posts'!W305*K305,0)</f>
        <v>0</v>
      </c>
      <c r="Z305" s="318"/>
      <c r="AA305" s="314"/>
      <c r="AB305" s="315"/>
      <c r="AC305" s="316">
        <f t="shared" si="42"/>
        <v>0</v>
      </c>
      <c r="AD305" s="317">
        <f>IFERROR('1. Staff Posts and Salaries'!N304*(1+SUM(P305))*(1+SUM(U305))*(1+SUM(Z305))/12*'2. Annual Costs of Staff Posts'!AA305*'2. Annual Costs of Staff Posts'!AB305*K305,0)</f>
        <v>0</v>
      </c>
      <c r="AE305" s="318"/>
      <c r="AF305" s="314"/>
      <c r="AG305" s="315"/>
      <c r="AH305" s="316">
        <f t="shared" si="43"/>
        <v>0</v>
      </c>
      <c r="AI305" s="446">
        <f>IFERROR('1. Staff Posts and Salaries'!N304*(1+SUM(P305))*(1+SUM(U305))*(1+SUM(Z305))*(1+SUM(AE305))/12*'2. Annual Costs of Staff Posts'!AF305*'2. Annual Costs of Staff Posts'!AG305*K305,0)</f>
        <v>0</v>
      </c>
      <c r="AJ305" s="450">
        <f t="shared" si="44"/>
        <v>0</v>
      </c>
      <c r="AK305" s="448">
        <f t="shared" si="45"/>
        <v>0</v>
      </c>
      <c r="AL305" s="252"/>
    </row>
    <row r="306" spans="2:38" s="99" customFormat="1" x14ac:dyDescent="0.25">
      <c r="B306" s="109"/>
      <c r="C306" s="232" t="str">
        <f>IF('1. Staff Posts and Salaries'!C305="","",'1. Staff Posts and Salaries'!C305)</f>
        <v/>
      </c>
      <c r="D306" s="410" t="str">
        <f>IF('1. Staff Posts and Salaries'!D305="","",'1. Staff Posts and Salaries'!D305)</f>
        <v/>
      </c>
      <c r="E306" s="100" t="str">
        <f>IF('1. Staff Posts and Salaries'!E305="","",'1. Staff Posts and Salaries'!E305)</f>
        <v/>
      </c>
      <c r="F306" s="100" t="str">
        <f>IF('1. Staff Posts and Salaries'!F305="","",'1. Staff Posts and Salaries'!F305)</f>
        <v/>
      </c>
      <c r="G306" s="100" t="str">
        <f>IF('1. Staff Posts and Salaries'!G305="","",'1. Staff Posts and Salaries'!G305)</f>
        <v/>
      </c>
      <c r="H306" s="100" t="str">
        <f>IF('1. Staff Posts and Salaries'!H305="","",'1. Staff Posts and Salaries'!H305)</f>
        <v/>
      </c>
      <c r="I306" s="100" t="str">
        <f>IF('1. Staff Posts and Salaries'!I305="","",'1. Staff Posts and Salaries'!I305)</f>
        <v/>
      </c>
      <c r="J306" s="100" t="str">
        <f>IF('1. Staff Posts and Salaries'!J305="","",'1. Staff Posts and Salaries'!J305)</f>
        <v/>
      </c>
      <c r="K306" s="227">
        <f>IF('1. Staff Posts and Salaries'!O305="","",'1. Staff Posts and Salaries'!O305)</f>
        <v>1</v>
      </c>
      <c r="L306" s="314"/>
      <c r="M306" s="315"/>
      <c r="N306" s="316">
        <f t="shared" si="39"/>
        <v>0</v>
      </c>
      <c r="O306" s="317">
        <f>IFERROR('1. Staff Posts and Salaries'!N305/12*'2. Annual Costs of Staff Posts'!L306*'2. Annual Costs of Staff Posts'!M306*K306,0)</f>
        <v>0</v>
      </c>
      <c r="P306" s="318"/>
      <c r="Q306" s="314"/>
      <c r="R306" s="315"/>
      <c r="S306" s="316">
        <f t="shared" si="40"/>
        <v>0</v>
      </c>
      <c r="T306" s="317">
        <f>IFERROR('1. Staff Posts and Salaries'!N305*(1+SUM(P306))/12*'2. Annual Costs of Staff Posts'!Q306*'2. Annual Costs of Staff Posts'!R306*K306,0)</f>
        <v>0</v>
      </c>
      <c r="U306" s="318"/>
      <c r="V306" s="314"/>
      <c r="W306" s="315"/>
      <c r="X306" s="316">
        <f t="shared" si="41"/>
        <v>0</v>
      </c>
      <c r="Y306" s="317">
        <f>IFERROR('1. Staff Posts and Salaries'!N305*(1+SUM(P306))*(1+SUM(U306))/12*'2. Annual Costs of Staff Posts'!V306*'2. Annual Costs of Staff Posts'!W306*K306,0)</f>
        <v>0</v>
      </c>
      <c r="Z306" s="318"/>
      <c r="AA306" s="314"/>
      <c r="AB306" s="315"/>
      <c r="AC306" s="316">
        <f t="shared" si="42"/>
        <v>0</v>
      </c>
      <c r="AD306" s="317">
        <f>IFERROR('1. Staff Posts and Salaries'!N305*(1+SUM(P306))*(1+SUM(U306))*(1+SUM(Z306))/12*'2. Annual Costs of Staff Posts'!AA306*'2. Annual Costs of Staff Posts'!AB306*K306,0)</f>
        <v>0</v>
      </c>
      <c r="AE306" s="318"/>
      <c r="AF306" s="314"/>
      <c r="AG306" s="315"/>
      <c r="AH306" s="316">
        <f t="shared" si="43"/>
        <v>0</v>
      </c>
      <c r="AI306" s="446">
        <f>IFERROR('1. Staff Posts and Salaries'!N305*(1+SUM(P306))*(1+SUM(U306))*(1+SUM(Z306))*(1+SUM(AE306))/12*'2. Annual Costs of Staff Posts'!AF306*'2. Annual Costs of Staff Posts'!AG306*K306,0)</f>
        <v>0</v>
      </c>
      <c r="AJ306" s="450">
        <f t="shared" si="44"/>
        <v>0</v>
      </c>
      <c r="AK306" s="448">
        <f t="shared" si="45"/>
        <v>0</v>
      </c>
      <c r="AL306" s="252"/>
    </row>
    <row r="307" spans="2:38" s="99" customFormat="1" x14ac:dyDescent="0.25">
      <c r="B307" s="109"/>
      <c r="C307" s="232" t="str">
        <f>IF('1. Staff Posts and Salaries'!C306="","",'1. Staff Posts and Salaries'!C306)</f>
        <v/>
      </c>
      <c r="D307" s="410" t="str">
        <f>IF('1. Staff Posts and Salaries'!D306="","",'1. Staff Posts and Salaries'!D306)</f>
        <v/>
      </c>
      <c r="E307" s="100" t="str">
        <f>IF('1. Staff Posts and Salaries'!E306="","",'1. Staff Posts and Salaries'!E306)</f>
        <v/>
      </c>
      <c r="F307" s="100" t="str">
        <f>IF('1. Staff Posts and Salaries'!F306="","",'1. Staff Posts and Salaries'!F306)</f>
        <v/>
      </c>
      <c r="G307" s="100" t="str">
        <f>IF('1. Staff Posts and Salaries'!G306="","",'1. Staff Posts and Salaries'!G306)</f>
        <v/>
      </c>
      <c r="H307" s="100" t="str">
        <f>IF('1. Staff Posts and Salaries'!H306="","",'1. Staff Posts and Salaries'!H306)</f>
        <v/>
      </c>
      <c r="I307" s="100" t="str">
        <f>IF('1. Staff Posts and Salaries'!I306="","",'1. Staff Posts and Salaries'!I306)</f>
        <v/>
      </c>
      <c r="J307" s="100" t="str">
        <f>IF('1. Staff Posts and Salaries'!J306="","",'1. Staff Posts and Salaries'!J306)</f>
        <v/>
      </c>
      <c r="K307" s="227">
        <f>IF('1. Staff Posts and Salaries'!O306="","",'1. Staff Posts and Salaries'!O306)</f>
        <v>1</v>
      </c>
      <c r="L307" s="314"/>
      <c r="M307" s="315"/>
      <c r="N307" s="316">
        <f t="shared" si="39"/>
        <v>0</v>
      </c>
      <c r="O307" s="317">
        <f>IFERROR('1. Staff Posts and Salaries'!N306/12*'2. Annual Costs of Staff Posts'!L307*'2. Annual Costs of Staff Posts'!M307*K307,0)</f>
        <v>0</v>
      </c>
      <c r="P307" s="318"/>
      <c r="Q307" s="314"/>
      <c r="R307" s="315"/>
      <c r="S307" s="316">
        <f t="shared" si="40"/>
        <v>0</v>
      </c>
      <c r="T307" s="317">
        <f>IFERROR('1. Staff Posts and Salaries'!N306*(1+SUM(P307))/12*'2. Annual Costs of Staff Posts'!Q307*'2. Annual Costs of Staff Posts'!R307*K307,0)</f>
        <v>0</v>
      </c>
      <c r="U307" s="318"/>
      <c r="V307" s="314"/>
      <c r="W307" s="315"/>
      <c r="X307" s="316">
        <f t="shared" si="41"/>
        <v>0</v>
      </c>
      <c r="Y307" s="317">
        <f>IFERROR('1. Staff Posts and Salaries'!N306*(1+SUM(P307))*(1+SUM(U307))/12*'2. Annual Costs of Staff Posts'!V307*'2. Annual Costs of Staff Posts'!W307*K307,0)</f>
        <v>0</v>
      </c>
      <c r="Z307" s="318"/>
      <c r="AA307" s="314"/>
      <c r="AB307" s="315"/>
      <c r="AC307" s="316">
        <f t="shared" si="42"/>
        <v>0</v>
      </c>
      <c r="AD307" s="317">
        <f>IFERROR('1. Staff Posts and Salaries'!N306*(1+SUM(P307))*(1+SUM(U307))*(1+SUM(Z307))/12*'2. Annual Costs of Staff Posts'!AA307*'2. Annual Costs of Staff Posts'!AB307*K307,0)</f>
        <v>0</v>
      </c>
      <c r="AE307" s="318"/>
      <c r="AF307" s="314"/>
      <c r="AG307" s="315"/>
      <c r="AH307" s="316">
        <f t="shared" si="43"/>
        <v>0</v>
      </c>
      <c r="AI307" s="446">
        <f>IFERROR('1. Staff Posts and Salaries'!N306*(1+SUM(P307))*(1+SUM(U307))*(1+SUM(Z307))*(1+SUM(AE307))/12*'2. Annual Costs of Staff Posts'!AF307*'2. Annual Costs of Staff Posts'!AG307*K307,0)</f>
        <v>0</v>
      </c>
      <c r="AJ307" s="450">
        <f t="shared" si="44"/>
        <v>0</v>
      </c>
      <c r="AK307" s="448">
        <f t="shared" si="45"/>
        <v>0</v>
      </c>
      <c r="AL307" s="252"/>
    </row>
    <row r="308" spans="2:38" s="99" customFormat="1" x14ac:dyDescent="0.25">
      <c r="B308" s="109"/>
      <c r="C308" s="232" t="str">
        <f>IF('1. Staff Posts and Salaries'!C307="","",'1. Staff Posts and Salaries'!C307)</f>
        <v/>
      </c>
      <c r="D308" s="410" t="str">
        <f>IF('1. Staff Posts and Salaries'!D307="","",'1. Staff Posts and Salaries'!D307)</f>
        <v/>
      </c>
      <c r="E308" s="100" t="str">
        <f>IF('1. Staff Posts and Salaries'!E307="","",'1. Staff Posts and Salaries'!E307)</f>
        <v/>
      </c>
      <c r="F308" s="100" t="str">
        <f>IF('1. Staff Posts and Salaries'!F307="","",'1. Staff Posts and Salaries'!F307)</f>
        <v/>
      </c>
      <c r="G308" s="100" t="str">
        <f>IF('1. Staff Posts and Salaries'!G307="","",'1. Staff Posts and Salaries'!G307)</f>
        <v/>
      </c>
      <c r="H308" s="100" t="str">
        <f>IF('1. Staff Posts and Salaries'!H307="","",'1. Staff Posts and Salaries'!H307)</f>
        <v/>
      </c>
      <c r="I308" s="100" t="str">
        <f>IF('1. Staff Posts and Salaries'!I307="","",'1. Staff Posts and Salaries'!I307)</f>
        <v/>
      </c>
      <c r="J308" s="100" t="str">
        <f>IF('1. Staff Posts and Salaries'!J307="","",'1. Staff Posts and Salaries'!J307)</f>
        <v/>
      </c>
      <c r="K308" s="227">
        <f>IF('1. Staff Posts and Salaries'!O307="","",'1. Staff Posts and Salaries'!O307)</f>
        <v>1</v>
      </c>
      <c r="L308" s="314"/>
      <c r="M308" s="315"/>
      <c r="N308" s="316">
        <f t="shared" si="39"/>
        <v>0</v>
      </c>
      <c r="O308" s="317">
        <f>IFERROR('1. Staff Posts and Salaries'!N307/12*'2. Annual Costs of Staff Posts'!L308*'2. Annual Costs of Staff Posts'!M308*K308,0)</f>
        <v>0</v>
      </c>
      <c r="P308" s="318"/>
      <c r="Q308" s="314"/>
      <c r="R308" s="315"/>
      <c r="S308" s="316">
        <f t="shared" si="40"/>
        <v>0</v>
      </c>
      <c r="T308" s="317">
        <f>IFERROR('1. Staff Posts and Salaries'!N307*(1+SUM(P308))/12*'2. Annual Costs of Staff Posts'!Q308*'2. Annual Costs of Staff Posts'!R308*K308,0)</f>
        <v>0</v>
      </c>
      <c r="U308" s="318"/>
      <c r="V308" s="314"/>
      <c r="W308" s="315"/>
      <c r="X308" s="316">
        <f t="shared" si="41"/>
        <v>0</v>
      </c>
      <c r="Y308" s="317">
        <f>IFERROR('1. Staff Posts and Salaries'!N307*(1+SUM(P308))*(1+SUM(U308))/12*'2. Annual Costs of Staff Posts'!V308*'2. Annual Costs of Staff Posts'!W308*K308,0)</f>
        <v>0</v>
      </c>
      <c r="Z308" s="318"/>
      <c r="AA308" s="314"/>
      <c r="AB308" s="315"/>
      <c r="AC308" s="316">
        <f t="shared" si="42"/>
        <v>0</v>
      </c>
      <c r="AD308" s="317">
        <f>IFERROR('1. Staff Posts and Salaries'!N307*(1+SUM(P308))*(1+SUM(U308))*(1+SUM(Z308))/12*'2. Annual Costs of Staff Posts'!AA308*'2. Annual Costs of Staff Posts'!AB308*K308,0)</f>
        <v>0</v>
      </c>
      <c r="AE308" s="318"/>
      <c r="AF308" s="314"/>
      <c r="AG308" s="315"/>
      <c r="AH308" s="316">
        <f t="shared" si="43"/>
        <v>0</v>
      </c>
      <c r="AI308" s="446">
        <f>IFERROR('1. Staff Posts and Salaries'!N307*(1+SUM(P308))*(1+SUM(U308))*(1+SUM(Z308))*(1+SUM(AE308))/12*'2. Annual Costs of Staff Posts'!AF308*'2. Annual Costs of Staff Posts'!AG308*K308,0)</f>
        <v>0</v>
      </c>
      <c r="AJ308" s="450">
        <f t="shared" si="44"/>
        <v>0</v>
      </c>
      <c r="AK308" s="448">
        <f t="shared" si="45"/>
        <v>0</v>
      </c>
      <c r="AL308" s="252"/>
    </row>
    <row r="309" spans="2:38" s="99" customFormat="1" x14ac:dyDescent="0.25">
      <c r="B309" s="109"/>
      <c r="C309" s="232" t="str">
        <f>IF('1. Staff Posts and Salaries'!C308="","",'1. Staff Posts and Salaries'!C308)</f>
        <v/>
      </c>
      <c r="D309" s="410" t="str">
        <f>IF('1. Staff Posts and Salaries'!D308="","",'1. Staff Posts and Salaries'!D308)</f>
        <v/>
      </c>
      <c r="E309" s="100" t="str">
        <f>IF('1. Staff Posts and Salaries'!E308="","",'1. Staff Posts and Salaries'!E308)</f>
        <v/>
      </c>
      <c r="F309" s="100" t="str">
        <f>IF('1. Staff Posts and Salaries'!F308="","",'1. Staff Posts and Salaries'!F308)</f>
        <v/>
      </c>
      <c r="G309" s="100" t="str">
        <f>IF('1. Staff Posts and Salaries'!G308="","",'1. Staff Posts and Salaries'!G308)</f>
        <v/>
      </c>
      <c r="H309" s="100" t="str">
        <f>IF('1. Staff Posts and Salaries'!H308="","",'1. Staff Posts and Salaries'!H308)</f>
        <v/>
      </c>
      <c r="I309" s="100" t="str">
        <f>IF('1. Staff Posts and Salaries'!I308="","",'1. Staff Posts and Salaries'!I308)</f>
        <v/>
      </c>
      <c r="J309" s="100" t="str">
        <f>IF('1. Staff Posts and Salaries'!J308="","",'1. Staff Posts and Salaries'!J308)</f>
        <v/>
      </c>
      <c r="K309" s="227">
        <f>IF('1. Staff Posts and Salaries'!O308="","",'1. Staff Posts and Salaries'!O308)</f>
        <v>1</v>
      </c>
      <c r="L309" s="314"/>
      <c r="M309" s="315"/>
      <c r="N309" s="316">
        <f t="shared" si="39"/>
        <v>0</v>
      </c>
      <c r="O309" s="317">
        <f>IFERROR('1. Staff Posts and Salaries'!N308/12*'2. Annual Costs of Staff Posts'!L309*'2. Annual Costs of Staff Posts'!M309*K309,0)</f>
        <v>0</v>
      </c>
      <c r="P309" s="318"/>
      <c r="Q309" s="314"/>
      <c r="R309" s="315"/>
      <c r="S309" s="316">
        <f t="shared" si="40"/>
        <v>0</v>
      </c>
      <c r="T309" s="317">
        <f>IFERROR('1. Staff Posts and Salaries'!N308*(1+SUM(P309))/12*'2. Annual Costs of Staff Posts'!Q309*'2. Annual Costs of Staff Posts'!R309*K309,0)</f>
        <v>0</v>
      </c>
      <c r="U309" s="318"/>
      <c r="V309" s="314"/>
      <c r="W309" s="315"/>
      <c r="X309" s="316">
        <f t="shared" si="41"/>
        <v>0</v>
      </c>
      <c r="Y309" s="317">
        <f>IFERROR('1. Staff Posts and Salaries'!N308*(1+SUM(P309))*(1+SUM(U309))/12*'2. Annual Costs of Staff Posts'!V309*'2. Annual Costs of Staff Posts'!W309*K309,0)</f>
        <v>0</v>
      </c>
      <c r="Z309" s="318"/>
      <c r="AA309" s="314"/>
      <c r="AB309" s="315"/>
      <c r="AC309" s="316">
        <f t="shared" si="42"/>
        <v>0</v>
      </c>
      <c r="AD309" s="317">
        <f>IFERROR('1. Staff Posts and Salaries'!N308*(1+SUM(P309))*(1+SUM(U309))*(1+SUM(Z309))/12*'2. Annual Costs of Staff Posts'!AA309*'2. Annual Costs of Staff Posts'!AB309*K309,0)</f>
        <v>0</v>
      </c>
      <c r="AE309" s="318"/>
      <c r="AF309" s="314"/>
      <c r="AG309" s="315"/>
      <c r="AH309" s="316">
        <f t="shared" si="43"/>
        <v>0</v>
      </c>
      <c r="AI309" s="446">
        <f>IFERROR('1. Staff Posts and Salaries'!N308*(1+SUM(P309))*(1+SUM(U309))*(1+SUM(Z309))*(1+SUM(AE309))/12*'2. Annual Costs of Staff Posts'!AF309*'2. Annual Costs of Staff Posts'!AG309*K309,0)</f>
        <v>0</v>
      </c>
      <c r="AJ309" s="450">
        <f t="shared" si="44"/>
        <v>0</v>
      </c>
      <c r="AK309" s="448">
        <f t="shared" si="45"/>
        <v>0</v>
      </c>
      <c r="AL309" s="252"/>
    </row>
    <row r="310" spans="2:38" s="99" customFormat="1" x14ac:dyDescent="0.25">
      <c r="B310" s="109"/>
      <c r="C310" s="232" t="str">
        <f>IF('1. Staff Posts and Salaries'!C309="","",'1. Staff Posts and Salaries'!C309)</f>
        <v/>
      </c>
      <c r="D310" s="410" t="str">
        <f>IF('1. Staff Posts and Salaries'!D309="","",'1. Staff Posts and Salaries'!D309)</f>
        <v/>
      </c>
      <c r="E310" s="100" t="str">
        <f>IF('1. Staff Posts and Salaries'!E309="","",'1. Staff Posts and Salaries'!E309)</f>
        <v/>
      </c>
      <c r="F310" s="100" t="str">
        <f>IF('1. Staff Posts and Salaries'!F309="","",'1. Staff Posts and Salaries'!F309)</f>
        <v/>
      </c>
      <c r="G310" s="100" t="str">
        <f>IF('1. Staff Posts and Salaries'!G309="","",'1. Staff Posts and Salaries'!G309)</f>
        <v/>
      </c>
      <c r="H310" s="100" t="str">
        <f>IF('1. Staff Posts and Salaries'!H309="","",'1. Staff Posts and Salaries'!H309)</f>
        <v/>
      </c>
      <c r="I310" s="100" t="str">
        <f>IF('1. Staff Posts and Salaries'!I309="","",'1. Staff Posts and Salaries'!I309)</f>
        <v/>
      </c>
      <c r="J310" s="100" t="str">
        <f>IF('1. Staff Posts and Salaries'!J309="","",'1. Staff Posts and Salaries'!J309)</f>
        <v/>
      </c>
      <c r="K310" s="227">
        <f>IF('1. Staff Posts and Salaries'!O309="","",'1. Staff Posts and Salaries'!O309)</f>
        <v>1</v>
      </c>
      <c r="L310" s="314"/>
      <c r="M310" s="315"/>
      <c r="N310" s="316">
        <f t="shared" si="39"/>
        <v>0</v>
      </c>
      <c r="O310" s="317">
        <f>IFERROR('1. Staff Posts and Salaries'!N309/12*'2. Annual Costs of Staff Posts'!L310*'2. Annual Costs of Staff Posts'!M310*K310,0)</f>
        <v>0</v>
      </c>
      <c r="P310" s="318"/>
      <c r="Q310" s="314"/>
      <c r="R310" s="315"/>
      <c r="S310" s="316">
        <f t="shared" si="40"/>
        <v>0</v>
      </c>
      <c r="T310" s="317">
        <f>IFERROR('1. Staff Posts and Salaries'!N309*(1+SUM(P310))/12*'2. Annual Costs of Staff Posts'!Q310*'2. Annual Costs of Staff Posts'!R310*K310,0)</f>
        <v>0</v>
      </c>
      <c r="U310" s="318"/>
      <c r="V310" s="314"/>
      <c r="W310" s="315"/>
      <c r="X310" s="316">
        <f t="shared" si="41"/>
        <v>0</v>
      </c>
      <c r="Y310" s="317">
        <f>IFERROR('1. Staff Posts and Salaries'!N309*(1+SUM(P310))*(1+SUM(U310))/12*'2. Annual Costs of Staff Posts'!V310*'2. Annual Costs of Staff Posts'!W310*K310,0)</f>
        <v>0</v>
      </c>
      <c r="Z310" s="318"/>
      <c r="AA310" s="314"/>
      <c r="AB310" s="315"/>
      <c r="AC310" s="316">
        <f t="shared" si="42"/>
        <v>0</v>
      </c>
      <c r="AD310" s="317">
        <f>IFERROR('1. Staff Posts and Salaries'!N309*(1+SUM(P310))*(1+SUM(U310))*(1+SUM(Z310))/12*'2. Annual Costs of Staff Posts'!AA310*'2. Annual Costs of Staff Posts'!AB310*K310,0)</f>
        <v>0</v>
      </c>
      <c r="AE310" s="318"/>
      <c r="AF310" s="314"/>
      <c r="AG310" s="315"/>
      <c r="AH310" s="316">
        <f t="shared" si="43"/>
        <v>0</v>
      </c>
      <c r="AI310" s="446">
        <f>IFERROR('1. Staff Posts and Salaries'!N309*(1+SUM(P310))*(1+SUM(U310))*(1+SUM(Z310))*(1+SUM(AE310))/12*'2. Annual Costs of Staff Posts'!AF310*'2. Annual Costs of Staff Posts'!AG310*K310,0)</f>
        <v>0</v>
      </c>
      <c r="AJ310" s="450">
        <f t="shared" si="44"/>
        <v>0</v>
      </c>
      <c r="AK310" s="448">
        <f t="shared" si="45"/>
        <v>0</v>
      </c>
      <c r="AL310" s="252"/>
    </row>
    <row r="311" spans="2:38" s="99" customFormat="1" ht="15.75" thickBot="1" x14ac:dyDescent="0.3">
      <c r="B311" s="109"/>
      <c r="C311" s="412" t="str">
        <f>IF('1. Staff Posts and Salaries'!C310="","",'1. Staff Posts and Salaries'!C310)</f>
        <v/>
      </c>
      <c r="D311" s="411" t="str">
        <f>IF('1. Staff Posts and Salaries'!D310="","",'1. Staff Posts and Salaries'!D310)</f>
        <v/>
      </c>
      <c r="E311" s="364" t="str">
        <f>IF('1. Staff Posts and Salaries'!E310="","",'1. Staff Posts and Salaries'!E310)</f>
        <v/>
      </c>
      <c r="F311" s="100" t="str">
        <f>IF('1. Staff Posts and Salaries'!F310="","",'1. Staff Posts and Salaries'!F310)</f>
        <v/>
      </c>
      <c r="G311" s="100" t="str">
        <f>IF('1. Staff Posts and Salaries'!G310="","",'1. Staff Posts and Salaries'!G310)</f>
        <v/>
      </c>
      <c r="H311" s="100" t="str">
        <f>IF('1. Staff Posts and Salaries'!H310="","",'1. Staff Posts and Salaries'!H310)</f>
        <v/>
      </c>
      <c r="I311" s="100" t="str">
        <f>IF('1. Staff Posts and Salaries'!I310="","",'1. Staff Posts and Salaries'!I310)</f>
        <v/>
      </c>
      <c r="J311" s="100" t="str">
        <f>IF('1. Staff Posts and Salaries'!J310="","",'1. Staff Posts and Salaries'!J310)</f>
        <v/>
      </c>
      <c r="K311" s="365">
        <f>IF('1. Staff Posts and Salaries'!O310="","",'1. Staff Posts and Salaries'!O310)</f>
        <v>1</v>
      </c>
      <c r="L311" s="366"/>
      <c r="M311" s="367"/>
      <c r="N311" s="368">
        <f t="shared" si="39"/>
        <v>0</v>
      </c>
      <c r="O311" s="369">
        <f>IFERROR('1. Staff Posts and Salaries'!N310/12*'2. Annual Costs of Staff Posts'!L311*'2. Annual Costs of Staff Posts'!M311*K311,0)</f>
        <v>0</v>
      </c>
      <c r="P311" s="370"/>
      <c r="Q311" s="366"/>
      <c r="R311" s="367"/>
      <c r="S311" s="368">
        <f t="shared" si="40"/>
        <v>0</v>
      </c>
      <c r="T311" s="369">
        <f>IFERROR('1. Staff Posts and Salaries'!N310*(1+SUM(P311))/12*'2. Annual Costs of Staff Posts'!Q311*'2. Annual Costs of Staff Posts'!R311*K311,0)</f>
        <v>0</v>
      </c>
      <c r="U311" s="370"/>
      <c r="V311" s="366"/>
      <c r="W311" s="367"/>
      <c r="X311" s="368">
        <f t="shared" si="41"/>
        <v>0</v>
      </c>
      <c r="Y311" s="369">
        <f>IFERROR('1. Staff Posts and Salaries'!N310*(1+SUM(P311))*(1+SUM(U311))/12*'2. Annual Costs of Staff Posts'!V311*'2. Annual Costs of Staff Posts'!W311*K311,0)</f>
        <v>0</v>
      </c>
      <c r="Z311" s="370"/>
      <c r="AA311" s="366"/>
      <c r="AB311" s="367"/>
      <c r="AC311" s="368">
        <f t="shared" si="42"/>
        <v>0</v>
      </c>
      <c r="AD311" s="369">
        <f>IFERROR('1. Staff Posts and Salaries'!N310*(1+SUM(P311))*(1+SUM(U311))*(1+SUM(Z311))/12*'2. Annual Costs of Staff Posts'!AA311*'2. Annual Costs of Staff Posts'!AB311*K311,0)</f>
        <v>0</v>
      </c>
      <c r="AE311" s="370"/>
      <c r="AF311" s="366"/>
      <c r="AG311" s="367"/>
      <c r="AH311" s="368">
        <f t="shared" si="43"/>
        <v>0</v>
      </c>
      <c r="AI311" s="447">
        <f>IFERROR('1. Staff Posts and Salaries'!N310*(1+SUM(P311))*(1+SUM(U311))*(1+SUM(Z311))*(1+SUM(AE311))/12*'2. Annual Costs of Staff Posts'!AF311*'2. Annual Costs of Staff Posts'!AG311*K311,0)</f>
        <v>0</v>
      </c>
      <c r="AJ311" s="451">
        <f t="shared" si="44"/>
        <v>0</v>
      </c>
      <c r="AK311" s="449">
        <f t="shared" si="45"/>
        <v>0</v>
      </c>
      <c r="AL311" s="252"/>
    </row>
    <row r="312" spans="2:38" ht="15.75" thickBot="1" x14ac:dyDescent="0.3">
      <c r="B312" s="13"/>
      <c r="C312" s="356" t="s">
        <v>312</v>
      </c>
      <c r="D312" s="443"/>
      <c r="E312" s="127"/>
      <c r="F312" s="127"/>
      <c r="G312" s="127"/>
      <c r="H312" s="128"/>
      <c r="I312" s="128"/>
      <c r="J312" s="127"/>
      <c r="K312" s="127"/>
      <c r="L312" s="561">
        <f>SUM(L13:L311)</f>
        <v>20.799999999999997</v>
      </c>
      <c r="M312" s="562">
        <f>SUM(M13:M311)</f>
        <v>336</v>
      </c>
      <c r="N312" s="561">
        <f>SUM(N13:N311)</f>
        <v>20.799999999999997</v>
      </c>
      <c r="O312" s="563">
        <f>SUM(O13:O311)</f>
        <v>295044.88</v>
      </c>
      <c r="P312" s="564"/>
      <c r="Q312" s="561">
        <f>SUM(Q13:Q311)</f>
        <v>35.799999999999997</v>
      </c>
      <c r="R312" s="565">
        <f>SUM(R13:R311)</f>
        <v>480</v>
      </c>
      <c r="S312" s="561">
        <f>SUM(S13:S311)</f>
        <v>35.799999999999997</v>
      </c>
      <c r="T312" s="563">
        <f>SUM(T13:T311)</f>
        <v>410808.26198766974</v>
      </c>
      <c r="U312" s="564"/>
      <c r="V312" s="561">
        <f>SUM(V13:V311)</f>
        <v>25.799999999999997</v>
      </c>
      <c r="W312" s="565">
        <f>SUM(W13:W311)</f>
        <v>360</v>
      </c>
      <c r="X312" s="561">
        <f>SUM(X13:X311)</f>
        <v>25.799999999999997</v>
      </c>
      <c r="Y312" s="563">
        <f>SUM(Y13:Y311)</f>
        <v>341623.46756799205</v>
      </c>
      <c r="Z312" s="564"/>
      <c r="AA312" s="561">
        <f>SUM(AA13:AA311)</f>
        <v>22.799999999999997</v>
      </c>
      <c r="AB312" s="565">
        <f>SUM(AB13:AB311)</f>
        <v>360</v>
      </c>
      <c r="AC312" s="561">
        <f>SUM(AC13:AC311)</f>
        <v>22.799999999999997</v>
      </c>
      <c r="AD312" s="563">
        <f>SUM(AD13:AD311)</f>
        <v>319637.87332331913</v>
      </c>
      <c r="AE312" s="564"/>
      <c r="AF312" s="561">
        <f t="shared" ref="AF312:AK312" si="46">SUM(AF13:AF311)</f>
        <v>0</v>
      </c>
      <c r="AG312" s="565">
        <f t="shared" si="46"/>
        <v>0</v>
      </c>
      <c r="AH312" s="561">
        <f t="shared" si="46"/>
        <v>0</v>
      </c>
      <c r="AI312" s="566">
        <f t="shared" si="46"/>
        <v>0</v>
      </c>
      <c r="AJ312" s="567">
        <f t="shared" si="46"/>
        <v>105.19999999999999</v>
      </c>
      <c r="AK312" s="568">
        <f t="shared" si="46"/>
        <v>1367114.4828789812</v>
      </c>
      <c r="AL312" s="258"/>
    </row>
    <row r="313" spans="2:38" ht="15.75" thickBot="1" x14ac:dyDescent="0.3">
      <c r="B313" s="13"/>
      <c r="C313" s="401" t="s">
        <v>437</v>
      </c>
      <c r="D313" s="444"/>
      <c r="E313" s="402"/>
      <c r="F313" s="402"/>
      <c r="G313" s="403"/>
      <c r="H313" s="404"/>
      <c r="I313" s="404"/>
      <c r="J313" s="404"/>
      <c r="K313" s="404"/>
      <c r="L313" s="569">
        <f>L312-L314</f>
        <v>20.799999999999997</v>
      </c>
      <c r="M313" s="570">
        <f t="shared" ref="M313:AJ313" si="47">M312-M314</f>
        <v>336</v>
      </c>
      <c r="N313" s="571">
        <f t="shared" si="47"/>
        <v>20.799999999999997</v>
      </c>
      <c r="O313" s="572">
        <f t="shared" si="47"/>
        <v>295044.88</v>
      </c>
      <c r="P313" s="573"/>
      <c r="Q313" s="569">
        <f t="shared" si="47"/>
        <v>35.799999999999997</v>
      </c>
      <c r="R313" s="570">
        <f t="shared" si="47"/>
        <v>480</v>
      </c>
      <c r="S313" s="569">
        <f t="shared" si="47"/>
        <v>35.799999999999997</v>
      </c>
      <c r="T313" s="572">
        <f t="shared" si="47"/>
        <v>410808.26198766974</v>
      </c>
      <c r="U313" s="573"/>
      <c r="V313" s="569">
        <f t="shared" si="47"/>
        <v>25.799999999999997</v>
      </c>
      <c r="W313" s="570">
        <f t="shared" si="47"/>
        <v>360</v>
      </c>
      <c r="X313" s="569">
        <f t="shared" si="47"/>
        <v>25.799999999999997</v>
      </c>
      <c r="Y313" s="572">
        <f t="shared" si="47"/>
        <v>341623.46756799205</v>
      </c>
      <c r="Z313" s="573"/>
      <c r="AA313" s="569">
        <f t="shared" si="47"/>
        <v>22.799999999999997</v>
      </c>
      <c r="AB313" s="570">
        <f t="shared" si="47"/>
        <v>360</v>
      </c>
      <c r="AC313" s="569">
        <f t="shared" si="47"/>
        <v>22.799999999999997</v>
      </c>
      <c r="AD313" s="572">
        <f>AD312-AD314</f>
        <v>319637.87332331913</v>
      </c>
      <c r="AE313" s="573"/>
      <c r="AF313" s="569">
        <f t="shared" si="47"/>
        <v>0</v>
      </c>
      <c r="AG313" s="570">
        <f t="shared" si="47"/>
        <v>0</v>
      </c>
      <c r="AH313" s="569">
        <f t="shared" si="47"/>
        <v>0</v>
      </c>
      <c r="AI313" s="574">
        <f t="shared" si="47"/>
        <v>0</v>
      </c>
      <c r="AJ313" s="575">
        <f t="shared" si="47"/>
        <v>105.19999999999999</v>
      </c>
      <c r="AK313" s="576">
        <f>AK312-AK314</f>
        <v>1367114.4828789812</v>
      </c>
      <c r="AL313" s="258"/>
    </row>
    <row r="314" spans="2:38" s="35" customFormat="1" ht="15.75" thickBot="1" x14ac:dyDescent="0.3">
      <c r="B314" s="36"/>
      <c r="C314" s="405" t="s">
        <v>446</v>
      </c>
      <c r="D314" s="445"/>
      <c r="E314" s="406"/>
      <c r="F314" s="406"/>
      <c r="G314" s="407"/>
      <c r="H314" s="408"/>
      <c r="I314" s="408"/>
      <c r="J314" s="408"/>
      <c r="K314" s="408"/>
      <c r="L314" s="577">
        <f>+SUMIF($I$13:$I$311,"=External Intervention Staff",L13:L311)</f>
        <v>0</v>
      </c>
      <c r="M314" s="577">
        <f>+SUMIF($I$13:$I$311,"=External Intervention Staff",M13:M311)</f>
        <v>0</v>
      </c>
      <c r="N314" s="577">
        <f>+SUMIF($I$13:$I$311,"=External Intervention Staff",N13:N311)</f>
        <v>0</v>
      </c>
      <c r="O314" s="572">
        <f>+SUMIF($I$13:$I$311,"=External Intervention Staff",O13:O311)</f>
        <v>0</v>
      </c>
      <c r="P314" s="578"/>
      <c r="Q314" s="577">
        <f t="shared" ref="Q314:AK314" si="48">+SUMIF($I$13:$I$311,"=External Intervention Staff",Q13:Q311)</f>
        <v>0</v>
      </c>
      <c r="R314" s="577">
        <f t="shared" si="48"/>
        <v>0</v>
      </c>
      <c r="S314" s="577">
        <f t="shared" si="48"/>
        <v>0</v>
      </c>
      <c r="T314" s="572">
        <f t="shared" si="48"/>
        <v>0</v>
      </c>
      <c r="U314" s="578"/>
      <c r="V314" s="577">
        <f t="shared" si="48"/>
        <v>0</v>
      </c>
      <c r="W314" s="577">
        <f t="shared" si="48"/>
        <v>0</v>
      </c>
      <c r="X314" s="577">
        <f t="shared" si="48"/>
        <v>0</v>
      </c>
      <c r="Y314" s="572">
        <f t="shared" si="48"/>
        <v>0</v>
      </c>
      <c r="Z314" s="578"/>
      <c r="AA314" s="577">
        <f t="shared" si="48"/>
        <v>0</v>
      </c>
      <c r="AB314" s="577">
        <f t="shared" si="48"/>
        <v>0</v>
      </c>
      <c r="AC314" s="577">
        <f t="shared" si="48"/>
        <v>0</v>
      </c>
      <c r="AD314" s="572">
        <f t="shared" si="48"/>
        <v>0</v>
      </c>
      <c r="AE314" s="578"/>
      <c r="AF314" s="577">
        <f t="shared" si="48"/>
        <v>0</v>
      </c>
      <c r="AG314" s="577">
        <f t="shared" si="48"/>
        <v>0</v>
      </c>
      <c r="AH314" s="577">
        <f t="shared" si="48"/>
        <v>0</v>
      </c>
      <c r="AI314" s="574">
        <f t="shared" si="48"/>
        <v>0</v>
      </c>
      <c r="AJ314" s="579">
        <f t="shared" si="48"/>
        <v>0</v>
      </c>
      <c r="AK314" s="580">
        <f t="shared" si="48"/>
        <v>0</v>
      </c>
      <c r="AL314" s="258"/>
    </row>
    <row r="315" spans="2:38" ht="8.1" customHeight="1" x14ac:dyDescent="0.25">
      <c r="B315" s="13"/>
      <c r="C315" s="15"/>
      <c r="D315" s="15"/>
      <c r="E315" s="15"/>
      <c r="F315" s="15"/>
      <c r="G315" s="17"/>
      <c r="H315" s="15"/>
      <c r="I315" s="186"/>
      <c r="J315" s="188"/>
      <c r="K315" s="15"/>
      <c r="L315" s="15"/>
      <c r="M315" s="186"/>
      <c r="N315" s="186"/>
      <c r="O315" s="188"/>
      <c r="P315" s="15"/>
      <c r="Q315" s="15"/>
      <c r="R315" s="186"/>
      <c r="S315" s="186"/>
      <c r="T315" s="188"/>
      <c r="U315" s="15"/>
      <c r="V315" s="15"/>
      <c r="W315" s="186"/>
      <c r="X315" s="186"/>
      <c r="Y315" s="188"/>
      <c r="Z315" s="15"/>
      <c r="AA315" s="15"/>
      <c r="AB315" s="186"/>
      <c r="AC315" s="186"/>
      <c r="AD315" s="188"/>
      <c r="AE315" s="64"/>
      <c r="AF315" s="64"/>
      <c r="AG315" s="64"/>
      <c r="AH315" s="64"/>
      <c r="AI315" s="64"/>
      <c r="AJ315" s="258"/>
      <c r="AK315" s="258"/>
      <c r="AL315" s="258"/>
    </row>
    <row r="316" spans="2:38" ht="8.1" customHeight="1" thickBot="1" x14ac:dyDescent="0.3">
      <c r="B316" s="13"/>
      <c r="C316" s="36"/>
      <c r="D316" s="36"/>
      <c r="E316" s="36"/>
      <c r="F316" s="36"/>
      <c r="G316" s="17"/>
      <c r="H316" s="36"/>
      <c r="I316" s="186"/>
      <c r="J316" s="188"/>
      <c r="K316" s="36"/>
      <c r="L316" s="36"/>
      <c r="M316" s="186"/>
      <c r="N316" s="186"/>
      <c r="O316" s="188"/>
      <c r="P316" s="36"/>
      <c r="Q316" s="36"/>
      <c r="R316" s="186"/>
      <c r="S316" s="186"/>
      <c r="T316" s="188"/>
      <c r="U316" s="36"/>
      <c r="V316" s="36"/>
      <c r="W316" s="186"/>
      <c r="X316" s="186"/>
      <c r="Y316" s="188"/>
      <c r="Z316" s="36"/>
      <c r="AA316" s="36"/>
      <c r="AB316" s="186"/>
      <c r="AC316" s="186"/>
      <c r="AD316" s="188"/>
      <c r="AE316" s="64"/>
      <c r="AF316" s="64"/>
      <c r="AG316" s="64"/>
      <c r="AH316" s="64"/>
      <c r="AI316" s="64"/>
      <c r="AJ316" s="258"/>
      <c r="AK316" s="258"/>
      <c r="AL316" s="258"/>
    </row>
    <row r="317" spans="2:38" ht="7.5" hidden="1" customHeight="1" thickBot="1" x14ac:dyDescent="0.3">
      <c r="B317" s="13"/>
      <c r="C317" s="30" t="s">
        <v>50</v>
      </c>
      <c r="D317" s="31"/>
      <c r="E317" s="31"/>
      <c r="F317" s="31"/>
      <c r="G317" s="116"/>
      <c r="H317" s="31"/>
      <c r="I317" s="187"/>
      <c r="J317" s="192"/>
      <c r="K317" s="31"/>
      <c r="L317" s="31"/>
      <c r="M317" s="187"/>
      <c r="N317" s="187"/>
      <c r="O317" s="190"/>
      <c r="P317" s="13"/>
      <c r="Q317" s="13"/>
      <c r="R317" s="186"/>
      <c r="S317" s="186"/>
      <c r="T317" s="188"/>
      <c r="U317" s="13"/>
      <c r="V317" s="13"/>
      <c r="W317" s="186"/>
      <c r="X317" s="186"/>
      <c r="Y317" s="188"/>
      <c r="Z317" s="13"/>
      <c r="AA317" s="13"/>
      <c r="AB317" s="186"/>
      <c r="AC317" s="186"/>
      <c r="AD317" s="188"/>
      <c r="AE317" s="64"/>
      <c r="AF317" s="64"/>
      <c r="AG317" s="64"/>
      <c r="AH317" s="64"/>
      <c r="AI317" s="64"/>
      <c r="AJ317" s="258"/>
      <c r="AK317" s="258"/>
      <c r="AL317" s="258"/>
    </row>
    <row r="318" spans="2:38" ht="117.75" customHeight="1" thickBot="1" x14ac:dyDescent="0.3">
      <c r="B318" s="258"/>
      <c r="C318" s="731" t="s">
        <v>612</v>
      </c>
      <c r="D318" s="732"/>
      <c r="E318" s="732"/>
      <c r="F318" s="732"/>
      <c r="G318" s="732"/>
      <c r="H318" s="732"/>
      <c r="I318" s="732"/>
      <c r="J318" s="732"/>
      <c r="K318" s="732"/>
      <c r="L318" s="732"/>
      <c r="M318" s="732"/>
      <c r="N318" s="732"/>
      <c r="O318" s="733"/>
      <c r="P318" s="13"/>
      <c r="Q318" s="13"/>
      <c r="R318" s="186"/>
      <c r="S318" s="186"/>
      <c r="T318" s="188"/>
      <c r="U318" s="13"/>
      <c r="V318" s="13"/>
      <c r="W318" s="186"/>
      <c r="X318" s="186"/>
      <c r="Y318" s="188"/>
      <c r="Z318" s="13"/>
      <c r="AA318" s="13"/>
      <c r="AB318" s="186"/>
      <c r="AC318" s="186"/>
      <c r="AD318" s="188"/>
      <c r="AE318" s="64"/>
      <c r="AF318" s="64"/>
      <c r="AG318" s="64"/>
      <c r="AH318" s="64"/>
      <c r="AI318" s="64"/>
      <c r="AJ318" s="258"/>
      <c r="AK318" s="258"/>
      <c r="AL318" s="258"/>
    </row>
    <row r="319" spans="2:38" ht="8.1" customHeight="1" x14ac:dyDescent="0.25">
      <c r="B319" s="258"/>
      <c r="C319" s="13"/>
      <c r="D319" s="13"/>
      <c r="E319" s="13"/>
      <c r="F319" s="13"/>
      <c r="G319" s="17"/>
      <c r="H319" s="13"/>
      <c r="I319" s="186"/>
      <c r="J319" s="188"/>
      <c r="K319" s="13"/>
      <c r="L319" s="13"/>
      <c r="M319" s="186"/>
      <c r="N319" s="186"/>
      <c r="O319" s="188"/>
      <c r="P319" s="13"/>
      <c r="Q319" s="13"/>
      <c r="R319" s="186"/>
      <c r="S319" s="186"/>
      <c r="T319" s="188"/>
      <c r="U319" s="13"/>
      <c r="V319" s="13"/>
      <c r="W319" s="186"/>
      <c r="X319" s="186"/>
      <c r="Y319" s="188"/>
      <c r="Z319" s="13"/>
      <c r="AA319" s="13"/>
      <c r="AB319" s="186"/>
      <c r="AC319" s="186"/>
      <c r="AD319" s="188"/>
      <c r="AE319" s="64"/>
      <c r="AF319" s="64"/>
      <c r="AG319" s="64"/>
      <c r="AH319" s="64"/>
      <c r="AI319" s="64"/>
      <c r="AJ319" s="258"/>
      <c r="AK319" s="258"/>
      <c r="AL319" s="258"/>
    </row>
    <row r="320" spans="2:38" ht="8.1" customHeight="1" x14ac:dyDescent="0.25"/>
    <row r="321" spans="3:35" s="14" customFormat="1" ht="117.75" hidden="1" customHeight="1" thickBot="1" x14ac:dyDescent="0.3">
      <c r="C321"/>
      <c r="D321"/>
      <c r="E321"/>
      <c r="F321"/>
      <c r="G321" s="16"/>
      <c r="H321"/>
      <c r="I321" s="185"/>
      <c r="J321" s="189"/>
      <c r="K321"/>
      <c r="L321"/>
      <c r="M321" s="185"/>
      <c r="N321" s="185"/>
      <c r="O321" s="189"/>
      <c r="P321"/>
      <c r="Q321"/>
      <c r="R321" s="185"/>
      <c r="S321" s="185"/>
      <c r="T321" s="189"/>
      <c r="U321"/>
      <c r="V321"/>
      <c r="W321" s="185"/>
      <c r="X321" s="185"/>
      <c r="Y321" s="189"/>
      <c r="Z321"/>
      <c r="AA321"/>
      <c r="AB321" s="185"/>
      <c r="AC321" s="185"/>
      <c r="AD321" s="189"/>
      <c r="AE321"/>
      <c r="AF321" s="63"/>
      <c r="AG321"/>
      <c r="AH321"/>
      <c r="AI321"/>
    </row>
    <row r="322" spans="3:35" ht="117.75" hidden="1" customHeight="1" thickBot="1" x14ac:dyDescent="0.3">
      <c r="C322" s="18" t="s">
        <v>44</v>
      </c>
      <c r="D322" s="18" t="s">
        <v>46</v>
      </c>
      <c r="E322" s="18" t="s">
        <v>47</v>
      </c>
      <c r="F322" s="26" t="s">
        <v>48</v>
      </c>
    </row>
    <row r="323" spans="3:35" ht="117.75" hidden="1" customHeight="1" thickBot="1" x14ac:dyDescent="0.3">
      <c r="C323" s="19" t="s">
        <v>25</v>
      </c>
      <c r="D323" s="19" t="s">
        <v>25</v>
      </c>
      <c r="E323" s="19" t="s">
        <v>25</v>
      </c>
      <c r="F323" s="19" t="s">
        <v>25</v>
      </c>
      <c r="H323" s="14"/>
      <c r="K323" s="14"/>
      <c r="L323" s="14"/>
      <c r="P323" s="14"/>
      <c r="Q323" s="14"/>
      <c r="U323" s="14"/>
      <c r="V323" s="14"/>
      <c r="Z323" s="14"/>
      <c r="AA323" s="14"/>
      <c r="AE323" s="14"/>
      <c r="AG323" s="14"/>
      <c r="AH323" s="14"/>
      <c r="AI323" s="14"/>
    </row>
    <row r="324" spans="3:35" ht="117.75" hidden="1" customHeight="1" thickBot="1" x14ac:dyDescent="0.3">
      <c r="C324" s="20" t="str">
        <f>IF('1. Staff Posts and Salaries'!C12=0,"",'1. Staff Posts and Salaries'!C12)</f>
        <v>Duolao Wang</v>
      </c>
      <c r="D324" s="24">
        <v>0</v>
      </c>
      <c r="E324" s="27">
        <v>1</v>
      </c>
      <c r="F324" s="28">
        <v>0</v>
      </c>
    </row>
    <row r="325" spans="3:35" ht="117.75" hidden="1" customHeight="1" x14ac:dyDescent="0.25">
      <c r="C325" s="20" t="str">
        <f>IF('1. Staff Posts and Salaries'!C13=0,"",'1. Staff Posts and Salaries'!C13)</f>
        <v>Jahangir Khan</v>
      </c>
      <c r="D325" s="24">
        <v>0.01</v>
      </c>
      <c r="E325" s="20">
        <v>2</v>
      </c>
      <c r="F325" s="29">
        <v>5.0000000000000001E-4</v>
      </c>
    </row>
    <row r="326" spans="3:35" ht="117.75" hidden="1" customHeight="1" thickBot="1" x14ac:dyDescent="0.3">
      <c r="C326" s="20" t="str">
        <f>IF('1. Staff Posts and Salaries'!C14=0,"",'1. Staff Posts and Salaries'!C14)</f>
        <v>Abid Malik</v>
      </c>
      <c r="D326" s="25">
        <v>0.02</v>
      </c>
      <c r="E326" s="20">
        <v>3</v>
      </c>
      <c r="F326" s="29">
        <v>1E-3</v>
      </c>
    </row>
    <row r="327" spans="3:35" ht="117.75" hidden="1" customHeight="1" thickBot="1" x14ac:dyDescent="0.3">
      <c r="C327" s="20" t="str">
        <f>IF('1. Staff Posts and Salaries'!C15=0,"",'1. Staff Posts and Salaries'!C15)</f>
        <v>Najia Atif</v>
      </c>
      <c r="D327" s="25">
        <v>0.03</v>
      </c>
      <c r="E327" s="20">
        <v>4</v>
      </c>
      <c r="F327" s="28">
        <v>1.5E-3</v>
      </c>
    </row>
    <row r="328" spans="3:35" ht="117.75" hidden="1" customHeight="1" x14ac:dyDescent="0.25">
      <c r="C328" s="20" t="str">
        <f>IF('1. Staff Posts and Salaries'!C16=0,"",'1. Staff Posts and Salaries'!C16)</f>
        <v>Siham Sikander</v>
      </c>
      <c r="D328" s="25">
        <v>0.04</v>
      </c>
      <c r="E328" s="20">
        <v>5</v>
      </c>
      <c r="F328" s="28">
        <v>2E-3</v>
      </c>
    </row>
    <row r="329" spans="3:35" ht="117.75" hidden="1" customHeight="1" x14ac:dyDescent="0.25">
      <c r="C329" s="20" t="str">
        <f>IF('1. Staff Posts and Salaries'!C17=0,"",'1. Staff Posts and Salaries'!C17)</f>
        <v>TBC 1</v>
      </c>
      <c r="D329" s="25">
        <v>0.05</v>
      </c>
      <c r="E329" s="20">
        <v>6</v>
      </c>
      <c r="F329" s="29">
        <v>2.5000000000000001E-3</v>
      </c>
    </row>
    <row r="330" spans="3:35" ht="117.75" hidden="1" customHeight="1" thickBot="1" x14ac:dyDescent="0.3">
      <c r="C330" s="20" t="str">
        <f>IF('1. Staff Posts and Salaries'!C18=0,"",'1. Staff Posts and Salaries'!C18)</f>
        <v>TBC 2</v>
      </c>
      <c r="D330" s="25">
        <v>0.06</v>
      </c>
      <c r="E330" s="20">
        <v>7</v>
      </c>
      <c r="F330" s="29">
        <v>3.0000000000000001E-3</v>
      </c>
    </row>
    <row r="331" spans="3:35" ht="117.75" hidden="1" customHeight="1" thickBot="1" x14ac:dyDescent="0.3">
      <c r="C331" s="20" t="str">
        <f>IF('1. Staff Posts and Salaries'!C19=0,"",'1. Staff Posts and Salaries'!C19)</f>
        <v>TBC 3</v>
      </c>
      <c r="D331" s="25">
        <v>7.0000000000000007E-2</v>
      </c>
      <c r="E331" s="20">
        <v>8</v>
      </c>
      <c r="F331" s="28">
        <v>3.5000000000000001E-3</v>
      </c>
    </row>
    <row r="332" spans="3:35" ht="117.75" hidden="1" customHeight="1" x14ac:dyDescent="0.25">
      <c r="C332" s="20" t="str">
        <f>IF('1. Staff Posts and Salaries'!C20=0,"",'1. Staff Posts and Salaries'!C20)</f>
        <v>TBC 4</v>
      </c>
      <c r="D332" s="25">
        <v>0.08</v>
      </c>
      <c r="E332" s="20">
        <v>9</v>
      </c>
      <c r="F332" s="28">
        <v>4.0000000000000001E-3</v>
      </c>
    </row>
    <row r="333" spans="3:35" ht="117.75" hidden="1" customHeight="1" x14ac:dyDescent="0.25">
      <c r="C333" s="20" t="str">
        <f>IF('1. Staff Posts and Salaries'!C21=0,"",'1. Staff Posts and Salaries'!C21)</f>
        <v>TBC 5</v>
      </c>
      <c r="D333" s="25">
        <v>0.09</v>
      </c>
      <c r="E333" s="20">
        <v>10</v>
      </c>
      <c r="F333" s="29">
        <v>4.4999999999999997E-3</v>
      </c>
    </row>
    <row r="334" spans="3:35" ht="117.75" hidden="1" customHeight="1" thickBot="1" x14ac:dyDescent="0.3">
      <c r="C334" s="20" t="str">
        <f>IF('1. Staff Posts and Salaries'!C22=0,"",'1. Staff Posts and Salaries'!C22)</f>
        <v>TBC 6</v>
      </c>
      <c r="D334" s="25">
        <v>0.1</v>
      </c>
      <c r="E334" s="20">
        <v>11</v>
      </c>
      <c r="F334" s="29">
        <v>5.0000000000000001E-3</v>
      </c>
    </row>
    <row r="335" spans="3:35" ht="117.75" hidden="1" customHeight="1" thickBot="1" x14ac:dyDescent="0.3">
      <c r="C335" s="20" t="str">
        <f>IF('1. Staff Posts and Salaries'!C23=0,"",'1. Staff Posts and Salaries'!C23)</f>
        <v>TBC 7</v>
      </c>
      <c r="D335" s="25">
        <v>0.11</v>
      </c>
      <c r="E335" s="21">
        <v>12</v>
      </c>
      <c r="F335" s="28">
        <v>5.4999999999999997E-3</v>
      </c>
    </row>
    <row r="336" spans="3:35" ht="117.75" hidden="1" customHeight="1" x14ac:dyDescent="0.25">
      <c r="C336" s="20" t="str">
        <f>IF('1. Staff Posts and Salaries'!C24=0,"",'1. Staff Posts and Salaries'!C24)</f>
        <v xml:space="preserve">TBC 8 </v>
      </c>
      <c r="D336" s="25">
        <v>0.12</v>
      </c>
      <c r="F336" s="28">
        <v>6.0000000000000001E-3</v>
      </c>
    </row>
    <row r="337" spans="3:6" ht="117.75" hidden="1" customHeight="1" x14ac:dyDescent="0.25">
      <c r="C337" s="20" t="str">
        <f>IF('1. Staff Posts and Salaries'!C25=0,"",'1. Staff Posts and Salaries'!C25)</f>
        <v>TBC 9</v>
      </c>
      <c r="D337" s="22">
        <v>0.13</v>
      </c>
      <c r="F337" s="29">
        <v>6.4999999999999997E-3</v>
      </c>
    </row>
    <row r="338" spans="3:6" ht="117.75" hidden="1" customHeight="1" thickBot="1" x14ac:dyDescent="0.3">
      <c r="C338" s="20" t="str">
        <f>IF('1. Staff Posts and Salaries'!C26=0,"",'1. Staff Posts and Salaries'!C26)</f>
        <v>TBC 10</v>
      </c>
      <c r="D338" s="22">
        <v>0.14000000000000001</v>
      </c>
      <c r="F338" s="29">
        <v>7.0000000000000001E-3</v>
      </c>
    </row>
    <row r="339" spans="3:6" ht="117.75" hidden="1" customHeight="1" thickBot="1" x14ac:dyDescent="0.3">
      <c r="C339" s="20" t="str">
        <f>IF('1. Staff Posts and Salaries'!C27=0,"",'1. Staff Posts and Salaries'!C27)</f>
        <v>TBC 11</v>
      </c>
      <c r="D339" s="22">
        <v>0.15</v>
      </c>
      <c r="F339" s="28">
        <v>7.4999999999999997E-3</v>
      </c>
    </row>
    <row r="340" spans="3:6" ht="117.75" hidden="1" customHeight="1" x14ac:dyDescent="0.25">
      <c r="C340" s="20" t="str">
        <f>IF('1. Staff Posts and Salaries'!C28=0,"",'1. Staff Posts and Salaries'!C28)</f>
        <v>TBC 12</v>
      </c>
      <c r="D340" s="22">
        <v>0.16</v>
      </c>
      <c r="F340" s="28">
        <v>8.0000000000000002E-3</v>
      </c>
    </row>
    <row r="341" spans="3:6" ht="117.75" hidden="1" customHeight="1" x14ac:dyDescent="0.25">
      <c r="C341" s="20" t="str">
        <f>IF('1. Staff Posts and Salaries'!C29=0,"",'1. Staff Posts and Salaries'!C29)</f>
        <v>TBC 13</v>
      </c>
      <c r="D341" s="22">
        <v>0.17</v>
      </c>
      <c r="F341" s="29">
        <v>8.5000000000000006E-3</v>
      </c>
    </row>
    <row r="342" spans="3:6" ht="117.75" hidden="1" customHeight="1" thickBot="1" x14ac:dyDescent="0.3">
      <c r="C342" s="20" t="str">
        <f>IF('1. Staff Posts and Salaries'!C30=0,"",'1. Staff Posts and Salaries'!C30)</f>
        <v>TBC 14</v>
      </c>
      <c r="D342" s="22">
        <v>0.18</v>
      </c>
      <c r="F342" s="29">
        <v>8.9999999999999993E-3</v>
      </c>
    </row>
    <row r="343" spans="3:6" ht="117.75" hidden="1" customHeight="1" thickBot="1" x14ac:dyDescent="0.3">
      <c r="C343" s="20" t="str">
        <f>IF('1. Staff Posts and Salaries'!C31=0,"",'1. Staff Posts and Salaries'!C31)</f>
        <v>TBC 15</v>
      </c>
      <c r="D343" s="22">
        <v>0.19</v>
      </c>
      <c r="F343" s="28">
        <v>9.4999999999999998E-3</v>
      </c>
    </row>
    <row r="344" spans="3:6" ht="117.75" hidden="1" customHeight="1" x14ac:dyDescent="0.25">
      <c r="C344" s="20" t="str">
        <f>IF('1. Staff Posts and Salaries'!C32=0,"",'1. Staff Posts and Salaries'!C32)</f>
        <v>TBC 16</v>
      </c>
      <c r="D344" s="22">
        <v>0.2</v>
      </c>
      <c r="F344" s="28">
        <v>0.01</v>
      </c>
    </row>
    <row r="345" spans="3:6" ht="117.75" hidden="1" customHeight="1" x14ac:dyDescent="0.25">
      <c r="C345" s="20" t="str">
        <f>IF('1. Staff Posts and Salaries'!C33=0,"",'1. Staff Posts and Salaries'!C33)</f>
        <v>TBC 17</v>
      </c>
      <c r="D345" s="22">
        <v>0.21</v>
      </c>
      <c r="F345" s="29">
        <v>1.0500000000000001E-2</v>
      </c>
    </row>
    <row r="346" spans="3:6" ht="117.75" hidden="1" customHeight="1" thickBot="1" x14ac:dyDescent="0.3">
      <c r="C346" s="20" t="str">
        <f>IF('1. Staff Posts and Salaries'!C34=0,"",'1. Staff Posts and Salaries'!C34)</f>
        <v>TBC 18</v>
      </c>
      <c r="D346" s="22">
        <v>0.22</v>
      </c>
      <c r="F346" s="29">
        <v>1.0999999999999999E-2</v>
      </c>
    </row>
    <row r="347" spans="3:6" ht="117.75" hidden="1" customHeight="1" thickBot="1" x14ac:dyDescent="0.3">
      <c r="C347" s="20" t="str">
        <f>IF('1. Staff Posts and Salaries'!C35=0,"",'1. Staff Posts and Salaries'!C35)</f>
        <v>TBC 19</v>
      </c>
      <c r="D347" s="22">
        <v>0.23</v>
      </c>
      <c r="F347" s="28">
        <v>1.15E-2</v>
      </c>
    </row>
    <row r="348" spans="3:6" ht="117.75" hidden="1" customHeight="1" x14ac:dyDescent="0.25">
      <c r="C348" s="20" t="str">
        <f>IF('1. Staff Posts and Salaries'!C36=0,"",'1. Staff Posts and Salaries'!C36)</f>
        <v>TBC 20</v>
      </c>
      <c r="D348" s="22">
        <v>0.24</v>
      </c>
      <c r="F348" s="28">
        <v>1.2E-2</v>
      </c>
    </row>
    <row r="349" spans="3:6" ht="117.75" hidden="1" customHeight="1" x14ac:dyDescent="0.25">
      <c r="C349" s="20" t="str">
        <f>IF('1. Staff Posts and Salaries'!C37=0,"",'1. Staff Posts and Salaries'!C37)</f>
        <v>TBC 21</v>
      </c>
      <c r="D349" s="22">
        <v>0.25</v>
      </c>
      <c r="F349" s="29">
        <v>1.2500000000000001E-2</v>
      </c>
    </row>
    <row r="350" spans="3:6" ht="117.75" hidden="1" customHeight="1" thickBot="1" x14ac:dyDescent="0.3">
      <c r="C350" s="20" t="str">
        <f>IF('1. Staff Posts and Salaries'!C38=0,"",'1. Staff Posts and Salaries'!C38)</f>
        <v>TBC 22</v>
      </c>
      <c r="D350" s="22">
        <v>0.26</v>
      </c>
      <c r="F350" s="29">
        <v>1.2999999999999999E-2</v>
      </c>
    </row>
    <row r="351" spans="3:6" ht="117.75" hidden="1" customHeight="1" thickBot="1" x14ac:dyDescent="0.3">
      <c r="C351" s="20" t="str">
        <f>IF('1. Staff Posts and Salaries'!C39=0,"",'1. Staff Posts and Salaries'!C39)</f>
        <v xml:space="preserve">TBC 23 </v>
      </c>
      <c r="D351" s="22">
        <v>0.27</v>
      </c>
      <c r="F351" s="28">
        <v>1.35E-2</v>
      </c>
    </row>
    <row r="352" spans="3:6" ht="117.75" hidden="1" customHeight="1" x14ac:dyDescent="0.25">
      <c r="C352" s="20" t="str">
        <f>IF('1. Staff Posts and Salaries'!C40=0,"",'1. Staff Posts and Salaries'!C40)</f>
        <v>TBC 24</v>
      </c>
      <c r="D352" s="22">
        <v>0.28000000000000003</v>
      </c>
      <c r="F352" s="28">
        <v>1.4E-2</v>
      </c>
    </row>
    <row r="353" spans="3:6" ht="117.75" hidden="1" customHeight="1" x14ac:dyDescent="0.25">
      <c r="C353" s="20" t="str">
        <f>IF('1. Staff Posts and Salaries'!C41=0,"",'1. Staff Posts and Salaries'!C41)</f>
        <v>TBC 25</v>
      </c>
      <c r="D353" s="22">
        <v>0.28999999999999998</v>
      </c>
      <c r="F353" s="29">
        <v>1.4500000000000001E-2</v>
      </c>
    </row>
    <row r="354" spans="3:6" ht="117.75" hidden="1" customHeight="1" thickBot="1" x14ac:dyDescent="0.3">
      <c r="C354" s="20" t="str">
        <f>IF('1. Staff Posts and Salaries'!C42=0,"",'1. Staff Posts and Salaries'!C42)</f>
        <v>TBC 26</v>
      </c>
      <c r="D354" s="22">
        <v>0.3</v>
      </c>
      <c r="F354" s="29">
        <v>1.4999999999999999E-2</v>
      </c>
    </row>
    <row r="355" spans="3:6" ht="117.75" hidden="1" customHeight="1" thickBot="1" x14ac:dyDescent="0.3">
      <c r="C355" s="20" t="str">
        <f>IF('1. Staff Posts and Salaries'!C43=0,"",'1. Staff Posts and Salaries'!C43)</f>
        <v>TBC 27</v>
      </c>
      <c r="D355" s="22">
        <v>0.31</v>
      </c>
      <c r="F355" s="28">
        <v>1.55E-2</v>
      </c>
    </row>
    <row r="356" spans="3:6" ht="117.75" hidden="1" customHeight="1" x14ac:dyDescent="0.25">
      <c r="C356" s="20" t="str">
        <f>IF('1. Staff Posts and Salaries'!C44=0,"",'1. Staff Posts and Salaries'!C44)</f>
        <v>TBC 28</v>
      </c>
      <c r="D356" s="22">
        <v>0.32</v>
      </c>
      <c r="F356" s="28">
        <v>1.6E-2</v>
      </c>
    </row>
    <row r="357" spans="3:6" ht="117.75" hidden="1" customHeight="1" x14ac:dyDescent="0.25">
      <c r="C357" s="20" t="str">
        <f>IF('1. Staff Posts and Salaries'!C45=0,"",'1. Staff Posts and Salaries'!C45)</f>
        <v>TBC 29</v>
      </c>
      <c r="D357" s="22">
        <v>0.33</v>
      </c>
      <c r="F357" s="29">
        <v>1.6500000000000001E-2</v>
      </c>
    </row>
    <row r="358" spans="3:6" ht="117.75" hidden="1" customHeight="1" thickBot="1" x14ac:dyDescent="0.3">
      <c r="C358" s="20" t="str">
        <f>IF('1. Staff Posts and Salaries'!C46=0,"",'1. Staff Posts and Salaries'!C46)</f>
        <v>TBC 30</v>
      </c>
      <c r="D358" s="22">
        <v>0.34</v>
      </c>
      <c r="F358" s="29">
        <v>1.7000000000000001E-2</v>
      </c>
    </row>
    <row r="359" spans="3:6" ht="117.75" hidden="1" customHeight="1" thickBot="1" x14ac:dyDescent="0.3">
      <c r="C359" s="20" t="str">
        <f>IF('1. Staff Posts and Salaries'!C47=0,"",'1. Staff Posts and Salaries'!C47)</f>
        <v>TBC 31</v>
      </c>
      <c r="D359" s="22">
        <v>0.35</v>
      </c>
      <c r="F359" s="28">
        <v>1.7500000000000002E-2</v>
      </c>
    </row>
    <row r="360" spans="3:6" ht="117.75" hidden="1" customHeight="1" x14ac:dyDescent="0.25">
      <c r="C360" s="20" t="str">
        <f>IF('1. Staff Posts and Salaries'!C48=0,"",'1. Staff Posts and Salaries'!C48)</f>
        <v>TBC 32</v>
      </c>
      <c r="D360" s="22">
        <v>0.36</v>
      </c>
      <c r="F360" s="28">
        <v>1.7999999999999999E-2</v>
      </c>
    </row>
    <row r="361" spans="3:6" ht="117.75" hidden="1" customHeight="1" x14ac:dyDescent="0.25">
      <c r="C361" s="20" t="str">
        <f>IF('1. Staff Posts and Salaries'!C49=0,"",'1. Staff Posts and Salaries'!C49)</f>
        <v>TBC 33</v>
      </c>
      <c r="D361" s="22">
        <v>0.37</v>
      </c>
      <c r="F361" s="29">
        <v>1.8499999999999999E-2</v>
      </c>
    </row>
    <row r="362" spans="3:6" ht="117.75" hidden="1" customHeight="1" thickBot="1" x14ac:dyDescent="0.3">
      <c r="C362" s="20" t="str">
        <f>IF('1. Staff Posts and Salaries'!C50=0,"",'1. Staff Posts and Salaries'!C50)</f>
        <v>TBC 34</v>
      </c>
      <c r="D362" s="22">
        <v>0.38</v>
      </c>
      <c r="F362" s="29">
        <v>1.9E-2</v>
      </c>
    </row>
    <row r="363" spans="3:6" ht="117.75" hidden="1" customHeight="1" thickBot="1" x14ac:dyDescent="0.3">
      <c r="C363" s="20" t="str">
        <f>IF('1. Staff Posts and Salaries'!C51=0,"",'1. Staff Posts and Salaries'!C51)</f>
        <v>Atif Rahman</v>
      </c>
      <c r="D363" s="22">
        <v>0.39</v>
      </c>
      <c r="F363" s="28">
        <v>1.95E-2</v>
      </c>
    </row>
    <row r="364" spans="3:6" ht="117.75" hidden="1" customHeight="1" x14ac:dyDescent="0.25">
      <c r="C364" s="20" t="str">
        <f>IF('1. Staff Posts and Salaries'!C52=0,"",'1. Staff Posts and Salaries'!C52)</f>
        <v/>
      </c>
      <c r="D364" s="22">
        <v>0.4</v>
      </c>
      <c r="F364" s="28">
        <v>0.02</v>
      </c>
    </row>
    <row r="365" spans="3:6" ht="117.75" hidden="1" customHeight="1" x14ac:dyDescent="0.25">
      <c r="C365" s="20" t="str">
        <f>IF('1. Staff Posts and Salaries'!C53=0,"",'1. Staff Posts and Salaries'!C53)</f>
        <v/>
      </c>
      <c r="D365" s="22">
        <v>0.41</v>
      </c>
      <c r="F365" s="29">
        <v>2.0500000000000001E-2</v>
      </c>
    </row>
    <row r="366" spans="3:6" ht="117.75" hidden="1" customHeight="1" thickBot="1" x14ac:dyDescent="0.3">
      <c r="C366" s="20" t="str">
        <f>IF('1. Staff Posts and Salaries'!C54=0,"",'1. Staff Posts and Salaries'!C54)</f>
        <v/>
      </c>
      <c r="D366" s="22">
        <v>0.42</v>
      </c>
      <c r="F366" s="29">
        <v>2.1000000000000001E-2</v>
      </c>
    </row>
    <row r="367" spans="3:6" ht="117.75" hidden="1" customHeight="1" thickBot="1" x14ac:dyDescent="0.3">
      <c r="C367" s="20" t="str">
        <f>IF('1. Staff Posts and Salaries'!C55=0,"",'1. Staff Posts and Salaries'!C55)</f>
        <v/>
      </c>
      <c r="D367" s="22">
        <v>0.43</v>
      </c>
      <c r="F367" s="28">
        <v>2.1499999999999998E-2</v>
      </c>
    </row>
    <row r="368" spans="3:6" ht="117.75" hidden="1" customHeight="1" x14ac:dyDescent="0.25">
      <c r="C368" s="20" t="str">
        <f>IF('1. Staff Posts and Salaries'!C56=0,"",'1. Staff Posts and Salaries'!C56)</f>
        <v/>
      </c>
      <c r="D368" s="22">
        <v>0.44</v>
      </c>
      <c r="F368" s="28">
        <v>2.1999999999999999E-2</v>
      </c>
    </row>
    <row r="369" spans="3:6" ht="117.75" hidden="1" customHeight="1" x14ac:dyDescent="0.25">
      <c r="C369" s="20" t="str">
        <f>IF('1. Staff Posts and Salaries'!C57=0,"",'1. Staff Posts and Salaries'!C57)</f>
        <v/>
      </c>
      <c r="D369" s="22">
        <v>0.45</v>
      </c>
      <c r="F369" s="29">
        <v>2.2499999999999999E-2</v>
      </c>
    </row>
    <row r="370" spans="3:6" ht="117.75" hidden="1" customHeight="1" thickBot="1" x14ac:dyDescent="0.3">
      <c r="C370" s="20" t="str">
        <f>IF('1. Staff Posts and Salaries'!C58=0,"",'1. Staff Posts and Salaries'!C58)</f>
        <v/>
      </c>
      <c r="D370" s="22">
        <v>0.46</v>
      </c>
      <c r="F370" s="29">
        <v>2.3E-2</v>
      </c>
    </row>
    <row r="371" spans="3:6" ht="117.75" hidden="1" customHeight="1" thickBot="1" x14ac:dyDescent="0.3">
      <c r="C371" s="20" t="str">
        <f>IF('1. Staff Posts and Salaries'!C59=0,"",'1. Staff Posts and Salaries'!C59)</f>
        <v/>
      </c>
      <c r="D371" s="22">
        <v>0.47</v>
      </c>
      <c r="F371" s="28">
        <v>2.35E-2</v>
      </c>
    </row>
    <row r="372" spans="3:6" ht="117.75" hidden="1" customHeight="1" x14ac:dyDescent="0.25">
      <c r="C372" s="20" t="str">
        <f>IF('1. Staff Posts and Salaries'!C60=0,"",'1. Staff Posts and Salaries'!C60)</f>
        <v/>
      </c>
      <c r="D372" s="22">
        <v>0.48</v>
      </c>
      <c r="F372" s="28">
        <v>2.4E-2</v>
      </c>
    </row>
    <row r="373" spans="3:6" ht="117.75" hidden="1" customHeight="1" x14ac:dyDescent="0.25">
      <c r="C373" s="20" t="str">
        <f>IF('1. Staff Posts and Salaries'!C61=0,"",'1. Staff Posts and Salaries'!C61)</f>
        <v/>
      </c>
      <c r="D373" s="22">
        <v>0.49</v>
      </c>
      <c r="F373" s="29">
        <v>2.4500000000000001E-2</v>
      </c>
    </row>
    <row r="374" spans="3:6" ht="117.75" hidden="1" customHeight="1" thickBot="1" x14ac:dyDescent="0.3">
      <c r="C374" s="20" t="str">
        <f>IF('1. Staff Posts and Salaries'!C62=0,"",'1. Staff Posts and Salaries'!C62)</f>
        <v/>
      </c>
      <c r="D374" s="22">
        <v>0.5</v>
      </c>
      <c r="F374" s="29">
        <v>2.5000000000000001E-2</v>
      </c>
    </row>
    <row r="375" spans="3:6" ht="117.75" hidden="1" customHeight="1" thickBot="1" x14ac:dyDescent="0.3">
      <c r="C375" s="20" t="str">
        <f>IF('1. Staff Posts and Salaries'!C63=0,"",'1. Staff Posts and Salaries'!C63)</f>
        <v/>
      </c>
      <c r="D375" s="22">
        <v>0.51</v>
      </c>
      <c r="F375" s="28">
        <v>2.5499999999999998E-2</v>
      </c>
    </row>
    <row r="376" spans="3:6" ht="117.75" hidden="1" customHeight="1" x14ac:dyDescent="0.25">
      <c r="C376" s="20" t="str">
        <f>IF('1. Staff Posts and Salaries'!C64=0,"",'1. Staff Posts and Salaries'!C64)</f>
        <v/>
      </c>
      <c r="D376" s="22">
        <v>0.52</v>
      </c>
      <c r="F376" s="28">
        <v>2.5999999999999999E-2</v>
      </c>
    </row>
    <row r="377" spans="3:6" ht="117.75" hidden="1" customHeight="1" x14ac:dyDescent="0.25">
      <c r="C377" s="20" t="str">
        <f>IF('1. Staff Posts and Salaries'!C65=0,"",'1. Staff Posts and Salaries'!C65)</f>
        <v/>
      </c>
      <c r="D377" s="22">
        <v>0.53</v>
      </c>
      <c r="F377" s="29">
        <v>2.6499999999999999E-2</v>
      </c>
    </row>
    <row r="378" spans="3:6" ht="117.75" hidden="1" customHeight="1" thickBot="1" x14ac:dyDescent="0.3">
      <c r="C378" s="20" t="str">
        <f>IF('1. Staff Posts and Salaries'!C66=0,"",'1. Staff Posts and Salaries'!C66)</f>
        <v/>
      </c>
      <c r="D378" s="22">
        <v>0.54</v>
      </c>
      <c r="F378" s="29">
        <v>2.7E-2</v>
      </c>
    </row>
    <row r="379" spans="3:6" ht="117.75" hidden="1" customHeight="1" thickBot="1" x14ac:dyDescent="0.3">
      <c r="C379" s="20" t="str">
        <f>IF('1. Staff Posts and Salaries'!C67=0,"",'1. Staff Posts and Salaries'!C67)</f>
        <v/>
      </c>
      <c r="D379" s="22">
        <v>0.55000000000000004</v>
      </c>
      <c r="F379" s="28">
        <v>2.75E-2</v>
      </c>
    </row>
    <row r="380" spans="3:6" ht="117.75" hidden="1" customHeight="1" x14ac:dyDescent="0.25">
      <c r="C380" s="20" t="str">
        <f>IF('1. Staff Posts and Salaries'!C68=0,"",'1. Staff Posts and Salaries'!C68)</f>
        <v/>
      </c>
      <c r="D380" s="22">
        <v>0.56000000000000005</v>
      </c>
      <c r="F380" s="28">
        <v>2.8000000000000001E-2</v>
      </c>
    </row>
    <row r="381" spans="3:6" ht="117.75" hidden="1" customHeight="1" x14ac:dyDescent="0.25">
      <c r="C381" s="20" t="str">
        <f>IF('1. Staff Posts and Salaries'!C69=0,"",'1. Staff Posts and Salaries'!C69)</f>
        <v/>
      </c>
      <c r="D381" s="22">
        <v>0.56999999999999995</v>
      </c>
      <c r="F381" s="29">
        <v>2.8500000000000001E-2</v>
      </c>
    </row>
    <row r="382" spans="3:6" ht="117.75" hidden="1" customHeight="1" thickBot="1" x14ac:dyDescent="0.3">
      <c r="C382" s="20" t="str">
        <f>IF('1. Staff Posts and Salaries'!C70=0,"",'1. Staff Posts and Salaries'!C70)</f>
        <v/>
      </c>
      <c r="D382" s="22">
        <v>0.57999999999999996</v>
      </c>
      <c r="F382" s="29">
        <v>2.9000000000000001E-2</v>
      </c>
    </row>
    <row r="383" spans="3:6" ht="117.75" hidden="1" customHeight="1" thickBot="1" x14ac:dyDescent="0.3">
      <c r="C383" s="20" t="str">
        <f>IF('1. Staff Posts and Salaries'!C71=0,"",'1. Staff Posts and Salaries'!C71)</f>
        <v/>
      </c>
      <c r="D383" s="22">
        <v>0.59</v>
      </c>
      <c r="F383" s="28">
        <v>2.9499999999999998E-2</v>
      </c>
    </row>
    <row r="384" spans="3:6" ht="117.75" hidden="1" customHeight="1" x14ac:dyDescent="0.25">
      <c r="C384" s="20" t="str">
        <f>IF('1. Staff Posts and Salaries'!C72=0,"",'1. Staff Posts and Salaries'!C72)</f>
        <v/>
      </c>
      <c r="D384" s="22">
        <v>0.6</v>
      </c>
      <c r="F384" s="28">
        <v>0.03</v>
      </c>
    </row>
    <row r="385" spans="3:6" ht="117.75" hidden="1" customHeight="1" x14ac:dyDescent="0.25">
      <c r="C385" s="20" t="str">
        <f>IF('1. Staff Posts and Salaries'!C73=0,"",'1. Staff Posts and Salaries'!C73)</f>
        <v/>
      </c>
      <c r="D385" s="22">
        <v>0.61</v>
      </c>
      <c r="F385" s="29">
        <v>3.0499999999999999E-2</v>
      </c>
    </row>
    <row r="386" spans="3:6" ht="117.75" hidden="1" customHeight="1" thickBot="1" x14ac:dyDescent="0.3">
      <c r="C386" s="20" t="str">
        <f>IF('1. Staff Posts and Salaries'!C74=0,"",'1. Staff Posts and Salaries'!C74)</f>
        <v/>
      </c>
      <c r="D386" s="22">
        <v>0.62</v>
      </c>
      <c r="F386" s="29">
        <v>3.1E-2</v>
      </c>
    </row>
    <row r="387" spans="3:6" ht="117.75" hidden="1" customHeight="1" thickBot="1" x14ac:dyDescent="0.3">
      <c r="C387" s="20" t="str">
        <f>IF('1. Staff Posts and Salaries'!C75=0,"",'1. Staff Posts and Salaries'!C75)</f>
        <v/>
      </c>
      <c r="D387" s="22">
        <v>0.63</v>
      </c>
      <c r="F387" s="28">
        <v>3.15E-2</v>
      </c>
    </row>
    <row r="388" spans="3:6" ht="117.75" hidden="1" customHeight="1" x14ac:dyDescent="0.25">
      <c r="C388" s="20" t="str">
        <f>IF('1. Staff Posts and Salaries'!C76=0,"",'1. Staff Posts and Salaries'!C76)</f>
        <v/>
      </c>
      <c r="D388" s="22">
        <v>0.64</v>
      </c>
      <c r="F388" s="28">
        <v>3.2000000000000001E-2</v>
      </c>
    </row>
    <row r="389" spans="3:6" ht="117.75" hidden="1" customHeight="1" x14ac:dyDescent="0.25">
      <c r="C389" s="20" t="str">
        <f>IF('1. Staff Posts and Salaries'!C77=0,"",'1. Staff Posts and Salaries'!C77)</f>
        <v/>
      </c>
      <c r="D389" s="22">
        <v>0.65</v>
      </c>
      <c r="F389" s="29">
        <v>3.2500000000000001E-2</v>
      </c>
    </row>
    <row r="390" spans="3:6" ht="117.75" hidden="1" customHeight="1" thickBot="1" x14ac:dyDescent="0.3">
      <c r="C390" s="20" t="str">
        <f>IF('1. Staff Posts and Salaries'!C78=0,"",'1. Staff Posts and Salaries'!C78)</f>
        <v/>
      </c>
      <c r="D390" s="22">
        <v>0.66</v>
      </c>
      <c r="F390" s="29">
        <v>3.3000000000000002E-2</v>
      </c>
    </row>
    <row r="391" spans="3:6" ht="117.75" hidden="1" customHeight="1" thickBot="1" x14ac:dyDescent="0.3">
      <c r="C391" s="20" t="str">
        <f>IF('1. Staff Posts and Salaries'!C79=0,"",'1. Staff Posts and Salaries'!C79)</f>
        <v/>
      </c>
      <c r="D391" s="22">
        <v>0.67</v>
      </c>
      <c r="F391" s="28">
        <v>3.3500000000000002E-2</v>
      </c>
    </row>
    <row r="392" spans="3:6" ht="117.75" hidden="1" customHeight="1" x14ac:dyDescent="0.25">
      <c r="C392" s="20" t="str">
        <f>IF('1. Staff Posts and Salaries'!C80=0,"",'1. Staff Posts and Salaries'!C80)</f>
        <v/>
      </c>
      <c r="D392" s="22">
        <v>0.68</v>
      </c>
      <c r="F392" s="28">
        <v>3.4000000000000002E-2</v>
      </c>
    </row>
    <row r="393" spans="3:6" ht="117.75" hidden="1" customHeight="1" x14ac:dyDescent="0.25">
      <c r="C393" s="20" t="str">
        <f>IF('1. Staff Posts and Salaries'!C81=0,"",'1. Staff Posts and Salaries'!C81)</f>
        <v/>
      </c>
      <c r="D393" s="22">
        <v>0.69</v>
      </c>
      <c r="F393" s="29">
        <v>3.4500000000000003E-2</v>
      </c>
    </row>
    <row r="394" spans="3:6" ht="117.75" hidden="1" customHeight="1" thickBot="1" x14ac:dyDescent="0.3">
      <c r="C394" s="20" t="str">
        <f>IF('1. Staff Posts and Salaries'!C82=0,"",'1. Staff Posts and Salaries'!C82)</f>
        <v/>
      </c>
      <c r="D394" s="22">
        <v>0.7</v>
      </c>
      <c r="F394" s="29">
        <v>3.5000000000000003E-2</v>
      </c>
    </row>
    <row r="395" spans="3:6" ht="117.75" hidden="1" customHeight="1" thickBot="1" x14ac:dyDescent="0.3">
      <c r="C395" s="20" t="str">
        <f>IF('1. Staff Posts and Salaries'!C83=0,"",'1. Staff Posts and Salaries'!C83)</f>
        <v/>
      </c>
      <c r="D395" s="22">
        <v>0.71</v>
      </c>
      <c r="F395" s="28">
        <v>3.5499999999999997E-2</v>
      </c>
    </row>
    <row r="396" spans="3:6" ht="117.75" hidden="1" customHeight="1" x14ac:dyDescent="0.25">
      <c r="C396" s="20" t="str">
        <f>IF('1. Staff Posts and Salaries'!C84=0,"",'1. Staff Posts and Salaries'!C84)</f>
        <v/>
      </c>
      <c r="D396" s="22">
        <v>0.72</v>
      </c>
      <c r="F396" s="28">
        <v>3.5999999999999997E-2</v>
      </c>
    </row>
    <row r="397" spans="3:6" ht="117.75" hidden="1" customHeight="1" x14ac:dyDescent="0.25">
      <c r="C397" s="20" t="str">
        <f>IF('1. Staff Posts and Salaries'!C85=0,"",'1. Staff Posts and Salaries'!C85)</f>
        <v/>
      </c>
      <c r="D397" s="22">
        <v>0.73</v>
      </c>
      <c r="F397" s="29">
        <v>3.6499999999999998E-2</v>
      </c>
    </row>
    <row r="398" spans="3:6" ht="117.75" hidden="1" customHeight="1" thickBot="1" x14ac:dyDescent="0.3">
      <c r="C398" s="20" t="str">
        <f>IF('1. Staff Posts and Salaries'!C86=0,"",'1. Staff Posts and Salaries'!C86)</f>
        <v/>
      </c>
      <c r="D398" s="22">
        <v>0.74</v>
      </c>
      <c r="F398" s="29">
        <v>3.6999999999999998E-2</v>
      </c>
    </row>
    <row r="399" spans="3:6" ht="117.75" hidden="1" customHeight="1" thickBot="1" x14ac:dyDescent="0.3">
      <c r="C399" s="20" t="str">
        <f>IF('1. Staff Posts and Salaries'!C87=0,"",'1. Staff Posts and Salaries'!C87)</f>
        <v/>
      </c>
      <c r="D399" s="22">
        <v>0.75</v>
      </c>
      <c r="F399" s="28">
        <v>3.7499999999999999E-2</v>
      </c>
    </row>
    <row r="400" spans="3:6" ht="117.75" hidden="1" customHeight="1" x14ac:dyDescent="0.25">
      <c r="C400" s="20" t="str">
        <f>IF('1. Staff Posts and Salaries'!C88=0,"",'1. Staff Posts and Salaries'!C88)</f>
        <v/>
      </c>
      <c r="D400" s="22">
        <v>0.76</v>
      </c>
      <c r="F400" s="28">
        <v>3.7999999999999999E-2</v>
      </c>
    </row>
    <row r="401" spans="3:6" ht="117.75" hidden="1" customHeight="1" x14ac:dyDescent="0.25">
      <c r="C401" s="20" t="str">
        <f>IF('1. Staff Posts and Salaries'!C89=0,"",'1. Staff Posts and Salaries'!C89)</f>
        <v/>
      </c>
      <c r="D401" s="22">
        <v>0.77</v>
      </c>
      <c r="F401" s="29">
        <v>3.85E-2</v>
      </c>
    </row>
    <row r="402" spans="3:6" ht="117.75" hidden="1" customHeight="1" thickBot="1" x14ac:dyDescent="0.3">
      <c r="C402" s="20" t="str">
        <f>IF('1. Staff Posts and Salaries'!C90=0,"",'1. Staff Posts and Salaries'!C90)</f>
        <v/>
      </c>
      <c r="D402" s="22">
        <v>0.78</v>
      </c>
      <c r="F402" s="29">
        <v>3.9E-2</v>
      </c>
    </row>
    <row r="403" spans="3:6" ht="117.75" hidden="1" customHeight="1" thickBot="1" x14ac:dyDescent="0.3">
      <c r="C403" s="20" t="str">
        <f>IF('1. Staff Posts and Salaries'!C91=0,"",'1. Staff Posts and Salaries'!C91)</f>
        <v/>
      </c>
      <c r="D403" s="22">
        <v>0.79</v>
      </c>
      <c r="F403" s="28">
        <v>3.95E-2</v>
      </c>
    </row>
    <row r="404" spans="3:6" ht="117.75" hidden="1" customHeight="1" x14ac:dyDescent="0.25">
      <c r="C404" s="20" t="str">
        <f>IF('1. Staff Posts and Salaries'!C92=0,"",'1. Staff Posts and Salaries'!C92)</f>
        <v/>
      </c>
      <c r="D404" s="22">
        <v>0.8</v>
      </c>
      <c r="F404" s="28">
        <v>0.04</v>
      </c>
    </row>
    <row r="405" spans="3:6" ht="117.75" hidden="1" customHeight="1" x14ac:dyDescent="0.25">
      <c r="C405" s="20" t="str">
        <f>IF('1. Staff Posts and Salaries'!C93=0,"",'1. Staff Posts and Salaries'!C93)</f>
        <v/>
      </c>
      <c r="D405" s="22">
        <v>0.81</v>
      </c>
      <c r="F405" s="29">
        <v>4.0500000000000001E-2</v>
      </c>
    </row>
    <row r="406" spans="3:6" ht="117.75" hidden="1" customHeight="1" thickBot="1" x14ac:dyDescent="0.3">
      <c r="C406" s="20" t="str">
        <f>IF('1. Staff Posts and Salaries'!C94=0,"",'1. Staff Posts and Salaries'!C94)</f>
        <v/>
      </c>
      <c r="D406" s="22">
        <v>0.82</v>
      </c>
      <c r="F406" s="29">
        <v>4.1000000000000002E-2</v>
      </c>
    </row>
    <row r="407" spans="3:6" ht="117.75" hidden="1" customHeight="1" thickBot="1" x14ac:dyDescent="0.3">
      <c r="C407" s="20" t="str">
        <f>IF('1. Staff Posts and Salaries'!C95=0,"",'1. Staff Posts and Salaries'!C95)</f>
        <v/>
      </c>
      <c r="D407" s="22">
        <v>0.83</v>
      </c>
      <c r="F407" s="28">
        <v>4.1500000000000002E-2</v>
      </c>
    </row>
    <row r="408" spans="3:6" ht="117.75" hidden="1" customHeight="1" x14ac:dyDescent="0.25">
      <c r="C408" s="20" t="str">
        <f>IF('1. Staff Posts and Salaries'!C96=0,"",'1. Staff Posts and Salaries'!C96)</f>
        <v/>
      </c>
      <c r="D408" s="22">
        <v>0.84</v>
      </c>
      <c r="F408" s="28">
        <v>4.2000000000000003E-2</v>
      </c>
    </row>
    <row r="409" spans="3:6" ht="117.75" hidden="1" customHeight="1" x14ac:dyDescent="0.25">
      <c r="C409" s="20" t="str">
        <f>IF('1. Staff Posts and Salaries'!C97=0,"",'1. Staff Posts and Salaries'!C97)</f>
        <v/>
      </c>
      <c r="D409" s="22">
        <v>0.85</v>
      </c>
      <c r="F409" s="29">
        <v>4.2500000000000003E-2</v>
      </c>
    </row>
    <row r="410" spans="3:6" ht="117.75" hidden="1" customHeight="1" thickBot="1" x14ac:dyDescent="0.3">
      <c r="C410" s="20" t="str">
        <f>IF('1. Staff Posts and Salaries'!C98=0,"",'1. Staff Posts and Salaries'!C98)</f>
        <v/>
      </c>
      <c r="D410" s="22">
        <v>0.86</v>
      </c>
      <c r="F410" s="29">
        <v>4.2999999999999997E-2</v>
      </c>
    </row>
    <row r="411" spans="3:6" ht="117.75" hidden="1" customHeight="1" thickBot="1" x14ac:dyDescent="0.3">
      <c r="C411" s="20" t="str">
        <f>IF('1. Staff Posts and Salaries'!C99=0,"",'1. Staff Posts and Salaries'!C99)</f>
        <v/>
      </c>
      <c r="D411" s="22">
        <v>0.87</v>
      </c>
      <c r="F411" s="28">
        <v>4.3499999999999997E-2</v>
      </c>
    </row>
    <row r="412" spans="3:6" ht="117.75" hidden="1" customHeight="1" x14ac:dyDescent="0.25">
      <c r="C412" s="20" t="str">
        <f>IF('1. Staff Posts and Salaries'!C100=0,"",'1. Staff Posts and Salaries'!C100)</f>
        <v/>
      </c>
      <c r="D412" s="22">
        <v>0.88</v>
      </c>
      <c r="F412" s="28">
        <v>4.3999999999999997E-2</v>
      </c>
    </row>
    <row r="413" spans="3:6" ht="117.75" hidden="1" customHeight="1" x14ac:dyDescent="0.25">
      <c r="D413" s="22">
        <v>0.89</v>
      </c>
      <c r="F413" s="29">
        <v>4.4499999999999998E-2</v>
      </c>
    </row>
    <row r="414" spans="3:6" ht="117.75" hidden="1" customHeight="1" thickBot="1" x14ac:dyDescent="0.3">
      <c r="D414" s="22">
        <v>0.9</v>
      </c>
      <c r="F414" s="29">
        <v>4.4999999999999998E-2</v>
      </c>
    </row>
    <row r="415" spans="3:6" ht="117.75" hidden="1" customHeight="1" thickBot="1" x14ac:dyDescent="0.3">
      <c r="D415" s="22">
        <v>0.91</v>
      </c>
      <c r="F415" s="28">
        <v>4.5499999999999999E-2</v>
      </c>
    </row>
    <row r="416" spans="3:6" ht="117.75" hidden="1" customHeight="1" x14ac:dyDescent="0.25">
      <c r="D416" s="22">
        <v>0.92</v>
      </c>
      <c r="F416" s="28">
        <v>4.5999999999999999E-2</v>
      </c>
    </row>
    <row r="417" spans="4:6" ht="117.75" hidden="1" customHeight="1" x14ac:dyDescent="0.25">
      <c r="D417" s="22">
        <v>0.93</v>
      </c>
      <c r="F417" s="29">
        <v>4.65E-2</v>
      </c>
    </row>
    <row r="418" spans="4:6" ht="117.75" hidden="1" customHeight="1" thickBot="1" x14ac:dyDescent="0.3">
      <c r="D418" s="22">
        <v>0.94</v>
      </c>
      <c r="F418" s="29">
        <v>4.7E-2</v>
      </c>
    </row>
    <row r="419" spans="4:6" ht="117.75" hidden="1" customHeight="1" thickBot="1" x14ac:dyDescent="0.3">
      <c r="D419" s="22">
        <v>0.95</v>
      </c>
      <c r="F419" s="28">
        <v>4.7500000000000001E-2</v>
      </c>
    </row>
    <row r="420" spans="4:6" ht="117.75" hidden="1" customHeight="1" x14ac:dyDescent="0.25">
      <c r="D420" s="22">
        <v>0.96</v>
      </c>
      <c r="F420" s="28">
        <v>4.8000000000000001E-2</v>
      </c>
    </row>
    <row r="421" spans="4:6" ht="117.75" hidden="1" customHeight="1" x14ac:dyDescent="0.25">
      <c r="D421" s="22">
        <v>0.97</v>
      </c>
      <c r="F421" s="29">
        <v>4.8500000000000001E-2</v>
      </c>
    </row>
    <row r="422" spans="4:6" ht="117.75" hidden="1" customHeight="1" thickBot="1" x14ac:dyDescent="0.3">
      <c r="D422" s="22">
        <v>0.98</v>
      </c>
      <c r="F422" s="29">
        <v>4.9000000000000002E-2</v>
      </c>
    </row>
    <row r="423" spans="4:6" ht="117.75" hidden="1" customHeight="1" thickBot="1" x14ac:dyDescent="0.3">
      <c r="D423" s="22">
        <v>0.99</v>
      </c>
      <c r="F423" s="28">
        <v>4.9500000000000002E-2</v>
      </c>
    </row>
    <row r="424" spans="4:6" ht="117.75" hidden="1" customHeight="1" thickBot="1" x14ac:dyDescent="0.3">
      <c r="D424" s="23">
        <v>1</v>
      </c>
      <c r="F424" s="28">
        <v>0.05</v>
      </c>
    </row>
    <row r="425" spans="4:6" hidden="1" x14ac:dyDescent="0.25"/>
  </sheetData>
  <sheetProtection algorithmName="SHA-512" hashValue="3nOsrbWzAR1mOzb2ktBek/V2xp2wgw9bTEOVS9RIKbQVUJE0uohxz+aJrV+S8QIV/tm8L31RLSu6ZXAqatvItw==" saltValue="ZIkJBeZaMwfCCff0vYgBKA==" spinCount="100000" sheet="1" selectLockedCells="1" autoFilter="0"/>
  <autoFilter ref="C12:K12"/>
  <mergeCells count="5">
    <mergeCell ref="C318:O318"/>
    <mergeCell ref="C3:O3"/>
    <mergeCell ref="C9:O9"/>
    <mergeCell ref="D7:O7"/>
    <mergeCell ref="D5:O5"/>
  </mergeCells>
  <pageMargins left="0.7" right="0.7" top="0.75" bottom="0.75" header="0.3" footer="0.3"/>
  <pageSetup paperSize="9" scale="1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99"/>
  <sheetViews>
    <sheetView showGridLines="0" topLeftCell="A12" workbookViewId="0">
      <selection activeCell="D14" sqref="D14"/>
    </sheetView>
  </sheetViews>
  <sheetFormatPr defaultColWidth="0" defaultRowHeight="15" zeroHeight="1" outlineLevelRow="1" x14ac:dyDescent="0.25"/>
  <cols>
    <col min="1" max="2" width="1.7109375" customWidth="1"/>
    <col min="3" max="9" width="20.7109375" customWidth="1"/>
    <col min="10" max="13" width="11.7109375" customWidth="1"/>
    <col min="14" max="14" width="11.7109375" style="107" customWidth="1"/>
    <col min="15" max="16" width="11.7109375" customWidth="1"/>
    <col min="17" max="17" width="11.7109375" style="107" customWidth="1"/>
    <col min="18" max="22" width="11.7109375" customWidth="1"/>
    <col min="23" max="24" width="1.7109375" customWidth="1"/>
  </cols>
  <sheetData>
    <row r="1" spans="2:24" ht="8.1" customHeight="1" x14ac:dyDescent="0.25"/>
    <row r="2" spans="2:24" ht="8.1" customHeight="1" thickBot="1" x14ac:dyDescent="0.3">
      <c r="B2" s="36"/>
      <c r="C2" s="36"/>
      <c r="D2" s="36"/>
      <c r="E2" s="36"/>
      <c r="F2" s="36"/>
      <c r="G2" s="36"/>
      <c r="H2" s="36"/>
      <c r="I2" s="36"/>
      <c r="J2" s="36"/>
      <c r="K2" s="64"/>
      <c r="L2" s="64"/>
      <c r="M2" s="64"/>
      <c r="N2" s="64"/>
      <c r="O2" s="64"/>
      <c r="P2" s="64"/>
      <c r="Q2" s="64"/>
      <c r="R2" s="64"/>
      <c r="S2" s="64"/>
      <c r="T2" s="64"/>
      <c r="U2" s="64"/>
      <c r="V2" s="258"/>
      <c r="W2" s="258"/>
    </row>
    <row r="3" spans="2:24" ht="15" customHeight="1" thickBot="1" x14ac:dyDescent="0.3">
      <c r="B3" s="36"/>
      <c r="C3" s="697" t="s">
        <v>54</v>
      </c>
      <c r="D3" s="698"/>
      <c r="E3" s="698"/>
      <c r="F3" s="698"/>
      <c r="G3" s="698"/>
      <c r="H3" s="698"/>
      <c r="I3" s="734"/>
      <c r="J3" s="735"/>
      <c r="K3" s="65"/>
      <c r="L3" s="64"/>
      <c r="M3" s="64"/>
      <c r="N3" s="64"/>
      <c r="O3" s="64"/>
      <c r="P3" s="64"/>
      <c r="Q3" s="64"/>
      <c r="R3" s="64"/>
      <c r="S3" s="64"/>
      <c r="T3" s="64"/>
      <c r="U3" s="64"/>
      <c r="V3" s="258"/>
      <c r="W3" s="258"/>
    </row>
    <row r="4" spans="2:24" ht="8.1" customHeight="1" thickBot="1" x14ac:dyDescent="0.3">
      <c r="B4" s="36"/>
      <c r="C4" s="36"/>
      <c r="D4" s="36"/>
      <c r="E4" s="36"/>
      <c r="F4" s="36"/>
      <c r="G4" s="36"/>
      <c r="H4" s="36"/>
      <c r="I4" s="36"/>
      <c r="J4" s="36"/>
      <c r="K4" s="65"/>
      <c r="L4" s="64"/>
      <c r="M4" s="64"/>
      <c r="N4" s="64"/>
      <c r="O4" s="64"/>
      <c r="P4" s="64"/>
      <c r="Q4" s="64"/>
      <c r="R4" s="64"/>
      <c r="S4" s="64"/>
      <c r="T4" s="64"/>
      <c r="U4" s="64"/>
      <c r="V4" s="258"/>
      <c r="W4" s="258"/>
    </row>
    <row r="5" spans="2:24" ht="15" customHeight="1" thickBot="1" x14ac:dyDescent="0.3">
      <c r="B5" s="36"/>
      <c r="C5" s="7" t="s">
        <v>107</v>
      </c>
      <c r="D5" s="728" t="str">
        <f>IF('START - AWARD DETAILS'!$D$13="","",'START - AWARD DETAILS'!$D$13)</f>
        <v>ENHANCE: Scaling-up Care for Perinatal Depression through Technological Enhancements to the 'Thinking Healthy Programme'</v>
      </c>
      <c r="E5" s="729"/>
      <c r="F5" s="729"/>
      <c r="G5" s="729"/>
      <c r="H5" s="729"/>
      <c r="I5" s="729"/>
      <c r="J5" s="730"/>
      <c r="K5" s="65"/>
      <c r="L5" s="64"/>
      <c r="M5" s="64"/>
      <c r="N5" s="64"/>
      <c r="O5" s="64"/>
      <c r="P5" s="64"/>
      <c r="Q5" s="64"/>
      <c r="R5" s="64"/>
      <c r="S5" s="64"/>
      <c r="T5" s="64"/>
      <c r="U5" s="64"/>
      <c r="V5" s="258"/>
      <c r="W5" s="258"/>
    </row>
    <row r="6" spans="2:24" ht="8.1" customHeight="1" thickBot="1" x14ac:dyDescent="0.3">
      <c r="B6" s="36"/>
      <c r="C6" s="36"/>
      <c r="D6" s="36"/>
      <c r="E6" s="36"/>
      <c r="F6" s="36"/>
      <c r="G6" s="36"/>
      <c r="H6" s="36"/>
      <c r="I6" s="36"/>
      <c r="J6" s="36"/>
      <c r="K6" s="65"/>
      <c r="L6" s="64"/>
      <c r="M6" s="64"/>
      <c r="N6" s="64"/>
      <c r="O6" s="64"/>
      <c r="P6" s="64"/>
      <c r="Q6" s="64"/>
      <c r="R6" s="64"/>
      <c r="S6" s="64"/>
      <c r="T6" s="64"/>
      <c r="U6" s="64"/>
      <c r="V6" s="258"/>
      <c r="W6" s="258"/>
    </row>
    <row r="7" spans="2:24" ht="15" customHeight="1" thickBot="1" x14ac:dyDescent="0.3">
      <c r="B7" s="36"/>
      <c r="C7" s="39" t="s">
        <v>0</v>
      </c>
      <c r="D7" s="739" t="str">
        <f>IF('START - AWARD DETAILS'!$D$14="","",'START - AWARD DETAILS'!$D$14)</f>
        <v>NIHR200817</v>
      </c>
      <c r="E7" s="740"/>
      <c r="F7" s="740"/>
      <c r="G7" s="740"/>
      <c r="H7" s="740"/>
      <c r="I7" s="740"/>
      <c r="J7" s="741"/>
      <c r="K7" s="65"/>
      <c r="L7" s="64"/>
      <c r="M7" s="64"/>
      <c r="N7" s="64"/>
      <c r="O7" s="64"/>
      <c r="P7" s="64"/>
      <c r="Q7" s="64"/>
      <c r="R7" s="64"/>
      <c r="S7" s="64"/>
      <c r="T7" s="64"/>
      <c r="U7" s="64"/>
      <c r="V7" s="258"/>
      <c r="W7" s="258"/>
    </row>
    <row r="8" spans="2:24" ht="8.1" customHeight="1" thickBot="1" x14ac:dyDescent="0.3">
      <c r="B8" s="36"/>
      <c r="C8" s="36"/>
      <c r="D8" s="36"/>
      <c r="E8" s="36"/>
      <c r="F8" s="36"/>
      <c r="G8" s="36"/>
      <c r="H8" s="36"/>
      <c r="I8" s="36"/>
      <c r="J8" s="36"/>
      <c r="K8" s="65"/>
      <c r="L8" s="64"/>
      <c r="M8" s="64"/>
      <c r="N8" s="64"/>
      <c r="O8" s="64"/>
      <c r="P8" s="64"/>
      <c r="Q8" s="64"/>
      <c r="R8" s="64"/>
      <c r="S8" s="64"/>
      <c r="T8" s="64"/>
      <c r="U8" s="64"/>
      <c r="V8" s="258"/>
      <c r="W8" s="258"/>
    </row>
    <row r="9" spans="2:24" ht="409.5" customHeight="1" thickBot="1" x14ac:dyDescent="0.3">
      <c r="B9" s="36"/>
      <c r="C9" s="725" t="s">
        <v>502</v>
      </c>
      <c r="D9" s="742"/>
      <c r="E9" s="742"/>
      <c r="F9" s="742"/>
      <c r="G9" s="742"/>
      <c r="H9" s="742"/>
      <c r="I9" s="742"/>
      <c r="J9" s="743"/>
      <c r="K9" s="65"/>
      <c r="L9" s="64"/>
      <c r="M9" s="64"/>
      <c r="N9" s="64"/>
      <c r="O9" s="64"/>
      <c r="P9" s="64"/>
      <c r="Q9" s="64"/>
      <c r="R9" s="64"/>
      <c r="S9" s="64"/>
      <c r="T9" s="64"/>
      <c r="U9" s="64"/>
      <c r="V9" s="258"/>
      <c r="W9" s="258"/>
    </row>
    <row r="10" spans="2:24" ht="8.1" customHeight="1" thickBot="1" x14ac:dyDescent="0.3">
      <c r="B10" s="36"/>
      <c r="C10" s="36"/>
      <c r="D10" s="36"/>
      <c r="E10" s="36"/>
      <c r="F10" s="36"/>
      <c r="G10" s="36"/>
      <c r="H10" s="36"/>
      <c r="I10" s="36"/>
      <c r="J10" s="36"/>
      <c r="K10" s="65"/>
      <c r="L10" s="64"/>
      <c r="M10" s="64"/>
      <c r="N10" s="64"/>
      <c r="O10" s="64"/>
      <c r="P10" s="64"/>
      <c r="Q10" s="64"/>
      <c r="R10" s="64"/>
      <c r="S10" s="64"/>
      <c r="T10" s="64"/>
      <c r="U10" s="64"/>
      <c r="V10" s="258"/>
      <c r="W10" s="258"/>
    </row>
    <row r="11" spans="2:24" s="99" customFormat="1" ht="50.1" customHeight="1" thickBot="1" x14ac:dyDescent="0.3">
      <c r="B11" s="109"/>
      <c r="C11" s="69" t="s">
        <v>52</v>
      </c>
      <c r="D11" s="40" t="s">
        <v>53</v>
      </c>
      <c r="E11" s="9" t="s">
        <v>358</v>
      </c>
      <c r="F11" s="421" t="s">
        <v>404</v>
      </c>
      <c r="G11" s="421" t="s">
        <v>403</v>
      </c>
      <c r="H11" s="422" t="s">
        <v>409</v>
      </c>
      <c r="I11" s="423" t="s">
        <v>408</v>
      </c>
      <c r="J11" s="238" t="s">
        <v>316</v>
      </c>
      <c r="K11" s="40" t="s">
        <v>11</v>
      </c>
      <c r="L11" s="102" t="s">
        <v>317</v>
      </c>
      <c r="M11" s="40" t="s">
        <v>12</v>
      </c>
      <c r="N11" s="102" t="s">
        <v>318</v>
      </c>
      <c r="O11" s="40" t="s">
        <v>13</v>
      </c>
      <c r="P11" s="102" t="s">
        <v>319</v>
      </c>
      <c r="Q11" s="40" t="s">
        <v>14</v>
      </c>
      <c r="R11" s="102" t="s">
        <v>320</v>
      </c>
      <c r="S11" s="41" t="s">
        <v>15</v>
      </c>
      <c r="T11" s="134" t="s">
        <v>321</v>
      </c>
      <c r="U11" s="313" t="s">
        <v>16</v>
      </c>
      <c r="V11" s="133" t="s">
        <v>322</v>
      </c>
      <c r="W11" s="109"/>
    </row>
    <row r="12" spans="2:24" ht="51.75" x14ac:dyDescent="0.25">
      <c r="B12" s="36"/>
      <c r="C12" s="249" t="s">
        <v>601</v>
      </c>
      <c r="D12" s="140" t="s">
        <v>56</v>
      </c>
      <c r="E12" s="140" t="s">
        <v>527</v>
      </c>
      <c r="F12" s="424" t="str">
        <f>IFERROR(VLOOKUP($E12,'START - AWARD DETAILS'!$C$21:$G$40,2,0),"")</f>
        <v>Research institute (ODA Eligible)</v>
      </c>
      <c r="G12" s="424" t="str">
        <f>IFERROR(VLOOKUP($E12,'START - AWARD DETAILS'!$C$21:$G$40,3,0),"")</f>
        <v>Pakistan</v>
      </c>
      <c r="H12" s="560" t="str">
        <f>IFERROR(VLOOKUP($E12,'START - AWARD DETAILS'!$C$21:$G$40,4,0),"")</f>
        <v>Yes</v>
      </c>
      <c r="I12" s="425" t="str">
        <f>IFERROR(VLOOKUP($E12,'START - AWARD DETAILS'!$C$21:$G$40,5,0),"")</f>
        <v>Lower Middle Income Countries and Territories</v>
      </c>
      <c r="J12" s="327">
        <f t="shared" ref="J12:J70" si="0">IF(F12="HEI (UK)",0.8,1)</f>
        <v>1</v>
      </c>
      <c r="K12" s="333">
        <v>7500</v>
      </c>
      <c r="L12" s="329">
        <f t="shared" ref="L12:L43" si="1">K12*$J12</f>
        <v>7500</v>
      </c>
      <c r="M12" s="333">
        <v>7500</v>
      </c>
      <c r="N12" s="329">
        <f t="shared" ref="N12:N43" si="2">M12*$J12</f>
        <v>7500</v>
      </c>
      <c r="O12" s="581">
        <v>7500</v>
      </c>
      <c r="P12" s="329">
        <f t="shared" ref="P12:P43" si="3">O12*$J12</f>
        <v>7500</v>
      </c>
      <c r="Q12" s="581">
        <v>7500</v>
      </c>
      <c r="R12" s="329">
        <f t="shared" ref="R12:R43" si="4">Q12*$J12</f>
        <v>7500</v>
      </c>
      <c r="S12" s="582"/>
      <c r="T12" s="329">
        <f t="shared" ref="T12:T43" si="5">S12*$J12</f>
        <v>0</v>
      </c>
      <c r="U12" s="331">
        <f>K12+M12+O12+Q12+S12</f>
        <v>30000</v>
      </c>
      <c r="V12" s="334">
        <f>L12+N12+P12+R12+T12</f>
        <v>30000</v>
      </c>
      <c r="W12" s="64"/>
      <c r="X12" s="63"/>
    </row>
    <row r="13" spans="2:24" ht="51.75" x14ac:dyDescent="0.25">
      <c r="B13" s="36"/>
      <c r="C13" s="249" t="s">
        <v>602</v>
      </c>
      <c r="D13" s="140" t="s">
        <v>55</v>
      </c>
      <c r="E13" s="231" t="s">
        <v>527</v>
      </c>
      <c r="F13" s="425" t="str">
        <f>IFERROR(VLOOKUP($E13,'START - AWARD DETAILS'!$C$21:$G$40,2,0),"")</f>
        <v>Research institute (ODA Eligible)</v>
      </c>
      <c r="G13" s="425" t="str">
        <f>IFERROR(VLOOKUP($E13,'START - AWARD DETAILS'!$C$21:$G$40,3,0),"")</f>
        <v>Pakistan</v>
      </c>
      <c r="H13" s="560" t="str">
        <f>IFERROR(VLOOKUP($E13,'START - AWARD DETAILS'!$C$21:$G$40,4,0),"")</f>
        <v>Yes</v>
      </c>
      <c r="I13" s="425" t="str">
        <f>IFERROR(VLOOKUP($E13,'START - AWARD DETAILS'!$C$21:$G$40,5,0),"")</f>
        <v>Lower Middle Income Countries and Territories</v>
      </c>
      <c r="J13" s="327">
        <f t="shared" si="0"/>
        <v>1</v>
      </c>
      <c r="K13" s="583">
        <v>6000</v>
      </c>
      <c r="L13" s="329">
        <f t="shared" si="1"/>
        <v>6000</v>
      </c>
      <c r="M13" s="333">
        <v>6000</v>
      </c>
      <c r="N13" s="329">
        <f t="shared" si="2"/>
        <v>6000</v>
      </c>
      <c r="O13" s="581">
        <v>6000</v>
      </c>
      <c r="P13" s="329">
        <f t="shared" si="3"/>
        <v>6000</v>
      </c>
      <c r="Q13" s="584">
        <v>6000</v>
      </c>
      <c r="R13" s="329">
        <f t="shared" si="4"/>
        <v>6000</v>
      </c>
      <c r="S13" s="582"/>
      <c r="T13" s="329">
        <f t="shared" si="5"/>
        <v>0</v>
      </c>
      <c r="U13" s="331">
        <f t="shared" ref="U13:U44" si="6">K13+M13+O13+Q13+S13</f>
        <v>24000</v>
      </c>
      <c r="V13" s="334">
        <f t="shared" ref="V13:V70" si="7">L13+N13+P13+R13+T13</f>
        <v>24000</v>
      </c>
      <c r="W13" s="64"/>
      <c r="X13" s="63"/>
    </row>
    <row r="14" spans="2:24" ht="90" x14ac:dyDescent="0.25">
      <c r="B14" s="36"/>
      <c r="C14" s="249" t="s">
        <v>603</v>
      </c>
      <c r="D14" s="140" t="s">
        <v>28</v>
      </c>
      <c r="E14" s="140" t="s">
        <v>527</v>
      </c>
      <c r="F14" s="425" t="str">
        <f>IFERROR(VLOOKUP($E14,'START - AWARD DETAILS'!$C$21:$G$40,2,0),"")</f>
        <v>Research institute (ODA Eligible)</v>
      </c>
      <c r="G14" s="425" t="str">
        <f>IFERROR(VLOOKUP($E14,'START - AWARD DETAILS'!$C$21:$G$40,3,0),"")</f>
        <v>Pakistan</v>
      </c>
      <c r="H14" s="560" t="str">
        <f>IFERROR(VLOOKUP($E14,'START - AWARD DETAILS'!$C$21:$G$40,4,0),"")</f>
        <v>Yes</v>
      </c>
      <c r="I14" s="425" t="str">
        <f>IFERROR(VLOOKUP($E14,'START - AWARD DETAILS'!$C$21:$G$40,5,0),"")</f>
        <v>Lower Middle Income Countries and Territories</v>
      </c>
      <c r="J14" s="327">
        <f t="shared" si="0"/>
        <v>1</v>
      </c>
      <c r="K14" s="583">
        <v>57600</v>
      </c>
      <c r="L14" s="329">
        <f t="shared" si="1"/>
        <v>57600</v>
      </c>
      <c r="M14" s="333">
        <v>57600</v>
      </c>
      <c r="N14" s="329">
        <f t="shared" si="2"/>
        <v>57600</v>
      </c>
      <c r="O14" s="581">
        <v>57600</v>
      </c>
      <c r="P14" s="329">
        <f t="shared" si="3"/>
        <v>57600</v>
      </c>
      <c r="Q14" s="584">
        <v>57600</v>
      </c>
      <c r="R14" s="329">
        <f t="shared" si="4"/>
        <v>57600</v>
      </c>
      <c r="S14" s="582"/>
      <c r="T14" s="329">
        <f t="shared" si="5"/>
        <v>0</v>
      </c>
      <c r="U14" s="331">
        <f t="shared" si="6"/>
        <v>230400</v>
      </c>
      <c r="V14" s="334">
        <f t="shared" si="7"/>
        <v>230400</v>
      </c>
      <c r="W14" s="64"/>
      <c r="X14" s="63"/>
    </row>
    <row r="15" spans="2:24" ht="39" x14ac:dyDescent="0.25">
      <c r="B15" s="36"/>
      <c r="C15" s="249" t="s">
        <v>604</v>
      </c>
      <c r="D15" s="140" t="s">
        <v>56</v>
      </c>
      <c r="E15" s="140" t="s">
        <v>564</v>
      </c>
      <c r="F15" s="425" t="str">
        <f>IFERROR(VLOOKUP($E15,'START - AWARD DETAILS'!$C$21:$G$40,2,0),"")</f>
        <v>Community - based organisation (ODA Eligible)</v>
      </c>
      <c r="G15" s="425" t="str">
        <f>IFERROR(VLOOKUP($E15,'START - AWARD DETAILS'!$C$21:$G$40,3,0),"")</f>
        <v>Nepal</v>
      </c>
      <c r="H15" s="560" t="str">
        <f>IFERROR(VLOOKUP($E15,'START - AWARD DETAILS'!$C$21:$G$40,4,0),"")</f>
        <v>Yes</v>
      </c>
      <c r="I15" s="425" t="str">
        <f>IFERROR(VLOOKUP($E15,'START - AWARD DETAILS'!$C$21:$G$40,5,0),"")</f>
        <v>Least Developed Countries</v>
      </c>
      <c r="J15" s="327">
        <f t="shared" si="0"/>
        <v>1</v>
      </c>
      <c r="K15" s="584"/>
      <c r="L15" s="329">
        <f t="shared" si="1"/>
        <v>0</v>
      </c>
      <c r="M15" s="333">
        <v>5000</v>
      </c>
      <c r="N15" s="329">
        <f t="shared" si="2"/>
        <v>5000</v>
      </c>
      <c r="O15" s="581"/>
      <c r="P15" s="329">
        <f t="shared" si="3"/>
        <v>0</v>
      </c>
      <c r="Q15" s="584"/>
      <c r="R15" s="329">
        <f t="shared" si="4"/>
        <v>0</v>
      </c>
      <c r="S15" s="582"/>
      <c r="T15" s="329">
        <f t="shared" si="5"/>
        <v>0</v>
      </c>
      <c r="U15" s="331">
        <f t="shared" si="6"/>
        <v>5000</v>
      </c>
      <c r="V15" s="334">
        <f t="shared" si="7"/>
        <v>5000</v>
      </c>
      <c r="W15" s="64"/>
      <c r="X15" s="63"/>
    </row>
    <row r="16" spans="2:24" s="107" customFormat="1" ht="26.25" x14ac:dyDescent="0.25">
      <c r="B16" s="64"/>
      <c r="C16" s="249" t="s">
        <v>604</v>
      </c>
      <c r="D16" s="140" t="s">
        <v>56</v>
      </c>
      <c r="E16" s="140" t="s">
        <v>565</v>
      </c>
      <c r="F16" s="425" t="str">
        <f>IFERROR(VLOOKUP($E16,'START - AWARD DETAILS'!$C$21:$G$40,2,0),"")</f>
        <v>Charity (ODA Eligible)</v>
      </c>
      <c r="G16" s="425" t="str">
        <f>IFERROR(VLOOKUP($E16,'START - AWARD DETAILS'!$C$21:$G$40,3,0),"")</f>
        <v>Bangladesh</v>
      </c>
      <c r="H16" s="560" t="str">
        <f>IFERROR(VLOOKUP($E16,'START - AWARD DETAILS'!$C$21:$G$40,4,0),"")</f>
        <v>Yes</v>
      </c>
      <c r="I16" s="425" t="str">
        <f>IFERROR(VLOOKUP($E16,'START - AWARD DETAILS'!$C$21:$G$40,5,0),"")</f>
        <v>Least Developed Countries</v>
      </c>
      <c r="J16" s="327">
        <f t="shared" si="0"/>
        <v>1</v>
      </c>
      <c r="K16" s="584"/>
      <c r="L16" s="329">
        <f t="shared" si="1"/>
        <v>0</v>
      </c>
      <c r="M16" s="333">
        <v>5000</v>
      </c>
      <c r="N16" s="329">
        <f t="shared" si="2"/>
        <v>5000</v>
      </c>
      <c r="O16" s="581"/>
      <c r="P16" s="329">
        <f t="shared" si="3"/>
        <v>0</v>
      </c>
      <c r="Q16" s="584"/>
      <c r="R16" s="329">
        <f t="shared" si="4"/>
        <v>0</v>
      </c>
      <c r="S16" s="582"/>
      <c r="T16" s="329">
        <f t="shared" si="5"/>
        <v>0</v>
      </c>
      <c r="U16" s="331">
        <f t="shared" si="6"/>
        <v>5000</v>
      </c>
      <c r="V16" s="334">
        <f t="shared" si="7"/>
        <v>5000</v>
      </c>
      <c r="W16" s="64"/>
    </row>
    <row r="17" spans="2:23" s="107" customFormat="1" ht="39" x14ac:dyDescent="0.25">
      <c r="B17" s="64"/>
      <c r="C17" s="249" t="s">
        <v>604</v>
      </c>
      <c r="D17" s="140" t="s">
        <v>56</v>
      </c>
      <c r="E17" s="140" t="s">
        <v>566</v>
      </c>
      <c r="F17" s="425" t="str">
        <f>IFERROR(VLOOKUP($E17,'START - AWARD DETAILS'!$C$21:$G$40,2,0),"")</f>
        <v>Research institute (ODA Eligible)</v>
      </c>
      <c r="G17" s="425" t="str">
        <f>IFERROR(VLOOKUP($E17,'START - AWARD DETAILS'!$C$21:$G$40,3,0),"")</f>
        <v>Sri Lanka</v>
      </c>
      <c r="H17" s="560" t="str">
        <f>IFERROR(VLOOKUP($E17,'START - AWARD DETAILS'!$C$21:$G$40,4,0),"")</f>
        <v>Yes</v>
      </c>
      <c r="I17" s="425" t="str">
        <f>IFERROR(VLOOKUP($E17,'START - AWARD DETAILS'!$C$21:$G$40,5,0),"")</f>
        <v>Lower Middle Income Countries and Territories</v>
      </c>
      <c r="J17" s="327">
        <f t="shared" si="0"/>
        <v>1</v>
      </c>
      <c r="K17" s="584"/>
      <c r="L17" s="329">
        <f t="shared" si="1"/>
        <v>0</v>
      </c>
      <c r="M17" s="584">
        <v>5000</v>
      </c>
      <c r="N17" s="329">
        <f t="shared" si="2"/>
        <v>5000</v>
      </c>
      <c r="O17" s="584"/>
      <c r="P17" s="329">
        <f t="shared" si="3"/>
        <v>0</v>
      </c>
      <c r="Q17" s="584"/>
      <c r="R17" s="329">
        <f t="shared" si="4"/>
        <v>0</v>
      </c>
      <c r="S17" s="585"/>
      <c r="T17" s="329">
        <f t="shared" si="5"/>
        <v>0</v>
      </c>
      <c r="U17" s="331">
        <f t="shared" si="6"/>
        <v>5000</v>
      </c>
      <c r="V17" s="334">
        <f t="shared" si="7"/>
        <v>5000</v>
      </c>
      <c r="W17" s="64"/>
    </row>
    <row r="18" spans="2:23" s="107" customFormat="1" x14ac:dyDescent="0.25">
      <c r="B18" s="64"/>
      <c r="C18" s="194" t="s">
        <v>51</v>
      </c>
      <c r="D18" s="140" t="s">
        <v>25</v>
      </c>
      <c r="E18" s="140" t="s">
        <v>25</v>
      </c>
      <c r="F18" s="425" t="str">
        <f>IFERROR(VLOOKUP($E18,'START - AWARD DETAILS'!$C$21:$G$40,2,0),"")</f>
        <v/>
      </c>
      <c r="G18" s="425" t="str">
        <f>IFERROR(VLOOKUP($E18,'START - AWARD DETAILS'!$C$21:$G$40,3,0),"")</f>
        <v/>
      </c>
      <c r="H18" s="560" t="str">
        <f>IFERROR(VLOOKUP($E18,'START - AWARD DETAILS'!$C$21:$G$40,4,0),"")</f>
        <v/>
      </c>
      <c r="I18" s="425" t="str">
        <f>IFERROR(VLOOKUP($E18,'START - AWARD DETAILS'!$C$21:$G$40,5,0),"")</f>
        <v/>
      </c>
      <c r="J18" s="327">
        <f t="shared" si="0"/>
        <v>1</v>
      </c>
      <c r="K18" s="584"/>
      <c r="L18" s="329">
        <f t="shared" si="1"/>
        <v>0</v>
      </c>
      <c r="M18" s="584"/>
      <c r="N18" s="329">
        <f t="shared" si="2"/>
        <v>0</v>
      </c>
      <c r="O18" s="584"/>
      <c r="P18" s="329">
        <f t="shared" si="3"/>
        <v>0</v>
      </c>
      <c r="Q18" s="584"/>
      <c r="R18" s="329">
        <f t="shared" si="4"/>
        <v>0</v>
      </c>
      <c r="S18" s="584"/>
      <c r="T18" s="329">
        <f t="shared" si="5"/>
        <v>0</v>
      </c>
      <c r="U18" s="331">
        <f t="shared" si="6"/>
        <v>0</v>
      </c>
      <c r="V18" s="334">
        <f t="shared" si="7"/>
        <v>0</v>
      </c>
      <c r="W18" s="64"/>
    </row>
    <row r="19" spans="2:23" s="107" customFormat="1" x14ac:dyDescent="0.25">
      <c r="B19" s="64"/>
      <c r="C19" s="194" t="s">
        <v>51</v>
      </c>
      <c r="D19" s="140" t="s">
        <v>25</v>
      </c>
      <c r="E19" s="140" t="s">
        <v>25</v>
      </c>
      <c r="F19" s="425" t="str">
        <f>IFERROR(VLOOKUP($E19,'START - AWARD DETAILS'!$C$21:$G$40,2,0),"")</f>
        <v/>
      </c>
      <c r="G19" s="425" t="str">
        <f>IFERROR(VLOOKUP($E19,'START - AWARD DETAILS'!$C$21:$G$40,3,0),"")</f>
        <v/>
      </c>
      <c r="H19" s="560" t="str">
        <f>IFERROR(VLOOKUP($E19,'START - AWARD DETAILS'!$C$21:$G$40,4,0),"")</f>
        <v/>
      </c>
      <c r="I19" s="425" t="str">
        <f>IFERROR(VLOOKUP($E19,'START - AWARD DETAILS'!$C$21:$G$40,5,0),"")</f>
        <v/>
      </c>
      <c r="J19" s="327">
        <f t="shared" si="0"/>
        <v>1</v>
      </c>
      <c r="K19" s="584"/>
      <c r="L19" s="329">
        <f t="shared" si="1"/>
        <v>0</v>
      </c>
      <c r="M19" s="584"/>
      <c r="N19" s="329">
        <f t="shared" si="2"/>
        <v>0</v>
      </c>
      <c r="O19" s="584"/>
      <c r="P19" s="329">
        <f t="shared" si="3"/>
        <v>0</v>
      </c>
      <c r="Q19" s="584"/>
      <c r="R19" s="329">
        <f t="shared" si="4"/>
        <v>0</v>
      </c>
      <c r="S19" s="584"/>
      <c r="T19" s="329">
        <f t="shared" si="5"/>
        <v>0</v>
      </c>
      <c r="U19" s="331">
        <f t="shared" si="6"/>
        <v>0</v>
      </c>
      <c r="V19" s="334">
        <f t="shared" si="7"/>
        <v>0</v>
      </c>
      <c r="W19" s="64"/>
    </row>
    <row r="20" spans="2:23" s="107" customFormat="1" x14ac:dyDescent="0.25">
      <c r="B20" s="64"/>
      <c r="C20" s="194" t="s">
        <v>51</v>
      </c>
      <c r="D20" s="140" t="s">
        <v>25</v>
      </c>
      <c r="E20" s="231" t="s">
        <v>25</v>
      </c>
      <c r="F20" s="425" t="str">
        <f>IFERROR(VLOOKUP($E20,'START - AWARD DETAILS'!$C$21:$G$40,2,0),"")</f>
        <v/>
      </c>
      <c r="G20" s="425" t="str">
        <f>IFERROR(VLOOKUP($E20,'START - AWARD DETAILS'!$C$21:$G$40,3,0),"")</f>
        <v/>
      </c>
      <c r="H20" s="560" t="str">
        <f>IFERROR(VLOOKUP($E20,'START - AWARD DETAILS'!$C$21:$G$40,4,0),"")</f>
        <v/>
      </c>
      <c r="I20" s="425" t="str">
        <f>IFERROR(VLOOKUP($E20,'START - AWARD DETAILS'!$C$21:$G$40,5,0),"")</f>
        <v/>
      </c>
      <c r="J20" s="327">
        <f t="shared" si="0"/>
        <v>1</v>
      </c>
      <c r="K20" s="584"/>
      <c r="L20" s="329">
        <f t="shared" si="1"/>
        <v>0</v>
      </c>
      <c r="M20" s="584"/>
      <c r="N20" s="329">
        <f t="shared" si="2"/>
        <v>0</v>
      </c>
      <c r="O20" s="584"/>
      <c r="P20" s="329">
        <f t="shared" si="3"/>
        <v>0</v>
      </c>
      <c r="Q20" s="584"/>
      <c r="R20" s="329">
        <f t="shared" si="4"/>
        <v>0</v>
      </c>
      <c r="S20" s="585"/>
      <c r="T20" s="329">
        <f t="shared" si="5"/>
        <v>0</v>
      </c>
      <c r="U20" s="331">
        <f t="shared" si="6"/>
        <v>0</v>
      </c>
      <c r="V20" s="334">
        <f t="shared" si="7"/>
        <v>0</v>
      </c>
      <c r="W20" s="64"/>
    </row>
    <row r="21" spans="2:23" s="107" customFormat="1" x14ac:dyDescent="0.25">
      <c r="B21" s="64"/>
      <c r="C21" s="194" t="s">
        <v>51</v>
      </c>
      <c r="D21" s="140" t="s">
        <v>25</v>
      </c>
      <c r="E21" s="140" t="s">
        <v>25</v>
      </c>
      <c r="F21" s="425" t="str">
        <f>IFERROR(VLOOKUP($E21,'START - AWARD DETAILS'!$C$21:$G$40,2,0),"")</f>
        <v/>
      </c>
      <c r="G21" s="425" t="str">
        <f>IFERROR(VLOOKUP($E21,'START - AWARD DETAILS'!$C$21:$G$40,3,0),"")</f>
        <v/>
      </c>
      <c r="H21" s="560" t="str">
        <f>IFERROR(VLOOKUP($E21,'START - AWARD DETAILS'!$C$21:$G$40,4,0),"")</f>
        <v/>
      </c>
      <c r="I21" s="425" t="str">
        <f>IFERROR(VLOOKUP($E21,'START - AWARD DETAILS'!$C$21:$G$40,5,0),"")</f>
        <v/>
      </c>
      <c r="J21" s="327">
        <f t="shared" si="0"/>
        <v>1</v>
      </c>
      <c r="K21" s="584"/>
      <c r="L21" s="329">
        <f t="shared" si="1"/>
        <v>0</v>
      </c>
      <c r="M21" s="584"/>
      <c r="N21" s="329">
        <f t="shared" si="2"/>
        <v>0</v>
      </c>
      <c r="O21" s="584"/>
      <c r="P21" s="329">
        <f t="shared" si="3"/>
        <v>0</v>
      </c>
      <c r="Q21" s="584"/>
      <c r="R21" s="329">
        <f t="shared" si="4"/>
        <v>0</v>
      </c>
      <c r="S21" s="585"/>
      <c r="T21" s="329">
        <f t="shared" si="5"/>
        <v>0</v>
      </c>
      <c r="U21" s="331">
        <f t="shared" si="6"/>
        <v>0</v>
      </c>
      <c r="V21" s="334">
        <f t="shared" si="7"/>
        <v>0</v>
      </c>
      <c r="W21" s="64"/>
    </row>
    <row r="22" spans="2:23" s="107" customFormat="1" x14ac:dyDescent="0.25">
      <c r="B22" s="64"/>
      <c r="C22" s="194" t="s">
        <v>51</v>
      </c>
      <c r="D22" s="140" t="s">
        <v>25</v>
      </c>
      <c r="E22" s="140" t="s">
        <v>25</v>
      </c>
      <c r="F22" s="425" t="str">
        <f>IFERROR(VLOOKUP($E22,'START - AWARD DETAILS'!$C$21:$G$40,2,0),"")</f>
        <v/>
      </c>
      <c r="G22" s="425" t="str">
        <f>IFERROR(VLOOKUP($E22,'START - AWARD DETAILS'!$C$21:$G$40,3,0),"")</f>
        <v/>
      </c>
      <c r="H22" s="560" t="str">
        <f>IFERROR(VLOOKUP($E22,'START - AWARD DETAILS'!$C$21:$G$40,4,0),"")</f>
        <v/>
      </c>
      <c r="I22" s="425" t="str">
        <f>IFERROR(VLOOKUP($E22,'START - AWARD DETAILS'!$C$21:$G$40,5,0),"")</f>
        <v/>
      </c>
      <c r="J22" s="327">
        <f t="shared" si="0"/>
        <v>1</v>
      </c>
      <c r="K22" s="584"/>
      <c r="L22" s="329">
        <f t="shared" si="1"/>
        <v>0</v>
      </c>
      <c r="M22" s="584"/>
      <c r="N22" s="329">
        <f t="shared" si="2"/>
        <v>0</v>
      </c>
      <c r="O22" s="584"/>
      <c r="P22" s="329">
        <f t="shared" si="3"/>
        <v>0</v>
      </c>
      <c r="Q22" s="584"/>
      <c r="R22" s="329">
        <f t="shared" si="4"/>
        <v>0</v>
      </c>
      <c r="S22" s="585"/>
      <c r="T22" s="329">
        <f t="shared" si="5"/>
        <v>0</v>
      </c>
      <c r="U22" s="331">
        <f t="shared" si="6"/>
        <v>0</v>
      </c>
      <c r="V22" s="334">
        <f t="shared" si="7"/>
        <v>0</v>
      </c>
      <c r="W22" s="64"/>
    </row>
    <row r="23" spans="2:23" s="107" customFormat="1" x14ac:dyDescent="0.25">
      <c r="B23" s="64"/>
      <c r="C23" s="194" t="s">
        <v>51</v>
      </c>
      <c r="D23" s="140" t="s">
        <v>25</v>
      </c>
      <c r="E23" s="140" t="s">
        <v>25</v>
      </c>
      <c r="F23" s="425" t="str">
        <f>IFERROR(VLOOKUP($E23,'START - AWARD DETAILS'!$C$21:$G$40,2,0),"")</f>
        <v/>
      </c>
      <c r="G23" s="425" t="str">
        <f>IFERROR(VLOOKUP($E23,'START - AWARD DETAILS'!$C$21:$G$40,3,0),"")</f>
        <v/>
      </c>
      <c r="H23" s="560" t="str">
        <f>IFERROR(VLOOKUP($E23,'START - AWARD DETAILS'!$C$21:$G$40,4,0),"")</f>
        <v/>
      </c>
      <c r="I23" s="425" t="str">
        <f>IFERROR(VLOOKUP($E23,'START - AWARD DETAILS'!$C$21:$G$40,5,0),"")</f>
        <v/>
      </c>
      <c r="J23" s="327">
        <f t="shared" si="0"/>
        <v>1</v>
      </c>
      <c r="K23" s="584"/>
      <c r="L23" s="329">
        <f t="shared" si="1"/>
        <v>0</v>
      </c>
      <c r="M23" s="584"/>
      <c r="N23" s="329">
        <f t="shared" si="2"/>
        <v>0</v>
      </c>
      <c r="O23" s="584"/>
      <c r="P23" s="329">
        <f t="shared" si="3"/>
        <v>0</v>
      </c>
      <c r="Q23" s="584"/>
      <c r="R23" s="329">
        <f t="shared" si="4"/>
        <v>0</v>
      </c>
      <c r="S23" s="585"/>
      <c r="T23" s="329">
        <f t="shared" si="5"/>
        <v>0</v>
      </c>
      <c r="U23" s="331">
        <f t="shared" si="6"/>
        <v>0</v>
      </c>
      <c r="V23" s="334">
        <f t="shared" si="7"/>
        <v>0</v>
      </c>
      <c r="W23" s="64"/>
    </row>
    <row r="24" spans="2:23" s="107" customFormat="1" x14ac:dyDescent="0.25">
      <c r="B24" s="64"/>
      <c r="C24" s="194" t="s">
        <v>51</v>
      </c>
      <c r="D24" s="140" t="s">
        <v>25</v>
      </c>
      <c r="E24" s="140" t="s">
        <v>25</v>
      </c>
      <c r="F24" s="425" t="str">
        <f>IFERROR(VLOOKUP($E24,'START - AWARD DETAILS'!$C$21:$G$40,2,0),"")</f>
        <v/>
      </c>
      <c r="G24" s="425" t="str">
        <f>IFERROR(VLOOKUP($E24,'START - AWARD DETAILS'!$C$21:$G$40,3,0),"")</f>
        <v/>
      </c>
      <c r="H24" s="560" t="str">
        <f>IFERROR(VLOOKUP($E24,'START - AWARD DETAILS'!$C$21:$G$40,4,0),"")</f>
        <v/>
      </c>
      <c r="I24" s="425" t="str">
        <f>IFERROR(VLOOKUP($E24,'START - AWARD DETAILS'!$C$21:$G$40,5,0),"")</f>
        <v/>
      </c>
      <c r="J24" s="327">
        <f t="shared" si="0"/>
        <v>1</v>
      </c>
      <c r="K24" s="584"/>
      <c r="L24" s="329">
        <f t="shared" si="1"/>
        <v>0</v>
      </c>
      <c r="M24" s="584"/>
      <c r="N24" s="329">
        <f t="shared" si="2"/>
        <v>0</v>
      </c>
      <c r="O24" s="584"/>
      <c r="P24" s="329">
        <f t="shared" si="3"/>
        <v>0</v>
      </c>
      <c r="Q24" s="584"/>
      <c r="R24" s="329">
        <f t="shared" si="4"/>
        <v>0</v>
      </c>
      <c r="S24" s="585"/>
      <c r="T24" s="329">
        <f t="shared" si="5"/>
        <v>0</v>
      </c>
      <c r="U24" s="331">
        <f t="shared" si="6"/>
        <v>0</v>
      </c>
      <c r="V24" s="334">
        <f t="shared" si="7"/>
        <v>0</v>
      </c>
      <c r="W24" s="64"/>
    </row>
    <row r="25" spans="2:23" s="107" customFormat="1" x14ac:dyDescent="0.25">
      <c r="B25" s="64"/>
      <c r="C25" s="194" t="s">
        <v>51</v>
      </c>
      <c r="D25" s="140" t="s">
        <v>25</v>
      </c>
      <c r="E25" s="140" t="s">
        <v>25</v>
      </c>
      <c r="F25" s="425" t="str">
        <f>IFERROR(VLOOKUP($E25,'START - AWARD DETAILS'!$C$21:$G$40,2,0),"")</f>
        <v/>
      </c>
      <c r="G25" s="425" t="str">
        <f>IFERROR(VLOOKUP($E25,'START - AWARD DETAILS'!$C$21:$G$40,3,0),"")</f>
        <v/>
      </c>
      <c r="H25" s="560" t="str">
        <f>IFERROR(VLOOKUP($E25,'START - AWARD DETAILS'!$C$21:$G$40,4,0),"")</f>
        <v/>
      </c>
      <c r="I25" s="425" t="str">
        <f>IFERROR(VLOOKUP($E25,'START - AWARD DETAILS'!$C$21:$G$40,5,0),"")</f>
        <v/>
      </c>
      <c r="J25" s="327">
        <f t="shared" si="0"/>
        <v>1</v>
      </c>
      <c r="K25" s="584"/>
      <c r="L25" s="329">
        <f t="shared" si="1"/>
        <v>0</v>
      </c>
      <c r="M25" s="584"/>
      <c r="N25" s="329">
        <f t="shared" si="2"/>
        <v>0</v>
      </c>
      <c r="O25" s="584"/>
      <c r="P25" s="329">
        <f t="shared" si="3"/>
        <v>0</v>
      </c>
      <c r="Q25" s="584"/>
      <c r="R25" s="329">
        <f t="shared" si="4"/>
        <v>0</v>
      </c>
      <c r="S25" s="585"/>
      <c r="T25" s="329">
        <f t="shared" si="5"/>
        <v>0</v>
      </c>
      <c r="U25" s="331">
        <f t="shared" si="6"/>
        <v>0</v>
      </c>
      <c r="V25" s="334">
        <f t="shared" si="7"/>
        <v>0</v>
      </c>
      <c r="W25" s="64"/>
    </row>
    <row r="26" spans="2:23" s="107" customFormat="1" x14ac:dyDescent="0.25">
      <c r="B26" s="64"/>
      <c r="C26" s="194" t="s">
        <v>51</v>
      </c>
      <c r="D26" s="140" t="s">
        <v>25</v>
      </c>
      <c r="E26" s="140" t="s">
        <v>25</v>
      </c>
      <c r="F26" s="425" t="str">
        <f>IFERROR(VLOOKUP($E26,'START - AWARD DETAILS'!$C$21:$G$40,2,0),"")</f>
        <v/>
      </c>
      <c r="G26" s="425" t="str">
        <f>IFERROR(VLOOKUP($E26,'START - AWARD DETAILS'!$C$21:$G$40,3,0),"")</f>
        <v/>
      </c>
      <c r="H26" s="560" t="str">
        <f>IFERROR(VLOOKUP($E26,'START - AWARD DETAILS'!$C$21:$G$40,4,0),"")</f>
        <v/>
      </c>
      <c r="I26" s="425" t="str">
        <f>IFERROR(VLOOKUP($E26,'START - AWARD DETAILS'!$C$21:$G$40,5,0),"")</f>
        <v/>
      </c>
      <c r="J26" s="327">
        <f t="shared" si="0"/>
        <v>1</v>
      </c>
      <c r="K26" s="584"/>
      <c r="L26" s="329">
        <f t="shared" si="1"/>
        <v>0</v>
      </c>
      <c r="M26" s="584"/>
      <c r="N26" s="329">
        <f t="shared" si="2"/>
        <v>0</v>
      </c>
      <c r="O26" s="584"/>
      <c r="P26" s="329">
        <f t="shared" si="3"/>
        <v>0</v>
      </c>
      <c r="Q26" s="584"/>
      <c r="R26" s="329">
        <f t="shared" si="4"/>
        <v>0</v>
      </c>
      <c r="S26" s="585"/>
      <c r="T26" s="329">
        <f t="shared" si="5"/>
        <v>0</v>
      </c>
      <c r="U26" s="331">
        <f t="shared" si="6"/>
        <v>0</v>
      </c>
      <c r="V26" s="334">
        <f t="shared" si="7"/>
        <v>0</v>
      </c>
      <c r="W26" s="64"/>
    </row>
    <row r="27" spans="2:23" s="107" customFormat="1" x14ac:dyDescent="0.25">
      <c r="B27" s="64"/>
      <c r="C27" s="194" t="s">
        <v>51</v>
      </c>
      <c r="D27" s="140" t="s">
        <v>25</v>
      </c>
      <c r="E27" s="140" t="s">
        <v>25</v>
      </c>
      <c r="F27" s="425" t="str">
        <f>IFERROR(VLOOKUP($E27,'START - AWARD DETAILS'!$C$21:$G$40,2,0),"")</f>
        <v/>
      </c>
      <c r="G27" s="425" t="str">
        <f>IFERROR(VLOOKUP($E27,'START - AWARD DETAILS'!$C$21:$G$40,3,0),"")</f>
        <v/>
      </c>
      <c r="H27" s="560" t="str">
        <f>IFERROR(VLOOKUP($E27,'START - AWARD DETAILS'!$C$21:$G$40,4,0),"")</f>
        <v/>
      </c>
      <c r="I27" s="425" t="str">
        <f>IFERROR(VLOOKUP($E27,'START - AWARD DETAILS'!$C$21:$G$40,5,0),"")</f>
        <v/>
      </c>
      <c r="J27" s="327">
        <f t="shared" si="0"/>
        <v>1</v>
      </c>
      <c r="K27" s="584"/>
      <c r="L27" s="329">
        <f t="shared" si="1"/>
        <v>0</v>
      </c>
      <c r="M27" s="584"/>
      <c r="N27" s="329">
        <f t="shared" si="2"/>
        <v>0</v>
      </c>
      <c r="O27" s="584"/>
      <c r="P27" s="329">
        <f t="shared" si="3"/>
        <v>0</v>
      </c>
      <c r="Q27" s="584"/>
      <c r="R27" s="329">
        <f t="shared" si="4"/>
        <v>0</v>
      </c>
      <c r="S27" s="585"/>
      <c r="T27" s="329">
        <f t="shared" si="5"/>
        <v>0</v>
      </c>
      <c r="U27" s="331">
        <f t="shared" si="6"/>
        <v>0</v>
      </c>
      <c r="V27" s="334">
        <f t="shared" si="7"/>
        <v>0</v>
      </c>
      <c r="W27" s="64"/>
    </row>
    <row r="28" spans="2:23" s="107" customFormat="1" x14ac:dyDescent="0.25">
      <c r="B28" s="64"/>
      <c r="C28" s="194" t="s">
        <v>51</v>
      </c>
      <c r="D28" s="140" t="s">
        <v>25</v>
      </c>
      <c r="E28" s="140" t="s">
        <v>25</v>
      </c>
      <c r="F28" s="425" t="str">
        <f>IFERROR(VLOOKUP($E28,'START - AWARD DETAILS'!$C$21:$G$40,2,0),"")</f>
        <v/>
      </c>
      <c r="G28" s="425" t="str">
        <f>IFERROR(VLOOKUP($E28,'START - AWARD DETAILS'!$C$21:$G$40,3,0),"")</f>
        <v/>
      </c>
      <c r="H28" s="560" t="str">
        <f>IFERROR(VLOOKUP($E28,'START - AWARD DETAILS'!$C$21:$G$40,4,0),"")</f>
        <v/>
      </c>
      <c r="I28" s="425" t="str">
        <f>IFERROR(VLOOKUP($E28,'START - AWARD DETAILS'!$C$21:$G$40,5,0),"")</f>
        <v/>
      </c>
      <c r="J28" s="327">
        <f t="shared" si="0"/>
        <v>1</v>
      </c>
      <c r="K28" s="584"/>
      <c r="L28" s="329">
        <f t="shared" si="1"/>
        <v>0</v>
      </c>
      <c r="M28" s="584"/>
      <c r="N28" s="329">
        <f t="shared" si="2"/>
        <v>0</v>
      </c>
      <c r="O28" s="584"/>
      <c r="P28" s="329">
        <f t="shared" si="3"/>
        <v>0</v>
      </c>
      <c r="Q28" s="584"/>
      <c r="R28" s="329">
        <f t="shared" si="4"/>
        <v>0</v>
      </c>
      <c r="S28" s="585"/>
      <c r="T28" s="329">
        <f t="shared" si="5"/>
        <v>0</v>
      </c>
      <c r="U28" s="331">
        <f t="shared" si="6"/>
        <v>0</v>
      </c>
      <c r="V28" s="334">
        <f t="shared" si="7"/>
        <v>0</v>
      </c>
      <c r="W28" s="64"/>
    </row>
    <row r="29" spans="2:23" s="107" customFormat="1" x14ac:dyDescent="0.25">
      <c r="B29" s="64"/>
      <c r="C29" s="194" t="s">
        <v>51</v>
      </c>
      <c r="D29" s="140" t="s">
        <v>25</v>
      </c>
      <c r="E29" s="140" t="s">
        <v>25</v>
      </c>
      <c r="F29" s="425" t="str">
        <f>IFERROR(VLOOKUP($E29,'START - AWARD DETAILS'!$C$21:$G$40,2,0),"")</f>
        <v/>
      </c>
      <c r="G29" s="425" t="str">
        <f>IFERROR(VLOOKUP($E29,'START - AWARD DETAILS'!$C$21:$G$40,3,0),"")</f>
        <v/>
      </c>
      <c r="H29" s="560" t="str">
        <f>IFERROR(VLOOKUP($E29,'START - AWARD DETAILS'!$C$21:$G$40,4,0),"")</f>
        <v/>
      </c>
      <c r="I29" s="425" t="str">
        <f>IFERROR(VLOOKUP($E29,'START - AWARD DETAILS'!$C$21:$G$40,5,0),"")</f>
        <v/>
      </c>
      <c r="J29" s="327">
        <f t="shared" si="0"/>
        <v>1</v>
      </c>
      <c r="K29" s="584"/>
      <c r="L29" s="329">
        <f t="shared" si="1"/>
        <v>0</v>
      </c>
      <c r="M29" s="584"/>
      <c r="N29" s="329">
        <f t="shared" si="2"/>
        <v>0</v>
      </c>
      <c r="O29" s="584"/>
      <c r="P29" s="329">
        <f t="shared" si="3"/>
        <v>0</v>
      </c>
      <c r="Q29" s="584"/>
      <c r="R29" s="329">
        <f t="shared" si="4"/>
        <v>0</v>
      </c>
      <c r="S29" s="585"/>
      <c r="T29" s="329">
        <f t="shared" si="5"/>
        <v>0</v>
      </c>
      <c r="U29" s="331">
        <f t="shared" si="6"/>
        <v>0</v>
      </c>
      <c r="V29" s="334">
        <f t="shared" si="7"/>
        <v>0</v>
      </c>
      <c r="W29" s="64"/>
    </row>
    <row r="30" spans="2:23" s="107" customFormat="1" x14ac:dyDescent="0.25">
      <c r="B30" s="64"/>
      <c r="C30" s="194" t="s">
        <v>51</v>
      </c>
      <c r="D30" s="140" t="s">
        <v>25</v>
      </c>
      <c r="E30" s="140" t="s">
        <v>25</v>
      </c>
      <c r="F30" s="425" t="str">
        <f>IFERROR(VLOOKUP($E30,'START - AWARD DETAILS'!$C$21:$G$40,2,0),"")</f>
        <v/>
      </c>
      <c r="G30" s="425" t="str">
        <f>IFERROR(VLOOKUP($E30,'START - AWARD DETAILS'!$C$21:$G$40,3,0),"")</f>
        <v/>
      </c>
      <c r="H30" s="560" t="str">
        <f>IFERROR(VLOOKUP($E30,'START - AWARD DETAILS'!$C$21:$G$40,4,0),"")</f>
        <v/>
      </c>
      <c r="I30" s="425" t="str">
        <f>IFERROR(VLOOKUP($E30,'START - AWARD DETAILS'!$C$21:$G$40,5,0),"")</f>
        <v/>
      </c>
      <c r="J30" s="327">
        <f t="shared" si="0"/>
        <v>1</v>
      </c>
      <c r="K30" s="584"/>
      <c r="L30" s="329">
        <f t="shared" si="1"/>
        <v>0</v>
      </c>
      <c r="M30" s="584"/>
      <c r="N30" s="329">
        <f t="shared" si="2"/>
        <v>0</v>
      </c>
      <c r="O30" s="584"/>
      <c r="P30" s="329">
        <f t="shared" si="3"/>
        <v>0</v>
      </c>
      <c r="Q30" s="584"/>
      <c r="R30" s="329">
        <f t="shared" si="4"/>
        <v>0</v>
      </c>
      <c r="S30" s="585"/>
      <c r="T30" s="329">
        <f t="shared" si="5"/>
        <v>0</v>
      </c>
      <c r="U30" s="331">
        <f t="shared" si="6"/>
        <v>0</v>
      </c>
      <c r="V30" s="334">
        <f t="shared" si="7"/>
        <v>0</v>
      </c>
      <c r="W30" s="64"/>
    </row>
    <row r="31" spans="2:23" s="107" customFormat="1" x14ac:dyDescent="0.25">
      <c r="B31" s="64"/>
      <c r="C31" s="194" t="s">
        <v>51</v>
      </c>
      <c r="D31" s="140" t="s">
        <v>25</v>
      </c>
      <c r="E31" s="140" t="s">
        <v>25</v>
      </c>
      <c r="F31" s="425" t="str">
        <f>IFERROR(VLOOKUP($E31,'START - AWARD DETAILS'!$C$21:$G$40,2,0),"")</f>
        <v/>
      </c>
      <c r="G31" s="425" t="str">
        <f>IFERROR(VLOOKUP($E31,'START - AWARD DETAILS'!$C$21:$G$40,3,0),"")</f>
        <v/>
      </c>
      <c r="H31" s="560" t="str">
        <f>IFERROR(VLOOKUP($E31,'START - AWARD DETAILS'!$C$21:$G$40,4,0),"")</f>
        <v/>
      </c>
      <c r="I31" s="425" t="str">
        <f>IFERROR(VLOOKUP($E31,'START - AWARD DETAILS'!$C$21:$G$40,5,0),"")</f>
        <v/>
      </c>
      <c r="J31" s="327">
        <f t="shared" si="0"/>
        <v>1</v>
      </c>
      <c r="K31" s="584"/>
      <c r="L31" s="329">
        <f t="shared" si="1"/>
        <v>0</v>
      </c>
      <c r="M31" s="584"/>
      <c r="N31" s="329">
        <f t="shared" si="2"/>
        <v>0</v>
      </c>
      <c r="O31" s="584"/>
      <c r="P31" s="329">
        <f t="shared" si="3"/>
        <v>0</v>
      </c>
      <c r="Q31" s="584"/>
      <c r="R31" s="329">
        <f t="shared" si="4"/>
        <v>0</v>
      </c>
      <c r="S31" s="585"/>
      <c r="T31" s="329">
        <f t="shared" si="5"/>
        <v>0</v>
      </c>
      <c r="U31" s="331">
        <f t="shared" si="6"/>
        <v>0</v>
      </c>
      <c r="V31" s="334">
        <f t="shared" si="7"/>
        <v>0</v>
      </c>
      <c r="W31" s="64"/>
    </row>
    <row r="32" spans="2:23" s="107" customFormat="1" x14ac:dyDescent="0.25">
      <c r="B32" s="64"/>
      <c r="C32" s="194" t="s">
        <v>51</v>
      </c>
      <c r="D32" s="140" t="s">
        <v>25</v>
      </c>
      <c r="E32" s="140" t="s">
        <v>25</v>
      </c>
      <c r="F32" s="425" t="str">
        <f>IFERROR(VLOOKUP($E32,'START - AWARD DETAILS'!$C$21:$G$40,2,0),"")</f>
        <v/>
      </c>
      <c r="G32" s="425" t="str">
        <f>IFERROR(VLOOKUP($E32,'START - AWARD DETAILS'!$C$21:$G$40,3,0),"")</f>
        <v/>
      </c>
      <c r="H32" s="560" t="str">
        <f>IFERROR(VLOOKUP($E32,'START - AWARD DETAILS'!$C$21:$G$40,4,0),"")</f>
        <v/>
      </c>
      <c r="I32" s="425" t="str">
        <f>IFERROR(VLOOKUP($E32,'START - AWARD DETAILS'!$C$21:$G$40,5,0),"")</f>
        <v/>
      </c>
      <c r="J32" s="327">
        <f t="shared" si="0"/>
        <v>1</v>
      </c>
      <c r="K32" s="584"/>
      <c r="L32" s="329">
        <f t="shared" si="1"/>
        <v>0</v>
      </c>
      <c r="M32" s="584"/>
      <c r="N32" s="329">
        <f t="shared" si="2"/>
        <v>0</v>
      </c>
      <c r="O32" s="584"/>
      <c r="P32" s="329">
        <f t="shared" si="3"/>
        <v>0</v>
      </c>
      <c r="Q32" s="584"/>
      <c r="R32" s="329">
        <f t="shared" si="4"/>
        <v>0</v>
      </c>
      <c r="S32" s="585"/>
      <c r="T32" s="329">
        <f t="shared" si="5"/>
        <v>0</v>
      </c>
      <c r="U32" s="331">
        <f t="shared" si="6"/>
        <v>0</v>
      </c>
      <c r="V32" s="334">
        <f t="shared" si="7"/>
        <v>0</v>
      </c>
      <c r="W32" s="64"/>
    </row>
    <row r="33" spans="2:23" s="107" customFormat="1" x14ac:dyDescent="0.25">
      <c r="B33" s="64"/>
      <c r="C33" s="194" t="s">
        <v>51</v>
      </c>
      <c r="D33" s="140" t="s">
        <v>25</v>
      </c>
      <c r="E33" s="140" t="s">
        <v>25</v>
      </c>
      <c r="F33" s="425" t="str">
        <f>IFERROR(VLOOKUP($E33,'START - AWARD DETAILS'!$C$21:$G$40,2,0),"")</f>
        <v/>
      </c>
      <c r="G33" s="425" t="str">
        <f>IFERROR(VLOOKUP($E33,'START - AWARD DETAILS'!$C$21:$G$40,3,0),"")</f>
        <v/>
      </c>
      <c r="H33" s="560" t="str">
        <f>IFERROR(VLOOKUP($E33,'START - AWARD DETAILS'!$C$21:$G$40,4,0),"")</f>
        <v/>
      </c>
      <c r="I33" s="425" t="str">
        <f>IFERROR(VLOOKUP($E33,'START - AWARD DETAILS'!$C$21:$G$40,5,0),"")</f>
        <v/>
      </c>
      <c r="J33" s="327">
        <f t="shared" si="0"/>
        <v>1</v>
      </c>
      <c r="K33" s="584"/>
      <c r="L33" s="329">
        <f t="shared" si="1"/>
        <v>0</v>
      </c>
      <c r="M33" s="584"/>
      <c r="N33" s="329">
        <f t="shared" si="2"/>
        <v>0</v>
      </c>
      <c r="O33" s="584"/>
      <c r="P33" s="329">
        <f t="shared" si="3"/>
        <v>0</v>
      </c>
      <c r="Q33" s="584"/>
      <c r="R33" s="329">
        <f t="shared" si="4"/>
        <v>0</v>
      </c>
      <c r="S33" s="585"/>
      <c r="T33" s="329">
        <f t="shared" si="5"/>
        <v>0</v>
      </c>
      <c r="U33" s="331">
        <f t="shared" si="6"/>
        <v>0</v>
      </c>
      <c r="V33" s="334">
        <f t="shared" si="7"/>
        <v>0</v>
      </c>
      <c r="W33" s="64"/>
    </row>
    <row r="34" spans="2:23" s="107" customFormat="1" x14ac:dyDescent="0.25">
      <c r="B34" s="64"/>
      <c r="C34" s="194" t="s">
        <v>51</v>
      </c>
      <c r="D34" s="140" t="s">
        <v>25</v>
      </c>
      <c r="E34" s="140" t="s">
        <v>25</v>
      </c>
      <c r="F34" s="425" t="str">
        <f>IFERROR(VLOOKUP($E34,'START - AWARD DETAILS'!$C$21:$G$40,2,0),"")</f>
        <v/>
      </c>
      <c r="G34" s="425" t="str">
        <f>IFERROR(VLOOKUP($E34,'START - AWARD DETAILS'!$C$21:$G$40,3,0),"")</f>
        <v/>
      </c>
      <c r="H34" s="560" t="str">
        <f>IFERROR(VLOOKUP($E34,'START - AWARD DETAILS'!$C$21:$G$40,4,0),"")</f>
        <v/>
      </c>
      <c r="I34" s="425" t="str">
        <f>IFERROR(VLOOKUP($E34,'START - AWARD DETAILS'!$C$21:$G$40,5,0),"")</f>
        <v/>
      </c>
      <c r="J34" s="327">
        <f t="shared" si="0"/>
        <v>1</v>
      </c>
      <c r="K34" s="584"/>
      <c r="L34" s="329">
        <f t="shared" si="1"/>
        <v>0</v>
      </c>
      <c r="M34" s="584"/>
      <c r="N34" s="329">
        <f t="shared" si="2"/>
        <v>0</v>
      </c>
      <c r="O34" s="584"/>
      <c r="P34" s="329">
        <f t="shared" si="3"/>
        <v>0</v>
      </c>
      <c r="Q34" s="584"/>
      <c r="R34" s="329">
        <f t="shared" si="4"/>
        <v>0</v>
      </c>
      <c r="S34" s="585"/>
      <c r="T34" s="329">
        <f t="shared" si="5"/>
        <v>0</v>
      </c>
      <c r="U34" s="331">
        <f t="shared" si="6"/>
        <v>0</v>
      </c>
      <c r="V34" s="334">
        <f t="shared" si="7"/>
        <v>0</v>
      </c>
      <c r="W34" s="64"/>
    </row>
    <row r="35" spans="2:23" s="107" customFormat="1" x14ac:dyDescent="0.25">
      <c r="B35" s="64"/>
      <c r="C35" s="194" t="s">
        <v>51</v>
      </c>
      <c r="D35" s="140" t="s">
        <v>25</v>
      </c>
      <c r="E35" s="140" t="s">
        <v>25</v>
      </c>
      <c r="F35" s="425" t="str">
        <f>IFERROR(VLOOKUP($E35,'START - AWARD DETAILS'!$C$21:$G$40,2,0),"")</f>
        <v/>
      </c>
      <c r="G35" s="425" t="str">
        <f>IFERROR(VLOOKUP($E35,'START - AWARD DETAILS'!$C$21:$G$40,3,0),"")</f>
        <v/>
      </c>
      <c r="H35" s="560" t="str">
        <f>IFERROR(VLOOKUP($E35,'START - AWARD DETAILS'!$C$21:$G$40,4,0),"")</f>
        <v/>
      </c>
      <c r="I35" s="425" t="str">
        <f>IFERROR(VLOOKUP($E35,'START - AWARD DETAILS'!$C$21:$G$40,5,0),"")</f>
        <v/>
      </c>
      <c r="J35" s="327">
        <f t="shared" si="0"/>
        <v>1</v>
      </c>
      <c r="K35" s="584"/>
      <c r="L35" s="329">
        <f t="shared" si="1"/>
        <v>0</v>
      </c>
      <c r="M35" s="584"/>
      <c r="N35" s="329">
        <f t="shared" si="2"/>
        <v>0</v>
      </c>
      <c r="O35" s="584"/>
      <c r="P35" s="329">
        <f t="shared" si="3"/>
        <v>0</v>
      </c>
      <c r="Q35" s="584"/>
      <c r="R35" s="329">
        <f t="shared" si="4"/>
        <v>0</v>
      </c>
      <c r="S35" s="585"/>
      <c r="T35" s="329">
        <f t="shared" si="5"/>
        <v>0</v>
      </c>
      <c r="U35" s="331">
        <f t="shared" si="6"/>
        <v>0</v>
      </c>
      <c r="V35" s="334">
        <f t="shared" si="7"/>
        <v>0</v>
      </c>
      <c r="W35" s="64"/>
    </row>
    <row r="36" spans="2:23" s="107" customFormat="1" x14ac:dyDescent="0.25">
      <c r="B36" s="64"/>
      <c r="C36" s="194" t="s">
        <v>51</v>
      </c>
      <c r="D36" s="140" t="s">
        <v>25</v>
      </c>
      <c r="E36" s="140" t="s">
        <v>25</v>
      </c>
      <c r="F36" s="425" t="str">
        <f>IFERROR(VLOOKUP($E36,'START - AWARD DETAILS'!$C$21:$G$40,2,0),"")</f>
        <v/>
      </c>
      <c r="G36" s="425" t="str">
        <f>IFERROR(VLOOKUP($E36,'START - AWARD DETAILS'!$C$21:$G$40,3,0),"")</f>
        <v/>
      </c>
      <c r="H36" s="560" t="str">
        <f>IFERROR(VLOOKUP($E36,'START - AWARD DETAILS'!$C$21:$G$40,4,0),"")</f>
        <v/>
      </c>
      <c r="I36" s="425" t="str">
        <f>IFERROR(VLOOKUP($E36,'START - AWARD DETAILS'!$C$21:$G$40,5,0),"")</f>
        <v/>
      </c>
      <c r="J36" s="327">
        <f t="shared" si="0"/>
        <v>1</v>
      </c>
      <c r="K36" s="584"/>
      <c r="L36" s="329">
        <f t="shared" si="1"/>
        <v>0</v>
      </c>
      <c r="M36" s="584"/>
      <c r="N36" s="329">
        <f t="shared" si="2"/>
        <v>0</v>
      </c>
      <c r="O36" s="584"/>
      <c r="P36" s="329">
        <f t="shared" si="3"/>
        <v>0</v>
      </c>
      <c r="Q36" s="584"/>
      <c r="R36" s="329">
        <f t="shared" si="4"/>
        <v>0</v>
      </c>
      <c r="S36" s="585"/>
      <c r="T36" s="329">
        <f t="shared" si="5"/>
        <v>0</v>
      </c>
      <c r="U36" s="331">
        <f t="shared" si="6"/>
        <v>0</v>
      </c>
      <c r="V36" s="334">
        <f t="shared" si="7"/>
        <v>0</v>
      </c>
      <c r="W36" s="64"/>
    </row>
    <row r="37" spans="2:23" s="107" customFormat="1" outlineLevel="1" x14ac:dyDescent="0.25">
      <c r="B37" s="64"/>
      <c r="C37" s="194" t="s">
        <v>51</v>
      </c>
      <c r="D37" s="140" t="s">
        <v>25</v>
      </c>
      <c r="E37" s="140" t="s">
        <v>25</v>
      </c>
      <c r="F37" s="425" t="str">
        <f>IFERROR(VLOOKUP($E37,'START - AWARD DETAILS'!$C$21:$G$40,2,0),"")</f>
        <v/>
      </c>
      <c r="G37" s="425" t="str">
        <f>IFERROR(VLOOKUP($E37,'START - AWARD DETAILS'!$C$21:$G$40,3,0),"")</f>
        <v/>
      </c>
      <c r="H37" s="560" t="str">
        <f>IFERROR(VLOOKUP($E37,'START - AWARD DETAILS'!$C$21:$G$40,4,0),"")</f>
        <v/>
      </c>
      <c r="I37" s="425" t="str">
        <f>IFERROR(VLOOKUP($E37,'START - AWARD DETAILS'!$C$21:$G$40,5,0),"")</f>
        <v/>
      </c>
      <c r="J37" s="327">
        <f t="shared" si="0"/>
        <v>1</v>
      </c>
      <c r="K37" s="584"/>
      <c r="L37" s="329">
        <f t="shared" si="1"/>
        <v>0</v>
      </c>
      <c r="M37" s="584"/>
      <c r="N37" s="329">
        <f t="shared" si="2"/>
        <v>0</v>
      </c>
      <c r="O37" s="584"/>
      <c r="P37" s="329">
        <f t="shared" si="3"/>
        <v>0</v>
      </c>
      <c r="Q37" s="584"/>
      <c r="R37" s="329">
        <f t="shared" si="4"/>
        <v>0</v>
      </c>
      <c r="S37" s="585"/>
      <c r="T37" s="329">
        <f t="shared" si="5"/>
        <v>0</v>
      </c>
      <c r="U37" s="331">
        <f t="shared" si="6"/>
        <v>0</v>
      </c>
      <c r="V37" s="334">
        <f t="shared" si="7"/>
        <v>0</v>
      </c>
      <c r="W37" s="64"/>
    </row>
    <row r="38" spans="2:23" s="107" customFormat="1" outlineLevel="1" x14ac:dyDescent="0.25">
      <c r="B38" s="64"/>
      <c r="C38" s="194" t="s">
        <v>51</v>
      </c>
      <c r="D38" s="140" t="s">
        <v>25</v>
      </c>
      <c r="E38" s="140" t="s">
        <v>25</v>
      </c>
      <c r="F38" s="425" t="str">
        <f>IFERROR(VLOOKUP($E38,'START - AWARD DETAILS'!$C$21:$G$40,2,0),"")</f>
        <v/>
      </c>
      <c r="G38" s="425" t="str">
        <f>IFERROR(VLOOKUP($E38,'START - AWARD DETAILS'!$C$21:$G$40,3,0),"")</f>
        <v/>
      </c>
      <c r="H38" s="560" t="str">
        <f>IFERROR(VLOOKUP($E38,'START - AWARD DETAILS'!$C$21:$G$40,4,0),"")</f>
        <v/>
      </c>
      <c r="I38" s="425" t="str">
        <f>IFERROR(VLOOKUP($E38,'START - AWARD DETAILS'!$C$21:$G$40,5,0),"")</f>
        <v/>
      </c>
      <c r="J38" s="327">
        <f t="shared" si="0"/>
        <v>1</v>
      </c>
      <c r="K38" s="584"/>
      <c r="L38" s="329">
        <f t="shared" si="1"/>
        <v>0</v>
      </c>
      <c r="M38" s="584"/>
      <c r="N38" s="329">
        <f t="shared" si="2"/>
        <v>0</v>
      </c>
      <c r="O38" s="584"/>
      <c r="P38" s="329">
        <f t="shared" si="3"/>
        <v>0</v>
      </c>
      <c r="Q38" s="584"/>
      <c r="R38" s="329">
        <f t="shared" si="4"/>
        <v>0</v>
      </c>
      <c r="S38" s="585"/>
      <c r="T38" s="329">
        <f t="shared" si="5"/>
        <v>0</v>
      </c>
      <c r="U38" s="331">
        <f t="shared" si="6"/>
        <v>0</v>
      </c>
      <c r="V38" s="334">
        <f t="shared" si="7"/>
        <v>0</v>
      </c>
      <c r="W38" s="64"/>
    </row>
    <row r="39" spans="2:23" s="107" customFormat="1" outlineLevel="1" x14ac:dyDescent="0.25">
      <c r="B39" s="64"/>
      <c r="C39" s="194" t="s">
        <v>51</v>
      </c>
      <c r="D39" s="140" t="s">
        <v>25</v>
      </c>
      <c r="E39" s="140" t="s">
        <v>25</v>
      </c>
      <c r="F39" s="425" t="str">
        <f>IFERROR(VLOOKUP($E39,'START - AWARD DETAILS'!$C$21:$G$40,2,0),"")</f>
        <v/>
      </c>
      <c r="G39" s="425" t="str">
        <f>IFERROR(VLOOKUP($E39,'START - AWARD DETAILS'!$C$21:$G$40,3,0),"")</f>
        <v/>
      </c>
      <c r="H39" s="560" t="str">
        <f>IFERROR(VLOOKUP($E39,'START - AWARD DETAILS'!$C$21:$G$40,4,0),"")</f>
        <v/>
      </c>
      <c r="I39" s="425" t="str">
        <f>IFERROR(VLOOKUP($E39,'START - AWARD DETAILS'!$C$21:$G$40,5,0),"")</f>
        <v/>
      </c>
      <c r="J39" s="327">
        <f t="shared" si="0"/>
        <v>1</v>
      </c>
      <c r="K39" s="584"/>
      <c r="L39" s="329">
        <f t="shared" si="1"/>
        <v>0</v>
      </c>
      <c r="M39" s="584"/>
      <c r="N39" s="329">
        <f t="shared" si="2"/>
        <v>0</v>
      </c>
      <c r="O39" s="584"/>
      <c r="P39" s="329">
        <f t="shared" si="3"/>
        <v>0</v>
      </c>
      <c r="Q39" s="584"/>
      <c r="R39" s="329">
        <f t="shared" si="4"/>
        <v>0</v>
      </c>
      <c r="S39" s="585"/>
      <c r="T39" s="329">
        <f t="shared" si="5"/>
        <v>0</v>
      </c>
      <c r="U39" s="331">
        <f t="shared" si="6"/>
        <v>0</v>
      </c>
      <c r="V39" s="334">
        <f t="shared" si="7"/>
        <v>0</v>
      </c>
      <c r="W39" s="64"/>
    </row>
    <row r="40" spans="2:23" s="107" customFormat="1" outlineLevel="1" x14ac:dyDescent="0.25">
      <c r="B40" s="64"/>
      <c r="C40" s="194" t="s">
        <v>51</v>
      </c>
      <c r="D40" s="140" t="s">
        <v>25</v>
      </c>
      <c r="E40" s="140" t="s">
        <v>25</v>
      </c>
      <c r="F40" s="425" t="str">
        <f>IFERROR(VLOOKUP($E40,'START - AWARD DETAILS'!$C$21:$G$40,2,0),"")</f>
        <v/>
      </c>
      <c r="G40" s="425" t="str">
        <f>IFERROR(VLOOKUP($E40,'START - AWARD DETAILS'!$C$21:$G$40,3,0),"")</f>
        <v/>
      </c>
      <c r="H40" s="560" t="str">
        <f>IFERROR(VLOOKUP($E40,'START - AWARD DETAILS'!$C$21:$G$40,4,0),"")</f>
        <v/>
      </c>
      <c r="I40" s="425" t="str">
        <f>IFERROR(VLOOKUP($E40,'START - AWARD DETAILS'!$C$21:$G$40,5,0),"")</f>
        <v/>
      </c>
      <c r="J40" s="327">
        <f t="shared" si="0"/>
        <v>1</v>
      </c>
      <c r="K40" s="584"/>
      <c r="L40" s="329">
        <f t="shared" si="1"/>
        <v>0</v>
      </c>
      <c r="M40" s="584"/>
      <c r="N40" s="329">
        <f t="shared" si="2"/>
        <v>0</v>
      </c>
      <c r="O40" s="584"/>
      <c r="P40" s="329">
        <f t="shared" si="3"/>
        <v>0</v>
      </c>
      <c r="Q40" s="584"/>
      <c r="R40" s="329">
        <f t="shared" si="4"/>
        <v>0</v>
      </c>
      <c r="S40" s="585"/>
      <c r="T40" s="329">
        <f t="shared" si="5"/>
        <v>0</v>
      </c>
      <c r="U40" s="331">
        <f t="shared" si="6"/>
        <v>0</v>
      </c>
      <c r="V40" s="334">
        <f t="shared" si="7"/>
        <v>0</v>
      </c>
      <c r="W40" s="64"/>
    </row>
    <row r="41" spans="2:23" s="107" customFormat="1" outlineLevel="1" x14ac:dyDescent="0.25">
      <c r="B41" s="64"/>
      <c r="C41" s="194" t="s">
        <v>51</v>
      </c>
      <c r="D41" s="140" t="s">
        <v>25</v>
      </c>
      <c r="E41" s="140" t="s">
        <v>25</v>
      </c>
      <c r="F41" s="425" t="str">
        <f>IFERROR(VLOOKUP($E41,'START - AWARD DETAILS'!$C$21:$G$40,2,0),"")</f>
        <v/>
      </c>
      <c r="G41" s="425" t="str">
        <f>IFERROR(VLOOKUP($E41,'START - AWARD DETAILS'!$C$21:$G$40,3,0),"")</f>
        <v/>
      </c>
      <c r="H41" s="560" t="str">
        <f>IFERROR(VLOOKUP($E41,'START - AWARD DETAILS'!$C$21:$G$40,4,0),"")</f>
        <v/>
      </c>
      <c r="I41" s="425" t="str">
        <f>IFERROR(VLOOKUP($E41,'START - AWARD DETAILS'!$C$21:$G$40,5,0),"")</f>
        <v/>
      </c>
      <c r="J41" s="327">
        <f t="shared" si="0"/>
        <v>1</v>
      </c>
      <c r="K41" s="584"/>
      <c r="L41" s="329">
        <f t="shared" si="1"/>
        <v>0</v>
      </c>
      <c r="M41" s="584"/>
      <c r="N41" s="329">
        <f t="shared" si="2"/>
        <v>0</v>
      </c>
      <c r="O41" s="584"/>
      <c r="P41" s="329">
        <f t="shared" si="3"/>
        <v>0</v>
      </c>
      <c r="Q41" s="584"/>
      <c r="R41" s="329">
        <f t="shared" si="4"/>
        <v>0</v>
      </c>
      <c r="S41" s="585"/>
      <c r="T41" s="329">
        <f t="shared" si="5"/>
        <v>0</v>
      </c>
      <c r="U41" s="331">
        <f t="shared" si="6"/>
        <v>0</v>
      </c>
      <c r="V41" s="334">
        <f t="shared" si="7"/>
        <v>0</v>
      </c>
      <c r="W41" s="64"/>
    </row>
    <row r="42" spans="2:23" s="107" customFormat="1" outlineLevel="1" x14ac:dyDescent="0.25">
      <c r="B42" s="64"/>
      <c r="C42" s="194" t="s">
        <v>51</v>
      </c>
      <c r="D42" s="140" t="s">
        <v>25</v>
      </c>
      <c r="E42" s="140" t="s">
        <v>25</v>
      </c>
      <c r="F42" s="425" t="str">
        <f>IFERROR(VLOOKUP($E42,'START - AWARD DETAILS'!$C$21:$G$40,2,0),"")</f>
        <v/>
      </c>
      <c r="G42" s="425" t="str">
        <f>IFERROR(VLOOKUP($E42,'START - AWARD DETAILS'!$C$21:$G$40,3,0),"")</f>
        <v/>
      </c>
      <c r="H42" s="560" t="str">
        <f>IFERROR(VLOOKUP($E42,'START - AWARD DETAILS'!$C$21:$G$40,4,0),"")</f>
        <v/>
      </c>
      <c r="I42" s="425" t="str">
        <f>IFERROR(VLOOKUP($E42,'START - AWARD DETAILS'!$C$21:$G$40,5,0),"")</f>
        <v/>
      </c>
      <c r="J42" s="327">
        <f t="shared" si="0"/>
        <v>1</v>
      </c>
      <c r="K42" s="584"/>
      <c r="L42" s="329">
        <f t="shared" si="1"/>
        <v>0</v>
      </c>
      <c r="M42" s="584"/>
      <c r="N42" s="329">
        <f t="shared" si="2"/>
        <v>0</v>
      </c>
      <c r="O42" s="584"/>
      <c r="P42" s="329">
        <f t="shared" si="3"/>
        <v>0</v>
      </c>
      <c r="Q42" s="584"/>
      <c r="R42" s="329">
        <f t="shared" si="4"/>
        <v>0</v>
      </c>
      <c r="S42" s="585"/>
      <c r="T42" s="329">
        <f t="shared" si="5"/>
        <v>0</v>
      </c>
      <c r="U42" s="331">
        <f t="shared" si="6"/>
        <v>0</v>
      </c>
      <c r="V42" s="334">
        <f t="shared" si="7"/>
        <v>0</v>
      </c>
      <c r="W42" s="64"/>
    </row>
    <row r="43" spans="2:23" s="107" customFormat="1" outlineLevel="1" x14ac:dyDescent="0.25">
      <c r="B43" s="64"/>
      <c r="C43" s="194" t="s">
        <v>51</v>
      </c>
      <c r="D43" s="140" t="s">
        <v>25</v>
      </c>
      <c r="E43" s="140" t="s">
        <v>25</v>
      </c>
      <c r="F43" s="425" t="str">
        <f>IFERROR(VLOOKUP($E43,'START - AWARD DETAILS'!$C$21:$G$40,2,0),"")</f>
        <v/>
      </c>
      <c r="G43" s="425" t="str">
        <f>IFERROR(VLOOKUP($E43,'START - AWARD DETAILS'!$C$21:$G$40,3,0),"")</f>
        <v/>
      </c>
      <c r="H43" s="560" t="str">
        <f>IFERROR(VLOOKUP($E43,'START - AWARD DETAILS'!$C$21:$G$40,4,0),"")</f>
        <v/>
      </c>
      <c r="I43" s="425" t="str">
        <f>IFERROR(VLOOKUP($E43,'START - AWARD DETAILS'!$C$21:$G$40,5,0),"")</f>
        <v/>
      </c>
      <c r="J43" s="327">
        <f t="shared" si="0"/>
        <v>1</v>
      </c>
      <c r="K43" s="584"/>
      <c r="L43" s="329">
        <f t="shared" si="1"/>
        <v>0</v>
      </c>
      <c r="M43" s="584"/>
      <c r="N43" s="329">
        <f t="shared" si="2"/>
        <v>0</v>
      </c>
      <c r="O43" s="584"/>
      <c r="P43" s="329">
        <f t="shared" si="3"/>
        <v>0</v>
      </c>
      <c r="Q43" s="584"/>
      <c r="R43" s="329">
        <f t="shared" si="4"/>
        <v>0</v>
      </c>
      <c r="S43" s="585"/>
      <c r="T43" s="329">
        <f t="shared" si="5"/>
        <v>0</v>
      </c>
      <c r="U43" s="331">
        <f t="shared" si="6"/>
        <v>0</v>
      </c>
      <c r="V43" s="334">
        <f t="shared" si="7"/>
        <v>0</v>
      </c>
      <c r="W43" s="64"/>
    </row>
    <row r="44" spans="2:23" s="107" customFormat="1" outlineLevel="1" x14ac:dyDescent="0.25">
      <c r="B44" s="64"/>
      <c r="C44" s="194" t="s">
        <v>51</v>
      </c>
      <c r="D44" s="140" t="s">
        <v>25</v>
      </c>
      <c r="E44" s="140" t="s">
        <v>25</v>
      </c>
      <c r="F44" s="425" t="str">
        <f>IFERROR(VLOOKUP($E44,'START - AWARD DETAILS'!$C$21:$G$40,2,0),"")</f>
        <v/>
      </c>
      <c r="G44" s="425" t="str">
        <f>IFERROR(VLOOKUP($E44,'START - AWARD DETAILS'!$C$21:$G$40,3,0),"")</f>
        <v/>
      </c>
      <c r="H44" s="560" t="str">
        <f>IFERROR(VLOOKUP($E44,'START - AWARD DETAILS'!$C$21:$G$40,4,0),"")</f>
        <v/>
      </c>
      <c r="I44" s="425" t="str">
        <f>IFERROR(VLOOKUP($E44,'START - AWARD DETAILS'!$C$21:$G$40,5,0),"")</f>
        <v/>
      </c>
      <c r="J44" s="327">
        <f t="shared" si="0"/>
        <v>1</v>
      </c>
      <c r="K44" s="584"/>
      <c r="L44" s="329">
        <f t="shared" ref="L44:L70" si="8">K44*$J44</f>
        <v>0</v>
      </c>
      <c r="M44" s="584"/>
      <c r="N44" s="329">
        <f t="shared" ref="N44:N70" si="9">M44*$J44</f>
        <v>0</v>
      </c>
      <c r="O44" s="584"/>
      <c r="P44" s="329">
        <f t="shared" ref="P44:P70" si="10">O44*$J44</f>
        <v>0</v>
      </c>
      <c r="Q44" s="584"/>
      <c r="R44" s="329">
        <f t="shared" ref="R44:R70" si="11">Q44*$J44</f>
        <v>0</v>
      </c>
      <c r="S44" s="585"/>
      <c r="T44" s="329">
        <f t="shared" ref="T44:T70" si="12">S44*$J44</f>
        <v>0</v>
      </c>
      <c r="U44" s="331">
        <f t="shared" si="6"/>
        <v>0</v>
      </c>
      <c r="V44" s="334">
        <f t="shared" si="7"/>
        <v>0</v>
      </c>
      <c r="W44" s="64"/>
    </row>
    <row r="45" spans="2:23" s="107" customFormat="1" outlineLevel="1" x14ac:dyDescent="0.25">
      <c r="B45" s="64"/>
      <c r="C45" s="194" t="s">
        <v>51</v>
      </c>
      <c r="D45" s="140" t="s">
        <v>25</v>
      </c>
      <c r="E45" s="140" t="s">
        <v>25</v>
      </c>
      <c r="F45" s="425" t="str">
        <f>IFERROR(VLOOKUP($E45,'START - AWARD DETAILS'!$C$21:$G$40,2,0),"")</f>
        <v/>
      </c>
      <c r="G45" s="425" t="str">
        <f>IFERROR(VLOOKUP($E45,'START - AWARD DETAILS'!$C$21:$G$40,3,0),"")</f>
        <v/>
      </c>
      <c r="H45" s="560" t="str">
        <f>IFERROR(VLOOKUP($E45,'START - AWARD DETAILS'!$C$21:$G$40,4,0),"")</f>
        <v/>
      </c>
      <c r="I45" s="425" t="str">
        <f>IFERROR(VLOOKUP($E45,'START - AWARD DETAILS'!$C$21:$G$40,5,0),"")</f>
        <v/>
      </c>
      <c r="J45" s="327">
        <f t="shared" si="0"/>
        <v>1</v>
      </c>
      <c r="K45" s="584"/>
      <c r="L45" s="329">
        <f t="shared" si="8"/>
        <v>0</v>
      </c>
      <c r="M45" s="584"/>
      <c r="N45" s="329">
        <f t="shared" si="9"/>
        <v>0</v>
      </c>
      <c r="O45" s="584"/>
      <c r="P45" s="329">
        <f t="shared" si="10"/>
        <v>0</v>
      </c>
      <c r="Q45" s="584"/>
      <c r="R45" s="329">
        <f t="shared" si="11"/>
        <v>0</v>
      </c>
      <c r="S45" s="585"/>
      <c r="T45" s="329">
        <f t="shared" si="12"/>
        <v>0</v>
      </c>
      <c r="U45" s="331">
        <f t="shared" ref="U45:U70" si="13">K45+M45+O45+Q45+S45</f>
        <v>0</v>
      </c>
      <c r="V45" s="334">
        <f t="shared" si="7"/>
        <v>0</v>
      </c>
      <c r="W45" s="64"/>
    </row>
    <row r="46" spans="2:23" s="107" customFormat="1" outlineLevel="1" x14ac:dyDescent="0.25">
      <c r="B46" s="64"/>
      <c r="C46" s="194" t="s">
        <v>51</v>
      </c>
      <c r="D46" s="140" t="s">
        <v>25</v>
      </c>
      <c r="E46" s="140" t="s">
        <v>25</v>
      </c>
      <c r="F46" s="425" t="str">
        <f>IFERROR(VLOOKUP($E46,'START - AWARD DETAILS'!$C$21:$G$40,2,0),"")</f>
        <v/>
      </c>
      <c r="G46" s="425" t="str">
        <f>IFERROR(VLOOKUP($E46,'START - AWARD DETAILS'!$C$21:$G$40,3,0),"")</f>
        <v/>
      </c>
      <c r="H46" s="560" t="str">
        <f>IFERROR(VLOOKUP($E46,'START - AWARD DETAILS'!$C$21:$G$40,4,0),"")</f>
        <v/>
      </c>
      <c r="I46" s="425" t="str">
        <f>IFERROR(VLOOKUP($E46,'START - AWARD DETAILS'!$C$21:$G$40,5,0),"")</f>
        <v/>
      </c>
      <c r="J46" s="327">
        <f t="shared" si="0"/>
        <v>1</v>
      </c>
      <c r="K46" s="584"/>
      <c r="L46" s="329">
        <f t="shared" si="8"/>
        <v>0</v>
      </c>
      <c r="M46" s="584"/>
      <c r="N46" s="329">
        <f t="shared" si="9"/>
        <v>0</v>
      </c>
      <c r="O46" s="584"/>
      <c r="P46" s="329">
        <f t="shared" si="10"/>
        <v>0</v>
      </c>
      <c r="Q46" s="584"/>
      <c r="R46" s="329">
        <f t="shared" si="11"/>
        <v>0</v>
      </c>
      <c r="S46" s="585"/>
      <c r="T46" s="329">
        <f t="shared" si="12"/>
        <v>0</v>
      </c>
      <c r="U46" s="331">
        <f t="shared" si="13"/>
        <v>0</v>
      </c>
      <c r="V46" s="334">
        <f t="shared" si="7"/>
        <v>0</v>
      </c>
      <c r="W46" s="64"/>
    </row>
    <row r="47" spans="2:23" s="107" customFormat="1" outlineLevel="1" x14ac:dyDescent="0.25">
      <c r="B47" s="64"/>
      <c r="C47" s="194" t="s">
        <v>51</v>
      </c>
      <c r="D47" s="140" t="s">
        <v>25</v>
      </c>
      <c r="E47" s="140" t="s">
        <v>25</v>
      </c>
      <c r="F47" s="425" t="str">
        <f>IFERROR(VLOOKUP($E47,'START - AWARD DETAILS'!$C$21:$G$40,2,0),"")</f>
        <v/>
      </c>
      <c r="G47" s="425" t="str">
        <f>IFERROR(VLOOKUP($E47,'START - AWARD DETAILS'!$C$21:$G$40,3,0),"")</f>
        <v/>
      </c>
      <c r="H47" s="560" t="str">
        <f>IFERROR(VLOOKUP($E47,'START - AWARD DETAILS'!$C$21:$G$40,4,0),"")</f>
        <v/>
      </c>
      <c r="I47" s="425" t="str">
        <f>IFERROR(VLOOKUP($E47,'START - AWARD DETAILS'!$C$21:$G$40,5,0),"")</f>
        <v/>
      </c>
      <c r="J47" s="327">
        <f t="shared" si="0"/>
        <v>1</v>
      </c>
      <c r="K47" s="584"/>
      <c r="L47" s="329">
        <f t="shared" si="8"/>
        <v>0</v>
      </c>
      <c r="M47" s="584"/>
      <c r="N47" s="329">
        <f t="shared" si="9"/>
        <v>0</v>
      </c>
      <c r="O47" s="584"/>
      <c r="P47" s="329">
        <f t="shared" si="10"/>
        <v>0</v>
      </c>
      <c r="Q47" s="584"/>
      <c r="R47" s="329">
        <f t="shared" si="11"/>
        <v>0</v>
      </c>
      <c r="S47" s="585"/>
      <c r="T47" s="329">
        <f t="shared" si="12"/>
        <v>0</v>
      </c>
      <c r="U47" s="331">
        <f t="shared" si="13"/>
        <v>0</v>
      </c>
      <c r="V47" s="334">
        <f t="shared" si="7"/>
        <v>0</v>
      </c>
      <c r="W47" s="64"/>
    </row>
    <row r="48" spans="2:23" s="107" customFormat="1" outlineLevel="1" x14ac:dyDescent="0.25">
      <c r="B48" s="64"/>
      <c r="C48" s="194" t="s">
        <v>51</v>
      </c>
      <c r="D48" s="140" t="s">
        <v>25</v>
      </c>
      <c r="E48" s="140" t="s">
        <v>25</v>
      </c>
      <c r="F48" s="425" t="str">
        <f>IFERROR(VLOOKUP($E48,'START - AWARD DETAILS'!$C$21:$G$40,2,0),"")</f>
        <v/>
      </c>
      <c r="G48" s="425" t="str">
        <f>IFERROR(VLOOKUP($E48,'START - AWARD DETAILS'!$C$21:$G$40,3,0),"")</f>
        <v/>
      </c>
      <c r="H48" s="560" t="str">
        <f>IFERROR(VLOOKUP($E48,'START - AWARD DETAILS'!$C$21:$G$40,4,0),"")</f>
        <v/>
      </c>
      <c r="I48" s="425" t="str">
        <f>IFERROR(VLOOKUP($E48,'START - AWARD DETAILS'!$C$21:$G$40,5,0),"")</f>
        <v/>
      </c>
      <c r="J48" s="327">
        <f t="shared" si="0"/>
        <v>1</v>
      </c>
      <c r="K48" s="584"/>
      <c r="L48" s="329">
        <f t="shared" si="8"/>
        <v>0</v>
      </c>
      <c r="M48" s="584"/>
      <c r="N48" s="329">
        <f t="shared" si="9"/>
        <v>0</v>
      </c>
      <c r="O48" s="584"/>
      <c r="P48" s="329">
        <f t="shared" si="10"/>
        <v>0</v>
      </c>
      <c r="Q48" s="584"/>
      <c r="R48" s="329">
        <f t="shared" si="11"/>
        <v>0</v>
      </c>
      <c r="S48" s="585"/>
      <c r="T48" s="329">
        <f t="shared" si="12"/>
        <v>0</v>
      </c>
      <c r="U48" s="331">
        <f t="shared" si="13"/>
        <v>0</v>
      </c>
      <c r="V48" s="334">
        <f t="shared" si="7"/>
        <v>0</v>
      </c>
      <c r="W48" s="64"/>
    </row>
    <row r="49" spans="2:24" s="107" customFormat="1" outlineLevel="1" x14ac:dyDescent="0.25">
      <c r="B49" s="64"/>
      <c r="C49" s="194" t="s">
        <v>51</v>
      </c>
      <c r="D49" s="140" t="s">
        <v>25</v>
      </c>
      <c r="E49" s="140" t="s">
        <v>25</v>
      </c>
      <c r="F49" s="425" t="str">
        <f>IFERROR(VLOOKUP($E49,'START - AWARD DETAILS'!$C$21:$G$40,2,0),"")</f>
        <v/>
      </c>
      <c r="G49" s="425" t="str">
        <f>IFERROR(VLOOKUP($E49,'START - AWARD DETAILS'!$C$21:$G$40,3,0),"")</f>
        <v/>
      </c>
      <c r="H49" s="560" t="str">
        <f>IFERROR(VLOOKUP($E49,'START - AWARD DETAILS'!$C$21:$G$40,4,0),"")</f>
        <v/>
      </c>
      <c r="I49" s="425" t="str">
        <f>IFERROR(VLOOKUP($E49,'START - AWARD DETAILS'!$C$21:$G$40,5,0),"")</f>
        <v/>
      </c>
      <c r="J49" s="327">
        <f t="shared" si="0"/>
        <v>1</v>
      </c>
      <c r="K49" s="584"/>
      <c r="L49" s="329">
        <f t="shared" si="8"/>
        <v>0</v>
      </c>
      <c r="M49" s="584"/>
      <c r="N49" s="329">
        <f t="shared" si="9"/>
        <v>0</v>
      </c>
      <c r="O49" s="584"/>
      <c r="P49" s="329">
        <f t="shared" si="10"/>
        <v>0</v>
      </c>
      <c r="Q49" s="584"/>
      <c r="R49" s="329">
        <f t="shared" si="11"/>
        <v>0</v>
      </c>
      <c r="S49" s="585"/>
      <c r="T49" s="329">
        <f t="shared" si="12"/>
        <v>0</v>
      </c>
      <c r="U49" s="331">
        <f t="shared" si="13"/>
        <v>0</v>
      </c>
      <c r="V49" s="334">
        <f t="shared" si="7"/>
        <v>0</v>
      </c>
      <c r="W49" s="64"/>
    </row>
    <row r="50" spans="2:24" s="107" customFormat="1" outlineLevel="1" x14ac:dyDescent="0.25">
      <c r="B50" s="64"/>
      <c r="C50" s="194" t="s">
        <v>51</v>
      </c>
      <c r="D50" s="140" t="s">
        <v>25</v>
      </c>
      <c r="E50" s="140" t="s">
        <v>25</v>
      </c>
      <c r="F50" s="425" t="str">
        <f>IFERROR(VLOOKUP($E50,'START - AWARD DETAILS'!$C$21:$G$40,2,0),"")</f>
        <v/>
      </c>
      <c r="G50" s="425" t="str">
        <f>IFERROR(VLOOKUP($E50,'START - AWARD DETAILS'!$C$21:$G$40,3,0),"")</f>
        <v/>
      </c>
      <c r="H50" s="560" t="str">
        <f>IFERROR(VLOOKUP($E50,'START - AWARD DETAILS'!$C$21:$G$40,4,0),"")</f>
        <v/>
      </c>
      <c r="I50" s="425" t="str">
        <f>IFERROR(VLOOKUP($E50,'START - AWARD DETAILS'!$C$21:$G$40,5,0),"")</f>
        <v/>
      </c>
      <c r="J50" s="327">
        <f t="shared" si="0"/>
        <v>1</v>
      </c>
      <c r="K50" s="584"/>
      <c r="L50" s="329">
        <f t="shared" si="8"/>
        <v>0</v>
      </c>
      <c r="M50" s="584"/>
      <c r="N50" s="329">
        <f t="shared" si="9"/>
        <v>0</v>
      </c>
      <c r="O50" s="584"/>
      <c r="P50" s="329">
        <f t="shared" si="10"/>
        <v>0</v>
      </c>
      <c r="Q50" s="584"/>
      <c r="R50" s="329">
        <f t="shared" si="11"/>
        <v>0</v>
      </c>
      <c r="S50" s="585"/>
      <c r="T50" s="329">
        <f t="shared" si="12"/>
        <v>0</v>
      </c>
      <c r="U50" s="331">
        <f t="shared" si="13"/>
        <v>0</v>
      </c>
      <c r="V50" s="334">
        <f t="shared" si="7"/>
        <v>0</v>
      </c>
      <c r="W50" s="64"/>
    </row>
    <row r="51" spans="2:24" s="107" customFormat="1" outlineLevel="1" x14ac:dyDescent="0.25">
      <c r="B51" s="64"/>
      <c r="C51" s="194" t="s">
        <v>51</v>
      </c>
      <c r="D51" s="140" t="s">
        <v>25</v>
      </c>
      <c r="E51" s="140" t="s">
        <v>25</v>
      </c>
      <c r="F51" s="425" t="str">
        <f>IFERROR(VLOOKUP($E51,'START - AWARD DETAILS'!$C$21:$G$40,2,0),"")</f>
        <v/>
      </c>
      <c r="G51" s="425" t="str">
        <f>IFERROR(VLOOKUP($E51,'START - AWARD DETAILS'!$C$21:$G$40,3,0),"")</f>
        <v/>
      </c>
      <c r="H51" s="560" t="str">
        <f>IFERROR(VLOOKUP($E51,'START - AWARD DETAILS'!$C$21:$G$40,4,0),"")</f>
        <v/>
      </c>
      <c r="I51" s="425" t="str">
        <f>IFERROR(VLOOKUP($E51,'START - AWARD DETAILS'!$C$21:$G$40,5,0),"")</f>
        <v/>
      </c>
      <c r="J51" s="327">
        <f t="shared" si="0"/>
        <v>1</v>
      </c>
      <c r="K51" s="584"/>
      <c r="L51" s="329">
        <f t="shared" si="8"/>
        <v>0</v>
      </c>
      <c r="M51" s="584"/>
      <c r="N51" s="329">
        <f t="shared" si="9"/>
        <v>0</v>
      </c>
      <c r="O51" s="584"/>
      <c r="P51" s="329">
        <f t="shared" si="10"/>
        <v>0</v>
      </c>
      <c r="Q51" s="584"/>
      <c r="R51" s="329">
        <f t="shared" si="11"/>
        <v>0</v>
      </c>
      <c r="S51" s="585"/>
      <c r="T51" s="329">
        <f t="shared" si="12"/>
        <v>0</v>
      </c>
      <c r="U51" s="331">
        <f t="shared" si="13"/>
        <v>0</v>
      </c>
      <c r="V51" s="334">
        <f t="shared" si="7"/>
        <v>0</v>
      </c>
      <c r="W51" s="64"/>
    </row>
    <row r="52" spans="2:24" s="107" customFormat="1" outlineLevel="1" x14ac:dyDescent="0.25">
      <c r="B52" s="64"/>
      <c r="C52" s="194" t="s">
        <v>51</v>
      </c>
      <c r="D52" s="140" t="s">
        <v>25</v>
      </c>
      <c r="E52" s="140" t="s">
        <v>25</v>
      </c>
      <c r="F52" s="425" t="str">
        <f>IFERROR(VLOOKUP($E52,'START - AWARD DETAILS'!$C$21:$G$40,2,0),"")</f>
        <v/>
      </c>
      <c r="G52" s="425" t="str">
        <f>IFERROR(VLOOKUP($E52,'START - AWARD DETAILS'!$C$21:$G$40,3,0),"")</f>
        <v/>
      </c>
      <c r="H52" s="560" t="str">
        <f>IFERROR(VLOOKUP($E52,'START - AWARD DETAILS'!$C$21:$G$40,4,0),"")</f>
        <v/>
      </c>
      <c r="I52" s="425" t="str">
        <f>IFERROR(VLOOKUP($E52,'START - AWARD DETAILS'!$C$21:$G$40,5,0),"")</f>
        <v/>
      </c>
      <c r="J52" s="327">
        <f t="shared" si="0"/>
        <v>1</v>
      </c>
      <c r="K52" s="584"/>
      <c r="L52" s="329">
        <f t="shared" si="8"/>
        <v>0</v>
      </c>
      <c r="M52" s="584"/>
      <c r="N52" s="329">
        <f t="shared" si="9"/>
        <v>0</v>
      </c>
      <c r="O52" s="584"/>
      <c r="P52" s="329">
        <f t="shared" si="10"/>
        <v>0</v>
      </c>
      <c r="Q52" s="584"/>
      <c r="R52" s="329">
        <f t="shared" si="11"/>
        <v>0</v>
      </c>
      <c r="S52" s="585"/>
      <c r="T52" s="329">
        <f t="shared" si="12"/>
        <v>0</v>
      </c>
      <c r="U52" s="331">
        <f t="shared" si="13"/>
        <v>0</v>
      </c>
      <c r="V52" s="334">
        <f t="shared" si="7"/>
        <v>0</v>
      </c>
      <c r="W52" s="64"/>
    </row>
    <row r="53" spans="2:24" s="107" customFormat="1" outlineLevel="1" x14ac:dyDescent="0.25">
      <c r="B53" s="64"/>
      <c r="C53" s="194" t="s">
        <v>51</v>
      </c>
      <c r="D53" s="140" t="s">
        <v>25</v>
      </c>
      <c r="E53" s="140" t="s">
        <v>25</v>
      </c>
      <c r="F53" s="425" t="str">
        <f>IFERROR(VLOOKUP($E53,'START - AWARD DETAILS'!$C$21:$G$40,2,0),"")</f>
        <v/>
      </c>
      <c r="G53" s="425" t="str">
        <f>IFERROR(VLOOKUP($E53,'START - AWARD DETAILS'!$C$21:$G$40,3,0),"")</f>
        <v/>
      </c>
      <c r="H53" s="560" t="str">
        <f>IFERROR(VLOOKUP($E53,'START - AWARD DETAILS'!$C$21:$G$40,4,0),"")</f>
        <v/>
      </c>
      <c r="I53" s="425" t="str">
        <f>IFERROR(VLOOKUP($E53,'START - AWARD DETAILS'!$C$21:$G$40,5,0),"")</f>
        <v/>
      </c>
      <c r="J53" s="327">
        <f t="shared" si="0"/>
        <v>1</v>
      </c>
      <c r="K53" s="584"/>
      <c r="L53" s="329">
        <f t="shared" si="8"/>
        <v>0</v>
      </c>
      <c r="M53" s="584"/>
      <c r="N53" s="329">
        <f t="shared" si="9"/>
        <v>0</v>
      </c>
      <c r="O53" s="584"/>
      <c r="P53" s="329">
        <f t="shared" si="10"/>
        <v>0</v>
      </c>
      <c r="Q53" s="584"/>
      <c r="R53" s="329">
        <f t="shared" si="11"/>
        <v>0</v>
      </c>
      <c r="S53" s="585"/>
      <c r="T53" s="329">
        <f t="shared" si="12"/>
        <v>0</v>
      </c>
      <c r="U53" s="331">
        <f t="shared" si="13"/>
        <v>0</v>
      </c>
      <c r="V53" s="334">
        <f t="shared" si="7"/>
        <v>0</v>
      </c>
      <c r="W53" s="64"/>
    </row>
    <row r="54" spans="2:24" s="107" customFormat="1" outlineLevel="1" x14ac:dyDescent="0.25">
      <c r="B54" s="64"/>
      <c r="C54" s="194" t="s">
        <v>51</v>
      </c>
      <c r="D54" s="140" t="s">
        <v>25</v>
      </c>
      <c r="E54" s="140" t="s">
        <v>25</v>
      </c>
      <c r="F54" s="425" t="str">
        <f>IFERROR(VLOOKUP($E54,'START - AWARD DETAILS'!$C$21:$G$40,2,0),"")</f>
        <v/>
      </c>
      <c r="G54" s="425" t="str">
        <f>IFERROR(VLOOKUP($E54,'START - AWARD DETAILS'!$C$21:$G$40,3,0),"")</f>
        <v/>
      </c>
      <c r="H54" s="560" t="str">
        <f>IFERROR(VLOOKUP($E54,'START - AWARD DETAILS'!$C$21:$G$40,4,0),"")</f>
        <v/>
      </c>
      <c r="I54" s="425" t="str">
        <f>IFERROR(VLOOKUP($E54,'START - AWARD DETAILS'!$C$21:$G$40,5,0),"")</f>
        <v/>
      </c>
      <c r="J54" s="327">
        <f t="shared" si="0"/>
        <v>1</v>
      </c>
      <c r="K54" s="584"/>
      <c r="L54" s="329">
        <f t="shared" si="8"/>
        <v>0</v>
      </c>
      <c r="M54" s="584"/>
      <c r="N54" s="329">
        <f t="shared" si="9"/>
        <v>0</v>
      </c>
      <c r="O54" s="584"/>
      <c r="P54" s="329">
        <f t="shared" si="10"/>
        <v>0</v>
      </c>
      <c r="Q54" s="584"/>
      <c r="R54" s="329">
        <f t="shared" si="11"/>
        <v>0</v>
      </c>
      <c r="S54" s="585"/>
      <c r="T54" s="329">
        <f t="shared" si="12"/>
        <v>0</v>
      </c>
      <c r="U54" s="331">
        <f t="shared" si="13"/>
        <v>0</v>
      </c>
      <c r="V54" s="334">
        <f t="shared" si="7"/>
        <v>0</v>
      </c>
      <c r="W54" s="64"/>
    </row>
    <row r="55" spans="2:24" outlineLevel="1" x14ac:dyDescent="0.25">
      <c r="B55" s="36"/>
      <c r="C55" s="194" t="s">
        <v>51</v>
      </c>
      <c r="D55" s="140" t="s">
        <v>25</v>
      </c>
      <c r="E55" s="140" t="s">
        <v>25</v>
      </c>
      <c r="F55" s="425" t="str">
        <f>IFERROR(VLOOKUP($E55,'START - AWARD DETAILS'!$C$21:$G$40,2,0),"")</f>
        <v/>
      </c>
      <c r="G55" s="425" t="str">
        <f>IFERROR(VLOOKUP($E55,'START - AWARD DETAILS'!$C$21:$G$40,3,0),"")</f>
        <v/>
      </c>
      <c r="H55" s="560" t="str">
        <f>IFERROR(VLOOKUP($E55,'START - AWARD DETAILS'!$C$21:$G$40,4,0),"")</f>
        <v/>
      </c>
      <c r="I55" s="425" t="str">
        <f>IFERROR(VLOOKUP($E55,'START - AWARD DETAILS'!$C$21:$G$40,5,0),"")</f>
        <v/>
      </c>
      <c r="J55" s="327">
        <f t="shared" si="0"/>
        <v>1</v>
      </c>
      <c r="K55" s="584"/>
      <c r="L55" s="329">
        <f t="shared" si="8"/>
        <v>0</v>
      </c>
      <c r="M55" s="584"/>
      <c r="N55" s="329">
        <f t="shared" si="9"/>
        <v>0</v>
      </c>
      <c r="O55" s="584"/>
      <c r="P55" s="329">
        <f t="shared" si="10"/>
        <v>0</v>
      </c>
      <c r="Q55" s="584"/>
      <c r="R55" s="329">
        <f t="shared" si="11"/>
        <v>0</v>
      </c>
      <c r="S55" s="585"/>
      <c r="T55" s="329">
        <f t="shared" si="12"/>
        <v>0</v>
      </c>
      <c r="U55" s="331">
        <f t="shared" si="13"/>
        <v>0</v>
      </c>
      <c r="V55" s="334">
        <f t="shared" si="7"/>
        <v>0</v>
      </c>
      <c r="W55" s="64"/>
      <c r="X55" s="63"/>
    </row>
    <row r="56" spans="2:24" outlineLevel="1" x14ac:dyDescent="0.25">
      <c r="B56" s="36"/>
      <c r="C56" s="194" t="s">
        <v>51</v>
      </c>
      <c r="D56" s="140" t="s">
        <v>25</v>
      </c>
      <c r="E56" s="140" t="s">
        <v>25</v>
      </c>
      <c r="F56" s="425" t="str">
        <f>IFERROR(VLOOKUP($E56,'START - AWARD DETAILS'!$C$21:$G$40,2,0),"")</f>
        <v/>
      </c>
      <c r="G56" s="425" t="str">
        <f>IFERROR(VLOOKUP($E56,'START - AWARD DETAILS'!$C$21:$G$40,3,0),"")</f>
        <v/>
      </c>
      <c r="H56" s="560" t="str">
        <f>IFERROR(VLOOKUP($E56,'START - AWARD DETAILS'!$C$21:$G$40,4,0),"")</f>
        <v/>
      </c>
      <c r="I56" s="425" t="str">
        <f>IFERROR(VLOOKUP($E56,'START - AWARD DETAILS'!$C$21:$G$40,5,0),"")</f>
        <v/>
      </c>
      <c r="J56" s="327">
        <f t="shared" si="0"/>
        <v>1</v>
      </c>
      <c r="K56" s="584"/>
      <c r="L56" s="329">
        <f t="shared" si="8"/>
        <v>0</v>
      </c>
      <c r="M56" s="584"/>
      <c r="N56" s="329">
        <f t="shared" si="9"/>
        <v>0</v>
      </c>
      <c r="O56" s="584"/>
      <c r="P56" s="329">
        <f t="shared" si="10"/>
        <v>0</v>
      </c>
      <c r="Q56" s="584"/>
      <c r="R56" s="329">
        <f t="shared" si="11"/>
        <v>0</v>
      </c>
      <c r="S56" s="585"/>
      <c r="T56" s="329">
        <f t="shared" si="12"/>
        <v>0</v>
      </c>
      <c r="U56" s="331">
        <f t="shared" si="13"/>
        <v>0</v>
      </c>
      <c r="V56" s="334">
        <f t="shared" si="7"/>
        <v>0</v>
      </c>
      <c r="W56" s="64"/>
      <c r="X56" s="63"/>
    </row>
    <row r="57" spans="2:24" outlineLevel="1" x14ac:dyDescent="0.25">
      <c r="B57" s="36"/>
      <c r="C57" s="194" t="s">
        <v>51</v>
      </c>
      <c r="D57" s="140" t="s">
        <v>25</v>
      </c>
      <c r="E57" s="140" t="s">
        <v>25</v>
      </c>
      <c r="F57" s="425" t="str">
        <f>IFERROR(VLOOKUP($E57,'START - AWARD DETAILS'!$C$21:$G$40,2,0),"")</f>
        <v/>
      </c>
      <c r="G57" s="425" t="str">
        <f>IFERROR(VLOOKUP($E57,'START - AWARD DETAILS'!$C$21:$G$40,3,0),"")</f>
        <v/>
      </c>
      <c r="H57" s="560" t="str">
        <f>IFERROR(VLOOKUP($E57,'START - AWARD DETAILS'!$C$21:$G$40,4,0),"")</f>
        <v/>
      </c>
      <c r="I57" s="425" t="str">
        <f>IFERROR(VLOOKUP($E57,'START - AWARD DETAILS'!$C$21:$G$40,5,0),"")</f>
        <v/>
      </c>
      <c r="J57" s="327">
        <f t="shared" si="0"/>
        <v>1</v>
      </c>
      <c r="K57" s="584"/>
      <c r="L57" s="329">
        <f t="shared" si="8"/>
        <v>0</v>
      </c>
      <c r="M57" s="584"/>
      <c r="N57" s="329">
        <f t="shared" si="9"/>
        <v>0</v>
      </c>
      <c r="O57" s="584"/>
      <c r="P57" s="329">
        <f t="shared" si="10"/>
        <v>0</v>
      </c>
      <c r="Q57" s="584"/>
      <c r="R57" s="329">
        <f t="shared" si="11"/>
        <v>0</v>
      </c>
      <c r="S57" s="585"/>
      <c r="T57" s="329">
        <f t="shared" si="12"/>
        <v>0</v>
      </c>
      <c r="U57" s="331">
        <f t="shared" si="13"/>
        <v>0</v>
      </c>
      <c r="V57" s="334">
        <f t="shared" si="7"/>
        <v>0</v>
      </c>
      <c r="W57" s="64"/>
      <c r="X57" s="63"/>
    </row>
    <row r="58" spans="2:24" outlineLevel="1" x14ac:dyDescent="0.25">
      <c r="B58" s="36"/>
      <c r="C58" s="194" t="s">
        <v>51</v>
      </c>
      <c r="D58" s="140" t="s">
        <v>25</v>
      </c>
      <c r="E58" s="140" t="s">
        <v>25</v>
      </c>
      <c r="F58" s="425" t="str">
        <f>IFERROR(VLOOKUP($E58,'START - AWARD DETAILS'!$C$21:$G$40,2,0),"")</f>
        <v/>
      </c>
      <c r="G58" s="425" t="str">
        <f>IFERROR(VLOOKUP($E58,'START - AWARD DETAILS'!$C$21:$G$40,3,0),"")</f>
        <v/>
      </c>
      <c r="H58" s="560" t="str">
        <f>IFERROR(VLOOKUP($E58,'START - AWARD DETAILS'!$C$21:$G$40,4,0),"")</f>
        <v/>
      </c>
      <c r="I58" s="425" t="str">
        <f>IFERROR(VLOOKUP($E58,'START - AWARD DETAILS'!$C$21:$G$40,5,0),"")</f>
        <v/>
      </c>
      <c r="J58" s="327">
        <f t="shared" si="0"/>
        <v>1</v>
      </c>
      <c r="K58" s="584"/>
      <c r="L58" s="329">
        <f t="shared" si="8"/>
        <v>0</v>
      </c>
      <c r="M58" s="584"/>
      <c r="N58" s="329">
        <f t="shared" si="9"/>
        <v>0</v>
      </c>
      <c r="O58" s="584"/>
      <c r="P58" s="329">
        <f t="shared" si="10"/>
        <v>0</v>
      </c>
      <c r="Q58" s="584"/>
      <c r="R58" s="329">
        <f t="shared" si="11"/>
        <v>0</v>
      </c>
      <c r="S58" s="585"/>
      <c r="T58" s="329">
        <f t="shared" si="12"/>
        <v>0</v>
      </c>
      <c r="U58" s="331">
        <f t="shared" si="13"/>
        <v>0</v>
      </c>
      <c r="V58" s="334">
        <f t="shared" si="7"/>
        <v>0</v>
      </c>
      <c r="W58" s="64"/>
      <c r="X58" s="63"/>
    </row>
    <row r="59" spans="2:24" outlineLevel="1" x14ac:dyDescent="0.25">
      <c r="B59" s="36"/>
      <c r="C59" s="194" t="s">
        <v>51</v>
      </c>
      <c r="D59" s="140" t="s">
        <v>25</v>
      </c>
      <c r="E59" s="140" t="s">
        <v>25</v>
      </c>
      <c r="F59" s="425" t="str">
        <f>IFERROR(VLOOKUP($E59,'START - AWARD DETAILS'!$C$21:$G$40,2,0),"")</f>
        <v/>
      </c>
      <c r="G59" s="425" t="str">
        <f>IFERROR(VLOOKUP($E59,'START - AWARD DETAILS'!$C$21:$G$40,3,0),"")</f>
        <v/>
      </c>
      <c r="H59" s="560" t="str">
        <f>IFERROR(VLOOKUP($E59,'START - AWARD DETAILS'!$C$21:$G$40,4,0),"")</f>
        <v/>
      </c>
      <c r="I59" s="425" t="str">
        <f>IFERROR(VLOOKUP($E59,'START - AWARD DETAILS'!$C$21:$G$40,5,0),"")</f>
        <v/>
      </c>
      <c r="J59" s="327">
        <f t="shared" si="0"/>
        <v>1</v>
      </c>
      <c r="K59" s="584"/>
      <c r="L59" s="329">
        <f t="shared" si="8"/>
        <v>0</v>
      </c>
      <c r="M59" s="584"/>
      <c r="N59" s="329">
        <f t="shared" si="9"/>
        <v>0</v>
      </c>
      <c r="O59" s="584"/>
      <c r="P59" s="329">
        <f t="shared" si="10"/>
        <v>0</v>
      </c>
      <c r="Q59" s="584"/>
      <c r="R59" s="329">
        <f t="shared" si="11"/>
        <v>0</v>
      </c>
      <c r="S59" s="585"/>
      <c r="T59" s="329">
        <f t="shared" si="12"/>
        <v>0</v>
      </c>
      <c r="U59" s="331">
        <f t="shared" si="13"/>
        <v>0</v>
      </c>
      <c r="V59" s="334">
        <f t="shared" si="7"/>
        <v>0</v>
      </c>
      <c r="W59" s="64"/>
      <c r="X59" s="63"/>
    </row>
    <row r="60" spans="2:24" outlineLevel="1" x14ac:dyDescent="0.25">
      <c r="B60" s="36"/>
      <c r="C60" s="194" t="s">
        <v>51</v>
      </c>
      <c r="D60" s="140" t="s">
        <v>25</v>
      </c>
      <c r="E60" s="140" t="s">
        <v>25</v>
      </c>
      <c r="F60" s="425" t="str">
        <f>IFERROR(VLOOKUP($E60,'START - AWARD DETAILS'!$C$21:$G$40,2,0),"")</f>
        <v/>
      </c>
      <c r="G60" s="425" t="str">
        <f>IFERROR(VLOOKUP($E60,'START - AWARD DETAILS'!$C$21:$G$40,3,0),"")</f>
        <v/>
      </c>
      <c r="H60" s="560" t="str">
        <f>IFERROR(VLOOKUP($E60,'START - AWARD DETAILS'!$C$21:$G$40,4,0),"")</f>
        <v/>
      </c>
      <c r="I60" s="425" t="str">
        <f>IFERROR(VLOOKUP($E60,'START - AWARD DETAILS'!$C$21:$G$40,5,0),"")</f>
        <v/>
      </c>
      <c r="J60" s="327">
        <f t="shared" si="0"/>
        <v>1</v>
      </c>
      <c r="K60" s="584"/>
      <c r="L60" s="329">
        <f t="shared" si="8"/>
        <v>0</v>
      </c>
      <c r="M60" s="584"/>
      <c r="N60" s="329">
        <f t="shared" si="9"/>
        <v>0</v>
      </c>
      <c r="O60" s="584"/>
      <c r="P60" s="329">
        <f t="shared" si="10"/>
        <v>0</v>
      </c>
      <c r="Q60" s="584"/>
      <c r="R60" s="329">
        <f t="shared" si="11"/>
        <v>0</v>
      </c>
      <c r="S60" s="585"/>
      <c r="T60" s="329">
        <f t="shared" si="12"/>
        <v>0</v>
      </c>
      <c r="U60" s="331">
        <f t="shared" si="13"/>
        <v>0</v>
      </c>
      <c r="V60" s="334">
        <f t="shared" si="7"/>
        <v>0</v>
      </c>
      <c r="W60" s="64"/>
      <c r="X60" s="63"/>
    </row>
    <row r="61" spans="2:24" outlineLevel="1" x14ac:dyDescent="0.25">
      <c r="B61" s="36"/>
      <c r="C61" s="194" t="s">
        <v>51</v>
      </c>
      <c r="D61" s="140" t="s">
        <v>25</v>
      </c>
      <c r="E61" s="140" t="s">
        <v>25</v>
      </c>
      <c r="F61" s="425" t="str">
        <f>IFERROR(VLOOKUP($E61,'START - AWARD DETAILS'!$C$21:$G$40,2,0),"")</f>
        <v/>
      </c>
      <c r="G61" s="425" t="str">
        <f>IFERROR(VLOOKUP($E61,'START - AWARD DETAILS'!$C$21:$G$40,3,0),"")</f>
        <v/>
      </c>
      <c r="H61" s="560" t="str">
        <f>IFERROR(VLOOKUP($E61,'START - AWARD DETAILS'!$C$21:$G$40,4,0),"")</f>
        <v/>
      </c>
      <c r="I61" s="425" t="str">
        <f>IFERROR(VLOOKUP($E61,'START - AWARD DETAILS'!$C$21:$G$40,5,0),"")</f>
        <v/>
      </c>
      <c r="J61" s="327">
        <f t="shared" si="0"/>
        <v>1</v>
      </c>
      <c r="K61" s="584"/>
      <c r="L61" s="329">
        <f t="shared" si="8"/>
        <v>0</v>
      </c>
      <c r="M61" s="584"/>
      <c r="N61" s="329">
        <f t="shared" si="9"/>
        <v>0</v>
      </c>
      <c r="O61" s="584"/>
      <c r="P61" s="329">
        <f t="shared" si="10"/>
        <v>0</v>
      </c>
      <c r="Q61" s="584"/>
      <c r="R61" s="329">
        <f t="shared" si="11"/>
        <v>0</v>
      </c>
      <c r="S61" s="585"/>
      <c r="T61" s="329">
        <f t="shared" si="12"/>
        <v>0</v>
      </c>
      <c r="U61" s="331">
        <f t="shared" si="13"/>
        <v>0</v>
      </c>
      <c r="V61" s="334">
        <f t="shared" si="7"/>
        <v>0</v>
      </c>
      <c r="W61" s="64"/>
      <c r="X61" s="63"/>
    </row>
    <row r="62" spans="2:24" outlineLevel="1" x14ac:dyDescent="0.25">
      <c r="B62" s="36"/>
      <c r="C62" s="194" t="s">
        <v>51</v>
      </c>
      <c r="D62" s="140" t="s">
        <v>25</v>
      </c>
      <c r="E62" s="140" t="s">
        <v>25</v>
      </c>
      <c r="F62" s="425" t="str">
        <f>IFERROR(VLOOKUP($E62,'START - AWARD DETAILS'!$C$21:$G$40,2,0),"")</f>
        <v/>
      </c>
      <c r="G62" s="425" t="str">
        <f>IFERROR(VLOOKUP($E62,'START - AWARD DETAILS'!$C$21:$G$40,3,0),"")</f>
        <v/>
      </c>
      <c r="H62" s="560" t="str">
        <f>IFERROR(VLOOKUP($E62,'START - AWARD DETAILS'!$C$21:$G$40,4,0),"")</f>
        <v/>
      </c>
      <c r="I62" s="425" t="str">
        <f>IFERROR(VLOOKUP($E62,'START - AWARD DETAILS'!$C$21:$G$40,5,0),"")</f>
        <v/>
      </c>
      <c r="J62" s="327">
        <f t="shared" si="0"/>
        <v>1</v>
      </c>
      <c r="K62" s="584"/>
      <c r="L62" s="329">
        <f t="shared" si="8"/>
        <v>0</v>
      </c>
      <c r="M62" s="584"/>
      <c r="N62" s="329">
        <f t="shared" si="9"/>
        <v>0</v>
      </c>
      <c r="O62" s="584"/>
      <c r="P62" s="329">
        <f t="shared" si="10"/>
        <v>0</v>
      </c>
      <c r="Q62" s="584"/>
      <c r="R62" s="329">
        <f t="shared" si="11"/>
        <v>0</v>
      </c>
      <c r="S62" s="585"/>
      <c r="T62" s="329">
        <f t="shared" si="12"/>
        <v>0</v>
      </c>
      <c r="U62" s="331">
        <f t="shared" si="13"/>
        <v>0</v>
      </c>
      <c r="V62" s="334">
        <f t="shared" si="7"/>
        <v>0</v>
      </c>
      <c r="W62" s="64"/>
      <c r="X62" s="63"/>
    </row>
    <row r="63" spans="2:24" outlineLevel="1" x14ac:dyDescent="0.25">
      <c r="B63" s="36"/>
      <c r="C63" s="194" t="s">
        <v>51</v>
      </c>
      <c r="D63" s="140" t="s">
        <v>25</v>
      </c>
      <c r="E63" s="140" t="s">
        <v>25</v>
      </c>
      <c r="F63" s="425" t="str">
        <f>IFERROR(VLOOKUP($E63,'START - AWARD DETAILS'!$C$21:$G$40,2,0),"")</f>
        <v/>
      </c>
      <c r="G63" s="425" t="str">
        <f>IFERROR(VLOOKUP($E63,'START - AWARD DETAILS'!$C$21:$G$40,3,0),"")</f>
        <v/>
      </c>
      <c r="H63" s="560" t="str">
        <f>IFERROR(VLOOKUP($E63,'START - AWARD DETAILS'!$C$21:$G$40,4,0),"")</f>
        <v/>
      </c>
      <c r="I63" s="425" t="str">
        <f>IFERROR(VLOOKUP($E63,'START - AWARD DETAILS'!$C$21:$G$40,5,0),"")</f>
        <v/>
      </c>
      <c r="J63" s="327">
        <f t="shared" si="0"/>
        <v>1</v>
      </c>
      <c r="K63" s="584"/>
      <c r="L63" s="329">
        <f t="shared" si="8"/>
        <v>0</v>
      </c>
      <c r="M63" s="584"/>
      <c r="N63" s="329">
        <f t="shared" si="9"/>
        <v>0</v>
      </c>
      <c r="O63" s="584"/>
      <c r="P63" s="329">
        <f t="shared" si="10"/>
        <v>0</v>
      </c>
      <c r="Q63" s="584"/>
      <c r="R63" s="329">
        <f t="shared" si="11"/>
        <v>0</v>
      </c>
      <c r="S63" s="585"/>
      <c r="T63" s="329">
        <f t="shared" si="12"/>
        <v>0</v>
      </c>
      <c r="U63" s="331">
        <f t="shared" si="13"/>
        <v>0</v>
      </c>
      <c r="V63" s="334">
        <f t="shared" si="7"/>
        <v>0</v>
      </c>
      <c r="W63" s="64"/>
      <c r="X63" s="63"/>
    </row>
    <row r="64" spans="2:24" outlineLevel="1" x14ac:dyDescent="0.25">
      <c r="B64" s="36"/>
      <c r="C64" s="194" t="s">
        <v>51</v>
      </c>
      <c r="D64" s="140" t="s">
        <v>25</v>
      </c>
      <c r="E64" s="140" t="s">
        <v>25</v>
      </c>
      <c r="F64" s="425" t="str">
        <f>IFERROR(VLOOKUP($E64,'START - AWARD DETAILS'!$C$21:$G$40,2,0),"")</f>
        <v/>
      </c>
      <c r="G64" s="425" t="str">
        <f>IFERROR(VLOOKUP($E64,'START - AWARD DETAILS'!$C$21:$G$40,3,0),"")</f>
        <v/>
      </c>
      <c r="H64" s="560" t="str">
        <f>IFERROR(VLOOKUP($E64,'START - AWARD DETAILS'!$C$21:$G$40,4,0),"")</f>
        <v/>
      </c>
      <c r="I64" s="425" t="str">
        <f>IFERROR(VLOOKUP($E64,'START - AWARD DETAILS'!$C$21:$G$40,5,0),"")</f>
        <v/>
      </c>
      <c r="J64" s="327">
        <f t="shared" si="0"/>
        <v>1</v>
      </c>
      <c r="K64" s="584"/>
      <c r="L64" s="329">
        <f t="shared" si="8"/>
        <v>0</v>
      </c>
      <c r="M64" s="584"/>
      <c r="N64" s="329">
        <f t="shared" si="9"/>
        <v>0</v>
      </c>
      <c r="O64" s="584"/>
      <c r="P64" s="329">
        <f t="shared" si="10"/>
        <v>0</v>
      </c>
      <c r="Q64" s="584"/>
      <c r="R64" s="329">
        <f t="shared" si="11"/>
        <v>0</v>
      </c>
      <c r="S64" s="585"/>
      <c r="T64" s="329">
        <f t="shared" si="12"/>
        <v>0</v>
      </c>
      <c r="U64" s="331">
        <f t="shared" si="13"/>
        <v>0</v>
      </c>
      <c r="V64" s="334">
        <f t="shared" si="7"/>
        <v>0</v>
      </c>
      <c r="W64" s="64"/>
      <c r="X64" s="63"/>
    </row>
    <row r="65" spans="2:24" outlineLevel="1" x14ac:dyDescent="0.25">
      <c r="B65" s="36"/>
      <c r="C65" s="194" t="s">
        <v>51</v>
      </c>
      <c r="D65" s="140" t="s">
        <v>25</v>
      </c>
      <c r="E65" s="140" t="s">
        <v>25</v>
      </c>
      <c r="F65" s="425" t="str">
        <f>IFERROR(VLOOKUP($E65,'START - AWARD DETAILS'!$C$21:$G$40,2,0),"")</f>
        <v/>
      </c>
      <c r="G65" s="425" t="str">
        <f>IFERROR(VLOOKUP($E65,'START - AWARD DETAILS'!$C$21:$G$40,3,0),"")</f>
        <v/>
      </c>
      <c r="H65" s="560" t="str">
        <f>IFERROR(VLOOKUP($E65,'START - AWARD DETAILS'!$C$21:$G$40,4,0),"")</f>
        <v/>
      </c>
      <c r="I65" s="425" t="str">
        <f>IFERROR(VLOOKUP($E65,'START - AWARD DETAILS'!$C$21:$G$40,5,0),"")</f>
        <v/>
      </c>
      <c r="J65" s="327">
        <f t="shared" si="0"/>
        <v>1</v>
      </c>
      <c r="K65" s="584"/>
      <c r="L65" s="329">
        <f t="shared" si="8"/>
        <v>0</v>
      </c>
      <c r="M65" s="584"/>
      <c r="N65" s="329">
        <f t="shared" si="9"/>
        <v>0</v>
      </c>
      <c r="O65" s="584"/>
      <c r="P65" s="329">
        <f t="shared" si="10"/>
        <v>0</v>
      </c>
      <c r="Q65" s="584"/>
      <c r="R65" s="329">
        <f t="shared" si="11"/>
        <v>0</v>
      </c>
      <c r="S65" s="585"/>
      <c r="T65" s="329">
        <f t="shared" si="12"/>
        <v>0</v>
      </c>
      <c r="U65" s="331">
        <f t="shared" si="13"/>
        <v>0</v>
      </c>
      <c r="V65" s="334">
        <f t="shared" si="7"/>
        <v>0</v>
      </c>
      <c r="W65" s="64"/>
      <c r="X65" s="63"/>
    </row>
    <row r="66" spans="2:24" outlineLevel="1" x14ac:dyDescent="0.25">
      <c r="B66" s="36"/>
      <c r="C66" s="194" t="s">
        <v>51</v>
      </c>
      <c r="D66" s="140" t="s">
        <v>25</v>
      </c>
      <c r="E66" s="140" t="s">
        <v>25</v>
      </c>
      <c r="F66" s="425" t="str">
        <f>IFERROR(VLOOKUP($E66,'START - AWARD DETAILS'!$C$21:$G$40,2,0),"")</f>
        <v/>
      </c>
      <c r="G66" s="425" t="str">
        <f>IFERROR(VLOOKUP($E66,'START - AWARD DETAILS'!$C$21:$G$40,3,0),"")</f>
        <v/>
      </c>
      <c r="H66" s="560" t="str">
        <f>IFERROR(VLOOKUP($E66,'START - AWARD DETAILS'!$C$21:$G$40,4,0),"")</f>
        <v/>
      </c>
      <c r="I66" s="425" t="str">
        <f>IFERROR(VLOOKUP($E66,'START - AWARD DETAILS'!$C$21:$G$40,5,0),"")</f>
        <v/>
      </c>
      <c r="J66" s="327">
        <f t="shared" si="0"/>
        <v>1</v>
      </c>
      <c r="K66" s="584"/>
      <c r="L66" s="329">
        <f t="shared" si="8"/>
        <v>0</v>
      </c>
      <c r="M66" s="584"/>
      <c r="N66" s="329">
        <f t="shared" si="9"/>
        <v>0</v>
      </c>
      <c r="O66" s="584"/>
      <c r="P66" s="329">
        <f t="shared" si="10"/>
        <v>0</v>
      </c>
      <c r="Q66" s="584"/>
      <c r="R66" s="329">
        <f t="shared" si="11"/>
        <v>0</v>
      </c>
      <c r="S66" s="585"/>
      <c r="T66" s="329">
        <f t="shared" si="12"/>
        <v>0</v>
      </c>
      <c r="U66" s="331">
        <f t="shared" si="13"/>
        <v>0</v>
      </c>
      <c r="V66" s="334">
        <f t="shared" si="7"/>
        <v>0</v>
      </c>
      <c r="W66" s="64"/>
      <c r="X66" s="63"/>
    </row>
    <row r="67" spans="2:24" outlineLevel="1" x14ac:dyDescent="0.25">
      <c r="B67" s="36"/>
      <c r="C67" s="194" t="s">
        <v>51</v>
      </c>
      <c r="D67" s="140" t="s">
        <v>25</v>
      </c>
      <c r="E67" s="140" t="s">
        <v>25</v>
      </c>
      <c r="F67" s="425" t="str">
        <f>IFERROR(VLOOKUP($E67,'START - AWARD DETAILS'!$C$21:$G$40,2,0),"")</f>
        <v/>
      </c>
      <c r="G67" s="425" t="str">
        <f>IFERROR(VLOOKUP($E67,'START - AWARD DETAILS'!$C$21:$G$40,3,0),"")</f>
        <v/>
      </c>
      <c r="H67" s="560" t="str">
        <f>IFERROR(VLOOKUP($E67,'START - AWARD DETAILS'!$C$21:$G$40,4,0),"")</f>
        <v/>
      </c>
      <c r="I67" s="425" t="str">
        <f>IFERROR(VLOOKUP($E67,'START - AWARD DETAILS'!$C$21:$G$40,5,0),"")</f>
        <v/>
      </c>
      <c r="J67" s="327">
        <f t="shared" si="0"/>
        <v>1</v>
      </c>
      <c r="K67" s="584"/>
      <c r="L67" s="329">
        <f t="shared" si="8"/>
        <v>0</v>
      </c>
      <c r="M67" s="584"/>
      <c r="N67" s="329">
        <f t="shared" si="9"/>
        <v>0</v>
      </c>
      <c r="O67" s="584"/>
      <c r="P67" s="329">
        <f t="shared" si="10"/>
        <v>0</v>
      </c>
      <c r="Q67" s="584"/>
      <c r="R67" s="329">
        <f t="shared" si="11"/>
        <v>0</v>
      </c>
      <c r="S67" s="585"/>
      <c r="T67" s="329">
        <f t="shared" si="12"/>
        <v>0</v>
      </c>
      <c r="U67" s="331">
        <f t="shared" si="13"/>
        <v>0</v>
      </c>
      <c r="V67" s="334">
        <f t="shared" si="7"/>
        <v>0</v>
      </c>
      <c r="W67" s="64"/>
      <c r="X67" s="63"/>
    </row>
    <row r="68" spans="2:24" outlineLevel="1" x14ac:dyDescent="0.25">
      <c r="B68" s="36"/>
      <c r="C68" s="194" t="s">
        <v>51</v>
      </c>
      <c r="D68" s="140" t="s">
        <v>25</v>
      </c>
      <c r="E68" s="140" t="s">
        <v>25</v>
      </c>
      <c r="F68" s="425" t="str">
        <f>IFERROR(VLOOKUP($E68,'START - AWARD DETAILS'!$C$21:$G$40,2,0),"")</f>
        <v/>
      </c>
      <c r="G68" s="425" t="str">
        <f>IFERROR(VLOOKUP($E68,'START - AWARD DETAILS'!$C$21:$G$40,3,0),"")</f>
        <v/>
      </c>
      <c r="H68" s="560" t="str">
        <f>IFERROR(VLOOKUP($E68,'START - AWARD DETAILS'!$C$21:$G$40,4,0),"")</f>
        <v/>
      </c>
      <c r="I68" s="425" t="str">
        <f>IFERROR(VLOOKUP($E68,'START - AWARD DETAILS'!$C$21:$G$40,5,0),"")</f>
        <v/>
      </c>
      <c r="J68" s="327">
        <f t="shared" si="0"/>
        <v>1</v>
      </c>
      <c r="K68" s="584"/>
      <c r="L68" s="329">
        <f t="shared" si="8"/>
        <v>0</v>
      </c>
      <c r="M68" s="584"/>
      <c r="N68" s="329">
        <f t="shared" si="9"/>
        <v>0</v>
      </c>
      <c r="O68" s="584"/>
      <c r="P68" s="329">
        <f t="shared" si="10"/>
        <v>0</v>
      </c>
      <c r="Q68" s="584"/>
      <c r="R68" s="329">
        <f t="shared" si="11"/>
        <v>0</v>
      </c>
      <c r="S68" s="585"/>
      <c r="T68" s="329">
        <f t="shared" si="12"/>
        <v>0</v>
      </c>
      <c r="U68" s="331">
        <f t="shared" si="13"/>
        <v>0</v>
      </c>
      <c r="V68" s="334">
        <f t="shared" si="7"/>
        <v>0</v>
      </c>
      <c r="W68" s="64"/>
      <c r="X68" s="63"/>
    </row>
    <row r="69" spans="2:24" outlineLevel="1" x14ac:dyDescent="0.25">
      <c r="B69" s="36"/>
      <c r="C69" s="194" t="s">
        <v>51</v>
      </c>
      <c r="D69" s="140" t="s">
        <v>25</v>
      </c>
      <c r="E69" s="140" t="s">
        <v>25</v>
      </c>
      <c r="F69" s="425" t="str">
        <f>IFERROR(VLOOKUP($E69,'START - AWARD DETAILS'!$C$21:$G$40,2,0),"")</f>
        <v/>
      </c>
      <c r="G69" s="425" t="str">
        <f>IFERROR(VLOOKUP($E69,'START - AWARD DETAILS'!$C$21:$G$40,3,0),"")</f>
        <v/>
      </c>
      <c r="H69" s="560" t="str">
        <f>IFERROR(VLOOKUP($E69,'START - AWARD DETAILS'!$C$21:$G$40,4,0),"")</f>
        <v/>
      </c>
      <c r="I69" s="425" t="str">
        <f>IFERROR(VLOOKUP($E69,'START - AWARD DETAILS'!$C$21:$G$40,5,0),"")</f>
        <v/>
      </c>
      <c r="J69" s="327">
        <f t="shared" si="0"/>
        <v>1</v>
      </c>
      <c r="K69" s="584"/>
      <c r="L69" s="329">
        <f t="shared" si="8"/>
        <v>0</v>
      </c>
      <c r="M69" s="584"/>
      <c r="N69" s="329">
        <f t="shared" si="9"/>
        <v>0</v>
      </c>
      <c r="O69" s="584"/>
      <c r="P69" s="329">
        <f t="shared" si="10"/>
        <v>0</v>
      </c>
      <c r="Q69" s="584"/>
      <c r="R69" s="329">
        <f t="shared" si="11"/>
        <v>0</v>
      </c>
      <c r="S69" s="585"/>
      <c r="T69" s="329">
        <f t="shared" si="12"/>
        <v>0</v>
      </c>
      <c r="U69" s="331">
        <f t="shared" si="13"/>
        <v>0</v>
      </c>
      <c r="V69" s="334">
        <f t="shared" si="7"/>
        <v>0</v>
      </c>
      <c r="W69" s="64"/>
      <c r="X69" s="63"/>
    </row>
    <row r="70" spans="2:24" ht="15.75" outlineLevel="1" thickBot="1" x14ac:dyDescent="0.3">
      <c r="B70" s="36"/>
      <c r="C70" s="667" t="s">
        <v>51</v>
      </c>
      <c r="D70" s="586" t="s">
        <v>25</v>
      </c>
      <c r="E70" s="586" t="s">
        <v>25</v>
      </c>
      <c r="F70" s="425" t="str">
        <f>IFERROR(VLOOKUP($E70,'START - AWARD DETAILS'!$C$21:$G$40,2,0),"")</f>
        <v/>
      </c>
      <c r="G70" s="425" t="str">
        <f>IFERROR(VLOOKUP($E70,'START - AWARD DETAILS'!$C$21:$G$40,3,0),"")</f>
        <v/>
      </c>
      <c r="H70" s="560" t="str">
        <f>IFERROR(VLOOKUP($E70,'START - AWARD DETAILS'!$C$21:$G$40,4,0),"")</f>
        <v/>
      </c>
      <c r="I70" s="425" t="str">
        <f>IFERROR(VLOOKUP($E70,'START - AWARD DETAILS'!$C$21:$G$40,5,0),"")</f>
        <v/>
      </c>
      <c r="J70" s="327">
        <f t="shared" si="0"/>
        <v>1</v>
      </c>
      <c r="K70" s="587"/>
      <c r="L70" s="329">
        <f t="shared" si="8"/>
        <v>0</v>
      </c>
      <c r="M70" s="587"/>
      <c r="N70" s="329">
        <f t="shared" si="9"/>
        <v>0</v>
      </c>
      <c r="O70" s="587"/>
      <c r="P70" s="329">
        <f t="shared" si="10"/>
        <v>0</v>
      </c>
      <c r="Q70" s="587"/>
      <c r="R70" s="329">
        <f t="shared" si="11"/>
        <v>0</v>
      </c>
      <c r="S70" s="588"/>
      <c r="T70" s="329">
        <f t="shared" si="12"/>
        <v>0</v>
      </c>
      <c r="U70" s="589">
        <f t="shared" si="13"/>
        <v>0</v>
      </c>
      <c r="V70" s="334">
        <f t="shared" si="7"/>
        <v>0</v>
      </c>
      <c r="W70" s="64"/>
      <c r="X70" s="63"/>
    </row>
    <row r="71" spans="2:24" ht="15.75" thickBot="1" x14ac:dyDescent="0.3">
      <c r="B71" s="36"/>
      <c r="C71" s="236"/>
      <c r="D71" s="237"/>
      <c r="E71" s="237"/>
      <c r="F71" s="237"/>
      <c r="G71" s="237"/>
      <c r="H71" s="237"/>
      <c r="I71" s="237"/>
      <c r="J71" s="237"/>
      <c r="K71" s="590">
        <f>SUM(K12:K70)</f>
        <v>71100</v>
      </c>
      <c r="L71" s="590">
        <f t="shared" ref="L71:T71" si="14">SUM(L12:L70)</f>
        <v>71100</v>
      </c>
      <c r="M71" s="590">
        <f t="shared" si="14"/>
        <v>86100</v>
      </c>
      <c r="N71" s="590">
        <f t="shared" si="14"/>
        <v>86100</v>
      </c>
      <c r="O71" s="590">
        <f t="shared" si="14"/>
        <v>71100</v>
      </c>
      <c r="P71" s="590">
        <f t="shared" si="14"/>
        <v>71100</v>
      </c>
      <c r="Q71" s="590">
        <f t="shared" si="14"/>
        <v>71100</v>
      </c>
      <c r="R71" s="590">
        <f t="shared" si="14"/>
        <v>71100</v>
      </c>
      <c r="S71" s="590">
        <f t="shared" si="14"/>
        <v>0</v>
      </c>
      <c r="T71" s="590">
        <f t="shared" si="14"/>
        <v>0</v>
      </c>
      <c r="U71" s="590">
        <f t="shared" ref="U71" si="15">SUM(U12:U70)</f>
        <v>299400</v>
      </c>
      <c r="V71" s="590">
        <f t="shared" ref="V71" si="16">SUM(V12:V70)</f>
        <v>299400</v>
      </c>
      <c r="W71" s="64"/>
      <c r="X71" s="63"/>
    </row>
    <row r="72" spans="2:24" ht="8.1" customHeight="1" x14ac:dyDescent="0.25">
      <c r="B72" s="36"/>
      <c r="C72" s="36"/>
      <c r="D72" s="36"/>
      <c r="E72" s="36"/>
      <c r="F72" s="36"/>
      <c r="G72" s="36"/>
      <c r="H72" s="36"/>
      <c r="I72" s="36"/>
      <c r="J72" s="36"/>
      <c r="K72" s="64"/>
      <c r="L72" s="64"/>
      <c r="M72" s="64"/>
      <c r="N72" s="64"/>
      <c r="O72" s="64"/>
      <c r="P72" s="64"/>
      <c r="Q72" s="64"/>
      <c r="R72" s="64"/>
      <c r="S72" s="64"/>
      <c r="T72" s="64"/>
      <c r="U72" s="64"/>
      <c r="V72" s="258"/>
      <c r="W72" s="258"/>
    </row>
    <row r="73" spans="2:24" ht="8.1" customHeight="1" thickBot="1" x14ac:dyDescent="0.3">
      <c r="B73" s="36"/>
      <c r="C73" s="36"/>
      <c r="D73" s="36"/>
      <c r="E73" s="36"/>
      <c r="F73" s="36"/>
      <c r="G73" s="36"/>
      <c r="H73" s="36"/>
      <c r="I73" s="36"/>
      <c r="J73" s="36"/>
      <c r="K73" s="64"/>
      <c r="L73" s="64"/>
      <c r="M73" s="64"/>
      <c r="N73" s="64"/>
      <c r="O73" s="64"/>
      <c r="P73" s="64"/>
      <c r="Q73" s="64"/>
      <c r="R73" s="64"/>
      <c r="S73" s="64"/>
      <c r="T73" s="64"/>
      <c r="U73" s="64"/>
      <c r="V73" s="258"/>
      <c r="W73" s="258"/>
    </row>
    <row r="74" spans="2:24" ht="15.75" thickBot="1" x14ac:dyDescent="0.3">
      <c r="B74" s="36"/>
      <c r="C74" s="30" t="s">
        <v>50</v>
      </c>
      <c r="D74" s="1"/>
      <c r="E74" s="1"/>
      <c r="F74" s="1"/>
      <c r="G74" s="1"/>
      <c r="H74" s="1"/>
      <c r="I74" s="1"/>
      <c r="J74" s="2"/>
      <c r="K74" s="64"/>
      <c r="L74" s="64"/>
      <c r="M74" s="64"/>
      <c r="N74" s="64"/>
      <c r="O74" s="64"/>
      <c r="P74" s="64"/>
      <c r="Q74" s="64"/>
      <c r="R74" s="64"/>
      <c r="S74" s="64"/>
      <c r="T74" s="64"/>
      <c r="U74" s="64"/>
      <c r="V74" s="258"/>
      <c r="W74" s="258"/>
    </row>
    <row r="75" spans="2:24" ht="99.95" customHeight="1" thickBot="1" x14ac:dyDescent="0.3">
      <c r="B75" s="36"/>
      <c r="C75" s="731" t="s">
        <v>600</v>
      </c>
      <c r="D75" s="732"/>
      <c r="E75" s="732"/>
      <c r="F75" s="732"/>
      <c r="G75" s="732"/>
      <c r="H75" s="732"/>
      <c r="I75" s="732"/>
      <c r="J75" s="733"/>
      <c r="K75" s="64"/>
      <c r="L75" s="64"/>
      <c r="M75" s="64"/>
      <c r="N75" s="64"/>
      <c r="O75" s="64"/>
      <c r="P75" s="64"/>
      <c r="Q75" s="64"/>
      <c r="R75" s="64"/>
      <c r="S75" s="64"/>
      <c r="T75" s="64"/>
      <c r="U75" s="64"/>
      <c r="V75" s="258"/>
      <c r="W75" s="258"/>
    </row>
    <row r="76" spans="2:24" ht="8.1" customHeight="1" x14ac:dyDescent="0.25">
      <c r="B76" s="36"/>
      <c r="C76" s="36"/>
      <c r="D76" s="36"/>
      <c r="E76" s="36"/>
      <c r="F76" s="36"/>
      <c r="G76" s="36"/>
      <c r="H76" s="36"/>
      <c r="I76" s="36"/>
      <c r="J76" s="36"/>
      <c r="K76" s="64"/>
      <c r="L76" s="64"/>
      <c r="M76" s="64"/>
      <c r="N76" s="64"/>
      <c r="O76" s="64"/>
      <c r="P76" s="64"/>
      <c r="Q76" s="64"/>
      <c r="R76" s="64"/>
      <c r="S76" s="64"/>
      <c r="T76" s="64"/>
      <c r="U76" s="64"/>
      <c r="V76" s="258"/>
      <c r="W76" s="258"/>
    </row>
    <row r="77" spans="2:24" ht="8.1" customHeight="1" x14ac:dyDescent="0.25"/>
    <row r="78" spans="2:24" ht="15.75" hidden="1" thickBot="1" x14ac:dyDescent="0.3">
      <c r="C78" s="32" t="s">
        <v>53</v>
      </c>
      <c r="D78" s="38" t="s">
        <v>17</v>
      </c>
      <c r="E78" s="118" t="s">
        <v>297</v>
      </c>
    </row>
    <row r="79" spans="2:24" ht="15.75" hidden="1" thickBot="1" x14ac:dyDescent="0.3">
      <c r="C79" s="3" t="s">
        <v>25</v>
      </c>
      <c r="D79" s="3" t="s">
        <v>25</v>
      </c>
      <c r="E79" s="16" t="s">
        <v>25</v>
      </c>
    </row>
    <row r="80" spans="2:24" ht="15.75" hidden="1" thickBot="1" x14ac:dyDescent="0.3">
      <c r="B80">
        <v>1</v>
      </c>
      <c r="C80" s="3" t="s">
        <v>55</v>
      </c>
      <c r="D80" s="3" t="str">
        <f>IF('START - AWARD DETAILS'!C21="","",'START - AWARD DETAILS'!C21)</f>
        <v>University of Liverpool</v>
      </c>
      <c r="E80" s="119" t="e">
        <f>IF('START - AWARD DETAILS'!#REF!=0,"",'START - AWARD DETAILS'!#REF!)</f>
        <v>#REF!</v>
      </c>
    </row>
    <row r="81" spans="2:5" ht="15.75" hidden="1" thickBot="1" x14ac:dyDescent="0.3">
      <c r="B81">
        <f>B80+1</f>
        <v>2</v>
      </c>
      <c r="C81" s="3" t="s">
        <v>57</v>
      </c>
      <c r="D81" s="3" t="str">
        <f>IF('START - AWARD DETAILS'!C22="","",'START - AWARD DETAILS'!C22)</f>
        <v>Liverpool School of Tropical Medicine</v>
      </c>
      <c r="E81" s="119" t="e">
        <f>IF('START - AWARD DETAILS'!#REF!=0,"",'START - AWARD DETAILS'!#REF!)</f>
        <v>#REF!</v>
      </c>
    </row>
    <row r="82" spans="2:5" ht="15.75" hidden="1" thickBot="1" x14ac:dyDescent="0.3">
      <c r="B82" s="63">
        <f t="shared" ref="B82:B99" si="17">B81+1</f>
        <v>3</v>
      </c>
      <c r="C82" s="3" t="s">
        <v>56</v>
      </c>
      <c r="D82" s="3" t="str">
        <f>IF('START - AWARD DETAILS'!C23="","",'START - AWARD DETAILS'!C23)</f>
        <v>Human Development Research Foundation</v>
      </c>
      <c r="E82" s="119" t="e">
        <f>IF('START - AWARD DETAILS'!#REF!=0,"",'START - AWARD DETAILS'!#REF!)</f>
        <v>#REF!</v>
      </c>
    </row>
    <row r="83" spans="2:5" ht="15.75" hidden="1" thickBot="1" x14ac:dyDescent="0.3">
      <c r="B83" s="63">
        <f t="shared" si="17"/>
        <v>4</v>
      </c>
      <c r="C83" s="3" t="s">
        <v>356</v>
      </c>
      <c r="D83" s="3" t="str">
        <f>IF('START - AWARD DETAILS'!C24="","",'START - AWARD DETAILS'!C24)</f>
        <v/>
      </c>
      <c r="E83" s="119" t="e">
        <f>IF('START - AWARD DETAILS'!#REF!=0,"",'START - AWARD DETAILS'!#REF!)</f>
        <v>#REF!</v>
      </c>
    </row>
    <row r="84" spans="2:5" ht="15.75" hidden="1" thickBot="1" x14ac:dyDescent="0.3">
      <c r="B84" s="63">
        <f t="shared" si="17"/>
        <v>5</v>
      </c>
      <c r="C84" s="233" t="s">
        <v>28</v>
      </c>
      <c r="D84" s="3" t="str">
        <f>IF('START - AWARD DETAILS'!C25="","",'START - AWARD DETAILS'!C25)</f>
        <v>Transcultural Pschyological Organization (TPO)</v>
      </c>
      <c r="E84" s="119" t="e">
        <f>IF('START - AWARD DETAILS'!#REF!=0,"",'START - AWARD DETAILS'!#REF!)</f>
        <v>#REF!</v>
      </c>
    </row>
    <row r="85" spans="2:5" ht="15.75" hidden="1" thickBot="1" x14ac:dyDescent="0.3">
      <c r="B85" s="63">
        <f t="shared" si="17"/>
        <v>6</v>
      </c>
      <c r="D85" s="3" t="str">
        <f>IF('START - AWARD DETAILS'!C26="","",'START - AWARD DETAILS'!C26)</f>
        <v>University of Liberal Arts (ULAB)</v>
      </c>
      <c r="E85" s="119" t="e">
        <f>IF('START - AWARD DETAILS'!#REF!=0,"",'START - AWARD DETAILS'!#REF!)</f>
        <v>#REF!</v>
      </c>
    </row>
    <row r="86" spans="2:5" ht="15.75" hidden="1" thickBot="1" x14ac:dyDescent="0.3">
      <c r="B86" s="63">
        <f t="shared" si="17"/>
        <v>7</v>
      </c>
      <c r="D86" s="3" t="str">
        <f>IF('START - AWARD DETAILS'!C27="","",'START - AWARD DETAILS'!C27)</f>
        <v>Institute of Reseach and Development (IRD)</v>
      </c>
      <c r="E86" s="119" t="e">
        <f>IF('START - AWARD DETAILS'!#REF!=0,"",'START - AWARD DETAILS'!#REF!)</f>
        <v>#REF!</v>
      </c>
    </row>
    <row r="87" spans="2:5" ht="15.75" hidden="1" thickBot="1" x14ac:dyDescent="0.3">
      <c r="B87" s="63">
        <f t="shared" si="17"/>
        <v>8</v>
      </c>
      <c r="D87" s="3" t="str">
        <f>IF('START - AWARD DETAILS'!C28="","",'START - AWARD DETAILS'!C28)</f>
        <v/>
      </c>
      <c r="E87" s="119" t="e">
        <f>IF('START - AWARD DETAILS'!#REF!=0,"",'START - AWARD DETAILS'!#REF!)</f>
        <v>#REF!</v>
      </c>
    </row>
    <row r="88" spans="2:5" ht="15.75" hidden="1" thickBot="1" x14ac:dyDescent="0.3">
      <c r="B88" s="63">
        <f t="shared" si="17"/>
        <v>9</v>
      </c>
      <c r="D88" s="3" t="str">
        <f>IF('START - AWARD DETAILS'!C29="","",'START - AWARD DETAILS'!C29)</f>
        <v/>
      </c>
      <c r="E88" s="119" t="e">
        <f>IF('START - AWARD DETAILS'!#REF!=0,"",'START - AWARD DETAILS'!#REF!)</f>
        <v>#REF!</v>
      </c>
    </row>
    <row r="89" spans="2:5" ht="15.75" hidden="1" thickBot="1" x14ac:dyDescent="0.3">
      <c r="B89" s="63">
        <f t="shared" si="17"/>
        <v>10</v>
      </c>
      <c r="D89" s="3" t="str">
        <f>IF('START - AWARD DETAILS'!C30="","",'START - AWARD DETAILS'!C30)</f>
        <v/>
      </c>
      <c r="E89" s="119" t="e">
        <f>IF('START - AWARD DETAILS'!#REF!=0,"",'START - AWARD DETAILS'!#REF!)</f>
        <v>#REF!</v>
      </c>
    </row>
    <row r="90" spans="2:5" ht="15.75" hidden="1" thickBot="1" x14ac:dyDescent="0.3">
      <c r="B90" s="63">
        <f t="shared" si="17"/>
        <v>11</v>
      </c>
      <c r="D90" s="3" t="str">
        <f>IF('START - AWARD DETAILS'!C31="","",'START - AWARD DETAILS'!C31)</f>
        <v/>
      </c>
      <c r="E90" s="119" t="e">
        <f>IF('START - AWARD DETAILS'!#REF!=0,"",'START - AWARD DETAILS'!#REF!)</f>
        <v>#REF!</v>
      </c>
    </row>
    <row r="91" spans="2:5" ht="15.75" hidden="1" thickBot="1" x14ac:dyDescent="0.3">
      <c r="B91" s="63">
        <f t="shared" si="17"/>
        <v>12</v>
      </c>
      <c r="D91" s="3" t="str">
        <f>IF('START - AWARD DETAILS'!C32="","",'START - AWARD DETAILS'!C32)</f>
        <v/>
      </c>
      <c r="E91" s="119" t="e">
        <f>IF('START - AWARD DETAILS'!#REF!=0,"",'START - AWARD DETAILS'!#REF!)</f>
        <v>#REF!</v>
      </c>
    </row>
    <row r="92" spans="2:5" ht="15.75" hidden="1" thickBot="1" x14ac:dyDescent="0.3">
      <c r="B92" s="63">
        <f t="shared" si="17"/>
        <v>13</v>
      </c>
      <c r="D92" s="3" t="str">
        <f>IF('START - AWARD DETAILS'!C33="","",'START - AWARD DETAILS'!C33)</f>
        <v/>
      </c>
      <c r="E92" s="119" t="e">
        <f>IF('START - AWARD DETAILS'!#REF!=0,"",'START - AWARD DETAILS'!#REF!)</f>
        <v>#REF!</v>
      </c>
    </row>
    <row r="93" spans="2:5" ht="15.75" hidden="1" thickBot="1" x14ac:dyDescent="0.3">
      <c r="B93" s="63">
        <f t="shared" si="17"/>
        <v>14</v>
      </c>
      <c r="D93" s="3" t="str">
        <f>IF('START - AWARD DETAILS'!C34="","",'START - AWARD DETAILS'!C34)</f>
        <v/>
      </c>
      <c r="E93" s="119" t="e">
        <f>IF('START - AWARD DETAILS'!#REF!=0,"",'START - AWARD DETAILS'!#REF!)</f>
        <v>#REF!</v>
      </c>
    </row>
    <row r="94" spans="2:5" ht="15.75" hidden="1" thickBot="1" x14ac:dyDescent="0.3">
      <c r="B94" s="63">
        <f t="shared" si="17"/>
        <v>15</v>
      </c>
      <c r="D94" s="3" t="str">
        <f>IF('START - AWARD DETAILS'!C35="","",'START - AWARD DETAILS'!C35)</f>
        <v/>
      </c>
      <c r="E94" s="119" t="e">
        <f>IF('START - AWARD DETAILS'!#REF!=0,"",'START - AWARD DETAILS'!#REF!)</f>
        <v>#REF!</v>
      </c>
    </row>
    <row r="95" spans="2:5" ht="15.75" hidden="1" thickBot="1" x14ac:dyDescent="0.3">
      <c r="B95" s="63">
        <f t="shared" si="17"/>
        <v>16</v>
      </c>
      <c r="D95" s="3" t="str">
        <f>IF('START - AWARD DETAILS'!C36="","",'START - AWARD DETAILS'!C36)</f>
        <v/>
      </c>
      <c r="E95" s="119" t="e">
        <f>IF('START - AWARD DETAILS'!#REF!=0,"",'START - AWARD DETAILS'!#REF!)</f>
        <v>#REF!</v>
      </c>
    </row>
    <row r="96" spans="2:5" ht="15.75" hidden="1" thickBot="1" x14ac:dyDescent="0.3">
      <c r="B96" s="63">
        <f t="shared" si="17"/>
        <v>17</v>
      </c>
      <c r="D96" s="3" t="str">
        <f>IF('START - AWARD DETAILS'!C37="","",'START - AWARD DETAILS'!C37)</f>
        <v/>
      </c>
      <c r="E96" s="119" t="e">
        <f>IF('START - AWARD DETAILS'!#REF!=0,"",'START - AWARD DETAILS'!#REF!)</f>
        <v>#REF!</v>
      </c>
    </row>
    <row r="97" spans="2:5" ht="15.75" hidden="1" thickBot="1" x14ac:dyDescent="0.3">
      <c r="B97" s="63">
        <f t="shared" si="17"/>
        <v>18</v>
      </c>
      <c r="D97" s="3" t="str">
        <f>IF('START - AWARD DETAILS'!C38="","",'START - AWARD DETAILS'!C38)</f>
        <v/>
      </c>
      <c r="E97" s="119" t="e">
        <f>IF('START - AWARD DETAILS'!#REF!=0,"",'START - AWARD DETAILS'!#REF!)</f>
        <v>#REF!</v>
      </c>
    </row>
    <row r="98" spans="2:5" ht="15.75" hidden="1" thickBot="1" x14ac:dyDescent="0.3">
      <c r="B98" s="63">
        <f t="shared" si="17"/>
        <v>19</v>
      </c>
      <c r="D98" s="3" t="str">
        <f>IF('START - AWARD DETAILS'!C39="","",'START - AWARD DETAILS'!C39)</f>
        <v/>
      </c>
      <c r="E98" s="119" t="e">
        <f>IF('START - AWARD DETAILS'!#REF!=0,"",'START - AWARD DETAILS'!#REF!)</f>
        <v>#REF!</v>
      </c>
    </row>
    <row r="99" spans="2:5" hidden="1" x14ac:dyDescent="0.25">
      <c r="B99" s="63">
        <f t="shared" si="17"/>
        <v>20</v>
      </c>
      <c r="D99" s="3" t="str">
        <f>IF('START - AWARD DETAILS'!C40="","",'START - AWARD DETAILS'!C40)</f>
        <v/>
      </c>
      <c r="E99" s="119" t="e">
        <f>IF('START - AWARD DETAILS'!#REF!=0,"",'START - AWARD DETAILS'!#REF!)</f>
        <v>#REF!</v>
      </c>
    </row>
  </sheetData>
  <sheetProtection algorithmName="SHA-512" hashValue="F2aJ6LECLCgb9mN49VP38ObPO2WRwEmNqsZuwb01YO1FqS+ukn87Vlf1dPgGEUiQLUSTFDOANMzXe5cNf7bJOg==" saltValue="9n2xPEc2LSNKLEXUbwsfnw==" spinCount="100000" sheet="1" selectLockedCells="1" autoFilter="0"/>
  <autoFilter ref="C11:I11"/>
  <mergeCells count="5">
    <mergeCell ref="C75:J75"/>
    <mergeCell ref="C3:J3"/>
    <mergeCell ref="C9:J9"/>
    <mergeCell ref="D7:J7"/>
    <mergeCell ref="D5:J5"/>
  </mergeCells>
  <conditionalFormatting sqref="C12:I70">
    <cfRule type="expression" dxfId="32" priority="2" stopIfTrue="1">
      <formula>AND(OR(C12="",C12="(Select)",C12="[INSERT TEXT]"),$U12&lt;&gt;0)</formula>
    </cfRule>
  </conditionalFormatting>
  <conditionalFormatting sqref="J12:J70">
    <cfRule type="expression" dxfId="31" priority="1" stopIfTrue="1">
      <formula>J12&gt;IF($H12="HEI",INDIRECT("'AWARD DETAILS - RULES'!$G$12"),INDIRECT("'AWARD DETAILS - RULES'!$G$13"))</formula>
    </cfRule>
  </conditionalFormatting>
  <dataValidations count="4">
    <dataValidation type="list" allowBlank="1" showInputMessage="1" showErrorMessage="1" sqref="D37:D70">
      <formula1>$C$79:$C$83</formula1>
    </dataValidation>
    <dataValidation type="decimal" operator="greaterThanOrEqual" allowBlank="1" showInputMessage="1" showErrorMessage="1" errorTitle="Travel, Subsistence and Conference Fees" error="Please enter a full numeric value in £'s only." sqref="K12:T12 T13:T70 N13:N70 P13:P70 R13:R70 L13:L70">
      <formula1>0</formula1>
    </dataValidation>
    <dataValidation type="list" allowBlank="1" showInputMessage="1" showErrorMessage="1" sqref="D12:D36">
      <formula1>$C$79:$C$84</formula1>
    </dataValidation>
    <dataValidation type="list" allowBlank="1" showInputMessage="1" showErrorMessage="1" sqref="E12:E70">
      <formula1>$D$79:$D$99</formula1>
    </dataValidation>
  </dataValidations>
  <pageMargins left="0.7" right="0.7" top="0.75" bottom="0.75" header="0.3" footer="0.3"/>
  <pageSetup paperSize="9" scale="38" orientation="portrait" r:id="rId1"/>
  <ignoredErrors>
    <ignoredError sqref="L12:L69 N12:N13 N27:T69 N14 P14 N15 P15 R15 T15 N16 P16 R16 T16 N17 P17 R17 T17 N18:N19 P18:P19 R18:R19 T18:T19 P12:P13 N20:N22 P20:P22 R14 R12:R13 R20:R22 N24:R26 T23:T26 T14 T12:T13 T20:T22 F20:I69 F18:I19 F12:I17 F70:I70 N23:P23 R23 J17:J70 N70 P70 R70 T7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126"/>
  <sheetViews>
    <sheetView showGridLines="0" topLeftCell="C4" zoomScaleNormal="100" workbookViewId="0">
      <selection activeCell="C87" sqref="C87:N95"/>
    </sheetView>
  </sheetViews>
  <sheetFormatPr defaultColWidth="0" defaultRowHeight="15" zeroHeight="1" outlineLevelRow="1" x14ac:dyDescent="0.25"/>
  <cols>
    <col min="1" max="2" width="1.7109375" customWidth="1"/>
    <col min="3" max="8" width="20.7109375" customWidth="1"/>
    <col min="9" max="9" width="13.28515625" customWidth="1"/>
    <col min="10" max="17" width="11.7109375" customWidth="1"/>
    <col min="18" max="20" width="11.7109375" style="107" customWidth="1"/>
    <col min="21" max="22" width="11.7109375" style="53" customWidth="1"/>
    <col min="23" max="24" width="1.7109375" style="53" customWidth="1"/>
    <col min="25" max="26" width="1.7109375" style="53" hidden="1" customWidth="1"/>
    <col min="27" max="16384" width="1.7109375" style="107" hidden="1"/>
  </cols>
  <sheetData>
    <row r="1" spans="1:29" ht="8.1" customHeight="1" x14ac:dyDescent="0.25"/>
    <row r="2" spans="1:29" ht="8.1" customHeight="1" thickBot="1" x14ac:dyDescent="0.3">
      <c r="B2" s="64"/>
      <c r="C2" s="64"/>
      <c r="D2" s="64"/>
      <c r="E2" s="64"/>
      <c r="F2" s="64"/>
      <c r="G2" s="64"/>
      <c r="H2" s="64"/>
      <c r="I2" s="64"/>
      <c r="J2" s="64"/>
      <c r="K2" s="64"/>
      <c r="L2" s="64"/>
      <c r="M2" s="64"/>
      <c r="N2" s="64"/>
      <c r="O2" s="64"/>
      <c r="P2" s="64"/>
      <c r="Q2" s="64"/>
      <c r="R2" s="64"/>
      <c r="S2" s="64"/>
      <c r="T2" s="64"/>
      <c r="U2" s="258"/>
      <c r="V2" s="258"/>
    </row>
    <row r="3" spans="1:29" ht="16.5" thickBot="1" x14ac:dyDescent="0.3">
      <c r="B3" s="64"/>
      <c r="C3" s="697" t="s">
        <v>78</v>
      </c>
      <c r="D3" s="698"/>
      <c r="E3" s="698"/>
      <c r="F3" s="698"/>
      <c r="G3" s="698"/>
      <c r="H3" s="698"/>
      <c r="I3" s="698"/>
      <c r="J3" s="734"/>
      <c r="K3" s="734"/>
      <c r="L3" s="734"/>
      <c r="M3" s="707"/>
      <c r="N3" s="708"/>
      <c r="O3" s="64"/>
      <c r="P3" s="64"/>
      <c r="Q3" s="64"/>
      <c r="R3" s="64"/>
      <c r="S3" s="64"/>
      <c r="T3" s="64"/>
      <c r="U3" s="258"/>
      <c r="V3" s="258"/>
    </row>
    <row r="4" spans="1:29" ht="8.1" customHeight="1" thickBot="1" x14ac:dyDescent="0.3">
      <c r="B4" s="64"/>
      <c r="C4" s="64"/>
      <c r="D4" s="64"/>
      <c r="E4" s="64"/>
      <c r="F4" s="64"/>
      <c r="G4" s="64"/>
      <c r="H4" s="64"/>
      <c r="I4" s="64"/>
      <c r="J4" s="64"/>
      <c r="K4" s="64"/>
      <c r="L4" s="64"/>
      <c r="M4" s="64"/>
      <c r="N4" s="64"/>
      <c r="O4" s="64"/>
      <c r="P4" s="64"/>
      <c r="Q4" s="64"/>
      <c r="R4" s="64"/>
      <c r="S4" s="64"/>
      <c r="T4" s="64"/>
      <c r="U4" s="258"/>
      <c r="V4" s="258"/>
    </row>
    <row r="5" spans="1:29" ht="15.75" thickBot="1" x14ac:dyDescent="0.3">
      <c r="B5" s="64"/>
      <c r="C5" s="7" t="s">
        <v>107</v>
      </c>
      <c r="D5" s="728" t="str">
        <f>IF('START - AWARD DETAILS'!$D$13="","",'START - AWARD DETAILS'!$D$13)</f>
        <v>ENHANCE: Scaling-up Care for Perinatal Depression through Technological Enhancements to the 'Thinking Healthy Programme'</v>
      </c>
      <c r="E5" s="729"/>
      <c r="F5" s="729"/>
      <c r="G5" s="729"/>
      <c r="H5" s="729"/>
      <c r="I5" s="729"/>
      <c r="J5" s="729"/>
      <c r="K5" s="729"/>
      <c r="L5" s="729"/>
      <c r="M5" s="729"/>
      <c r="N5" s="730"/>
      <c r="O5" s="64"/>
      <c r="P5" s="64"/>
      <c r="Q5" s="64"/>
      <c r="R5" s="64"/>
      <c r="S5" s="64"/>
      <c r="T5" s="64"/>
      <c r="U5" s="258"/>
      <c r="V5" s="258"/>
    </row>
    <row r="6" spans="1:29" ht="8.1" customHeight="1" thickBot="1" x14ac:dyDescent="0.3">
      <c r="B6" s="64"/>
      <c r="C6" s="64"/>
      <c r="D6" s="64"/>
      <c r="E6" s="64"/>
      <c r="F6" s="64"/>
      <c r="G6" s="64"/>
      <c r="H6" s="64"/>
      <c r="I6" s="64"/>
      <c r="J6" s="64"/>
      <c r="K6" s="64"/>
      <c r="L6" s="64"/>
      <c r="M6" s="64"/>
      <c r="N6" s="64"/>
      <c r="O6" s="64"/>
      <c r="P6" s="64"/>
      <c r="Q6" s="64"/>
      <c r="R6" s="64"/>
      <c r="S6" s="64"/>
      <c r="T6" s="64"/>
      <c r="U6" s="258"/>
      <c r="V6" s="258"/>
    </row>
    <row r="7" spans="1:29" ht="15.75" thickBot="1" x14ac:dyDescent="0.3">
      <c r="B7" s="64"/>
      <c r="C7" s="39" t="s">
        <v>0</v>
      </c>
      <c r="D7" s="755" t="str">
        <f>IF('START - AWARD DETAILS'!$D$14="","",'START - AWARD DETAILS'!$D$14)</f>
        <v>NIHR200817</v>
      </c>
      <c r="E7" s="721"/>
      <c r="F7" s="721"/>
      <c r="G7" s="721"/>
      <c r="H7" s="721"/>
      <c r="I7" s="721"/>
      <c r="J7" s="721"/>
      <c r="K7" s="721"/>
      <c r="L7" s="721"/>
      <c r="M7" s="721"/>
      <c r="N7" s="722"/>
      <c r="O7" s="64"/>
      <c r="P7" s="64"/>
      <c r="Q7" s="64"/>
      <c r="R7" s="64"/>
      <c r="S7" s="64"/>
      <c r="T7" s="64"/>
      <c r="U7" s="258"/>
      <c r="V7" s="258"/>
    </row>
    <row r="8" spans="1:29" ht="8.1" customHeight="1" thickBot="1" x14ac:dyDescent="0.3">
      <c r="B8" s="64"/>
      <c r="C8" s="52"/>
      <c r="D8" s="64"/>
      <c r="E8" s="64"/>
      <c r="F8" s="64"/>
      <c r="G8" s="64"/>
      <c r="H8" s="64"/>
      <c r="I8" s="64"/>
      <c r="J8" s="64"/>
      <c r="K8" s="64"/>
      <c r="L8" s="64"/>
      <c r="M8" s="64"/>
      <c r="N8" s="64"/>
      <c r="O8" s="64"/>
      <c r="P8" s="64"/>
      <c r="Q8" s="64"/>
      <c r="R8" s="64"/>
      <c r="S8" s="64"/>
      <c r="T8" s="64"/>
      <c r="U8" s="258"/>
      <c r="V8" s="258"/>
    </row>
    <row r="9" spans="1:29" s="66" customFormat="1" ht="396" customHeight="1" thickBot="1" x14ac:dyDescent="0.3">
      <c r="B9" s="62"/>
      <c r="C9" s="725" t="s">
        <v>506</v>
      </c>
      <c r="D9" s="726"/>
      <c r="E9" s="726"/>
      <c r="F9" s="726"/>
      <c r="G9" s="726"/>
      <c r="H9" s="726"/>
      <c r="I9" s="726"/>
      <c r="J9" s="726"/>
      <c r="K9" s="726"/>
      <c r="L9" s="726"/>
      <c r="M9" s="754"/>
      <c r="N9" s="727"/>
      <c r="O9" s="62"/>
      <c r="P9" s="62"/>
      <c r="Q9" s="62"/>
      <c r="R9" s="62"/>
      <c r="S9" s="62"/>
      <c r="T9" s="62"/>
      <c r="U9" s="353"/>
      <c r="V9" s="353"/>
      <c r="W9" s="212"/>
      <c r="X9" s="212"/>
      <c r="Y9" s="212"/>
      <c r="Z9" s="212"/>
    </row>
    <row r="10" spans="1:29" ht="8.1" customHeight="1" thickBot="1" x14ac:dyDescent="0.3">
      <c r="B10" s="64"/>
      <c r="C10" s="64"/>
      <c r="D10" s="64"/>
      <c r="E10" s="64"/>
      <c r="F10" s="64"/>
      <c r="G10" s="64"/>
      <c r="H10" s="64"/>
      <c r="I10" s="64"/>
      <c r="J10" s="64"/>
      <c r="K10" s="64"/>
      <c r="L10" s="64"/>
      <c r="M10" s="64"/>
      <c r="N10" s="64"/>
      <c r="O10" s="64"/>
      <c r="P10" s="65"/>
      <c r="Q10" s="64"/>
      <c r="R10" s="64"/>
      <c r="S10" s="64"/>
      <c r="T10" s="64"/>
      <c r="U10" s="258"/>
      <c r="V10" s="258"/>
    </row>
    <row r="11" spans="1:29" s="351" customFormat="1" ht="50.1" customHeight="1" thickBot="1" x14ac:dyDescent="0.3">
      <c r="A11" s="99"/>
      <c r="B11" s="109"/>
      <c r="C11" s="235" t="s">
        <v>61</v>
      </c>
      <c r="D11" s="9" t="s">
        <v>358</v>
      </c>
      <c r="E11" s="308" t="s">
        <v>404</v>
      </c>
      <c r="F11" s="308" t="s">
        <v>403</v>
      </c>
      <c r="G11" s="311" t="s">
        <v>409</v>
      </c>
      <c r="H11" s="312" t="s">
        <v>408</v>
      </c>
      <c r="I11" s="324" t="s">
        <v>505</v>
      </c>
      <c r="J11" s="326" t="s">
        <v>323</v>
      </c>
      <c r="K11" s="40" t="s">
        <v>11</v>
      </c>
      <c r="L11" s="102" t="s">
        <v>317</v>
      </c>
      <c r="M11" s="40" t="s">
        <v>12</v>
      </c>
      <c r="N11" s="102" t="s">
        <v>318</v>
      </c>
      <c r="O11" s="40" t="s">
        <v>13</v>
      </c>
      <c r="P11" s="102" t="s">
        <v>319</v>
      </c>
      <c r="Q11" s="40" t="s">
        <v>14</v>
      </c>
      <c r="R11" s="102" t="s">
        <v>320</v>
      </c>
      <c r="S11" s="41" t="s">
        <v>15</v>
      </c>
      <c r="T11" s="134" t="s">
        <v>321</v>
      </c>
      <c r="U11" s="313" t="s">
        <v>16</v>
      </c>
      <c r="V11" s="133" t="s">
        <v>322</v>
      </c>
      <c r="W11" s="109"/>
      <c r="X11" s="143"/>
      <c r="Y11" s="143"/>
      <c r="Z11" s="143"/>
      <c r="AA11" s="143"/>
      <c r="AB11" s="143"/>
      <c r="AC11" s="143"/>
    </row>
    <row r="12" spans="1:29" s="351" customFormat="1" ht="39" x14ac:dyDescent="0.25">
      <c r="A12" s="99"/>
      <c r="B12" s="109"/>
      <c r="C12" s="249" t="s">
        <v>574</v>
      </c>
      <c r="D12" s="693" t="s">
        <v>527</v>
      </c>
      <c r="E12" s="424" t="str">
        <f>IFERROR(VLOOKUP($D12,'START - AWARD DETAILS'!$C$21:$G$40,2,0),"")</f>
        <v>Research institute (ODA Eligible)</v>
      </c>
      <c r="F12" s="424" t="str">
        <f>IFERROR(VLOOKUP($D12,'START - AWARD DETAILS'!$C$21:$G$40,3,0),"")</f>
        <v>Pakistan</v>
      </c>
      <c r="G12" s="560" t="str">
        <f>IFERROR(VLOOKUP($D12,'START - AWARD DETAILS'!$C$21:$G$40,4,0),"")</f>
        <v>Yes</v>
      </c>
      <c r="H12" s="425" t="str">
        <f>IFERROR(VLOOKUP($D12,'START - AWARD DETAILS'!$C$21:$G$40,5,0),"")</f>
        <v>Lower Middle Income Countries and Territories</v>
      </c>
      <c r="I12" s="691">
        <v>800</v>
      </c>
      <c r="J12" s="327">
        <v>1</v>
      </c>
      <c r="K12" s="333">
        <v>1600</v>
      </c>
      <c r="L12" s="329">
        <f t="shared" ref="L12:L43" si="0">K12*$J12</f>
        <v>1600</v>
      </c>
      <c r="M12" s="333"/>
      <c r="N12" s="329">
        <f t="shared" ref="N12:N43" si="1">M12*$J12</f>
        <v>0</v>
      </c>
      <c r="O12" s="581"/>
      <c r="P12" s="329">
        <f t="shared" ref="P12:P43" si="2">O12*$J12</f>
        <v>0</v>
      </c>
      <c r="Q12" s="581"/>
      <c r="R12" s="329">
        <f t="shared" ref="R12:R43" si="3">Q12*$J12</f>
        <v>0</v>
      </c>
      <c r="S12" s="333"/>
      <c r="T12" s="329">
        <f t="shared" ref="T12:T43" si="4">S12*$J12</f>
        <v>0</v>
      </c>
      <c r="U12" s="331">
        <f t="shared" ref="U12:U43" si="5">K12+M12+O12+Q12+S12</f>
        <v>1600</v>
      </c>
      <c r="V12" s="332">
        <f>T12+R12+P12+N12+L12</f>
        <v>1600</v>
      </c>
      <c r="W12" s="109"/>
      <c r="X12" s="143"/>
      <c r="Y12" s="143"/>
      <c r="Z12" s="143"/>
      <c r="AA12" s="143"/>
      <c r="AB12" s="143"/>
      <c r="AC12" s="143"/>
    </row>
    <row r="13" spans="1:29" s="351" customFormat="1" ht="39" x14ac:dyDescent="0.25">
      <c r="A13" s="99"/>
      <c r="B13" s="109"/>
      <c r="C13" s="249" t="s">
        <v>575</v>
      </c>
      <c r="D13" s="234" t="s">
        <v>527</v>
      </c>
      <c r="E13" s="424" t="str">
        <f>IFERROR(VLOOKUP($D13,'START - AWARD DETAILS'!$C$21:$G$40,2,0),"")</f>
        <v>Research institute (ODA Eligible)</v>
      </c>
      <c r="F13" s="424" t="str">
        <f>IFERROR(VLOOKUP($D13,'START - AWARD DETAILS'!$C$21:$G$40,3,0),"")</f>
        <v>Pakistan</v>
      </c>
      <c r="G13" s="560" t="str">
        <f>IFERROR(VLOOKUP($D13,'START - AWARD DETAILS'!$C$21:$G$40,4,0),"")</f>
        <v>Yes</v>
      </c>
      <c r="H13" s="425" t="str">
        <f>IFERROR(VLOOKUP($D13,'START - AWARD DETAILS'!$C$21:$G$40,5,0),"")</f>
        <v>Lower Middle Income Countries and Territories</v>
      </c>
      <c r="I13" s="691">
        <v>1200</v>
      </c>
      <c r="J13" s="327">
        <f t="shared" ref="J13:J36" si="6">IF(E13="HEI (UK)",0.8,1)</f>
        <v>1</v>
      </c>
      <c r="K13" s="333">
        <v>1200</v>
      </c>
      <c r="L13" s="329">
        <f t="shared" si="0"/>
        <v>1200</v>
      </c>
      <c r="M13" s="333"/>
      <c r="N13" s="329">
        <f t="shared" si="1"/>
        <v>0</v>
      </c>
      <c r="O13" s="581"/>
      <c r="P13" s="329">
        <f t="shared" si="2"/>
        <v>0</v>
      </c>
      <c r="Q13" s="581"/>
      <c r="R13" s="329">
        <f t="shared" si="3"/>
        <v>0</v>
      </c>
      <c r="S13" s="333"/>
      <c r="T13" s="329">
        <f t="shared" si="4"/>
        <v>0</v>
      </c>
      <c r="U13" s="331">
        <f t="shared" si="5"/>
        <v>1200</v>
      </c>
      <c r="V13" s="332">
        <f t="shared" ref="V13:V76" si="7">T13+R13+P13+N13+L13</f>
        <v>1200</v>
      </c>
      <c r="W13" s="109"/>
      <c r="X13" s="143"/>
      <c r="Y13" s="143"/>
      <c r="Z13" s="143"/>
      <c r="AA13" s="143"/>
      <c r="AB13" s="143"/>
      <c r="AC13" s="143"/>
    </row>
    <row r="14" spans="1:29" s="351" customFormat="1" ht="77.25" x14ac:dyDescent="0.25">
      <c r="A14" s="99"/>
      <c r="B14" s="109"/>
      <c r="C14" s="249" t="s">
        <v>576</v>
      </c>
      <c r="D14" s="234" t="s">
        <v>527</v>
      </c>
      <c r="E14" s="424" t="str">
        <f>IFERROR(VLOOKUP($D14,'START - AWARD DETAILS'!$C$21:$G$40,2,0),"")</f>
        <v>Research institute (ODA Eligible)</v>
      </c>
      <c r="F14" s="424" t="str">
        <f>IFERROR(VLOOKUP($D14,'START - AWARD DETAILS'!$C$21:$G$40,3,0),"")</f>
        <v>Pakistan</v>
      </c>
      <c r="G14" s="560" t="str">
        <f>IFERROR(VLOOKUP($D14,'START - AWARD DETAILS'!$C$21:$G$40,4,0),"")</f>
        <v>Yes</v>
      </c>
      <c r="H14" s="425" t="str">
        <f>IFERROR(VLOOKUP($D14,'START - AWARD DETAILS'!$C$21:$G$40,5,0),"")</f>
        <v>Lower Middle Income Countries and Territories</v>
      </c>
      <c r="I14" s="691">
        <v>650</v>
      </c>
      <c r="J14" s="327">
        <f t="shared" si="6"/>
        <v>1</v>
      </c>
      <c r="K14" s="333">
        <f>20*650</f>
        <v>13000</v>
      </c>
      <c r="L14" s="329">
        <f t="shared" si="0"/>
        <v>13000</v>
      </c>
      <c r="M14" s="333">
        <f>650*20</f>
        <v>13000</v>
      </c>
      <c r="N14" s="329">
        <f t="shared" si="1"/>
        <v>13000</v>
      </c>
      <c r="O14" s="581"/>
      <c r="P14" s="329">
        <f t="shared" si="2"/>
        <v>0</v>
      </c>
      <c r="Q14" s="581"/>
      <c r="R14" s="329">
        <f t="shared" si="3"/>
        <v>0</v>
      </c>
      <c r="S14" s="333"/>
      <c r="T14" s="329">
        <f t="shared" si="4"/>
        <v>0</v>
      </c>
      <c r="U14" s="331">
        <f t="shared" si="5"/>
        <v>26000</v>
      </c>
      <c r="V14" s="332">
        <f t="shared" si="7"/>
        <v>26000</v>
      </c>
      <c r="W14" s="109"/>
      <c r="X14" s="143"/>
      <c r="Y14" s="143"/>
      <c r="Z14" s="143"/>
      <c r="AA14" s="143"/>
      <c r="AB14" s="143"/>
      <c r="AC14" s="143"/>
    </row>
    <row r="15" spans="1:29" s="351" customFormat="1" ht="64.5" x14ac:dyDescent="0.25">
      <c r="A15" s="99"/>
      <c r="B15" s="109"/>
      <c r="C15" s="249" t="s">
        <v>577</v>
      </c>
      <c r="D15" s="234" t="s">
        <v>527</v>
      </c>
      <c r="E15" s="424" t="str">
        <f>IFERROR(VLOOKUP($D15,'START - AWARD DETAILS'!$C$21:$G$40,2,0),"")</f>
        <v>Research institute (ODA Eligible)</v>
      </c>
      <c r="F15" s="424" t="str">
        <f>IFERROR(VLOOKUP($D15,'START - AWARD DETAILS'!$C$21:$G$40,3,0),"")</f>
        <v>Pakistan</v>
      </c>
      <c r="G15" s="560" t="str">
        <f>IFERROR(VLOOKUP($D15,'START - AWARD DETAILS'!$C$21:$G$40,4,0),"")</f>
        <v>Yes</v>
      </c>
      <c r="H15" s="425" t="str">
        <f>IFERROR(VLOOKUP($D15,'START - AWARD DETAILS'!$C$21:$G$40,5,0),"")</f>
        <v>Lower Middle Income Countries and Territories</v>
      </c>
      <c r="I15" s="691">
        <v>300</v>
      </c>
      <c r="J15" s="327">
        <f t="shared" si="6"/>
        <v>1</v>
      </c>
      <c r="K15" s="333">
        <f>300*12</f>
        <v>3600</v>
      </c>
      <c r="L15" s="329">
        <f t="shared" si="0"/>
        <v>3600</v>
      </c>
      <c r="M15" s="333">
        <f>12*300</f>
        <v>3600</v>
      </c>
      <c r="N15" s="329">
        <f t="shared" si="1"/>
        <v>3600</v>
      </c>
      <c r="O15" s="581">
        <f>12*300</f>
        <v>3600</v>
      </c>
      <c r="P15" s="329">
        <f t="shared" si="2"/>
        <v>3600</v>
      </c>
      <c r="Q15" s="581">
        <f>4*300</f>
        <v>1200</v>
      </c>
      <c r="R15" s="329">
        <f t="shared" si="3"/>
        <v>1200</v>
      </c>
      <c r="S15" s="333"/>
      <c r="T15" s="329">
        <f t="shared" si="4"/>
        <v>0</v>
      </c>
      <c r="U15" s="331">
        <f t="shared" si="5"/>
        <v>12000</v>
      </c>
      <c r="V15" s="332">
        <f t="shared" si="7"/>
        <v>12000</v>
      </c>
      <c r="W15" s="109"/>
      <c r="X15" s="143"/>
      <c r="Y15" s="143"/>
      <c r="Z15" s="143"/>
      <c r="AA15" s="143"/>
      <c r="AB15" s="143"/>
      <c r="AC15" s="143"/>
    </row>
    <row r="16" spans="1:29" s="351" customFormat="1" x14ac:dyDescent="0.25">
      <c r="A16" s="99"/>
      <c r="B16" s="109"/>
      <c r="C16" s="249" t="s">
        <v>51</v>
      </c>
      <c r="D16" s="234" t="s">
        <v>25</v>
      </c>
      <c r="E16" s="424" t="str">
        <f>IFERROR(VLOOKUP($D16,'START - AWARD DETAILS'!$C$21:$G$40,2,0),"")</f>
        <v/>
      </c>
      <c r="F16" s="424" t="str">
        <f>IFERROR(VLOOKUP($D16,'START - AWARD DETAILS'!$C$21:$G$40,3,0),"")</f>
        <v/>
      </c>
      <c r="G16" s="560" t="str">
        <f>IFERROR(VLOOKUP($D16,'START - AWARD DETAILS'!$C$21:$G$40,4,0),"")</f>
        <v/>
      </c>
      <c r="H16" s="425" t="str">
        <f>IFERROR(VLOOKUP($D16,'START - AWARD DETAILS'!$C$21:$G$40,5,0),"")</f>
        <v/>
      </c>
      <c r="I16" s="691"/>
      <c r="J16" s="327">
        <f t="shared" si="6"/>
        <v>1</v>
      </c>
      <c r="K16" s="333"/>
      <c r="L16" s="329">
        <f t="shared" si="0"/>
        <v>0</v>
      </c>
      <c r="M16" s="333"/>
      <c r="N16" s="329">
        <f t="shared" si="1"/>
        <v>0</v>
      </c>
      <c r="O16" s="581"/>
      <c r="P16" s="329">
        <f t="shared" si="2"/>
        <v>0</v>
      </c>
      <c r="Q16" s="581"/>
      <c r="R16" s="329">
        <f t="shared" si="3"/>
        <v>0</v>
      </c>
      <c r="S16" s="333"/>
      <c r="T16" s="329">
        <f t="shared" si="4"/>
        <v>0</v>
      </c>
      <c r="U16" s="331">
        <f t="shared" si="5"/>
        <v>0</v>
      </c>
      <c r="V16" s="332">
        <f t="shared" si="7"/>
        <v>0</v>
      </c>
      <c r="W16" s="109"/>
      <c r="X16" s="143"/>
      <c r="Y16" s="143"/>
      <c r="Z16" s="143"/>
      <c r="AA16" s="143"/>
      <c r="AB16" s="143"/>
      <c r="AC16" s="143"/>
    </row>
    <row r="17" spans="1:29" s="351" customFormat="1" x14ac:dyDescent="0.25">
      <c r="A17" s="99"/>
      <c r="B17" s="109"/>
      <c r="C17" s="249" t="s">
        <v>51</v>
      </c>
      <c r="D17" s="234" t="s">
        <v>25</v>
      </c>
      <c r="E17" s="424" t="str">
        <f>IFERROR(VLOOKUP($D17,'START - AWARD DETAILS'!$C$21:$G$40,2,0),"")</f>
        <v/>
      </c>
      <c r="F17" s="424" t="str">
        <f>IFERROR(VLOOKUP($D17,'START - AWARD DETAILS'!$C$21:$G$40,3,0),"")</f>
        <v/>
      </c>
      <c r="G17" s="560" t="str">
        <f>IFERROR(VLOOKUP($D17,'START - AWARD DETAILS'!$C$21:$G$40,4,0),"")</f>
        <v/>
      </c>
      <c r="H17" s="425" t="str">
        <f>IFERROR(VLOOKUP($D17,'START - AWARD DETAILS'!$C$21:$G$40,5,0),"")</f>
        <v/>
      </c>
      <c r="I17" s="691"/>
      <c r="J17" s="327">
        <f t="shared" si="6"/>
        <v>1</v>
      </c>
      <c r="K17" s="328"/>
      <c r="L17" s="329">
        <f t="shared" si="0"/>
        <v>0</v>
      </c>
      <c r="M17" s="328"/>
      <c r="N17" s="329">
        <f t="shared" si="1"/>
        <v>0</v>
      </c>
      <c r="O17" s="328"/>
      <c r="P17" s="329">
        <f t="shared" si="2"/>
        <v>0</v>
      </c>
      <c r="Q17" s="328"/>
      <c r="R17" s="329">
        <f t="shared" si="3"/>
        <v>0</v>
      </c>
      <c r="S17" s="330"/>
      <c r="T17" s="329">
        <f t="shared" si="4"/>
        <v>0</v>
      </c>
      <c r="U17" s="331">
        <f t="shared" si="5"/>
        <v>0</v>
      </c>
      <c r="V17" s="332">
        <f t="shared" si="7"/>
        <v>0</v>
      </c>
      <c r="W17" s="109"/>
      <c r="X17" s="143"/>
      <c r="Y17" s="143"/>
      <c r="Z17" s="143"/>
      <c r="AA17" s="143"/>
      <c r="AB17" s="143"/>
      <c r="AC17" s="143"/>
    </row>
    <row r="18" spans="1:29" s="351" customFormat="1" x14ac:dyDescent="0.25">
      <c r="A18" s="99"/>
      <c r="B18" s="109"/>
      <c r="C18" s="194" t="s">
        <v>51</v>
      </c>
      <c r="D18" s="234" t="s">
        <v>25</v>
      </c>
      <c r="E18" s="424" t="str">
        <f>IFERROR(VLOOKUP($D18,'START - AWARD DETAILS'!$C$21:$G$40,2,0),"")</f>
        <v/>
      </c>
      <c r="F18" s="424" t="str">
        <f>IFERROR(VLOOKUP($D18,'START - AWARD DETAILS'!$C$21:$G$40,3,0),"")</f>
        <v/>
      </c>
      <c r="G18" s="560" t="str">
        <f>IFERROR(VLOOKUP($D18,'START - AWARD DETAILS'!$C$21:$G$40,4,0),"")</f>
        <v/>
      </c>
      <c r="H18" s="425" t="str">
        <f>IFERROR(VLOOKUP($D18,'START - AWARD DETAILS'!$C$21:$G$40,5,0),"")</f>
        <v/>
      </c>
      <c r="I18" s="691"/>
      <c r="J18" s="327">
        <f t="shared" si="6"/>
        <v>1</v>
      </c>
      <c r="K18" s="328"/>
      <c r="L18" s="329">
        <f t="shared" si="0"/>
        <v>0</v>
      </c>
      <c r="M18" s="328"/>
      <c r="N18" s="329">
        <f t="shared" si="1"/>
        <v>0</v>
      </c>
      <c r="O18" s="328"/>
      <c r="P18" s="329">
        <f t="shared" si="2"/>
        <v>0</v>
      </c>
      <c r="Q18" s="328"/>
      <c r="R18" s="329">
        <f t="shared" si="3"/>
        <v>0</v>
      </c>
      <c r="S18" s="330"/>
      <c r="T18" s="329">
        <f t="shared" si="4"/>
        <v>0</v>
      </c>
      <c r="U18" s="331">
        <f t="shared" si="5"/>
        <v>0</v>
      </c>
      <c r="V18" s="332">
        <f t="shared" si="7"/>
        <v>0</v>
      </c>
      <c r="W18" s="109"/>
      <c r="X18" s="143"/>
      <c r="Y18" s="143"/>
      <c r="Z18" s="143"/>
      <c r="AA18" s="143"/>
      <c r="AB18" s="143"/>
      <c r="AC18" s="143"/>
    </row>
    <row r="19" spans="1:29" s="351" customFormat="1" x14ac:dyDescent="0.25">
      <c r="A19" s="99"/>
      <c r="B19" s="109"/>
      <c r="C19" s="194" t="s">
        <v>51</v>
      </c>
      <c r="D19" s="234" t="s">
        <v>25</v>
      </c>
      <c r="E19" s="424" t="str">
        <f>IFERROR(VLOOKUP($D19,'START - AWARD DETAILS'!$C$21:$G$40,2,0),"")</f>
        <v/>
      </c>
      <c r="F19" s="424" t="str">
        <f>IFERROR(VLOOKUP($D19,'START - AWARD DETAILS'!$C$21:$G$40,3,0),"")</f>
        <v/>
      </c>
      <c r="G19" s="560" t="str">
        <f>IFERROR(VLOOKUP($D19,'START - AWARD DETAILS'!$C$21:$G$40,4,0),"")</f>
        <v/>
      </c>
      <c r="H19" s="425" t="str">
        <f>IFERROR(VLOOKUP($D19,'START - AWARD DETAILS'!$C$21:$G$40,5,0),"")</f>
        <v/>
      </c>
      <c r="I19" s="691"/>
      <c r="J19" s="327">
        <f t="shared" si="6"/>
        <v>1</v>
      </c>
      <c r="K19" s="328"/>
      <c r="L19" s="329">
        <f t="shared" si="0"/>
        <v>0</v>
      </c>
      <c r="M19" s="328"/>
      <c r="N19" s="329">
        <f t="shared" si="1"/>
        <v>0</v>
      </c>
      <c r="O19" s="328"/>
      <c r="P19" s="329">
        <f t="shared" si="2"/>
        <v>0</v>
      </c>
      <c r="Q19" s="328"/>
      <c r="R19" s="329">
        <f t="shared" si="3"/>
        <v>0</v>
      </c>
      <c r="S19" s="330"/>
      <c r="T19" s="329">
        <f t="shared" si="4"/>
        <v>0</v>
      </c>
      <c r="U19" s="331">
        <f t="shared" si="5"/>
        <v>0</v>
      </c>
      <c r="V19" s="332">
        <f t="shared" si="7"/>
        <v>0</v>
      </c>
      <c r="W19" s="109"/>
      <c r="X19" s="143"/>
      <c r="Y19" s="143"/>
      <c r="Z19" s="143"/>
      <c r="AA19" s="143"/>
      <c r="AB19" s="143"/>
      <c r="AC19" s="143"/>
    </row>
    <row r="20" spans="1:29" s="351" customFormat="1" x14ac:dyDescent="0.25">
      <c r="A20" s="99"/>
      <c r="B20" s="109"/>
      <c r="C20" s="194" t="s">
        <v>51</v>
      </c>
      <c r="D20" s="234" t="s">
        <v>25</v>
      </c>
      <c r="E20" s="424" t="str">
        <f>IFERROR(VLOOKUP($D20,'START - AWARD DETAILS'!$C$21:$G$40,2,0),"")</f>
        <v/>
      </c>
      <c r="F20" s="424" t="str">
        <f>IFERROR(VLOOKUP($D20,'START - AWARD DETAILS'!$C$21:$G$40,3,0),"")</f>
        <v/>
      </c>
      <c r="G20" s="560" t="str">
        <f>IFERROR(VLOOKUP($D20,'START - AWARD DETAILS'!$C$21:$G$40,4,0),"")</f>
        <v/>
      </c>
      <c r="H20" s="425" t="str">
        <f>IFERROR(VLOOKUP($D20,'START - AWARD DETAILS'!$C$21:$G$40,5,0),"")</f>
        <v/>
      </c>
      <c r="I20" s="691"/>
      <c r="J20" s="327">
        <f t="shared" si="6"/>
        <v>1</v>
      </c>
      <c r="K20" s="328"/>
      <c r="L20" s="329">
        <f t="shared" si="0"/>
        <v>0</v>
      </c>
      <c r="M20" s="328"/>
      <c r="N20" s="329">
        <f t="shared" si="1"/>
        <v>0</v>
      </c>
      <c r="O20" s="328"/>
      <c r="P20" s="329">
        <f t="shared" si="2"/>
        <v>0</v>
      </c>
      <c r="Q20" s="328"/>
      <c r="R20" s="329">
        <f t="shared" si="3"/>
        <v>0</v>
      </c>
      <c r="S20" s="330"/>
      <c r="T20" s="329">
        <f t="shared" si="4"/>
        <v>0</v>
      </c>
      <c r="U20" s="331">
        <f t="shared" si="5"/>
        <v>0</v>
      </c>
      <c r="V20" s="332">
        <f t="shared" si="7"/>
        <v>0</v>
      </c>
      <c r="W20" s="109"/>
      <c r="X20" s="143"/>
      <c r="Y20" s="143"/>
      <c r="Z20" s="143"/>
      <c r="AA20" s="143"/>
      <c r="AB20" s="143"/>
      <c r="AC20" s="143"/>
    </row>
    <row r="21" spans="1:29" s="351" customFormat="1" x14ac:dyDescent="0.25">
      <c r="A21" s="99"/>
      <c r="B21" s="109"/>
      <c r="C21" s="194" t="s">
        <v>51</v>
      </c>
      <c r="D21" s="234" t="s">
        <v>25</v>
      </c>
      <c r="E21" s="424" t="str">
        <f>IFERROR(VLOOKUP($D21,'START - AWARD DETAILS'!$C$21:$G$40,2,0),"")</f>
        <v/>
      </c>
      <c r="F21" s="424" t="str">
        <f>IFERROR(VLOOKUP($D21,'START - AWARD DETAILS'!$C$21:$G$40,3,0),"")</f>
        <v/>
      </c>
      <c r="G21" s="560" t="str">
        <f>IFERROR(VLOOKUP($D21,'START - AWARD DETAILS'!$C$21:$G$40,4,0),"")</f>
        <v/>
      </c>
      <c r="H21" s="425" t="str">
        <f>IFERROR(VLOOKUP($D21,'START - AWARD DETAILS'!$C$21:$G$40,5,0),"")</f>
        <v/>
      </c>
      <c r="I21" s="691"/>
      <c r="J21" s="327">
        <f t="shared" si="6"/>
        <v>1</v>
      </c>
      <c r="K21" s="328"/>
      <c r="L21" s="329">
        <f t="shared" si="0"/>
        <v>0</v>
      </c>
      <c r="M21" s="328"/>
      <c r="N21" s="329">
        <f t="shared" si="1"/>
        <v>0</v>
      </c>
      <c r="O21" s="328"/>
      <c r="P21" s="329">
        <f t="shared" si="2"/>
        <v>0</v>
      </c>
      <c r="Q21" s="328"/>
      <c r="R21" s="329">
        <f t="shared" si="3"/>
        <v>0</v>
      </c>
      <c r="S21" s="330"/>
      <c r="T21" s="329">
        <f t="shared" si="4"/>
        <v>0</v>
      </c>
      <c r="U21" s="331">
        <f t="shared" si="5"/>
        <v>0</v>
      </c>
      <c r="V21" s="332">
        <f t="shared" si="7"/>
        <v>0</v>
      </c>
      <c r="W21" s="109"/>
      <c r="X21" s="143"/>
      <c r="Y21" s="143"/>
      <c r="Z21" s="143"/>
      <c r="AA21" s="143"/>
      <c r="AB21" s="143"/>
      <c r="AC21" s="143"/>
    </row>
    <row r="22" spans="1:29" s="351" customFormat="1" x14ac:dyDescent="0.25">
      <c r="A22" s="99"/>
      <c r="B22" s="109"/>
      <c r="C22" s="194" t="s">
        <v>51</v>
      </c>
      <c r="D22" s="234" t="s">
        <v>25</v>
      </c>
      <c r="E22" s="424" t="str">
        <f>IFERROR(VLOOKUP($D22,'START - AWARD DETAILS'!$C$21:$G$40,2,0),"")</f>
        <v/>
      </c>
      <c r="F22" s="424" t="str">
        <f>IFERROR(VLOOKUP($D22,'START - AWARD DETAILS'!$C$21:$G$40,3,0),"")</f>
        <v/>
      </c>
      <c r="G22" s="560" t="str">
        <f>IFERROR(VLOOKUP($D22,'START - AWARD DETAILS'!$C$21:$G$40,4,0),"")</f>
        <v/>
      </c>
      <c r="H22" s="425" t="str">
        <f>IFERROR(VLOOKUP($D22,'START - AWARD DETAILS'!$C$21:$G$40,5,0),"")</f>
        <v/>
      </c>
      <c r="I22" s="691"/>
      <c r="J22" s="327">
        <f t="shared" si="6"/>
        <v>1</v>
      </c>
      <c r="K22" s="328"/>
      <c r="L22" s="329">
        <f t="shared" si="0"/>
        <v>0</v>
      </c>
      <c r="M22" s="328"/>
      <c r="N22" s="329">
        <f t="shared" si="1"/>
        <v>0</v>
      </c>
      <c r="O22" s="328"/>
      <c r="P22" s="329">
        <f t="shared" si="2"/>
        <v>0</v>
      </c>
      <c r="Q22" s="328"/>
      <c r="R22" s="329">
        <f t="shared" si="3"/>
        <v>0</v>
      </c>
      <c r="S22" s="330"/>
      <c r="T22" s="329">
        <f t="shared" si="4"/>
        <v>0</v>
      </c>
      <c r="U22" s="331">
        <f t="shared" si="5"/>
        <v>0</v>
      </c>
      <c r="V22" s="332">
        <f t="shared" si="7"/>
        <v>0</v>
      </c>
      <c r="W22" s="109"/>
      <c r="X22" s="143"/>
      <c r="Y22" s="143"/>
      <c r="Z22" s="143"/>
      <c r="AA22" s="143"/>
      <c r="AB22" s="143"/>
      <c r="AC22" s="143"/>
    </row>
    <row r="23" spans="1:29" s="351" customFormat="1" x14ac:dyDescent="0.25">
      <c r="A23" s="99"/>
      <c r="B23" s="109"/>
      <c r="C23" s="194" t="s">
        <v>51</v>
      </c>
      <c r="D23" s="234" t="s">
        <v>25</v>
      </c>
      <c r="E23" s="424" t="str">
        <f>IFERROR(VLOOKUP($D23,'START - AWARD DETAILS'!$C$21:$G$40,2,0),"")</f>
        <v/>
      </c>
      <c r="F23" s="424" t="str">
        <f>IFERROR(VLOOKUP($D23,'START - AWARD DETAILS'!$C$21:$G$40,3,0),"")</f>
        <v/>
      </c>
      <c r="G23" s="560" t="str">
        <f>IFERROR(VLOOKUP($D23,'START - AWARD DETAILS'!$C$21:$G$40,4,0),"")</f>
        <v/>
      </c>
      <c r="H23" s="425" t="str">
        <f>IFERROR(VLOOKUP($D23,'START - AWARD DETAILS'!$C$21:$G$40,5,0),"")</f>
        <v/>
      </c>
      <c r="I23" s="691"/>
      <c r="J23" s="327">
        <f t="shared" si="6"/>
        <v>1</v>
      </c>
      <c r="K23" s="328"/>
      <c r="L23" s="329">
        <f t="shared" si="0"/>
        <v>0</v>
      </c>
      <c r="M23" s="328"/>
      <c r="N23" s="329">
        <f t="shared" si="1"/>
        <v>0</v>
      </c>
      <c r="O23" s="328"/>
      <c r="P23" s="329">
        <f t="shared" si="2"/>
        <v>0</v>
      </c>
      <c r="Q23" s="328"/>
      <c r="R23" s="329">
        <f t="shared" si="3"/>
        <v>0</v>
      </c>
      <c r="S23" s="330"/>
      <c r="T23" s="329">
        <f t="shared" si="4"/>
        <v>0</v>
      </c>
      <c r="U23" s="331">
        <f t="shared" si="5"/>
        <v>0</v>
      </c>
      <c r="V23" s="332">
        <f t="shared" si="7"/>
        <v>0</v>
      </c>
      <c r="W23" s="109"/>
      <c r="X23" s="143"/>
      <c r="Y23" s="143"/>
      <c r="Z23" s="143"/>
      <c r="AA23" s="143"/>
      <c r="AB23" s="143"/>
      <c r="AC23" s="143"/>
    </row>
    <row r="24" spans="1:29" s="351" customFormat="1" x14ac:dyDescent="0.25">
      <c r="A24" s="99"/>
      <c r="B24" s="109"/>
      <c r="C24" s="194" t="s">
        <v>51</v>
      </c>
      <c r="D24" s="234" t="s">
        <v>25</v>
      </c>
      <c r="E24" s="424" t="str">
        <f>IFERROR(VLOOKUP($D24,'START - AWARD DETAILS'!$C$21:$G$40,2,0),"")</f>
        <v/>
      </c>
      <c r="F24" s="424" t="str">
        <f>IFERROR(VLOOKUP($D24,'START - AWARD DETAILS'!$C$21:$G$40,3,0),"")</f>
        <v/>
      </c>
      <c r="G24" s="560" t="str">
        <f>IFERROR(VLOOKUP($D24,'START - AWARD DETAILS'!$C$21:$G$40,4,0),"")</f>
        <v/>
      </c>
      <c r="H24" s="425" t="str">
        <f>IFERROR(VLOOKUP($D24,'START - AWARD DETAILS'!$C$21:$G$40,5,0),"")</f>
        <v/>
      </c>
      <c r="I24" s="691"/>
      <c r="J24" s="327">
        <f t="shared" si="6"/>
        <v>1</v>
      </c>
      <c r="K24" s="328"/>
      <c r="L24" s="329">
        <f t="shared" si="0"/>
        <v>0</v>
      </c>
      <c r="M24" s="328"/>
      <c r="N24" s="329">
        <f t="shared" si="1"/>
        <v>0</v>
      </c>
      <c r="O24" s="328"/>
      <c r="P24" s="329">
        <f t="shared" si="2"/>
        <v>0</v>
      </c>
      <c r="Q24" s="328"/>
      <c r="R24" s="329">
        <f t="shared" si="3"/>
        <v>0</v>
      </c>
      <c r="S24" s="330"/>
      <c r="T24" s="329">
        <f t="shared" si="4"/>
        <v>0</v>
      </c>
      <c r="U24" s="331">
        <f t="shared" si="5"/>
        <v>0</v>
      </c>
      <c r="V24" s="332">
        <f t="shared" si="7"/>
        <v>0</v>
      </c>
      <c r="W24" s="109"/>
      <c r="X24" s="143"/>
      <c r="Y24" s="143"/>
      <c r="Z24" s="143"/>
      <c r="AA24" s="143"/>
      <c r="AB24" s="143"/>
      <c r="AC24" s="143"/>
    </row>
    <row r="25" spans="1:29" s="351" customFormat="1" x14ac:dyDescent="0.25">
      <c r="A25" s="99"/>
      <c r="B25" s="109"/>
      <c r="C25" s="194" t="s">
        <v>51</v>
      </c>
      <c r="D25" s="234" t="s">
        <v>25</v>
      </c>
      <c r="E25" s="424" t="str">
        <f>IFERROR(VLOOKUP($D25,'START - AWARD DETAILS'!$C$21:$G$40,2,0),"")</f>
        <v/>
      </c>
      <c r="F25" s="424" t="str">
        <f>IFERROR(VLOOKUP($D25,'START - AWARD DETAILS'!$C$21:$G$40,3,0),"")</f>
        <v/>
      </c>
      <c r="G25" s="560" t="str">
        <f>IFERROR(VLOOKUP($D25,'START - AWARD DETAILS'!$C$21:$G$40,4,0),"")</f>
        <v/>
      </c>
      <c r="H25" s="425" t="str">
        <f>IFERROR(VLOOKUP($D25,'START - AWARD DETAILS'!$C$21:$G$40,5,0),"")</f>
        <v/>
      </c>
      <c r="I25" s="691"/>
      <c r="J25" s="327">
        <f t="shared" si="6"/>
        <v>1</v>
      </c>
      <c r="K25" s="328"/>
      <c r="L25" s="329">
        <f t="shared" si="0"/>
        <v>0</v>
      </c>
      <c r="M25" s="328"/>
      <c r="N25" s="329">
        <f t="shared" si="1"/>
        <v>0</v>
      </c>
      <c r="O25" s="328"/>
      <c r="P25" s="329">
        <f t="shared" si="2"/>
        <v>0</v>
      </c>
      <c r="Q25" s="328"/>
      <c r="R25" s="329">
        <f t="shared" si="3"/>
        <v>0</v>
      </c>
      <c r="S25" s="330"/>
      <c r="T25" s="329">
        <f t="shared" si="4"/>
        <v>0</v>
      </c>
      <c r="U25" s="331">
        <f t="shared" si="5"/>
        <v>0</v>
      </c>
      <c r="V25" s="332">
        <f t="shared" si="7"/>
        <v>0</v>
      </c>
      <c r="W25" s="109"/>
      <c r="X25" s="143"/>
      <c r="Y25" s="143"/>
      <c r="Z25" s="143"/>
      <c r="AA25" s="143"/>
      <c r="AB25" s="143"/>
      <c r="AC25" s="143"/>
    </row>
    <row r="26" spans="1:29" s="351" customFormat="1" x14ac:dyDescent="0.25">
      <c r="A26" s="99"/>
      <c r="B26" s="109"/>
      <c r="C26" s="194" t="s">
        <v>51</v>
      </c>
      <c r="D26" s="234" t="s">
        <v>25</v>
      </c>
      <c r="E26" s="424" t="str">
        <f>IFERROR(VLOOKUP($D26,'START - AWARD DETAILS'!$C$21:$G$40,2,0),"")</f>
        <v/>
      </c>
      <c r="F26" s="424" t="str">
        <f>IFERROR(VLOOKUP($D26,'START - AWARD DETAILS'!$C$21:$G$40,3,0),"")</f>
        <v/>
      </c>
      <c r="G26" s="560" t="str">
        <f>IFERROR(VLOOKUP($D26,'START - AWARD DETAILS'!$C$21:$G$40,4,0),"")</f>
        <v/>
      </c>
      <c r="H26" s="425" t="str">
        <f>IFERROR(VLOOKUP($D26,'START - AWARD DETAILS'!$C$21:$G$40,5,0),"")</f>
        <v/>
      </c>
      <c r="I26" s="691"/>
      <c r="J26" s="327">
        <f t="shared" si="6"/>
        <v>1</v>
      </c>
      <c r="K26" s="328"/>
      <c r="L26" s="329">
        <f t="shared" si="0"/>
        <v>0</v>
      </c>
      <c r="M26" s="328"/>
      <c r="N26" s="329">
        <f t="shared" si="1"/>
        <v>0</v>
      </c>
      <c r="O26" s="328"/>
      <c r="P26" s="329">
        <f t="shared" si="2"/>
        <v>0</v>
      </c>
      <c r="Q26" s="328"/>
      <c r="R26" s="329">
        <f t="shared" si="3"/>
        <v>0</v>
      </c>
      <c r="S26" s="330"/>
      <c r="T26" s="329">
        <f t="shared" si="4"/>
        <v>0</v>
      </c>
      <c r="U26" s="331">
        <f t="shared" si="5"/>
        <v>0</v>
      </c>
      <c r="V26" s="332">
        <f t="shared" si="7"/>
        <v>0</v>
      </c>
      <c r="W26" s="109"/>
      <c r="X26" s="143"/>
      <c r="Y26" s="143"/>
      <c r="Z26" s="143"/>
      <c r="AA26" s="143"/>
      <c r="AB26" s="143"/>
      <c r="AC26" s="143"/>
    </row>
    <row r="27" spans="1:29" s="351" customFormat="1" x14ac:dyDescent="0.25">
      <c r="A27" s="99"/>
      <c r="B27" s="109"/>
      <c r="C27" s="194" t="s">
        <v>51</v>
      </c>
      <c r="D27" s="234" t="s">
        <v>25</v>
      </c>
      <c r="E27" s="424" t="str">
        <f>IFERROR(VLOOKUP($D27,'START - AWARD DETAILS'!$C$21:$G$40,2,0),"")</f>
        <v/>
      </c>
      <c r="F27" s="424" t="str">
        <f>IFERROR(VLOOKUP($D27,'START - AWARD DETAILS'!$C$21:$G$40,3,0),"")</f>
        <v/>
      </c>
      <c r="G27" s="560" t="str">
        <f>IFERROR(VLOOKUP($D27,'START - AWARD DETAILS'!$C$21:$G$40,4,0),"")</f>
        <v/>
      </c>
      <c r="H27" s="425" t="str">
        <f>IFERROR(VLOOKUP($D27,'START - AWARD DETAILS'!$C$21:$G$40,5,0),"")</f>
        <v/>
      </c>
      <c r="I27" s="691"/>
      <c r="J27" s="327">
        <f t="shared" si="6"/>
        <v>1</v>
      </c>
      <c r="K27" s="328"/>
      <c r="L27" s="329">
        <f t="shared" si="0"/>
        <v>0</v>
      </c>
      <c r="M27" s="328"/>
      <c r="N27" s="329">
        <f t="shared" si="1"/>
        <v>0</v>
      </c>
      <c r="O27" s="328"/>
      <c r="P27" s="329">
        <f t="shared" si="2"/>
        <v>0</v>
      </c>
      <c r="Q27" s="328"/>
      <c r="R27" s="329">
        <f t="shared" si="3"/>
        <v>0</v>
      </c>
      <c r="S27" s="330"/>
      <c r="T27" s="329">
        <f t="shared" si="4"/>
        <v>0</v>
      </c>
      <c r="U27" s="331">
        <f t="shared" si="5"/>
        <v>0</v>
      </c>
      <c r="V27" s="332">
        <f t="shared" si="7"/>
        <v>0</v>
      </c>
      <c r="W27" s="109"/>
      <c r="X27" s="143"/>
      <c r="Y27" s="143"/>
      <c r="Z27" s="143"/>
      <c r="AA27" s="143"/>
      <c r="AB27" s="143"/>
      <c r="AC27" s="143"/>
    </row>
    <row r="28" spans="1:29" s="351" customFormat="1" x14ac:dyDescent="0.25">
      <c r="A28" s="99"/>
      <c r="B28" s="109"/>
      <c r="C28" s="194" t="s">
        <v>51</v>
      </c>
      <c r="D28" s="234" t="s">
        <v>25</v>
      </c>
      <c r="E28" s="424" t="str">
        <f>IFERROR(VLOOKUP($D28,'START - AWARD DETAILS'!$C$21:$G$40,2,0),"")</f>
        <v/>
      </c>
      <c r="F28" s="424" t="str">
        <f>IFERROR(VLOOKUP($D28,'START - AWARD DETAILS'!$C$21:$G$40,3,0),"")</f>
        <v/>
      </c>
      <c r="G28" s="560" t="str">
        <f>IFERROR(VLOOKUP($D28,'START - AWARD DETAILS'!$C$21:$G$40,4,0),"")</f>
        <v/>
      </c>
      <c r="H28" s="425" t="str">
        <f>IFERROR(VLOOKUP($D28,'START - AWARD DETAILS'!$C$21:$G$40,5,0),"")</f>
        <v/>
      </c>
      <c r="I28" s="691"/>
      <c r="J28" s="327">
        <f t="shared" si="6"/>
        <v>1</v>
      </c>
      <c r="K28" s="328"/>
      <c r="L28" s="329">
        <f t="shared" si="0"/>
        <v>0</v>
      </c>
      <c r="M28" s="328"/>
      <c r="N28" s="329">
        <f t="shared" si="1"/>
        <v>0</v>
      </c>
      <c r="O28" s="328"/>
      <c r="P28" s="329">
        <f t="shared" si="2"/>
        <v>0</v>
      </c>
      <c r="Q28" s="328"/>
      <c r="R28" s="329">
        <f t="shared" si="3"/>
        <v>0</v>
      </c>
      <c r="S28" s="330"/>
      <c r="T28" s="329">
        <f t="shared" si="4"/>
        <v>0</v>
      </c>
      <c r="U28" s="331">
        <f t="shared" si="5"/>
        <v>0</v>
      </c>
      <c r="V28" s="332">
        <f t="shared" si="7"/>
        <v>0</v>
      </c>
      <c r="W28" s="109"/>
      <c r="X28" s="143"/>
      <c r="Y28" s="143"/>
      <c r="Z28" s="143"/>
      <c r="AA28" s="143"/>
      <c r="AB28" s="143"/>
      <c r="AC28" s="143"/>
    </row>
    <row r="29" spans="1:29" s="351" customFormat="1" x14ac:dyDescent="0.25">
      <c r="A29" s="99"/>
      <c r="B29" s="109"/>
      <c r="C29" s="194" t="s">
        <v>51</v>
      </c>
      <c r="D29" s="234" t="s">
        <v>25</v>
      </c>
      <c r="E29" s="424" t="str">
        <f>IFERROR(VLOOKUP($D29,'START - AWARD DETAILS'!$C$21:$G$40,2,0),"")</f>
        <v/>
      </c>
      <c r="F29" s="424" t="str">
        <f>IFERROR(VLOOKUP($D29,'START - AWARD DETAILS'!$C$21:$G$40,3,0),"")</f>
        <v/>
      </c>
      <c r="G29" s="560" t="str">
        <f>IFERROR(VLOOKUP($D29,'START - AWARD DETAILS'!$C$21:$G$40,4,0),"")</f>
        <v/>
      </c>
      <c r="H29" s="425" t="str">
        <f>IFERROR(VLOOKUP($D29,'START - AWARD DETAILS'!$C$21:$G$40,5,0),"")</f>
        <v/>
      </c>
      <c r="I29" s="691"/>
      <c r="J29" s="327">
        <f t="shared" si="6"/>
        <v>1</v>
      </c>
      <c r="K29" s="328"/>
      <c r="L29" s="329">
        <f t="shared" si="0"/>
        <v>0</v>
      </c>
      <c r="M29" s="328"/>
      <c r="N29" s="329">
        <f t="shared" si="1"/>
        <v>0</v>
      </c>
      <c r="O29" s="328"/>
      <c r="P29" s="329">
        <f t="shared" si="2"/>
        <v>0</v>
      </c>
      <c r="Q29" s="328"/>
      <c r="R29" s="329">
        <f t="shared" si="3"/>
        <v>0</v>
      </c>
      <c r="S29" s="330"/>
      <c r="T29" s="329">
        <f t="shared" si="4"/>
        <v>0</v>
      </c>
      <c r="U29" s="331">
        <f t="shared" si="5"/>
        <v>0</v>
      </c>
      <c r="V29" s="332">
        <f t="shared" si="7"/>
        <v>0</v>
      </c>
      <c r="W29" s="109"/>
      <c r="X29" s="143"/>
      <c r="Y29" s="143"/>
      <c r="Z29" s="143"/>
      <c r="AA29" s="143"/>
      <c r="AB29" s="143"/>
      <c r="AC29" s="143"/>
    </row>
    <row r="30" spans="1:29" s="351" customFormat="1" x14ac:dyDescent="0.25">
      <c r="A30" s="99"/>
      <c r="B30" s="109"/>
      <c r="C30" s="194" t="s">
        <v>51</v>
      </c>
      <c r="D30" s="234" t="s">
        <v>25</v>
      </c>
      <c r="E30" s="424" t="str">
        <f>IFERROR(VLOOKUP($D30,'START - AWARD DETAILS'!$C$21:$G$40,2,0),"")</f>
        <v/>
      </c>
      <c r="F30" s="424" t="str">
        <f>IFERROR(VLOOKUP($D30,'START - AWARD DETAILS'!$C$21:$G$40,3,0),"")</f>
        <v/>
      </c>
      <c r="G30" s="560" t="str">
        <f>IFERROR(VLOOKUP($D30,'START - AWARD DETAILS'!$C$21:$G$40,4,0),"")</f>
        <v/>
      </c>
      <c r="H30" s="425" t="str">
        <f>IFERROR(VLOOKUP($D30,'START - AWARD DETAILS'!$C$21:$G$40,5,0),"")</f>
        <v/>
      </c>
      <c r="I30" s="691"/>
      <c r="J30" s="327">
        <f t="shared" si="6"/>
        <v>1</v>
      </c>
      <c r="K30" s="328"/>
      <c r="L30" s="329">
        <f t="shared" si="0"/>
        <v>0</v>
      </c>
      <c r="M30" s="328"/>
      <c r="N30" s="329">
        <f t="shared" si="1"/>
        <v>0</v>
      </c>
      <c r="O30" s="328"/>
      <c r="P30" s="329">
        <f t="shared" si="2"/>
        <v>0</v>
      </c>
      <c r="Q30" s="328"/>
      <c r="R30" s="329">
        <f t="shared" si="3"/>
        <v>0</v>
      </c>
      <c r="S30" s="330"/>
      <c r="T30" s="329">
        <f t="shared" si="4"/>
        <v>0</v>
      </c>
      <c r="U30" s="331">
        <f t="shared" si="5"/>
        <v>0</v>
      </c>
      <c r="V30" s="332">
        <f t="shared" si="7"/>
        <v>0</v>
      </c>
      <c r="W30" s="109"/>
      <c r="X30" s="143"/>
      <c r="Y30" s="143"/>
      <c r="Z30" s="143"/>
      <c r="AA30" s="143"/>
      <c r="AB30" s="143"/>
      <c r="AC30" s="143"/>
    </row>
    <row r="31" spans="1:29" s="351" customFormat="1" x14ac:dyDescent="0.25">
      <c r="A31" s="99"/>
      <c r="B31" s="109"/>
      <c r="C31" s="194" t="s">
        <v>51</v>
      </c>
      <c r="D31" s="234" t="s">
        <v>25</v>
      </c>
      <c r="E31" s="424" t="str">
        <f>IFERROR(VLOOKUP($D31,'START - AWARD DETAILS'!$C$21:$G$40,2,0),"")</f>
        <v/>
      </c>
      <c r="F31" s="424" t="str">
        <f>IFERROR(VLOOKUP($D31,'START - AWARD DETAILS'!$C$21:$G$40,3,0),"")</f>
        <v/>
      </c>
      <c r="G31" s="560" t="str">
        <f>IFERROR(VLOOKUP($D31,'START - AWARD DETAILS'!$C$21:$G$40,4,0),"")</f>
        <v/>
      </c>
      <c r="H31" s="425" t="str">
        <f>IFERROR(VLOOKUP($D31,'START - AWARD DETAILS'!$C$21:$G$40,5,0),"")</f>
        <v/>
      </c>
      <c r="I31" s="691"/>
      <c r="J31" s="327">
        <f t="shared" si="6"/>
        <v>1</v>
      </c>
      <c r="K31" s="328"/>
      <c r="L31" s="329">
        <f t="shared" si="0"/>
        <v>0</v>
      </c>
      <c r="M31" s="328"/>
      <c r="N31" s="329">
        <f t="shared" si="1"/>
        <v>0</v>
      </c>
      <c r="O31" s="328"/>
      <c r="P31" s="329">
        <f t="shared" si="2"/>
        <v>0</v>
      </c>
      <c r="Q31" s="328"/>
      <c r="R31" s="329">
        <f t="shared" si="3"/>
        <v>0</v>
      </c>
      <c r="S31" s="330"/>
      <c r="T31" s="329">
        <f t="shared" si="4"/>
        <v>0</v>
      </c>
      <c r="U31" s="331">
        <f t="shared" si="5"/>
        <v>0</v>
      </c>
      <c r="V31" s="332">
        <f t="shared" si="7"/>
        <v>0</v>
      </c>
      <c r="W31" s="109"/>
      <c r="X31" s="143"/>
      <c r="Y31" s="143"/>
      <c r="Z31" s="143"/>
      <c r="AA31" s="143"/>
      <c r="AB31" s="143"/>
      <c r="AC31" s="143"/>
    </row>
    <row r="32" spans="1:29" s="351" customFormat="1" x14ac:dyDescent="0.25">
      <c r="A32" s="99"/>
      <c r="B32" s="109"/>
      <c r="C32" s="194" t="s">
        <v>51</v>
      </c>
      <c r="D32" s="234" t="s">
        <v>25</v>
      </c>
      <c r="E32" s="424" t="str">
        <f>IFERROR(VLOOKUP($D32,'START - AWARD DETAILS'!$C$21:$G$40,2,0),"")</f>
        <v/>
      </c>
      <c r="F32" s="424" t="str">
        <f>IFERROR(VLOOKUP($D32,'START - AWARD DETAILS'!$C$21:$G$40,3,0),"")</f>
        <v/>
      </c>
      <c r="G32" s="560" t="str">
        <f>IFERROR(VLOOKUP($D32,'START - AWARD DETAILS'!$C$21:$G$40,4,0),"")</f>
        <v/>
      </c>
      <c r="H32" s="425" t="str">
        <f>IFERROR(VLOOKUP($D32,'START - AWARD DETAILS'!$C$21:$G$40,5,0),"")</f>
        <v/>
      </c>
      <c r="I32" s="691"/>
      <c r="J32" s="327">
        <f t="shared" si="6"/>
        <v>1</v>
      </c>
      <c r="K32" s="328"/>
      <c r="L32" s="329">
        <f t="shared" si="0"/>
        <v>0</v>
      </c>
      <c r="M32" s="328"/>
      <c r="N32" s="329">
        <f t="shared" si="1"/>
        <v>0</v>
      </c>
      <c r="O32" s="328"/>
      <c r="P32" s="329">
        <f t="shared" si="2"/>
        <v>0</v>
      </c>
      <c r="Q32" s="328"/>
      <c r="R32" s="329">
        <f t="shared" si="3"/>
        <v>0</v>
      </c>
      <c r="S32" s="330"/>
      <c r="T32" s="329">
        <f t="shared" si="4"/>
        <v>0</v>
      </c>
      <c r="U32" s="331">
        <f t="shared" si="5"/>
        <v>0</v>
      </c>
      <c r="V32" s="332">
        <f t="shared" si="7"/>
        <v>0</v>
      </c>
      <c r="W32" s="109"/>
      <c r="X32" s="143"/>
      <c r="Y32" s="143"/>
      <c r="Z32" s="143"/>
      <c r="AA32" s="143"/>
      <c r="AB32" s="143"/>
      <c r="AC32" s="143"/>
    </row>
    <row r="33" spans="1:29" s="351" customFormat="1" x14ac:dyDescent="0.25">
      <c r="A33" s="99"/>
      <c r="B33" s="109"/>
      <c r="C33" s="194" t="s">
        <v>51</v>
      </c>
      <c r="D33" s="234" t="s">
        <v>25</v>
      </c>
      <c r="E33" s="424" t="str">
        <f>IFERROR(VLOOKUP($D33,'START - AWARD DETAILS'!$C$21:$G$40,2,0),"")</f>
        <v/>
      </c>
      <c r="F33" s="424" t="str">
        <f>IFERROR(VLOOKUP($D33,'START - AWARD DETAILS'!$C$21:$G$40,3,0),"")</f>
        <v/>
      </c>
      <c r="G33" s="560" t="str">
        <f>IFERROR(VLOOKUP($D33,'START - AWARD DETAILS'!$C$21:$G$40,4,0),"")</f>
        <v/>
      </c>
      <c r="H33" s="425" t="str">
        <f>IFERROR(VLOOKUP($D33,'START - AWARD DETAILS'!$C$21:$G$40,5,0),"")</f>
        <v/>
      </c>
      <c r="I33" s="691"/>
      <c r="J33" s="327">
        <f t="shared" si="6"/>
        <v>1</v>
      </c>
      <c r="K33" s="328"/>
      <c r="L33" s="329">
        <f t="shared" si="0"/>
        <v>0</v>
      </c>
      <c r="M33" s="328"/>
      <c r="N33" s="329">
        <f t="shared" si="1"/>
        <v>0</v>
      </c>
      <c r="O33" s="328"/>
      <c r="P33" s="329">
        <f t="shared" si="2"/>
        <v>0</v>
      </c>
      <c r="Q33" s="328"/>
      <c r="R33" s="329">
        <f t="shared" si="3"/>
        <v>0</v>
      </c>
      <c r="S33" s="330"/>
      <c r="T33" s="329">
        <f t="shared" si="4"/>
        <v>0</v>
      </c>
      <c r="U33" s="331">
        <f t="shared" si="5"/>
        <v>0</v>
      </c>
      <c r="V33" s="332">
        <f t="shared" si="7"/>
        <v>0</v>
      </c>
      <c r="W33" s="109"/>
      <c r="X33" s="143"/>
      <c r="Y33" s="143"/>
      <c r="Z33" s="143"/>
      <c r="AA33" s="143"/>
      <c r="AB33" s="143"/>
      <c r="AC33" s="143"/>
    </row>
    <row r="34" spans="1:29" s="351" customFormat="1" x14ac:dyDescent="0.25">
      <c r="A34" s="99"/>
      <c r="B34" s="109"/>
      <c r="C34" s="194" t="s">
        <v>51</v>
      </c>
      <c r="D34" s="234" t="s">
        <v>25</v>
      </c>
      <c r="E34" s="424" t="str">
        <f>IFERROR(VLOOKUP($D34,'START - AWARD DETAILS'!$C$21:$G$40,2,0),"")</f>
        <v/>
      </c>
      <c r="F34" s="424" t="str">
        <f>IFERROR(VLOOKUP($D34,'START - AWARD DETAILS'!$C$21:$G$40,3,0),"")</f>
        <v/>
      </c>
      <c r="G34" s="560" t="str">
        <f>IFERROR(VLOOKUP($D34,'START - AWARD DETAILS'!$C$21:$G$40,4,0),"")</f>
        <v/>
      </c>
      <c r="H34" s="425" t="str">
        <f>IFERROR(VLOOKUP($D34,'START - AWARD DETAILS'!$C$21:$G$40,5,0),"")</f>
        <v/>
      </c>
      <c r="I34" s="691"/>
      <c r="J34" s="327">
        <f t="shared" si="6"/>
        <v>1</v>
      </c>
      <c r="K34" s="328"/>
      <c r="L34" s="329">
        <f t="shared" si="0"/>
        <v>0</v>
      </c>
      <c r="M34" s="328"/>
      <c r="N34" s="329">
        <f t="shared" si="1"/>
        <v>0</v>
      </c>
      <c r="O34" s="328"/>
      <c r="P34" s="329">
        <f t="shared" si="2"/>
        <v>0</v>
      </c>
      <c r="Q34" s="328"/>
      <c r="R34" s="329">
        <f t="shared" si="3"/>
        <v>0</v>
      </c>
      <c r="S34" s="330"/>
      <c r="T34" s="329">
        <f t="shared" si="4"/>
        <v>0</v>
      </c>
      <c r="U34" s="331">
        <f t="shared" si="5"/>
        <v>0</v>
      </c>
      <c r="V34" s="332">
        <f t="shared" si="7"/>
        <v>0</v>
      </c>
      <c r="W34" s="109"/>
      <c r="X34" s="143"/>
      <c r="Y34" s="143"/>
      <c r="Z34" s="143"/>
      <c r="AA34" s="143"/>
      <c r="AB34" s="143"/>
      <c r="AC34" s="143"/>
    </row>
    <row r="35" spans="1:29" s="351" customFormat="1" x14ac:dyDescent="0.25">
      <c r="A35" s="99"/>
      <c r="B35" s="109"/>
      <c r="C35" s="194" t="s">
        <v>51</v>
      </c>
      <c r="D35" s="234" t="s">
        <v>25</v>
      </c>
      <c r="E35" s="424" t="str">
        <f>IFERROR(VLOOKUP($D35,'START - AWARD DETAILS'!$C$21:$G$40,2,0),"")</f>
        <v/>
      </c>
      <c r="F35" s="424" t="str">
        <f>IFERROR(VLOOKUP($D35,'START - AWARD DETAILS'!$C$21:$G$40,3,0),"")</f>
        <v/>
      </c>
      <c r="G35" s="560" t="str">
        <f>IFERROR(VLOOKUP($D35,'START - AWARD DETAILS'!$C$21:$G$40,4,0),"")</f>
        <v/>
      </c>
      <c r="H35" s="425" t="str">
        <f>IFERROR(VLOOKUP($D35,'START - AWARD DETAILS'!$C$21:$G$40,5,0),"")</f>
        <v/>
      </c>
      <c r="I35" s="691"/>
      <c r="J35" s="327">
        <f t="shared" si="6"/>
        <v>1</v>
      </c>
      <c r="K35" s="328"/>
      <c r="L35" s="329">
        <f t="shared" si="0"/>
        <v>0</v>
      </c>
      <c r="M35" s="328"/>
      <c r="N35" s="329">
        <f t="shared" si="1"/>
        <v>0</v>
      </c>
      <c r="O35" s="328"/>
      <c r="P35" s="329">
        <f t="shared" si="2"/>
        <v>0</v>
      </c>
      <c r="Q35" s="328"/>
      <c r="R35" s="329">
        <f t="shared" si="3"/>
        <v>0</v>
      </c>
      <c r="S35" s="330"/>
      <c r="T35" s="329">
        <f t="shared" si="4"/>
        <v>0</v>
      </c>
      <c r="U35" s="331">
        <f t="shared" si="5"/>
        <v>0</v>
      </c>
      <c r="V35" s="332">
        <f t="shared" si="7"/>
        <v>0</v>
      </c>
      <c r="W35" s="109"/>
      <c r="X35" s="143"/>
      <c r="Y35" s="143"/>
      <c r="Z35" s="143"/>
      <c r="AA35" s="143"/>
      <c r="AB35" s="143"/>
      <c r="AC35" s="143"/>
    </row>
    <row r="36" spans="1:29" s="351" customFormat="1" x14ac:dyDescent="0.25">
      <c r="A36" s="99"/>
      <c r="B36" s="109"/>
      <c r="C36" s="194" t="s">
        <v>51</v>
      </c>
      <c r="D36" s="234" t="s">
        <v>25</v>
      </c>
      <c r="E36" s="424" t="str">
        <f>IFERROR(VLOOKUP($D36,'START - AWARD DETAILS'!$C$21:$G$40,2,0),"")</f>
        <v/>
      </c>
      <c r="F36" s="424" t="str">
        <f>IFERROR(VLOOKUP($D36,'START - AWARD DETAILS'!$C$21:$G$40,3,0),"")</f>
        <v/>
      </c>
      <c r="G36" s="560" t="str">
        <f>IFERROR(VLOOKUP($D36,'START - AWARD DETAILS'!$C$21:$G$40,4,0),"")</f>
        <v/>
      </c>
      <c r="H36" s="425" t="str">
        <f>IFERROR(VLOOKUP($D36,'START - AWARD DETAILS'!$C$21:$G$40,5,0),"")</f>
        <v/>
      </c>
      <c r="I36" s="691"/>
      <c r="J36" s="327">
        <f t="shared" si="6"/>
        <v>1</v>
      </c>
      <c r="K36" s="328"/>
      <c r="L36" s="329">
        <f t="shared" si="0"/>
        <v>0</v>
      </c>
      <c r="M36" s="328"/>
      <c r="N36" s="329">
        <f t="shared" si="1"/>
        <v>0</v>
      </c>
      <c r="O36" s="328"/>
      <c r="P36" s="329">
        <f t="shared" si="2"/>
        <v>0</v>
      </c>
      <c r="Q36" s="328"/>
      <c r="R36" s="329">
        <f t="shared" si="3"/>
        <v>0</v>
      </c>
      <c r="S36" s="330"/>
      <c r="T36" s="329">
        <f t="shared" si="4"/>
        <v>0</v>
      </c>
      <c r="U36" s="331">
        <f t="shared" si="5"/>
        <v>0</v>
      </c>
      <c r="V36" s="332">
        <f t="shared" si="7"/>
        <v>0</v>
      </c>
      <c r="W36" s="109"/>
      <c r="X36" s="143"/>
      <c r="Y36" s="143"/>
      <c r="Z36" s="143"/>
      <c r="AA36" s="143"/>
      <c r="AB36" s="143"/>
      <c r="AC36" s="143"/>
    </row>
    <row r="37" spans="1:29" outlineLevel="1" x14ac:dyDescent="0.25">
      <c r="A37" s="107"/>
      <c r="B37" s="64"/>
      <c r="C37" s="194" t="s">
        <v>51</v>
      </c>
      <c r="D37" s="234" t="s">
        <v>80</v>
      </c>
      <c r="E37" s="424" t="str">
        <f>IFERROR(VLOOKUP($D37,'START - AWARD DETAILS'!$C$21:$G$40,2,0),"")</f>
        <v/>
      </c>
      <c r="F37" s="424" t="str">
        <f>IFERROR(VLOOKUP($D37,'START - AWARD DETAILS'!$C$21:$G$40,3,0),"")</f>
        <v/>
      </c>
      <c r="G37" s="560" t="str">
        <f>IFERROR(VLOOKUP($D37,'START - AWARD DETAILS'!$C$21:$G$40,4,0),"")</f>
        <v/>
      </c>
      <c r="H37" s="425" t="str">
        <f>IFERROR(VLOOKUP($D37,'START - AWARD DETAILS'!$C$21:$G$40,5,0),"")</f>
        <v/>
      </c>
      <c r="I37" s="691"/>
      <c r="J37" s="335">
        <f>IF(E37="HEI",'START - AWARD DETAILS'!$G$12,'START - AWARD DETAILS'!$G$13)</f>
        <v>1</v>
      </c>
      <c r="K37" s="328"/>
      <c r="L37" s="329">
        <f>K37*$J37</f>
        <v>0</v>
      </c>
      <c r="M37" s="328"/>
      <c r="N37" s="329">
        <f t="shared" si="1"/>
        <v>0</v>
      </c>
      <c r="O37" s="328"/>
      <c r="P37" s="329">
        <f t="shared" si="2"/>
        <v>0</v>
      </c>
      <c r="Q37" s="328"/>
      <c r="R37" s="329">
        <f t="shared" si="3"/>
        <v>0</v>
      </c>
      <c r="S37" s="330"/>
      <c r="T37" s="329">
        <f t="shared" si="4"/>
        <v>0</v>
      </c>
      <c r="U37" s="331">
        <f t="shared" si="5"/>
        <v>0</v>
      </c>
      <c r="V37" s="332">
        <f t="shared" si="7"/>
        <v>0</v>
      </c>
      <c r="W37" s="64"/>
      <c r="AA37" s="53"/>
      <c r="AB37" s="53"/>
      <c r="AC37" s="53"/>
    </row>
    <row r="38" spans="1:29" outlineLevel="1" x14ac:dyDescent="0.25">
      <c r="A38" s="107"/>
      <c r="B38" s="64"/>
      <c r="C38" s="194" t="s">
        <v>51</v>
      </c>
      <c r="D38" s="234" t="s">
        <v>80</v>
      </c>
      <c r="E38" s="424" t="str">
        <f>IFERROR(VLOOKUP($D38,'START - AWARD DETAILS'!$C$21:$G$40,2,0),"")</f>
        <v/>
      </c>
      <c r="F38" s="424" t="str">
        <f>IFERROR(VLOOKUP($D38,'START - AWARD DETAILS'!$C$21:$G$40,3,0),"")</f>
        <v/>
      </c>
      <c r="G38" s="560" t="str">
        <f>IFERROR(VLOOKUP($D38,'START - AWARD DETAILS'!$C$21:$G$40,4,0),"")</f>
        <v/>
      </c>
      <c r="H38" s="425" t="str">
        <f>IFERROR(VLOOKUP($D38,'START - AWARD DETAILS'!$C$21:$G$40,5,0),"")</f>
        <v/>
      </c>
      <c r="I38" s="691"/>
      <c r="J38" s="335">
        <f>IF(E38="HEI",'START - AWARD DETAILS'!$G$12,'START - AWARD DETAILS'!$G$13)</f>
        <v>1</v>
      </c>
      <c r="K38" s="328"/>
      <c r="L38" s="329">
        <f>K38*$J38</f>
        <v>0</v>
      </c>
      <c r="M38" s="328"/>
      <c r="N38" s="329">
        <f t="shared" si="1"/>
        <v>0</v>
      </c>
      <c r="O38" s="328"/>
      <c r="P38" s="329">
        <f t="shared" si="2"/>
        <v>0</v>
      </c>
      <c r="Q38" s="328"/>
      <c r="R38" s="329">
        <f t="shared" si="3"/>
        <v>0</v>
      </c>
      <c r="S38" s="330"/>
      <c r="T38" s="329">
        <f t="shared" si="4"/>
        <v>0</v>
      </c>
      <c r="U38" s="331">
        <f t="shared" si="5"/>
        <v>0</v>
      </c>
      <c r="V38" s="332">
        <f t="shared" si="7"/>
        <v>0</v>
      </c>
      <c r="W38" s="64"/>
      <c r="AA38" s="53"/>
      <c r="AB38" s="53"/>
      <c r="AC38" s="53"/>
    </row>
    <row r="39" spans="1:29" outlineLevel="1" x14ac:dyDescent="0.25">
      <c r="A39" s="107"/>
      <c r="B39" s="64"/>
      <c r="C39" s="194" t="s">
        <v>51</v>
      </c>
      <c r="D39" s="234" t="s">
        <v>80</v>
      </c>
      <c r="E39" s="424" t="str">
        <f>IFERROR(VLOOKUP($D39,'START - AWARD DETAILS'!$C$21:$G$40,2,0),"")</f>
        <v/>
      </c>
      <c r="F39" s="424" t="str">
        <f>IFERROR(VLOOKUP($D39,'START - AWARD DETAILS'!$C$21:$G$40,3,0),"")</f>
        <v/>
      </c>
      <c r="G39" s="560" t="str">
        <f>IFERROR(VLOOKUP($D39,'START - AWARD DETAILS'!$C$21:$G$40,4,0),"")</f>
        <v/>
      </c>
      <c r="H39" s="425" t="str">
        <f>IFERROR(VLOOKUP($D39,'START - AWARD DETAILS'!$C$21:$G$40,5,0),"")</f>
        <v/>
      </c>
      <c r="I39" s="691"/>
      <c r="J39" s="335">
        <f>IF(E39="HEI",'START - AWARD DETAILS'!$G$12,'START - AWARD DETAILS'!$G$13)</f>
        <v>1</v>
      </c>
      <c r="K39" s="328"/>
      <c r="L39" s="329">
        <f t="shared" si="0"/>
        <v>0</v>
      </c>
      <c r="M39" s="328"/>
      <c r="N39" s="329">
        <f t="shared" si="1"/>
        <v>0</v>
      </c>
      <c r="O39" s="328"/>
      <c r="P39" s="329">
        <f t="shared" si="2"/>
        <v>0</v>
      </c>
      <c r="Q39" s="328"/>
      <c r="R39" s="329">
        <f t="shared" si="3"/>
        <v>0</v>
      </c>
      <c r="S39" s="330"/>
      <c r="T39" s="329">
        <f t="shared" si="4"/>
        <v>0</v>
      </c>
      <c r="U39" s="331">
        <f t="shared" si="5"/>
        <v>0</v>
      </c>
      <c r="V39" s="332">
        <f t="shared" si="7"/>
        <v>0</v>
      </c>
      <c r="W39" s="64"/>
      <c r="AA39" s="53"/>
      <c r="AB39" s="53"/>
      <c r="AC39" s="53"/>
    </row>
    <row r="40" spans="1:29" outlineLevel="1" x14ac:dyDescent="0.25">
      <c r="A40" s="107"/>
      <c r="B40" s="64"/>
      <c r="C40" s="194" t="s">
        <v>51</v>
      </c>
      <c r="D40" s="234" t="s">
        <v>80</v>
      </c>
      <c r="E40" s="424" t="str">
        <f>IFERROR(VLOOKUP($D40,'START - AWARD DETAILS'!$C$21:$G$40,2,0),"")</f>
        <v/>
      </c>
      <c r="F40" s="424" t="str">
        <f>IFERROR(VLOOKUP($D40,'START - AWARD DETAILS'!$C$21:$G$40,3,0),"")</f>
        <v/>
      </c>
      <c r="G40" s="560" t="str">
        <f>IFERROR(VLOOKUP($D40,'START - AWARD DETAILS'!$C$21:$G$40,4,0),"")</f>
        <v/>
      </c>
      <c r="H40" s="425" t="str">
        <f>IFERROR(VLOOKUP($D40,'START - AWARD DETAILS'!$C$21:$G$40,5,0),"")</f>
        <v/>
      </c>
      <c r="I40" s="691"/>
      <c r="J40" s="335">
        <f>IF(E40="HEI",'START - AWARD DETAILS'!$G$12,'START - AWARD DETAILS'!$G$13)</f>
        <v>1</v>
      </c>
      <c r="K40" s="328"/>
      <c r="L40" s="329">
        <f t="shared" si="0"/>
        <v>0</v>
      </c>
      <c r="M40" s="328"/>
      <c r="N40" s="329">
        <f t="shared" si="1"/>
        <v>0</v>
      </c>
      <c r="O40" s="328"/>
      <c r="P40" s="329">
        <f t="shared" si="2"/>
        <v>0</v>
      </c>
      <c r="Q40" s="328"/>
      <c r="R40" s="329">
        <f t="shared" si="3"/>
        <v>0</v>
      </c>
      <c r="S40" s="330"/>
      <c r="T40" s="329">
        <f t="shared" si="4"/>
        <v>0</v>
      </c>
      <c r="U40" s="331">
        <f t="shared" si="5"/>
        <v>0</v>
      </c>
      <c r="V40" s="332">
        <f t="shared" si="7"/>
        <v>0</v>
      </c>
      <c r="W40" s="64"/>
      <c r="AA40" s="53"/>
      <c r="AB40" s="53"/>
      <c r="AC40" s="53"/>
    </row>
    <row r="41" spans="1:29" outlineLevel="1" x14ac:dyDescent="0.25">
      <c r="A41" s="107"/>
      <c r="B41" s="64"/>
      <c r="C41" s="194" t="s">
        <v>51</v>
      </c>
      <c r="D41" s="234" t="s">
        <v>80</v>
      </c>
      <c r="E41" s="424" t="str">
        <f>IFERROR(VLOOKUP($D41,'START - AWARD DETAILS'!$C$21:$G$40,2,0),"")</f>
        <v/>
      </c>
      <c r="F41" s="424" t="str">
        <f>IFERROR(VLOOKUP($D41,'START - AWARD DETAILS'!$C$21:$G$40,3,0),"")</f>
        <v/>
      </c>
      <c r="G41" s="560" t="str">
        <f>IFERROR(VLOOKUP($D41,'START - AWARD DETAILS'!$C$21:$G$40,4,0),"")</f>
        <v/>
      </c>
      <c r="H41" s="425" t="str">
        <f>IFERROR(VLOOKUP($D41,'START - AWARD DETAILS'!$C$21:$G$40,5,0),"")</f>
        <v/>
      </c>
      <c r="I41" s="691"/>
      <c r="J41" s="335">
        <f>IF(E41="HEI",'START - AWARD DETAILS'!$G$12,'START - AWARD DETAILS'!$G$13)</f>
        <v>1</v>
      </c>
      <c r="K41" s="328"/>
      <c r="L41" s="329">
        <f t="shared" si="0"/>
        <v>0</v>
      </c>
      <c r="M41" s="328"/>
      <c r="N41" s="329">
        <f t="shared" si="1"/>
        <v>0</v>
      </c>
      <c r="O41" s="328"/>
      <c r="P41" s="329">
        <f t="shared" si="2"/>
        <v>0</v>
      </c>
      <c r="Q41" s="328"/>
      <c r="R41" s="329">
        <f t="shared" si="3"/>
        <v>0</v>
      </c>
      <c r="S41" s="330"/>
      <c r="T41" s="329">
        <f t="shared" si="4"/>
        <v>0</v>
      </c>
      <c r="U41" s="331">
        <f t="shared" si="5"/>
        <v>0</v>
      </c>
      <c r="V41" s="332">
        <f t="shared" si="7"/>
        <v>0</v>
      </c>
      <c r="W41" s="64"/>
      <c r="AA41" s="53"/>
      <c r="AB41" s="53"/>
      <c r="AC41" s="53"/>
    </row>
    <row r="42" spans="1:29" outlineLevel="1" x14ac:dyDescent="0.25">
      <c r="A42" s="107"/>
      <c r="B42" s="64"/>
      <c r="C42" s="194" t="s">
        <v>51</v>
      </c>
      <c r="D42" s="234" t="s">
        <v>80</v>
      </c>
      <c r="E42" s="424" t="str">
        <f>IFERROR(VLOOKUP($D42,'START - AWARD DETAILS'!$C$21:$G$40,2,0),"")</f>
        <v/>
      </c>
      <c r="F42" s="424" t="str">
        <f>IFERROR(VLOOKUP($D42,'START - AWARD DETAILS'!$C$21:$G$40,3,0),"")</f>
        <v/>
      </c>
      <c r="G42" s="560" t="str">
        <f>IFERROR(VLOOKUP($D42,'START - AWARD DETAILS'!$C$21:$G$40,4,0),"")</f>
        <v/>
      </c>
      <c r="H42" s="425" t="str">
        <f>IFERROR(VLOOKUP($D42,'START - AWARD DETAILS'!$C$21:$G$40,5,0),"")</f>
        <v/>
      </c>
      <c r="I42" s="691"/>
      <c r="J42" s="335">
        <f>IF(E42="HEI",'START - AWARD DETAILS'!$G$12,'START - AWARD DETAILS'!$G$13)</f>
        <v>1</v>
      </c>
      <c r="K42" s="328"/>
      <c r="L42" s="329">
        <f t="shared" si="0"/>
        <v>0</v>
      </c>
      <c r="M42" s="328"/>
      <c r="N42" s="329">
        <f t="shared" si="1"/>
        <v>0</v>
      </c>
      <c r="O42" s="328"/>
      <c r="P42" s="329">
        <f t="shared" si="2"/>
        <v>0</v>
      </c>
      <c r="Q42" s="328"/>
      <c r="R42" s="329">
        <f t="shared" si="3"/>
        <v>0</v>
      </c>
      <c r="S42" s="330"/>
      <c r="T42" s="329">
        <f t="shared" si="4"/>
        <v>0</v>
      </c>
      <c r="U42" s="331">
        <f t="shared" si="5"/>
        <v>0</v>
      </c>
      <c r="V42" s="332">
        <f t="shared" si="7"/>
        <v>0</v>
      </c>
      <c r="W42" s="64"/>
      <c r="AA42" s="53"/>
      <c r="AB42" s="53"/>
      <c r="AC42" s="53"/>
    </row>
    <row r="43" spans="1:29" outlineLevel="1" x14ac:dyDescent="0.25">
      <c r="A43" s="107"/>
      <c r="B43" s="64"/>
      <c r="C43" s="194" t="s">
        <v>51</v>
      </c>
      <c r="D43" s="234" t="s">
        <v>80</v>
      </c>
      <c r="E43" s="424" t="str">
        <f>IFERROR(VLOOKUP($D43,'START - AWARD DETAILS'!$C$21:$G$40,2,0),"")</f>
        <v/>
      </c>
      <c r="F43" s="424" t="str">
        <f>IFERROR(VLOOKUP($D43,'START - AWARD DETAILS'!$C$21:$G$40,3,0),"")</f>
        <v/>
      </c>
      <c r="G43" s="560" t="str">
        <f>IFERROR(VLOOKUP($D43,'START - AWARD DETAILS'!$C$21:$G$40,4,0),"")</f>
        <v/>
      </c>
      <c r="H43" s="425" t="str">
        <f>IFERROR(VLOOKUP($D43,'START - AWARD DETAILS'!$C$21:$G$40,5,0),"")</f>
        <v/>
      </c>
      <c r="I43" s="691"/>
      <c r="J43" s="335">
        <f>IF(E43="HEI",'START - AWARD DETAILS'!$G$12,'START - AWARD DETAILS'!$G$13)</f>
        <v>1</v>
      </c>
      <c r="K43" s="328"/>
      <c r="L43" s="329">
        <f t="shared" si="0"/>
        <v>0</v>
      </c>
      <c r="M43" s="328"/>
      <c r="N43" s="329">
        <f t="shared" si="1"/>
        <v>0</v>
      </c>
      <c r="O43" s="328"/>
      <c r="P43" s="329">
        <f t="shared" si="2"/>
        <v>0</v>
      </c>
      <c r="Q43" s="328"/>
      <c r="R43" s="329">
        <f t="shared" si="3"/>
        <v>0</v>
      </c>
      <c r="S43" s="330"/>
      <c r="T43" s="329">
        <f t="shared" si="4"/>
        <v>0</v>
      </c>
      <c r="U43" s="331">
        <f t="shared" si="5"/>
        <v>0</v>
      </c>
      <c r="V43" s="332">
        <f t="shared" si="7"/>
        <v>0</v>
      </c>
      <c r="W43" s="64"/>
      <c r="AA43" s="53"/>
      <c r="AB43" s="53"/>
      <c r="AC43" s="53"/>
    </row>
    <row r="44" spans="1:29" outlineLevel="1" x14ac:dyDescent="0.25">
      <c r="A44" s="107"/>
      <c r="B44" s="64"/>
      <c r="C44" s="194" t="s">
        <v>51</v>
      </c>
      <c r="D44" s="234" t="s">
        <v>80</v>
      </c>
      <c r="E44" s="424" t="str">
        <f>IFERROR(VLOOKUP($D44,'START - AWARD DETAILS'!$C$21:$G$40,2,0),"")</f>
        <v/>
      </c>
      <c r="F44" s="424" t="str">
        <f>IFERROR(VLOOKUP($D44,'START - AWARD DETAILS'!$C$21:$G$40,3,0),"")</f>
        <v/>
      </c>
      <c r="G44" s="560" t="str">
        <f>IFERROR(VLOOKUP($D44,'START - AWARD DETAILS'!$C$21:$G$40,4,0),"")</f>
        <v/>
      </c>
      <c r="H44" s="425" t="str">
        <f>IFERROR(VLOOKUP($D44,'START - AWARD DETAILS'!$C$21:$G$40,5,0),"")</f>
        <v/>
      </c>
      <c r="I44" s="691"/>
      <c r="J44" s="335">
        <f>IF(E44="HEI",'START - AWARD DETAILS'!$G$12,'START - AWARD DETAILS'!$G$13)</f>
        <v>1</v>
      </c>
      <c r="K44" s="328"/>
      <c r="L44" s="329">
        <f t="shared" ref="L44:L75" si="8">K44*$J44</f>
        <v>0</v>
      </c>
      <c r="M44" s="328"/>
      <c r="N44" s="329">
        <f t="shared" ref="N44:N75" si="9">M44*$J44</f>
        <v>0</v>
      </c>
      <c r="O44" s="328"/>
      <c r="P44" s="329">
        <f t="shared" ref="P44:P75" si="10">O44*$J44</f>
        <v>0</v>
      </c>
      <c r="Q44" s="328"/>
      <c r="R44" s="329">
        <f t="shared" ref="R44:R75" si="11">Q44*$J44</f>
        <v>0</v>
      </c>
      <c r="S44" s="330"/>
      <c r="T44" s="329">
        <f t="shared" ref="T44:T75" si="12">S44*$J44</f>
        <v>0</v>
      </c>
      <c r="U44" s="331">
        <f t="shared" ref="U44:U75" si="13">K44+M44+O44+Q44+S44</f>
        <v>0</v>
      </c>
      <c r="V44" s="332">
        <f t="shared" si="7"/>
        <v>0</v>
      </c>
      <c r="W44" s="64"/>
      <c r="AA44" s="53"/>
      <c r="AB44" s="53"/>
      <c r="AC44" s="53"/>
    </row>
    <row r="45" spans="1:29" outlineLevel="1" x14ac:dyDescent="0.25">
      <c r="A45" s="107"/>
      <c r="B45" s="64"/>
      <c r="C45" s="194" t="s">
        <v>51</v>
      </c>
      <c r="D45" s="234" t="s">
        <v>80</v>
      </c>
      <c r="E45" s="424" t="str">
        <f>IFERROR(VLOOKUP($D45,'START - AWARD DETAILS'!$C$21:$G$40,2,0),"")</f>
        <v/>
      </c>
      <c r="F45" s="424" t="str">
        <f>IFERROR(VLOOKUP($D45,'START - AWARD DETAILS'!$C$21:$G$40,3,0),"")</f>
        <v/>
      </c>
      <c r="G45" s="560" t="str">
        <f>IFERROR(VLOOKUP($D45,'START - AWARD DETAILS'!$C$21:$G$40,4,0),"")</f>
        <v/>
      </c>
      <c r="H45" s="425" t="str">
        <f>IFERROR(VLOOKUP($D45,'START - AWARD DETAILS'!$C$21:$G$40,5,0),"")</f>
        <v/>
      </c>
      <c r="I45" s="691"/>
      <c r="J45" s="335">
        <f>IF(E45="HEI",'START - AWARD DETAILS'!$G$12,'START - AWARD DETAILS'!$G$13)</f>
        <v>1</v>
      </c>
      <c r="K45" s="328"/>
      <c r="L45" s="329">
        <f t="shared" si="8"/>
        <v>0</v>
      </c>
      <c r="M45" s="328"/>
      <c r="N45" s="329">
        <f t="shared" si="9"/>
        <v>0</v>
      </c>
      <c r="O45" s="328"/>
      <c r="P45" s="329">
        <f t="shared" si="10"/>
        <v>0</v>
      </c>
      <c r="Q45" s="328"/>
      <c r="R45" s="329">
        <f t="shared" si="11"/>
        <v>0</v>
      </c>
      <c r="S45" s="330"/>
      <c r="T45" s="329">
        <f t="shared" si="12"/>
        <v>0</v>
      </c>
      <c r="U45" s="331">
        <f t="shared" si="13"/>
        <v>0</v>
      </c>
      <c r="V45" s="332">
        <f t="shared" si="7"/>
        <v>0</v>
      </c>
      <c r="W45" s="64"/>
      <c r="AA45" s="53"/>
      <c r="AB45" s="53"/>
      <c r="AC45" s="53"/>
    </row>
    <row r="46" spans="1:29" outlineLevel="1" x14ac:dyDescent="0.25">
      <c r="A46" s="107"/>
      <c r="B46" s="64"/>
      <c r="C46" s="194" t="s">
        <v>51</v>
      </c>
      <c r="D46" s="234" t="s">
        <v>80</v>
      </c>
      <c r="E46" s="424" t="str">
        <f>IFERROR(VLOOKUP($D46,'START - AWARD DETAILS'!$C$21:$G$40,2,0),"")</f>
        <v/>
      </c>
      <c r="F46" s="424" t="str">
        <f>IFERROR(VLOOKUP($D46,'START - AWARD DETAILS'!$C$21:$G$40,3,0),"")</f>
        <v/>
      </c>
      <c r="G46" s="560" t="str">
        <f>IFERROR(VLOOKUP($D46,'START - AWARD DETAILS'!$C$21:$G$40,4,0),"")</f>
        <v/>
      </c>
      <c r="H46" s="425" t="str">
        <f>IFERROR(VLOOKUP($D46,'START - AWARD DETAILS'!$C$21:$G$40,5,0),"")</f>
        <v/>
      </c>
      <c r="I46" s="691"/>
      <c r="J46" s="335">
        <f>IF(E46="HEI",'START - AWARD DETAILS'!$G$12,'START - AWARD DETAILS'!$G$13)</f>
        <v>1</v>
      </c>
      <c r="K46" s="328"/>
      <c r="L46" s="329">
        <f t="shared" si="8"/>
        <v>0</v>
      </c>
      <c r="M46" s="328"/>
      <c r="N46" s="329">
        <f t="shared" si="9"/>
        <v>0</v>
      </c>
      <c r="O46" s="328"/>
      <c r="P46" s="329">
        <f t="shared" si="10"/>
        <v>0</v>
      </c>
      <c r="Q46" s="328"/>
      <c r="R46" s="329">
        <f t="shared" si="11"/>
        <v>0</v>
      </c>
      <c r="S46" s="330"/>
      <c r="T46" s="329">
        <f t="shared" si="12"/>
        <v>0</v>
      </c>
      <c r="U46" s="331">
        <f t="shared" si="13"/>
        <v>0</v>
      </c>
      <c r="V46" s="332">
        <f t="shared" si="7"/>
        <v>0</v>
      </c>
      <c r="W46" s="64"/>
      <c r="AA46" s="53"/>
      <c r="AB46" s="53"/>
      <c r="AC46" s="53"/>
    </row>
    <row r="47" spans="1:29" outlineLevel="1" x14ac:dyDescent="0.25">
      <c r="A47" s="107"/>
      <c r="B47" s="64"/>
      <c r="C47" s="194" t="s">
        <v>51</v>
      </c>
      <c r="D47" s="234" t="s">
        <v>80</v>
      </c>
      <c r="E47" s="424" t="str">
        <f>IFERROR(VLOOKUP($D47,'START - AWARD DETAILS'!$C$21:$G$40,2,0),"")</f>
        <v/>
      </c>
      <c r="F47" s="424" t="str">
        <f>IFERROR(VLOOKUP($D47,'START - AWARD DETAILS'!$C$21:$G$40,3,0),"")</f>
        <v/>
      </c>
      <c r="G47" s="560" t="str">
        <f>IFERROR(VLOOKUP($D47,'START - AWARD DETAILS'!$C$21:$G$40,4,0),"")</f>
        <v/>
      </c>
      <c r="H47" s="425" t="str">
        <f>IFERROR(VLOOKUP($D47,'START - AWARD DETAILS'!$C$21:$G$40,5,0),"")</f>
        <v/>
      </c>
      <c r="I47" s="691"/>
      <c r="J47" s="335">
        <f>IF(E47="HEI",'START - AWARD DETAILS'!$G$12,'START - AWARD DETAILS'!$G$13)</f>
        <v>1</v>
      </c>
      <c r="K47" s="328"/>
      <c r="L47" s="329">
        <f t="shared" si="8"/>
        <v>0</v>
      </c>
      <c r="M47" s="328"/>
      <c r="N47" s="329">
        <f t="shared" si="9"/>
        <v>0</v>
      </c>
      <c r="O47" s="328"/>
      <c r="P47" s="329">
        <f t="shared" si="10"/>
        <v>0</v>
      </c>
      <c r="Q47" s="328"/>
      <c r="R47" s="329">
        <f t="shared" si="11"/>
        <v>0</v>
      </c>
      <c r="S47" s="330"/>
      <c r="T47" s="329">
        <f t="shared" si="12"/>
        <v>0</v>
      </c>
      <c r="U47" s="331">
        <f t="shared" si="13"/>
        <v>0</v>
      </c>
      <c r="V47" s="332">
        <f t="shared" si="7"/>
        <v>0</v>
      </c>
      <c r="W47" s="64"/>
      <c r="AA47" s="53"/>
      <c r="AB47" s="53"/>
      <c r="AC47" s="53"/>
    </row>
    <row r="48" spans="1:29" outlineLevel="1" x14ac:dyDescent="0.25">
      <c r="A48" s="107"/>
      <c r="B48" s="64"/>
      <c r="C48" s="194" t="s">
        <v>51</v>
      </c>
      <c r="D48" s="234" t="s">
        <v>80</v>
      </c>
      <c r="E48" s="424" t="str">
        <f>IFERROR(VLOOKUP($D48,'START - AWARD DETAILS'!$C$21:$G$40,2,0),"")</f>
        <v/>
      </c>
      <c r="F48" s="424" t="str">
        <f>IFERROR(VLOOKUP($D48,'START - AWARD DETAILS'!$C$21:$G$40,3,0),"")</f>
        <v/>
      </c>
      <c r="G48" s="560" t="str">
        <f>IFERROR(VLOOKUP($D48,'START - AWARD DETAILS'!$C$21:$G$40,4,0),"")</f>
        <v/>
      </c>
      <c r="H48" s="425" t="str">
        <f>IFERROR(VLOOKUP($D48,'START - AWARD DETAILS'!$C$21:$G$40,5,0),"")</f>
        <v/>
      </c>
      <c r="I48" s="691"/>
      <c r="J48" s="335">
        <f>IF(E48="HEI",'START - AWARD DETAILS'!$G$12,'START - AWARD DETAILS'!$G$13)</f>
        <v>1</v>
      </c>
      <c r="K48" s="328"/>
      <c r="L48" s="329">
        <f t="shared" si="8"/>
        <v>0</v>
      </c>
      <c r="M48" s="328"/>
      <c r="N48" s="329">
        <f t="shared" si="9"/>
        <v>0</v>
      </c>
      <c r="O48" s="328"/>
      <c r="P48" s="329">
        <f t="shared" si="10"/>
        <v>0</v>
      </c>
      <c r="Q48" s="328"/>
      <c r="R48" s="329">
        <f t="shared" si="11"/>
        <v>0</v>
      </c>
      <c r="S48" s="330"/>
      <c r="T48" s="329">
        <f t="shared" si="12"/>
        <v>0</v>
      </c>
      <c r="U48" s="331">
        <f t="shared" si="13"/>
        <v>0</v>
      </c>
      <c r="V48" s="332">
        <f t="shared" si="7"/>
        <v>0</v>
      </c>
      <c r="W48" s="64"/>
      <c r="AA48" s="53"/>
      <c r="AB48" s="53"/>
      <c r="AC48" s="53"/>
    </row>
    <row r="49" spans="1:29" outlineLevel="1" x14ac:dyDescent="0.25">
      <c r="A49" s="107"/>
      <c r="B49" s="64"/>
      <c r="C49" s="194" t="s">
        <v>51</v>
      </c>
      <c r="D49" s="234" t="s">
        <v>80</v>
      </c>
      <c r="E49" s="424" t="str">
        <f>IFERROR(VLOOKUP($D49,'START - AWARD DETAILS'!$C$21:$G$40,2,0),"")</f>
        <v/>
      </c>
      <c r="F49" s="424" t="str">
        <f>IFERROR(VLOOKUP($D49,'START - AWARD DETAILS'!$C$21:$G$40,3,0),"")</f>
        <v/>
      </c>
      <c r="G49" s="560" t="str">
        <f>IFERROR(VLOOKUP($D49,'START - AWARD DETAILS'!$C$21:$G$40,4,0),"")</f>
        <v/>
      </c>
      <c r="H49" s="425" t="str">
        <f>IFERROR(VLOOKUP($D49,'START - AWARD DETAILS'!$C$21:$G$40,5,0),"")</f>
        <v/>
      </c>
      <c r="I49" s="691"/>
      <c r="J49" s="335">
        <f>IF(E49="HEI",'START - AWARD DETAILS'!$G$12,'START - AWARD DETAILS'!$G$13)</f>
        <v>1</v>
      </c>
      <c r="K49" s="328"/>
      <c r="L49" s="329">
        <f t="shared" si="8"/>
        <v>0</v>
      </c>
      <c r="M49" s="328"/>
      <c r="N49" s="329">
        <f t="shared" si="9"/>
        <v>0</v>
      </c>
      <c r="O49" s="328"/>
      <c r="P49" s="329">
        <f t="shared" si="10"/>
        <v>0</v>
      </c>
      <c r="Q49" s="328"/>
      <c r="R49" s="329">
        <f t="shared" si="11"/>
        <v>0</v>
      </c>
      <c r="S49" s="330"/>
      <c r="T49" s="329">
        <f t="shared" si="12"/>
        <v>0</v>
      </c>
      <c r="U49" s="331">
        <f t="shared" si="13"/>
        <v>0</v>
      </c>
      <c r="V49" s="332">
        <f t="shared" si="7"/>
        <v>0</v>
      </c>
      <c r="W49" s="64"/>
      <c r="AA49" s="53"/>
      <c r="AB49" s="53"/>
      <c r="AC49" s="53"/>
    </row>
    <row r="50" spans="1:29" outlineLevel="1" x14ac:dyDescent="0.25">
      <c r="A50" s="107"/>
      <c r="B50" s="64"/>
      <c r="C50" s="194" t="s">
        <v>51</v>
      </c>
      <c r="D50" s="234" t="s">
        <v>80</v>
      </c>
      <c r="E50" s="424" t="str">
        <f>IFERROR(VLOOKUP($D50,'START - AWARD DETAILS'!$C$21:$G$40,2,0),"")</f>
        <v/>
      </c>
      <c r="F50" s="424" t="str">
        <f>IFERROR(VLOOKUP($D50,'START - AWARD DETAILS'!$C$21:$G$40,3,0),"")</f>
        <v/>
      </c>
      <c r="G50" s="560" t="str">
        <f>IFERROR(VLOOKUP($D50,'START - AWARD DETAILS'!$C$21:$G$40,4,0),"")</f>
        <v/>
      </c>
      <c r="H50" s="425" t="str">
        <f>IFERROR(VLOOKUP($D50,'START - AWARD DETAILS'!$C$21:$G$40,5,0),"")</f>
        <v/>
      </c>
      <c r="I50" s="691"/>
      <c r="J50" s="335">
        <f>IF(E50="HEI",'START - AWARD DETAILS'!$G$12,'START - AWARD DETAILS'!$G$13)</f>
        <v>1</v>
      </c>
      <c r="K50" s="328"/>
      <c r="L50" s="329">
        <f t="shared" si="8"/>
        <v>0</v>
      </c>
      <c r="M50" s="328"/>
      <c r="N50" s="329">
        <f t="shared" si="9"/>
        <v>0</v>
      </c>
      <c r="O50" s="328"/>
      <c r="P50" s="329">
        <f t="shared" si="10"/>
        <v>0</v>
      </c>
      <c r="Q50" s="328"/>
      <c r="R50" s="329">
        <f t="shared" si="11"/>
        <v>0</v>
      </c>
      <c r="S50" s="330"/>
      <c r="T50" s="329">
        <f t="shared" si="12"/>
        <v>0</v>
      </c>
      <c r="U50" s="331">
        <f t="shared" si="13"/>
        <v>0</v>
      </c>
      <c r="V50" s="332">
        <f t="shared" si="7"/>
        <v>0</v>
      </c>
      <c r="W50" s="64"/>
      <c r="AA50" s="53"/>
      <c r="AB50" s="53"/>
      <c r="AC50" s="53"/>
    </row>
    <row r="51" spans="1:29" outlineLevel="1" x14ac:dyDescent="0.25">
      <c r="A51" s="107"/>
      <c r="B51" s="64"/>
      <c r="C51" s="194" t="s">
        <v>51</v>
      </c>
      <c r="D51" s="234" t="s">
        <v>80</v>
      </c>
      <c r="E51" s="424" t="str">
        <f>IFERROR(VLOOKUP($D51,'START - AWARD DETAILS'!$C$21:$G$40,2,0),"")</f>
        <v/>
      </c>
      <c r="F51" s="424" t="str">
        <f>IFERROR(VLOOKUP($D51,'START - AWARD DETAILS'!$C$21:$G$40,3,0),"")</f>
        <v/>
      </c>
      <c r="G51" s="560" t="str">
        <f>IFERROR(VLOOKUP($D51,'START - AWARD DETAILS'!$C$21:$G$40,4,0),"")</f>
        <v/>
      </c>
      <c r="H51" s="425" t="str">
        <f>IFERROR(VLOOKUP($D51,'START - AWARD DETAILS'!$C$21:$G$40,5,0),"")</f>
        <v/>
      </c>
      <c r="I51" s="691"/>
      <c r="J51" s="335">
        <f>IF(E51="HEI",'START - AWARD DETAILS'!$G$12,'START - AWARD DETAILS'!$G$13)</f>
        <v>1</v>
      </c>
      <c r="K51" s="328"/>
      <c r="L51" s="329">
        <f t="shared" si="8"/>
        <v>0</v>
      </c>
      <c r="M51" s="328"/>
      <c r="N51" s="329">
        <f t="shared" si="9"/>
        <v>0</v>
      </c>
      <c r="O51" s="328"/>
      <c r="P51" s="329">
        <f t="shared" si="10"/>
        <v>0</v>
      </c>
      <c r="Q51" s="328"/>
      <c r="R51" s="329">
        <f t="shared" si="11"/>
        <v>0</v>
      </c>
      <c r="S51" s="330"/>
      <c r="T51" s="329">
        <f t="shared" si="12"/>
        <v>0</v>
      </c>
      <c r="U51" s="331">
        <f t="shared" si="13"/>
        <v>0</v>
      </c>
      <c r="V51" s="332">
        <f t="shared" si="7"/>
        <v>0</v>
      </c>
      <c r="W51" s="64"/>
      <c r="AA51" s="53"/>
      <c r="AB51" s="53"/>
      <c r="AC51" s="53"/>
    </row>
    <row r="52" spans="1:29" outlineLevel="1" x14ac:dyDescent="0.25">
      <c r="A52" s="107"/>
      <c r="B52" s="64"/>
      <c r="C52" s="194" t="s">
        <v>51</v>
      </c>
      <c r="D52" s="234" t="s">
        <v>80</v>
      </c>
      <c r="E52" s="424" t="str">
        <f>IFERROR(VLOOKUP($D52,'START - AWARD DETAILS'!$C$21:$G$40,2,0),"")</f>
        <v/>
      </c>
      <c r="F52" s="424" t="str">
        <f>IFERROR(VLOOKUP($D52,'START - AWARD DETAILS'!$C$21:$G$40,3,0),"")</f>
        <v/>
      </c>
      <c r="G52" s="560" t="str">
        <f>IFERROR(VLOOKUP($D52,'START - AWARD DETAILS'!$C$21:$G$40,4,0),"")</f>
        <v/>
      </c>
      <c r="H52" s="425" t="str">
        <f>IFERROR(VLOOKUP($D52,'START - AWARD DETAILS'!$C$21:$G$40,5,0),"")</f>
        <v/>
      </c>
      <c r="I52" s="691"/>
      <c r="J52" s="335">
        <f>IF(E52="HEI",'START - AWARD DETAILS'!$G$12,'START - AWARD DETAILS'!$G$13)</f>
        <v>1</v>
      </c>
      <c r="K52" s="328"/>
      <c r="L52" s="329">
        <f t="shared" si="8"/>
        <v>0</v>
      </c>
      <c r="M52" s="328"/>
      <c r="N52" s="329">
        <f t="shared" si="9"/>
        <v>0</v>
      </c>
      <c r="O52" s="328"/>
      <c r="P52" s="329">
        <f t="shared" si="10"/>
        <v>0</v>
      </c>
      <c r="Q52" s="328"/>
      <c r="R52" s="329">
        <f t="shared" si="11"/>
        <v>0</v>
      </c>
      <c r="S52" s="330"/>
      <c r="T52" s="329">
        <f t="shared" si="12"/>
        <v>0</v>
      </c>
      <c r="U52" s="331">
        <f t="shared" si="13"/>
        <v>0</v>
      </c>
      <c r="V52" s="332">
        <f t="shared" si="7"/>
        <v>0</v>
      </c>
      <c r="W52" s="64"/>
      <c r="AA52" s="53"/>
      <c r="AB52" s="53"/>
      <c r="AC52" s="53"/>
    </row>
    <row r="53" spans="1:29" outlineLevel="1" x14ac:dyDescent="0.25">
      <c r="A53" s="107"/>
      <c r="B53" s="64"/>
      <c r="C53" s="194" t="s">
        <v>51</v>
      </c>
      <c r="D53" s="234" t="s">
        <v>80</v>
      </c>
      <c r="E53" s="424" t="str">
        <f>IFERROR(VLOOKUP($D53,'START - AWARD DETAILS'!$C$21:$G$40,2,0),"")</f>
        <v/>
      </c>
      <c r="F53" s="424" t="str">
        <f>IFERROR(VLOOKUP($D53,'START - AWARD DETAILS'!$C$21:$G$40,3,0),"")</f>
        <v/>
      </c>
      <c r="G53" s="560" t="str">
        <f>IFERROR(VLOOKUP($D53,'START - AWARD DETAILS'!$C$21:$G$40,4,0),"")</f>
        <v/>
      </c>
      <c r="H53" s="425" t="str">
        <f>IFERROR(VLOOKUP($D53,'START - AWARD DETAILS'!$C$21:$G$40,5,0),"")</f>
        <v/>
      </c>
      <c r="I53" s="691"/>
      <c r="J53" s="335">
        <f>IF(E53="HEI",'START - AWARD DETAILS'!$G$12,'START - AWARD DETAILS'!$G$13)</f>
        <v>1</v>
      </c>
      <c r="K53" s="328"/>
      <c r="L53" s="329">
        <f t="shared" si="8"/>
        <v>0</v>
      </c>
      <c r="M53" s="328"/>
      <c r="N53" s="329">
        <f t="shared" si="9"/>
        <v>0</v>
      </c>
      <c r="O53" s="328"/>
      <c r="P53" s="329">
        <f t="shared" si="10"/>
        <v>0</v>
      </c>
      <c r="Q53" s="328"/>
      <c r="R53" s="329">
        <f t="shared" si="11"/>
        <v>0</v>
      </c>
      <c r="S53" s="330"/>
      <c r="T53" s="329">
        <f t="shared" si="12"/>
        <v>0</v>
      </c>
      <c r="U53" s="331">
        <f t="shared" si="13"/>
        <v>0</v>
      </c>
      <c r="V53" s="332">
        <f t="shared" si="7"/>
        <v>0</v>
      </c>
      <c r="W53" s="64"/>
      <c r="AA53" s="53"/>
      <c r="AB53" s="53"/>
      <c r="AC53" s="53"/>
    </row>
    <row r="54" spans="1:29" outlineLevel="1" x14ac:dyDescent="0.25">
      <c r="A54" s="107"/>
      <c r="B54" s="64"/>
      <c r="C54" s="194" t="s">
        <v>51</v>
      </c>
      <c r="D54" s="234" t="s">
        <v>80</v>
      </c>
      <c r="E54" s="424" t="str">
        <f>IFERROR(VLOOKUP($D54,'START - AWARD DETAILS'!$C$21:$G$40,2,0),"")</f>
        <v/>
      </c>
      <c r="F54" s="424" t="str">
        <f>IFERROR(VLOOKUP($D54,'START - AWARD DETAILS'!$C$21:$G$40,3,0),"")</f>
        <v/>
      </c>
      <c r="G54" s="560" t="str">
        <f>IFERROR(VLOOKUP($D54,'START - AWARD DETAILS'!$C$21:$G$40,4,0),"")</f>
        <v/>
      </c>
      <c r="H54" s="425" t="str">
        <f>IFERROR(VLOOKUP($D54,'START - AWARD DETAILS'!$C$21:$G$40,5,0),"")</f>
        <v/>
      </c>
      <c r="I54" s="691"/>
      <c r="J54" s="335">
        <f>IF(E54="HEI",'START - AWARD DETAILS'!$G$12,'START - AWARD DETAILS'!$G$13)</f>
        <v>1</v>
      </c>
      <c r="K54" s="328"/>
      <c r="L54" s="329">
        <f t="shared" si="8"/>
        <v>0</v>
      </c>
      <c r="M54" s="328"/>
      <c r="N54" s="329">
        <f t="shared" si="9"/>
        <v>0</v>
      </c>
      <c r="O54" s="328"/>
      <c r="P54" s="329">
        <f t="shared" si="10"/>
        <v>0</v>
      </c>
      <c r="Q54" s="328"/>
      <c r="R54" s="329">
        <f t="shared" si="11"/>
        <v>0</v>
      </c>
      <c r="S54" s="330"/>
      <c r="T54" s="329">
        <f t="shared" si="12"/>
        <v>0</v>
      </c>
      <c r="U54" s="331">
        <f t="shared" si="13"/>
        <v>0</v>
      </c>
      <c r="V54" s="332">
        <f t="shared" si="7"/>
        <v>0</v>
      </c>
      <c r="W54" s="64"/>
      <c r="AA54" s="53"/>
      <c r="AB54" s="53"/>
      <c r="AC54" s="53"/>
    </row>
    <row r="55" spans="1:29" outlineLevel="1" x14ac:dyDescent="0.25">
      <c r="A55" s="107"/>
      <c r="B55" s="64"/>
      <c r="C55" s="194" t="s">
        <v>51</v>
      </c>
      <c r="D55" s="234" t="s">
        <v>80</v>
      </c>
      <c r="E55" s="424" t="str">
        <f>IFERROR(VLOOKUP($D55,'START - AWARD DETAILS'!$C$21:$G$40,2,0),"")</f>
        <v/>
      </c>
      <c r="F55" s="424" t="str">
        <f>IFERROR(VLOOKUP($D55,'START - AWARD DETAILS'!$C$21:$G$40,3,0),"")</f>
        <v/>
      </c>
      <c r="G55" s="560" t="str">
        <f>IFERROR(VLOOKUP($D55,'START - AWARD DETAILS'!$C$21:$G$40,4,0),"")</f>
        <v/>
      </c>
      <c r="H55" s="425" t="str">
        <f>IFERROR(VLOOKUP($D55,'START - AWARD DETAILS'!$C$21:$G$40,5,0),"")</f>
        <v/>
      </c>
      <c r="I55" s="691"/>
      <c r="J55" s="335">
        <f>IF(E55="HEI",'START - AWARD DETAILS'!$G$12,'START - AWARD DETAILS'!$G$13)</f>
        <v>1</v>
      </c>
      <c r="K55" s="328"/>
      <c r="L55" s="329">
        <f t="shared" si="8"/>
        <v>0</v>
      </c>
      <c r="M55" s="328"/>
      <c r="N55" s="329">
        <f t="shared" si="9"/>
        <v>0</v>
      </c>
      <c r="O55" s="328"/>
      <c r="P55" s="329">
        <f t="shared" si="10"/>
        <v>0</v>
      </c>
      <c r="Q55" s="328"/>
      <c r="R55" s="329">
        <f t="shared" si="11"/>
        <v>0</v>
      </c>
      <c r="S55" s="330"/>
      <c r="T55" s="329">
        <f t="shared" si="12"/>
        <v>0</v>
      </c>
      <c r="U55" s="331">
        <f t="shared" si="13"/>
        <v>0</v>
      </c>
      <c r="V55" s="332">
        <f t="shared" si="7"/>
        <v>0</v>
      </c>
      <c r="W55" s="64"/>
      <c r="AA55" s="53"/>
      <c r="AB55" s="53"/>
      <c r="AC55" s="53"/>
    </row>
    <row r="56" spans="1:29" outlineLevel="1" x14ac:dyDescent="0.25">
      <c r="A56" s="107"/>
      <c r="B56" s="64"/>
      <c r="C56" s="194" t="s">
        <v>51</v>
      </c>
      <c r="D56" s="234" t="s">
        <v>80</v>
      </c>
      <c r="E56" s="424" t="str">
        <f>IFERROR(VLOOKUP($D56,'START - AWARD DETAILS'!$C$21:$G$40,2,0),"")</f>
        <v/>
      </c>
      <c r="F56" s="424" t="str">
        <f>IFERROR(VLOOKUP($D56,'START - AWARD DETAILS'!$C$21:$G$40,3,0),"")</f>
        <v/>
      </c>
      <c r="G56" s="560" t="str">
        <f>IFERROR(VLOOKUP($D56,'START - AWARD DETAILS'!$C$21:$G$40,4,0),"")</f>
        <v/>
      </c>
      <c r="H56" s="425" t="str">
        <f>IFERROR(VLOOKUP($D56,'START - AWARD DETAILS'!$C$21:$G$40,5,0),"")</f>
        <v/>
      </c>
      <c r="I56" s="691"/>
      <c r="J56" s="335">
        <f>IF(E56="HEI",'START - AWARD DETAILS'!$G$12,'START - AWARD DETAILS'!$G$13)</f>
        <v>1</v>
      </c>
      <c r="K56" s="328"/>
      <c r="L56" s="329">
        <f t="shared" si="8"/>
        <v>0</v>
      </c>
      <c r="M56" s="328"/>
      <c r="N56" s="329">
        <f t="shared" si="9"/>
        <v>0</v>
      </c>
      <c r="O56" s="328"/>
      <c r="P56" s="329">
        <f t="shared" si="10"/>
        <v>0</v>
      </c>
      <c r="Q56" s="328"/>
      <c r="R56" s="329">
        <f t="shared" si="11"/>
        <v>0</v>
      </c>
      <c r="S56" s="330"/>
      <c r="T56" s="329">
        <f t="shared" si="12"/>
        <v>0</v>
      </c>
      <c r="U56" s="331">
        <f t="shared" si="13"/>
        <v>0</v>
      </c>
      <c r="V56" s="332">
        <f t="shared" si="7"/>
        <v>0</v>
      </c>
      <c r="W56" s="64"/>
      <c r="AA56" s="53"/>
      <c r="AB56" s="53"/>
      <c r="AC56" s="53"/>
    </row>
    <row r="57" spans="1:29" outlineLevel="1" x14ac:dyDescent="0.25">
      <c r="A57" s="107"/>
      <c r="B57" s="64"/>
      <c r="C57" s="194" t="s">
        <v>51</v>
      </c>
      <c r="D57" s="234" t="s">
        <v>80</v>
      </c>
      <c r="E57" s="424" t="str">
        <f>IFERROR(VLOOKUP($D57,'START - AWARD DETAILS'!$C$21:$G$40,2,0),"")</f>
        <v/>
      </c>
      <c r="F57" s="424" t="str">
        <f>IFERROR(VLOOKUP($D57,'START - AWARD DETAILS'!$C$21:$G$40,3,0),"")</f>
        <v/>
      </c>
      <c r="G57" s="560" t="str">
        <f>IFERROR(VLOOKUP($D57,'START - AWARD DETAILS'!$C$21:$G$40,4,0),"")</f>
        <v/>
      </c>
      <c r="H57" s="425" t="str">
        <f>IFERROR(VLOOKUP($D57,'START - AWARD DETAILS'!$C$21:$G$40,5,0),"")</f>
        <v/>
      </c>
      <c r="I57" s="691"/>
      <c r="J57" s="335">
        <f>IF(E57="HEI",'START - AWARD DETAILS'!$G$12,'START - AWARD DETAILS'!$G$13)</f>
        <v>1</v>
      </c>
      <c r="K57" s="328"/>
      <c r="L57" s="329">
        <f t="shared" si="8"/>
        <v>0</v>
      </c>
      <c r="M57" s="328"/>
      <c r="N57" s="329">
        <f t="shared" si="9"/>
        <v>0</v>
      </c>
      <c r="O57" s="328"/>
      <c r="P57" s="329">
        <f t="shared" si="10"/>
        <v>0</v>
      </c>
      <c r="Q57" s="328"/>
      <c r="R57" s="329">
        <f t="shared" si="11"/>
        <v>0</v>
      </c>
      <c r="S57" s="330"/>
      <c r="T57" s="329">
        <f t="shared" si="12"/>
        <v>0</v>
      </c>
      <c r="U57" s="331">
        <f t="shared" si="13"/>
        <v>0</v>
      </c>
      <c r="V57" s="332">
        <f t="shared" si="7"/>
        <v>0</v>
      </c>
      <c r="W57" s="64"/>
      <c r="AA57" s="53"/>
      <c r="AB57" s="53"/>
      <c r="AC57" s="53"/>
    </row>
    <row r="58" spans="1:29" outlineLevel="1" x14ac:dyDescent="0.25">
      <c r="A58" s="107"/>
      <c r="B58" s="64"/>
      <c r="C58" s="194" t="s">
        <v>51</v>
      </c>
      <c r="D58" s="234" t="s">
        <v>80</v>
      </c>
      <c r="E58" s="424" t="str">
        <f>IFERROR(VLOOKUP($D58,'START - AWARD DETAILS'!$C$21:$G$40,2,0),"")</f>
        <v/>
      </c>
      <c r="F58" s="424" t="str">
        <f>IFERROR(VLOOKUP($D58,'START - AWARD DETAILS'!$C$21:$G$40,3,0),"")</f>
        <v/>
      </c>
      <c r="G58" s="560" t="str">
        <f>IFERROR(VLOOKUP($D58,'START - AWARD DETAILS'!$C$21:$G$40,4,0),"")</f>
        <v/>
      </c>
      <c r="H58" s="425" t="str">
        <f>IFERROR(VLOOKUP($D58,'START - AWARD DETAILS'!$C$21:$G$40,5,0),"")</f>
        <v/>
      </c>
      <c r="I58" s="691"/>
      <c r="J58" s="335">
        <f>IF(E58="HEI",'START - AWARD DETAILS'!$G$12,'START - AWARD DETAILS'!$G$13)</f>
        <v>1</v>
      </c>
      <c r="K58" s="328"/>
      <c r="L58" s="329">
        <f t="shared" si="8"/>
        <v>0</v>
      </c>
      <c r="M58" s="328"/>
      <c r="N58" s="329">
        <f t="shared" si="9"/>
        <v>0</v>
      </c>
      <c r="O58" s="328"/>
      <c r="P58" s="329">
        <f t="shared" si="10"/>
        <v>0</v>
      </c>
      <c r="Q58" s="328"/>
      <c r="R58" s="329">
        <f t="shared" si="11"/>
        <v>0</v>
      </c>
      <c r="S58" s="330"/>
      <c r="T58" s="329">
        <f t="shared" si="12"/>
        <v>0</v>
      </c>
      <c r="U58" s="331">
        <f t="shared" si="13"/>
        <v>0</v>
      </c>
      <c r="V58" s="332">
        <f t="shared" si="7"/>
        <v>0</v>
      </c>
      <c r="W58" s="64"/>
      <c r="AA58" s="53"/>
      <c r="AB58" s="53"/>
      <c r="AC58" s="53"/>
    </row>
    <row r="59" spans="1:29" outlineLevel="1" x14ac:dyDescent="0.25">
      <c r="A59" s="107"/>
      <c r="B59" s="64"/>
      <c r="C59" s="194" t="s">
        <v>51</v>
      </c>
      <c r="D59" s="234" t="s">
        <v>80</v>
      </c>
      <c r="E59" s="424" t="str">
        <f>IFERROR(VLOOKUP($D59,'START - AWARD DETAILS'!$C$21:$G$40,2,0),"")</f>
        <v/>
      </c>
      <c r="F59" s="424" t="str">
        <f>IFERROR(VLOOKUP($D59,'START - AWARD DETAILS'!$C$21:$G$40,3,0),"")</f>
        <v/>
      </c>
      <c r="G59" s="560" t="str">
        <f>IFERROR(VLOOKUP($D59,'START - AWARD DETAILS'!$C$21:$G$40,4,0),"")</f>
        <v/>
      </c>
      <c r="H59" s="425" t="str">
        <f>IFERROR(VLOOKUP($D59,'START - AWARD DETAILS'!$C$21:$G$40,5,0),"")</f>
        <v/>
      </c>
      <c r="I59" s="691"/>
      <c r="J59" s="335">
        <f>IF(E59="HEI",'START - AWARD DETAILS'!$G$12,'START - AWARD DETAILS'!$G$13)</f>
        <v>1</v>
      </c>
      <c r="K59" s="328"/>
      <c r="L59" s="329">
        <f t="shared" si="8"/>
        <v>0</v>
      </c>
      <c r="M59" s="328"/>
      <c r="N59" s="329">
        <f t="shared" si="9"/>
        <v>0</v>
      </c>
      <c r="O59" s="328"/>
      <c r="P59" s="329">
        <f t="shared" si="10"/>
        <v>0</v>
      </c>
      <c r="Q59" s="328"/>
      <c r="R59" s="329">
        <f t="shared" si="11"/>
        <v>0</v>
      </c>
      <c r="S59" s="330"/>
      <c r="T59" s="329">
        <f t="shared" si="12"/>
        <v>0</v>
      </c>
      <c r="U59" s="331">
        <f t="shared" si="13"/>
        <v>0</v>
      </c>
      <c r="V59" s="332">
        <f t="shared" si="7"/>
        <v>0</v>
      </c>
      <c r="W59" s="64"/>
      <c r="AA59" s="53"/>
      <c r="AB59" s="53"/>
      <c r="AC59" s="53"/>
    </row>
    <row r="60" spans="1:29" outlineLevel="1" x14ac:dyDescent="0.25">
      <c r="A60" s="107"/>
      <c r="B60" s="64"/>
      <c r="C60" s="194" t="s">
        <v>51</v>
      </c>
      <c r="D60" s="234" t="s">
        <v>80</v>
      </c>
      <c r="E60" s="424" t="str">
        <f>IFERROR(VLOOKUP($D60,'START - AWARD DETAILS'!$C$21:$G$40,2,0),"")</f>
        <v/>
      </c>
      <c r="F60" s="424" t="str">
        <f>IFERROR(VLOOKUP($D60,'START - AWARD DETAILS'!$C$21:$G$40,3,0),"")</f>
        <v/>
      </c>
      <c r="G60" s="560" t="str">
        <f>IFERROR(VLOOKUP($D60,'START - AWARD DETAILS'!$C$21:$G$40,4,0),"")</f>
        <v/>
      </c>
      <c r="H60" s="425" t="str">
        <f>IFERROR(VLOOKUP($D60,'START - AWARD DETAILS'!$C$21:$G$40,5,0),"")</f>
        <v/>
      </c>
      <c r="I60" s="691"/>
      <c r="J60" s="335">
        <f>IF(E60="HEI",'START - AWARD DETAILS'!$G$12,'START - AWARD DETAILS'!$G$13)</f>
        <v>1</v>
      </c>
      <c r="K60" s="328"/>
      <c r="L60" s="329">
        <f t="shared" si="8"/>
        <v>0</v>
      </c>
      <c r="M60" s="328"/>
      <c r="N60" s="329">
        <f t="shared" si="9"/>
        <v>0</v>
      </c>
      <c r="O60" s="328"/>
      <c r="P60" s="329">
        <f t="shared" si="10"/>
        <v>0</v>
      </c>
      <c r="Q60" s="328"/>
      <c r="R60" s="329">
        <f t="shared" si="11"/>
        <v>0</v>
      </c>
      <c r="S60" s="330"/>
      <c r="T60" s="329">
        <f t="shared" si="12"/>
        <v>0</v>
      </c>
      <c r="U60" s="331">
        <f t="shared" si="13"/>
        <v>0</v>
      </c>
      <c r="V60" s="332">
        <f t="shared" si="7"/>
        <v>0</v>
      </c>
      <c r="W60" s="64"/>
      <c r="AA60" s="53"/>
      <c r="AB60" s="53"/>
      <c r="AC60" s="53"/>
    </row>
    <row r="61" spans="1:29" outlineLevel="1" x14ac:dyDescent="0.25">
      <c r="A61" s="107"/>
      <c r="B61" s="64"/>
      <c r="C61" s="194" t="s">
        <v>51</v>
      </c>
      <c r="D61" s="234" t="s">
        <v>80</v>
      </c>
      <c r="E61" s="424" t="str">
        <f>IFERROR(VLOOKUP($D61,'START - AWARD DETAILS'!$C$21:$G$40,2,0),"")</f>
        <v/>
      </c>
      <c r="F61" s="424" t="str">
        <f>IFERROR(VLOOKUP($D61,'START - AWARD DETAILS'!$C$21:$G$40,3,0),"")</f>
        <v/>
      </c>
      <c r="G61" s="560" t="str">
        <f>IFERROR(VLOOKUP($D61,'START - AWARD DETAILS'!$C$21:$G$40,4,0),"")</f>
        <v/>
      </c>
      <c r="H61" s="425" t="str">
        <f>IFERROR(VLOOKUP($D61,'START - AWARD DETAILS'!$C$21:$G$40,5,0),"")</f>
        <v/>
      </c>
      <c r="I61" s="691"/>
      <c r="J61" s="335">
        <f>IF(E61="HEI",'START - AWARD DETAILS'!$G$12,'START - AWARD DETAILS'!$G$13)</f>
        <v>1</v>
      </c>
      <c r="K61" s="328"/>
      <c r="L61" s="329">
        <f t="shared" si="8"/>
        <v>0</v>
      </c>
      <c r="M61" s="328"/>
      <c r="N61" s="329">
        <f t="shared" si="9"/>
        <v>0</v>
      </c>
      <c r="O61" s="328"/>
      <c r="P61" s="329">
        <f t="shared" si="10"/>
        <v>0</v>
      </c>
      <c r="Q61" s="328"/>
      <c r="R61" s="329">
        <f t="shared" si="11"/>
        <v>0</v>
      </c>
      <c r="S61" s="330"/>
      <c r="T61" s="329">
        <f t="shared" si="12"/>
        <v>0</v>
      </c>
      <c r="U61" s="331">
        <f t="shared" si="13"/>
        <v>0</v>
      </c>
      <c r="V61" s="332">
        <f t="shared" si="7"/>
        <v>0</v>
      </c>
      <c r="W61" s="64"/>
      <c r="AA61" s="53"/>
      <c r="AB61" s="53"/>
      <c r="AC61" s="53"/>
    </row>
    <row r="62" spans="1:29" outlineLevel="1" x14ac:dyDescent="0.25">
      <c r="A62" s="107"/>
      <c r="B62" s="64"/>
      <c r="C62" s="194" t="s">
        <v>51</v>
      </c>
      <c r="D62" s="234" t="s">
        <v>80</v>
      </c>
      <c r="E62" s="424" t="str">
        <f>IFERROR(VLOOKUP($D62,'START - AWARD DETAILS'!$C$21:$G$40,2,0),"")</f>
        <v/>
      </c>
      <c r="F62" s="424" t="str">
        <f>IFERROR(VLOOKUP($D62,'START - AWARD DETAILS'!$C$21:$G$40,3,0),"")</f>
        <v/>
      </c>
      <c r="G62" s="560" t="str">
        <f>IFERROR(VLOOKUP($D62,'START - AWARD DETAILS'!$C$21:$G$40,4,0),"")</f>
        <v/>
      </c>
      <c r="H62" s="425" t="str">
        <f>IFERROR(VLOOKUP($D62,'START - AWARD DETAILS'!$C$21:$G$40,5,0),"")</f>
        <v/>
      </c>
      <c r="I62" s="691"/>
      <c r="J62" s="335">
        <f>IF(E62="HEI",'START - AWARD DETAILS'!$G$12,'START - AWARD DETAILS'!$G$13)</f>
        <v>1</v>
      </c>
      <c r="K62" s="328"/>
      <c r="L62" s="329">
        <f t="shared" si="8"/>
        <v>0</v>
      </c>
      <c r="M62" s="328"/>
      <c r="N62" s="329">
        <f t="shared" si="9"/>
        <v>0</v>
      </c>
      <c r="O62" s="328"/>
      <c r="P62" s="329">
        <f t="shared" si="10"/>
        <v>0</v>
      </c>
      <c r="Q62" s="328"/>
      <c r="R62" s="329">
        <f t="shared" si="11"/>
        <v>0</v>
      </c>
      <c r="S62" s="330"/>
      <c r="T62" s="329">
        <f t="shared" si="12"/>
        <v>0</v>
      </c>
      <c r="U62" s="331">
        <f t="shared" si="13"/>
        <v>0</v>
      </c>
      <c r="V62" s="332">
        <f t="shared" si="7"/>
        <v>0</v>
      </c>
      <c r="W62" s="64"/>
      <c r="AA62" s="53"/>
      <c r="AB62" s="53"/>
      <c r="AC62" s="53"/>
    </row>
    <row r="63" spans="1:29" outlineLevel="1" x14ac:dyDescent="0.25">
      <c r="A63" s="107"/>
      <c r="B63" s="64"/>
      <c r="C63" s="194" t="s">
        <v>51</v>
      </c>
      <c r="D63" s="234" t="s">
        <v>80</v>
      </c>
      <c r="E63" s="424" t="str">
        <f>IFERROR(VLOOKUP($D63,'START - AWARD DETAILS'!$C$21:$G$40,2,0),"")</f>
        <v/>
      </c>
      <c r="F63" s="424" t="str">
        <f>IFERROR(VLOOKUP($D63,'START - AWARD DETAILS'!$C$21:$G$40,3,0),"")</f>
        <v/>
      </c>
      <c r="G63" s="560" t="str">
        <f>IFERROR(VLOOKUP($D63,'START - AWARD DETAILS'!$C$21:$G$40,4,0),"")</f>
        <v/>
      </c>
      <c r="H63" s="425" t="str">
        <f>IFERROR(VLOOKUP($D63,'START - AWARD DETAILS'!$C$21:$G$40,5,0),"")</f>
        <v/>
      </c>
      <c r="I63" s="691"/>
      <c r="J63" s="335">
        <f>IF(E63="HEI",'START - AWARD DETAILS'!$G$12,'START - AWARD DETAILS'!$G$13)</f>
        <v>1</v>
      </c>
      <c r="K63" s="328"/>
      <c r="L63" s="329">
        <f t="shared" si="8"/>
        <v>0</v>
      </c>
      <c r="M63" s="328"/>
      <c r="N63" s="329">
        <f t="shared" si="9"/>
        <v>0</v>
      </c>
      <c r="O63" s="328"/>
      <c r="P63" s="329">
        <f t="shared" si="10"/>
        <v>0</v>
      </c>
      <c r="Q63" s="328"/>
      <c r="R63" s="329">
        <f t="shared" si="11"/>
        <v>0</v>
      </c>
      <c r="S63" s="330"/>
      <c r="T63" s="329">
        <f t="shared" si="12"/>
        <v>0</v>
      </c>
      <c r="U63" s="331">
        <f t="shared" si="13"/>
        <v>0</v>
      </c>
      <c r="V63" s="332">
        <f t="shared" si="7"/>
        <v>0</v>
      </c>
      <c r="W63" s="64"/>
      <c r="AA63" s="53"/>
      <c r="AB63" s="53"/>
      <c r="AC63" s="53"/>
    </row>
    <row r="64" spans="1:29" outlineLevel="1" x14ac:dyDescent="0.25">
      <c r="B64" s="64"/>
      <c r="C64" s="194" t="s">
        <v>51</v>
      </c>
      <c r="D64" s="234" t="s">
        <v>80</v>
      </c>
      <c r="E64" s="424" t="str">
        <f>IFERROR(VLOOKUP($D64,'START - AWARD DETAILS'!$C$21:$G$40,2,0),"")</f>
        <v/>
      </c>
      <c r="F64" s="424" t="str">
        <f>IFERROR(VLOOKUP($D64,'START - AWARD DETAILS'!$C$21:$G$40,3,0),"")</f>
        <v/>
      </c>
      <c r="G64" s="560" t="str">
        <f>IFERROR(VLOOKUP($D64,'START - AWARD DETAILS'!$C$21:$G$40,4,0),"")</f>
        <v/>
      </c>
      <c r="H64" s="425" t="str">
        <f>IFERROR(VLOOKUP($D64,'START - AWARD DETAILS'!$C$21:$G$40,5,0),"")</f>
        <v/>
      </c>
      <c r="I64" s="691"/>
      <c r="J64" s="335">
        <f>IF(E64="HEI",'START - AWARD DETAILS'!$G$12,'START - AWARD DETAILS'!$G$13)</f>
        <v>1</v>
      </c>
      <c r="K64" s="328"/>
      <c r="L64" s="329">
        <f t="shared" si="8"/>
        <v>0</v>
      </c>
      <c r="M64" s="328"/>
      <c r="N64" s="329">
        <f t="shared" si="9"/>
        <v>0</v>
      </c>
      <c r="O64" s="328"/>
      <c r="P64" s="329">
        <f t="shared" si="10"/>
        <v>0</v>
      </c>
      <c r="Q64" s="328"/>
      <c r="R64" s="329">
        <f t="shared" si="11"/>
        <v>0</v>
      </c>
      <c r="S64" s="330"/>
      <c r="T64" s="329">
        <f t="shared" si="12"/>
        <v>0</v>
      </c>
      <c r="U64" s="331">
        <f t="shared" si="13"/>
        <v>0</v>
      </c>
      <c r="V64" s="332">
        <f t="shared" si="7"/>
        <v>0</v>
      </c>
      <c r="W64" s="64"/>
      <c r="AA64" s="53"/>
      <c r="AB64" s="53"/>
      <c r="AC64" s="53"/>
    </row>
    <row r="65" spans="1:29" outlineLevel="1" x14ac:dyDescent="0.25">
      <c r="B65" s="64"/>
      <c r="C65" s="194" t="s">
        <v>51</v>
      </c>
      <c r="D65" s="234" t="s">
        <v>80</v>
      </c>
      <c r="E65" s="424" t="str">
        <f>IFERROR(VLOOKUP($D65,'START - AWARD DETAILS'!$C$21:$G$40,2,0),"")</f>
        <v/>
      </c>
      <c r="F65" s="424" t="str">
        <f>IFERROR(VLOOKUP($D65,'START - AWARD DETAILS'!$C$21:$G$40,3,0),"")</f>
        <v/>
      </c>
      <c r="G65" s="560" t="str">
        <f>IFERROR(VLOOKUP($D65,'START - AWARD DETAILS'!$C$21:$G$40,4,0),"")</f>
        <v/>
      </c>
      <c r="H65" s="425" t="str">
        <f>IFERROR(VLOOKUP($D65,'START - AWARD DETAILS'!$C$21:$G$40,5,0),"")</f>
        <v/>
      </c>
      <c r="I65" s="691"/>
      <c r="J65" s="335">
        <f>IF(E65="HEI",'START - AWARD DETAILS'!$G$12,'START - AWARD DETAILS'!$G$13)</f>
        <v>1</v>
      </c>
      <c r="K65" s="328"/>
      <c r="L65" s="329">
        <f t="shared" si="8"/>
        <v>0</v>
      </c>
      <c r="M65" s="328"/>
      <c r="N65" s="329">
        <f t="shared" si="9"/>
        <v>0</v>
      </c>
      <c r="O65" s="328"/>
      <c r="P65" s="329">
        <f t="shared" si="10"/>
        <v>0</v>
      </c>
      <c r="Q65" s="328"/>
      <c r="R65" s="329">
        <f t="shared" si="11"/>
        <v>0</v>
      </c>
      <c r="S65" s="330"/>
      <c r="T65" s="329">
        <f t="shared" si="12"/>
        <v>0</v>
      </c>
      <c r="U65" s="331">
        <f t="shared" si="13"/>
        <v>0</v>
      </c>
      <c r="V65" s="332">
        <f t="shared" si="7"/>
        <v>0</v>
      </c>
      <c r="W65" s="64"/>
      <c r="AA65" s="53"/>
      <c r="AB65" s="53"/>
      <c r="AC65" s="53"/>
    </row>
    <row r="66" spans="1:29" outlineLevel="1" x14ac:dyDescent="0.25">
      <c r="B66" s="64"/>
      <c r="C66" s="194" t="s">
        <v>51</v>
      </c>
      <c r="D66" s="234" t="s">
        <v>80</v>
      </c>
      <c r="E66" s="424" t="str">
        <f>IFERROR(VLOOKUP($D66,'START - AWARD DETAILS'!$C$21:$G$40,2,0),"")</f>
        <v/>
      </c>
      <c r="F66" s="424" t="str">
        <f>IFERROR(VLOOKUP($D66,'START - AWARD DETAILS'!$C$21:$G$40,3,0),"")</f>
        <v/>
      </c>
      <c r="G66" s="560" t="str">
        <f>IFERROR(VLOOKUP($D66,'START - AWARD DETAILS'!$C$21:$G$40,4,0),"")</f>
        <v/>
      </c>
      <c r="H66" s="425" t="str">
        <f>IFERROR(VLOOKUP($D66,'START - AWARD DETAILS'!$C$21:$G$40,5,0),"")</f>
        <v/>
      </c>
      <c r="I66" s="691"/>
      <c r="J66" s="335">
        <f>IF(E66="HEI",'START - AWARD DETAILS'!$G$12,'START - AWARD DETAILS'!$G$13)</f>
        <v>1</v>
      </c>
      <c r="K66" s="328"/>
      <c r="L66" s="329">
        <f t="shared" si="8"/>
        <v>0</v>
      </c>
      <c r="M66" s="328"/>
      <c r="N66" s="329">
        <f t="shared" si="9"/>
        <v>0</v>
      </c>
      <c r="O66" s="328"/>
      <c r="P66" s="329">
        <f t="shared" si="10"/>
        <v>0</v>
      </c>
      <c r="Q66" s="328"/>
      <c r="R66" s="329">
        <f t="shared" si="11"/>
        <v>0</v>
      </c>
      <c r="S66" s="330"/>
      <c r="T66" s="329">
        <f t="shared" si="12"/>
        <v>0</v>
      </c>
      <c r="U66" s="331">
        <f t="shared" si="13"/>
        <v>0</v>
      </c>
      <c r="V66" s="332">
        <f t="shared" si="7"/>
        <v>0</v>
      </c>
      <c r="W66" s="64"/>
      <c r="AA66" s="53"/>
      <c r="AB66" s="53"/>
      <c r="AC66" s="53"/>
    </row>
    <row r="67" spans="1:29" outlineLevel="1" x14ac:dyDescent="0.25">
      <c r="B67" s="64"/>
      <c r="C67" s="194" t="s">
        <v>51</v>
      </c>
      <c r="D67" s="234" t="s">
        <v>80</v>
      </c>
      <c r="E67" s="424" t="str">
        <f>IFERROR(VLOOKUP($D67,'START - AWARD DETAILS'!$C$21:$G$40,2,0),"")</f>
        <v/>
      </c>
      <c r="F67" s="424" t="str">
        <f>IFERROR(VLOOKUP($D67,'START - AWARD DETAILS'!$C$21:$G$40,3,0),"")</f>
        <v/>
      </c>
      <c r="G67" s="560" t="str">
        <f>IFERROR(VLOOKUP($D67,'START - AWARD DETAILS'!$C$21:$G$40,4,0),"")</f>
        <v/>
      </c>
      <c r="H67" s="425" t="str">
        <f>IFERROR(VLOOKUP($D67,'START - AWARD DETAILS'!$C$21:$G$40,5,0),"")</f>
        <v/>
      </c>
      <c r="I67" s="691"/>
      <c r="J67" s="335">
        <f>IF(E67="HEI",'START - AWARD DETAILS'!$G$12,'START - AWARD DETAILS'!$G$13)</f>
        <v>1</v>
      </c>
      <c r="K67" s="328"/>
      <c r="L67" s="329">
        <f t="shared" si="8"/>
        <v>0</v>
      </c>
      <c r="M67" s="328"/>
      <c r="N67" s="329">
        <f t="shared" si="9"/>
        <v>0</v>
      </c>
      <c r="O67" s="328"/>
      <c r="P67" s="329">
        <f t="shared" si="10"/>
        <v>0</v>
      </c>
      <c r="Q67" s="328"/>
      <c r="R67" s="329">
        <f t="shared" si="11"/>
        <v>0</v>
      </c>
      <c r="S67" s="330"/>
      <c r="T67" s="329">
        <f t="shared" si="12"/>
        <v>0</v>
      </c>
      <c r="U67" s="331">
        <f t="shared" si="13"/>
        <v>0</v>
      </c>
      <c r="V67" s="332">
        <f t="shared" si="7"/>
        <v>0</v>
      </c>
      <c r="W67" s="64"/>
      <c r="AA67" s="53"/>
      <c r="AB67" s="53"/>
      <c r="AC67" s="53"/>
    </row>
    <row r="68" spans="1:29" outlineLevel="1" x14ac:dyDescent="0.25">
      <c r="B68" s="64"/>
      <c r="C68" s="194" t="s">
        <v>51</v>
      </c>
      <c r="D68" s="234" t="s">
        <v>80</v>
      </c>
      <c r="E68" s="424" t="str">
        <f>IFERROR(VLOOKUP($D68,'START - AWARD DETAILS'!$C$21:$G$40,2,0),"")</f>
        <v/>
      </c>
      <c r="F68" s="424" t="str">
        <f>IFERROR(VLOOKUP($D68,'START - AWARD DETAILS'!$C$21:$G$40,3,0),"")</f>
        <v/>
      </c>
      <c r="G68" s="560" t="str">
        <f>IFERROR(VLOOKUP($D68,'START - AWARD DETAILS'!$C$21:$G$40,4,0),"")</f>
        <v/>
      </c>
      <c r="H68" s="425" t="str">
        <f>IFERROR(VLOOKUP($D68,'START - AWARD DETAILS'!$C$21:$G$40,5,0),"")</f>
        <v/>
      </c>
      <c r="I68" s="691"/>
      <c r="J68" s="335">
        <f>IF(E68="HEI",'START - AWARD DETAILS'!$G$12,'START - AWARD DETAILS'!$G$13)</f>
        <v>1</v>
      </c>
      <c r="K68" s="328"/>
      <c r="L68" s="329">
        <f t="shared" si="8"/>
        <v>0</v>
      </c>
      <c r="M68" s="328"/>
      <c r="N68" s="329">
        <f t="shared" si="9"/>
        <v>0</v>
      </c>
      <c r="O68" s="328"/>
      <c r="P68" s="329">
        <f t="shared" si="10"/>
        <v>0</v>
      </c>
      <c r="Q68" s="328"/>
      <c r="R68" s="329">
        <f t="shared" si="11"/>
        <v>0</v>
      </c>
      <c r="S68" s="330"/>
      <c r="T68" s="329">
        <f t="shared" si="12"/>
        <v>0</v>
      </c>
      <c r="U68" s="331">
        <f t="shared" si="13"/>
        <v>0</v>
      </c>
      <c r="V68" s="332">
        <f t="shared" si="7"/>
        <v>0</v>
      </c>
      <c r="W68" s="64"/>
      <c r="AA68" s="53"/>
      <c r="AB68" s="53"/>
      <c r="AC68" s="53"/>
    </row>
    <row r="69" spans="1:29" outlineLevel="1" x14ac:dyDescent="0.25">
      <c r="B69" s="64"/>
      <c r="C69" s="194" t="s">
        <v>51</v>
      </c>
      <c r="D69" s="234" t="s">
        <v>80</v>
      </c>
      <c r="E69" s="424" t="str">
        <f>IFERROR(VLOOKUP($D69,'START - AWARD DETAILS'!$C$21:$G$40,2,0),"")</f>
        <v/>
      </c>
      <c r="F69" s="424" t="str">
        <f>IFERROR(VLOOKUP($D69,'START - AWARD DETAILS'!$C$21:$G$40,3,0),"")</f>
        <v/>
      </c>
      <c r="G69" s="560" t="str">
        <f>IFERROR(VLOOKUP($D69,'START - AWARD DETAILS'!$C$21:$G$40,4,0),"")</f>
        <v/>
      </c>
      <c r="H69" s="425" t="str">
        <f>IFERROR(VLOOKUP($D69,'START - AWARD DETAILS'!$C$21:$G$40,5,0),"")</f>
        <v/>
      </c>
      <c r="I69" s="691"/>
      <c r="J69" s="335">
        <f>IF(E69="HEI",'START - AWARD DETAILS'!$G$12,'START - AWARD DETAILS'!$G$13)</f>
        <v>1</v>
      </c>
      <c r="K69" s="328"/>
      <c r="L69" s="329">
        <f t="shared" si="8"/>
        <v>0</v>
      </c>
      <c r="M69" s="328"/>
      <c r="N69" s="329">
        <f t="shared" si="9"/>
        <v>0</v>
      </c>
      <c r="O69" s="328"/>
      <c r="P69" s="329">
        <f t="shared" si="10"/>
        <v>0</v>
      </c>
      <c r="Q69" s="328"/>
      <c r="R69" s="329">
        <f t="shared" si="11"/>
        <v>0</v>
      </c>
      <c r="S69" s="330"/>
      <c r="T69" s="329">
        <f t="shared" si="12"/>
        <v>0</v>
      </c>
      <c r="U69" s="331">
        <f t="shared" si="13"/>
        <v>0</v>
      </c>
      <c r="V69" s="332">
        <f t="shared" si="7"/>
        <v>0</v>
      </c>
      <c r="W69" s="64"/>
      <c r="AA69" s="53"/>
      <c r="AB69" s="53"/>
      <c r="AC69" s="53"/>
    </row>
    <row r="70" spans="1:29" outlineLevel="1" x14ac:dyDescent="0.25">
      <c r="B70" s="64"/>
      <c r="C70" s="194" t="s">
        <v>51</v>
      </c>
      <c r="D70" s="234" t="s">
        <v>80</v>
      </c>
      <c r="E70" s="424" t="str">
        <f>IFERROR(VLOOKUP($D70,'START - AWARD DETAILS'!$C$21:$G$40,2,0),"")</f>
        <v/>
      </c>
      <c r="F70" s="424" t="str">
        <f>IFERROR(VLOOKUP($D70,'START - AWARD DETAILS'!$C$21:$G$40,3,0),"")</f>
        <v/>
      </c>
      <c r="G70" s="560" t="str">
        <f>IFERROR(VLOOKUP($D70,'START - AWARD DETAILS'!$C$21:$G$40,4,0),"")</f>
        <v/>
      </c>
      <c r="H70" s="425" t="str">
        <f>IFERROR(VLOOKUP($D70,'START - AWARD DETAILS'!$C$21:$G$40,5,0),"")</f>
        <v/>
      </c>
      <c r="I70" s="691"/>
      <c r="J70" s="335">
        <f>IF(E70="HEI",'START - AWARD DETAILS'!$G$12,'START - AWARD DETAILS'!$G$13)</f>
        <v>1</v>
      </c>
      <c r="K70" s="328"/>
      <c r="L70" s="329">
        <f t="shared" si="8"/>
        <v>0</v>
      </c>
      <c r="M70" s="328"/>
      <c r="N70" s="329">
        <f t="shared" si="9"/>
        <v>0</v>
      </c>
      <c r="O70" s="328"/>
      <c r="P70" s="329">
        <f t="shared" si="10"/>
        <v>0</v>
      </c>
      <c r="Q70" s="328"/>
      <c r="R70" s="329">
        <f t="shared" si="11"/>
        <v>0</v>
      </c>
      <c r="S70" s="330"/>
      <c r="T70" s="329">
        <f t="shared" si="12"/>
        <v>0</v>
      </c>
      <c r="U70" s="331">
        <f t="shared" si="13"/>
        <v>0</v>
      </c>
      <c r="V70" s="332">
        <f t="shared" si="7"/>
        <v>0</v>
      </c>
      <c r="W70" s="64"/>
      <c r="AA70" s="53"/>
      <c r="AB70" s="53"/>
      <c r="AC70" s="53"/>
    </row>
    <row r="71" spans="1:29" outlineLevel="1" x14ac:dyDescent="0.25">
      <c r="B71" s="64"/>
      <c r="C71" s="194" t="s">
        <v>51</v>
      </c>
      <c r="D71" s="234" t="s">
        <v>80</v>
      </c>
      <c r="E71" s="424" t="str">
        <f>IFERROR(VLOOKUP($D71,'START - AWARD DETAILS'!$C$21:$G$40,2,0),"")</f>
        <v/>
      </c>
      <c r="F71" s="424" t="str">
        <f>IFERROR(VLOOKUP($D71,'START - AWARD DETAILS'!$C$21:$G$40,3,0),"")</f>
        <v/>
      </c>
      <c r="G71" s="560" t="str">
        <f>IFERROR(VLOOKUP($D71,'START - AWARD DETAILS'!$C$21:$G$40,4,0),"")</f>
        <v/>
      </c>
      <c r="H71" s="425" t="str">
        <f>IFERROR(VLOOKUP($D71,'START - AWARD DETAILS'!$C$21:$G$40,5,0),"")</f>
        <v/>
      </c>
      <c r="I71" s="691"/>
      <c r="J71" s="335">
        <f>IF(E71="HEI",'START - AWARD DETAILS'!$G$12,'START - AWARD DETAILS'!$G$13)</f>
        <v>1</v>
      </c>
      <c r="K71" s="328"/>
      <c r="L71" s="329">
        <f t="shared" si="8"/>
        <v>0</v>
      </c>
      <c r="M71" s="328"/>
      <c r="N71" s="329">
        <f t="shared" si="9"/>
        <v>0</v>
      </c>
      <c r="O71" s="328"/>
      <c r="P71" s="329">
        <f t="shared" si="10"/>
        <v>0</v>
      </c>
      <c r="Q71" s="328"/>
      <c r="R71" s="329">
        <f t="shared" si="11"/>
        <v>0</v>
      </c>
      <c r="S71" s="330"/>
      <c r="T71" s="329">
        <f t="shared" si="12"/>
        <v>0</v>
      </c>
      <c r="U71" s="331">
        <f t="shared" si="13"/>
        <v>0</v>
      </c>
      <c r="V71" s="332">
        <f t="shared" si="7"/>
        <v>0</v>
      </c>
      <c r="W71" s="64"/>
      <c r="AA71" s="53"/>
      <c r="AB71" s="53"/>
      <c r="AC71" s="53"/>
    </row>
    <row r="72" spans="1:29" outlineLevel="1" x14ac:dyDescent="0.25">
      <c r="B72" s="64"/>
      <c r="C72" s="194" t="s">
        <v>51</v>
      </c>
      <c r="D72" s="234" t="s">
        <v>80</v>
      </c>
      <c r="E72" s="424" t="str">
        <f>IFERROR(VLOOKUP($D72,'START - AWARD DETAILS'!$C$21:$G$40,2,0),"")</f>
        <v/>
      </c>
      <c r="F72" s="424" t="str">
        <f>IFERROR(VLOOKUP($D72,'START - AWARD DETAILS'!$C$21:$G$40,3,0),"")</f>
        <v/>
      </c>
      <c r="G72" s="560" t="str">
        <f>IFERROR(VLOOKUP($D72,'START - AWARD DETAILS'!$C$21:$G$40,4,0),"")</f>
        <v/>
      </c>
      <c r="H72" s="425" t="str">
        <f>IFERROR(VLOOKUP($D72,'START - AWARD DETAILS'!$C$21:$G$40,5,0),"")</f>
        <v/>
      </c>
      <c r="I72" s="691"/>
      <c r="J72" s="335">
        <f>IF(E72="HEI",'START - AWARD DETAILS'!$G$12,'START - AWARD DETAILS'!$G$13)</f>
        <v>1</v>
      </c>
      <c r="K72" s="328"/>
      <c r="L72" s="329">
        <f t="shared" si="8"/>
        <v>0</v>
      </c>
      <c r="M72" s="328"/>
      <c r="N72" s="329">
        <f t="shared" si="9"/>
        <v>0</v>
      </c>
      <c r="O72" s="328"/>
      <c r="P72" s="329">
        <f t="shared" si="10"/>
        <v>0</v>
      </c>
      <c r="Q72" s="328"/>
      <c r="R72" s="329">
        <f t="shared" si="11"/>
        <v>0</v>
      </c>
      <c r="S72" s="330"/>
      <c r="T72" s="329">
        <f t="shared" si="12"/>
        <v>0</v>
      </c>
      <c r="U72" s="331">
        <f t="shared" si="13"/>
        <v>0</v>
      </c>
      <c r="V72" s="332">
        <f t="shared" si="7"/>
        <v>0</v>
      </c>
      <c r="W72" s="64"/>
      <c r="AA72" s="53"/>
      <c r="AB72" s="53"/>
      <c r="AC72" s="53"/>
    </row>
    <row r="73" spans="1:29" outlineLevel="1" x14ac:dyDescent="0.25">
      <c r="A73" s="61"/>
      <c r="B73" s="64"/>
      <c r="C73" s="194" t="s">
        <v>51</v>
      </c>
      <c r="D73" s="234" t="s">
        <v>80</v>
      </c>
      <c r="E73" s="424" t="str">
        <f>IFERROR(VLOOKUP($D73,'START - AWARD DETAILS'!$C$21:$G$40,2,0),"")</f>
        <v/>
      </c>
      <c r="F73" s="424" t="str">
        <f>IFERROR(VLOOKUP($D73,'START - AWARD DETAILS'!$C$21:$G$40,3,0),"")</f>
        <v/>
      </c>
      <c r="G73" s="560" t="str">
        <f>IFERROR(VLOOKUP($D73,'START - AWARD DETAILS'!$C$21:$G$40,4,0),"")</f>
        <v/>
      </c>
      <c r="H73" s="425" t="str">
        <f>IFERROR(VLOOKUP($D73,'START - AWARD DETAILS'!$C$21:$G$40,5,0),"")</f>
        <v/>
      </c>
      <c r="I73" s="691"/>
      <c r="J73" s="335">
        <f>IF(E73="HEI",'START - AWARD DETAILS'!$G$12,'START - AWARD DETAILS'!$G$13)</f>
        <v>1</v>
      </c>
      <c r="K73" s="328"/>
      <c r="L73" s="329">
        <f t="shared" si="8"/>
        <v>0</v>
      </c>
      <c r="M73" s="328"/>
      <c r="N73" s="329">
        <f t="shared" si="9"/>
        <v>0</v>
      </c>
      <c r="O73" s="328"/>
      <c r="P73" s="329">
        <f t="shared" si="10"/>
        <v>0</v>
      </c>
      <c r="Q73" s="328"/>
      <c r="R73" s="329">
        <f t="shared" si="11"/>
        <v>0</v>
      </c>
      <c r="S73" s="330"/>
      <c r="T73" s="329">
        <f t="shared" si="12"/>
        <v>0</v>
      </c>
      <c r="U73" s="331">
        <f t="shared" si="13"/>
        <v>0</v>
      </c>
      <c r="V73" s="332">
        <f t="shared" si="7"/>
        <v>0</v>
      </c>
      <c r="W73" s="64"/>
      <c r="AA73" s="53"/>
      <c r="AB73" s="53"/>
      <c r="AC73" s="53"/>
    </row>
    <row r="74" spans="1:29" outlineLevel="1" x14ac:dyDescent="0.25">
      <c r="B74" s="64"/>
      <c r="C74" s="194" t="s">
        <v>51</v>
      </c>
      <c r="D74" s="234" t="s">
        <v>80</v>
      </c>
      <c r="E74" s="424" t="str">
        <f>IFERROR(VLOOKUP($D74,'START - AWARD DETAILS'!$C$21:$G$40,2,0),"")</f>
        <v/>
      </c>
      <c r="F74" s="424" t="str">
        <f>IFERROR(VLOOKUP($D74,'START - AWARD DETAILS'!$C$21:$G$40,3,0),"")</f>
        <v/>
      </c>
      <c r="G74" s="560" t="str">
        <f>IFERROR(VLOOKUP($D74,'START - AWARD DETAILS'!$C$21:$G$40,4,0),"")</f>
        <v/>
      </c>
      <c r="H74" s="425" t="str">
        <f>IFERROR(VLOOKUP($D74,'START - AWARD DETAILS'!$C$21:$G$40,5,0),"")</f>
        <v/>
      </c>
      <c r="I74" s="691"/>
      <c r="J74" s="335">
        <f>IF(E74="HEI",'START - AWARD DETAILS'!$G$12,'START - AWARD DETAILS'!$G$13)</f>
        <v>1</v>
      </c>
      <c r="K74" s="328"/>
      <c r="L74" s="329">
        <f t="shared" si="8"/>
        <v>0</v>
      </c>
      <c r="M74" s="328"/>
      <c r="N74" s="329">
        <f t="shared" si="9"/>
        <v>0</v>
      </c>
      <c r="O74" s="328"/>
      <c r="P74" s="329">
        <f t="shared" si="10"/>
        <v>0</v>
      </c>
      <c r="Q74" s="328"/>
      <c r="R74" s="329">
        <f t="shared" si="11"/>
        <v>0</v>
      </c>
      <c r="S74" s="330"/>
      <c r="T74" s="329">
        <f t="shared" si="12"/>
        <v>0</v>
      </c>
      <c r="U74" s="331">
        <f t="shared" si="13"/>
        <v>0</v>
      </c>
      <c r="V74" s="332">
        <f t="shared" si="7"/>
        <v>0</v>
      </c>
      <c r="W74" s="64"/>
      <c r="AA74" s="53"/>
      <c r="AB74" s="53"/>
      <c r="AC74" s="53"/>
    </row>
    <row r="75" spans="1:29" outlineLevel="1" x14ac:dyDescent="0.25">
      <c r="B75" s="64"/>
      <c r="C75" s="193" t="s">
        <v>51</v>
      </c>
      <c r="D75" s="234" t="s">
        <v>80</v>
      </c>
      <c r="E75" s="424" t="str">
        <f>IFERROR(VLOOKUP($D75,'START - AWARD DETAILS'!$C$21:$G$40,2,0),"")</f>
        <v/>
      </c>
      <c r="F75" s="424" t="str">
        <f>IFERROR(VLOOKUP($D75,'START - AWARD DETAILS'!$C$21:$G$40,3,0),"")</f>
        <v/>
      </c>
      <c r="G75" s="560" t="str">
        <f>IFERROR(VLOOKUP($D75,'START - AWARD DETAILS'!$C$21:$G$40,4,0),"")</f>
        <v/>
      </c>
      <c r="H75" s="425" t="str">
        <f>IFERROR(VLOOKUP($D75,'START - AWARD DETAILS'!$C$21:$G$40,5,0),"")</f>
        <v/>
      </c>
      <c r="I75" s="691"/>
      <c r="J75" s="335">
        <f>IF(E75="HEI",'START - AWARD DETAILS'!$G$12,'START - AWARD DETAILS'!$G$13)</f>
        <v>1</v>
      </c>
      <c r="K75" s="584"/>
      <c r="L75" s="329">
        <f t="shared" si="8"/>
        <v>0</v>
      </c>
      <c r="M75" s="584"/>
      <c r="N75" s="329">
        <f t="shared" si="9"/>
        <v>0</v>
      </c>
      <c r="O75" s="584"/>
      <c r="P75" s="329">
        <f t="shared" si="10"/>
        <v>0</v>
      </c>
      <c r="Q75" s="584"/>
      <c r="R75" s="329">
        <f t="shared" si="11"/>
        <v>0</v>
      </c>
      <c r="S75" s="585"/>
      <c r="T75" s="329">
        <f t="shared" si="12"/>
        <v>0</v>
      </c>
      <c r="U75" s="591">
        <f t="shared" si="13"/>
        <v>0</v>
      </c>
      <c r="V75" s="332">
        <f t="shared" si="7"/>
        <v>0</v>
      </c>
      <c r="W75" s="64"/>
      <c r="AA75" s="53"/>
      <c r="AB75" s="53"/>
      <c r="AC75" s="53"/>
    </row>
    <row r="76" spans="1:29" outlineLevel="1" x14ac:dyDescent="0.25">
      <c r="B76" s="64"/>
      <c r="C76" s="193" t="s">
        <v>51</v>
      </c>
      <c r="D76" s="234" t="s">
        <v>80</v>
      </c>
      <c r="E76" s="424" t="str">
        <f>IFERROR(VLOOKUP($D76,'START - AWARD DETAILS'!$C$21:$G$40,2,0),"")</f>
        <v/>
      </c>
      <c r="F76" s="424" t="str">
        <f>IFERROR(VLOOKUP($D76,'START - AWARD DETAILS'!$C$21:$G$40,3,0),"")</f>
        <v/>
      </c>
      <c r="G76" s="560" t="str">
        <f>IFERROR(VLOOKUP($D76,'START - AWARD DETAILS'!$C$21:$G$40,4,0),"")</f>
        <v/>
      </c>
      <c r="H76" s="425" t="str">
        <f>IFERROR(VLOOKUP($D76,'START - AWARD DETAILS'!$C$21:$G$40,5,0),"")</f>
        <v/>
      </c>
      <c r="I76" s="691"/>
      <c r="J76" s="335">
        <f>IF(E76="HEI",'START - AWARD DETAILS'!$G$12,'START - AWARD DETAILS'!$G$13)</f>
        <v>1</v>
      </c>
      <c r="K76" s="584"/>
      <c r="L76" s="329">
        <f t="shared" ref="L76:L82" si="14">K76*$J76</f>
        <v>0</v>
      </c>
      <c r="M76" s="584"/>
      <c r="N76" s="329">
        <f t="shared" ref="N76:N82" si="15">M76*$J76</f>
        <v>0</v>
      </c>
      <c r="O76" s="584"/>
      <c r="P76" s="329">
        <f t="shared" ref="P76:P82" si="16">O76*$J76</f>
        <v>0</v>
      </c>
      <c r="Q76" s="584"/>
      <c r="R76" s="329">
        <f t="shared" ref="R76:R82" si="17">Q76*$J76</f>
        <v>0</v>
      </c>
      <c r="S76" s="585"/>
      <c r="T76" s="329">
        <f t="shared" ref="T76:T82" si="18">S76*$J76</f>
        <v>0</v>
      </c>
      <c r="U76" s="591">
        <f t="shared" ref="U76:U82" si="19">K76+M76+O76+Q76+S76</f>
        <v>0</v>
      </c>
      <c r="V76" s="332">
        <f t="shared" si="7"/>
        <v>0</v>
      </c>
      <c r="W76" s="64"/>
      <c r="AA76" s="53"/>
      <c r="AB76" s="53"/>
      <c r="AC76" s="53"/>
    </row>
    <row r="77" spans="1:29" outlineLevel="1" x14ac:dyDescent="0.25">
      <c r="B77" s="64"/>
      <c r="C77" s="193" t="s">
        <v>51</v>
      </c>
      <c r="D77" s="234" t="s">
        <v>80</v>
      </c>
      <c r="E77" s="424" t="str">
        <f>IFERROR(VLOOKUP($D77,'START - AWARD DETAILS'!$C$21:$G$40,2,0),"")</f>
        <v/>
      </c>
      <c r="F77" s="424" t="str">
        <f>IFERROR(VLOOKUP($D77,'START - AWARD DETAILS'!$C$21:$G$40,3,0),"")</f>
        <v/>
      </c>
      <c r="G77" s="560" t="str">
        <f>IFERROR(VLOOKUP($D77,'START - AWARD DETAILS'!$C$21:$G$40,4,0),"")</f>
        <v/>
      </c>
      <c r="H77" s="425" t="str">
        <f>IFERROR(VLOOKUP($D77,'START - AWARD DETAILS'!$C$21:$G$40,5,0),"")</f>
        <v/>
      </c>
      <c r="I77" s="691"/>
      <c r="J77" s="335">
        <f>IF(E77="HEI",'START - AWARD DETAILS'!$G$12,'START - AWARD DETAILS'!$G$13)</f>
        <v>1</v>
      </c>
      <c r="K77" s="584"/>
      <c r="L77" s="329">
        <f t="shared" si="14"/>
        <v>0</v>
      </c>
      <c r="M77" s="584"/>
      <c r="N77" s="329">
        <f t="shared" si="15"/>
        <v>0</v>
      </c>
      <c r="O77" s="584"/>
      <c r="P77" s="329">
        <f t="shared" si="16"/>
        <v>0</v>
      </c>
      <c r="Q77" s="584"/>
      <c r="R77" s="329">
        <f t="shared" si="17"/>
        <v>0</v>
      </c>
      <c r="S77" s="585"/>
      <c r="T77" s="329">
        <f t="shared" si="18"/>
        <v>0</v>
      </c>
      <c r="U77" s="591">
        <f t="shared" si="19"/>
        <v>0</v>
      </c>
      <c r="V77" s="332">
        <f t="shared" ref="V77:V82" si="20">T77+R77+P77+N77+L77</f>
        <v>0</v>
      </c>
      <c r="W77" s="64"/>
      <c r="AA77" s="53"/>
      <c r="AB77" s="53"/>
      <c r="AC77" s="53"/>
    </row>
    <row r="78" spans="1:29" outlineLevel="1" x14ac:dyDescent="0.25">
      <c r="B78" s="64"/>
      <c r="C78" s="193" t="s">
        <v>51</v>
      </c>
      <c r="D78" s="234" t="s">
        <v>80</v>
      </c>
      <c r="E78" s="424" t="str">
        <f>IFERROR(VLOOKUP($D78,'START - AWARD DETAILS'!$C$21:$G$40,2,0),"")</f>
        <v/>
      </c>
      <c r="F78" s="424" t="str">
        <f>IFERROR(VLOOKUP($D78,'START - AWARD DETAILS'!$C$21:$G$40,3,0),"")</f>
        <v/>
      </c>
      <c r="G78" s="560" t="str">
        <f>IFERROR(VLOOKUP($D78,'START - AWARD DETAILS'!$C$21:$G$40,4,0),"")</f>
        <v/>
      </c>
      <c r="H78" s="425" t="str">
        <f>IFERROR(VLOOKUP($D78,'START - AWARD DETAILS'!$C$21:$G$40,5,0),"")</f>
        <v/>
      </c>
      <c r="I78" s="691"/>
      <c r="J78" s="335">
        <f>IF(E78="HEI",'START - AWARD DETAILS'!$G$12,'START - AWARD DETAILS'!$G$13)</f>
        <v>1</v>
      </c>
      <c r="K78" s="584"/>
      <c r="L78" s="329">
        <f t="shared" si="14"/>
        <v>0</v>
      </c>
      <c r="M78" s="584"/>
      <c r="N78" s="329">
        <f t="shared" si="15"/>
        <v>0</v>
      </c>
      <c r="O78" s="584"/>
      <c r="P78" s="329">
        <f t="shared" si="16"/>
        <v>0</v>
      </c>
      <c r="Q78" s="584"/>
      <c r="R78" s="329">
        <f t="shared" si="17"/>
        <v>0</v>
      </c>
      <c r="S78" s="585"/>
      <c r="T78" s="329">
        <f t="shared" si="18"/>
        <v>0</v>
      </c>
      <c r="U78" s="591">
        <f t="shared" si="19"/>
        <v>0</v>
      </c>
      <c r="V78" s="332">
        <f t="shared" si="20"/>
        <v>0</v>
      </c>
      <c r="W78" s="64"/>
      <c r="AA78" s="53"/>
      <c r="AB78" s="53"/>
      <c r="AC78" s="53"/>
    </row>
    <row r="79" spans="1:29" outlineLevel="1" x14ac:dyDescent="0.25">
      <c r="B79" s="64"/>
      <c r="C79" s="193" t="s">
        <v>51</v>
      </c>
      <c r="D79" s="234" t="s">
        <v>80</v>
      </c>
      <c r="E79" s="424" t="str">
        <f>IFERROR(VLOOKUP($D79,'START - AWARD DETAILS'!$C$21:$G$40,2,0),"")</f>
        <v/>
      </c>
      <c r="F79" s="424" t="str">
        <f>IFERROR(VLOOKUP($D79,'START - AWARD DETAILS'!$C$21:$G$40,3,0),"")</f>
        <v/>
      </c>
      <c r="G79" s="560" t="str">
        <f>IFERROR(VLOOKUP($D79,'START - AWARD DETAILS'!$C$21:$G$40,4,0),"")</f>
        <v/>
      </c>
      <c r="H79" s="425" t="str">
        <f>IFERROR(VLOOKUP($D79,'START - AWARD DETAILS'!$C$21:$G$40,5,0),"")</f>
        <v/>
      </c>
      <c r="I79" s="691"/>
      <c r="J79" s="335">
        <f>IF(E79="HEI",'START - AWARD DETAILS'!$G$12,'START - AWARD DETAILS'!$G$13)</f>
        <v>1</v>
      </c>
      <c r="K79" s="584"/>
      <c r="L79" s="329">
        <f t="shared" si="14"/>
        <v>0</v>
      </c>
      <c r="M79" s="584"/>
      <c r="N79" s="329">
        <f t="shared" si="15"/>
        <v>0</v>
      </c>
      <c r="O79" s="584"/>
      <c r="P79" s="329">
        <f t="shared" si="16"/>
        <v>0</v>
      </c>
      <c r="Q79" s="584"/>
      <c r="R79" s="329">
        <f t="shared" si="17"/>
        <v>0</v>
      </c>
      <c r="S79" s="585"/>
      <c r="T79" s="329">
        <f t="shared" si="18"/>
        <v>0</v>
      </c>
      <c r="U79" s="591">
        <f t="shared" si="19"/>
        <v>0</v>
      </c>
      <c r="V79" s="332">
        <f t="shared" si="20"/>
        <v>0</v>
      </c>
      <c r="W79" s="64"/>
      <c r="AA79" s="53"/>
      <c r="AB79" s="53"/>
      <c r="AC79" s="53"/>
    </row>
    <row r="80" spans="1:29" outlineLevel="1" x14ac:dyDescent="0.25">
      <c r="B80" s="64"/>
      <c r="C80" s="193" t="s">
        <v>51</v>
      </c>
      <c r="D80" s="234" t="s">
        <v>80</v>
      </c>
      <c r="E80" s="424" t="str">
        <f>IFERROR(VLOOKUP($D80,'START - AWARD DETAILS'!$C$21:$G$40,2,0),"")</f>
        <v/>
      </c>
      <c r="F80" s="424" t="str">
        <f>IFERROR(VLOOKUP($D80,'START - AWARD DETAILS'!$C$21:$G$40,3,0),"")</f>
        <v/>
      </c>
      <c r="G80" s="560" t="str">
        <f>IFERROR(VLOOKUP($D80,'START - AWARD DETAILS'!$C$21:$G$40,4,0),"")</f>
        <v/>
      </c>
      <c r="H80" s="425" t="str">
        <f>IFERROR(VLOOKUP($D80,'START - AWARD DETAILS'!$C$21:$G$40,5,0),"")</f>
        <v/>
      </c>
      <c r="I80" s="691"/>
      <c r="J80" s="335">
        <f>IF(E80="HEI",'START - AWARD DETAILS'!$G$12,'START - AWARD DETAILS'!$G$13)</f>
        <v>1</v>
      </c>
      <c r="K80" s="584"/>
      <c r="L80" s="329">
        <f t="shared" si="14"/>
        <v>0</v>
      </c>
      <c r="M80" s="584"/>
      <c r="N80" s="329">
        <f t="shared" si="15"/>
        <v>0</v>
      </c>
      <c r="O80" s="584"/>
      <c r="P80" s="329">
        <f t="shared" si="16"/>
        <v>0</v>
      </c>
      <c r="Q80" s="584"/>
      <c r="R80" s="329">
        <f t="shared" si="17"/>
        <v>0</v>
      </c>
      <c r="S80" s="585"/>
      <c r="T80" s="329">
        <f t="shared" si="18"/>
        <v>0</v>
      </c>
      <c r="U80" s="591">
        <f t="shared" si="19"/>
        <v>0</v>
      </c>
      <c r="V80" s="332">
        <f t="shared" si="20"/>
        <v>0</v>
      </c>
      <c r="W80" s="64"/>
      <c r="AA80" s="53"/>
      <c r="AB80" s="53"/>
      <c r="AC80" s="53"/>
    </row>
    <row r="81" spans="2:29" outlineLevel="1" x14ac:dyDescent="0.25">
      <c r="B81" s="64"/>
      <c r="C81" s="193" t="s">
        <v>51</v>
      </c>
      <c r="D81" s="234" t="s">
        <v>80</v>
      </c>
      <c r="E81" s="424" t="str">
        <f>IFERROR(VLOOKUP($D81,'START - AWARD DETAILS'!$C$21:$G$40,2,0),"")</f>
        <v/>
      </c>
      <c r="F81" s="424" t="str">
        <f>IFERROR(VLOOKUP($D81,'START - AWARD DETAILS'!$C$21:$G$40,3,0),"")</f>
        <v/>
      </c>
      <c r="G81" s="560" t="str">
        <f>IFERROR(VLOOKUP($D81,'START - AWARD DETAILS'!$C$21:$G$40,4,0),"")</f>
        <v/>
      </c>
      <c r="H81" s="425" t="str">
        <f>IFERROR(VLOOKUP($D81,'START - AWARD DETAILS'!$C$21:$G$40,5,0),"")</f>
        <v/>
      </c>
      <c r="I81" s="691"/>
      <c r="J81" s="335">
        <f>IF(E81="HEI",'START - AWARD DETAILS'!$G$12,'START - AWARD DETAILS'!$G$13)</f>
        <v>1</v>
      </c>
      <c r="K81" s="584"/>
      <c r="L81" s="329">
        <f t="shared" si="14"/>
        <v>0</v>
      </c>
      <c r="M81" s="584"/>
      <c r="N81" s="329">
        <f t="shared" si="15"/>
        <v>0</v>
      </c>
      <c r="O81" s="584"/>
      <c r="P81" s="329">
        <f t="shared" si="16"/>
        <v>0</v>
      </c>
      <c r="Q81" s="584"/>
      <c r="R81" s="329">
        <f t="shared" si="17"/>
        <v>0</v>
      </c>
      <c r="S81" s="585"/>
      <c r="T81" s="329">
        <f t="shared" si="18"/>
        <v>0</v>
      </c>
      <c r="U81" s="591">
        <f t="shared" si="19"/>
        <v>0</v>
      </c>
      <c r="V81" s="332">
        <f t="shared" si="20"/>
        <v>0</v>
      </c>
      <c r="W81" s="64"/>
      <c r="AA81" s="53"/>
      <c r="AB81" s="53"/>
      <c r="AC81" s="53"/>
    </row>
    <row r="82" spans="2:29" ht="15.75" outlineLevel="1" thickBot="1" x14ac:dyDescent="0.3">
      <c r="B82" s="64"/>
      <c r="C82" s="668" t="s">
        <v>51</v>
      </c>
      <c r="D82" s="592" t="s">
        <v>80</v>
      </c>
      <c r="E82" s="424" t="str">
        <f>IFERROR(VLOOKUP($D82,'START - AWARD DETAILS'!$C$21:$G$40,2,0),"")</f>
        <v/>
      </c>
      <c r="F82" s="424" t="str">
        <f>IFERROR(VLOOKUP($D82,'START - AWARD DETAILS'!$C$21:$G$40,3,0),"")</f>
        <v/>
      </c>
      <c r="G82" s="560" t="str">
        <f>IFERROR(VLOOKUP($D82,'START - AWARD DETAILS'!$C$21:$G$40,4,0),"")</f>
        <v/>
      </c>
      <c r="H82" s="425" t="str">
        <f>IFERROR(VLOOKUP($D82,'START - AWARD DETAILS'!$C$21:$G$40,5,0),"")</f>
        <v/>
      </c>
      <c r="I82" s="692"/>
      <c r="J82" s="593">
        <f>IF(E82="HEI",'START - AWARD DETAILS'!$G$12,'START - AWARD DETAILS'!$G$13)</f>
        <v>1</v>
      </c>
      <c r="K82" s="587"/>
      <c r="L82" s="329">
        <f t="shared" si="14"/>
        <v>0</v>
      </c>
      <c r="M82" s="587"/>
      <c r="N82" s="329">
        <f t="shared" si="15"/>
        <v>0</v>
      </c>
      <c r="O82" s="587"/>
      <c r="P82" s="329">
        <f t="shared" si="16"/>
        <v>0</v>
      </c>
      <c r="Q82" s="587"/>
      <c r="R82" s="329">
        <f t="shared" si="17"/>
        <v>0</v>
      </c>
      <c r="S82" s="587"/>
      <c r="T82" s="329">
        <f t="shared" si="18"/>
        <v>0</v>
      </c>
      <c r="U82" s="594">
        <f t="shared" si="19"/>
        <v>0</v>
      </c>
      <c r="V82" s="332">
        <f t="shared" si="20"/>
        <v>0</v>
      </c>
      <c r="W82" s="64"/>
      <c r="AA82" s="53"/>
      <c r="AB82" s="53"/>
      <c r="AC82" s="53"/>
    </row>
    <row r="83" spans="2:29" ht="15.75" thickBot="1" x14ac:dyDescent="0.3">
      <c r="B83" s="64"/>
      <c r="C83" s="236"/>
      <c r="D83" s="237"/>
      <c r="E83" s="237"/>
      <c r="F83" s="237"/>
      <c r="G83" s="237"/>
      <c r="H83" s="237"/>
      <c r="I83" s="237"/>
      <c r="J83" s="237"/>
      <c r="K83" s="590">
        <f>SUM(K12:K82)</f>
        <v>19400</v>
      </c>
      <c r="L83" s="590">
        <f t="shared" ref="L83:V83" si="21">SUM(L12:L82)</f>
        <v>19400</v>
      </c>
      <c r="M83" s="590">
        <f t="shared" si="21"/>
        <v>16600</v>
      </c>
      <c r="N83" s="590">
        <f t="shared" si="21"/>
        <v>16600</v>
      </c>
      <c r="O83" s="590">
        <f t="shared" si="21"/>
        <v>3600</v>
      </c>
      <c r="P83" s="590">
        <f t="shared" si="21"/>
        <v>3600</v>
      </c>
      <c r="Q83" s="590">
        <f t="shared" si="21"/>
        <v>1200</v>
      </c>
      <c r="R83" s="590">
        <f t="shared" si="21"/>
        <v>1200</v>
      </c>
      <c r="S83" s="590">
        <f t="shared" si="21"/>
        <v>0</v>
      </c>
      <c r="T83" s="590">
        <f t="shared" si="21"/>
        <v>0</v>
      </c>
      <c r="U83" s="590">
        <f t="shared" si="21"/>
        <v>40800</v>
      </c>
      <c r="V83" s="590">
        <f t="shared" si="21"/>
        <v>40800</v>
      </c>
      <c r="W83" s="64"/>
      <c r="AA83" s="53"/>
      <c r="AB83" s="53"/>
      <c r="AC83" s="53"/>
    </row>
    <row r="84" spans="2:29" ht="8.1" customHeight="1" x14ac:dyDescent="0.25">
      <c r="B84" s="64"/>
      <c r="C84" s="64"/>
      <c r="D84" s="64"/>
      <c r="E84" s="64"/>
      <c r="F84" s="64"/>
      <c r="G84" s="64"/>
      <c r="H84" s="64"/>
      <c r="I84" s="64"/>
      <c r="J84" s="64"/>
      <c r="K84" s="64"/>
      <c r="L84" s="64"/>
      <c r="M84" s="64"/>
      <c r="N84" s="64"/>
      <c r="O84" s="64"/>
      <c r="P84" s="64"/>
      <c r="Q84" s="64"/>
      <c r="R84" s="64"/>
      <c r="S84" s="64"/>
      <c r="T84" s="64"/>
      <c r="U84" s="258"/>
      <c r="V84" s="258"/>
    </row>
    <row r="85" spans="2:29" ht="8.1" customHeight="1" thickBot="1" x14ac:dyDescent="0.3">
      <c r="B85" s="64"/>
      <c r="C85" s="64"/>
      <c r="D85" s="64"/>
      <c r="E85" s="64"/>
      <c r="F85" s="64"/>
      <c r="G85" s="64"/>
      <c r="H85" s="64"/>
      <c r="I85" s="64"/>
      <c r="J85" s="64"/>
      <c r="K85" s="64"/>
      <c r="L85" s="64"/>
      <c r="M85" s="64"/>
      <c r="N85" s="64"/>
      <c r="O85" s="64"/>
      <c r="P85" s="64"/>
      <c r="Q85" s="64"/>
      <c r="R85" s="64"/>
      <c r="S85" s="64"/>
      <c r="T85" s="64"/>
      <c r="U85" s="258"/>
      <c r="V85" s="258"/>
    </row>
    <row r="86" spans="2:29" ht="15.75" thickBot="1" x14ac:dyDescent="0.3">
      <c r="B86" s="64"/>
      <c r="C86" s="744" t="s">
        <v>79</v>
      </c>
      <c r="D86" s="707"/>
      <c r="E86" s="707"/>
      <c r="F86" s="707"/>
      <c r="G86" s="707"/>
      <c r="H86" s="707"/>
      <c r="I86" s="707"/>
      <c r="J86" s="707"/>
      <c r="K86" s="707"/>
      <c r="L86" s="707"/>
      <c r="M86" s="707"/>
      <c r="N86" s="708"/>
      <c r="O86" s="64"/>
      <c r="P86" s="64"/>
      <c r="Q86" s="64"/>
      <c r="R86" s="64"/>
      <c r="S86" s="64"/>
      <c r="T86" s="64"/>
      <c r="U86" s="258"/>
      <c r="V86" s="258"/>
    </row>
    <row r="87" spans="2:29" x14ac:dyDescent="0.25">
      <c r="B87" s="64"/>
      <c r="C87" s="745" t="s">
        <v>605</v>
      </c>
      <c r="D87" s="746"/>
      <c r="E87" s="746"/>
      <c r="F87" s="746"/>
      <c r="G87" s="746"/>
      <c r="H87" s="746"/>
      <c r="I87" s="746"/>
      <c r="J87" s="746"/>
      <c r="K87" s="746"/>
      <c r="L87" s="746"/>
      <c r="M87" s="746"/>
      <c r="N87" s="747"/>
      <c r="O87" s="64"/>
      <c r="P87" s="64"/>
      <c r="Q87" s="64"/>
      <c r="R87" s="64"/>
      <c r="S87" s="64"/>
      <c r="T87" s="64"/>
      <c r="U87" s="258"/>
      <c r="V87" s="258"/>
    </row>
    <row r="88" spans="2:29" x14ac:dyDescent="0.25">
      <c r="B88" s="64"/>
      <c r="C88" s="748"/>
      <c r="D88" s="749"/>
      <c r="E88" s="749"/>
      <c r="F88" s="749"/>
      <c r="G88" s="749"/>
      <c r="H88" s="749"/>
      <c r="I88" s="749"/>
      <c r="J88" s="749"/>
      <c r="K88" s="749"/>
      <c r="L88" s="749"/>
      <c r="M88" s="749"/>
      <c r="N88" s="750"/>
      <c r="O88" s="64"/>
      <c r="P88" s="64"/>
      <c r="Q88" s="64"/>
      <c r="R88" s="64"/>
      <c r="S88" s="64"/>
      <c r="T88" s="64"/>
      <c r="U88" s="258"/>
      <c r="V88" s="258"/>
    </row>
    <row r="89" spans="2:29" x14ac:dyDescent="0.25">
      <c r="B89" s="64"/>
      <c r="C89" s="748"/>
      <c r="D89" s="749"/>
      <c r="E89" s="749"/>
      <c r="F89" s="749"/>
      <c r="G89" s="749"/>
      <c r="H89" s="749"/>
      <c r="I89" s="749"/>
      <c r="J89" s="749"/>
      <c r="K89" s="749"/>
      <c r="L89" s="749"/>
      <c r="M89" s="749"/>
      <c r="N89" s="750"/>
      <c r="O89" s="64"/>
      <c r="P89" s="64"/>
      <c r="Q89" s="64"/>
      <c r="R89" s="64"/>
      <c r="S89" s="64"/>
      <c r="T89" s="64"/>
      <c r="U89" s="258"/>
      <c r="V89" s="258"/>
    </row>
    <row r="90" spans="2:29" x14ac:dyDescent="0.25">
      <c r="B90" s="64"/>
      <c r="C90" s="748"/>
      <c r="D90" s="749"/>
      <c r="E90" s="749"/>
      <c r="F90" s="749"/>
      <c r="G90" s="749"/>
      <c r="H90" s="749"/>
      <c r="I90" s="749"/>
      <c r="J90" s="749"/>
      <c r="K90" s="749"/>
      <c r="L90" s="749"/>
      <c r="M90" s="749"/>
      <c r="N90" s="750"/>
      <c r="O90" s="64"/>
      <c r="P90" s="64"/>
      <c r="Q90" s="64"/>
      <c r="R90" s="64"/>
      <c r="S90" s="64"/>
      <c r="T90" s="64"/>
      <c r="U90" s="258"/>
      <c r="V90" s="258"/>
    </row>
    <row r="91" spans="2:29" x14ac:dyDescent="0.25">
      <c r="B91" s="64"/>
      <c r="C91" s="748"/>
      <c r="D91" s="749"/>
      <c r="E91" s="749"/>
      <c r="F91" s="749"/>
      <c r="G91" s="749"/>
      <c r="H91" s="749"/>
      <c r="I91" s="749"/>
      <c r="J91" s="749"/>
      <c r="K91" s="749"/>
      <c r="L91" s="749"/>
      <c r="M91" s="749"/>
      <c r="N91" s="750"/>
      <c r="O91" s="64"/>
      <c r="P91" s="64"/>
      <c r="Q91" s="64"/>
      <c r="R91" s="64"/>
      <c r="S91" s="64"/>
      <c r="T91" s="64"/>
      <c r="U91" s="258"/>
      <c r="V91" s="258"/>
    </row>
    <row r="92" spans="2:29" x14ac:dyDescent="0.25">
      <c r="B92" s="64"/>
      <c r="C92" s="748"/>
      <c r="D92" s="749"/>
      <c r="E92" s="749"/>
      <c r="F92" s="749"/>
      <c r="G92" s="749"/>
      <c r="H92" s="749"/>
      <c r="I92" s="749"/>
      <c r="J92" s="749"/>
      <c r="K92" s="749"/>
      <c r="L92" s="749"/>
      <c r="M92" s="749"/>
      <c r="N92" s="750"/>
      <c r="O92" s="64"/>
      <c r="P92" s="64"/>
      <c r="Q92" s="64"/>
      <c r="R92" s="64"/>
      <c r="S92" s="64"/>
      <c r="T92" s="64"/>
      <c r="U92" s="258"/>
      <c r="V92" s="258"/>
    </row>
    <row r="93" spans="2:29" x14ac:dyDescent="0.25">
      <c r="B93" s="64"/>
      <c r="C93" s="748"/>
      <c r="D93" s="749"/>
      <c r="E93" s="749"/>
      <c r="F93" s="749"/>
      <c r="G93" s="749"/>
      <c r="H93" s="749"/>
      <c r="I93" s="749"/>
      <c r="J93" s="749"/>
      <c r="K93" s="749"/>
      <c r="L93" s="749"/>
      <c r="M93" s="749"/>
      <c r="N93" s="750"/>
      <c r="O93" s="64"/>
      <c r="P93" s="64"/>
      <c r="Q93" s="64"/>
      <c r="R93" s="64"/>
      <c r="S93" s="64"/>
      <c r="T93" s="64"/>
      <c r="U93" s="258"/>
      <c r="V93" s="258"/>
    </row>
    <row r="94" spans="2:29" x14ac:dyDescent="0.25">
      <c r="B94" s="64"/>
      <c r="C94" s="748"/>
      <c r="D94" s="749"/>
      <c r="E94" s="749"/>
      <c r="F94" s="749"/>
      <c r="G94" s="749"/>
      <c r="H94" s="749"/>
      <c r="I94" s="749"/>
      <c r="J94" s="749"/>
      <c r="K94" s="749"/>
      <c r="L94" s="749"/>
      <c r="M94" s="749"/>
      <c r="N94" s="750"/>
      <c r="O94" s="64"/>
      <c r="P94" s="64"/>
      <c r="Q94" s="64"/>
      <c r="R94" s="64"/>
      <c r="S94" s="64"/>
      <c r="T94" s="64"/>
      <c r="U94" s="258"/>
      <c r="V94" s="258"/>
    </row>
    <row r="95" spans="2:29" ht="15.75" thickBot="1" x14ac:dyDescent="0.3">
      <c r="B95" s="64"/>
      <c r="C95" s="751"/>
      <c r="D95" s="752"/>
      <c r="E95" s="752"/>
      <c r="F95" s="752"/>
      <c r="G95" s="752"/>
      <c r="H95" s="752"/>
      <c r="I95" s="752"/>
      <c r="J95" s="752"/>
      <c r="K95" s="752"/>
      <c r="L95" s="752"/>
      <c r="M95" s="752"/>
      <c r="N95" s="753"/>
      <c r="O95" s="64"/>
      <c r="P95" s="64"/>
      <c r="Q95" s="64"/>
      <c r="R95" s="64"/>
      <c r="S95" s="64"/>
      <c r="T95" s="64"/>
      <c r="U95" s="258"/>
      <c r="V95" s="258"/>
    </row>
    <row r="96" spans="2:29" ht="8.1" customHeight="1" x14ac:dyDescent="0.25">
      <c r="B96" s="64"/>
      <c r="C96" s="64"/>
      <c r="D96" s="64"/>
      <c r="E96" s="64"/>
      <c r="F96" s="64"/>
      <c r="G96" s="64"/>
      <c r="H96" s="64"/>
      <c r="I96" s="64"/>
      <c r="J96" s="64"/>
      <c r="K96" s="64"/>
      <c r="L96" s="64"/>
      <c r="M96" s="64"/>
      <c r="N96" s="64"/>
      <c r="O96" s="64"/>
      <c r="P96" s="64"/>
      <c r="Q96" s="64"/>
      <c r="R96" s="64"/>
      <c r="S96" s="64"/>
      <c r="T96" s="64"/>
      <c r="U96" s="258"/>
      <c r="V96" s="258"/>
    </row>
    <row r="97" spans="2:7" ht="8.1" customHeight="1" x14ac:dyDescent="0.25"/>
    <row r="98" spans="2:7" ht="26.25" hidden="1" thickBot="1" x14ac:dyDescent="0.3">
      <c r="C98" s="32" t="s">
        <v>76</v>
      </c>
      <c r="D98" s="60" t="s">
        <v>77</v>
      </c>
      <c r="E98" t="s">
        <v>45</v>
      </c>
      <c r="F98" s="118" t="s">
        <v>297</v>
      </c>
      <c r="G98" t="s">
        <v>336</v>
      </c>
    </row>
    <row r="99" spans="2:7" ht="15.75" hidden="1" thickBot="1" x14ac:dyDescent="0.3">
      <c r="C99" s="3" t="s">
        <v>25</v>
      </c>
      <c r="D99" s="3" t="s">
        <v>25</v>
      </c>
      <c r="E99" s="3" t="s">
        <v>25</v>
      </c>
      <c r="F99" s="16" t="s">
        <v>25</v>
      </c>
      <c r="G99" s="82" t="s">
        <v>25</v>
      </c>
    </row>
    <row r="100" spans="2:7" ht="15.75" hidden="1" thickBot="1" x14ac:dyDescent="0.3">
      <c r="B100" s="63">
        <v>1</v>
      </c>
      <c r="C100" s="8" t="s">
        <v>81</v>
      </c>
      <c r="D100" s="3">
        <v>1</v>
      </c>
      <c r="E100" s="119" t="str">
        <f>IF('START - AWARD DETAILS'!C21=0,"",'START - AWARD DETAILS'!C21)</f>
        <v>University of Liverpool</v>
      </c>
      <c r="F100" s="119" t="e">
        <f>IF('START - AWARD DETAILS'!#REF!=0,"",'START - AWARD DETAILS'!#REF!)</f>
        <v>#REF!</v>
      </c>
      <c r="G100" t="str">
        <f>IF('START - AWARD DETAILS'!C21="","",'START - AWARD DETAILS'!C21)</f>
        <v>University of Liverpool</v>
      </c>
    </row>
    <row r="101" spans="2:7" ht="15.75" hidden="1" thickBot="1" x14ac:dyDescent="0.3">
      <c r="B101" s="63">
        <f>B100+1</f>
        <v>2</v>
      </c>
      <c r="C101" s="8" t="s">
        <v>82</v>
      </c>
      <c r="D101" s="3">
        <v>2</v>
      </c>
      <c r="E101" s="119" t="str">
        <f>IF('START - AWARD DETAILS'!C22=0,"",'START - AWARD DETAILS'!C22)</f>
        <v>Liverpool School of Tropical Medicine</v>
      </c>
      <c r="F101" s="119" t="e">
        <f>IF('START - AWARD DETAILS'!#REF!=0,"",'START - AWARD DETAILS'!#REF!)</f>
        <v>#REF!</v>
      </c>
      <c r="G101" s="107" t="str">
        <f>IF('START - AWARD DETAILS'!C22="","",'START - AWARD DETAILS'!C22)</f>
        <v>Liverpool School of Tropical Medicine</v>
      </c>
    </row>
    <row r="102" spans="2:7" ht="15.75" hidden="1" thickBot="1" x14ac:dyDescent="0.3">
      <c r="B102" s="63">
        <f t="shared" ref="B102:B119" si="22">B101+1</f>
        <v>3</v>
      </c>
      <c r="D102" s="3">
        <v>3</v>
      </c>
      <c r="E102" s="119" t="str">
        <f>IF('START - AWARD DETAILS'!C23=0,"",'START - AWARD DETAILS'!C23)</f>
        <v>Human Development Research Foundation</v>
      </c>
      <c r="F102" s="119" t="e">
        <f>IF('START - AWARD DETAILS'!#REF!=0,"",'START - AWARD DETAILS'!#REF!)</f>
        <v>#REF!</v>
      </c>
      <c r="G102" s="107" t="str">
        <f>IF('START - AWARD DETAILS'!C23="","",'START - AWARD DETAILS'!C23)</f>
        <v>Human Development Research Foundation</v>
      </c>
    </row>
    <row r="103" spans="2:7" ht="15.75" hidden="1" thickBot="1" x14ac:dyDescent="0.3">
      <c r="B103" s="63">
        <f t="shared" si="22"/>
        <v>4</v>
      </c>
      <c r="D103" s="3">
        <v>4</v>
      </c>
      <c r="E103" s="119" t="str">
        <f>IF('START - AWARD DETAILS'!C24=0,"",'START - AWARD DETAILS'!C24)</f>
        <v/>
      </c>
      <c r="F103" s="119" t="e">
        <f>IF('START - AWARD DETAILS'!#REF!=0,"",'START - AWARD DETAILS'!#REF!)</f>
        <v>#REF!</v>
      </c>
      <c r="G103" s="107" t="str">
        <f>IF('START - AWARD DETAILS'!C24="","",'START - AWARD DETAILS'!C24)</f>
        <v/>
      </c>
    </row>
    <row r="104" spans="2:7" ht="15.75" hidden="1" thickBot="1" x14ac:dyDescent="0.3">
      <c r="B104" s="63">
        <f t="shared" si="22"/>
        <v>5</v>
      </c>
      <c r="D104" s="3">
        <v>5</v>
      </c>
      <c r="E104" s="119" t="str">
        <f>IF('START - AWARD DETAILS'!C25=0,"",'START - AWARD DETAILS'!C25)</f>
        <v>Transcultural Pschyological Organization (TPO)</v>
      </c>
      <c r="F104" s="119" t="e">
        <f>IF('START - AWARD DETAILS'!#REF!=0,"",'START - AWARD DETAILS'!#REF!)</f>
        <v>#REF!</v>
      </c>
      <c r="G104" s="107" t="str">
        <f>IF('START - AWARD DETAILS'!C25="","",'START - AWARD DETAILS'!C25)</f>
        <v>Transcultural Pschyological Organization (TPO)</v>
      </c>
    </row>
    <row r="105" spans="2:7" ht="15.75" hidden="1" thickBot="1" x14ac:dyDescent="0.3">
      <c r="B105" s="63">
        <f t="shared" si="22"/>
        <v>6</v>
      </c>
      <c r="D105" s="3">
        <v>6</v>
      </c>
      <c r="E105" s="119" t="str">
        <f>IF('START - AWARD DETAILS'!C26=0,"",'START - AWARD DETAILS'!C26)</f>
        <v>University of Liberal Arts (ULAB)</v>
      </c>
      <c r="F105" s="119" t="e">
        <f>IF('START - AWARD DETAILS'!#REF!=0,"",'START - AWARD DETAILS'!#REF!)</f>
        <v>#REF!</v>
      </c>
      <c r="G105" s="107" t="str">
        <f>IF('START - AWARD DETAILS'!C26="","",'START - AWARD DETAILS'!C26)</f>
        <v>University of Liberal Arts (ULAB)</v>
      </c>
    </row>
    <row r="106" spans="2:7" ht="15.75" hidden="1" thickBot="1" x14ac:dyDescent="0.3">
      <c r="B106" s="63">
        <f t="shared" si="22"/>
        <v>7</v>
      </c>
      <c r="D106" s="3">
        <v>7</v>
      </c>
      <c r="E106" s="119" t="str">
        <f>IF('START - AWARD DETAILS'!C27=0,"",'START - AWARD DETAILS'!C27)</f>
        <v>Institute of Reseach and Development (IRD)</v>
      </c>
      <c r="F106" s="119" t="e">
        <f>IF('START - AWARD DETAILS'!#REF!=0,"",'START - AWARD DETAILS'!#REF!)</f>
        <v>#REF!</v>
      </c>
      <c r="G106" s="107" t="str">
        <f>IF('START - AWARD DETAILS'!C27="","",'START - AWARD DETAILS'!C27)</f>
        <v>Institute of Reseach and Development (IRD)</v>
      </c>
    </row>
    <row r="107" spans="2:7" ht="15.75" hidden="1" thickBot="1" x14ac:dyDescent="0.3">
      <c r="B107" s="63">
        <f t="shared" si="22"/>
        <v>8</v>
      </c>
      <c r="D107" s="3">
        <v>8</v>
      </c>
      <c r="E107" s="119" t="str">
        <f>IF('START - AWARD DETAILS'!C28=0,"",'START - AWARD DETAILS'!C28)</f>
        <v/>
      </c>
      <c r="F107" s="119" t="e">
        <f>IF('START - AWARD DETAILS'!#REF!=0,"",'START - AWARD DETAILS'!#REF!)</f>
        <v>#REF!</v>
      </c>
      <c r="G107" s="107" t="str">
        <f>IF('START - AWARD DETAILS'!C28="","",'START - AWARD DETAILS'!C28)</f>
        <v/>
      </c>
    </row>
    <row r="108" spans="2:7" ht="15.75" hidden="1" thickBot="1" x14ac:dyDescent="0.3">
      <c r="B108" s="63">
        <f t="shared" si="22"/>
        <v>9</v>
      </c>
      <c r="D108" s="3">
        <v>9</v>
      </c>
      <c r="E108" s="119" t="str">
        <f>IF('START - AWARD DETAILS'!C29=0,"",'START - AWARD DETAILS'!C29)</f>
        <v/>
      </c>
      <c r="F108" s="119" t="e">
        <f>IF('START - AWARD DETAILS'!#REF!=0,"",'START - AWARD DETAILS'!#REF!)</f>
        <v>#REF!</v>
      </c>
      <c r="G108" s="107" t="str">
        <f>IF('START - AWARD DETAILS'!C29="","",'START - AWARD DETAILS'!C29)</f>
        <v/>
      </c>
    </row>
    <row r="109" spans="2:7" ht="15.75" hidden="1" thickBot="1" x14ac:dyDescent="0.3">
      <c r="B109" s="63">
        <f t="shared" si="22"/>
        <v>10</v>
      </c>
      <c r="D109" s="3">
        <v>10</v>
      </c>
      <c r="E109" s="119" t="str">
        <f>IF('START - AWARD DETAILS'!C30=0,"",'START - AWARD DETAILS'!C30)</f>
        <v/>
      </c>
      <c r="F109" s="119" t="e">
        <f>IF('START - AWARD DETAILS'!#REF!=0,"",'START - AWARD DETAILS'!#REF!)</f>
        <v>#REF!</v>
      </c>
      <c r="G109" s="107" t="str">
        <f>IF('START - AWARD DETAILS'!C30="","",'START - AWARD DETAILS'!C30)</f>
        <v/>
      </c>
    </row>
    <row r="110" spans="2:7" ht="15.75" hidden="1" thickBot="1" x14ac:dyDescent="0.3">
      <c r="B110" s="63">
        <f t="shared" si="22"/>
        <v>11</v>
      </c>
      <c r="D110" s="3">
        <v>11</v>
      </c>
      <c r="E110" s="119" t="str">
        <f>IF('START - AWARD DETAILS'!C31=0,"",'START - AWARD DETAILS'!C31)</f>
        <v/>
      </c>
      <c r="F110" s="119" t="e">
        <f>IF('START - AWARD DETAILS'!#REF!=0,"",'START - AWARD DETAILS'!#REF!)</f>
        <v>#REF!</v>
      </c>
      <c r="G110" s="107" t="str">
        <f>IF('START - AWARD DETAILS'!C31="","",'START - AWARD DETAILS'!C31)</f>
        <v/>
      </c>
    </row>
    <row r="111" spans="2:7" ht="15.75" hidden="1" thickBot="1" x14ac:dyDescent="0.3">
      <c r="B111" s="63">
        <f t="shared" si="22"/>
        <v>12</v>
      </c>
      <c r="D111" s="3">
        <v>12</v>
      </c>
      <c r="E111" s="119" t="str">
        <f>IF('START - AWARD DETAILS'!C32=0,"",'START - AWARD DETAILS'!C32)</f>
        <v/>
      </c>
      <c r="F111" s="119" t="e">
        <f>IF('START - AWARD DETAILS'!#REF!=0,"",'START - AWARD DETAILS'!#REF!)</f>
        <v>#REF!</v>
      </c>
      <c r="G111" s="107" t="str">
        <f>IF('START - AWARD DETAILS'!C32="","",'START - AWARD DETAILS'!C32)</f>
        <v/>
      </c>
    </row>
    <row r="112" spans="2:7" ht="15.75" hidden="1" thickBot="1" x14ac:dyDescent="0.3">
      <c r="B112" s="63">
        <f t="shared" si="22"/>
        <v>13</v>
      </c>
      <c r="D112" s="3">
        <v>13</v>
      </c>
      <c r="E112" s="119" t="str">
        <f>IF('START - AWARD DETAILS'!C33=0,"",'START - AWARD DETAILS'!C33)</f>
        <v/>
      </c>
      <c r="F112" s="119" t="e">
        <f>IF('START - AWARD DETAILS'!#REF!=0,"",'START - AWARD DETAILS'!#REF!)</f>
        <v>#REF!</v>
      </c>
      <c r="G112" s="107" t="str">
        <f>IF('START - AWARD DETAILS'!C33="","",'START - AWARD DETAILS'!C33)</f>
        <v/>
      </c>
    </row>
    <row r="113" spans="2:7" ht="15.75" hidden="1" thickBot="1" x14ac:dyDescent="0.3">
      <c r="B113" s="63">
        <f t="shared" si="22"/>
        <v>14</v>
      </c>
      <c r="D113" s="3">
        <v>14</v>
      </c>
      <c r="E113" s="119" t="str">
        <f>IF('START - AWARD DETAILS'!C34=0,"",'START - AWARD DETAILS'!C34)</f>
        <v/>
      </c>
      <c r="F113" s="119" t="e">
        <f>IF('START - AWARD DETAILS'!#REF!=0,"",'START - AWARD DETAILS'!#REF!)</f>
        <v>#REF!</v>
      </c>
      <c r="G113" s="107" t="str">
        <f>IF('START - AWARD DETAILS'!C34="","",'START - AWARD DETAILS'!C34)</f>
        <v/>
      </c>
    </row>
    <row r="114" spans="2:7" ht="15.75" hidden="1" thickBot="1" x14ac:dyDescent="0.3">
      <c r="B114" s="63">
        <f t="shared" si="22"/>
        <v>15</v>
      </c>
      <c r="D114" s="3">
        <v>15</v>
      </c>
      <c r="E114" s="119" t="str">
        <f>IF('START - AWARD DETAILS'!C35=0,"",'START - AWARD DETAILS'!C35)</f>
        <v/>
      </c>
      <c r="F114" s="119" t="e">
        <f>IF('START - AWARD DETAILS'!#REF!=0,"",'START - AWARD DETAILS'!#REF!)</f>
        <v>#REF!</v>
      </c>
      <c r="G114" s="107" t="str">
        <f>IF('START - AWARD DETAILS'!C35="","",'START - AWARD DETAILS'!C35)</f>
        <v/>
      </c>
    </row>
    <row r="115" spans="2:7" ht="15.75" hidden="1" thickBot="1" x14ac:dyDescent="0.3">
      <c r="B115" s="63">
        <f t="shared" si="22"/>
        <v>16</v>
      </c>
      <c r="D115" s="3">
        <v>16</v>
      </c>
      <c r="E115" s="119" t="str">
        <f>IF('START - AWARD DETAILS'!C36=0,"",'START - AWARD DETAILS'!C36)</f>
        <v/>
      </c>
      <c r="F115" s="119" t="e">
        <f>IF('START - AWARD DETAILS'!#REF!=0,"",'START - AWARD DETAILS'!#REF!)</f>
        <v>#REF!</v>
      </c>
      <c r="G115" s="107" t="str">
        <f>IF('START - AWARD DETAILS'!C36="","",'START - AWARD DETAILS'!C36)</f>
        <v/>
      </c>
    </row>
    <row r="116" spans="2:7" ht="15.75" hidden="1" thickBot="1" x14ac:dyDescent="0.3">
      <c r="B116" s="63">
        <f t="shared" si="22"/>
        <v>17</v>
      </c>
      <c r="D116" s="3">
        <v>17</v>
      </c>
      <c r="E116" s="119" t="str">
        <f>IF('START - AWARD DETAILS'!C37=0,"",'START - AWARD DETAILS'!C37)</f>
        <v/>
      </c>
      <c r="F116" s="119" t="e">
        <f>IF('START - AWARD DETAILS'!#REF!=0,"",'START - AWARD DETAILS'!#REF!)</f>
        <v>#REF!</v>
      </c>
      <c r="G116" s="107" t="str">
        <f>IF('START - AWARD DETAILS'!C37="","",'START - AWARD DETAILS'!C37)</f>
        <v/>
      </c>
    </row>
    <row r="117" spans="2:7" ht="15.75" hidden="1" thickBot="1" x14ac:dyDescent="0.3">
      <c r="B117" s="63">
        <f t="shared" si="22"/>
        <v>18</v>
      </c>
      <c r="D117" s="3">
        <v>18</v>
      </c>
      <c r="E117" s="119" t="str">
        <f>IF('START - AWARD DETAILS'!C38=0,"",'START - AWARD DETAILS'!C38)</f>
        <v/>
      </c>
      <c r="F117" s="119" t="e">
        <f>IF('START - AWARD DETAILS'!#REF!=0,"",'START - AWARD DETAILS'!#REF!)</f>
        <v>#REF!</v>
      </c>
      <c r="G117" s="107" t="str">
        <f>IF('START - AWARD DETAILS'!C38="","",'START - AWARD DETAILS'!C38)</f>
        <v/>
      </c>
    </row>
    <row r="118" spans="2:7" ht="15.75" hidden="1" thickBot="1" x14ac:dyDescent="0.3">
      <c r="B118" s="63">
        <f t="shared" si="22"/>
        <v>19</v>
      </c>
      <c r="D118" s="3">
        <v>19</v>
      </c>
      <c r="E118" s="119" t="str">
        <f>IF('START - AWARD DETAILS'!C39=0,"",'START - AWARD DETAILS'!C39)</f>
        <v/>
      </c>
      <c r="F118" s="119" t="e">
        <f>IF('START - AWARD DETAILS'!#REF!=0,"",'START - AWARD DETAILS'!#REF!)</f>
        <v>#REF!</v>
      </c>
      <c r="G118" s="107" t="str">
        <f>IF('START - AWARD DETAILS'!C39="","",'START - AWARD DETAILS'!C39)</f>
        <v/>
      </c>
    </row>
    <row r="119" spans="2:7" hidden="1" x14ac:dyDescent="0.25">
      <c r="B119" s="63">
        <f t="shared" si="22"/>
        <v>20</v>
      </c>
      <c r="D119" s="3">
        <v>20</v>
      </c>
      <c r="E119" s="119" t="str">
        <f>IF('START - AWARD DETAILS'!C40=0,"",'START - AWARD DETAILS'!C40)</f>
        <v/>
      </c>
      <c r="F119" s="119" t="e">
        <f>IF('START - AWARD DETAILS'!#REF!=0,"",'START - AWARD DETAILS'!#REF!)</f>
        <v>#REF!</v>
      </c>
      <c r="G119" s="107" t="str">
        <f>IF('START - AWARD DETAILS'!C40="","",'START - AWARD DETAILS'!C40)</f>
        <v/>
      </c>
    </row>
    <row r="120" spans="2:7" hidden="1" x14ac:dyDescent="0.25">
      <c r="E120" s="63"/>
    </row>
    <row r="121" spans="2:7" hidden="1" x14ac:dyDescent="0.25"/>
    <row r="122" spans="2:7" hidden="1" x14ac:dyDescent="0.25"/>
    <row r="123" spans="2:7" hidden="1" x14ac:dyDescent="0.25"/>
    <row r="124" spans="2:7" hidden="1" x14ac:dyDescent="0.25"/>
    <row r="125" spans="2:7" hidden="1" x14ac:dyDescent="0.25"/>
    <row r="126" spans="2:7" ht="8.1" hidden="1" customHeight="1" x14ac:dyDescent="0.25"/>
  </sheetData>
  <sheetProtection algorithmName="SHA-512" hashValue="Ys4VpN8PNX54gC/cecGuwKIE72XngPaZudf6ZDyAv98PLX6FSXeFcSJu8BppCdR6m3+/n7jW46WqEgXf44sJ4w==" saltValue="84w8cwoJUWyUpqzbKNCFbw==" spinCount="100000" sheet="1" selectLockedCells="1" autoFilter="0"/>
  <autoFilter ref="C11:H11"/>
  <mergeCells count="6">
    <mergeCell ref="C86:N86"/>
    <mergeCell ref="C87:N95"/>
    <mergeCell ref="C3:N3"/>
    <mergeCell ref="C9:N9"/>
    <mergeCell ref="D7:N7"/>
    <mergeCell ref="D5:N5"/>
  </mergeCells>
  <conditionalFormatting sqref="C19:D82 C17:C18 D12:D18">
    <cfRule type="expression" dxfId="30" priority="5" stopIfTrue="1">
      <formula>AND(OR(C12="",C12="[INSERT TEXT]",C12="(Select)"),$U12&lt;&gt;0)</formula>
    </cfRule>
  </conditionalFormatting>
  <conditionalFormatting sqref="J12:J82">
    <cfRule type="expression" dxfId="29" priority="4" stopIfTrue="1">
      <formula>J12&gt;IF($E12="HEI",INDIRECT("'AWARD DETAILS - RULES'!$G$12"),INDIRECT("'AWARD DETAILS - RULES'!$G$13"))</formula>
    </cfRule>
  </conditionalFormatting>
  <conditionalFormatting sqref="C12:I82">
    <cfRule type="expression" dxfId="28" priority="3" stopIfTrue="1">
      <formula>AND(OR(C12="",C12="(Select)",C12="[INSERT TEXT]"),$V12&lt;&gt;0)</formula>
    </cfRule>
  </conditionalFormatting>
  <conditionalFormatting sqref="I12:I82">
    <cfRule type="cellIs" dxfId="27" priority="1" operator="greaterThan">
      <formula>5000</formula>
    </cfRule>
  </conditionalFormatting>
  <dataValidations count="3">
    <dataValidation type="list" allowBlank="1" showInputMessage="1" showErrorMessage="1" sqref="D82">
      <formula1>$E$99:$E$119</formula1>
    </dataValidation>
    <dataValidation type="decimal" operator="greaterThanOrEqual" allowBlank="1" showInputMessage="1" showErrorMessage="1" errorTitle="Equipment" error="Please enter a full numeric value in £'s only." sqref="K12:K13 L12:L82 M12:M13 N12:N82 O12:O13 P12:P82 Q12:Q13 R12:R82 S12:S13 T12:T82">
      <formula1>0</formula1>
    </dataValidation>
    <dataValidation type="list" allowBlank="1" showInputMessage="1" showErrorMessage="1" sqref="D12:D81">
      <formula1>$G$99:$G$119</formula1>
    </dataValidation>
  </dataValidations>
  <pageMargins left="0.7" right="0.7" top="0.75" bottom="0.75" header="0.3" footer="0.3"/>
  <pageSetup paperSize="9" scale="32" orientation="portrait" r:id="rId1"/>
  <ignoredErrors>
    <ignoredError sqref="E36:H82 E12:H3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U90"/>
  <sheetViews>
    <sheetView showGridLines="0" topLeftCell="A9" workbookViewId="0">
      <selection activeCell="C12" sqref="C12"/>
    </sheetView>
  </sheetViews>
  <sheetFormatPr defaultColWidth="0" defaultRowHeight="15" zeroHeight="1" outlineLevelRow="1" x14ac:dyDescent="0.25"/>
  <cols>
    <col min="1" max="2" width="1.7109375" style="35" customWidth="1"/>
    <col min="3" max="4" width="20.7109375" style="35" customWidth="1"/>
    <col min="5" max="5" width="20.7109375" style="34" customWidth="1"/>
    <col min="6" max="9" width="20.7109375" style="63" customWidth="1"/>
    <col min="10" max="19" width="11.28515625" style="35" customWidth="1"/>
    <col min="20" max="21" width="11.7109375" style="35" customWidth="1"/>
    <col min="22" max="23" width="1.7109375" style="35" customWidth="1"/>
    <col min="24" max="255" width="4.7109375" style="35" hidden="1" customWidth="1"/>
    <col min="256" max="16384" width="5.28515625" style="35" hidden="1"/>
  </cols>
  <sheetData>
    <row r="1" spans="2:22" ht="8.1" customHeight="1" x14ac:dyDescent="0.25"/>
    <row r="2" spans="2:22" ht="8.1" customHeight="1" thickBot="1" x14ac:dyDescent="0.3">
      <c r="B2" s="36"/>
      <c r="C2" s="36"/>
      <c r="D2" s="36"/>
      <c r="E2" s="67"/>
      <c r="F2" s="64"/>
      <c r="G2" s="64"/>
      <c r="H2" s="64"/>
      <c r="I2" s="64"/>
      <c r="J2" s="36"/>
      <c r="K2" s="64"/>
      <c r="L2" s="64"/>
      <c r="M2" s="64"/>
      <c r="N2" s="64"/>
      <c r="O2" s="64"/>
      <c r="P2" s="64"/>
      <c r="Q2" s="64"/>
      <c r="R2" s="64"/>
      <c r="S2" s="64"/>
      <c r="T2" s="64"/>
      <c r="U2" s="258"/>
      <c r="V2" s="258"/>
    </row>
    <row r="3" spans="2:22" ht="15" customHeight="1" thickBot="1" x14ac:dyDescent="0.3">
      <c r="B3" s="36"/>
      <c r="C3" s="697" t="s">
        <v>59</v>
      </c>
      <c r="D3" s="698"/>
      <c r="E3" s="698"/>
      <c r="F3" s="698"/>
      <c r="G3" s="698"/>
      <c r="H3" s="698"/>
      <c r="I3" s="735"/>
      <c r="J3" s="37"/>
      <c r="K3" s="64"/>
      <c r="L3" s="64"/>
      <c r="M3" s="64"/>
      <c r="N3" s="64"/>
      <c r="O3" s="64"/>
      <c r="P3" s="64"/>
      <c r="Q3" s="64"/>
      <c r="R3" s="64"/>
      <c r="S3" s="64"/>
      <c r="T3" s="64"/>
      <c r="U3" s="258"/>
      <c r="V3" s="258"/>
    </row>
    <row r="4" spans="2:22" ht="8.1" customHeight="1" thickBot="1" x14ac:dyDescent="0.3">
      <c r="B4" s="36"/>
      <c r="C4" s="36"/>
      <c r="D4" s="36"/>
      <c r="E4" s="67"/>
      <c r="F4" s="64"/>
      <c r="G4" s="64"/>
      <c r="H4" s="64"/>
      <c r="I4" s="64"/>
      <c r="J4" s="37"/>
      <c r="K4" s="64"/>
      <c r="L4" s="64"/>
      <c r="M4" s="64"/>
      <c r="N4" s="64"/>
      <c r="O4" s="64"/>
      <c r="P4" s="64"/>
      <c r="Q4" s="64"/>
      <c r="R4" s="64"/>
      <c r="S4" s="64"/>
      <c r="T4" s="64"/>
      <c r="U4" s="258"/>
      <c r="V4" s="258"/>
    </row>
    <row r="5" spans="2:22" ht="15" customHeight="1" thickBot="1" x14ac:dyDescent="0.3">
      <c r="B5" s="36"/>
      <c r="C5" s="7" t="s">
        <v>107</v>
      </c>
      <c r="D5" s="728" t="str">
        <f>IF('START - AWARD DETAILS'!$D$13="","",'START - AWARD DETAILS'!$D$13)</f>
        <v>ENHANCE: Scaling-up Care for Perinatal Depression through Technological Enhancements to the 'Thinking Healthy Programme'</v>
      </c>
      <c r="E5" s="729"/>
      <c r="F5" s="729"/>
      <c r="G5" s="729"/>
      <c r="H5" s="729"/>
      <c r="I5" s="730"/>
      <c r="J5" s="37"/>
      <c r="K5" s="64"/>
      <c r="L5" s="64"/>
      <c r="M5" s="64"/>
      <c r="N5" s="64"/>
      <c r="O5" s="64"/>
      <c r="P5" s="64"/>
      <c r="Q5" s="64"/>
      <c r="R5" s="64"/>
      <c r="S5" s="64"/>
      <c r="T5" s="64"/>
      <c r="U5" s="258"/>
      <c r="V5" s="258"/>
    </row>
    <row r="6" spans="2:22" ht="8.1" customHeight="1" thickBot="1" x14ac:dyDescent="0.3">
      <c r="B6" s="36"/>
      <c r="C6" s="36"/>
      <c r="D6" s="36"/>
      <c r="E6" s="67"/>
      <c r="F6" s="64"/>
      <c r="G6" s="64"/>
      <c r="H6" s="64"/>
      <c r="I6" s="64"/>
      <c r="J6" s="37"/>
      <c r="K6" s="64"/>
      <c r="L6" s="64"/>
      <c r="M6" s="64"/>
      <c r="N6" s="64"/>
      <c r="O6" s="64"/>
      <c r="P6" s="64"/>
      <c r="Q6" s="64"/>
      <c r="R6" s="64"/>
      <c r="S6" s="64"/>
      <c r="T6" s="64"/>
      <c r="U6" s="258"/>
      <c r="V6" s="258"/>
    </row>
    <row r="7" spans="2:22" ht="15" customHeight="1" thickBot="1" x14ac:dyDescent="0.3">
      <c r="B7" s="36"/>
      <c r="C7" s="39" t="s">
        <v>0</v>
      </c>
      <c r="D7" s="755" t="str">
        <f>IF('START - AWARD DETAILS'!$D$14="","",'START - AWARD DETAILS'!$D$14)</f>
        <v>NIHR200817</v>
      </c>
      <c r="E7" s="721"/>
      <c r="F7" s="721"/>
      <c r="G7" s="721"/>
      <c r="H7" s="721"/>
      <c r="I7" s="722"/>
      <c r="J7" s="37"/>
      <c r="K7" s="64"/>
      <c r="L7" s="64"/>
      <c r="M7" s="64"/>
      <c r="N7" s="64"/>
      <c r="O7" s="64"/>
      <c r="P7" s="64"/>
      <c r="Q7" s="64"/>
      <c r="R7" s="64"/>
      <c r="S7" s="64"/>
      <c r="T7" s="64"/>
      <c r="U7" s="258"/>
      <c r="V7" s="258"/>
    </row>
    <row r="8" spans="2:22" ht="8.1" customHeight="1" thickBot="1" x14ac:dyDescent="0.3">
      <c r="B8" s="36"/>
      <c r="C8" s="36"/>
      <c r="D8" s="36"/>
      <c r="E8" s="67"/>
      <c r="F8" s="64"/>
      <c r="G8" s="64"/>
      <c r="H8" s="64"/>
      <c r="I8" s="64"/>
      <c r="J8" s="37"/>
      <c r="K8" s="64"/>
      <c r="L8" s="64"/>
      <c r="M8" s="64"/>
      <c r="N8" s="64"/>
      <c r="O8" s="64"/>
      <c r="P8" s="64"/>
      <c r="Q8" s="64"/>
      <c r="R8" s="64"/>
      <c r="S8" s="64"/>
      <c r="T8" s="64"/>
      <c r="U8" s="258"/>
      <c r="V8" s="258"/>
    </row>
    <row r="9" spans="2:22" ht="252" customHeight="1" thickBot="1" x14ac:dyDescent="0.3">
      <c r="B9" s="36"/>
      <c r="C9" s="725" t="s">
        <v>470</v>
      </c>
      <c r="D9" s="742"/>
      <c r="E9" s="742"/>
      <c r="F9" s="742"/>
      <c r="G9" s="742"/>
      <c r="H9" s="742"/>
      <c r="I9" s="743"/>
      <c r="J9" s="37"/>
      <c r="K9" s="64"/>
      <c r="L9" s="64"/>
      <c r="M9" s="64"/>
      <c r="N9" s="64"/>
      <c r="O9" s="64"/>
      <c r="P9" s="64"/>
      <c r="Q9" s="64"/>
      <c r="R9" s="64"/>
      <c r="S9" s="64"/>
      <c r="T9" s="64"/>
      <c r="U9" s="258"/>
      <c r="V9" s="258"/>
    </row>
    <row r="10" spans="2:22" ht="8.1" customHeight="1" thickBot="1" x14ac:dyDescent="0.3">
      <c r="B10" s="36"/>
      <c r="C10" s="36"/>
      <c r="D10" s="36"/>
      <c r="E10" s="67"/>
      <c r="F10" s="64"/>
      <c r="G10" s="64"/>
      <c r="H10" s="64"/>
      <c r="I10" s="64"/>
      <c r="J10" s="37"/>
      <c r="K10" s="64"/>
      <c r="L10" s="64"/>
      <c r="M10" s="64"/>
      <c r="N10" s="64"/>
      <c r="O10" s="64"/>
      <c r="P10" s="64"/>
      <c r="Q10" s="64"/>
      <c r="R10" s="64"/>
      <c r="S10" s="64"/>
      <c r="T10" s="64"/>
      <c r="U10" s="258"/>
      <c r="V10" s="258"/>
    </row>
    <row r="11" spans="2:22" s="99" customFormat="1" ht="50.1" customHeight="1" thickBot="1" x14ac:dyDescent="0.3">
      <c r="B11" s="109"/>
      <c r="C11" s="69" t="s">
        <v>52</v>
      </c>
      <c r="D11" s="9" t="s">
        <v>358</v>
      </c>
      <c r="E11" s="308" t="s">
        <v>404</v>
      </c>
      <c r="F11" s="308" t="s">
        <v>403</v>
      </c>
      <c r="G11" s="311" t="s">
        <v>409</v>
      </c>
      <c r="H11" s="312" t="s">
        <v>408</v>
      </c>
      <c r="I11" s="238" t="s">
        <v>316</v>
      </c>
      <c r="J11" s="40" t="s">
        <v>11</v>
      </c>
      <c r="K11" s="102" t="s">
        <v>317</v>
      </c>
      <c r="L11" s="40" t="s">
        <v>12</v>
      </c>
      <c r="M11" s="102" t="s">
        <v>318</v>
      </c>
      <c r="N11" s="40" t="s">
        <v>13</v>
      </c>
      <c r="O11" s="102" t="s">
        <v>319</v>
      </c>
      <c r="P11" s="40" t="s">
        <v>14</v>
      </c>
      <c r="Q11" s="102" t="s">
        <v>320</v>
      </c>
      <c r="R11" s="41" t="s">
        <v>15</v>
      </c>
      <c r="S11" s="134" t="s">
        <v>321</v>
      </c>
      <c r="T11" s="313" t="s">
        <v>16</v>
      </c>
      <c r="U11" s="133" t="s">
        <v>322</v>
      </c>
      <c r="V11" s="109"/>
    </row>
    <row r="12" spans="2:22" s="99" customFormat="1" ht="153.75" x14ac:dyDescent="0.25">
      <c r="B12" s="109"/>
      <c r="C12" s="249" t="s">
        <v>578</v>
      </c>
      <c r="D12" s="140" t="s">
        <v>527</v>
      </c>
      <c r="E12" s="424" t="str">
        <f>IFERROR(VLOOKUP($D12,'START - AWARD DETAILS'!$C$21:$G$40,2,0),"")</f>
        <v>Research institute (ODA Eligible)</v>
      </c>
      <c r="F12" s="424" t="str">
        <f>IFERROR(VLOOKUP($D12,'START - AWARD DETAILS'!$C$21:$G$40,3,0),"")</f>
        <v>Pakistan</v>
      </c>
      <c r="G12" s="560" t="str">
        <f>IFERROR(VLOOKUP($D12,'START - AWARD DETAILS'!$C$21:$G$40,4,0),"")</f>
        <v>Yes</v>
      </c>
      <c r="H12" s="425" t="str">
        <f>IFERROR(VLOOKUP($D12,'START - AWARD DETAILS'!$C$21:$G$40,5,0),"")</f>
        <v>Lower Middle Income Countries and Territories</v>
      </c>
      <c r="I12" s="327">
        <f>IF(E12="HEI (UK)",0.8,1)</f>
        <v>1</v>
      </c>
      <c r="J12" s="333">
        <v>4500</v>
      </c>
      <c r="K12" s="329">
        <f>J12*$I12</f>
        <v>4500</v>
      </c>
      <c r="L12" s="333">
        <v>6000</v>
      </c>
      <c r="M12" s="329">
        <f>L12*$I12</f>
        <v>6000</v>
      </c>
      <c r="N12" s="581">
        <v>6000</v>
      </c>
      <c r="O12" s="329">
        <f>N12*$I12</f>
        <v>6000</v>
      </c>
      <c r="P12" s="581">
        <f>500*7</f>
        <v>3500</v>
      </c>
      <c r="Q12" s="329">
        <f>P12*$I12</f>
        <v>3500</v>
      </c>
      <c r="R12" s="333"/>
      <c r="S12" s="329">
        <f>R12*$I12</f>
        <v>0</v>
      </c>
      <c r="T12" s="331">
        <f>J12+L12+N12+P12+R12</f>
        <v>20000</v>
      </c>
      <c r="U12" s="334">
        <f>K12+M12+O12+Q12+S12</f>
        <v>20000</v>
      </c>
      <c r="V12" s="109"/>
    </row>
    <row r="13" spans="2:22" s="99" customFormat="1" ht="90" x14ac:dyDescent="0.25">
      <c r="B13" s="109"/>
      <c r="C13" s="249" t="s">
        <v>579</v>
      </c>
      <c r="D13" s="140" t="s">
        <v>527</v>
      </c>
      <c r="E13" s="424" t="str">
        <f>IFERROR(VLOOKUP($D13,'START - AWARD DETAILS'!$C$21:$G$40,2,0),"")</f>
        <v>Research institute (ODA Eligible)</v>
      </c>
      <c r="F13" s="424" t="str">
        <f>IFERROR(VLOOKUP($D13,'START - AWARD DETAILS'!$C$21:$G$40,3,0),"")</f>
        <v>Pakistan</v>
      </c>
      <c r="G13" s="560" t="str">
        <f>IFERROR(VLOOKUP($D13,'START - AWARD DETAILS'!$C$21:$G$40,4,0),"")</f>
        <v>Yes</v>
      </c>
      <c r="H13" s="425" t="str">
        <f>IFERROR(VLOOKUP($D13,'START - AWARD DETAILS'!$C$21:$G$40,5,0),"")</f>
        <v>Lower Middle Income Countries and Territories</v>
      </c>
      <c r="I13" s="327">
        <f t="shared" ref="I13:I36" si="0">IF(E13="HEI (UK)",0.8,1)</f>
        <v>1</v>
      </c>
      <c r="J13" s="333">
        <v>4200</v>
      </c>
      <c r="K13" s="329">
        <f t="shared" ref="K13:K61" si="1">J13*$I13</f>
        <v>4200</v>
      </c>
      <c r="L13" s="333">
        <v>4200</v>
      </c>
      <c r="M13" s="329">
        <f t="shared" ref="M13:M61" si="2">L13*$I13</f>
        <v>4200</v>
      </c>
      <c r="N13" s="581">
        <v>4200</v>
      </c>
      <c r="O13" s="329">
        <f t="shared" ref="O13:O61" si="3">N13*$I13</f>
        <v>4200</v>
      </c>
      <c r="P13" s="581">
        <v>4200</v>
      </c>
      <c r="Q13" s="329">
        <f t="shared" ref="Q13:Q61" si="4">P13*$I13</f>
        <v>4200</v>
      </c>
      <c r="R13" s="333"/>
      <c r="S13" s="329">
        <f t="shared" ref="S13:S61" si="5">R13*$I13</f>
        <v>0</v>
      </c>
      <c r="T13" s="331">
        <f>J13+L13+N13+P13+R13</f>
        <v>16800</v>
      </c>
      <c r="U13" s="334">
        <f>K13+M13+O13+Q13+S13</f>
        <v>16800</v>
      </c>
      <c r="V13" s="109"/>
    </row>
    <row r="14" spans="2:22" s="99" customFormat="1" x14ac:dyDescent="0.25">
      <c r="B14" s="109"/>
      <c r="C14" s="249" t="s">
        <v>51</v>
      </c>
      <c r="D14" s="140" t="s">
        <v>25</v>
      </c>
      <c r="E14" s="424" t="str">
        <f>IFERROR(VLOOKUP($D14,'START - AWARD DETAILS'!$C$21:$G$40,2,0),"")</f>
        <v/>
      </c>
      <c r="F14" s="424" t="str">
        <f>IFERROR(VLOOKUP($D14,'START - AWARD DETAILS'!$C$21:$G$40,3,0),"")</f>
        <v/>
      </c>
      <c r="G14" s="560" t="str">
        <f>IFERROR(VLOOKUP($D14,'START - AWARD DETAILS'!$C$21:$G$40,4,0),"")</f>
        <v/>
      </c>
      <c r="H14" s="425" t="str">
        <f>IFERROR(VLOOKUP($D14,'START - AWARD DETAILS'!$C$21:$G$40,5,0),"")</f>
        <v/>
      </c>
      <c r="I14" s="327">
        <f t="shared" si="0"/>
        <v>1</v>
      </c>
      <c r="J14" s="333"/>
      <c r="K14" s="329">
        <f t="shared" si="1"/>
        <v>0</v>
      </c>
      <c r="L14" s="333"/>
      <c r="M14" s="329">
        <f t="shared" si="2"/>
        <v>0</v>
      </c>
      <c r="N14" s="581"/>
      <c r="O14" s="329">
        <f t="shared" si="3"/>
        <v>0</v>
      </c>
      <c r="P14" s="581"/>
      <c r="Q14" s="329">
        <f t="shared" si="4"/>
        <v>0</v>
      </c>
      <c r="R14" s="333"/>
      <c r="S14" s="329">
        <f t="shared" si="5"/>
        <v>0</v>
      </c>
      <c r="T14" s="331">
        <f t="shared" ref="T14:T61" si="6">J14+L14+N14+P14+R14</f>
        <v>0</v>
      </c>
      <c r="U14" s="334">
        <f t="shared" ref="U14:U61" si="7">K14+M14+O14+Q14+S14</f>
        <v>0</v>
      </c>
      <c r="V14" s="109"/>
    </row>
    <row r="15" spans="2:22" s="99" customFormat="1" x14ac:dyDescent="0.25">
      <c r="B15" s="109"/>
      <c r="C15" s="249" t="s">
        <v>51</v>
      </c>
      <c r="D15" s="140" t="s">
        <v>25</v>
      </c>
      <c r="E15" s="424" t="str">
        <f>IFERROR(VLOOKUP($D15,'START - AWARD DETAILS'!$C$21:$G$40,2,0),"")</f>
        <v/>
      </c>
      <c r="F15" s="424" t="str">
        <f>IFERROR(VLOOKUP($D15,'START - AWARD DETAILS'!$C$21:$G$40,3,0),"")</f>
        <v/>
      </c>
      <c r="G15" s="560" t="str">
        <f>IFERROR(VLOOKUP($D15,'START - AWARD DETAILS'!$C$21:$G$40,4,0),"")</f>
        <v/>
      </c>
      <c r="H15" s="425" t="str">
        <f>IFERROR(VLOOKUP($D15,'START - AWARD DETAILS'!$C$21:$G$40,5,0),"")</f>
        <v/>
      </c>
      <c r="I15" s="327">
        <f t="shared" si="0"/>
        <v>1</v>
      </c>
      <c r="J15" s="333"/>
      <c r="K15" s="329">
        <f t="shared" si="1"/>
        <v>0</v>
      </c>
      <c r="L15" s="333"/>
      <c r="M15" s="329">
        <f t="shared" si="2"/>
        <v>0</v>
      </c>
      <c r="N15" s="581"/>
      <c r="O15" s="329">
        <f t="shared" si="3"/>
        <v>0</v>
      </c>
      <c r="P15" s="581"/>
      <c r="Q15" s="329">
        <f t="shared" si="4"/>
        <v>0</v>
      </c>
      <c r="R15" s="333"/>
      <c r="S15" s="329">
        <f t="shared" si="5"/>
        <v>0</v>
      </c>
      <c r="T15" s="331">
        <f t="shared" si="6"/>
        <v>0</v>
      </c>
      <c r="U15" s="334">
        <f t="shared" si="7"/>
        <v>0</v>
      </c>
      <c r="V15" s="109"/>
    </row>
    <row r="16" spans="2:22" s="99" customFormat="1" x14ac:dyDescent="0.25">
      <c r="B16" s="109"/>
      <c r="C16" s="249" t="s">
        <v>51</v>
      </c>
      <c r="D16" s="140" t="s">
        <v>25</v>
      </c>
      <c r="E16" s="424" t="str">
        <f>IFERROR(VLOOKUP($D16,'START - AWARD DETAILS'!$C$21:$G$40,2,0),"")</f>
        <v/>
      </c>
      <c r="F16" s="424" t="str">
        <f>IFERROR(VLOOKUP($D16,'START - AWARD DETAILS'!$C$21:$G$40,3,0),"")</f>
        <v/>
      </c>
      <c r="G16" s="560" t="str">
        <f>IFERROR(VLOOKUP($D16,'START - AWARD DETAILS'!$C$21:$G$40,4,0),"")</f>
        <v/>
      </c>
      <c r="H16" s="425" t="str">
        <f>IFERROR(VLOOKUP($D16,'START - AWARD DETAILS'!$C$21:$G$40,5,0),"")</f>
        <v/>
      </c>
      <c r="I16" s="327">
        <f t="shared" si="0"/>
        <v>1</v>
      </c>
      <c r="J16" s="333"/>
      <c r="K16" s="329">
        <f t="shared" si="1"/>
        <v>0</v>
      </c>
      <c r="L16" s="333"/>
      <c r="M16" s="329">
        <f t="shared" si="2"/>
        <v>0</v>
      </c>
      <c r="N16" s="581"/>
      <c r="O16" s="329">
        <f t="shared" si="3"/>
        <v>0</v>
      </c>
      <c r="P16" s="581"/>
      <c r="Q16" s="329">
        <f t="shared" si="4"/>
        <v>0</v>
      </c>
      <c r="R16" s="333"/>
      <c r="S16" s="329">
        <f t="shared" si="5"/>
        <v>0</v>
      </c>
      <c r="T16" s="331">
        <f t="shared" si="6"/>
        <v>0</v>
      </c>
      <c r="U16" s="334">
        <f t="shared" si="7"/>
        <v>0</v>
      </c>
      <c r="V16" s="109"/>
    </row>
    <row r="17" spans="2:22" s="99" customFormat="1" x14ac:dyDescent="0.25">
      <c r="B17" s="109"/>
      <c r="C17" s="249" t="s">
        <v>51</v>
      </c>
      <c r="D17" s="140" t="s">
        <v>25</v>
      </c>
      <c r="E17" s="424" t="str">
        <f>IFERROR(VLOOKUP($D17,'START - AWARD DETAILS'!$C$21:$G$40,2,0),"")</f>
        <v/>
      </c>
      <c r="F17" s="424" t="str">
        <f>IFERROR(VLOOKUP($D17,'START - AWARD DETAILS'!$C$21:$G$40,3,0),"")</f>
        <v/>
      </c>
      <c r="G17" s="560" t="str">
        <f>IFERROR(VLOOKUP($D17,'START - AWARD DETAILS'!$C$21:$G$40,4,0),"")</f>
        <v/>
      </c>
      <c r="H17" s="425" t="str">
        <f>IFERROR(VLOOKUP($D17,'START - AWARD DETAILS'!$C$21:$G$40,5,0),"")</f>
        <v/>
      </c>
      <c r="I17" s="327">
        <f t="shared" si="0"/>
        <v>1</v>
      </c>
      <c r="J17" s="333"/>
      <c r="K17" s="329">
        <f t="shared" si="1"/>
        <v>0</v>
      </c>
      <c r="L17" s="333"/>
      <c r="M17" s="329">
        <f t="shared" si="2"/>
        <v>0</v>
      </c>
      <c r="N17" s="333"/>
      <c r="O17" s="329">
        <f t="shared" si="3"/>
        <v>0</v>
      </c>
      <c r="P17" s="333"/>
      <c r="Q17" s="329">
        <f t="shared" si="4"/>
        <v>0</v>
      </c>
      <c r="R17" s="333"/>
      <c r="S17" s="329">
        <f t="shared" si="5"/>
        <v>0</v>
      </c>
      <c r="T17" s="331">
        <f t="shared" si="6"/>
        <v>0</v>
      </c>
      <c r="U17" s="334">
        <f t="shared" si="7"/>
        <v>0</v>
      </c>
      <c r="V17" s="109"/>
    </row>
    <row r="18" spans="2:22" s="99" customFormat="1" x14ac:dyDescent="0.25">
      <c r="B18" s="109"/>
      <c r="C18" s="194" t="s">
        <v>51</v>
      </c>
      <c r="D18" s="140" t="s">
        <v>25</v>
      </c>
      <c r="E18" s="424" t="str">
        <f>IFERROR(VLOOKUP($D18,'START - AWARD DETAILS'!$C$21:$G$40,2,0),"")</f>
        <v/>
      </c>
      <c r="F18" s="424" t="str">
        <f>IFERROR(VLOOKUP($D18,'START - AWARD DETAILS'!$C$21:$G$40,3,0),"")</f>
        <v/>
      </c>
      <c r="G18" s="560" t="str">
        <f>IFERROR(VLOOKUP($D18,'START - AWARD DETAILS'!$C$21:$G$40,4,0),"")</f>
        <v/>
      </c>
      <c r="H18" s="425" t="str">
        <f>IFERROR(VLOOKUP($D18,'START - AWARD DETAILS'!$C$21:$G$40,5,0),"")</f>
        <v/>
      </c>
      <c r="I18" s="327">
        <f t="shared" si="0"/>
        <v>1</v>
      </c>
      <c r="J18" s="333"/>
      <c r="K18" s="329">
        <f t="shared" si="1"/>
        <v>0</v>
      </c>
      <c r="L18" s="333"/>
      <c r="M18" s="329">
        <f t="shared" si="2"/>
        <v>0</v>
      </c>
      <c r="N18" s="333"/>
      <c r="O18" s="329">
        <f t="shared" si="3"/>
        <v>0</v>
      </c>
      <c r="P18" s="333"/>
      <c r="Q18" s="329">
        <f t="shared" si="4"/>
        <v>0</v>
      </c>
      <c r="R18" s="333"/>
      <c r="S18" s="329">
        <f t="shared" si="5"/>
        <v>0</v>
      </c>
      <c r="T18" s="331">
        <f t="shared" si="6"/>
        <v>0</v>
      </c>
      <c r="U18" s="334">
        <f t="shared" si="7"/>
        <v>0</v>
      </c>
      <c r="V18" s="109"/>
    </row>
    <row r="19" spans="2:22" s="99" customFormat="1" x14ac:dyDescent="0.25">
      <c r="B19" s="109"/>
      <c r="C19" s="194" t="s">
        <v>51</v>
      </c>
      <c r="D19" s="140" t="s">
        <v>25</v>
      </c>
      <c r="E19" s="424" t="str">
        <f>IFERROR(VLOOKUP($D19,'START - AWARD DETAILS'!$C$21:$G$40,2,0),"")</f>
        <v/>
      </c>
      <c r="F19" s="424" t="str">
        <f>IFERROR(VLOOKUP($D19,'START - AWARD DETAILS'!$C$21:$G$40,3,0),"")</f>
        <v/>
      </c>
      <c r="G19" s="560" t="str">
        <f>IFERROR(VLOOKUP($D19,'START - AWARD DETAILS'!$C$21:$G$40,4,0),"")</f>
        <v/>
      </c>
      <c r="H19" s="425" t="str">
        <f>IFERROR(VLOOKUP($D19,'START - AWARD DETAILS'!$C$21:$G$40,5,0),"")</f>
        <v/>
      </c>
      <c r="I19" s="327">
        <f t="shared" si="0"/>
        <v>1</v>
      </c>
      <c r="J19" s="333"/>
      <c r="K19" s="329">
        <f t="shared" si="1"/>
        <v>0</v>
      </c>
      <c r="L19" s="333"/>
      <c r="M19" s="329">
        <f t="shared" si="2"/>
        <v>0</v>
      </c>
      <c r="N19" s="333"/>
      <c r="O19" s="329">
        <f t="shared" si="3"/>
        <v>0</v>
      </c>
      <c r="P19" s="333"/>
      <c r="Q19" s="329">
        <f t="shared" si="4"/>
        <v>0</v>
      </c>
      <c r="R19" s="333"/>
      <c r="S19" s="329">
        <f t="shared" si="5"/>
        <v>0</v>
      </c>
      <c r="T19" s="331">
        <f t="shared" si="6"/>
        <v>0</v>
      </c>
      <c r="U19" s="334">
        <f t="shared" si="7"/>
        <v>0</v>
      </c>
      <c r="V19" s="109"/>
    </row>
    <row r="20" spans="2:22" s="99" customFormat="1" x14ac:dyDescent="0.25">
      <c r="B20" s="109"/>
      <c r="C20" s="194" t="s">
        <v>51</v>
      </c>
      <c r="D20" s="140" t="s">
        <v>25</v>
      </c>
      <c r="E20" s="424" t="str">
        <f>IFERROR(VLOOKUP($D20,'START - AWARD DETAILS'!$C$21:$G$40,2,0),"")</f>
        <v/>
      </c>
      <c r="F20" s="424" t="str">
        <f>IFERROR(VLOOKUP($D20,'START - AWARD DETAILS'!$C$21:$G$40,3,0),"")</f>
        <v/>
      </c>
      <c r="G20" s="560" t="str">
        <f>IFERROR(VLOOKUP($D20,'START - AWARD DETAILS'!$C$21:$G$40,4,0),"")</f>
        <v/>
      </c>
      <c r="H20" s="425" t="str">
        <f>IFERROR(VLOOKUP($D20,'START - AWARD DETAILS'!$C$21:$G$40,5,0),"")</f>
        <v/>
      </c>
      <c r="I20" s="327">
        <f t="shared" si="0"/>
        <v>1</v>
      </c>
      <c r="J20" s="333"/>
      <c r="K20" s="329">
        <f t="shared" si="1"/>
        <v>0</v>
      </c>
      <c r="L20" s="333"/>
      <c r="M20" s="329">
        <f t="shared" si="2"/>
        <v>0</v>
      </c>
      <c r="N20" s="333"/>
      <c r="O20" s="329">
        <f t="shared" si="3"/>
        <v>0</v>
      </c>
      <c r="P20" s="333"/>
      <c r="Q20" s="329">
        <f t="shared" si="4"/>
        <v>0</v>
      </c>
      <c r="R20" s="333"/>
      <c r="S20" s="329">
        <f t="shared" si="5"/>
        <v>0</v>
      </c>
      <c r="T20" s="331">
        <f t="shared" si="6"/>
        <v>0</v>
      </c>
      <c r="U20" s="334">
        <f t="shared" si="7"/>
        <v>0</v>
      </c>
      <c r="V20" s="109"/>
    </row>
    <row r="21" spans="2:22" s="99" customFormat="1" x14ac:dyDescent="0.25">
      <c r="B21" s="109"/>
      <c r="C21" s="194" t="s">
        <v>51</v>
      </c>
      <c r="D21" s="140" t="s">
        <v>25</v>
      </c>
      <c r="E21" s="424" t="str">
        <f>IFERROR(VLOOKUP($D21,'START - AWARD DETAILS'!$C$21:$G$40,2,0),"")</f>
        <v/>
      </c>
      <c r="F21" s="424" t="str">
        <f>IFERROR(VLOOKUP($D21,'START - AWARD DETAILS'!$C$21:$G$40,3,0),"")</f>
        <v/>
      </c>
      <c r="G21" s="560" t="str">
        <f>IFERROR(VLOOKUP($D21,'START - AWARD DETAILS'!$C$21:$G$40,4,0),"")</f>
        <v/>
      </c>
      <c r="H21" s="425" t="str">
        <f>IFERROR(VLOOKUP($D21,'START - AWARD DETAILS'!$C$21:$G$40,5,0),"")</f>
        <v/>
      </c>
      <c r="I21" s="327">
        <f t="shared" si="0"/>
        <v>1</v>
      </c>
      <c r="J21" s="333"/>
      <c r="K21" s="329">
        <f t="shared" si="1"/>
        <v>0</v>
      </c>
      <c r="L21" s="333"/>
      <c r="M21" s="329">
        <f t="shared" si="2"/>
        <v>0</v>
      </c>
      <c r="N21" s="333"/>
      <c r="O21" s="329">
        <f t="shared" si="3"/>
        <v>0</v>
      </c>
      <c r="P21" s="333"/>
      <c r="Q21" s="329">
        <f t="shared" si="4"/>
        <v>0</v>
      </c>
      <c r="R21" s="333"/>
      <c r="S21" s="329">
        <f t="shared" si="5"/>
        <v>0</v>
      </c>
      <c r="T21" s="331">
        <f t="shared" si="6"/>
        <v>0</v>
      </c>
      <c r="U21" s="334">
        <f t="shared" si="7"/>
        <v>0</v>
      </c>
      <c r="V21" s="109"/>
    </row>
    <row r="22" spans="2:22" s="99" customFormat="1" x14ac:dyDescent="0.25">
      <c r="B22" s="109"/>
      <c r="C22" s="194" t="s">
        <v>51</v>
      </c>
      <c r="D22" s="140" t="s">
        <v>25</v>
      </c>
      <c r="E22" s="424" t="str">
        <f>IFERROR(VLOOKUP($D22,'START - AWARD DETAILS'!$C$21:$G$40,2,0),"")</f>
        <v/>
      </c>
      <c r="F22" s="424" t="str">
        <f>IFERROR(VLOOKUP($D22,'START - AWARD DETAILS'!$C$21:$G$40,3,0),"")</f>
        <v/>
      </c>
      <c r="G22" s="560" t="str">
        <f>IFERROR(VLOOKUP($D22,'START - AWARD DETAILS'!$C$21:$G$40,4,0),"")</f>
        <v/>
      </c>
      <c r="H22" s="425" t="str">
        <f>IFERROR(VLOOKUP($D22,'START - AWARD DETAILS'!$C$21:$G$40,5,0),"")</f>
        <v/>
      </c>
      <c r="I22" s="327">
        <f t="shared" si="0"/>
        <v>1</v>
      </c>
      <c r="J22" s="333"/>
      <c r="K22" s="329">
        <f t="shared" si="1"/>
        <v>0</v>
      </c>
      <c r="L22" s="333"/>
      <c r="M22" s="329">
        <f t="shared" si="2"/>
        <v>0</v>
      </c>
      <c r="N22" s="333"/>
      <c r="O22" s="329">
        <f t="shared" si="3"/>
        <v>0</v>
      </c>
      <c r="P22" s="333"/>
      <c r="Q22" s="329">
        <f t="shared" si="4"/>
        <v>0</v>
      </c>
      <c r="R22" s="333"/>
      <c r="S22" s="329">
        <f t="shared" si="5"/>
        <v>0</v>
      </c>
      <c r="T22" s="331">
        <f t="shared" si="6"/>
        <v>0</v>
      </c>
      <c r="U22" s="334">
        <f t="shared" si="7"/>
        <v>0</v>
      </c>
      <c r="V22" s="109"/>
    </row>
    <row r="23" spans="2:22" s="99" customFormat="1" x14ac:dyDescent="0.25">
      <c r="B23" s="109"/>
      <c r="C23" s="194" t="s">
        <v>51</v>
      </c>
      <c r="D23" s="140" t="s">
        <v>25</v>
      </c>
      <c r="E23" s="424" t="str">
        <f>IFERROR(VLOOKUP($D23,'START - AWARD DETAILS'!$C$21:$G$40,2,0),"")</f>
        <v/>
      </c>
      <c r="F23" s="424" t="str">
        <f>IFERROR(VLOOKUP($D23,'START - AWARD DETAILS'!$C$21:$G$40,3,0),"")</f>
        <v/>
      </c>
      <c r="G23" s="560" t="str">
        <f>IFERROR(VLOOKUP($D23,'START - AWARD DETAILS'!$C$21:$G$40,4,0),"")</f>
        <v/>
      </c>
      <c r="H23" s="425" t="str">
        <f>IFERROR(VLOOKUP($D23,'START - AWARD DETAILS'!$C$21:$G$40,5,0),"")</f>
        <v/>
      </c>
      <c r="I23" s="327">
        <f t="shared" si="0"/>
        <v>1</v>
      </c>
      <c r="J23" s="333"/>
      <c r="K23" s="329">
        <f t="shared" si="1"/>
        <v>0</v>
      </c>
      <c r="L23" s="333"/>
      <c r="M23" s="329">
        <f t="shared" si="2"/>
        <v>0</v>
      </c>
      <c r="N23" s="333"/>
      <c r="O23" s="329">
        <f t="shared" si="3"/>
        <v>0</v>
      </c>
      <c r="P23" s="333"/>
      <c r="Q23" s="329">
        <f t="shared" si="4"/>
        <v>0</v>
      </c>
      <c r="R23" s="333"/>
      <c r="S23" s="329">
        <f t="shared" si="5"/>
        <v>0</v>
      </c>
      <c r="T23" s="331">
        <f t="shared" si="6"/>
        <v>0</v>
      </c>
      <c r="U23" s="334">
        <f t="shared" si="7"/>
        <v>0</v>
      </c>
      <c r="V23" s="109"/>
    </row>
    <row r="24" spans="2:22" s="99" customFormat="1" x14ac:dyDescent="0.25">
      <c r="B24" s="109"/>
      <c r="C24" s="194" t="s">
        <v>51</v>
      </c>
      <c r="D24" s="140" t="s">
        <v>25</v>
      </c>
      <c r="E24" s="424" t="str">
        <f>IFERROR(VLOOKUP($D24,'START - AWARD DETAILS'!$C$21:$G$40,2,0),"")</f>
        <v/>
      </c>
      <c r="F24" s="424" t="str">
        <f>IFERROR(VLOOKUP($D24,'START - AWARD DETAILS'!$C$21:$G$40,3,0),"")</f>
        <v/>
      </c>
      <c r="G24" s="560" t="str">
        <f>IFERROR(VLOOKUP($D24,'START - AWARD DETAILS'!$C$21:$G$40,4,0),"")</f>
        <v/>
      </c>
      <c r="H24" s="425" t="str">
        <f>IFERROR(VLOOKUP($D24,'START - AWARD DETAILS'!$C$21:$G$40,5,0),"")</f>
        <v/>
      </c>
      <c r="I24" s="327">
        <f t="shared" si="0"/>
        <v>1</v>
      </c>
      <c r="J24" s="333"/>
      <c r="K24" s="329">
        <f t="shared" si="1"/>
        <v>0</v>
      </c>
      <c r="L24" s="333"/>
      <c r="M24" s="329">
        <f t="shared" si="2"/>
        <v>0</v>
      </c>
      <c r="N24" s="333"/>
      <c r="O24" s="329">
        <f t="shared" si="3"/>
        <v>0</v>
      </c>
      <c r="P24" s="333"/>
      <c r="Q24" s="329">
        <f t="shared" si="4"/>
        <v>0</v>
      </c>
      <c r="R24" s="333"/>
      <c r="S24" s="329">
        <f t="shared" si="5"/>
        <v>0</v>
      </c>
      <c r="T24" s="331">
        <f t="shared" si="6"/>
        <v>0</v>
      </c>
      <c r="U24" s="334">
        <f t="shared" si="7"/>
        <v>0</v>
      </c>
      <c r="V24" s="109"/>
    </row>
    <row r="25" spans="2:22" s="99" customFormat="1" x14ac:dyDescent="0.25">
      <c r="B25" s="109"/>
      <c r="C25" s="194" t="s">
        <v>51</v>
      </c>
      <c r="D25" s="140" t="s">
        <v>25</v>
      </c>
      <c r="E25" s="424" t="str">
        <f>IFERROR(VLOOKUP($D25,'START - AWARD DETAILS'!$C$21:$G$40,2,0),"")</f>
        <v/>
      </c>
      <c r="F25" s="424" t="str">
        <f>IFERROR(VLOOKUP($D25,'START - AWARD DETAILS'!$C$21:$G$40,3,0),"")</f>
        <v/>
      </c>
      <c r="G25" s="560" t="str">
        <f>IFERROR(VLOOKUP($D25,'START - AWARD DETAILS'!$C$21:$G$40,4,0),"")</f>
        <v/>
      </c>
      <c r="H25" s="425" t="str">
        <f>IFERROR(VLOOKUP($D25,'START - AWARD DETAILS'!$C$21:$G$40,5,0),"")</f>
        <v/>
      </c>
      <c r="I25" s="327">
        <f t="shared" si="0"/>
        <v>1</v>
      </c>
      <c r="J25" s="333"/>
      <c r="K25" s="329">
        <f t="shared" si="1"/>
        <v>0</v>
      </c>
      <c r="L25" s="333"/>
      <c r="M25" s="329">
        <f t="shared" si="2"/>
        <v>0</v>
      </c>
      <c r="N25" s="333"/>
      <c r="O25" s="329">
        <f t="shared" si="3"/>
        <v>0</v>
      </c>
      <c r="P25" s="333"/>
      <c r="Q25" s="329">
        <f t="shared" si="4"/>
        <v>0</v>
      </c>
      <c r="R25" s="333"/>
      <c r="S25" s="329">
        <f t="shared" si="5"/>
        <v>0</v>
      </c>
      <c r="T25" s="331">
        <f t="shared" si="6"/>
        <v>0</v>
      </c>
      <c r="U25" s="334">
        <f t="shared" si="7"/>
        <v>0</v>
      </c>
      <c r="V25" s="109"/>
    </row>
    <row r="26" spans="2:22" s="99" customFormat="1" x14ac:dyDescent="0.25">
      <c r="B26" s="109"/>
      <c r="C26" s="194" t="s">
        <v>51</v>
      </c>
      <c r="D26" s="140" t="s">
        <v>25</v>
      </c>
      <c r="E26" s="424" t="str">
        <f>IFERROR(VLOOKUP($D26,'START - AWARD DETAILS'!$C$21:$G$40,2,0),"")</f>
        <v/>
      </c>
      <c r="F26" s="424" t="str">
        <f>IFERROR(VLOOKUP($D26,'START - AWARD DETAILS'!$C$21:$G$40,3,0),"")</f>
        <v/>
      </c>
      <c r="G26" s="560" t="str">
        <f>IFERROR(VLOOKUP($D26,'START - AWARD DETAILS'!$C$21:$G$40,4,0),"")</f>
        <v/>
      </c>
      <c r="H26" s="425" t="str">
        <f>IFERROR(VLOOKUP($D26,'START - AWARD DETAILS'!$C$21:$G$40,5,0),"")</f>
        <v/>
      </c>
      <c r="I26" s="327">
        <f t="shared" si="0"/>
        <v>1</v>
      </c>
      <c r="J26" s="333"/>
      <c r="K26" s="329">
        <f t="shared" si="1"/>
        <v>0</v>
      </c>
      <c r="L26" s="333"/>
      <c r="M26" s="329">
        <f t="shared" si="2"/>
        <v>0</v>
      </c>
      <c r="N26" s="333"/>
      <c r="O26" s="329">
        <f t="shared" si="3"/>
        <v>0</v>
      </c>
      <c r="P26" s="333"/>
      <c r="Q26" s="329">
        <f t="shared" si="4"/>
        <v>0</v>
      </c>
      <c r="R26" s="333"/>
      <c r="S26" s="329">
        <f t="shared" si="5"/>
        <v>0</v>
      </c>
      <c r="T26" s="331">
        <f t="shared" si="6"/>
        <v>0</v>
      </c>
      <c r="U26" s="334">
        <f t="shared" si="7"/>
        <v>0</v>
      </c>
      <c r="V26" s="109"/>
    </row>
    <row r="27" spans="2:22" s="99" customFormat="1" x14ac:dyDescent="0.25">
      <c r="B27" s="109"/>
      <c r="C27" s="194" t="s">
        <v>51</v>
      </c>
      <c r="D27" s="140" t="s">
        <v>25</v>
      </c>
      <c r="E27" s="424" t="str">
        <f>IFERROR(VLOOKUP($D27,'START - AWARD DETAILS'!$C$21:$G$40,2,0),"")</f>
        <v/>
      </c>
      <c r="F27" s="424" t="str">
        <f>IFERROR(VLOOKUP($D27,'START - AWARD DETAILS'!$C$21:$G$40,3,0),"")</f>
        <v/>
      </c>
      <c r="G27" s="560" t="str">
        <f>IFERROR(VLOOKUP($D27,'START - AWARD DETAILS'!$C$21:$G$40,4,0),"")</f>
        <v/>
      </c>
      <c r="H27" s="425" t="str">
        <f>IFERROR(VLOOKUP($D27,'START - AWARD DETAILS'!$C$21:$G$40,5,0),"")</f>
        <v/>
      </c>
      <c r="I27" s="327">
        <f t="shared" si="0"/>
        <v>1</v>
      </c>
      <c r="J27" s="333"/>
      <c r="K27" s="329">
        <f t="shared" si="1"/>
        <v>0</v>
      </c>
      <c r="L27" s="333"/>
      <c r="M27" s="329">
        <f t="shared" si="2"/>
        <v>0</v>
      </c>
      <c r="N27" s="333"/>
      <c r="O27" s="329">
        <f t="shared" si="3"/>
        <v>0</v>
      </c>
      <c r="P27" s="333"/>
      <c r="Q27" s="329">
        <f t="shared" si="4"/>
        <v>0</v>
      </c>
      <c r="R27" s="333"/>
      <c r="S27" s="329">
        <f t="shared" si="5"/>
        <v>0</v>
      </c>
      <c r="T27" s="331">
        <f t="shared" si="6"/>
        <v>0</v>
      </c>
      <c r="U27" s="334">
        <f t="shared" si="7"/>
        <v>0</v>
      </c>
      <c r="V27" s="109"/>
    </row>
    <row r="28" spans="2:22" s="99" customFormat="1" x14ac:dyDescent="0.25">
      <c r="B28" s="109"/>
      <c r="C28" s="194" t="s">
        <v>51</v>
      </c>
      <c r="D28" s="140" t="s">
        <v>25</v>
      </c>
      <c r="E28" s="424" t="str">
        <f>IFERROR(VLOOKUP($D28,'START - AWARD DETAILS'!$C$21:$G$40,2,0),"")</f>
        <v/>
      </c>
      <c r="F28" s="424" t="str">
        <f>IFERROR(VLOOKUP($D28,'START - AWARD DETAILS'!$C$21:$G$40,3,0),"")</f>
        <v/>
      </c>
      <c r="G28" s="560" t="str">
        <f>IFERROR(VLOOKUP($D28,'START - AWARD DETAILS'!$C$21:$G$40,4,0),"")</f>
        <v/>
      </c>
      <c r="H28" s="425" t="str">
        <f>IFERROR(VLOOKUP($D28,'START - AWARD DETAILS'!$C$21:$G$40,5,0),"")</f>
        <v/>
      </c>
      <c r="I28" s="327">
        <f t="shared" si="0"/>
        <v>1</v>
      </c>
      <c r="J28" s="333"/>
      <c r="K28" s="329">
        <f t="shared" si="1"/>
        <v>0</v>
      </c>
      <c r="L28" s="333"/>
      <c r="M28" s="329">
        <f t="shared" si="2"/>
        <v>0</v>
      </c>
      <c r="N28" s="333"/>
      <c r="O28" s="329">
        <f t="shared" si="3"/>
        <v>0</v>
      </c>
      <c r="P28" s="333"/>
      <c r="Q28" s="329">
        <f t="shared" si="4"/>
        <v>0</v>
      </c>
      <c r="R28" s="333"/>
      <c r="S28" s="329">
        <f t="shared" si="5"/>
        <v>0</v>
      </c>
      <c r="T28" s="331">
        <f t="shared" si="6"/>
        <v>0</v>
      </c>
      <c r="U28" s="334">
        <f t="shared" si="7"/>
        <v>0</v>
      </c>
      <c r="V28" s="109"/>
    </row>
    <row r="29" spans="2:22" s="99" customFormat="1" x14ac:dyDescent="0.25">
      <c r="B29" s="109"/>
      <c r="C29" s="194" t="s">
        <v>51</v>
      </c>
      <c r="D29" s="140" t="s">
        <v>25</v>
      </c>
      <c r="E29" s="424" t="str">
        <f>IFERROR(VLOOKUP($D29,'START - AWARD DETAILS'!$C$21:$G$40,2,0),"")</f>
        <v/>
      </c>
      <c r="F29" s="424" t="str">
        <f>IFERROR(VLOOKUP($D29,'START - AWARD DETAILS'!$C$21:$G$40,3,0),"")</f>
        <v/>
      </c>
      <c r="G29" s="560" t="str">
        <f>IFERROR(VLOOKUP($D29,'START - AWARD DETAILS'!$C$21:$G$40,4,0),"")</f>
        <v/>
      </c>
      <c r="H29" s="425" t="str">
        <f>IFERROR(VLOOKUP($D29,'START - AWARD DETAILS'!$C$21:$G$40,5,0),"")</f>
        <v/>
      </c>
      <c r="I29" s="327">
        <f t="shared" si="0"/>
        <v>1</v>
      </c>
      <c r="J29" s="333"/>
      <c r="K29" s="329">
        <f t="shared" si="1"/>
        <v>0</v>
      </c>
      <c r="L29" s="333"/>
      <c r="M29" s="329">
        <f t="shared" si="2"/>
        <v>0</v>
      </c>
      <c r="N29" s="333"/>
      <c r="O29" s="329">
        <f t="shared" si="3"/>
        <v>0</v>
      </c>
      <c r="P29" s="333"/>
      <c r="Q29" s="329">
        <f t="shared" si="4"/>
        <v>0</v>
      </c>
      <c r="R29" s="333"/>
      <c r="S29" s="329">
        <f t="shared" si="5"/>
        <v>0</v>
      </c>
      <c r="T29" s="331">
        <f t="shared" si="6"/>
        <v>0</v>
      </c>
      <c r="U29" s="334">
        <f t="shared" si="7"/>
        <v>0</v>
      </c>
      <c r="V29" s="109"/>
    </row>
    <row r="30" spans="2:22" s="99" customFormat="1" x14ac:dyDescent="0.25">
      <c r="B30" s="109"/>
      <c r="C30" s="194" t="s">
        <v>51</v>
      </c>
      <c r="D30" s="140" t="s">
        <v>25</v>
      </c>
      <c r="E30" s="424" t="str">
        <f>IFERROR(VLOOKUP($D30,'START - AWARD DETAILS'!$C$21:$G$40,2,0),"")</f>
        <v/>
      </c>
      <c r="F30" s="424" t="str">
        <f>IFERROR(VLOOKUP($D30,'START - AWARD DETAILS'!$C$21:$G$40,3,0),"")</f>
        <v/>
      </c>
      <c r="G30" s="560" t="str">
        <f>IFERROR(VLOOKUP($D30,'START - AWARD DETAILS'!$C$21:$G$40,4,0),"")</f>
        <v/>
      </c>
      <c r="H30" s="425" t="str">
        <f>IFERROR(VLOOKUP($D30,'START - AWARD DETAILS'!$C$21:$G$40,5,0),"")</f>
        <v/>
      </c>
      <c r="I30" s="327">
        <f t="shared" si="0"/>
        <v>1</v>
      </c>
      <c r="J30" s="333"/>
      <c r="K30" s="329">
        <f t="shared" si="1"/>
        <v>0</v>
      </c>
      <c r="L30" s="333"/>
      <c r="M30" s="329">
        <f t="shared" si="2"/>
        <v>0</v>
      </c>
      <c r="N30" s="333"/>
      <c r="O30" s="329">
        <f t="shared" si="3"/>
        <v>0</v>
      </c>
      <c r="P30" s="333"/>
      <c r="Q30" s="329">
        <f t="shared" si="4"/>
        <v>0</v>
      </c>
      <c r="R30" s="333"/>
      <c r="S30" s="329">
        <f t="shared" si="5"/>
        <v>0</v>
      </c>
      <c r="T30" s="331">
        <f t="shared" si="6"/>
        <v>0</v>
      </c>
      <c r="U30" s="334">
        <f t="shared" si="7"/>
        <v>0</v>
      </c>
      <c r="V30" s="109"/>
    </row>
    <row r="31" spans="2:22" s="99" customFormat="1" x14ac:dyDescent="0.25">
      <c r="B31" s="109"/>
      <c r="C31" s="194" t="s">
        <v>51</v>
      </c>
      <c r="D31" s="140" t="s">
        <v>25</v>
      </c>
      <c r="E31" s="424" t="str">
        <f>IFERROR(VLOOKUP($D31,'START - AWARD DETAILS'!$C$21:$G$40,2,0),"")</f>
        <v/>
      </c>
      <c r="F31" s="424" t="str">
        <f>IFERROR(VLOOKUP($D31,'START - AWARD DETAILS'!$C$21:$G$40,3,0),"")</f>
        <v/>
      </c>
      <c r="G31" s="560" t="str">
        <f>IFERROR(VLOOKUP($D31,'START - AWARD DETAILS'!$C$21:$G$40,4,0),"")</f>
        <v/>
      </c>
      <c r="H31" s="425" t="str">
        <f>IFERROR(VLOOKUP($D31,'START - AWARD DETAILS'!$C$21:$G$40,5,0),"")</f>
        <v/>
      </c>
      <c r="I31" s="327">
        <f t="shared" si="0"/>
        <v>1</v>
      </c>
      <c r="J31" s="333"/>
      <c r="K31" s="329">
        <f t="shared" si="1"/>
        <v>0</v>
      </c>
      <c r="L31" s="333"/>
      <c r="M31" s="329">
        <f t="shared" si="2"/>
        <v>0</v>
      </c>
      <c r="N31" s="333"/>
      <c r="O31" s="329">
        <f t="shared" si="3"/>
        <v>0</v>
      </c>
      <c r="P31" s="333"/>
      <c r="Q31" s="329">
        <f t="shared" si="4"/>
        <v>0</v>
      </c>
      <c r="R31" s="333"/>
      <c r="S31" s="329">
        <f t="shared" si="5"/>
        <v>0</v>
      </c>
      <c r="T31" s="331">
        <f t="shared" si="6"/>
        <v>0</v>
      </c>
      <c r="U31" s="334">
        <f t="shared" si="7"/>
        <v>0</v>
      </c>
      <c r="V31" s="109"/>
    </row>
    <row r="32" spans="2:22" s="99" customFormat="1" x14ac:dyDescent="0.25">
      <c r="B32" s="109"/>
      <c r="C32" s="194" t="s">
        <v>51</v>
      </c>
      <c r="D32" s="140" t="s">
        <v>25</v>
      </c>
      <c r="E32" s="424" t="str">
        <f>IFERROR(VLOOKUP($D32,'START - AWARD DETAILS'!$C$21:$G$40,2,0),"")</f>
        <v/>
      </c>
      <c r="F32" s="424" t="str">
        <f>IFERROR(VLOOKUP($D32,'START - AWARD DETAILS'!$C$21:$G$40,3,0),"")</f>
        <v/>
      </c>
      <c r="G32" s="560" t="str">
        <f>IFERROR(VLOOKUP($D32,'START - AWARD DETAILS'!$C$21:$G$40,4,0),"")</f>
        <v/>
      </c>
      <c r="H32" s="425" t="str">
        <f>IFERROR(VLOOKUP($D32,'START - AWARD DETAILS'!$C$21:$G$40,5,0),"")</f>
        <v/>
      </c>
      <c r="I32" s="327">
        <f t="shared" si="0"/>
        <v>1</v>
      </c>
      <c r="J32" s="333"/>
      <c r="K32" s="329">
        <f t="shared" si="1"/>
        <v>0</v>
      </c>
      <c r="L32" s="333"/>
      <c r="M32" s="329">
        <f t="shared" si="2"/>
        <v>0</v>
      </c>
      <c r="N32" s="333"/>
      <c r="O32" s="329">
        <f t="shared" si="3"/>
        <v>0</v>
      </c>
      <c r="P32" s="333"/>
      <c r="Q32" s="329">
        <f t="shared" si="4"/>
        <v>0</v>
      </c>
      <c r="R32" s="333"/>
      <c r="S32" s="329">
        <f t="shared" si="5"/>
        <v>0</v>
      </c>
      <c r="T32" s="331">
        <f t="shared" si="6"/>
        <v>0</v>
      </c>
      <c r="U32" s="334">
        <f t="shared" si="7"/>
        <v>0</v>
      </c>
      <c r="V32" s="109"/>
    </row>
    <row r="33" spans="2:22" s="99" customFormat="1" x14ac:dyDescent="0.25">
      <c r="B33" s="109"/>
      <c r="C33" s="194" t="s">
        <v>51</v>
      </c>
      <c r="D33" s="140" t="s">
        <v>25</v>
      </c>
      <c r="E33" s="424" t="str">
        <f>IFERROR(VLOOKUP($D33,'START - AWARD DETAILS'!$C$21:$G$40,2,0),"")</f>
        <v/>
      </c>
      <c r="F33" s="424" t="str">
        <f>IFERROR(VLOOKUP($D33,'START - AWARD DETAILS'!$C$21:$G$40,3,0),"")</f>
        <v/>
      </c>
      <c r="G33" s="560" t="str">
        <f>IFERROR(VLOOKUP($D33,'START - AWARD DETAILS'!$C$21:$G$40,4,0),"")</f>
        <v/>
      </c>
      <c r="H33" s="425" t="str">
        <f>IFERROR(VLOOKUP($D33,'START - AWARD DETAILS'!$C$21:$G$40,5,0),"")</f>
        <v/>
      </c>
      <c r="I33" s="327">
        <f t="shared" si="0"/>
        <v>1</v>
      </c>
      <c r="J33" s="333"/>
      <c r="K33" s="329">
        <f t="shared" si="1"/>
        <v>0</v>
      </c>
      <c r="L33" s="333"/>
      <c r="M33" s="329">
        <f t="shared" si="2"/>
        <v>0</v>
      </c>
      <c r="N33" s="333"/>
      <c r="O33" s="329">
        <f t="shared" si="3"/>
        <v>0</v>
      </c>
      <c r="P33" s="333"/>
      <c r="Q33" s="329">
        <f t="shared" si="4"/>
        <v>0</v>
      </c>
      <c r="R33" s="333"/>
      <c r="S33" s="329">
        <f t="shared" si="5"/>
        <v>0</v>
      </c>
      <c r="T33" s="331">
        <f t="shared" si="6"/>
        <v>0</v>
      </c>
      <c r="U33" s="334">
        <f t="shared" si="7"/>
        <v>0</v>
      </c>
      <c r="V33" s="109"/>
    </row>
    <row r="34" spans="2:22" s="99" customFormat="1" x14ac:dyDescent="0.25">
      <c r="B34" s="109"/>
      <c r="C34" s="194" t="s">
        <v>51</v>
      </c>
      <c r="D34" s="140" t="s">
        <v>25</v>
      </c>
      <c r="E34" s="424" t="str">
        <f>IFERROR(VLOOKUP($D34,'START - AWARD DETAILS'!$C$21:$G$40,2,0),"")</f>
        <v/>
      </c>
      <c r="F34" s="424" t="str">
        <f>IFERROR(VLOOKUP($D34,'START - AWARD DETAILS'!$C$21:$G$40,3,0),"")</f>
        <v/>
      </c>
      <c r="G34" s="560" t="str">
        <f>IFERROR(VLOOKUP($D34,'START - AWARD DETAILS'!$C$21:$G$40,4,0),"")</f>
        <v/>
      </c>
      <c r="H34" s="425" t="str">
        <f>IFERROR(VLOOKUP($D34,'START - AWARD DETAILS'!$C$21:$G$40,5,0),"")</f>
        <v/>
      </c>
      <c r="I34" s="327">
        <f t="shared" si="0"/>
        <v>1</v>
      </c>
      <c r="J34" s="333"/>
      <c r="K34" s="329">
        <f t="shared" si="1"/>
        <v>0</v>
      </c>
      <c r="L34" s="333"/>
      <c r="M34" s="329">
        <f t="shared" si="2"/>
        <v>0</v>
      </c>
      <c r="N34" s="333"/>
      <c r="O34" s="329">
        <f t="shared" si="3"/>
        <v>0</v>
      </c>
      <c r="P34" s="333"/>
      <c r="Q34" s="329">
        <f t="shared" si="4"/>
        <v>0</v>
      </c>
      <c r="R34" s="333"/>
      <c r="S34" s="329">
        <f t="shared" si="5"/>
        <v>0</v>
      </c>
      <c r="T34" s="331">
        <f t="shared" si="6"/>
        <v>0</v>
      </c>
      <c r="U34" s="334">
        <f t="shared" si="7"/>
        <v>0</v>
      </c>
      <c r="V34" s="109"/>
    </row>
    <row r="35" spans="2:22" s="99" customFormat="1" x14ac:dyDescent="0.25">
      <c r="B35" s="109"/>
      <c r="C35" s="194" t="s">
        <v>51</v>
      </c>
      <c r="D35" s="140" t="s">
        <v>25</v>
      </c>
      <c r="E35" s="424" t="str">
        <f>IFERROR(VLOOKUP($D35,'START - AWARD DETAILS'!$C$21:$G$40,2,0),"")</f>
        <v/>
      </c>
      <c r="F35" s="424" t="str">
        <f>IFERROR(VLOOKUP($D35,'START - AWARD DETAILS'!$C$21:$G$40,3,0),"")</f>
        <v/>
      </c>
      <c r="G35" s="560" t="str">
        <f>IFERROR(VLOOKUP($D35,'START - AWARD DETAILS'!$C$21:$G$40,4,0),"")</f>
        <v/>
      </c>
      <c r="H35" s="425" t="str">
        <f>IFERROR(VLOOKUP($D35,'START - AWARD DETAILS'!$C$21:$G$40,5,0),"")</f>
        <v/>
      </c>
      <c r="I35" s="327">
        <f t="shared" si="0"/>
        <v>1</v>
      </c>
      <c r="J35" s="333"/>
      <c r="K35" s="329">
        <f t="shared" si="1"/>
        <v>0</v>
      </c>
      <c r="L35" s="333"/>
      <c r="M35" s="329">
        <f t="shared" si="2"/>
        <v>0</v>
      </c>
      <c r="N35" s="333"/>
      <c r="O35" s="329">
        <f t="shared" si="3"/>
        <v>0</v>
      </c>
      <c r="P35" s="333"/>
      <c r="Q35" s="329">
        <f t="shared" si="4"/>
        <v>0</v>
      </c>
      <c r="R35" s="333"/>
      <c r="S35" s="329">
        <f t="shared" si="5"/>
        <v>0</v>
      </c>
      <c r="T35" s="331">
        <f t="shared" si="6"/>
        <v>0</v>
      </c>
      <c r="U35" s="334">
        <f t="shared" si="7"/>
        <v>0</v>
      </c>
      <c r="V35" s="109"/>
    </row>
    <row r="36" spans="2:22" s="99" customFormat="1" x14ac:dyDescent="0.25">
      <c r="B36" s="109"/>
      <c r="C36" s="194" t="s">
        <v>51</v>
      </c>
      <c r="D36" s="140" t="s">
        <v>25</v>
      </c>
      <c r="E36" s="424" t="str">
        <f>IFERROR(VLOOKUP($D36,'START - AWARD DETAILS'!$C$21:$G$40,2,0),"")</f>
        <v/>
      </c>
      <c r="F36" s="424" t="str">
        <f>IFERROR(VLOOKUP($D36,'START - AWARD DETAILS'!$C$21:$G$40,3,0),"")</f>
        <v/>
      </c>
      <c r="G36" s="560" t="str">
        <f>IFERROR(VLOOKUP($D36,'START - AWARD DETAILS'!$C$21:$G$40,4,0),"")</f>
        <v/>
      </c>
      <c r="H36" s="425" t="str">
        <f>IFERROR(VLOOKUP($D36,'START - AWARD DETAILS'!$C$21:$G$40,5,0),"")</f>
        <v/>
      </c>
      <c r="I36" s="327">
        <f t="shared" si="0"/>
        <v>1</v>
      </c>
      <c r="J36" s="333"/>
      <c r="K36" s="329">
        <f t="shared" si="1"/>
        <v>0</v>
      </c>
      <c r="L36" s="333"/>
      <c r="M36" s="329">
        <f t="shared" si="2"/>
        <v>0</v>
      </c>
      <c r="N36" s="333"/>
      <c r="O36" s="329">
        <f t="shared" si="3"/>
        <v>0</v>
      </c>
      <c r="P36" s="333"/>
      <c r="Q36" s="329">
        <f t="shared" si="4"/>
        <v>0</v>
      </c>
      <c r="R36" s="333"/>
      <c r="S36" s="329">
        <f t="shared" si="5"/>
        <v>0</v>
      </c>
      <c r="T36" s="331">
        <f t="shared" si="6"/>
        <v>0</v>
      </c>
      <c r="U36" s="334">
        <f t="shared" si="7"/>
        <v>0</v>
      </c>
      <c r="V36" s="109"/>
    </row>
    <row r="37" spans="2:22" s="107" customFormat="1" outlineLevel="1" x14ac:dyDescent="0.25">
      <c r="B37" s="64"/>
      <c r="C37" s="194" t="s">
        <v>51</v>
      </c>
      <c r="D37" s="140" t="s">
        <v>25</v>
      </c>
      <c r="E37" s="424" t="str">
        <f>IFERROR(VLOOKUP($D37,'START - AWARD DETAILS'!$C$21:$G$40,2,0),"")</f>
        <v/>
      </c>
      <c r="F37" s="424" t="str">
        <f>IFERROR(VLOOKUP($D37,'START - AWARD DETAILS'!$C$21:$G$40,3,0),"")</f>
        <v/>
      </c>
      <c r="G37" s="560" t="str">
        <f>IFERROR(VLOOKUP($D37,'START - AWARD DETAILS'!$C$21:$G$40,4,0),"")</f>
        <v/>
      </c>
      <c r="H37" s="425" t="str">
        <f>IFERROR(VLOOKUP($D37,'START - AWARD DETAILS'!$C$21:$G$40,5,0),"")</f>
        <v/>
      </c>
      <c r="I37" s="335">
        <f>IF(E37="HEI",'START - AWARD DETAILS'!$G$12,'START - AWARD DETAILS'!$G$13)</f>
        <v>1</v>
      </c>
      <c r="J37" s="333"/>
      <c r="K37" s="329">
        <f t="shared" si="1"/>
        <v>0</v>
      </c>
      <c r="L37" s="333"/>
      <c r="M37" s="329">
        <f t="shared" si="2"/>
        <v>0</v>
      </c>
      <c r="N37" s="333"/>
      <c r="O37" s="329">
        <f t="shared" si="3"/>
        <v>0</v>
      </c>
      <c r="P37" s="333"/>
      <c r="Q37" s="329">
        <f t="shared" si="4"/>
        <v>0</v>
      </c>
      <c r="R37" s="333"/>
      <c r="S37" s="329">
        <f t="shared" si="5"/>
        <v>0</v>
      </c>
      <c r="T37" s="331">
        <f t="shared" si="6"/>
        <v>0</v>
      </c>
      <c r="U37" s="334">
        <f t="shared" si="7"/>
        <v>0</v>
      </c>
      <c r="V37" s="64"/>
    </row>
    <row r="38" spans="2:22" s="107" customFormat="1" outlineLevel="1" x14ac:dyDescent="0.25">
      <c r="B38" s="64"/>
      <c r="C38" s="194" t="s">
        <v>51</v>
      </c>
      <c r="D38" s="140" t="s">
        <v>25</v>
      </c>
      <c r="E38" s="424" t="str">
        <f>IFERROR(VLOOKUP($D38,'START - AWARD DETAILS'!$C$21:$G$40,2,0),"")</f>
        <v/>
      </c>
      <c r="F38" s="424" t="str">
        <f>IFERROR(VLOOKUP($D38,'START - AWARD DETAILS'!$C$21:$G$40,3,0),"")</f>
        <v/>
      </c>
      <c r="G38" s="560" t="str">
        <f>IFERROR(VLOOKUP($D38,'START - AWARD DETAILS'!$C$21:$G$40,4,0),"")</f>
        <v/>
      </c>
      <c r="H38" s="425" t="str">
        <f>IFERROR(VLOOKUP($D38,'START - AWARD DETAILS'!$C$21:$G$40,5,0),"")</f>
        <v/>
      </c>
      <c r="I38" s="335">
        <f>IF(E38="HEI",'START - AWARD DETAILS'!$G$12,'START - AWARD DETAILS'!$G$13)</f>
        <v>1</v>
      </c>
      <c r="J38" s="333"/>
      <c r="K38" s="329">
        <f t="shared" si="1"/>
        <v>0</v>
      </c>
      <c r="L38" s="333"/>
      <c r="M38" s="329">
        <f t="shared" si="2"/>
        <v>0</v>
      </c>
      <c r="N38" s="333"/>
      <c r="O38" s="329">
        <f t="shared" si="3"/>
        <v>0</v>
      </c>
      <c r="P38" s="333"/>
      <c r="Q38" s="329">
        <f t="shared" si="4"/>
        <v>0</v>
      </c>
      <c r="R38" s="333"/>
      <c r="S38" s="329">
        <f t="shared" si="5"/>
        <v>0</v>
      </c>
      <c r="T38" s="331">
        <f t="shared" si="6"/>
        <v>0</v>
      </c>
      <c r="U38" s="334">
        <f t="shared" si="7"/>
        <v>0</v>
      </c>
      <c r="V38" s="64"/>
    </row>
    <row r="39" spans="2:22" s="107" customFormat="1" outlineLevel="1" x14ac:dyDescent="0.25">
      <c r="B39" s="64"/>
      <c r="C39" s="194" t="s">
        <v>51</v>
      </c>
      <c r="D39" s="140" t="s">
        <v>25</v>
      </c>
      <c r="E39" s="424" t="str">
        <f>IFERROR(VLOOKUP($D39,'START - AWARD DETAILS'!$C$21:$G$40,2,0),"")</f>
        <v/>
      </c>
      <c r="F39" s="424" t="str">
        <f>IFERROR(VLOOKUP($D39,'START - AWARD DETAILS'!$C$21:$G$40,3,0),"")</f>
        <v/>
      </c>
      <c r="G39" s="560" t="str">
        <f>IFERROR(VLOOKUP($D39,'START - AWARD DETAILS'!$C$21:$G$40,4,0),"")</f>
        <v/>
      </c>
      <c r="H39" s="425" t="str">
        <f>IFERROR(VLOOKUP($D39,'START - AWARD DETAILS'!$C$21:$G$40,5,0),"")</f>
        <v/>
      </c>
      <c r="I39" s="335">
        <f>IF(E39="HEI",'START - AWARD DETAILS'!$G$12,'START - AWARD DETAILS'!$G$13)</f>
        <v>1</v>
      </c>
      <c r="J39" s="333"/>
      <c r="K39" s="329">
        <f>J39*$I39</f>
        <v>0</v>
      </c>
      <c r="L39" s="333"/>
      <c r="M39" s="329">
        <f t="shared" si="2"/>
        <v>0</v>
      </c>
      <c r="N39" s="333"/>
      <c r="O39" s="329">
        <f t="shared" si="3"/>
        <v>0</v>
      </c>
      <c r="P39" s="333"/>
      <c r="Q39" s="329">
        <f t="shared" si="4"/>
        <v>0</v>
      </c>
      <c r="R39" s="333"/>
      <c r="S39" s="329">
        <f t="shared" si="5"/>
        <v>0</v>
      </c>
      <c r="T39" s="331">
        <f t="shared" si="6"/>
        <v>0</v>
      </c>
      <c r="U39" s="334">
        <f t="shared" si="7"/>
        <v>0</v>
      </c>
      <c r="V39" s="64"/>
    </row>
    <row r="40" spans="2:22" s="107" customFormat="1" outlineLevel="1" x14ac:dyDescent="0.25">
      <c r="B40" s="64"/>
      <c r="C40" s="194" t="s">
        <v>51</v>
      </c>
      <c r="D40" s="140" t="s">
        <v>25</v>
      </c>
      <c r="E40" s="424" t="str">
        <f>IFERROR(VLOOKUP($D40,'START - AWARD DETAILS'!$C$21:$G$40,2,0),"")</f>
        <v/>
      </c>
      <c r="F40" s="424" t="str">
        <f>IFERROR(VLOOKUP($D40,'START - AWARD DETAILS'!$C$21:$G$40,3,0),"")</f>
        <v/>
      </c>
      <c r="G40" s="560" t="str">
        <f>IFERROR(VLOOKUP($D40,'START - AWARD DETAILS'!$C$21:$G$40,4,0),"")</f>
        <v/>
      </c>
      <c r="H40" s="425" t="str">
        <f>IFERROR(VLOOKUP($D40,'START - AWARD DETAILS'!$C$21:$G$40,5,0),"")</f>
        <v/>
      </c>
      <c r="I40" s="335">
        <f>IF(E40="HEI",'START - AWARD DETAILS'!$G$12,'START - AWARD DETAILS'!$G$13)</f>
        <v>1</v>
      </c>
      <c r="J40" s="333"/>
      <c r="K40" s="329">
        <f t="shared" si="1"/>
        <v>0</v>
      </c>
      <c r="L40" s="333"/>
      <c r="M40" s="329">
        <f t="shared" si="2"/>
        <v>0</v>
      </c>
      <c r="N40" s="333"/>
      <c r="O40" s="329">
        <f t="shared" si="3"/>
        <v>0</v>
      </c>
      <c r="P40" s="333"/>
      <c r="Q40" s="329">
        <f t="shared" si="4"/>
        <v>0</v>
      </c>
      <c r="R40" s="333"/>
      <c r="S40" s="329">
        <f t="shared" si="5"/>
        <v>0</v>
      </c>
      <c r="T40" s="331">
        <f t="shared" si="6"/>
        <v>0</v>
      </c>
      <c r="U40" s="334">
        <f t="shared" si="7"/>
        <v>0</v>
      </c>
      <c r="V40" s="64"/>
    </row>
    <row r="41" spans="2:22" s="107" customFormat="1" outlineLevel="1" x14ac:dyDescent="0.25">
      <c r="B41" s="64"/>
      <c r="C41" s="194" t="s">
        <v>51</v>
      </c>
      <c r="D41" s="140" t="s">
        <v>25</v>
      </c>
      <c r="E41" s="424" t="str">
        <f>IFERROR(VLOOKUP($D41,'START - AWARD DETAILS'!$C$21:$G$40,2,0),"")</f>
        <v/>
      </c>
      <c r="F41" s="424" t="str">
        <f>IFERROR(VLOOKUP($D41,'START - AWARD DETAILS'!$C$21:$G$40,3,0),"")</f>
        <v/>
      </c>
      <c r="G41" s="560" t="str">
        <f>IFERROR(VLOOKUP($D41,'START - AWARD DETAILS'!$C$21:$G$40,4,0),"")</f>
        <v/>
      </c>
      <c r="H41" s="425" t="str">
        <f>IFERROR(VLOOKUP($D41,'START - AWARD DETAILS'!$C$21:$G$40,5,0),"")</f>
        <v/>
      </c>
      <c r="I41" s="335">
        <f>IF(E41="HEI",'START - AWARD DETAILS'!$G$12,'START - AWARD DETAILS'!$G$13)</f>
        <v>1</v>
      </c>
      <c r="J41" s="333"/>
      <c r="K41" s="329">
        <f t="shared" si="1"/>
        <v>0</v>
      </c>
      <c r="L41" s="333"/>
      <c r="M41" s="329">
        <f t="shared" si="2"/>
        <v>0</v>
      </c>
      <c r="N41" s="333"/>
      <c r="O41" s="329">
        <f t="shared" si="3"/>
        <v>0</v>
      </c>
      <c r="P41" s="333"/>
      <c r="Q41" s="329">
        <f t="shared" si="4"/>
        <v>0</v>
      </c>
      <c r="R41" s="333"/>
      <c r="S41" s="329">
        <f t="shared" si="5"/>
        <v>0</v>
      </c>
      <c r="T41" s="331">
        <f t="shared" si="6"/>
        <v>0</v>
      </c>
      <c r="U41" s="334">
        <f t="shared" si="7"/>
        <v>0</v>
      </c>
      <c r="V41" s="64"/>
    </row>
    <row r="42" spans="2:22" s="107" customFormat="1" outlineLevel="1" x14ac:dyDescent="0.25">
      <c r="B42" s="64"/>
      <c r="C42" s="194" t="s">
        <v>51</v>
      </c>
      <c r="D42" s="140" t="s">
        <v>25</v>
      </c>
      <c r="E42" s="424" t="str">
        <f>IFERROR(VLOOKUP($D42,'START - AWARD DETAILS'!$C$21:$G$40,2,0),"")</f>
        <v/>
      </c>
      <c r="F42" s="424" t="str">
        <f>IFERROR(VLOOKUP($D42,'START - AWARD DETAILS'!$C$21:$G$40,3,0),"")</f>
        <v/>
      </c>
      <c r="G42" s="560" t="str">
        <f>IFERROR(VLOOKUP($D42,'START - AWARD DETAILS'!$C$21:$G$40,4,0),"")</f>
        <v/>
      </c>
      <c r="H42" s="425" t="str">
        <f>IFERROR(VLOOKUP($D42,'START - AWARD DETAILS'!$C$21:$G$40,5,0),"")</f>
        <v/>
      </c>
      <c r="I42" s="335">
        <f>IF(E42="HEI",'START - AWARD DETAILS'!$G$12,'START - AWARD DETAILS'!$G$13)</f>
        <v>1</v>
      </c>
      <c r="J42" s="333"/>
      <c r="K42" s="329">
        <f t="shared" si="1"/>
        <v>0</v>
      </c>
      <c r="L42" s="333"/>
      <c r="M42" s="329">
        <f t="shared" si="2"/>
        <v>0</v>
      </c>
      <c r="N42" s="333"/>
      <c r="O42" s="329">
        <f t="shared" si="3"/>
        <v>0</v>
      </c>
      <c r="P42" s="333"/>
      <c r="Q42" s="329">
        <f t="shared" si="4"/>
        <v>0</v>
      </c>
      <c r="R42" s="333"/>
      <c r="S42" s="329">
        <f t="shared" si="5"/>
        <v>0</v>
      </c>
      <c r="T42" s="331">
        <f t="shared" si="6"/>
        <v>0</v>
      </c>
      <c r="U42" s="334">
        <f t="shared" si="7"/>
        <v>0</v>
      </c>
      <c r="V42" s="64"/>
    </row>
    <row r="43" spans="2:22" s="107" customFormat="1" outlineLevel="1" x14ac:dyDescent="0.25">
      <c r="B43" s="64"/>
      <c r="C43" s="194" t="s">
        <v>51</v>
      </c>
      <c r="D43" s="140" t="s">
        <v>25</v>
      </c>
      <c r="E43" s="424" t="str">
        <f>IFERROR(VLOOKUP($D43,'START - AWARD DETAILS'!$C$21:$G$40,2,0),"")</f>
        <v/>
      </c>
      <c r="F43" s="424" t="str">
        <f>IFERROR(VLOOKUP($D43,'START - AWARD DETAILS'!$C$21:$G$40,3,0),"")</f>
        <v/>
      </c>
      <c r="G43" s="560" t="str">
        <f>IFERROR(VLOOKUP($D43,'START - AWARD DETAILS'!$C$21:$G$40,4,0),"")</f>
        <v/>
      </c>
      <c r="H43" s="425" t="str">
        <f>IFERROR(VLOOKUP($D43,'START - AWARD DETAILS'!$C$21:$G$40,5,0),"")</f>
        <v/>
      </c>
      <c r="I43" s="335">
        <f>IF(E43="HEI",'START - AWARD DETAILS'!$G$12,'START - AWARD DETAILS'!$G$13)</f>
        <v>1</v>
      </c>
      <c r="J43" s="333"/>
      <c r="K43" s="329">
        <f t="shared" si="1"/>
        <v>0</v>
      </c>
      <c r="L43" s="333"/>
      <c r="M43" s="329">
        <f t="shared" si="2"/>
        <v>0</v>
      </c>
      <c r="N43" s="333"/>
      <c r="O43" s="329">
        <f t="shared" si="3"/>
        <v>0</v>
      </c>
      <c r="P43" s="333"/>
      <c r="Q43" s="329">
        <f t="shared" si="4"/>
        <v>0</v>
      </c>
      <c r="R43" s="333"/>
      <c r="S43" s="329">
        <f t="shared" si="5"/>
        <v>0</v>
      </c>
      <c r="T43" s="331">
        <f t="shared" si="6"/>
        <v>0</v>
      </c>
      <c r="U43" s="334">
        <f t="shared" si="7"/>
        <v>0</v>
      </c>
      <c r="V43" s="64"/>
    </row>
    <row r="44" spans="2:22" s="107" customFormat="1" outlineLevel="1" x14ac:dyDescent="0.25">
      <c r="B44" s="64"/>
      <c r="C44" s="194" t="s">
        <v>51</v>
      </c>
      <c r="D44" s="140" t="s">
        <v>25</v>
      </c>
      <c r="E44" s="424" t="str">
        <f>IFERROR(VLOOKUP($D44,'START - AWARD DETAILS'!$C$21:$G$40,2,0),"")</f>
        <v/>
      </c>
      <c r="F44" s="424" t="str">
        <f>IFERROR(VLOOKUP($D44,'START - AWARD DETAILS'!$C$21:$G$40,3,0),"")</f>
        <v/>
      </c>
      <c r="G44" s="560" t="str">
        <f>IFERROR(VLOOKUP($D44,'START - AWARD DETAILS'!$C$21:$G$40,4,0),"")</f>
        <v/>
      </c>
      <c r="H44" s="425" t="str">
        <f>IFERROR(VLOOKUP($D44,'START - AWARD DETAILS'!$C$21:$G$40,5,0),"")</f>
        <v/>
      </c>
      <c r="I44" s="335">
        <f>IF(E44="HEI",'START - AWARD DETAILS'!$G$12,'START - AWARD DETAILS'!$G$13)</f>
        <v>1</v>
      </c>
      <c r="J44" s="333"/>
      <c r="K44" s="329">
        <f t="shared" si="1"/>
        <v>0</v>
      </c>
      <c r="L44" s="333"/>
      <c r="M44" s="329">
        <f t="shared" si="2"/>
        <v>0</v>
      </c>
      <c r="N44" s="333"/>
      <c r="O44" s="329">
        <f t="shared" si="3"/>
        <v>0</v>
      </c>
      <c r="P44" s="333"/>
      <c r="Q44" s="329">
        <f t="shared" si="4"/>
        <v>0</v>
      </c>
      <c r="R44" s="333"/>
      <c r="S44" s="329">
        <f t="shared" si="5"/>
        <v>0</v>
      </c>
      <c r="T44" s="331">
        <f t="shared" si="6"/>
        <v>0</v>
      </c>
      <c r="U44" s="334">
        <f t="shared" si="7"/>
        <v>0</v>
      </c>
      <c r="V44" s="64"/>
    </row>
    <row r="45" spans="2:22" s="107" customFormat="1" outlineLevel="1" x14ac:dyDescent="0.25">
      <c r="B45" s="64"/>
      <c r="C45" s="194" t="s">
        <v>51</v>
      </c>
      <c r="D45" s="140" t="s">
        <v>25</v>
      </c>
      <c r="E45" s="424" t="str">
        <f>IFERROR(VLOOKUP($D45,'START - AWARD DETAILS'!$C$21:$G$40,2,0),"")</f>
        <v/>
      </c>
      <c r="F45" s="424" t="str">
        <f>IFERROR(VLOOKUP($D45,'START - AWARD DETAILS'!$C$21:$G$40,3,0),"")</f>
        <v/>
      </c>
      <c r="G45" s="560" t="str">
        <f>IFERROR(VLOOKUP($D45,'START - AWARD DETAILS'!$C$21:$G$40,4,0),"")</f>
        <v/>
      </c>
      <c r="H45" s="425" t="str">
        <f>IFERROR(VLOOKUP($D45,'START - AWARD DETAILS'!$C$21:$G$40,5,0),"")</f>
        <v/>
      </c>
      <c r="I45" s="335">
        <f>IF(E45="HEI",'START - AWARD DETAILS'!$G$12,'START - AWARD DETAILS'!$G$13)</f>
        <v>1</v>
      </c>
      <c r="J45" s="333"/>
      <c r="K45" s="329">
        <f t="shared" si="1"/>
        <v>0</v>
      </c>
      <c r="L45" s="333"/>
      <c r="M45" s="329">
        <f t="shared" si="2"/>
        <v>0</v>
      </c>
      <c r="N45" s="333"/>
      <c r="O45" s="329">
        <f t="shared" si="3"/>
        <v>0</v>
      </c>
      <c r="P45" s="333"/>
      <c r="Q45" s="329">
        <f t="shared" si="4"/>
        <v>0</v>
      </c>
      <c r="R45" s="333"/>
      <c r="S45" s="329">
        <f t="shared" si="5"/>
        <v>0</v>
      </c>
      <c r="T45" s="331">
        <f t="shared" si="6"/>
        <v>0</v>
      </c>
      <c r="U45" s="334">
        <f t="shared" si="7"/>
        <v>0</v>
      </c>
      <c r="V45" s="64"/>
    </row>
    <row r="46" spans="2:22" s="107" customFormat="1" outlineLevel="1" x14ac:dyDescent="0.25">
      <c r="B46" s="64"/>
      <c r="C46" s="194" t="s">
        <v>51</v>
      </c>
      <c r="D46" s="140" t="s">
        <v>25</v>
      </c>
      <c r="E46" s="424" t="str">
        <f>IFERROR(VLOOKUP($D46,'START - AWARD DETAILS'!$C$21:$G$40,2,0),"")</f>
        <v/>
      </c>
      <c r="F46" s="424" t="str">
        <f>IFERROR(VLOOKUP($D46,'START - AWARD DETAILS'!$C$21:$G$40,3,0),"")</f>
        <v/>
      </c>
      <c r="G46" s="560" t="str">
        <f>IFERROR(VLOOKUP($D46,'START - AWARD DETAILS'!$C$21:$G$40,4,0),"")</f>
        <v/>
      </c>
      <c r="H46" s="425" t="str">
        <f>IFERROR(VLOOKUP($D46,'START - AWARD DETAILS'!$C$21:$G$40,5,0),"")</f>
        <v/>
      </c>
      <c r="I46" s="335">
        <f>IF(E46="HEI",'START - AWARD DETAILS'!$G$12,'START - AWARD DETAILS'!$G$13)</f>
        <v>1</v>
      </c>
      <c r="J46" s="333"/>
      <c r="K46" s="329">
        <f t="shared" si="1"/>
        <v>0</v>
      </c>
      <c r="L46" s="333"/>
      <c r="M46" s="329">
        <f t="shared" si="2"/>
        <v>0</v>
      </c>
      <c r="N46" s="333"/>
      <c r="O46" s="329">
        <f t="shared" si="3"/>
        <v>0</v>
      </c>
      <c r="P46" s="333"/>
      <c r="Q46" s="329">
        <f t="shared" si="4"/>
        <v>0</v>
      </c>
      <c r="R46" s="333"/>
      <c r="S46" s="329">
        <f t="shared" si="5"/>
        <v>0</v>
      </c>
      <c r="T46" s="331">
        <f t="shared" si="6"/>
        <v>0</v>
      </c>
      <c r="U46" s="334">
        <f t="shared" si="7"/>
        <v>0</v>
      </c>
      <c r="V46" s="64"/>
    </row>
    <row r="47" spans="2:22" s="107" customFormat="1" outlineLevel="1" x14ac:dyDescent="0.25">
      <c r="B47" s="64"/>
      <c r="C47" s="194" t="s">
        <v>51</v>
      </c>
      <c r="D47" s="140" t="s">
        <v>25</v>
      </c>
      <c r="E47" s="424" t="str">
        <f>IFERROR(VLOOKUP($D47,'START - AWARD DETAILS'!$C$21:$G$40,2,0),"")</f>
        <v/>
      </c>
      <c r="F47" s="424" t="str">
        <f>IFERROR(VLOOKUP($D47,'START - AWARD DETAILS'!$C$21:$G$40,3,0),"")</f>
        <v/>
      </c>
      <c r="G47" s="560" t="str">
        <f>IFERROR(VLOOKUP($D47,'START - AWARD DETAILS'!$C$21:$G$40,4,0),"")</f>
        <v/>
      </c>
      <c r="H47" s="425" t="str">
        <f>IFERROR(VLOOKUP($D47,'START - AWARD DETAILS'!$C$21:$G$40,5,0),"")</f>
        <v/>
      </c>
      <c r="I47" s="335">
        <f>IF(E47="HEI",'START - AWARD DETAILS'!$G$12,'START - AWARD DETAILS'!$G$13)</f>
        <v>1</v>
      </c>
      <c r="J47" s="333"/>
      <c r="K47" s="329">
        <f t="shared" si="1"/>
        <v>0</v>
      </c>
      <c r="L47" s="333"/>
      <c r="M47" s="329">
        <f t="shared" si="2"/>
        <v>0</v>
      </c>
      <c r="N47" s="333"/>
      <c r="O47" s="329">
        <f t="shared" si="3"/>
        <v>0</v>
      </c>
      <c r="P47" s="333"/>
      <c r="Q47" s="329">
        <f t="shared" si="4"/>
        <v>0</v>
      </c>
      <c r="R47" s="333"/>
      <c r="S47" s="329">
        <f t="shared" si="5"/>
        <v>0</v>
      </c>
      <c r="T47" s="331">
        <f t="shared" si="6"/>
        <v>0</v>
      </c>
      <c r="U47" s="334">
        <f t="shared" si="7"/>
        <v>0</v>
      </c>
      <c r="V47" s="64"/>
    </row>
    <row r="48" spans="2:22" s="107" customFormat="1" outlineLevel="1" x14ac:dyDescent="0.25">
      <c r="B48" s="64"/>
      <c r="C48" s="194" t="s">
        <v>51</v>
      </c>
      <c r="D48" s="140" t="s">
        <v>25</v>
      </c>
      <c r="E48" s="424" t="str">
        <f>IFERROR(VLOOKUP($D48,'START - AWARD DETAILS'!$C$21:$G$40,2,0),"")</f>
        <v/>
      </c>
      <c r="F48" s="424" t="str">
        <f>IFERROR(VLOOKUP($D48,'START - AWARD DETAILS'!$C$21:$G$40,3,0),"")</f>
        <v/>
      </c>
      <c r="G48" s="560" t="str">
        <f>IFERROR(VLOOKUP($D48,'START - AWARD DETAILS'!$C$21:$G$40,4,0),"")</f>
        <v/>
      </c>
      <c r="H48" s="425" t="str">
        <f>IFERROR(VLOOKUP($D48,'START - AWARD DETAILS'!$C$21:$G$40,5,0),"")</f>
        <v/>
      </c>
      <c r="I48" s="335">
        <f>IF(E48="HEI",'START - AWARD DETAILS'!$G$12,'START - AWARD DETAILS'!$G$13)</f>
        <v>1</v>
      </c>
      <c r="J48" s="333"/>
      <c r="K48" s="329">
        <f t="shared" si="1"/>
        <v>0</v>
      </c>
      <c r="L48" s="333"/>
      <c r="M48" s="329">
        <f t="shared" si="2"/>
        <v>0</v>
      </c>
      <c r="N48" s="333"/>
      <c r="O48" s="329">
        <f t="shared" si="3"/>
        <v>0</v>
      </c>
      <c r="P48" s="333"/>
      <c r="Q48" s="329">
        <f t="shared" si="4"/>
        <v>0</v>
      </c>
      <c r="R48" s="333"/>
      <c r="S48" s="329">
        <f t="shared" si="5"/>
        <v>0</v>
      </c>
      <c r="T48" s="331">
        <f t="shared" si="6"/>
        <v>0</v>
      </c>
      <c r="U48" s="334">
        <f t="shared" si="7"/>
        <v>0</v>
      </c>
      <c r="V48" s="64"/>
    </row>
    <row r="49" spans="2:22" s="107" customFormat="1" outlineLevel="1" x14ac:dyDescent="0.25">
      <c r="B49" s="64"/>
      <c r="C49" s="194" t="s">
        <v>51</v>
      </c>
      <c r="D49" s="140" t="s">
        <v>25</v>
      </c>
      <c r="E49" s="424" t="str">
        <f>IFERROR(VLOOKUP($D49,'START - AWARD DETAILS'!$C$21:$G$40,2,0),"")</f>
        <v/>
      </c>
      <c r="F49" s="424" t="str">
        <f>IFERROR(VLOOKUP($D49,'START - AWARD DETAILS'!$C$21:$G$40,3,0),"")</f>
        <v/>
      </c>
      <c r="G49" s="560" t="str">
        <f>IFERROR(VLOOKUP($D49,'START - AWARD DETAILS'!$C$21:$G$40,4,0),"")</f>
        <v/>
      </c>
      <c r="H49" s="425" t="str">
        <f>IFERROR(VLOOKUP($D49,'START - AWARD DETAILS'!$C$21:$G$40,5,0),"")</f>
        <v/>
      </c>
      <c r="I49" s="335">
        <f>IF(E49="HEI",'START - AWARD DETAILS'!$G$12,'START - AWARD DETAILS'!$G$13)</f>
        <v>1</v>
      </c>
      <c r="J49" s="333"/>
      <c r="K49" s="329">
        <f t="shared" si="1"/>
        <v>0</v>
      </c>
      <c r="L49" s="333"/>
      <c r="M49" s="329">
        <f t="shared" si="2"/>
        <v>0</v>
      </c>
      <c r="N49" s="333"/>
      <c r="O49" s="329">
        <f t="shared" si="3"/>
        <v>0</v>
      </c>
      <c r="P49" s="333"/>
      <c r="Q49" s="329">
        <f t="shared" si="4"/>
        <v>0</v>
      </c>
      <c r="R49" s="333"/>
      <c r="S49" s="329">
        <f t="shared" si="5"/>
        <v>0</v>
      </c>
      <c r="T49" s="331">
        <f t="shared" si="6"/>
        <v>0</v>
      </c>
      <c r="U49" s="334">
        <f t="shared" si="7"/>
        <v>0</v>
      </c>
      <c r="V49" s="64"/>
    </row>
    <row r="50" spans="2:22" s="107" customFormat="1" outlineLevel="1" x14ac:dyDescent="0.25">
      <c r="B50" s="64"/>
      <c r="C50" s="194" t="s">
        <v>51</v>
      </c>
      <c r="D50" s="140" t="s">
        <v>25</v>
      </c>
      <c r="E50" s="424" t="str">
        <f>IFERROR(VLOOKUP($D50,'START - AWARD DETAILS'!$C$21:$G$40,2,0),"")</f>
        <v/>
      </c>
      <c r="F50" s="424" t="str">
        <f>IFERROR(VLOOKUP($D50,'START - AWARD DETAILS'!$C$21:$G$40,3,0),"")</f>
        <v/>
      </c>
      <c r="G50" s="560" t="str">
        <f>IFERROR(VLOOKUP($D50,'START - AWARD DETAILS'!$C$21:$G$40,4,0),"")</f>
        <v/>
      </c>
      <c r="H50" s="425" t="str">
        <f>IFERROR(VLOOKUP($D50,'START - AWARD DETAILS'!$C$21:$G$40,5,0),"")</f>
        <v/>
      </c>
      <c r="I50" s="335">
        <f>IF(E50="HEI",'START - AWARD DETAILS'!$G$12,'START - AWARD DETAILS'!$G$13)</f>
        <v>1</v>
      </c>
      <c r="J50" s="333"/>
      <c r="K50" s="329">
        <f t="shared" si="1"/>
        <v>0</v>
      </c>
      <c r="L50" s="333"/>
      <c r="M50" s="329">
        <f t="shared" si="2"/>
        <v>0</v>
      </c>
      <c r="N50" s="333"/>
      <c r="O50" s="329">
        <f t="shared" si="3"/>
        <v>0</v>
      </c>
      <c r="P50" s="333"/>
      <c r="Q50" s="329">
        <f t="shared" si="4"/>
        <v>0</v>
      </c>
      <c r="R50" s="333"/>
      <c r="S50" s="329">
        <f t="shared" si="5"/>
        <v>0</v>
      </c>
      <c r="T50" s="331">
        <f t="shared" si="6"/>
        <v>0</v>
      </c>
      <c r="U50" s="334">
        <f t="shared" si="7"/>
        <v>0</v>
      </c>
      <c r="V50" s="64"/>
    </row>
    <row r="51" spans="2:22" s="107" customFormat="1" outlineLevel="1" x14ac:dyDescent="0.25">
      <c r="B51" s="64"/>
      <c r="C51" s="194" t="s">
        <v>51</v>
      </c>
      <c r="D51" s="140" t="s">
        <v>25</v>
      </c>
      <c r="E51" s="424" t="str">
        <f>IFERROR(VLOOKUP($D51,'START - AWARD DETAILS'!$C$21:$G$40,2,0),"")</f>
        <v/>
      </c>
      <c r="F51" s="424" t="str">
        <f>IFERROR(VLOOKUP($D51,'START - AWARD DETAILS'!$C$21:$G$40,3,0),"")</f>
        <v/>
      </c>
      <c r="G51" s="560" t="str">
        <f>IFERROR(VLOOKUP($D51,'START - AWARD DETAILS'!$C$21:$G$40,4,0),"")</f>
        <v/>
      </c>
      <c r="H51" s="425" t="str">
        <f>IFERROR(VLOOKUP($D51,'START - AWARD DETAILS'!$C$21:$G$40,5,0),"")</f>
        <v/>
      </c>
      <c r="I51" s="335">
        <f>IF(E51="HEI",'START - AWARD DETAILS'!$G$12,'START - AWARD DETAILS'!$G$13)</f>
        <v>1</v>
      </c>
      <c r="J51" s="333"/>
      <c r="K51" s="329">
        <f t="shared" si="1"/>
        <v>0</v>
      </c>
      <c r="L51" s="333"/>
      <c r="M51" s="329">
        <f t="shared" si="2"/>
        <v>0</v>
      </c>
      <c r="N51" s="333"/>
      <c r="O51" s="329">
        <f t="shared" si="3"/>
        <v>0</v>
      </c>
      <c r="P51" s="333"/>
      <c r="Q51" s="329">
        <f t="shared" si="4"/>
        <v>0</v>
      </c>
      <c r="R51" s="333"/>
      <c r="S51" s="329">
        <f t="shared" si="5"/>
        <v>0</v>
      </c>
      <c r="T51" s="331">
        <f t="shared" si="6"/>
        <v>0</v>
      </c>
      <c r="U51" s="334">
        <f t="shared" si="7"/>
        <v>0</v>
      </c>
      <c r="V51" s="64"/>
    </row>
    <row r="52" spans="2:22" s="107" customFormat="1" outlineLevel="1" x14ac:dyDescent="0.25">
      <c r="B52" s="64"/>
      <c r="C52" s="194" t="s">
        <v>51</v>
      </c>
      <c r="D52" s="140" t="s">
        <v>25</v>
      </c>
      <c r="E52" s="424" t="str">
        <f>IFERROR(VLOOKUP($D52,'START - AWARD DETAILS'!$C$21:$G$40,2,0),"")</f>
        <v/>
      </c>
      <c r="F52" s="424" t="str">
        <f>IFERROR(VLOOKUP($D52,'START - AWARD DETAILS'!$C$21:$G$40,3,0),"")</f>
        <v/>
      </c>
      <c r="G52" s="560" t="str">
        <f>IFERROR(VLOOKUP($D52,'START - AWARD DETAILS'!$C$21:$G$40,4,0),"")</f>
        <v/>
      </c>
      <c r="H52" s="425" t="str">
        <f>IFERROR(VLOOKUP($D52,'START - AWARD DETAILS'!$C$21:$G$40,5,0),"")</f>
        <v/>
      </c>
      <c r="I52" s="335">
        <f>IF(E52="HEI",'START - AWARD DETAILS'!$G$12,'START - AWARD DETAILS'!$G$13)</f>
        <v>1</v>
      </c>
      <c r="J52" s="333"/>
      <c r="K52" s="329">
        <f t="shared" si="1"/>
        <v>0</v>
      </c>
      <c r="L52" s="333"/>
      <c r="M52" s="329">
        <f t="shared" si="2"/>
        <v>0</v>
      </c>
      <c r="N52" s="333"/>
      <c r="O52" s="329">
        <f t="shared" si="3"/>
        <v>0</v>
      </c>
      <c r="P52" s="333"/>
      <c r="Q52" s="329">
        <f t="shared" si="4"/>
        <v>0</v>
      </c>
      <c r="R52" s="333"/>
      <c r="S52" s="329">
        <f t="shared" si="5"/>
        <v>0</v>
      </c>
      <c r="T52" s="331">
        <f t="shared" si="6"/>
        <v>0</v>
      </c>
      <c r="U52" s="334">
        <f t="shared" si="7"/>
        <v>0</v>
      </c>
      <c r="V52" s="64"/>
    </row>
    <row r="53" spans="2:22" s="107" customFormat="1" outlineLevel="1" x14ac:dyDescent="0.25">
      <c r="B53" s="64"/>
      <c r="C53" s="194" t="s">
        <v>51</v>
      </c>
      <c r="D53" s="140" t="s">
        <v>25</v>
      </c>
      <c r="E53" s="424" t="str">
        <f>IFERROR(VLOOKUP($D53,'START - AWARD DETAILS'!$C$21:$G$40,2,0),"")</f>
        <v/>
      </c>
      <c r="F53" s="424" t="str">
        <f>IFERROR(VLOOKUP($D53,'START - AWARD DETAILS'!$C$21:$G$40,3,0),"")</f>
        <v/>
      </c>
      <c r="G53" s="560" t="str">
        <f>IFERROR(VLOOKUP($D53,'START - AWARD DETAILS'!$C$21:$G$40,4,0),"")</f>
        <v/>
      </c>
      <c r="H53" s="425" t="str">
        <f>IFERROR(VLOOKUP($D53,'START - AWARD DETAILS'!$C$21:$G$40,5,0),"")</f>
        <v/>
      </c>
      <c r="I53" s="335">
        <f>IF(E53="HEI",'START - AWARD DETAILS'!$G$12,'START - AWARD DETAILS'!$G$13)</f>
        <v>1</v>
      </c>
      <c r="J53" s="333"/>
      <c r="K53" s="329">
        <f t="shared" si="1"/>
        <v>0</v>
      </c>
      <c r="L53" s="333"/>
      <c r="M53" s="329">
        <f t="shared" si="2"/>
        <v>0</v>
      </c>
      <c r="N53" s="333"/>
      <c r="O53" s="329">
        <f t="shared" si="3"/>
        <v>0</v>
      </c>
      <c r="P53" s="333"/>
      <c r="Q53" s="329">
        <f t="shared" si="4"/>
        <v>0</v>
      </c>
      <c r="R53" s="333"/>
      <c r="S53" s="329">
        <f t="shared" si="5"/>
        <v>0</v>
      </c>
      <c r="T53" s="331">
        <f t="shared" si="6"/>
        <v>0</v>
      </c>
      <c r="U53" s="334">
        <f t="shared" si="7"/>
        <v>0</v>
      </c>
      <c r="V53" s="64"/>
    </row>
    <row r="54" spans="2:22" s="107" customFormat="1" outlineLevel="1" x14ac:dyDescent="0.25">
      <c r="B54" s="64"/>
      <c r="C54" s="194" t="s">
        <v>51</v>
      </c>
      <c r="D54" s="140" t="s">
        <v>25</v>
      </c>
      <c r="E54" s="424" t="str">
        <f>IFERROR(VLOOKUP($D54,'START - AWARD DETAILS'!$C$21:$G$40,2,0),"")</f>
        <v/>
      </c>
      <c r="F54" s="424" t="str">
        <f>IFERROR(VLOOKUP($D54,'START - AWARD DETAILS'!$C$21:$G$40,3,0),"")</f>
        <v/>
      </c>
      <c r="G54" s="560" t="str">
        <f>IFERROR(VLOOKUP($D54,'START - AWARD DETAILS'!$C$21:$G$40,4,0),"")</f>
        <v/>
      </c>
      <c r="H54" s="425" t="str">
        <f>IFERROR(VLOOKUP($D54,'START - AWARD DETAILS'!$C$21:$G$40,5,0),"")</f>
        <v/>
      </c>
      <c r="I54" s="335">
        <f>IF(E54="HEI",'START - AWARD DETAILS'!$G$12,'START - AWARD DETAILS'!$G$13)</f>
        <v>1</v>
      </c>
      <c r="J54" s="333"/>
      <c r="K54" s="329">
        <f t="shared" si="1"/>
        <v>0</v>
      </c>
      <c r="L54" s="333"/>
      <c r="M54" s="329">
        <f t="shared" si="2"/>
        <v>0</v>
      </c>
      <c r="N54" s="333"/>
      <c r="O54" s="329">
        <f t="shared" si="3"/>
        <v>0</v>
      </c>
      <c r="P54" s="333"/>
      <c r="Q54" s="329">
        <f t="shared" si="4"/>
        <v>0</v>
      </c>
      <c r="R54" s="333"/>
      <c r="S54" s="329">
        <f t="shared" si="5"/>
        <v>0</v>
      </c>
      <c r="T54" s="331">
        <f t="shared" si="6"/>
        <v>0</v>
      </c>
      <c r="U54" s="334">
        <f t="shared" si="7"/>
        <v>0</v>
      </c>
      <c r="V54" s="64"/>
    </row>
    <row r="55" spans="2:22" s="107" customFormat="1" outlineLevel="1" x14ac:dyDescent="0.25">
      <c r="B55" s="64"/>
      <c r="C55" s="194" t="s">
        <v>51</v>
      </c>
      <c r="D55" s="140" t="s">
        <v>25</v>
      </c>
      <c r="E55" s="424" t="str">
        <f>IFERROR(VLOOKUP($D55,'START - AWARD DETAILS'!$C$21:$G$40,2,0),"")</f>
        <v/>
      </c>
      <c r="F55" s="424" t="str">
        <f>IFERROR(VLOOKUP($D55,'START - AWARD DETAILS'!$C$21:$G$40,3,0),"")</f>
        <v/>
      </c>
      <c r="G55" s="560" t="str">
        <f>IFERROR(VLOOKUP($D55,'START - AWARD DETAILS'!$C$21:$G$40,4,0),"")</f>
        <v/>
      </c>
      <c r="H55" s="425" t="str">
        <f>IFERROR(VLOOKUP($D55,'START - AWARD DETAILS'!$C$21:$G$40,5,0),"")</f>
        <v/>
      </c>
      <c r="I55" s="335">
        <f>IF(E55="HEI",'START - AWARD DETAILS'!$G$12,'START - AWARD DETAILS'!$G$13)</f>
        <v>1</v>
      </c>
      <c r="J55" s="333"/>
      <c r="K55" s="329">
        <f t="shared" si="1"/>
        <v>0</v>
      </c>
      <c r="L55" s="333"/>
      <c r="M55" s="329">
        <f t="shared" si="2"/>
        <v>0</v>
      </c>
      <c r="N55" s="333"/>
      <c r="O55" s="329">
        <f t="shared" si="3"/>
        <v>0</v>
      </c>
      <c r="P55" s="333"/>
      <c r="Q55" s="329">
        <f t="shared" si="4"/>
        <v>0</v>
      </c>
      <c r="R55" s="333"/>
      <c r="S55" s="329">
        <f t="shared" si="5"/>
        <v>0</v>
      </c>
      <c r="T55" s="331">
        <f t="shared" si="6"/>
        <v>0</v>
      </c>
      <c r="U55" s="334">
        <f t="shared" si="7"/>
        <v>0</v>
      </c>
      <c r="V55" s="64"/>
    </row>
    <row r="56" spans="2:22" s="107" customFormat="1" outlineLevel="1" x14ac:dyDescent="0.25">
      <c r="B56" s="64"/>
      <c r="C56" s="194" t="s">
        <v>51</v>
      </c>
      <c r="D56" s="140" t="s">
        <v>25</v>
      </c>
      <c r="E56" s="424" t="str">
        <f>IFERROR(VLOOKUP($D56,'START - AWARD DETAILS'!$C$21:$G$40,2,0),"")</f>
        <v/>
      </c>
      <c r="F56" s="424" t="str">
        <f>IFERROR(VLOOKUP($D56,'START - AWARD DETAILS'!$C$21:$G$40,3,0),"")</f>
        <v/>
      </c>
      <c r="G56" s="560" t="str">
        <f>IFERROR(VLOOKUP($D56,'START - AWARD DETAILS'!$C$21:$G$40,4,0),"")</f>
        <v/>
      </c>
      <c r="H56" s="425" t="str">
        <f>IFERROR(VLOOKUP($D56,'START - AWARD DETAILS'!$C$21:$G$40,5,0),"")</f>
        <v/>
      </c>
      <c r="I56" s="335">
        <f>IF(E56="HEI",'START - AWARD DETAILS'!$G$12,'START - AWARD DETAILS'!$G$13)</f>
        <v>1</v>
      </c>
      <c r="J56" s="333"/>
      <c r="K56" s="329">
        <f t="shared" si="1"/>
        <v>0</v>
      </c>
      <c r="L56" s="333"/>
      <c r="M56" s="329">
        <f t="shared" si="2"/>
        <v>0</v>
      </c>
      <c r="N56" s="333"/>
      <c r="O56" s="329">
        <f t="shared" si="3"/>
        <v>0</v>
      </c>
      <c r="P56" s="333"/>
      <c r="Q56" s="329">
        <f t="shared" si="4"/>
        <v>0</v>
      </c>
      <c r="R56" s="333"/>
      <c r="S56" s="329">
        <f t="shared" si="5"/>
        <v>0</v>
      </c>
      <c r="T56" s="331">
        <f t="shared" si="6"/>
        <v>0</v>
      </c>
      <c r="U56" s="334">
        <f t="shared" si="7"/>
        <v>0</v>
      </c>
      <c r="V56" s="64"/>
    </row>
    <row r="57" spans="2:22" s="107" customFormat="1" outlineLevel="1" x14ac:dyDescent="0.25">
      <c r="B57" s="64"/>
      <c r="C57" s="194" t="s">
        <v>51</v>
      </c>
      <c r="D57" s="140" t="s">
        <v>25</v>
      </c>
      <c r="E57" s="424" t="str">
        <f>IFERROR(VLOOKUP($D57,'START - AWARD DETAILS'!$C$21:$G$40,2,0),"")</f>
        <v/>
      </c>
      <c r="F57" s="424" t="str">
        <f>IFERROR(VLOOKUP($D57,'START - AWARD DETAILS'!$C$21:$G$40,3,0),"")</f>
        <v/>
      </c>
      <c r="G57" s="560" t="str">
        <f>IFERROR(VLOOKUP($D57,'START - AWARD DETAILS'!$C$21:$G$40,4,0),"")</f>
        <v/>
      </c>
      <c r="H57" s="425" t="str">
        <f>IFERROR(VLOOKUP($D57,'START - AWARD DETAILS'!$C$21:$G$40,5,0),"")</f>
        <v/>
      </c>
      <c r="I57" s="335">
        <f>IF(E57="HEI",'START - AWARD DETAILS'!$G$12,'START - AWARD DETAILS'!$G$13)</f>
        <v>1</v>
      </c>
      <c r="J57" s="333"/>
      <c r="K57" s="329">
        <f t="shared" si="1"/>
        <v>0</v>
      </c>
      <c r="L57" s="333"/>
      <c r="M57" s="329">
        <f t="shared" si="2"/>
        <v>0</v>
      </c>
      <c r="N57" s="333"/>
      <c r="O57" s="329">
        <f t="shared" si="3"/>
        <v>0</v>
      </c>
      <c r="P57" s="333"/>
      <c r="Q57" s="329">
        <f t="shared" si="4"/>
        <v>0</v>
      </c>
      <c r="R57" s="333"/>
      <c r="S57" s="329">
        <f t="shared" si="5"/>
        <v>0</v>
      </c>
      <c r="T57" s="331">
        <f t="shared" si="6"/>
        <v>0</v>
      </c>
      <c r="U57" s="334">
        <f t="shared" si="7"/>
        <v>0</v>
      </c>
      <c r="V57" s="64"/>
    </row>
    <row r="58" spans="2:22" s="107" customFormat="1" outlineLevel="1" x14ac:dyDescent="0.25">
      <c r="B58" s="64"/>
      <c r="C58" s="194" t="s">
        <v>51</v>
      </c>
      <c r="D58" s="140" t="s">
        <v>25</v>
      </c>
      <c r="E58" s="424" t="str">
        <f>IFERROR(VLOOKUP($D58,'START - AWARD DETAILS'!$C$21:$G$40,2,0),"")</f>
        <v/>
      </c>
      <c r="F58" s="424" t="str">
        <f>IFERROR(VLOOKUP($D58,'START - AWARD DETAILS'!$C$21:$G$40,3,0),"")</f>
        <v/>
      </c>
      <c r="G58" s="560" t="str">
        <f>IFERROR(VLOOKUP($D58,'START - AWARD DETAILS'!$C$21:$G$40,4,0),"")</f>
        <v/>
      </c>
      <c r="H58" s="425" t="str">
        <f>IFERROR(VLOOKUP($D58,'START - AWARD DETAILS'!$C$21:$G$40,5,0),"")</f>
        <v/>
      </c>
      <c r="I58" s="335">
        <f>IF(E58="HEI",'START - AWARD DETAILS'!$G$12,'START - AWARD DETAILS'!$G$13)</f>
        <v>1</v>
      </c>
      <c r="J58" s="333"/>
      <c r="K58" s="329">
        <f t="shared" si="1"/>
        <v>0</v>
      </c>
      <c r="L58" s="333"/>
      <c r="M58" s="329">
        <f t="shared" si="2"/>
        <v>0</v>
      </c>
      <c r="N58" s="333"/>
      <c r="O58" s="329">
        <f t="shared" si="3"/>
        <v>0</v>
      </c>
      <c r="P58" s="333"/>
      <c r="Q58" s="329">
        <f t="shared" si="4"/>
        <v>0</v>
      </c>
      <c r="R58" s="333"/>
      <c r="S58" s="329">
        <f t="shared" si="5"/>
        <v>0</v>
      </c>
      <c r="T58" s="331">
        <f t="shared" si="6"/>
        <v>0</v>
      </c>
      <c r="U58" s="334">
        <f t="shared" si="7"/>
        <v>0</v>
      </c>
      <c r="V58" s="64"/>
    </row>
    <row r="59" spans="2:22" s="107" customFormat="1" outlineLevel="1" x14ac:dyDescent="0.25">
      <c r="B59" s="64"/>
      <c r="C59" s="194" t="s">
        <v>51</v>
      </c>
      <c r="D59" s="140" t="s">
        <v>25</v>
      </c>
      <c r="E59" s="424" t="str">
        <f>IFERROR(VLOOKUP($D59,'START - AWARD DETAILS'!$C$21:$G$40,2,0),"")</f>
        <v/>
      </c>
      <c r="F59" s="424" t="str">
        <f>IFERROR(VLOOKUP($D59,'START - AWARD DETAILS'!$C$21:$G$40,3,0),"")</f>
        <v/>
      </c>
      <c r="G59" s="560" t="str">
        <f>IFERROR(VLOOKUP($D59,'START - AWARD DETAILS'!$C$21:$G$40,4,0),"")</f>
        <v/>
      </c>
      <c r="H59" s="425" t="str">
        <f>IFERROR(VLOOKUP($D59,'START - AWARD DETAILS'!$C$21:$G$40,5,0),"")</f>
        <v/>
      </c>
      <c r="I59" s="335">
        <f>IF(E59="HEI",'START - AWARD DETAILS'!$G$12,'START - AWARD DETAILS'!$G$13)</f>
        <v>1</v>
      </c>
      <c r="J59" s="333"/>
      <c r="K59" s="329">
        <f t="shared" si="1"/>
        <v>0</v>
      </c>
      <c r="L59" s="333"/>
      <c r="M59" s="329">
        <f t="shared" si="2"/>
        <v>0</v>
      </c>
      <c r="N59" s="333"/>
      <c r="O59" s="329">
        <f t="shared" si="3"/>
        <v>0</v>
      </c>
      <c r="P59" s="333"/>
      <c r="Q59" s="329">
        <f t="shared" si="4"/>
        <v>0</v>
      </c>
      <c r="R59" s="333"/>
      <c r="S59" s="329">
        <f t="shared" si="5"/>
        <v>0</v>
      </c>
      <c r="T59" s="331">
        <f t="shared" si="6"/>
        <v>0</v>
      </c>
      <c r="U59" s="334">
        <f t="shared" si="7"/>
        <v>0</v>
      </c>
      <c r="V59" s="64"/>
    </row>
    <row r="60" spans="2:22" s="107" customFormat="1" outlineLevel="1" x14ac:dyDescent="0.25">
      <c r="B60" s="64"/>
      <c r="C60" s="194" t="s">
        <v>51</v>
      </c>
      <c r="D60" s="140" t="s">
        <v>25</v>
      </c>
      <c r="E60" s="424" t="str">
        <f>IFERROR(VLOOKUP($D60,'START - AWARD DETAILS'!$C$21:$G$40,2,0),"")</f>
        <v/>
      </c>
      <c r="F60" s="424" t="str">
        <f>IFERROR(VLOOKUP($D60,'START - AWARD DETAILS'!$C$21:$G$40,3,0),"")</f>
        <v/>
      </c>
      <c r="G60" s="560" t="str">
        <f>IFERROR(VLOOKUP($D60,'START - AWARD DETAILS'!$C$21:$G$40,4,0),"")</f>
        <v/>
      </c>
      <c r="H60" s="425" t="str">
        <f>IFERROR(VLOOKUP($D60,'START - AWARD DETAILS'!$C$21:$G$40,5,0),"")</f>
        <v/>
      </c>
      <c r="I60" s="335">
        <f>IF(E60="HEI",'START - AWARD DETAILS'!$G$12,'START - AWARD DETAILS'!$G$13)</f>
        <v>1</v>
      </c>
      <c r="J60" s="333"/>
      <c r="K60" s="329">
        <f t="shared" si="1"/>
        <v>0</v>
      </c>
      <c r="L60" s="333"/>
      <c r="M60" s="329">
        <f t="shared" si="2"/>
        <v>0</v>
      </c>
      <c r="N60" s="333"/>
      <c r="O60" s="329">
        <f t="shared" si="3"/>
        <v>0</v>
      </c>
      <c r="P60" s="333"/>
      <c r="Q60" s="329">
        <f t="shared" si="4"/>
        <v>0</v>
      </c>
      <c r="R60" s="333"/>
      <c r="S60" s="329">
        <f t="shared" si="5"/>
        <v>0</v>
      </c>
      <c r="T60" s="331">
        <f t="shared" si="6"/>
        <v>0</v>
      </c>
      <c r="U60" s="334">
        <f t="shared" si="7"/>
        <v>0</v>
      </c>
      <c r="V60" s="64"/>
    </row>
    <row r="61" spans="2:22" s="107" customFormat="1" ht="15.75" outlineLevel="1" thickBot="1" x14ac:dyDescent="0.3">
      <c r="B61" s="64"/>
      <c r="C61" s="249" t="s">
        <v>51</v>
      </c>
      <c r="D61" s="140" t="s">
        <v>25</v>
      </c>
      <c r="E61" s="424" t="str">
        <f>IFERROR(VLOOKUP($D61,'START - AWARD DETAILS'!$C$21:$G$40,2,0),"")</f>
        <v/>
      </c>
      <c r="F61" s="424" t="str">
        <f>IFERROR(VLOOKUP($D61,'START - AWARD DETAILS'!$C$21:$G$40,3,0),"")</f>
        <v/>
      </c>
      <c r="G61" s="560" t="str">
        <f>IFERROR(VLOOKUP($D61,'START - AWARD DETAILS'!$C$21:$G$40,4,0),"")</f>
        <v/>
      </c>
      <c r="H61" s="425" t="str">
        <f>IFERROR(VLOOKUP($D61,'START - AWARD DETAILS'!$C$21:$G$40,5,0),"")</f>
        <v/>
      </c>
      <c r="I61" s="335">
        <f>IF(E61="HEI",'START - AWARD DETAILS'!$G$12,'START - AWARD DETAILS'!$G$13)</f>
        <v>1</v>
      </c>
      <c r="J61" s="333"/>
      <c r="K61" s="329">
        <f t="shared" si="1"/>
        <v>0</v>
      </c>
      <c r="L61" s="333"/>
      <c r="M61" s="329">
        <f t="shared" si="2"/>
        <v>0</v>
      </c>
      <c r="N61" s="333"/>
      <c r="O61" s="329">
        <f t="shared" si="3"/>
        <v>0</v>
      </c>
      <c r="P61" s="333"/>
      <c r="Q61" s="329">
        <f t="shared" si="4"/>
        <v>0</v>
      </c>
      <c r="R61" s="333"/>
      <c r="S61" s="329">
        <f t="shared" si="5"/>
        <v>0</v>
      </c>
      <c r="T61" s="331">
        <f t="shared" si="6"/>
        <v>0</v>
      </c>
      <c r="U61" s="334">
        <f t="shared" si="7"/>
        <v>0</v>
      </c>
      <c r="V61" s="64"/>
    </row>
    <row r="62" spans="2:22" ht="15.75" thickBot="1" x14ac:dyDescent="0.3">
      <c r="B62" s="36"/>
      <c r="C62" s="236"/>
      <c r="D62" s="237"/>
      <c r="E62" s="239"/>
      <c r="F62" s="239"/>
      <c r="G62" s="239"/>
      <c r="H62" s="239"/>
      <c r="I62" s="239"/>
      <c r="J62" s="590">
        <f>SUM(J12:J61)</f>
        <v>8700</v>
      </c>
      <c r="K62" s="590">
        <f t="shared" ref="K62:U62" si="8">SUM(K12:K61)</f>
        <v>8700</v>
      </c>
      <c r="L62" s="590">
        <f t="shared" si="8"/>
        <v>10200</v>
      </c>
      <c r="M62" s="590">
        <f t="shared" si="8"/>
        <v>10200</v>
      </c>
      <c r="N62" s="590">
        <f t="shared" si="8"/>
        <v>10200</v>
      </c>
      <c r="O62" s="590">
        <f t="shared" si="8"/>
        <v>10200</v>
      </c>
      <c r="P62" s="590">
        <f t="shared" si="8"/>
        <v>7700</v>
      </c>
      <c r="Q62" s="590">
        <f t="shared" si="8"/>
        <v>7700</v>
      </c>
      <c r="R62" s="590">
        <f t="shared" si="8"/>
        <v>0</v>
      </c>
      <c r="S62" s="590">
        <f t="shared" si="8"/>
        <v>0</v>
      </c>
      <c r="T62" s="590">
        <f t="shared" si="8"/>
        <v>36800</v>
      </c>
      <c r="U62" s="590">
        <f t="shared" si="8"/>
        <v>36800</v>
      </c>
      <c r="V62" s="64"/>
    </row>
    <row r="63" spans="2:22" ht="8.1" customHeight="1" x14ac:dyDescent="0.25">
      <c r="B63" s="36"/>
      <c r="C63" s="36"/>
      <c r="D63" s="36"/>
      <c r="E63" s="67"/>
      <c r="F63" s="64"/>
      <c r="G63" s="64"/>
      <c r="H63" s="64"/>
      <c r="I63" s="64"/>
      <c r="J63" s="36"/>
      <c r="K63" s="64"/>
      <c r="L63" s="64"/>
      <c r="M63" s="64"/>
      <c r="N63" s="137"/>
      <c r="O63" s="137"/>
      <c r="P63" s="137"/>
      <c r="Q63" s="137"/>
      <c r="R63" s="137"/>
      <c r="S63" s="137"/>
      <c r="T63" s="137"/>
      <c r="U63" s="258"/>
      <c r="V63" s="258"/>
    </row>
    <row r="64" spans="2:22" ht="8.1" customHeight="1" thickBot="1" x14ac:dyDescent="0.3">
      <c r="B64" s="36"/>
      <c r="C64" s="36"/>
      <c r="D64" s="36"/>
      <c r="E64" s="67"/>
      <c r="F64" s="64"/>
      <c r="G64" s="64"/>
      <c r="H64" s="64"/>
      <c r="I64" s="64"/>
      <c r="J64" s="36"/>
      <c r="K64" s="64"/>
      <c r="L64" s="64"/>
      <c r="M64" s="64"/>
      <c r="N64" s="137"/>
      <c r="O64" s="137"/>
      <c r="P64" s="137"/>
      <c r="Q64" s="137"/>
      <c r="R64" s="137"/>
      <c r="S64" s="137"/>
      <c r="T64" s="137"/>
      <c r="U64" s="258"/>
      <c r="V64" s="258"/>
    </row>
    <row r="65" spans="2:22" ht="15.75" thickBot="1" x14ac:dyDescent="0.3">
      <c r="B65" s="36"/>
      <c r="C65" s="30" t="s">
        <v>50</v>
      </c>
      <c r="D65" s="1"/>
      <c r="E65" s="68"/>
      <c r="F65" s="1"/>
      <c r="G65" s="1"/>
      <c r="H65" s="1"/>
      <c r="I65" s="2"/>
      <c r="J65" s="36"/>
      <c r="K65" s="64"/>
      <c r="L65" s="64"/>
      <c r="M65" s="64"/>
      <c r="N65" s="137"/>
      <c r="O65" s="137"/>
      <c r="P65" s="137"/>
      <c r="Q65" s="137"/>
      <c r="R65" s="137"/>
      <c r="S65" s="137"/>
      <c r="T65" s="137"/>
      <c r="U65" s="258"/>
      <c r="V65" s="258"/>
    </row>
    <row r="66" spans="2:22" ht="99.95" customHeight="1" thickBot="1" x14ac:dyDescent="0.3">
      <c r="B66" s="36"/>
      <c r="C66" s="731" t="s">
        <v>606</v>
      </c>
      <c r="D66" s="732"/>
      <c r="E66" s="732"/>
      <c r="F66" s="732"/>
      <c r="G66" s="732"/>
      <c r="H66" s="732"/>
      <c r="I66" s="733"/>
      <c r="J66" s="36"/>
      <c r="K66" s="64"/>
      <c r="L66" s="64"/>
      <c r="M66" s="64"/>
      <c r="N66" s="137"/>
      <c r="O66" s="137"/>
      <c r="P66" s="137"/>
      <c r="Q66" s="137"/>
      <c r="R66" s="137"/>
      <c r="S66" s="137"/>
      <c r="T66" s="137"/>
      <c r="U66" s="258"/>
      <c r="V66" s="258"/>
    </row>
    <row r="67" spans="2:22" ht="8.1" customHeight="1" x14ac:dyDescent="0.25">
      <c r="B67" s="36"/>
      <c r="C67" s="36"/>
      <c r="D67" s="36"/>
      <c r="E67" s="67"/>
      <c r="F67" s="64"/>
      <c r="G67" s="64"/>
      <c r="H67" s="64"/>
      <c r="I67" s="64"/>
      <c r="J67" s="36"/>
      <c r="K67" s="64"/>
      <c r="L67" s="64"/>
      <c r="M67" s="64"/>
      <c r="N67" s="137"/>
      <c r="O67" s="137"/>
      <c r="P67" s="137"/>
      <c r="Q67" s="137"/>
      <c r="R67" s="137"/>
      <c r="S67" s="137"/>
      <c r="T67" s="137"/>
      <c r="U67" s="258"/>
      <c r="V67" s="258"/>
    </row>
    <row r="68" spans="2:22" ht="8.1" customHeight="1" x14ac:dyDescent="0.25"/>
    <row r="69" spans="2:22" ht="15.75" hidden="1" thickBot="1" x14ac:dyDescent="0.3">
      <c r="C69" s="32" t="s">
        <v>53</v>
      </c>
      <c r="D69" s="38" t="s">
        <v>17</v>
      </c>
      <c r="E69" s="118" t="s">
        <v>297</v>
      </c>
    </row>
    <row r="70" spans="2:22" ht="15.75" hidden="1" thickBot="1" x14ac:dyDescent="0.3">
      <c r="C70" s="3" t="s">
        <v>25</v>
      </c>
      <c r="D70" s="3" t="s">
        <v>25</v>
      </c>
      <c r="E70" s="16" t="s">
        <v>25</v>
      </c>
    </row>
    <row r="71" spans="2:22" ht="15.75" hidden="1" thickBot="1" x14ac:dyDescent="0.3">
      <c r="B71" s="35">
        <v>1</v>
      </c>
      <c r="C71" s="3" t="s">
        <v>55</v>
      </c>
      <c r="D71" s="3" t="str">
        <f>IF('START - AWARD DETAILS'!C21="","",'START - AWARD DETAILS'!C21)</f>
        <v>University of Liverpool</v>
      </c>
      <c r="E71" s="119" t="e">
        <f>IF('START - AWARD DETAILS'!#REF!=0,"",'START - AWARD DETAILS'!#REF!)</f>
        <v>#REF!</v>
      </c>
    </row>
    <row r="72" spans="2:22" ht="15.75" hidden="1" thickBot="1" x14ac:dyDescent="0.3">
      <c r="B72" s="35">
        <v>2</v>
      </c>
      <c r="C72" s="3" t="s">
        <v>57</v>
      </c>
      <c r="D72" s="3" t="str">
        <f>IF('START - AWARD DETAILS'!C22="","",'START - AWARD DETAILS'!C22)</f>
        <v>Liverpool School of Tropical Medicine</v>
      </c>
      <c r="E72" s="119" t="e">
        <f>IF('START - AWARD DETAILS'!#REF!=0,"",'START - AWARD DETAILS'!#REF!)</f>
        <v>#REF!</v>
      </c>
    </row>
    <row r="73" spans="2:22" ht="15.75" hidden="1" thickBot="1" x14ac:dyDescent="0.3">
      <c r="B73" s="63">
        <v>3</v>
      </c>
      <c r="C73" s="3" t="s">
        <v>56</v>
      </c>
      <c r="D73" s="3" t="str">
        <f>IF('START - AWARD DETAILS'!C23="","",'START - AWARD DETAILS'!C23)</f>
        <v>Human Development Research Foundation</v>
      </c>
      <c r="E73" s="119" t="e">
        <f>IF('START - AWARD DETAILS'!#REF!=0,"",'START - AWARD DETAILS'!#REF!)</f>
        <v>#REF!</v>
      </c>
    </row>
    <row r="74" spans="2:22" ht="15.75" hidden="1" thickBot="1" x14ac:dyDescent="0.3">
      <c r="B74" s="63">
        <v>4</v>
      </c>
      <c r="C74" s="3" t="s">
        <v>58</v>
      </c>
      <c r="D74" s="3" t="str">
        <f>IF('START - AWARD DETAILS'!C24="","",'START - AWARD DETAILS'!C24)</f>
        <v/>
      </c>
      <c r="E74" s="119" t="e">
        <f>IF('START - AWARD DETAILS'!#REF!=0,"",'START - AWARD DETAILS'!#REF!)</f>
        <v>#REF!</v>
      </c>
    </row>
    <row r="75" spans="2:22" ht="15.75" hidden="1" thickBot="1" x14ac:dyDescent="0.3">
      <c r="B75" s="63">
        <v>5</v>
      </c>
      <c r="D75" s="3" t="str">
        <f>IF('START - AWARD DETAILS'!C25="","",'START - AWARD DETAILS'!C25)</f>
        <v>Transcultural Pschyological Organization (TPO)</v>
      </c>
      <c r="E75" s="119" t="e">
        <f>IF('START - AWARD DETAILS'!#REF!=0,"",'START - AWARD DETAILS'!#REF!)</f>
        <v>#REF!</v>
      </c>
    </row>
    <row r="76" spans="2:22" ht="15.75" hidden="1" thickBot="1" x14ac:dyDescent="0.3">
      <c r="B76" s="63">
        <v>6</v>
      </c>
      <c r="D76" s="3" t="str">
        <f>IF('START - AWARD DETAILS'!C26="","",'START - AWARD DETAILS'!C26)</f>
        <v>University of Liberal Arts (ULAB)</v>
      </c>
      <c r="E76" s="119" t="e">
        <f>IF('START - AWARD DETAILS'!#REF!=0,"",'START - AWARD DETAILS'!#REF!)</f>
        <v>#REF!</v>
      </c>
    </row>
    <row r="77" spans="2:22" ht="15.75" hidden="1" thickBot="1" x14ac:dyDescent="0.3">
      <c r="B77" s="63">
        <v>7</v>
      </c>
      <c r="D77" s="3" t="str">
        <f>IF('START - AWARD DETAILS'!C27="","",'START - AWARD DETAILS'!C27)</f>
        <v>Institute of Reseach and Development (IRD)</v>
      </c>
      <c r="E77" s="119" t="e">
        <f>IF('START - AWARD DETAILS'!#REF!=0,"",'START - AWARD DETAILS'!#REF!)</f>
        <v>#REF!</v>
      </c>
    </row>
    <row r="78" spans="2:22" ht="15.75" hidden="1" thickBot="1" x14ac:dyDescent="0.3">
      <c r="B78" s="63">
        <v>8</v>
      </c>
      <c r="D78" s="3" t="str">
        <f>IF('START - AWARD DETAILS'!C28="","",'START - AWARD DETAILS'!C28)</f>
        <v/>
      </c>
      <c r="E78" s="119" t="e">
        <f>IF('START - AWARD DETAILS'!#REF!=0,"",'START - AWARD DETAILS'!#REF!)</f>
        <v>#REF!</v>
      </c>
    </row>
    <row r="79" spans="2:22" ht="15.75" hidden="1" thickBot="1" x14ac:dyDescent="0.3">
      <c r="B79" s="63">
        <v>9</v>
      </c>
      <c r="D79" s="3" t="str">
        <f>IF('START - AWARD DETAILS'!C29="","",'START - AWARD DETAILS'!C29)</f>
        <v/>
      </c>
      <c r="E79" s="119" t="e">
        <f>IF('START - AWARD DETAILS'!#REF!=0,"",'START - AWARD DETAILS'!#REF!)</f>
        <v>#REF!</v>
      </c>
    </row>
    <row r="80" spans="2:22" ht="15.75" hidden="1" thickBot="1" x14ac:dyDescent="0.3">
      <c r="B80" s="63">
        <v>10</v>
      </c>
      <c r="D80" s="3" t="str">
        <f>IF('START - AWARD DETAILS'!C30="","",'START - AWARD DETAILS'!C30)</f>
        <v/>
      </c>
      <c r="E80" s="119" t="e">
        <f>IF('START - AWARD DETAILS'!#REF!=0,"",'START - AWARD DETAILS'!#REF!)</f>
        <v>#REF!</v>
      </c>
    </row>
    <row r="81" spans="2:5" ht="15.75" hidden="1" thickBot="1" x14ac:dyDescent="0.3">
      <c r="B81" s="63">
        <v>11</v>
      </c>
      <c r="D81" s="3" t="str">
        <f>IF('START - AWARD DETAILS'!C31="","",'START - AWARD DETAILS'!C31)</f>
        <v/>
      </c>
      <c r="E81" s="119" t="e">
        <f>IF('START - AWARD DETAILS'!#REF!=0,"",'START - AWARD DETAILS'!#REF!)</f>
        <v>#REF!</v>
      </c>
    </row>
    <row r="82" spans="2:5" ht="15.75" hidden="1" thickBot="1" x14ac:dyDescent="0.3">
      <c r="B82" s="63">
        <v>12</v>
      </c>
      <c r="D82" s="3" t="str">
        <f>IF('START - AWARD DETAILS'!C32="","",'START - AWARD DETAILS'!C32)</f>
        <v/>
      </c>
      <c r="E82" s="119" t="e">
        <f>IF('START - AWARD DETAILS'!#REF!=0,"",'START - AWARD DETAILS'!#REF!)</f>
        <v>#REF!</v>
      </c>
    </row>
    <row r="83" spans="2:5" ht="15.75" hidden="1" thickBot="1" x14ac:dyDescent="0.3">
      <c r="B83" s="63">
        <v>13</v>
      </c>
      <c r="D83" s="3" t="str">
        <f>IF('START - AWARD DETAILS'!C33="","",'START - AWARD DETAILS'!C33)</f>
        <v/>
      </c>
      <c r="E83" s="119" t="e">
        <f>IF('START - AWARD DETAILS'!#REF!=0,"",'START - AWARD DETAILS'!#REF!)</f>
        <v>#REF!</v>
      </c>
    </row>
    <row r="84" spans="2:5" ht="15.75" hidden="1" thickBot="1" x14ac:dyDescent="0.3">
      <c r="B84" s="63">
        <v>14</v>
      </c>
      <c r="D84" s="3" t="str">
        <f>IF('START - AWARD DETAILS'!C34="","",'START - AWARD DETAILS'!C34)</f>
        <v/>
      </c>
      <c r="E84" s="119" t="e">
        <f>IF('START - AWARD DETAILS'!#REF!=0,"",'START - AWARD DETAILS'!#REF!)</f>
        <v>#REF!</v>
      </c>
    </row>
    <row r="85" spans="2:5" ht="15.75" hidden="1" thickBot="1" x14ac:dyDescent="0.3">
      <c r="B85" s="63">
        <v>15</v>
      </c>
      <c r="D85" s="3" t="str">
        <f>IF('START - AWARD DETAILS'!C35="","",'START - AWARD DETAILS'!C35)</f>
        <v/>
      </c>
      <c r="E85" s="119" t="e">
        <f>IF('START - AWARD DETAILS'!#REF!=0,"",'START - AWARD DETAILS'!#REF!)</f>
        <v>#REF!</v>
      </c>
    </row>
    <row r="86" spans="2:5" ht="15.75" hidden="1" thickBot="1" x14ac:dyDescent="0.3">
      <c r="B86" s="63">
        <v>16</v>
      </c>
      <c r="D86" s="3" t="str">
        <f>IF('START - AWARD DETAILS'!C36="","",'START - AWARD DETAILS'!C36)</f>
        <v/>
      </c>
      <c r="E86" s="119" t="e">
        <f>IF('START - AWARD DETAILS'!#REF!=0,"",'START - AWARD DETAILS'!#REF!)</f>
        <v>#REF!</v>
      </c>
    </row>
    <row r="87" spans="2:5" ht="15.75" hidden="1" thickBot="1" x14ac:dyDescent="0.3">
      <c r="B87" s="63">
        <v>17</v>
      </c>
      <c r="D87" s="3" t="str">
        <f>IF('START - AWARD DETAILS'!C37="","",'START - AWARD DETAILS'!C37)</f>
        <v/>
      </c>
      <c r="E87" s="119" t="e">
        <f>IF('START - AWARD DETAILS'!#REF!=0,"",'START - AWARD DETAILS'!#REF!)</f>
        <v>#REF!</v>
      </c>
    </row>
    <row r="88" spans="2:5" ht="15.75" hidden="1" thickBot="1" x14ac:dyDescent="0.3">
      <c r="B88" s="63">
        <v>17</v>
      </c>
      <c r="D88" s="3" t="str">
        <f>IF('START - AWARD DETAILS'!C38="","",'START - AWARD DETAILS'!C38)</f>
        <v/>
      </c>
      <c r="E88" s="119" t="e">
        <f>IF('START - AWARD DETAILS'!#REF!=0,"",'START - AWARD DETAILS'!#REF!)</f>
        <v>#REF!</v>
      </c>
    </row>
    <row r="89" spans="2:5" ht="15.75" hidden="1" thickBot="1" x14ac:dyDescent="0.3">
      <c r="B89" s="63">
        <v>17</v>
      </c>
      <c r="D89" s="3" t="str">
        <f>IF('START - AWARD DETAILS'!C39="","",'START - AWARD DETAILS'!C39)</f>
        <v/>
      </c>
      <c r="E89" s="119" t="e">
        <f>IF('START - AWARD DETAILS'!#REF!=0,"",'START - AWARD DETAILS'!#REF!)</f>
        <v>#REF!</v>
      </c>
    </row>
    <row r="90" spans="2:5" hidden="1" x14ac:dyDescent="0.25">
      <c r="B90" s="63">
        <v>17</v>
      </c>
      <c r="D90" s="3" t="str">
        <f>IF('START - AWARD DETAILS'!C40="","",'START - AWARD DETAILS'!C40)</f>
        <v/>
      </c>
      <c r="E90" s="119" t="e">
        <f>IF('START - AWARD DETAILS'!#REF!=0,"",'START - AWARD DETAILS'!#REF!)</f>
        <v>#REF!</v>
      </c>
    </row>
  </sheetData>
  <sheetProtection algorithmName="SHA-512" hashValue="jnaUi0I05JOfmykXIOrTIU37q7F2D5sHEVRG2LwCNHYuHK9gkr5yVYDZ1sM7jCU0Rc6O831NcphMAciYX+Pexw==" saltValue="/OU9Z3GZ9w5zMt2MztCfPA==" spinCount="100000" sheet="1" selectLockedCells="1" autoFilter="0"/>
  <autoFilter ref="C11:H11"/>
  <mergeCells count="5">
    <mergeCell ref="C3:I3"/>
    <mergeCell ref="C9:I9"/>
    <mergeCell ref="C66:I66"/>
    <mergeCell ref="D7:I7"/>
    <mergeCell ref="D5:I5"/>
  </mergeCells>
  <conditionalFormatting sqref="C12:D61">
    <cfRule type="expression" dxfId="26" priority="4" stopIfTrue="1">
      <formula>AND(OR(C12="",C12="(Select)",C12="[INSERT TEXT]"),$T12&lt;&gt;0)</formula>
    </cfRule>
  </conditionalFormatting>
  <conditionalFormatting sqref="I12:I61">
    <cfRule type="expression" dxfId="25" priority="3" stopIfTrue="1">
      <formula>I12&gt;IF($E12="HEI",INDIRECT("'AWARD DETAILS - RULES'!$G$12"),INDIRECT("'AWARD DETAILS - RULES'!$G$13"))</formula>
    </cfRule>
  </conditionalFormatting>
  <conditionalFormatting sqref="E12:H36">
    <cfRule type="expression" dxfId="24" priority="2" stopIfTrue="1">
      <formula>AND(OR(E12="",E12="(Select)",E12="[INSERT TEXT]"),$U12&lt;&gt;0)</formula>
    </cfRule>
  </conditionalFormatting>
  <dataValidations count="2">
    <dataValidation type="list" allowBlank="1" showInputMessage="1" showErrorMessage="1" sqref="D12:D61">
      <formula1>$D$70:$D$90</formula1>
    </dataValidation>
    <dataValidation type="decimal" operator="greaterThanOrEqual" allowBlank="1" showInputMessage="1" showErrorMessage="1" errorTitle="Travel, Subsistence and Conference Fees" error="Please enter a full numeric value in £'s only." sqref="J12:S12 Q13:Q61 K13:K61 M13:M61 O13:O61 S13:S61">
      <formula1>0</formula1>
    </dataValidation>
  </dataValidations>
  <pageMargins left="0.7" right="0.7" top="0.75" bottom="0.75" header="0.3" footer="0.3"/>
  <pageSetup paperSize="9" scale="42" orientation="portrait" r:id="rId1"/>
  <ignoredErrors>
    <ignoredError sqref="E12:H6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90"/>
  <sheetViews>
    <sheetView showGridLines="0" topLeftCell="A10" workbookViewId="0">
      <selection activeCell="D16" sqref="D16"/>
    </sheetView>
  </sheetViews>
  <sheetFormatPr defaultColWidth="0" defaultRowHeight="24" customHeight="1" zeroHeight="1" outlineLevelRow="1" x14ac:dyDescent="0.25"/>
  <cols>
    <col min="1" max="2" width="1.7109375" style="35" customWidth="1"/>
    <col min="3" max="8" width="20.7109375" style="35" customWidth="1"/>
    <col min="9" max="9" width="14.85546875" style="35" customWidth="1"/>
    <col min="10" max="19" width="11.28515625" style="35" customWidth="1"/>
    <col min="20" max="21" width="11.7109375" style="35" customWidth="1"/>
    <col min="22" max="23" width="1.7109375" style="35" customWidth="1"/>
    <col min="24" max="16384" width="3.7109375" style="35" hidden="1"/>
  </cols>
  <sheetData>
    <row r="1" spans="2:22" ht="8.1" customHeight="1" x14ac:dyDescent="0.25"/>
    <row r="2" spans="2:22" ht="8.1" customHeight="1" thickBot="1" x14ac:dyDescent="0.3">
      <c r="B2" s="36"/>
      <c r="C2" s="36"/>
      <c r="D2" s="36"/>
      <c r="E2" s="36"/>
      <c r="F2" s="36"/>
      <c r="G2" s="36"/>
      <c r="H2" s="36"/>
      <c r="I2" s="36"/>
      <c r="J2" s="36"/>
      <c r="K2" s="64"/>
      <c r="L2" s="64"/>
      <c r="M2" s="64"/>
      <c r="N2" s="64"/>
      <c r="O2" s="64"/>
      <c r="P2" s="64"/>
      <c r="Q2" s="64"/>
      <c r="R2" s="64"/>
      <c r="S2" s="64"/>
      <c r="T2" s="64"/>
      <c r="U2" s="258"/>
      <c r="V2" s="258"/>
    </row>
    <row r="3" spans="2:22" ht="15" customHeight="1" thickBot="1" x14ac:dyDescent="0.3">
      <c r="B3" s="36"/>
      <c r="C3" s="697" t="s">
        <v>490</v>
      </c>
      <c r="D3" s="698"/>
      <c r="E3" s="698"/>
      <c r="F3" s="698"/>
      <c r="G3" s="698"/>
      <c r="H3" s="698"/>
      <c r="I3" s="734"/>
      <c r="J3" s="101"/>
      <c r="K3" s="64"/>
      <c r="L3" s="64"/>
      <c r="M3" s="64"/>
      <c r="N3" s="64"/>
      <c r="O3" s="64"/>
      <c r="P3" s="64"/>
      <c r="Q3" s="64"/>
      <c r="R3" s="64"/>
      <c r="S3" s="64"/>
      <c r="T3" s="64"/>
      <c r="U3" s="258"/>
      <c r="V3" s="258"/>
    </row>
    <row r="4" spans="2:22" ht="8.1" customHeight="1" thickBot="1" x14ac:dyDescent="0.3">
      <c r="B4" s="36"/>
      <c r="C4" s="36"/>
      <c r="D4" s="36"/>
      <c r="E4" s="36"/>
      <c r="F4" s="36"/>
      <c r="G4" s="36"/>
      <c r="H4" s="36"/>
      <c r="I4" s="36"/>
      <c r="J4" s="37"/>
      <c r="K4" s="64"/>
      <c r="L4" s="64"/>
      <c r="M4" s="64"/>
      <c r="N4" s="64"/>
      <c r="O4" s="64"/>
      <c r="P4" s="64"/>
      <c r="Q4" s="64"/>
      <c r="R4" s="64"/>
      <c r="S4" s="64"/>
      <c r="T4" s="64"/>
      <c r="U4" s="258"/>
      <c r="V4" s="258"/>
    </row>
    <row r="5" spans="2:22" ht="15" customHeight="1" thickBot="1" x14ac:dyDescent="0.3">
      <c r="B5" s="36"/>
      <c r="C5" s="7" t="s">
        <v>107</v>
      </c>
      <c r="D5" s="728" t="str">
        <f>IF('START - AWARD DETAILS'!$D$13="","",'START - AWARD DETAILS'!$D$13)</f>
        <v>ENHANCE: Scaling-up Care for Perinatal Depression through Technological Enhancements to the 'Thinking Healthy Programme'</v>
      </c>
      <c r="E5" s="729"/>
      <c r="F5" s="729"/>
      <c r="G5" s="729"/>
      <c r="H5" s="729"/>
      <c r="I5" s="730"/>
      <c r="J5" s="37"/>
      <c r="K5" s="64"/>
      <c r="L5" s="64"/>
      <c r="M5" s="64"/>
      <c r="N5" s="64"/>
      <c r="O5" s="64"/>
      <c r="P5" s="64"/>
      <c r="Q5" s="64"/>
      <c r="R5" s="64"/>
      <c r="S5" s="64"/>
      <c r="T5" s="64"/>
      <c r="U5" s="258"/>
      <c r="V5" s="258"/>
    </row>
    <row r="6" spans="2:22" ht="8.1" customHeight="1" thickBot="1" x14ac:dyDescent="0.3">
      <c r="B6" s="36"/>
      <c r="C6" s="36"/>
      <c r="D6" s="36"/>
      <c r="E6" s="36"/>
      <c r="F6" s="36"/>
      <c r="G6" s="36"/>
      <c r="H6" s="36"/>
      <c r="I6" s="36"/>
      <c r="J6" s="37"/>
      <c r="K6" s="64"/>
      <c r="L6" s="64"/>
      <c r="M6" s="64"/>
      <c r="N6" s="64"/>
      <c r="O6" s="64"/>
      <c r="P6" s="64"/>
      <c r="Q6" s="64"/>
      <c r="R6" s="64"/>
      <c r="S6" s="64"/>
      <c r="T6" s="64"/>
      <c r="U6" s="258"/>
      <c r="V6" s="258"/>
    </row>
    <row r="7" spans="2:22" ht="15" customHeight="1" thickBot="1" x14ac:dyDescent="0.3">
      <c r="B7" s="36"/>
      <c r="C7" s="39" t="s">
        <v>0</v>
      </c>
      <c r="D7" s="739" t="str">
        <f>IF('START - AWARD DETAILS'!$D$14="","",'START - AWARD DETAILS'!$D$14)</f>
        <v>NIHR200817</v>
      </c>
      <c r="E7" s="740"/>
      <c r="F7" s="740"/>
      <c r="G7" s="740"/>
      <c r="H7" s="740"/>
      <c r="I7" s="741"/>
      <c r="J7" s="37"/>
      <c r="K7" s="64"/>
      <c r="L7" s="64"/>
      <c r="M7" s="64"/>
      <c r="N7" s="64"/>
      <c r="O7" s="64"/>
      <c r="P7" s="64"/>
      <c r="Q7" s="64"/>
      <c r="R7" s="64"/>
      <c r="S7" s="64"/>
      <c r="T7" s="64"/>
      <c r="U7" s="258"/>
      <c r="V7" s="258"/>
    </row>
    <row r="8" spans="2:22" ht="8.1" customHeight="1" thickBot="1" x14ac:dyDescent="0.3">
      <c r="B8" s="36"/>
      <c r="C8" s="36"/>
      <c r="D8" s="36"/>
      <c r="E8" s="36"/>
      <c r="F8" s="36"/>
      <c r="G8" s="36"/>
      <c r="H8" s="36"/>
      <c r="I8" s="36"/>
      <c r="J8" s="37"/>
      <c r="K8" s="64"/>
      <c r="L8" s="64"/>
      <c r="M8" s="64"/>
      <c r="N8" s="64"/>
      <c r="O8" s="64"/>
      <c r="P8" s="64"/>
      <c r="Q8" s="64"/>
      <c r="R8" s="64"/>
      <c r="S8" s="64"/>
      <c r="T8" s="64"/>
      <c r="U8" s="258"/>
      <c r="V8" s="258"/>
    </row>
    <row r="9" spans="2:22" ht="324" customHeight="1" thickBot="1" x14ac:dyDescent="0.3">
      <c r="B9" s="36"/>
      <c r="C9" s="725" t="s">
        <v>474</v>
      </c>
      <c r="D9" s="742"/>
      <c r="E9" s="742"/>
      <c r="F9" s="742"/>
      <c r="G9" s="742"/>
      <c r="H9" s="742"/>
      <c r="I9" s="743"/>
      <c r="J9" s="37"/>
      <c r="K9" s="64"/>
      <c r="L9" s="64"/>
      <c r="M9" s="64"/>
      <c r="N9" s="64"/>
      <c r="O9" s="64"/>
      <c r="P9" s="64"/>
      <c r="Q9" s="64"/>
      <c r="R9" s="64"/>
      <c r="S9" s="64"/>
      <c r="T9" s="64"/>
      <c r="U9" s="258"/>
      <c r="V9" s="258"/>
    </row>
    <row r="10" spans="2:22" ht="8.1" customHeight="1" thickBot="1" x14ac:dyDescent="0.3">
      <c r="B10" s="36"/>
      <c r="C10" s="36"/>
      <c r="D10" s="36"/>
      <c r="E10" s="36"/>
      <c r="F10" s="36"/>
      <c r="G10" s="36"/>
      <c r="H10" s="36"/>
      <c r="I10" s="36"/>
      <c r="J10" s="37"/>
      <c r="K10" s="64"/>
      <c r="L10" s="64"/>
      <c r="M10" s="64"/>
      <c r="N10" s="64"/>
      <c r="O10" s="64"/>
      <c r="P10" s="64"/>
      <c r="Q10" s="64"/>
      <c r="R10" s="64"/>
      <c r="S10" s="64"/>
      <c r="T10" s="64"/>
      <c r="U10" s="258"/>
      <c r="V10" s="258"/>
    </row>
    <row r="11" spans="2:22" s="99" customFormat="1" ht="50.1" customHeight="1" thickBot="1" x14ac:dyDescent="0.3">
      <c r="B11" s="109"/>
      <c r="C11" s="69" t="s">
        <v>52</v>
      </c>
      <c r="D11" s="9" t="s">
        <v>358</v>
      </c>
      <c r="E11" s="308" t="s">
        <v>404</v>
      </c>
      <c r="F11" s="308" t="s">
        <v>403</v>
      </c>
      <c r="G11" s="311" t="s">
        <v>409</v>
      </c>
      <c r="H11" s="312" t="s">
        <v>408</v>
      </c>
      <c r="I11" s="238" t="s">
        <v>316</v>
      </c>
      <c r="J11" s="40" t="s">
        <v>11</v>
      </c>
      <c r="K11" s="102" t="s">
        <v>317</v>
      </c>
      <c r="L11" s="40" t="s">
        <v>12</v>
      </c>
      <c r="M11" s="102" t="s">
        <v>318</v>
      </c>
      <c r="N11" s="40" t="s">
        <v>13</v>
      </c>
      <c r="O11" s="102" t="s">
        <v>319</v>
      </c>
      <c r="P11" s="40" t="s">
        <v>14</v>
      </c>
      <c r="Q11" s="102" t="s">
        <v>320</v>
      </c>
      <c r="R11" s="41" t="s">
        <v>15</v>
      </c>
      <c r="S11" s="134" t="s">
        <v>321</v>
      </c>
      <c r="T11" s="313" t="s">
        <v>16</v>
      </c>
      <c r="U11" s="133" t="s">
        <v>322</v>
      </c>
      <c r="V11" s="109"/>
    </row>
    <row r="12" spans="2:22" s="99" customFormat="1" ht="51.75" x14ac:dyDescent="0.25">
      <c r="B12" s="109"/>
      <c r="C12" s="249" t="s">
        <v>593</v>
      </c>
      <c r="D12" s="140" t="s">
        <v>527</v>
      </c>
      <c r="E12" s="424" t="str">
        <f>IFERROR(VLOOKUP($D12,'START - AWARD DETAILS'!$C$21:$G$40,2,0),"")</f>
        <v>Research institute (ODA Eligible)</v>
      </c>
      <c r="F12" s="424" t="str">
        <f>IFERROR(VLOOKUP($D12,'START - AWARD DETAILS'!$C$21:$G$40,3,0),"")</f>
        <v>Pakistan</v>
      </c>
      <c r="G12" s="560" t="str">
        <f>IFERROR(VLOOKUP($D12,'START - AWARD DETAILS'!$C$21:$G$40,4,0),"")</f>
        <v>Yes</v>
      </c>
      <c r="H12" s="425" t="str">
        <f>IFERROR(VLOOKUP($D12,'START - AWARD DETAILS'!$C$21:$G$40,5,0),"")</f>
        <v>Lower Middle Income Countries and Territories</v>
      </c>
      <c r="I12" s="327">
        <f>IF(E12="HEI (UK)",0.8,1)</f>
        <v>1</v>
      </c>
      <c r="J12" s="333">
        <v>9000</v>
      </c>
      <c r="K12" s="329">
        <f>J12*$I12</f>
        <v>9000</v>
      </c>
      <c r="L12" s="333">
        <v>9000</v>
      </c>
      <c r="M12" s="329">
        <f>L12*$I12</f>
        <v>9000</v>
      </c>
      <c r="N12" s="581">
        <v>9000</v>
      </c>
      <c r="O12" s="329">
        <f>N12*$I12</f>
        <v>9000</v>
      </c>
      <c r="P12" s="333">
        <v>9000</v>
      </c>
      <c r="Q12" s="329">
        <f>P12*$I12</f>
        <v>9000</v>
      </c>
      <c r="R12" s="333"/>
      <c r="S12" s="329">
        <f>R12*$I12</f>
        <v>0</v>
      </c>
      <c r="T12" s="331">
        <f>J12+L12+N12+P12+R12</f>
        <v>36000</v>
      </c>
      <c r="U12" s="334">
        <f>K12+M12+O12+Q12+S12</f>
        <v>36000</v>
      </c>
      <c r="V12" s="109"/>
    </row>
    <row r="13" spans="2:22" s="99" customFormat="1" ht="39" x14ac:dyDescent="0.25">
      <c r="B13" s="109"/>
      <c r="C13" s="249" t="s">
        <v>594</v>
      </c>
      <c r="D13" s="140" t="s">
        <v>527</v>
      </c>
      <c r="E13" s="424" t="str">
        <f>IFERROR(VLOOKUP($D13,'START - AWARD DETAILS'!$C$21:$G$40,2,0),"")</f>
        <v>Research institute (ODA Eligible)</v>
      </c>
      <c r="F13" s="424" t="str">
        <f>IFERROR(VLOOKUP($D13,'START - AWARD DETAILS'!$C$21:$G$40,3,0),"")</f>
        <v>Pakistan</v>
      </c>
      <c r="G13" s="560" t="str">
        <f>IFERROR(VLOOKUP($D13,'START - AWARD DETAILS'!$C$21:$G$40,4,0),"")</f>
        <v>Yes</v>
      </c>
      <c r="H13" s="425" t="str">
        <f>IFERROR(VLOOKUP($D13,'START - AWARD DETAILS'!$C$21:$G$40,5,0),"")</f>
        <v>Lower Middle Income Countries and Territories</v>
      </c>
      <c r="I13" s="327">
        <f t="shared" ref="I13:I36" si="0">IF(E13="HEI (UK)",0.8,1)</f>
        <v>1</v>
      </c>
      <c r="J13" s="333">
        <v>1000</v>
      </c>
      <c r="K13" s="329">
        <f t="shared" ref="K13:K61" si="1">J13*$I13</f>
        <v>1000</v>
      </c>
      <c r="L13" s="333">
        <v>1000</v>
      </c>
      <c r="M13" s="329">
        <f t="shared" ref="M13:M61" si="2">L13*$I13</f>
        <v>1000</v>
      </c>
      <c r="N13" s="581">
        <v>1000</v>
      </c>
      <c r="O13" s="329">
        <f t="shared" ref="O13:O61" si="3">N13*$I13</f>
        <v>1000</v>
      </c>
      <c r="P13" s="333">
        <v>1000</v>
      </c>
      <c r="Q13" s="329">
        <f t="shared" ref="Q13:Q61" si="4">P13*$I13</f>
        <v>1000</v>
      </c>
      <c r="R13" s="333"/>
      <c r="S13" s="329">
        <f t="shared" ref="S13:S61" si="5">R13*$I13</f>
        <v>0</v>
      </c>
      <c r="T13" s="331">
        <f>J13+L13+N13+P13+R13</f>
        <v>4000</v>
      </c>
      <c r="U13" s="334">
        <f>K13+M13+O13+Q13+S13</f>
        <v>4000</v>
      </c>
      <c r="V13" s="109"/>
    </row>
    <row r="14" spans="2:22" s="99" customFormat="1" ht="39" x14ac:dyDescent="0.25">
      <c r="B14" s="109"/>
      <c r="C14" s="249" t="s">
        <v>595</v>
      </c>
      <c r="D14" s="140" t="s">
        <v>564</v>
      </c>
      <c r="E14" s="424" t="str">
        <f>IFERROR(VLOOKUP($D14,'START - AWARD DETAILS'!$C$21:$G$40,2,0),"")</f>
        <v>Community - based organisation (ODA Eligible)</v>
      </c>
      <c r="F14" s="424" t="str">
        <f>IFERROR(VLOOKUP($D14,'START - AWARD DETAILS'!$C$21:$G$40,3,0),"")</f>
        <v>Nepal</v>
      </c>
      <c r="G14" s="560" t="str">
        <f>IFERROR(VLOOKUP($D14,'START - AWARD DETAILS'!$C$21:$G$40,4,0),"")</f>
        <v>Yes</v>
      </c>
      <c r="H14" s="425" t="str">
        <f>IFERROR(VLOOKUP($D14,'START - AWARD DETAILS'!$C$21:$G$40,5,0),"")</f>
        <v>Least Developed Countries</v>
      </c>
      <c r="I14" s="327">
        <f t="shared" si="0"/>
        <v>1</v>
      </c>
      <c r="J14" s="333">
        <v>1000</v>
      </c>
      <c r="K14" s="329">
        <f t="shared" si="1"/>
        <v>1000</v>
      </c>
      <c r="L14" s="333">
        <v>1000</v>
      </c>
      <c r="M14" s="329">
        <f t="shared" si="2"/>
        <v>1000</v>
      </c>
      <c r="N14" s="581"/>
      <c r="O14" s="329">
        <f t="shared" si="3"/>
        <v>0</v>
      </c>
      <c r="P14" s="333"/>
      <c r="Q14" s="329">
        <f t="shared" si="4"/>
        <v>0</v>
      </c>
      <c r="R14" s="333"/>
      <c r="S14" s="329">
        <f t="shared" si="5"/>
        <v>0</v>
      </c>
      <c r="T14" s="331">
        <f t="shared" ref="T14:T61" si="6">J14+L14+N14+P14+R14</f>
        <v>2000</v>
      </c>
      <c r="U14" s="334">
        <f t="shared" ref="U14:U61" si="7">K14+M14+O14+Q14+S14</f>
        <v>2000</v>
      </c>
      <c r="V14" s="109"/>
    </row>
    <row r="15" spans="2:22" s="99" customFormat="1" ht="26.25" x14ac:dyDescent="0.25">
      <c r="B15" s="109"/>
      <c r="C15" s="249" t="s">
        <v>595</v>
      </c>
      <c r="D15" s="140" t="s">
        <v>565</v>
      </c>
      <c r="E15" s="424" t="str">
        <f>IFERROR(VLOOKUP($D15,'START - AWARD DETAILS'!$C$21:$G$40,2,0),"")</f>
        <v>Charity (ODA Eligible)</v>
      </c>
      <c r="F15" s="424" t="str">
        <f>IFERROR(VLOOKUP($D15,'START - AWARD DETAILS'!$C$21:$G$40,3,0),"")</f>
        <v>Bangladesh</v>
      </c>
      <c r="G15" s="560" t="str">
        <f>IFERROR(VLOOKUP($D15,'START - AWARD DETAILS'!$C$21:$G$40,4,0),"")</f>
        <v>Yes</v>
      </c>
      <c r="H15" s="425" t="str">
        <f>IFERROR(VLOOKUP($D15,'START - AWARD DETAILS'!$C$21:$G$40,5,0),"")</f>
        <v>Least Developed Countries</v>
      </c>
      <c r="I15" s="327">
        <f t="shared" si="0"/>
        <v>1</v>
      </c>
      <c r="J15" s="333">
        <v>1000</v>
      </c>
      <c r="K15" s="329">
        <f t="shared" si="1"/>
        <v>1000</v>
      </c>
      <c r="L15" s="333">
        <v>1000</v>
      </c>
      <c r="M15" s="329">
        <f t="shared" si="2"/>
        <v>1000</v>
      </c>
      <c r="N15" s="581"/>
      <c r="O15" s="329">
        <f t="shared" si="3"/>
        <v>0</v>
      </c>
      <c r="P15" s="333"/>
      <c r="Q15" s="329">
        <f t="shared" si="4"/>
        <v>0</v>
      </c>
      <c r="R15" s="333"/>
      <c r="S15" s="329">
        <f t="shared" si="5"/>
        <v>0</v>
      </c>
      <c r="T15" s="331">
        <f t="shared" si="6"/>
        <v>2000</v>
      </c>
      <c r="U15" s="334">
        <f t="shared" si="7"/>
        <v>2000</v>
      </c>
      <c r="V15" s="109"/>
    </row>
    <row r="16" spans="2:22" s="99" customFormat="1" ht="39" x14ac:dyDescent="0.25">
      <c r="B16" s="109"/>
      <c r="C16" s="249" t="s">
        <v>595</v>
      </c>
      <c r="D16" s="140" t="s">
        <v>566</v>
      </c>
      <c r="E16" s="424" t="str">
        <f>IFERROR(VLOOKUP($D16,'START - AWARD DETAILS'!$C$21:$G$40,2,0),"")</f>
        <v>Research institute (ODA Eligible)</v>
      </c>
      <c r="F16" s="424" t="str">
        <f>IFERROR(VLOOKUP($D16,'START - AWARD DETAILS'!$C$21:$G$40,3,0),"")</f>
        <v>Sri Lanka</v>
      </c>
      <c r="G16" s="560" t="str">
        <f>IFERROR(VLOOKUP($D16,'START - AWARD DETAILS'!$C$21:$G$40,4,0),"")</f>
        <v>Yes</v>
      </c>
      <c r="H16" s="425" t="str">
        <f>IFERROR(VLOOKUP($D16,'START - AWARD DETAILS'!$C$21:$G$40,5,0),"")</f>
        <v>Lower Middle Income Countries and Territories</v>
      </c>
      <c r="I16" s="327">
        <f t="shared" si="0"/>
        <v>1</v>
      </c>
      <c r="J16" s="333">
        <v>1000</v>
      </c>
      <c r="K16" s="329">
        <f t="shared" si="1"/>
        <v>1000</v>
      </c>
      <c r="L16" s="333">
        <v>1000</v>
      </c>
      <c r="M16" s="329">
        <f t="shared" si="2"/>
        <v>1000</v>
      </c>
      <c r="N16" s="581"/>
      <c r="O16" s="329">
        <f t="shared" si="3"/>
        <v>0</v>
      </c>
      <c r="P16" s="333"/>
      <c r="Q16" s="329">
        <f t="shared" si="4"/>
        <v>0</v>
      </c>
      <c r="R16" s="333"/>
      <c r="S16" s="329">
        <f t="shared" si="5"/>
        <v>0</v>
      </c>
      <c r="T16" s="331">
        <f t="shared" si="6"/>
        <v>2000</v>
      </c>
      <c r="U16" s="334">
        <f t="shared" si="7"/>
        <v>2000</v>
      </c>
      <c r="V16" s="109"/>
    </row>
    <row r="17" spans="2:22" s="99" customFormat="1" ht="15" x14ac:dyDescent="0.25">
      <c r="B17" s="109"/>
      <c r="C17" s="249" t="s">
        <v>51</v>
      </c>
      <c r="D17" s="140" t="s">
        <v>25</v>
      </c>
      <c r="E17" s="424" t="str">
        <f>IFERROR(VLOOKUP($D17,'START - AWARD DETAILS'!$C$21:$G$40,2,0),"")</f>
        <v/>
      </c>
      <c r="F17" s="424" t="str">
        <f>IFERROR(VLOOKUP($D17,'START - AWARD DETAILS'!$C$21:$G$40,3,0),"")</f>
        <v/>
      </c>
      <c r="G17" s="560" t="str">
        <f>IFERROR(VLOOKUP($D17,'START - AWARD DETAILS'!$C$21:$G$40,4,0),"")</f>
        <v/>
      </c>
      <c r="H17" s="425" t="str">
        <f>IFERROR(VLOOKUP($D17,'START - AWARD DETAILS'!$C$21:$G$40,5,0),"")</f>
        <v/>
      </c>
      <c r="I17" s="327">
        <f t="shared" si="0"/>
        <v>1</v>
      </c>
      <c r="J17" s="328"/>
      <c r="K17" s="329">
        <f t="shared" si="1"/>
        <v>0</v>
      </c>
      <c r="L17" s="328"/>
      <c r="M17" s="329">
        <f t="shared" si="2"/>
        <v>0</v>
      </c>
      <c r="N17" s="328"/>
      <c r="O17" s="329">
        <f t="shared" si="3"/>
        <v>0</v>
      </c>
      <c r="P17" s="328"/>
      <c r="Q17" s="329">
        <f t="shared" si="4"/>
        <v>0</v>
      </c>
      <c r="R17" s="328"/>
      <c r="S17" s="329">
        <f t="shared" si="5"/>
        <v>0</v>
      </c>
      <c r="T17" s="331">
        <f t="shared" si="6"/>
        <v>0</v>
      </c>
      <c r="U17" s="334">
        <f t="shared" si="7"/>
        <v>0</v>
      </c>
      <c r="V17" s="109"/>
    </row>
    <row r="18" spans="2:22" s="99" customFormat="1" ht="15" x14ac:dyDescent="0.25">
      <c r="B18" s="109"/>
      <c r="C18" s="194" t="s">
        <v>51</v>
      </c>
      <c r="D18" s="140" t="s">
        <v>25</v>
      </c>
      <c r="E18" s="424" t="str">
        <f>IFERROR(VLOOKUP($D18,'START - AWARD DETAILS'!$C$21:$G$40,2,0),"")</f>
        <v/>
      </c>
      <c r="F18" s="424" t="str">
        <f>IFERROR(VLOOKUP($D18,'START - AWARD DETAILS'!$C$21:$G$40,3,0),"")</f>
        <v/>
      </c>
      <c r="G18" s="560" t="str">
        <f>IFERROR(VLOOKUP($D18,'START - AWARD DETAILS'!$C$21:$G$40,4,0),"")</f>
        <v/>
      </c>
      <c r="H18" s="425" t="str">
        <f>IFERROR(VLOOKUP($D18,'START - AWARD DETAILS'!$C$21:$G$40,5,0),"")</f>
        <v/>
      </c>
      <c r="I18" s="327">
        <f t="shared" si="0"/>
        <v>1</v>
      </c>
      <c r="J18" s="328"/>
      <c r="K18" s="329">
        <f t="shared" si="1"/>
        <v>0</v>
      </c>
      <c r="L18" s="328"/>
      <c r="M18" s="329">
        <f t="shared" si="2"/>
        <v>0</v>
      </c>
      <c r="N18" s="328"/>
      <c r="O18" s="329">
        <f t="shared" si="3"/>
        <v>0</v>
      </c>
      <c r="P18" s="328"/>
      <c r="Q18" s="329">
        <f t="shared" si="4"/>
        <v>0</v>
      </c>
      <c r="R18" s="328"/>
      <c r="S18" s="329">
        <f t="shared" si="5"/>
        <v>0</v>
      </c>
      <c r="T18" s="331">
        <f t="shared" si="6"/>
        <v>0</v>
      </c>
      <c r="U18" s="334">
        <f t="shared" si="7"/>
        <v>0</v>
      </c>
      <c r="V18" s="109"/>
    </row>
    <row r="19" spans="2:22" s="99" customFormat="1" ht="15" x14ac:dyDescent="0.25">
      <c r="B19" s="109"/>
      <c r="C19" s="194" t="s">
        <v>51</v>
      </c>
      <c r="D19" s="140" t="s">
        <v>25</v>
      </c>
      <c r="E19" s="424" t="str">
        <f>IFERROR(VLOOKUP($D19,'START - AWARD DETAILS'!$C$21:$G$40,2,0),"")</f>
        <v/>
      </c>
      <c r="F19" s="424" t="str">
        <f>IFERROR(VLOOKUP($D19,'START - AWARD DETAILS'!$C$21:$G$40,3,0),"")</f>
        <v/>
      </c>
      <c r="G19" s="560" t="str">
        <f>IFERROR(VLOOKUP($D19,'START - AWARD DETAILS'!$C$21:$G$40,4,0),"")</f>
        <v/>
      </c>
      <c r="H19" s="425" t="str">
        <f>IFERROR(VLOOKUP($D19,'START - AWARD DETAILS'!$C$21:$G$40,5,0),"")</f>
        <v/>
      </c>
      <c r="I19" s="327">
        <f t="shared" si="0"/>
        <v>1</v>
      </c>
      <c r="J19" s="328"/>
      <c r="K19" s="329">
        <f t="shared" si="1"/>
        <v>0</v>
      </c>
      <c r="L19" s="328"/>
      <c r="M19" s="329">
        <f t="shared" si="2"/>
        <v>0</v>
      </c>
      <c r="N19" s="328"/>
      <c r="O19" s="329">
        <f t="shared" si="3"/>
        <v>0</v>
      </c>
      <c r="P19" s="328"/>
      <c r="Q19" s="329">
        <f t="shared" si="4"/>
        <v>0</v>
      </c>
      <c r="R19" s="328"/>
      <c r="S19" s="329">
        <f t="shared" si="5"/>
        <v>0</v>
      </c>
      <c r="T19" s="331">
        <f t="shared" si="6"/>
        <v>0</v>
      </c>
      <c r="U19" s="334">
        <f t="shared" si="7"/>
        <v>0</v>
      </c>
      <c r="V19" s="109"/>
    </row>
    <row r="20" spans="2:22" s="99" customFormat="1" ht="15" x14ac:dyDescent="0.25">
      <c r="B20" s="109"/>
      <c r="C20" s="194" t="s">
        <v>51</v>
      </c>
      <c r="D20" s="140" t="s">
        <v>25</v>
      </c>
      <c r="E20" s="424" t="str">
        <f>IFERROR(VLOOKUP($D20,'START - AWARD DETAILS'!$C$21:$G$40,2,0),"")</f>
        <v/>
      </c>
      <c r="F20" s="424" t="str">
        <f>IFERROR(VLOOKUP($D20,'START - AWARD DETAILS'!$C$21:$G$40,3,0),"")</f>
        <v/>
      </c>
      <c r="G20" s="560" t="str">
        <f>IFERROR(VLOOKUP($D20,'START - AWARD DETAILS'!$C$21:$G$40,4,0),"")</f>
        <v/>
      </c>
      <c r="H20" s="425" t="str">
        <f>IFERROR(VLOOKUP($D20,'START - AWARD DETAILS'!$C$21:$G$40,5,0),"")</f>
        <v/>
      </c>
      <c r="I20" s="327">
        <f t="shared" si="0"/>
        <v>1</v>
      </c>
      <c r="J20" s="328"/>
      <c r="K20" s="329">
        <f t="shared" si="1"/>
        <v>0</v>
      </c>
      <c r="L20" s="328"/>
      <c r="M20" s="329">
        <f t="shared" si="2"/>
        <v>0</v>
      </c>
      <c r="N20" s="328"/>
      <c r="O20" s="329">
        <f t="shared" si="3"/>
        <v>0</v>
      </c>
      <c r="P20" s="328"/>
      <c r="Q20" s="329">
        <f t="shared" si="4"/>
        <v>0</v>
      </c>
      <c r="R20" s="328"/>
      <c r="S20" s="329">
        <f t="shared" si="5"/>
        <v>0</v>
      </c>
      <c r="T20" s="331">
        <f t="shared" si="6"/>
        <v>0</v>
      </c>
      <c r="U20" s="334">
        <f t="shared" si="7"/>
        <v>0</v>
      </c>
      <c r="V20" s="109"/>
    </row>
    <row r="21" spans="2:22" s="99" customFormat="1" ht="15" x14ac:dyDescent="0.25">
      <c r="B21" s="109"/>
      <c r="C21" s="194" t="s">
        <v>51</v>
      </c>
      <c r="D21" s="140" t="s">
        <v>25</v>
      </c>
      <c r="E21" s="424" t="str">
        <f>IFERROR(VLOOKUP($D21,'START - AWARD DETAILS'!$C$21:$G$40,2,0),"")</f>
        <v/>
      </c>
      <c r="F21" s="424" t="str">
        <f>IFERROR(VLOOKUP($D21,'START - AWARD DETAILS'!$C$21:$G$40,3,0),"")</f>
        <v/>
      </c>
      <c r="G21" s="560" t="str">
        <f>IFERROR(VLOOKUP($D21,'START - AWARD DETAILS'!$C$21:$G$40,4,0),"")</f>
        <v/>
      </c>
      <c r="H21" s="425" t="str">
        <f>IFERROR(VLOOKUP($D21,'START - AWARD DETAILS'!$C$21:$G$40,5,0),"")</f>
        <v/>
      </c>
      <c r="I21" s="327">
        <f t="shared" si="0"/>
        <v>1</v>
      </c>
      <c r="J21" s="328"/>
      <c r="K21" s="329">
        <f t="shared" si="1"/>
        <v>0</v>
      </c>
      <c r="L21" s="328"/>
      <c r="M21" s="329">
        <f t="shared" si="2"/>
        <v>0</v>
      </c>
      <c r="N21" s="328"/>
      <c r="O21" s="329">
        <f t="shared" si="3"/>
        <v>0</v>
      </c>
      <c r="P21" s="328"/>
      <c r="Q21" s="329">
        <f t="shared" si="4"/>
        <v>0</v>
      </c>
      <c r="R21" s="328"/>
      <c r="S21" s="329">
        <f t="shared" si="5"/>
        <v>0</v>
      </c>
      <c r="T21" s="331">
        <f t="shared" si="6"/>
        <v>0</v>
      </c>
      <c r="U21" s="334">
        <f t="shared" si="7"/>
        <v>0</v>
      </c>
      <c r="V21" s="109"/>
    </row>
    <row r="22" spans="2:22" s="99" customFormat="1" ht="15" x14ac:dyDescent="0.25">
      <c r="B22" s="109"/>
      <c r="C22" s="194" t="s">
        <v>51</v>
      </c>
      <c r="D22" s="140" t="s">
        <v>25</v>
      </c>
      <c r="E22" s="424" t="str">
        <f>IFERROR(VLOOKUP($D22,'START - AWARD DETAILS'!$C$21:$G$40,2,0),"")</f>
        <v/>
      </c>
      <c r="F22" s="424" t="str">
        <f>IFERROR(VLOOKUP($D22,'START - AWARD DETAILS'!$C$21:$G$40,3,0),"")</f>
        <v/>
      </c>
      <c r="G22" s="560" t="str">
        <f>IFERROR(VLOOKUP($D22,'START - AWARD DETAILS'!$C$21:$G$40,4,0),"")</f>
        <v/>
      </c>
      <c r="H22" s="425" t="str">
        <f>IFERROR(VLOOKUP($D22,'START - AWARD DETAILS'!$C$21:$G$40,5,0),"")</f>
        <v/>
      </c>
      <c r="I22" s="327">
        <f t="shared" si="0"/>
        <v>1</v>
      </c>
      <c r="J22" s="328"/>
      <c r="K22" s="329">
        <f t="shared" si="1"/>
        <v>0</v>
      </c>
      <c r="L22" s="328"/>
      <c r="M22" s="329">
        <f t="shared" si="2"/>
        <v>0</v>
      </c>
      <c r="N22" s="328"/>
      <c r="O22" s="329">
        <f t="shared" si="3"/>
        <v>0</v>
      </c>
      <c r="P22" s="328"/>
      <c r="Q22" s="329">
        <f t="shared" si="4"/>
        <v>0</v>
      </c>
      <c r="R22" s="328"/>
      <c r="S22" s="329">
        <f t="shared" si="5"/>
        <v>0</v>
      </c>
      <c r="T22" s="331">
        <f t="shared" si="6"/>
        <v>0</v>
      </c>
      <c r="U22" s="334">
        <f t="shared" si="7"/>
        <v>0</v>
      </c>
      <c r="V22" s="109"/>
    </row>
    <row r="23" spans="2:22" s="99" customFormat="1" ht="15" x14ac:dyDescent="0.25">
      <c r="B23" s="109"/>
      <c r="C23" s="194" t="s">
        <v>51</v>
      </c>
      <c r="D23" s="140" t="s">
        <v>25</v>
      </c>
      <c r="E23" s="424" t="str">
        <f>IFERROR(VLOOKUP($D23,'START - AWARD DETAILS'!$C$21:$G$40,2,0),"")</f>
        <v/>
      </c>
      <c r="F23" s="424" t="str">
        <f>IFERROR(VLOOKUP($D23,'START - AWARD DETAILS'!$C$21:$G$40,3,0),"")</f>
        <v/>
      </c>
      <c r="G23" s="560" t="str">
        <f>IFERROR(VLOOKUP($D23,'START - AWARD DETAILS'!$C$21:$G$40,4,0),"")</f>
        <v/>
      </c>
      <c r="H23" s="425" t="str">
        <f>IFERROR(VLOOKUP($D23,'START - AWARD DETAILS'!$C$21:$G$40,5,0),"")</f>
        <v/>
      </c>
      <c r="I23" s="327">
        <f t="shared" si="0"/>
        <v>1</v>
      </c>
      <c r="J23" s="328"/>
      <c r="K23" s="329">
        <f t="shared" si="1"/>
        <v>0</v>
      </c>
      <c r="L23" s="328"/>
      <c r="M23" s="329">
        <f t="shared" si="2"/>
        <v>0</v>
      </c>
      <c r="N23" s="328"/>
      <c r="O23" s="329">
        <f t="shared" si="3"/>
        <v>0</v>
      </c>
      <c r="P23" s="328"/>
      <c r="Q23" s="329">
        <f t="shared" si="4"/>
        <v>0</v>
      </c>
      <c r="R23" s="328"/>
      <c r="S23" s="329">
        <f t="shared" si="5"/>
        <v>0</v>
      </c>
      <c r="T23" s="331">
        <f t="shared" si="6"/>
        <v>0</v>
      </c>
      <c r="U23" s="334">
        <f t="shared" si="7"/>
        <v>0</v>
      </c>
      <c r="V23" s="109"/>
    </row>
    <row r="24" spans="2:22" s="99" customFormat="1" ht="15" x14ac:dyDescent="0.25">
      <c r="B24" s="109"/>
      <c r="C24" s="194" t="s">
        <v>51</v>
      </c>
      <c r="D24" s="140" t="s">
        <v>25</v>
      </c>
      <c r="E24" s="424" t="str">
        <f>IFERROR(VLOOKUP($D24,'START - AWARD DETAILS'!$C$21:$G$40,2,0),"")</f>
        <v/>
      </c>
      <c r="F24" s="424" t="str">
        <f>IFERROR(VLOOKUP($D24,'START - AWARD DETAILS'!$C$21:$G$40,3,0),"")</f>
        <v/>
      </c>
      <c r="G24" s="560" t="str">
        <f>IFERROR(VLOOKUP($D24,'START - AWARD DETAILS'!$C$21:$G$40,4,0),"")</f>
        <v/>
      </c>
      <c r="H24" s="425" t="str">
        <f>IFERROR(VLOOKUP($D24,'START - AWARD DETAILS'!$C$21:$G$40,5,0),"")</f>
        <v/>
      </c>
      <c r="I24" s="327">
        <f t="shared" si="0"/>
        <v>1</v>
      </c>
      <c r="J24" s="328"/>
      <c r="K24" s="329">
        <f t="shared" si="1"/>
        <v>0</v>
      </c>
      <c r="L24" s="328"/>
      <c r="M24" s="329">
        <f t="shared" si="2"/>
        <v>0</v>
      </c>
      <c r="N24" s="328"/>
      <c r="O24" s="329">
        <f t="shared" si="3"/>
        <v>0</v>
      </c>
      <c r="P24" s="328"/>
      <c r="Q24" s="329">
        <f t="shared" si="4"/>
        <v>0</v>
      </c>
      <c r="R24" s="328"/>
      <c r="S24" s="329">
        <f t="shared" si="5"/>
        <v>0</v>
      </c>
      <c r="T24" s="331">
        <f t="shared" si="6"/>
        <v>0</v>
      </c>
      <c r="U24" s="334">
        <f t="shared" si="7"/>
        <v>0</v>
      </c>
      <c r="V24" s="109"/>
    </row>
    <row r="25" spans="2:22" s="99" customFormat="1" ht="15" x14ac:dyDescent="0.25">
      <c r="B25" s="109"/>
      <c r="C25" s="194" t="s">
        <v>51</v>
      </c>
      <c r="D25" s="140" t="s">
        <v>25</v>
      </c>
      <c r="E25" s="424" t="str">
        <f>IFERROR(VLOOKUP($D25,'START - AWARD DETAILS'!$C$21:$G$40,2,0),"")</f>
        <v/>
      </c>
      <c r="F25" s="424" t="str">
        <f>IFERROR(VLOOKUP($D25,'START - AWARD DETAILS'!$C$21:$G$40,3,0),"")</f>
        <v/>
      </c>
      <c r="G25" s="560" t="str">
        <f>IFERROR(VLOOKUP($D25,'START - AWARD DETAILS'!$C$21:$G$40,4,0),"")</f>
        <v/>
      </c>
      <c r="H25" s="425" t="str">
        <f>IFERROR(VLOOKUP($D25,'START - AWARD DETAILS'!$C$21:$G$40,5,0),"")</f>
        <v/>
      </c>
      <c r="I25" s="327">
        <f t="shared" si="0"/>
        <v>1</v>
      </c>
      <c r="J25" s="328"/>
      <c r="K25" s="329">
        <f t="shared" si="1"/>
        <v>0</v>
      </c>
      <c r="L25" s="328"/>
      <c r="M25" s="329">
        <f t="shared" si="2"/>
        <v>0</v>
      </c>
      <c r="N25" s="328"/>
      <c r="O25" s="329">
        <f t="shared" si="3"/>
        <v>0</v>
      </c>
      <c r="P25" s="328"/>
      <c r="Q25" s="329">
        <f t="shared" si="4"/>
        <v>0</v>
      </c>
      <c r="R25" s="328"/>
      <c r="S25" s="329">
        <f t="shared" si="5"/>
        <v>0</v>
      </c>
      <c r="T25" s="331">
        <f t="shared" si="6"/>
        <v>0</v>
      </c>
      <c r="U25" s="334">
        <f t="shared" si="7"/>
        <v>0</v>
      </c>
      <c r="V25" s="109"/>
    </row>
    <row r="26" spans="2:22" s="99" customFormat="1" ht="15" x14ac:dyDescent="0.25">
      <c r="B26" s="109"/>
      <c r="C26" s="194" t="s">
        <v>51</v>
      </c>
      <c r="D26" s="140" t="s">
        <v>25</v>
      </c>
      <c r="E26" s="424" t="str">
        <f>IFERROR(VLOOKUP($D26,'START - AWARD DETAILS'!$C$21:$G$40,2,0),"")</f>
        <v/>
      </c>
      <c r="F26" s="424" t="str">
        <f>IFERROR(VLOOKUP($D26,'START - AWARD DETAILS'!$C$21:$G$40,3,0),"")</f>
        <v/>
      </c>
      <c r="G26" s="560" t="str">
        <f>IFERROR(VLOOKUP($D26,'START - AWARD DETAILS'!$C$21:$G$40,4,0),"")</f>
        <v/>
      </c>
      <c r="H26" s="425" t="str">
        <f>IFERROR(VLOOKUP($D26,'START - AWARD DETAILS'!$C$21:$G$40,5,0),"")</f>
        <v/>
      </c>
      <c r="I26" s="327">
        <f t="shared" si="0"/>
        <v>1</v>
      </c>
      <c r="J26" s="328"/>
      <c r="K26" s="329">
        <f t="shared" si="1"/>
        <v>0</v>
      </c>
      <c r="L26" s="328"/>
      <c r="M26" s="329">
        <f t="shared" si="2"/>
        <v>0</v>
      </c>
      <c r="N26" s="328"/>
      <c r="O26" s="329">
        <f t="shared" si="3"/>
        <v>0</v>
      </c>
      <c r="P26" s="328"/>
      <c r="Q26" s="329">
        <f t="shared" si="4"/>
        <v>0</v>
      </c>
      <c r="R26" s="328"/>
      <c r="S26" s="329">
        <f t="shared" si="5"/>
        <v>0</v>
      </c>
      <c r="T26" s="331">
        <f t="shared" si="6"/>
        <v>0</v>
      </c>
      <c r="U26" s="334">
        <f t="shared" si="7"/>
        <v>0</v>
      </c>
      <c r="V26" s="109"/>
    </row>
    <row r="27" spans="2:22" s="99" customFormat="1" ht="15" x14ac:dyDescent="0.25">
      <c r="B27" s="109"/>
      <c r="C27" s="194" t="s">
        <v>51</v>
      </c>
      <c r="D27" s="140" t="s">
        <v>25</v>
      </c>
      <c r="E27" s="424" t="str">
        <f>IFERROR(VLOOKUP($D27,'START - AWARD DETAILS'!$C$21:$G$40,2,0),"")</f>
        <v/>
      </c>
      <c r="F27" s="424" t="str">
        <f>IFERROR(VLOOKUP($D27,'START - AWARD DETAILS'!$C$21:$G$40,3,0),"")</f>
        <v/>
      </c>
      <c r="G27" s="560" t="str">
        <f>IFERROR(VLOOKUP($D27,'START - AWARD DETAILS'!$C$21:$G$40,4,0),"")</f>
        <v/>
      </c>
      <c r="H27" s="425" t="str">
        <f>IFERROR(VLOOKUP($D27,'START - AWARD DETAILS'!$C$21:$G$40,5,0),"")</f>
        <v/>
      </c>
      <c r="I27" s="327">
        <f t="shared" si="0"/>
        <v>1</v>
      </c>
      <c r="J27" s="328"/>
      <c r="K27" s="329">
        <f t="shared" si="1"/>
        <v>0</v>
      </c>
      <c r="L27" s="328"/>
      <c r="M27" s="329">
        <f t="shared" si="2"/>
        <v>0</v>
      </c>
      <c r="N27" s="328"/>
      <c r="O27" s="329">
        <f t="shared" si="3"/>
        <v>0</v>
      </c>
      <c r="P27" s="328"/>
      <c r="Q27" s="329">
        <f t="shared" si="4"/>
        <v>0</v>
      </c>
      <c r="R27" s="328"/>
      <c r="S27" s="329">
        <f t="shared" si="5"/>
        <v>0</v>
      </c>
      <c r="T27" s="331">
        <f t="shared" si="6"/>
        <v>0</v>
      </c>
      <c r="U27" s="334">
        <f t="shared" si="7"/>
        <v>0</v>
      </c>
      <c r="V27" s="109"/>
    </row>
    <row r="28" spans="2:22" s="99" customFormat="1" ht="15" x14ac:dyDescent="0.25">
      <c r="B28" s="109"/>
      <c r="C28" s="194" t="s">
        <v>51</v>
      </c>
      <c r="D28" s="140" t="s">
        <v>25</v>
      </c>
      <c r="E28" s="424" t="str">
        <f>IFERROR(VLOOKUP($D28,'START - AWARD DETAILS'!$C$21:$G$40,2,0),"")</f>
        <v/>
      </c>
      <c r="F28" s="424" t="str">
        <f>IFERROR(VLOOKUP($D28,'START - AWARD DETAILS'!$C$21:$G$40,3,0),"")</f>
        <v/>
      </c>
      <c r="G28" s="560" t="str">
        <f>IFERROR(VLOOKUP($D28,'START - AWARD DETAILS'!$C$21:$G$40,4,0),"")</f>
        <v/>
      </c>
      <c r="H28" s="425" t="str">
        <f>IFERROR(VLOOKUP($D28,'START - AWARD DETAILS'!$C$21:$G$40,5,0),"")</f>
        <v/>
      </c>
      <c r="I28" s="327">
        <f t="shared" si="0"/>
        <v>1</v>
      </c>
      <c r="J28" s="328"/>
      <c r="K28" s="329">
        <f t="shared" si="1"/>
        <v>0</v>
      </c>
      <c r="L28" s="328"/>
      <c r="M28" s="329">
        <f t="shared" si="2"/>
        <v>0</v>
      </c>
      <c r="N28" s="328"/>
      <c r="O28" s="329">
        <f t="shared" si="3"/>
        <v>0</v>
      </c>
      <c r="P28" s="328"/>
      <c r="Q28" s="329">
        <f t="shared" si="4"/>
        <v>0</v>
      </c>
      <c r="R28" s="328"/>
      <c r="S28" s="329">
        <f t="shared" si="5"/>
        <v>0</v>
      </c>
      <c r="T28" s="331">
        <f t="shared" si="6"/>
        <v>0</v>
      </c>
      <c r="U28" s="334">
        <f t="shared" si="7"/>
        <v>0</v>
      </c>
      <c r="V28" s="109"/>
    </row>
    <row r="29" spans="2:22" s="99" customFormat="1" ht="15" x14ac:dyDescent="0.25">
      <c r="B29" s="109"/>
      <c r="C29" s="194" t="s">
        <v>51</v>
      </c>
      <c r="D29" s="140" t="s">
        <v>25</v>
      </c>
      <c r="E29" s="424" t="str">
        <f>IFERROR(VLOOKUP($D29,'START - AWARD DETAILS'!$C$21:$G$40,2,0),"")</f>
        <v/>
      </c>
      <c r="F29" s="424" t="str">
        <f>IFERROR(VLOOKUP($D29,'START - AWARD DETAILS'!$C$21:$G$40,3,0),"")</f>
        <v/>
      </c>
      <c r="G29" s="560" t="str">
        <f>IFERROR(VLOOKUP($D29,'START - AWARD DETAILS'!$C$21:$G$40,4,0),"")</f>
        <v/>
      </c>
      <c r="H29" s="425" t="str">
        <f>IFERROR(VLOOKUP($D29,'START - AWARD DETAILS'!$C$21:$G$40,5,0),"")</f>
        <v/>
      </c>
      <c r="I29" s="327">
        <f t="shared" si="0"/>
        <v>1</v>
      </c>
      <c r="J29" s="328"/>
      <c r="K29" s="329">
        <f t="shared" si="1"/>
        <v>0</v>
      </c>
      <c r="L29" s="328"/>
      <c r="M29" s="329">
        <f t="shared" si="2"/>
        <v>0</v>
      </c>
      <c r="N29" s="328"/>
      <c r="O29" s="329">
        <f t="shared" si="3"/>
        <v>0</v>
      </c>
      <c r="P29" s="328"/>
      <c r="Q29" s="329">
        <f t="shared" si="4"/>
        <v>0</v>
      </c>
      <c r="R29" s="328"/>
      <c r="S29" s="329">
        <f t="shared" si="5"/>
        <v>0</v>
      </c>
      <c r="T29" s="331">
        <f t="shared" si="6"/>
        <v>0</v>
      </c>
      <c r="U29" s="334">
        <f t="shared" si="7"/>
        <v>0</v>
      </c>
      <c r="V29" s="109"/>
    </row>
    <row r="30" spans="2:22" s="99" customFormat="1" ht="15" x14ac:dyDescent="0.25">
      <c r="B30" s="109"/>
      <c r="C30" s="194" t="s">
        <v>51</v>
      </c>
      <c r="D30" s="140" t="s">
        <v>25</v>
      </c>
      <c r="E30" s="424" t="str">
        <f>IFERROR(VLOOKUP($D30,'START - AWARD DETAILS'!$C$21:$G$40,2,0),"")</f>
        <v/>
      </c>
      <c r="F30" s="424" t="str">
        <f>IFERROR(VLOOKUP($D30,'START - AWARD DETAILS'!$C$21:$G$40,3,0),"")</f>
        <v/>
      </c>
      <c r="G30" s="560" t="str">
        <f>IFERROR(VLOOKUP($D30,'START - AWARD DETAILS'!$C$21:$G$40,4,0),"")</f>
        <v/>
      </c>
      <c r="H30" s="425" t="str">
        <f>IFERROR(VLOOKUP($D30,'START - AWARD DETAILS'!$C$21:$G$40,5,0),"")</f>
        <v/>
      </c>
      <c r="I30" s="327">
        <f t="shared" si="0"/>
        <v>1</v>
      </c>
      <c r="J30" s="328"/>
      <c r="K30" s="329">
        <f t="shared" si="1"/>
        <v>0</v>
      </c>
      <c r="L30" s="328"/>
      <c r="M30" s="329">
        <f t="shared" si="2"/>
        <v>0</v>
      </c>
      <c r="N30" s="328"/>
      <c r="O30" s="329">
        <f t="shared" si="3"/>
        <v>0</v>
      </c>
      <c r="P30" s="328"/>
      <c r="Q30" s="329">
        <f t="shared" si="4"/>
        <v>0</v>
      </c>
      <c r="R30" s="328"/>
      <c r="S30" s="329">
        <f t="shared" si="5"/>
        <v>0</v>
      </c>
      <c r="T30" s="331">
        <f t="shared" si="6"/>
        <v>0</v>
      </c>
      <c r="U30" s="334">
        <f t="shared" si="7"/>
        <v>0</v>
      </c>
      <c r="V30" s="109"/>
    </row>
    <row r="31" spans="2:22" s="99" customFormat="1" ht="15" x14ac:dyDescent="0.25">
      <c r="B31" s="109"/>
      <c r="C31" s="194" t="s">
        <v>51</v>
      </c>
      <c r="D31" s="140" t="s">
        <v>25</v>
      </c>
      <c r="E31" s="424" t="str">
        <f>IFERROR(VLOOKUP($D31,'START - AWARD DETAILS'!$C$21:$G$40,2,0),"")</f>
        <v/>
      </c>
      <c r="F31" s="424" t="str">
        <f>IFERROR(VLOOKUP($D31,'START - AWARD DETAILS'!$C$21:$G$40,3,0),"")</f>
        <v/>
      </c>
      <c r="G31" s="560" t="str">
        <f>IFERROR(VLOOKUP($D31,'START - AWARD DETAILS'!$C$21:$G$40,4,0),"")</f>
        <v/>
      </c>
      <c r="H31" s="425" t="str">
        <f>IFERROR(VLOOKUP($D31,'START - AWARD DETAILS'!$C$21:$G$40,5,0),"")</f>
        <v/>
      </c>
      <c r="I31" s="327">
        <f t="shared" si="0"/>
        <v>1</v>
      </c>
      <c r="J31" s="328"/>
      <c r="K31" s="329">
        <f t="shared" si="1"/>
        <v>0</v>
      </c>
      <c r="L31" s="328"/>
      <c r="M31" s="329">
        <f t="shared" si="2"/>
        <v>0</v>
      </c>
      <c r="N31" s="328"/>
      <c r="O31" s="329">
        <f t="shared" si="3"/>
        <v>0</v>
      </c>
      <c r="P31" s="328"/>
      <c r="Q31" s="329">
        <f t="shared" si="4"/>
        <v>0</v>
      </c>
      <c r="R31" s="328"/>
      <c r="S31" s="329">
        <f t="shared" si="5"/>
        <v>0</v>
      </c>
      <c r="T31" s="331">
        <f t="shared" si="6"/>
        <v>0</v>
      </c>
      <c r="U31" s="334">
        <f t="shared" si="7"/>
        <v>0</v>
      </c>
      <c r="V31" s="109"/>
    </row>
    <row r="32" spans="2:22" s="99" customFormat="1" ht="15" x14ac:dyDescent="0.25">
      <c r="B32" s="109"/>
      <c r="C32" s="194" t="s">
        <v>51</v>
      </c>
      <c r="D32" s="140" t="s">
        <v>25</v>
      </c>
      <c r="E32" s="424" t="str">
        <f>IFERROR(VLOOKUP($D32,'START - AWARD DETAILS'!$C$21:$G$40,2,0),"")</f>
        <v/>
      </c>
      <c r="F32" s="424" t="str">
        <f>IFERROR(VLOOKUP($D32,'START - AWARD DETAILS'!$C$21:$G$40,3,0),"")</f>
        <v/>
      </c>
      <c r="G32" s="560" t="str">
        <f>IFERROR(VLOOKUP($D32,'START - AWARD DETAILS'!$C$21:$G$40,4,0),"")</f>
        <v/>
      </c>
      <c r="H32" s="425" t="str">
        <f>IFERROR(VLOOKUP($D32,'START - AWARD DETAILS'!$C$21:$G$40,5,0),"")</f>
        <v/>
      </c>
      <c r="I32" s="327">
        <f t="shared" si="0"/>
        <v>1</v>
      </c>
      <c r="J32" s="328"/>
      <c r="K32" s="329">
        <f t="shared" si="1"/>
        <v>0</v>
      </c>
      <c r="L32" s="328"/>
      <c r="M32" s="329">
        <f t="shared" si="2"/>
        <v>0</v>
      </c>
      <c r="N32" s="328"/>
      <c r="O32" s="329">
        <f t="shared" si="3"/>
        <v>0</v>
      </c>
      <c r="P32" s="328"/>
      <c r="Q32" s="329">
        <f t="shared" si="4"/>
        <v>0</v>
      </c>
      <c r="R32" s="328"/>
      <c r="S32" s="329">
        <f t="shared" si="5"/>
        <v>0</v>
      </c>
      <c r="T32" s="331">
        <f t="shared" si="6"/>
        <v>0</v>
      </c>
      <c r="U32" s="334">
        <f t="shared" si="7"/>
        <v>0</v>
      </c>
      <c r="V32" s="109"/>
    </row>
    <row r="33" spans="2:22" s="99" customFormat="1" ht="15" x14ac:dyDescent="0.25">
      <c r="B33" s="109"/>
      <c r="C33" s="194" t="s">
        <v>51</v>
      </c>
      <c r="D33" s="140" t="s">
        <v>25</v>
      </c>
      <c r="E33" s="424" t="str">
        <f>IFERROR(VLOOKUP($D33,'START - AWARD DETAILS'!$C$21:$G$40,2,0),"")</f>
        <v/>
      </c>
      <c r="F33" s="424" t="str">
        <f>IFERROR(VLOOKUP($D33,'START - AWARD DETAILS'!$C$21:$G$40,3,0),"")</f>
        <v/>
      </c>
      <c r="G33" s="560" t="str">
        <f>IFERROR(VLOOKUP($D33,'START - AWARD DETAILS'!$C$21:$G$40,4,0),"")</f>
        <v/>
      </c>
      <c r="H33" s="425" t="str">
        <f>IFERROR(VLOOKUP($D33,'START - AWARD DETAILS'!$C$21:$G$40,5,0),"")</f>
        <v/>
      </c>
      <c r="I33" s="327">
        <f t="shared" si="0"/>
        <v>1</v>
      </c>
      <c r="J33" s="328"/>
      <c r="K33" s="329">
        <f t="shared" si="1"/>
        <v>0</v>
      </c>
      <c r="L33" s="328"/>
      <c r="M33" s="329">
        <f t="shared" si="2"/>
        <v>0</v>
      </c>
      <c r="N33" s="328"/>
      <c r="O33" s="329">
        <f t="shared" si="3"/>
        <v>0</v>
      </c>
      <c r="P33" s="328"/>
      <c r="Q33" s="329">
        <f t="shared" si="4"/>
        <v>0</v>
      </c>
      <c r="R33" s="328"/>
      <c r="S33" s="329">
        <f t="shared" si="5"/>
        <v>0</v>
      </c>
      <c r="T33" s="331">
        <f t="shared" si="6"/>
        <v>0</v>
      </c>
      <c r="U33" s="334">
        <f t="shared" si="7"/>
        <v>0</v>
      </c>
      <c r="V33" s="109"/>
    </row>
    <row r="34" spans="2:22" s="99" customFormat="1" ht="15" x14ac:dyDescent="0.25">
      <c r="B34" s="109"/>
      <c r="C34" s="194" t="s">
        <v>51</v>
      </c>
      <c r="D34" s="140" t="s">
        <v>25</v>
      </c>
      <c r="E34" s="424" t="str">
        <f>IFERROR(VLOOKUP($D34,'START - AWARD DETAILS'!$C$21:$G$40,2,0),"")</f>
        <v/>
      </c>
      <c r="F34" s="424" t="str">
        <f>IFERROR(VLOOKUP($D34,'START - AWARD DETAILS'!$C$21:$G$40,3,0),"")</f>
        <v/>
      </c>
      <c r="G34" s="560" t="str">
        <f>IFERROR(VLOOKUP($D34,'START - AWARD DETAILS'!$C$21:$G$40,4,0),"")</f>
        <v/>
      </c>
      <c r="H34" s="425" t="str">
        <f>IFERROR(VLOOKUP($D34,'START - AWARD DETAILS'!$C$21:$G$40,5,0),"")</f>
        <v/>
      </c>
      <c r="I34" s="327">
        <f t="shared" si="0"/>
        <v>1</v>
      </c>
      <c r="J34" s="328"/>
      <c r="K34" s="329">
        <f t="shared" si="1"/>
        <v>0</v>
      </c>
      <c r="L34" s="328"/>
      <c r="M34" s="329">
        <f t="shared" si="2"/>
        <v>0</v>
      </c>
      <c r="N34" s="328"/>
      <c r="O34" s="329">
        <f t="shared" si="3"/>
        <v>0</v>
      </c>
      <c r="P34" s="328"/>
      <c r="Q34" s="329">
        <f t="shared" si="4"/>
        <v>0</v>
      </c>
      <c r="R34" s="328"/>
      <c r="S34" s="329">
        <f t="shared" si="5"/>
        <v>0</v>
      </c>
      <c r="T34" s="331">
        <f t="shared" si="6"/>
        <v>0</v>
      </c>
      <c r="U34" s="334">
        <f t="shared" si="7"/>
        <v>0</v>
      </c>
      <c r="V34" s="109"/>
    </row>
    <row r="35" spans="2:22" s="99" customFormat="1" ht="15" x14ac:dyDescent="0.25">
      <c r="B35" s="109"/>
      <c r="C35" s="194" t="s">
        <v>51</v>
      </c>
      <c r="D35" s="140" t="s">
        <v>25</v>
      </c>
      <c r="E35" s="424" t="str">
        <f>IFERROR(VLOOKUP($D35,'START - AWARD DETAILS'!$C$21:$G$40,2,0),"")</f>
        <v/>
      </c>
      <c r="F35" s="424" t="str">
        <f>IFERROR(VLOOKUP($D35,'START - AWARD DETAILS'!$C$21:$G$40,3,0),"")</f>
        <v/>
      </c>
      <c r="G35" s="560" t="str">
        <f>IFERROR(VLOOKUP($D35,'START - AWARD DETAILS'!$C$21:$G$40,4,0),"")</f>
        <v/>
      </c>
      <c r="H35" s="425" t="str">
        <f>IFERROR(VLOOKUP($D35,'START - AWARD DETAILS'!$C$21:$G$40,5,0),"")</f>
        <v/>
      </c>
      <c r="I35" s="327">
        <f t="shared" si="0"/>
        <v>1</v>
      </c>
      <c r="J35" s="328"/>
      <c r="K35" s="329">
        <f t="shared" si="1"/>
        <v>0</v>
      </c>
      <c r="L35" s="328"/>
      <c r="M35" s="329">
        <f t="shared" si="2"/>
        <v>0</v>
      </c>
      <c r="N35" s="328"/>
      <c r="O35" s="329">
        <f t="shared" si="3"/>
        <v>0</v>
      </c>
      <c r="P35" s="328"/>
      <c r="Q35" s="329">
        <f t="shared" si="4"/>
        <v>0</v>
      </c>
      <c r="R35" s="328"/>
      <c r="S35" s="329">
        <f t="shared" si="5"/>
        <v>0</v>
      </c>
      <c r="T35" s="331">
        <f t="shared" si="6"/>
        <v>0</v>
      </c>
      <c r="U35" s="334">
        <f t="shared" si="7"/>
        <v>0</v>
      </c>
      <c r="V35" s="109"/>
    </row>
    <row r="36" spans="2:22" s="99" customFormat="1" ht="15" x14ac:dyDescent="0.25">
      <c r="B36" s="109"/>
      <c r="C36" s="194" t="s">
        <v>51</v>
      </c>
      <c r="D36" s="140" t="s">
        <v>25</v>
      </c>
      <c r="E36" s="424" t="str">
        <f>IFERROR(VLOOKUP($D36,'START - AWARD DETAILS'!$C$21:$G$40,2,0),"")</f>
        <v/>
      </c>
      <c r="F36" s="424" t="str">
        <f>IFERROR(VLOOKUP($D36,'START - AWARD DETAILS'!$C$21:$G$40,3,0),"")</f>
        <v/>
      </c>
      <c r="G36" s="560" t="str">
        <f>IFERROR(VLOOKUP($D36,'START - AWARD DETAILS'!$C$21:$G$40,4,0),"")</f>
        <v/>
      </c>
      <c r="H36" s="425" t="str">
        <f>IFERROR(VLOOKUP($D36,'START - AWARD DETAILS'!$C$21:$G$40,5,0),"")</f>
        <v/>
      </c>
      <c r="I36" s="327">
        <f t="shared" si="0"/>
        <v>1</v>
      </c>
      <c r="J36" s="328"/>
      <c r="K36" s="329">
        <f t="shared" si="1"/>
        <v>0</v>
      </c>
      <c r="L36" s="328"/>
      <c r="M36" s="329">
        <f t="shared" si="2"/>
        <v>0</v>
      </c>
      <c r="N36" s="328"/>
      <c r="O36" s="329">
        <f t="shared" si="3"/>
        <v>0</v>
      </c>
      <c r="P36" s="328"/>
      <c r="Q36" s="329">
        <f t="shared" si="4"/>
        <v>0</v>
      </c>
      <c r="R36" s="328"/>
      <c r="S36" s="329">
        <f t="shared" si="5"/>
        <v>0</v>
      </c>
      <c r="T36" s="331">
        <f t="shared" si="6"/>
        <v>0</v>
      </c>
      <c r="U36" s="334">
        <f t="shared" si="7"/>
        <v>0</v>
      </c>
      <c r="V36" s="109"/>
    </row>
    <row r="37" spans="2:22" s="107" customFormat="1" ht="15" outlineLevel="1" x14ac:dyDescent="0.25">
      <c r="B37" s="64"/>
      <c r="C37" s="194" t="s">
        <v>51</v>
      </c>
      <c r="D37" s="140" t="s">
        <v>25</v>
      </c>
      <c r="E37" s="424" t="str">
        <f>IFERROR(VLOOKUP($D37,'START - AWARD DETAILS'!$C$21:$G$40,2,0),"")</f>
        <v/>
      </c>
      <c r="F37" s="424" t="str">
        <f>IFERROR(VLOOKUP($D37,'START - AWARD DETAILS'!$C$21:$G$40,3,0),"")</f>
        <v/>
      </c>
      <c r="G37" s="560" t="str">
        <f>IFERROR(VLOOKUP($D37,'START - AWARD DETAILS'!$C$21:$G$40,4,0),"")</f>
        <v/>
      </c>
      <c r="H37" s="425" t="str">
        <f>IFERROR(VLOOKUP($D37,'START - AWARD DETAILS'!$C$21:$G$40,5,0),"")</f>
        <v/>
      </c>
      <c r="I37" s="335">
        <f>IF(E37="HEI",'START - AWARD DETAILS'!$G$12,'START - AWARD DETAILS'!$G$13)</f>
        <v>1</v>
      </c>
      <c r="J37" s="328"/>
      <c r="K37" s="329">
        <f t="shared" si="1"/>
        <v>0</v>
      </c>
      <c r="L37" s="328"/>
      <c r="M37" s="329">
        <f t="shared" si="2"/>
        <v>0</v>
      </c>
      <c r="N37" s="328"/>
      <c r="O37" s="329">
        <f t="shared" si="3"/>
        <v>0</v>
      </c>
      <c r="P37" s="328"/>
      <c r="Q37" s="329">
        <f t="shared" si="4"/>
        <v>0</v>
      </c>
      <c r="R37" s="328"/>
      <c r="S37" s="329">
        <f t="shared" si="5"/>
        <v>0</v>
      </c>
      <c r="T37" s="331">
        <f t="shared" si="6"/>
        <v>0</v>
      </c>
      <c r="U37" s="334">
        <f t="shared" si="7"/>
        <v>0</v>
      </c>
      <c r="V37" s="64"/>
    </row>
    <row r="38" spans="2:22" s="107" customFormat="1" ht="15" outlineLevel="1" x14ac:dyDescent="0.25">
      <c r="B38" s="64"/>
      <c r="C38" s="194" t="s">
        <v>51</v>
      </c>
      <c r="D38" s="140" t="s">
        <v>25</v>
      </c>
      <c r="E38" s="424" t="str">
        <f>IFERROR(VLOOKUP($D38,'START - AWARD DETAILS'!$C$21:$G$40,2,0),"")</f>
        <v/>
      </c>
      <c r="F38" s="424" t="str">
        <f>IFERROR(VLOOKUP($D38,'START - AWARD DETAILS'!$C$21:$G$40,3,0),"")</f>
        <v/>
      </c>
      <c r="G38" s="560" t="str">
        <f>IFERROR(VLOOKUP($D38,'START - AWARD DETAILS'!$C$21:$G$40,4,0),"")</f>
        <v/>
      </c>
      <c r="H38" s="425" t="str">
        <f>IFERROR(VLOOKUP($D38,'START - AWARD DETAILS'!$C$21:$G$40,5,0),"")</f>
        <v/>
      </c>
      <c r="I38" s="335">
        <f>IF(E38="HEI",'START - AWARD DETAILS'!$G$12,'START - AWARD DETAILS'!$G$13)</f>
        <v>1</v>
      </c>
      <c r="J38" s="328"/>
      <c r="K38" s="329">
        <f t="shared" si="1"/>
        <v>0</v>
      </c>
      <c r="L38" s="328"/>
      <c r="M38" s="329">
        <f t="shared" si="2"/>
        <v>0</v>
      </c>
      <c r="N38" s="328"/>
      <c r="O38" s="329">
        <f t="shared" si="3"/>
        <v>0</v>
      </c>
      <c r="P38" s="328"/>
      <c r="Q38" s="329">
        <f t="shared" si="4"/>
        <v>0</v>
      </c>
      <c r="R38" s="328"/>
      <c r="S38" s="329">
        <f t="shared" si="5"/>
        <v>0</v>
      </c>
      <c r="T38" s="331">
        <f t="shared" si="6"/>
        <v>0</v>
      </c>
      <c r="U38" s="334">
        <f t="shared" si="7"/>
        <v>0</v>
      </c>
      <c r="V38" s="64"/>
    </row>
    <row r="39" spans="2:22" s="107" customFormat="1" ht="15" outlineLevel="1" x14ac:dyDescent="0.25">
      <c r="B39" s="64"/>
      <c r="C39" s="194" t="s">
        <v>51</v>
      </c>
      <c r="D39" s="140" t="s">
        <v>25</v>
      </c>
      <c r="E39" s="424" t="str">
        <f>IFERROR(VLOOKUP($D39,'START - AWARD DETAILS'!$C$21:$G$40,2,0),"")</f>
        <v/>
      </c>
      <c r="F39" s="424" t="str">
        <f>IFERROR(VLOOKUP($D39,'START - AWARD DETAILS'!$C$21:$G$40,3,0),"")</f>
        <v/>
      </c>
      <c r="G39" s="560" t="str">
        <f>IFERROR(VLOOKUP($D39,'START - AWARD DETAILS'!$C$21:$G$40,4,0),"")</f>
        <v/>
      </c>
      <c r="H39" s="425" t="str">
        <f>IFERROR(VLOOKUP($D39,'START - AWARD DETAILS'!$C$21:$G$40,5,0),"")</f>
        <v/>
      </c>
      <c r="I39" s="335">
        <f>IF(E39="HEI",'START - AWARD DETAILS'!$G$12,'START - AWARD DETAILS'!$G$13)</f>
        <v>1</v>
      </c>
      <c r="J39" s="328"/>
      <c r="K39" s="329">
        <f t="shared" si="1"/>
        <v>0</v>
      </c>
      <c r="L39" s="328"/>
      <c r="M39" s="329">
        <f t="shared" si="2"/>
        <v>0</v>
      </c>
      <c r="N39" s="328"/>
      <c r="O39" s="329">
        <f t="shared" si="3"/>
        <v>0</v>
      </c>
      <c r="P39" s="328"/>
      <c r="Q39" s="329">
        <f t="shared" si="4"/>
        <v>0</v>
      </c>
      <c r="R39" s="328"/>
      <c r="S39" s="329">
        <f t="shared" si="5"/>
        <v>0</v>
      </c>
      <c r="T39" s="331">
        <f t="shared" si="6"/>
        <v>0</v>
      </c>
      <c r="U39" s="334">
        <f t="shared" si="7"/>
        <v>0</v>
      </c>
      <c r="V39" s="64"/>
    </row>
    <row r="40" spans="2:22" s="107" customFormat="1" ht="15" outlineLevel="1" x14ac:dyDescent="0.25">
      <c r="B40" s="64"/>
      <c r="C40" s="194" t="s">
        <v>51</v>
      </c>
      <c r="D40" s="140" t="s">
        <v>25</v>
      </c>
      <c r="E40" s="424" t="str">
        <f>IFERROR(VLOOKUP($D40,'START - AWARD DETAILS'!$C$21:$G$40,2,0),"")</f>
        <v/>
      </c>
      <c r="F40" s="424" t="str">
        <f>IFERROR(VLOOKUP($D40,'START - AWARD DETAILS'!$C$21:$G$40,3,0),"")</f>
        <v/>
      </c>
      <c r="G40" s="560" t="str">
        <f>IFERROR(VLOOKUP($D40,'START - AWARD DETAILS'!$C$21:$G$40,4,0),"")</f>
        <v/>
      </c>
      <c r="H40" s="425" t="str">
        <f>IFERROR(VLOOKUP($D40,'START - AWARD DETAILS'!$C$21:$G$40,5,0),"")</f>
        <v/>
      </c>
      <c r="I40" s="335">
        <f>IF(E40="HEI",'START - AWARD DETAILS'!$G$12,'START - AWARD DETAILS'!$G$13)</f>
        <v>1</v>
      </c>
      <c r="J40" s="328"/>
      <c r="K40" s="329">
        <f t="shared" si="1"/>
        <v>0</v>
      </c>
      <c r="L40" s="328"/>
      <c r="M40" s="329">
        <f t="shared" si="2"/>
        <v>0</v>
      </c>
      <c r="N40" s="328"/>
      <c r="O40" s="329">
        <f t="shared" si="3"/>
        <v>0</v>
      </c>
      <c r="P40" s="328"/>
      <c r="Q40" s="329">
        <f t="shared" si="4"/>
        <v>0</v>
      </c>
      <c r="R40" s="328"/>
      <c r="S40" s="329">
        <f t="shared" si="5"/>
        <v>0</v>
      </c>
      <c r="T40" s="331">
        <f t="shared" si="6"/>
        <v>0</v>
      </c>
      <c r="U40" s="334">
        <f t="shared" si="7"/>
        <v>0</v>
      </c>
      <c r="V40" s="64"/>
    </row>
    <row r="41" spans="2:22" s="107" customFormat="1" ht="15" outlineLevel="1" x14ac:dyDescent="0.25">
      <c r="B41" s="64"/>
      <c r="C41" s="194" t="s">
        <v>51</v>
      </c>
      <c r="D41" s="140" t="s">
        <v>25</v>
      </c>
      <c r="E41" s="424" t="str">
        <f>IFERROR(VLOOKUP($D41,'START - AWARD DETAILS'!$C$21:$G$40,2,0),"")</f>
        <v/>
      </c>
      <c r="F41" s="424" t="str">
        <f>IFERROR(VLOOKUP($D41,'START - AWARD DETAILS'!$C$21:$G$40,3,0),"")</f>
        <v/>
      </c>
      <c r="G41" s="560" t="str">
        <f>IFERROR(VLOOKUP($D41,'START - AWARD DETAILS'!$C$21:$G$40,4,0),"")</f>
        <v/>
      </c>
      <c r="H41" s="425" t="str">
        <f>IFERROR(VLOOKUP($D41,'START - AWARD DETAILS'!$C$21:$G$40,5,0),"")</f>
        <v/>
      </c>
      <c r="I41" s="335">
        <f>IF(E41="HEI",'START - AWARD DETAILS'!$G$12,'START - AWARD DETAILS'!$G$13)</f>
        <v>1</v>
      </c>
      <c r="J41" s="328"/>
      <c r="K41" s="329">
        <f t="shared" si="1"/>
        <v>0</v>
      </c>
      <c r="L41" s="328"/>
      <c r="M41" s="329">
        <f t="shared" si="2"/>
        <v>0</v>
      </c>
      <c r="N41" s="328"/>
      <c r="O41" s="329">
        <f t="shared" si="3"/>
        <v>0</v>
      </c>
      <c r="P41" s="328"/>
      <c r="Q41" s="329">
        <f t="shared" si="4"/>
        <v>0</v>
      </c>
      <c r="R41" s="328"/>
      <c r="S41" s="329">
        <f t="shared" si="5"/>
        <v>0</v>
      </c>
      <c r="T41" s="331">
        <f t="shared" si="6"/>
        <v>0</v>
      </c>
      <c r="U41" s="334">
        <f t="shared" si="7"/>
        <v>0</v>
      </c>
      <c r="V41" s="64"/>
    </row>
    <row r="42" spans="2:22" s="107" customFormat="1" ht="15" outlineLevel="1" x14ac:dyDescent="0.25">
      <c r="B42" s="64"/>
      <c r="C42" s="194" t="s">
        <v>51</v>
      </c>
      <c r="D42" s="140" t="s">
        <v>25</v>
      </c>
      <c r="E42" s="424" t="str">
        <f>IFERROR(VLOOKUP($D42,'START - AWARD DETAILS'!$C$21:$G$40,2,0),"")</f>
        <v/>
      </c>
      <c r="F42" s="424" t="str">
        <f>IFERROR(VLOOKUP($D42,'START - AWARD DETAILS'!$C$21:$G$40,3,0),"")</f>
        <v/>
      </c>
      <c r="G42" s="560" t="str">
        <f>IFERROR(VLOOKUP($D42,'START - AWARD DETAILS'!$C$21:$G$40,4,0),"")</f>
        <v/>
      </c>
      <c r="H42" s="425" t="str">
        <f>IFERROR(VLOOKUP($D42,'START - AWARD DETAILS'!$C$21:$G$40,5,0),"")</f>
        <v/>
      </c>
      <c r="I42" s="335">
        <f>IF(E42="HEI",'START - AWARD DETAILS'!$G$12,'START - AWARD DETAILS'!$G$13)</f>
        <v>1</v>
      </c>
      <c r="J42" s="328"/>
      <c r="K42" s="329">
        <f t="shared" si="1"/>
        <v>0</v>
      </c>
      <c r="L42" s="328"/>
      <c r="M42" s="329">
        <f t="shared" si="2"/>
        <v>0</v>
      </c>
      <c r="N42" s="328"/>
      <c r="O42" s="329">
        <f t="shared" si="3"/>
        <v>0</v>
      </c>
      <c r="P42" s="328"/>
      <c r="Q42" s="329">
        <f t="shared" si="4"/>
        <v>0</v>
      </c>
      <c r="R42" s="328"/>
      <c r="S42" s="329">
        <f t="shared" si="5"/>
        <v>0</v>
      </c>
      <c r="T42" s="331">
        <f t="shared" si="6"/>
        <v>0</v>
      </c>
      <c r="U42" s="334">
        <f t="shared" si="7"/>
        <v>0</v>
      </c>
      <c r="V42" s="64"/>
    </row>
    <row r="43" spans="2:22" s="107" customFormat="1" ht="15" outlineLevel="1" x14ac:dyDescent="0.25">
      <c r="B43" s="64"/>
      <c r="C43" s="194" t="s">
        <v>51</v>
      </c>
      <c r="D43" s="140" t="s">
        <v>25</v>
      </c>
      <c r="E43" s="424" t="str">
        <f>IFERROR(VLOOKUP($D43,'START - AWARD DETAILS'!$C$21:$G$40,2,0),"")</f>
        <v/>
      </c>
      <c r="F43" s="424" t="str">
        <f>IFERROR(VLOOKUP($D43,'START - AWARD DETAILS'!$C$21:$G$40,3,0),"")</f>
        <v/>
      </c>
      <c r="G43" s="560" t="str">
        <f>IFERROR(VLOOKUP($D43,'START - AWARD DETAILS'!$C$21:$G$40,4,0),"")</f>
        <v/>
      </c>
      <c r="H43" s="425" t="str">
        <f>IFERROR(VLOOKUP($D43,'START - AWARD DETAILS'!$C$21:$G$40,5,0),"")</f>
        <v/>
      </c>
      <c r="I43" s="335">
        <f>IF(E43="HEI",'START - AWARD DETAILS'!$G$12,'START - AWARD DETAILS'!$G$13)</f>
        <v>1</v>
      </c>
      <c r="J43" s="328"/>
      <c r="K43" s="329">
        <f t="shared" si="1"/>
        <v>0</v>
      </c>
      <c r="L43" s="328"/>
      <c r="M43" s="329">
        <f t="shared" si="2"/>
        <v>0</v>
      </c>
      <c r="N43" s="328"/>
      <c r="O43" s="329">
        <f t="shared" si="3"/>
        <v>0</v>
      </c>
      <c r="P43" s="328"/>
      <c r="Q43" s="329">
        <f t="shared" si="4"/>
        <v>0</v>
      </c>
      <c r="R43" s="328"/>
      <c r="S43" s="329">
        <f t="shared" si="5"/>
        <v>0</v>
      </c>
      <c r="T43" s="331">
        <f t="shared" si="6"/>
        <v>0</v>
      </c>
      <c r="U43" s="334">
        <f t="shared" si="7"/>
        <v>0</v>
      </c>
      <c r="V43" s="64"/>
    </row>
    <row r="44" spans="2:22" s="107" customFormat="1" ht="15" outlineLevel="1" x14ac:dyDescent="0.25">
      <c r="B44" s="64"/>
      <c r="C44" s="194" t="s">
        <v>51</v>
      </c>
      <c r="D44" s="140" t="s">
        <v>25</v>
      </c>
      <c r="E44" s="424" t="str">
        <f>IFERROR(VLOOKUP($D44,'START - AWARD DETAILS'!$C$21:$G$40,2,0),"")</f>
        <v/>
      </c>
      <c r="F44" s="424" t="str">
        <f>IFERROR(VLOOKUP($D44,'START - AWARD DETAILS'!$C$21:$G$40,3,0),"")</f>
        <v/>
      </c>
      <c r="G44" s="560" t="str">
        <f>IFERROR(VLOOKUP($D44,'START - AWARD DETAILS'!$C$21:$G$40,4,0),"")</f>
        <v/>
      </c>
      <c r="H44" s="425" t="str">
        <f>IFERROR(VLOOKUP($D44,'START - AWARD DETAILS'!$C$21:$G$40,5,0),"")</f>
        <v/>
      </c>
      <c r="I44" s="335">
        <f>IF(E44="HEI",'START - AWARD DETAILS'!$G$12,'START - AWARD DETAILS'!$G$13)</f>
        <v>1</v>
      </c>
      <c r="J44" s="328"/>
      <c r="K44" s="329">
        <f t="shared" si="1"/>
        <v>0</v>
      </c>
      <c r="L44" s="328"/>
      <c r="M44" s="329">
        <f t="shared" si="2"/>
        <v>0</v>
      </c>
      <c r="N44" s="328"/>
      <c r="O44" s="329">
        <f t="shared" si="3"/>
        <v>0</v>
      </c>
      <c r="P44" s="328"/>
      <c r="Q44" s="329">
        <f t="shared" si="4"/>
        <v>0</v>
      </c>
      <c r="R44" s="328"/>
      <c r="S44" s="329">
        <f t="shared" si="5"/>
        <v>0</v>
      </c>
      <c r="T44" s="331">
        <f t="shared" si="6"/>
        <v>0</v>
      </c>
      <c r="U44" s="334">
        <f t="shared" si="7"/>
        <v>0</v>
      </c>
      <c r="V44" s="64"/>
    </row>
    <row r="45" spans="2:22" ht="15" outlineLevel="1" x14ac:dyDescent="0.25">
      <c r="B45" s="36"/>
      <c r="C45" s="194" t="s">
        <v>51</v>
      </c>
      <c r="D45" s="140" t="s">
        <v>25</v>
      </c>
      <c r="E45" s="424" t="str">
        <f>IFERROR(VLOOKUP($D45,'START - AWARD DETAILS'!$C$21:$G$40,2,0),"")</f>
        <v/>
      </c>
      <c r="F45" s="424" t="str">
        <f>IFERROR(VLOOKUP($D45,'START - AWARD DETAILS'!$C$21:$G$40,3,0),"")</f>
        <v/>
      </c>
      <c r="G45" s="560" t="str">
        <f>IFERROR(VLOOKUP($D45,'START - AWARD DETAILS'!$C$21:$G$40,4,0),"")</f>
        <v/>
      </c>
      <c r="H45" s="425" t="str">
        <f>IFERROR(VLOOKUP($D45,'START - AWARD DETAILS'!$C$21:$G$40,5,0),"")</f>
        <v/>
      </c>
      <c r="I45" s="335">
        <f>IF(E45="HEI",'START - AWARD DETAILS'!$G$12,'START - AWARD DETAILS'!$G$13)</f>
        <v>1</v>
      </c>
      <c r="J45" s="328"/>
      <c r="K45" s="329">
        <f t="shared" si="1"/>
        <v>0</v>
      </c>
      <c r="L45" s="328"/>
      <c r="M45" s="329">
        <f t="shared" si="2"/>
        <v>0</v>
      </c>
      <c r="N45" s="328"/>
      <c r="O45" s="329">
        <f t="shared" si="3"/>
        <v>0</v>
      </c>
      <c r="P45" s="328"/>
      <c r="Q45" s="329">
        <f t="shared" si="4"/>
        <v>0</v>
      </c>
      <c r="R45" s="328"/>
      <c r="S45" s="329">
        <f t="shared" si="5"/>
        <v>0</v>
      </c>
      <c r="T45" s="331">
        <f t="shared" si="6"/>
        <v>0</v>
      </c>
      <c r="U45" s="334">
        <f t="shared" si="7"/>
        <v>0</v>
      </c>
      <c r="V45" s="64"/>
    </row>
    <row r="46" spans="2:22" ht="15" outlineLevel="1" x14ac:dyDescent="0.25">
      <c r="B46" s="36"/>
      <c r="C46" s="194" t="s">
        <v>51</v>
      </c>
      <c r="D46" s="140" t="s">
        <v>25</v>
      </c>
      <c r="E46" s="424" t="str">
        <f>IFERROR(VLOOKUP($D46,'START - AWARD DETAILS'!$C$21:$G$40,2,0),"")</f>
        <v/>
      </c>
      <c r="F46" s="424" t="str">
        <f>IFERROR(VLOOKUP($D46,'START - AWARD DETAILS'!$C$21:$G$40,3,0),"")</f>
        <v/>
      </c>
      <c r="G46" s="560" t="str">
        <f>IFERROR(VLOOKUP($D46,'START - AWARD DETAILS'!$C$21:$G$40,4,0),"")</f>
        <v/>
      </c>
      <c r="H46" s="425" t="str">
        <f>IFERROR(VLOOKUP($D46,'START - AWARD DETAILS'!$C$21:$G$40,5,0),"")</f>
        <v/>
      </c>
      <c r="I46" s="335">
        <f>IF(E46="HEI",'START - AWARD DETAILS'!$G$12,'START - AWARD DETAILS'!$G$13)</f>
        <v>1</v>
      </c>
      <c r="J46" s="328"/>
      <c r="K46" s="329">
        <f t="shared" si="1"/>
        <v>0</v>
      </c>
      <c r="L46" s="328"/>
      <c r="M46" s="329">
        <f t="shared" si="2"/>
        <v>0</v>
      </c>
      <c r="N46" s="328"/>
      <c r="O46" s="329">
        <f t="shared" si="3"/>
        <v>0</v>
      </c>
      <c r="P46" s="328"/>
      <c r="Q46" s="329">
        <f t="shared" si="4"/>
        <v>0</v>
      </c>
      <c r="R46" s="328"/>
      <c r="S46" s="329">
        <f t="shared" si="5"/>
        <v>0</v>
      </c>
      <c r="T46" s="331">
        <f t="shared" si="6"/>
        <v>0</v>
      </c>
      <c r="U46" s="334">
        <f t="shared" si="7"/>
        <v>0</v>
      </c>
      <c r="V46" s="64"/>
    </row>
    <row r="47" spans="2:22" ht="15" outlineLevel="1" x14ac:dyDescent="0.25">
      <c r="B47" s="36"/>
      <c r="C47" s="194" t="s">
        <v>51</v>
      </c>
      <c r="D47" s="140" t="s">
        <v>25</v>
      </c>
      <c r="E47" s="424" t="str">
        <f>IFERROR(VLOOKUP($D47,'START - AWARD DETAILS'!$C$21:$G$40,2,0),"")</f>
        <v/>
      </c>
      <c r="F47" s="424" t="str">
        <f>IFERROR(VLOOKUP($D47,'START - AWARD DETAILS'!$C$21:$G$40,3,0),"")</f>
        <v/>
      </c>
      <c r="G47" s="560" t="str">
        <f>IFERROR(VLOOKUP($D47,'START - AWARD DETAILS'!$C$21:$G$40,4,0),"")</f>
        <v/>
      </c>
      <c r="H47" s="425" t="str">
        <f>IFERROR(VLOOKUP($D47,'START - AWARD DETAILS'!$C$21:$G$40,5,0),"")</f>
        <v/>
      </c>
      <c r="I47" s="335">
        <f>IF(E47="HEI",'START - AWARD DETAILS'!$G$12,'START - AWARD DETAILS'!$G$13)</f>
        <v>1</v>
      </c>
      <c r="J47" s="328"/>
      <c r="K47" s="329">
        <f t="shared" si="1"/>
        <v>0</v>
      </c>
      <c r="L47" s="328"/>
      <c r="M47" s="329">
        <f t="shared" si="2"/>
        <v>0</v>
      </c>
      <c r="N47" s="328"/>
      <c r="O47" s="329">
        <f t="shared" si="3"/>
        <v>0</v>
      </c>
      <c r="P47" s="328"/>
      <c r="Q47" s="329">
        <f t="shared" si="4"/>
        <v>0</v>
      </c>
      <c r="R47" s="328"/>
      <c r="S47" s="329">
        <f t="shared" si="5"/>
        <v>0</v>
      </c>
      <c r="T47" s="331">
        <f t="shared" si="6"/>
        <v>0</v>
      </c>
      <c r="U47" s="334">
        <f t="shared" si="7"/>
        <v>0</v>
      </c>
      <c r="V47" s="64"/>
    </row>
    <row r="48" spans="2:22" ht="15" outlineLevel="1" x14ac:dyDescent="0.25">
      <c r="B48" s="36"/>
      <c r="C48" s="194" t="s">
        <v>51</v>
      </c>
      <c r="D48" s="140" t="s">
        <v>25</v>
      </c>
      <c r="E48" s="424" t="str">
        <f>IFERROR(VLOOKUP($D48,'START - AWARD DETAILS'!$C$21:$G$40,2,0),"")</f>
        <v/>
      </c>
      <c r="F48" s="424" t="str">
        <f>IFERROR(VLOOKUP($D48,'START - AWARD DETAILS'!$C$21:$G$40,3,0),"")</f>
        <v/>
      </c>
      <c r="G48" s="560" t="str">
        <f>IFERROR(VLOOKUP($D48,'START - AWARD DETAILS'!$C$21:$G$40,4,0),"")</f>
        <v/>
      </c>
      <c r="H48" s="425" t="str">
        <f>IFERROR(VLOOKUP($D48,'START - AWARD DETAILS'!$C$21:$G$40,5,0),"")</f>
        <v/>
      </c>
      <c r="I48" s="335">
        <f>IF(E48="HEI",'START - AWARD DETAILS'!$G$12,'START - AWARD DETAILS'!$G$13)</f>
        <v>1</v>
      </c>
      <c r="J48" s="328"/>
      <c r="K48" s="329">
        <f t="shared" si="1"/>
        <v>0</v>
      </c>
      <c r="L48" s="328"/>
      <c r="M48" s="329">
        <f t="shared" si="2"/>
        <v>0</v>
      </c>
      <c r="N48" s="328"/>
      <c r="O48" s="329">
        <f t="shared" si="3"/>
        <v>0</v>
      </c>
      <c r="P48" s="328"/>
      <c r="Q48" s="329">
        <f t="shared" si="4"/>
        <v>0</v>
      </c>
      <c r="R48" s="328"/>
      <c r="S48" s="329">
        <f t="shared" si="5"/>
        <v>0</v>
      </c>
      <c r="T48" s="331">
        <f t="shared" si="6"/>
        <v>0</v>
      </c>
      <c r="U48" s="334">
        <f t="shared" si="7"/>
        <v>0</v>
      </c>
      <c r="V48" s="64"/>
    </row>
    <row r="49" spans="2:22" ht="15" outlineLevel="1" x14ac:dyDescent="0.25">
      <c r="B49" s="36"/>
      <c r="C49" s="194" t="s">
        <v>51</v>
      </c>
      <c r="D49" s="140" t="s">
        <v>25</v>
      </c>
      <c r="E49" s="424" t="str">
        <f>IFERROR(VLOOKUP($D49,'START - AWARD DETAILS'!$C$21:$G$40,2,0),"")</f>
        <v/>
      </c>
      <c r="F49" s="424" t="str">
        <f>IFERROR(VLOOKUP($D49,'START - AWARD DETAILS'!$C$21:$G$40,3,0),"")</f>
        <v/>
      </c>
      <c r="G49" s="560" t="str">
        <f>IFERROR(VLOOKUP($D49,'START - AWARD DETAILS'!$C$21:$G$40,4,0),"")</f>
        <v/>
      </c>
      <c r="H49" s="425" t="str">
        <f>IFERROR(VLOOKUP($D49,'START - AWARD DETAILS'!$C$21:$G$40,5,0),"")</f>
        <v/>
      </c>
      <c r="I49" s="335">
        <f>IF(E49="HEI",'START - AWARD DETAILS'!$G$12,'START - AWARD DETAILS'!$G$13)</f>
        <v>1</v>
      </c>
      <c r="J49" s="328"/>
      <c r="K49" s="329">
        <f t="shared" si="1"/>
        <v>0</v>
      </c>
      <c r="L49" s="328"/>
      <c r="M49" s="329">
        <f t="shared" si="2"/>
        <v>0</v>
      </c>
      <c r="N49" s="328"/>
      <c r="O49" s="329">
        <f t="shared" si="3"/>
        <v>0</v>
      </c>
      <c r="P49" s="328"/>
      <c r="Q49" s="329">
        <f t="shared" si="4"/>
        <v>0</v>
      </c>
      <c r="R49" s="328"/>
      <c r="S49" s="329">
        <f t="shared" si="5"/>
        <v>0</v>
      </c>
      <c r="T49" s="331">
        <f t="shared" si="6"/>
        <v>0</v>
      </c>
      <c r="U49" s="334">
        <f t="shared" si="7"/>
        <v>0</v>
      </c>
      <c r="V49" s="64"/>
    </row>
    <row r="50" spans="2:22" ht="15" outlineLevel="1" x14ac:dyDescent="0.25">
      <c r="B50" s="36"/>
      <c r="C50" s="194" t="s">
        <v>51</v>
      </c>
      <c r="D50" s="140" t="s">
        <v>25</v>
      </c>
      <c r="E50" s="424" t="str">
        <f>IFERROR(VLOOKUP($D50,'START - AWARD DETAILS'!$C$21:$G$40,2,0),"")</f>
        <v/>
      </c>
      <c r="F50" s="424" t="str">
        <f>IFERROR(VLOOKUP($D50,'START - AWARD DETAILS'!$C$21:$G$40,3,0),"")</f>
        <v/>
      </c>
      <c r="G50" s="560" t="str">
        <f>IFERROR(VLOOKUP($D50,'START - AWARD DETAILS'!$C$21:$G$40,4,0),"")</f>
        <v/>
      </c>
      <c r="H50" s="425" t="str">
        <f>IFERROR(VLOOKUP($D50,'START - AWARD DETAILS'!$C$21:$G$40,5,0),"")</f>
        <v/>
      </c>
      <c r="I50" s="335">
        <f>IF(E50="HEI",'START - AWARD DETAILS'!$G$12,'START - AWARD DETAILS'!$G$13)</f>
        <v>1</v>
      </c>
      <c r="J50" s="328"/>
      <c r="K50" s="329">
        <f t="shared" si="1"/>
        <v>0</v>
      </c>
      <c r="L50" s="328"/>
      <c r="M50" s="329">
        <f t="shared" si="2"/>
        <v>0</v>
      </c>
      <c r="N50" s="328"/>
      <c r="O50" s="329">
        <f t="shared" si="3"/>
        <v>0</v>
      </c>
      <c r="P50" s="328"/>
      <c r="Q50" s="329">
        <f t="shared" si="4"/>
        <v>0</v>
      </c>
      <c r="R50" s="328"/>
      <c r="S50" s="329">
        <f t="shared" si="5"/>
        <v>0</v>
      </c>
      <c r="T50" s="331">
        <f t="shared" si="6"/>
        <v>0</v>
      </c>
      <c r="U50" s="334">
        <f t="shared" si="7"/>
        <v>0</v>
      </c>
      <c r="V50" s="64"/>
    </row>
    <row r="51" spans="2:22" ht="15" outlineLevel="1" x14ac:dyDescent="0.25">
      <c r="B51" s="36"/>
      <c r="C51" s="194" t="s">
        <v>51</v>
      </c>
      <c r="D51" s="140" t="s">
        <v>25</v>
      </c>
      <c r="E51" s="424" t="str">
        <f>IFERROR(VLOOKUP($D51,'START - AWARD DETAILS'!$C$21:$G$40,2,0),"")</f>
        <v/>
      </c>
      <c r="F51" s="424" t="str">
        <f>IFERROR(VLOOKUP($D51,'START - AWARD DETAILS'!$C$21:$G$40,3,0),"")</f>
        <v/>
      </c>
      <c r="G51" s="560" t="str">
        <f>IFERROR(VLOOKUP($D51,'START - AWARD DETAILS'!$C$21:$G$40,4,0),"")</f>
        <v/>
      </c>
      <c r="H51" s="425" t="str">
        <f>IFERROR(VLOOKUP($D51,'START - AWARD DETAILS'!$C$21:$G$40,5,0),"")</f>
        <v/>
      </c>
      <c r="I51" s="335">
        <f>IF(E51="HEI",'START - AWARD DETAILS'!$G$12,'START - AWARD DETAILS'!$G$13)</f>
        <v>1</v>
      </c>
      <c r="J51" s="328"/>
      <c r="K51" s="329">
        <f t="shared" si="1"/>
        <v>0</v>
      </c>
      <c r="L51" s="328"/>
      <c r="M51" s="329">
        <f t="shared" si="2"/>
        <v>0</v>
      </c>
      <c r="N51" s="328"/>
      <c r="O51" s="329">
        <f t="shared" si="3"/>
        <v>0</v>
      </c>
      <c r="P51" s="328"/>
      <c r="Q51" s="329">
        <f t="shared" si="4"/>
        <v>0</v>
      </c>
      <c r="R51" s="328"/>
      <c r="S51" s="329">
        <f t="shared" si="5"/>
        <v>0</v>
      </c>
      <c r="T51" s="331">
        <f t="shared" si="6"/>
        <v>0</v>
      </c>
      <c r="U51" s="334">
        <f t="shared" si="7"/>
        <v>0</v>
      </c>
      <c r="V51" s="64"/>
    </row>
    <row r="52" spans="2:22" ht="15" outlineLevel="1" x14ac:dyDescent="0.25">
      <c r="B52" s="36"/>
      <c r="C52" s="194" t="s">
        <v>51</v>
      </c>
      <c r="D52" s="140" t="s">
        <v>25</v>
      </c>
      <c r="E52" s="424" t="str">
        <f>IFERROR(VLOOKUP($D52,'START - AWARD DETAILS'!$C$21:$G$40,2,0),"")</f>
        <v/>
      </c>
      <c r="F52" s="424" t="str">
        <f>IFERROR(VLOOKUP($D52,'START - AWARD DETAILS'!$C$21:$G$40,3,0),"")</f>
        <v/>
      </c>
      <c r="G52" s="560" t="str">
        <f>IFERROR(VLOOKUP($D52,'START - AWARD DETAILS'!$C$21:$G$40,4,0),"")</f>
        <v/>
      </c>
      <c r="H52" s="425" t="str">
        <f>IFERROR(VLOOKUP($D52,'START - AWARD DETAILS'!$C$21:$G$40,5,0),"")</f>
        <v/>
      </c>
      <c r="I52" s="335">
        <f>IF(E52="HEI",'START - AWARD DETAILS'!$G$12,'START - AWARD DETAILS'!$G$13)</f>
        <v>1</v>
      </c>
      <c r="J52" s="328"/>
      <c r="K52" s="329">
        <f t="shared" si="1"/>
        <v>0</v>
      </c>
      <c r="L52" s="328"/>
      <c r="M52" s="329">
        <f t="shared" si="2"/>
        <v>0</v>
      </c>
      <c r="N52" s="328"/>
      <c r="O52" s="329">
        <f t="shared" si="3"/>
        <v>0</v>
      </c>
      <c r="P52" s="328"/>
      <c r="Q52" s="329">
        <f t="shared" si="4"/>
        <v>0</v>
      </c>
      <c r="R52" s="328"/>
      <c r="S52" s="329">
        <f t="shared" si="5"/>
        <v>0</v>
      </c>
      <c r="T52" s="331">
        <f t="shared" si="6"/>
        <v>0</v>
      </c>
      <c r="U52" s="334">
        <f t="shared" si="7"/>
        <v>0</v>
      </c>
      <c r="V52" s="64"/>
    </row>
    <row r="53" spans="2:22" ht="15" outlineLevel="1" x14ac:dyDescent="0.25">
      <c r="B53" s="36"/>
      <c r="C53" s="194" t="s">
        <v>51</v>
      </c>
      <c r="D53" s="140" t="s">
        <v>25</v>
      </c>
      <c r="E53" s="424" t="str">
        <f>IFERROR(VLOOKUP($D53,'START - AWARD DETAILS'!$C$21:$G$40,2,0),"")</f>
        <v/>
      </c>
      <c r="F53" s="424" t="str">
        <f>IFERROR(VLOOKUP($D53,'START - AWARD DETAILS'!$C$21:$G$40,3,0),"")</f>
        <v/>
      </c>
      <c r="G53" s="560" t="str">
        <f>IFERROR(VLOOKUP($D53,'START - AWARD DETAILS'!$C$21:$G$40,4,0),"")</f>
        <v/>
      </c>
      <c r="H53" s="425" t="str">
        <f>IFERROR(VLOOKUP($D53,'START - AWARD DETAILS'!$C$21:$G$40,5,0),"")</f>
        <v/>
      </c>
      <c r="I53" s="335">
        <f>IF(E53="HEI",'START - AWARD DETAILS'!$G$12,'START - AWARD DETAILS'!$G$13)</f>
        <v>1</v>
      </c>
      <c r="J53" s="328"/>
      <c r="K53" s="329">
        <f t="shared" si="1"/>
        <v>0</v>
      </c>
      <c r="L53" s="328"/>
      <c r="M53" s="329">
        <f t="shared" si="2"/>
        <v>0</v>
      </c>
      <c r="N53" s="328"/>
      <c r="O53" s="329">
        <f t="shared" si="3"/>
        <v>0</v>
      </c>
      <c r="P53" s="328"/>
      <c r="Q53" s="329">
        <f t="shared" si="4"/>
        <v>0</v>
      </c>
      <c r="R53" s="328"/>
      <c r="S53" s="329">
        <f t="shared" si="5"/>
        <v>0</v>
      </c>
      <c r="T53" s="331">
        <f t="shared" si="6"/>
        <v>0</v>
      </c>
      <c r="U53" s="334">
        <f t="shared" si="7"/>
        <v>0</v>
      </c>
      <c r="V53" s="64"/>
    </row>
    <row r="54" spans="2:22" ht="15" outlineLevel="1" x14ac:dyDescent="0.25">
      <c r="B54" s="36"/>
      <c r="C54" s="194" t="s">
        <v>51</v>
      </c>
      <c r="D54" s="140" t="s">
        <v>25</v>
      </c>
      <c r="E54" s="424" t="str">
        <f>IFERROR(VLOOKUP($D54,'START - AWARD DETAILS'!$C$21:$G$40,2,0),"")</f>
        <v/>
      </c>
      <c r="F54" s="424" t="str">
        <f>IFERROR(VLOOKUP($D54,'START - AWARD DETAILS'!$C$21:$G$40,3,0),"")</f>
        <v/>
      </c>
      <c r="G54" s="560" t="str">
        <f>IFERROR(VLOOKUP($D54,'START - AWARD DETAILS'!$C$21:$G$40,4,0),"")</f>
        <v/>
      </c>
      <c r="H54" s="425" t="str">
        <f>IFERROR(VLOOKUP($D54,'START - AWARD DETAILS'!$C$21:$G$40,5,0),"")</f>
        <v/>
      </c>
      <c r="I54" s="335">
        <f>IF(E54="HEI",'START - AWARD DETAILS'!$G$12,'START - AWARD DETAILS'!$G$13)</f>
        <v>1</v>
      </c>
      <c r="J54" s="328"/>
      <c r="K54" s="329">
        <f t="shared" si="1"/>
        <v>0</v>
      </c>
      <c r="L54" s="328"/>
      <c r="M54" s="329">
        <f t="shared" si="2"/>
        <v>0</v>
      </c>
      <c r="N54" s="328"/>
      <c r="O54" s="329">
        <f t="shared" si="3"/>
        <v>0</v>
      </c>
      <c r="P54" s="328"/>
      <c r="Q54" s="329">
        <f t="shared" si="4"/>
        <v>0</v>
      </c>
      <c r="R54" s="328"/>
      <c r="S54" s="329">
        <f t="shared" si="5"/>
        <v>0</v>
      </c>
      <c r="T54" s="331">
        <f t="shared" si="6"/>
        <v>0</v>
      </c>
      <c r="U54" s="334">
        <f t="shared" si="7"/>
        <v>0</v>
      </c>
      <c r="V54" s="64"/>
    </row>
    <row r="55" spans="2:22" ht="15" outlineLevel="1" x14ac:dyDescent="0.25">
      <c r="B55" s="36"/>
      <c r="C55" s="194" t="s">
        <v>51</v>
      </c>
      <c r="D55" s="140" t="s">
        <v>25</v>
      </c>
      <c r="E55" s="424" t="str">
        <f>IFERROR(VLOOKUP($D55,'START - AWARD DETAILS'!$C$21:$G$40,2,0),"")</f>
        <v/>
      </c>
      <c r="F55" s="424" t="str">
        <f>IFERROR(VLOOKUP($D55,'START - AWARD DETAILS'!$C$21:$G$40,3,0),"")</f>
        <v/>
      </c>
      <c r="G55" s="560" t="str">
        <f>IFERROR(VLOOKUP($D55,'START - AWARD DETAILS'!$C$21:$G$40,4,0),"")</f>
        <v/>
      </c>
      <c r="H55" s="425" t="str">
        <f>IFERROR(VLOOKUP($D55,'START - AWARD DETAILS'!$C$21:$G$40,5,0),"")</f>
        <v/>
      </c>
      <c r="I55" s="335">
        <f>IF(E55="HEI",'START - AWARD DETAILS'!$G$12,'START - AWARD DETAILS'!$G$13)</f>
        <v>1</v>
      </c>
      <c r="J55" s="328"/>
      <c r="K55" s="329">
        <f t="shared" si="1"/>
        <v>0</v>
      </c>
      <c r="L55" s="328"/>
      <c r="M55" s="329">
        <f t="shared" si="2"/>
        <v>0</v>
      </c>
      <c r="N55" s="328"/>
      <c r="O55" s="329">
        <f t="shared" si="3"/>
        <v>0</v>
      </c>
      <c r="P55" s="328"/>
      <c r="Q55" s="329">
        <f t="shared" si="4"/>
        <v>0</v>
      </c>
      <c r="R55" s="328"/>
      <c r="S55" s="329">
        <f t="shared" si="5"/>
        <v>0</v>
      </c>
      <c r="T55" s="331">
        <f t="shared" si="6"/>
        <v>0</v>
      </c>
      <c r="U55" s="334">
        <f t="shared" si="7"/>
        <v>0</v>
      </c>
      <c r="V55" s="64"/>
    </row>
    <row r="56" spans="2:22" ht="15" outlineLevel="1" x14ac:dyDescent="0.25">
      <c r="B56" s="36"/>
      <c r="C56" s="194" t="s">
        <v>51</v>
      </c>
      <c r="D56" s="140" t="s">
        <v>25</v>
      </c>
      <c r="E56" s="424" t="str">
        <f>IFERROR(VLOOKUP($D56,'START - AWARD DETAILS'!$C$21:$G$40,2,0),"")</f>
        <v/>
      </c>
      <c r="F56" s="424" t="str">
        <f>IFERROR(VLOOKUP($D56,'START - AWARD DETAILS'!$C$21:$G$40,3,0),"")</f>
        <v/>
      </c>
      <c r="G56" s="560" t="str">
        <f>IFERROR(VLOOKUP($D56,'START - AWARD DETAILS'!$C$21:$G$40,4,0),"")</f>
        <v/>
      </c>
      <c r="H56" s="425" t="str">
        <f>IFERROR(VLOOKUP($D56,'START - AWARD DETAILS'!$C$21:$G$40,5,0),"")</f>
        <v/>
      </c>
      <c r="I56" s="335">
        <f>IF(E56="HEI",'START - AWARD DETAILS'!$G$12,'START - AWARD DETAILS'!$G$13)</f>
        <v>1</v>
      </c>
      <c r="J56" s="328"/>
      <c r="K56" s="329">
        <f t="shared" si="1"/>
        <v>0</v>
      </c>
      <c r="L56" s="328"/>
      <c r="M56" s="329">
        <f t="shared" si="2"/>
        <v>0</v>
      </c>
      <c r="N56" s="328"/>
      <c r="O56" s="329">
        <f t="shared" si="3"/>
        <v>0</v>
      </c>
      <c r="P56" s="328"/>
      <c r="Q56" s="329">
        <f t="shared" si="4"/>
        <v>0</v>
      </c>
      <c r="R56" s="328"/>
      <c r="S56" s="329">
        <f t="shared" si="5"/>
        <v>0</v>
      </c>
      <c r="T56" s="331">
        <f t="shared" si="6"/>
        <v>0</v>
      </c>
      <c r="U56" s="334">
        <f t="shared" si="7"/>
        <v>0</v>
      </c>
      <c r="V56" s="64"/>
    </row>
    <row r="57" spans="2:22" ht="15" outlineLevel="1" x14ac:dyDescent="0.25">
      <c r="B57" s="36"/>
      <c r="C57" s="194" t="s">
        <v>51</v>
      </c>
      <c r="D57" s="140" t="s">
        <v>25</v>
      </c>
      <c r="E57" s="424" t="str">
        <f>IFERROR(VLOOKUP($D57,'START - AWARD DETAILS'!$C$21:$G$40,2,0),"")</f>
        <v/>
      </c>
      <c r="F57" s="424" t="str">
        <f>IFERROR(VLOOKUP($D57,'START - AWARD DETAILS'!$C$21:$G$40,3,0),"")</f>
        <v/>
      </c>
      <c r="G57" s="560" t="str">
        <f>IFERROR(VLOOKUP($D57,'START - AWARD DETAILS'!$C$21:$G$40,4,0),"")</f>
        <v/>
      </c>
      <c r="H57" s="425" t="str">
        <f>IFERROR(VLOOKUP($D57,'START - AWARD DETAILS'!$C$21:$G$40,5,0),"")</f>
        <v/>
      </c>
      <c r="I57" s="335">
        <f>IF(E57="HEI",'START - AWARD DETAILS'!$G$12,'START - AWARD DETAILS'!$G$13)</f>
        <v>1</v>
      </c>
      <c r="J57" s="328"/>
      <c r="K57" s="329">
        <f t="shared" si="1"/>
        <v>0</v>
      </c>
      <c r="L57" s="328"/>
      <c r="M57" s="329">
        <f t="shared" si="2"/>
        <v>0</v>
      </c>
      <c r="N57" s="328"/>
      <c r="O57" s="329">
        <f t="shared" si="3"/>
        <v>0</v>
      </c>
      <c r="P57" s="328"/>
      <c r="Q57" s="329">
        <f t="shared" si="4"/>
        <v>0</v>
      </c>
      <c r="R57" s="328"/>
      <c r="S57" s="329">
        <f t="shared" si="5"/>
        <v>0</v>
      </c>
      <c r="T57" s="331">
        <f t="shared" si="6"/>
        <v>0</v>
      </c>
      <c r="U57" s="334">
        <f t="shared" si="7"/>
        <v>0</v>
      </c>
      <c r="V57" s="64"/>
    </row>
    <row r="58" spans="2:22" ht="15" outlineLevel="1" x14ac:dyDescent="0.25">
      <c r="B58" s="36"/>
      <c r="C58" s="194" t="s">
        <v>51</v>
      </c>
      <c r="D58" s="140" t="s">
        <v>25</v>
      </c>
      <c r="E58" s="424" t="str">
        <f>IFERROR(VLOOKUP($D58,'START - AWARD DETAILS'!$C$21:$G$40,2,0),"")</f>
        <v/>
      </c>
      <c r="F58" s="424" t="str">
        <f>IFERROR(VLOOKUP($D58,'START - AWARD DETAILS'!$C$21:$G$40,3,0),"")</f>
        <v/>
      </c>
      <c r="G58" s="560" t="str">
        <f>IFERROR(VLOOKUP($D58,'START - AWARD DETAILS'!$C$21:$G$40,4,0),"")</f>
        <v/>
      </c>
      <c r="H58" s="425" t="str">
        <f>IFERROR(VLOOKUP($D58,'START - AWARD DETAILS'!$C$21:$G$40,5,0),"")</f>
        <v/>
      </c>
      <c r="I58" s="335">
        <f>IF(E58="HEI",'START - AWARD DETAILS'!$G$12,'START - AWARD DETAILS'!$G$13)</f>
        <v>1</v>
      </c>
      <c r="J58" s="328"/>
      <c r="K58" s="329">
        <f t="shared" si="1"/>
        <v>0</v>
      </c>
      <c r="L58" s="328"/>
      <c r="M58" s="329">
        <f t="shared" si="2"/>
        <v>0</v>
      </c>
      <c r="N58" s="328"/>
      <c r="O58" s="329">
        <f t="shared" si="3"/>
        <v>0</v>
      </c>
      <c r="P58" s="328"/>
      <c r="Q58" s="329">
        <f t="shared" si="4"/>
        <v>0</v>
      </c>
      <c r="R58" s="328"/>
      <c r="S58" s="329">
        <f t="shared" si="5"/>
        <v>0</v>
      </c>
      <c r="T58" s="331">
        <f t="shared" si="6"/>
        <v>0</v>
      </c>
      <c r="U58" s="334">
        <f t="shared" si="7"/>
        <v>0</v>
      </c>
      <c r="V58" s="64"/>
    </row>
    <row r="59" spans="2:22" ht="15" outlineLevel="1" x14ac:dyDescent="0.25">
      <c r="B59" s="36"/>
      <c r="C59" s="194" t="s">
        <v>51</v>
      </c>
      <c r="D59" s="140" t="s">
        <v>25</v>
      </c>
      <c r="E59" s="424" t="str">
        <f>IFERROR(VLOOKUP($D59,'START - AWARD DETAILS'!$C$21:$G$40,2,0),"")</f>
        <v/>
      </c>
      <c r="F59" s="424" t="str">
        <f>IFERROR(VLOOKUP($D59,'START - AWARD DETAILS'!$C$21:$G$40,3,0),"")</f>
        <v/>
      </c>
      <c r="G59" s="560" t="str">
        <f>IFERROR(VLOOKUP($D59,'START - AWARD DETAILS'!$C$21:$G$40,4,0),"")</f>
        <v/>
      </c>
      <c r="H59" s="425" t="str">
        <f>IFERROR(VLOOKUP($D59,'START - AWARD DETAILS'!$C$21:$G$40,5,0),"")</f>
        <v/>
      </c>
      <c r="I59" s="335">
        <f>IF(E59="HEI",'START - AWARD DETAILS'!$G$12,'START - AWARD DETAILS'!$G$13)</f>
        <v>1</v>
      </c>
      <c r="J59" s="328"/>
      <c r="K59" s="329">
        <f t="shared" si="1"/>
        <v>0</v>
      </c>
      <c r="L59" s="328"/>
      <c r="M59" s="329">
        <f t="shared" si="2"/>
        <v>0</v>
      </c>
      <c r="N59" s="328"/>
      <c r="O59" s="329">
        <f t="shared" si="3"/>
        <v>0</v>
      </c>
      <c r="P59" s="328"/>
      <c r="Q59" s="329">
        <f t="shared" si="4"/>
        <v>0</v>
      </c>
      <c r="R59" s="328"/>
      <c r="S59" s="329">
        <f t="shared" si="5"/>
        <v>0</v>
      </c>
      <c r="T59" s="331">
        <f t="shared" si="6"/>
        <v>0</v>
      </c>
      <c r="U59" s="334">
        <f t="shared" si="7"/>
        <v>0</v>
      </c>
      <c r="V59" s="64"/>
    </row>
    <row r="60" spans="2:22" ht="15" outlineLevel="1" x14ac:dyDescent="0.25">
      <c r="B60" s="36"/>
      <c r="C60" s="194" t="s">
        <v>51</v>
      </c>
      <c r="D60" s="140" t="s">
        <v>25</v>
      </c>
      <c r="E60" s="424" t="str">
        <f>IFERROR(VLOOKUP($D60,'START - AWARD DETAILS'!$C$21:$G$40,2,0),"")</f>
        <v/>
      </c>
      <c r="F60" s="424" t="str">
        <f>IFERROR(VLOOKUP($D60,'START - AWARD DETAILS'!$C$21:$G$40,3,0),"")</f>
        <v/>
      </c>
      <c r="G60" s="560" t="str">
        <f>IFERROR(VLOOKUP($D60,'START - AWARD DETAILS'!$C$21:$G$40,4,0),"")</f>
        <v/>
      </c>
      <c r="H60" s="425" t="str">
        <f>IFERROR(VLOOKUP($D60,'START - AWARD DETAILS'!$C$21:$G$40,5,0),"")</f>
        <v/>
      </c>
      <c r="I60" s="335">
        <f>IF(E60="HEI",'START - AWARD DETAILS'!$G$12,'START - AWARD DETAILS'!$G$13)</f>
        <v>1</v>
      </c>
      <c r="J60" s="328"/>
      <c r="K60" s="329">
        <f t="shared" si="1"/>
        <v>0</v>
      </c>
      <c r="L60" s="328"/>
      <c r="M60" s="329">
        <f t="shared" si="2"/>
        <v>0</v>
      </c>
      <c r="N60" s="328"/>
      <c r="O60" s="329">
        <f t="shared" si="3"/>
        <v>0</v>
      </c>
      <c r="P60" s="328"/>
      <c r="Q60" s="329">
        <f t="shared" si="4"/>
        <v>0</v>
      </c>
      <c r="R60" s="328"/>
      <c r="S60" s="329">
        <f t="shared" si="5"/>
        <v>0</v>
      </c>
      <c r="T60" s="331">
        <f t="shared" si="6"/>
        <v>0</v>
      </c>
      <c r="U60" s="334">
        <f t="shared" si="7"/>
        <v>0</v>
      </c>
      <c r="V60" s="64"/>
    </row>
    <row r="61" spans="2:22" ht="15.75" outlineLevel="1" thickBot="1" x14ac:dyDescent="0.3">
      <c r="B61" s="36"/>
      <c r="C61" s="249" t="s">
        <v>51</v>
      </c>
      <c r="D61" s="140" t="s">
        <v>25</v>
      </c>
      <c r="E61" s="424" t="str">
        <f>IFERROR(VLOOKUP($D61,'START - AWARD DETAILS'!$C$21:$G$40,2,0),"")</f>
        <v/>
      </c>
      <c r="F61" s="424" t="str">
        <f>IFERROR(VLOOKUP($D61,'START - AWARD DETAILS'!$C$21:$G$40,3,0),"")</f>
        <v/>
      </c>
      <c r="G61" s="560" t="str">
        <f>IFERROR(VLOOKUP($D61,'START - AWARD DETAILS'!$C$21:$G$40,4,0),"")</f>
        <v/>
      </c>
      <c r="H61" s="425" t="str">
        <f>IFERROR(VLOOKUP($D61,'START - AWARD DETAILS'!$C$21:$G$40,5,0),"")</f>
        <v/>
      </c>
      <c r="I61" s="335">
        <f>IF(E61="HEI",'START - AWARD DETAILS'!$G$12,'START - AWARD DETAILS'!$G$13)</f>
        <v>1</v>
      </c>
      <c r="J61" s="328"/>
      <c r="K61" s="329">
        <f t="shared" si="1"/>
        <v>0</v>
      </c>
      <c r="L61" s="328"/>
      <c r="M61" s="329">
        <f t="shared" si="2"/>
        <v>0</v>
      </c>
      <c r="N61" s="328"/>
      <c r="O61" s="329">
        <f t="shared" si="3"/>
        <v>0</v>
      </c>
      <c r="P61" s="328"/>
      <c r="Q61" s="329">
        <f t="shared" si="4"/>
        <v>0</v>
      </c>
      <c r="R61" s="328"/>
      <c r="S61" s="329">
        <f t="shared" si="5"/>
        <v>0</v>
      </c>
      <c r="T61" s="331">
        <f t="shared" si="6"/>
        <v>0</v>
      </c>
      <c r="U61" s="334">
        <f t="shared" si="7"/>
        <v>0</v>
      </c>
      <c r="V61" s="64"/>
    </row>
    <row r="62" spans="2:22" ht="15.75" thickBot="1" x14ac:dyDescent="0.3">
      <c r="B62" s="36"/>
      <c r="C62" s="236"/>
      <c r="D62" s="237"/>
      <c r="E62" s="239"/>
      <c r="F62" s="239"/>
      <c r="G62" s="239"/>
      <c r="H62" s="239"/>
      <c r="I62" s="239"/>
      <c r="J62" s="590">
        <f>SUM(J12:J61)</f>
        <v>13000</v>
      </c>
      <c r="K62" s="590">
        <f t="shared" ref="K62:U62" si="8">SUM(K12:K61)</f>
        <v>13000</v>
      </c>
      <c r="L62" s="590">
        <f t="shared" si="8"/>
        <v>13000</v>
      </c>
      <c r="M62" s="590">
        <f t="shared" si="8"/>
        <v>13000</v>
      </c>
      <c r="N62" s="590">
        <f t="shared" si="8"/>
        <v>10000</v>
      </c>
      <c r="O62" s="590">
        <f t="shared" si="8"/>
        <v>10000</v>
      </c>
      <c r="P62" s="590">
        <f t="shared" si="8"/>
        <v>10000</v>
      </c>
      <c r="Q62" s="590">
        <f t="shared" si="8"/>
        <v>10000</v>
      </c>
      <c r="R62" s="590">
        <f t="shared" si="8"/>
        <v>0</v>
      </c>
      <c r="S62" s="590">
        <f t="shared" si="8"/>
        <v>0</v>
      </c>
      <c r="T62" s="590">
        <f t="shared" si="8"/>
        <v>46000</v>
      </c>
      <c r="U62" s="590">
        <f t="shared" si="8"/>
        <v>46000</v>
      </c>
      <c r="V62" s="64"/>
    </row>
    <row r="63" spans="2:22" ht="8.1" customHeight="1" x14ac:dyDescent="0.25">
      <c r="B63" s="36"/>
      <c r="C63" s="64"/>
      <c r="D63" s="64"/>
      <c r="E63" s="64"/>
      <c r="F63" s="64"/>
      <c r="G63" s="64"/>
      <c r="H63" s="64"/>
      <c r="I63" s="64"/>
      <c r="J63" s="64"/>
      <c r="K63" s="64"/>
      <c r="L63" s="64"/>
      <c r="M63" s="64"/>
      <c r="N63" s="64"/>
      <c r="O63" s="64"/>
      <c r="P63" s="64"/>
      <c r="Q63" s="64"/>
      <c r="R63" s="64"/>
      <c r="S63" s="64"/>
      <c r="T63" s="64"/>
      <c r="U63" s="258"/>
      <c r="V63" s="258"/>
    </row>
    <row r="64" spans="2:22" ht="8.1" customHeight="1" thickBot="1" x14ac:dyDescent="0.3">
      <c r="B64" s="36"/>
      <c r="C64" s="64"/>
      <c r="D64" s="64"/>
      <c r="E64" s="64"/>
      <c r="F64" s="64"/>
      <c r="G64" s="64"/>
      <c r="H64" s="64"/>
      <c r="I64" s="64"/>
      <c r="J64" s="64"/>
      <c r="K64" s="64"/>
      <c r="L64" s="64"/>
      <c r="M64" s="64"/>
      <c r="N64" s="64"/>
      <c r="O64" s="64"/>
      <c r="P64" s="64"/>
      <c r="Q64" s="64"/>
      <c r="R64" s="64"/>
      <c r="S64" s="64"/>
      <c r="T64" s="64"/>
      <c r="U64" s="258"/>
      <c r="V64" s="258"/>
    </row>
    <row r="65" spans="2:22" ht="15.75" thickBot="1" x14ac:dyDescent="0.3">
      <c r="B65" s="36"/>
      <c r="C65" s="30" t="s">
        <v>50</v>
      </c>
      <c r="D65" s="1"/>
      <c r="E65" s="1"/>
      <c r="F65" s="1"/>
      <c r="G65" s="1"/>
      <c r="H65" s="1"/>
      <c r="I65" s="2"/>
      <c r="J65" s="64"/>
      <c r="K65" s="64"/>
      <c r="L65" s="64"/>
      <c r="M65" s="64"/>
      <c r="N65" s="64"/>
      <c r="O65" s="64"/>
      <c r="P65" s="64"/>
      <c r="Q65" s="64"/>
      <c r="R65" s="64"/>
      <c r="S65" s="64"/>
      <c r="T65" s="64"/>
      <c r="U65" s="258"/>
      <c r="V65" s="258"/>
    </row>
    <row r="66" spans="2:22" ht="99.95" customHeight="1" thickBot="1" x14ac:dyDescent="0.3">
      <c r="B66" s="36"/>
      <c r="C66" s="731" t="s">
        <v>607</v>
      </c>
      <c r="D66" s="732"/>
      <c r="E66" s="732"/>
      <c r="F66" s="732"/>
      <c r="G66" s="732"/>
      <c r="H66" s="732"/>
      <c r="I66" s="733"/>
      <c r="J66" s="64"/>
      <c r="K66" s="64"/>
      <c r="L66" s="64"/>
      <c r="M66" s="64"/>
      <c r="N66" s="64"/>
      <c r="O66" s="64"/>
      <c r="P66" s="64"/>
      <c r="Q66" s="64"/>
      <c r="R66" s="64"/>
      <c r="S66" s="64"/>
      <c r="T66" s="64"/>
      <c r="U66" s="258"/>
      <c r="V66" s="258"/>
    </row>
    <row r="67" spans="2:22" ht="8.1" customHeight="1" x14ac:dyDescent="0.25">
      <c r="B67" s="36"/>
      <c r="C67" s="64"/>
      <c r="D67" s="64"/>
      <c r="E67" s="64"/>
      <c r="F67" s="64"/>
      <c r="G67" s="64"/>
      <c r="H67" s="64"/>
      <c r="I67" s="64"/>
      <c r="J67" s="64"/>
      <c r="K67" s="64"/>
      <c r="L67" s="64"/>
      <c r="M67" s="64"/>
      <c r="N67" s="64"/>
      <c r="O67" s="64"/>
      <c r="P67" s="64"/>
      <c r="Q67" s="64"/>
      <c r="R67" s="64"/>
      <c r="S67" s="64"/>
      <c r="T67" s="64"/>
      <c r="U67" s="258"/>
      <c r="V67" s="258"/>
    </row>
    <row r="68" spans="2:22" ht="8.1" customHeight="1" x14ac:dyDescent="0.25">
      <c r="C68" s="107"/>
      <c r="D68" s="107"/>
      <c r="E68" s="107"/>
      <c r="F68" s="107"/>
      <c r="G68" s="107"/>
      <c r="H68" s="107"/>
      <c r="I68" s="107"/>
      <c r="J68" s="107"/>
      <c r="K68" s="107"/>
      <c r="L68" s="107"/>
      <c r="M68" s="107"/>
    </row>
    <row r="69" spans="2:22" ht="24" hidden="1" customHeight="1" thickBot="1" x14ac:dyDescent="0.3">
      <c r="C69" s="32" t="s">
        <v>53</v>
      </c>
      <c r="D69" s="38"/>
      <c r="E69" s="118" t="s">
        <v>297</v>
      </c>
      <c r="F69" s="107"/>
      <c r="G69" s="107"/>
      <c r="H69" s="107"/>
      <c r="I69" s="107"/>
      <c r="J69" s="107"/>
      <c r="K69" s="107"/>
      <c r="L69" s="107"/>
      <c r="M69" s="107"/>
    </row>
    <row r="70" spans="2:22" ht="24" hidden="1" customHeight="1" thickBot="1" x14ac:dyDescent="0.3">
      <c r="C70" s="3" t="s">
        <v>25</v>
      </c>
      <c r="D70" s="3" t="s">
        <v>25</v>
      </c>
      <c r="E70" s="16" t="s">
        <v>25</v>
      </c>
      <c r="F70" s="107"/>
      <c r="G70" s="107"/>
      <c r="H70" s="107"/>
      <c r="I70" s="107"/>
      <c r="J70" s="107"/>
      <c r="K70" s="107"/>
      <c r="L70" s="107"/>
      <c r="M70" s="107"/>
    </row>
    <row r="71" spans="2:22" ht="24" hidden="1" customHeight="1" thickBot="1" x14ac:dyDescent="0.3">
      <c r="B71" s="35">
        <v>1</v>
      </c>
      <c r="C71" s="3" t="s">
        <v>55</v>
      </c>
      <c r="D71" s="3" t="str">
        <f>IF('START - AWARD DETAILS'!C21="","",'START - AWARD DETAILS'!C21)</f>
        <v>University of Liverpool</v>
      </c>
      <c r="E71" s="119" t="e">
        <f>IF('START - AWARD DETAILS'!#REF!=0,"",'START - AWARD DETAILS'!#REF!)</f>
        <v>#REF!</v>
      </c>
      <c r="F71" s="107"/>
      <c r="G71" s="107"/>
      <c r="H71" s="107"/>
      <c r="I71" s="107"/>
      <c r="J71" s="107"/>
      <c r="K71" s="107"/>
      <c r="L71" s="107"/>
      <c r="M71" s="107"/>
    </row>
    <row r="72" spans="2:22" ht="24" hidden="1" customHeight="1" thickBot="1" x14ac:dyDescent="0.3">
      <c r="B72" s="35">
        <v>2</v>
      </c>
      <c r="C72" s="3" t="s">
        <v>57</v>
      </c>
      <c r="D72" s="3" t="str">
        <f>IF('START - AWARD DETAILS'!C22="","",'START - AWARD DETAILS'!C22)</f>
        <v>Liverpool School of Tropical Medicine</v>
      </c>
      <c r="E72" s="119" t="e">
        <f>IF('START - AWARD DETAILS'!#REF!=0,"",'START - AWARD DETAILS'!#REF!)</f>
        <v>#REF!</v>
      </c>
      <c r="F72" s="107"/>
      <c r="G72" s="107"/>
      <c r="H72" s="107"/>
      <c r="I72" s="107"/>
      <c r="J72" s="107"/>
      <c r="K72" s="107"/>
      <c r="L72" s="107"/>
      <c r="M72" s="107"/>
    </row>
    <row r="73" spans="2:22" ht="24" hidden="1" customHeight="1" thickBot="1" x14ac:dyDescent="0.3">
      <c r="B73" s="35">
        <v>3</v>
      </c>
      <c r="C73" s="3" t="s">
        <v>56</v>
      </c>
      <c r="D73" s="3" t="str">
        <f>IF('START - AWARD DETAILS'!C23="","",'START - AWARD DETAILS'!C23)</f>
        <v>Human Development Research Foundation</v>
      </c>
      <c r="E73" s="119" t="e">
        <f>IF('START - AWARD DETAILS'!#REF!=0,"",'START - AWARD DETAILS'!#REF!)</f>
        <v>#REF!</v>
      </c>
      <c r="F73" s="107"/>
      <c r="G73" s="107"/>
      <c r="H73" s="107"/>
      <c r="I73" s="107"/>
      <c r="J73" s="107"/>
      <c r="K73" s="107"/>
      <c r="L73" s="107"/>
      <c r="M73" s="107"/>
    </row>
    <row r="74" spans="2:22" ht="24" hidden="1" customHeight="1" thickBot="1" x14ac:dyDescent="0.3">
      <c r="B74" s="63">
        <v>4</v>
      </c>
      <c r="C74" s="3" t="s">
        <v>58</v>
      </c>
      <c r="D74" s="3" t="str">
        <f>IF('START - AWARD DETAILS'!C24="","",'START - AWARD DETAILS'!C24)</f>
        <v/>
      </c>
      <c r="E74" s="119" t="e">
        <f>IF('START - AWARD DETAILS'!#REF!=0,"",'START - AWARD DETAILS'!#REF!)</f>
        <v>#REF!</v>
      </c>
      <c r="F74" s="107"/>
      <c r="G74" s="107"/>
      <c r="H74" s="107"/>
      <c r="I74" s="107"/>
      <c r="J74" s="107"/>
      <c r="K74" s="107"/>
      <c r="L74" s="107"/>
      <c r="M74" s="107"/>
    </row>
    <row r="75" spans="2:22" ht="24" hidden="1" customHeight="1" thickBot="1" x14ac:dyDescent="0.3">
      <c r="B75" s="63">
        <v>5</v>
      </c>
      <c r="C75" s="107"/>
      <c r="D75" s="3" t="str">
        <f>IF('START - AWARD DETAILS'!C25="","",'START - AWARD DETAILS'!C25)</f>
        <v>Transcultural Pschyological Organization (TPO)</v>
      </c>
      <c r="E75" s="119" t="e">
        <f>IF('START - AWARD DETAILS'!#REF!=0,"",'START - AWARD DETAILS'!#REF!)</f>
        <v>#REF!</v>
      </c>
      <c r="F75" s="107"/>
      <c r="G75" s="107"/>
      <c r="H75" s="107"/>
      <c r="I75" s="107"/>
      <c r="J75" s="107"/>
      <c r="K75" s="107"/>
      <c r="L75" s="107"/>
      <c r="M75" s="107"/>
    </row>
    <row r="76" spans="2:22" ht="24" hidden="1" customHeight="1" thickBot="1" x14ac:dyDescent="0.3">
      <c r="B76" s="63">
        <v>6</v>
      </c>
      <c r="C76" s="107"/>
      <c r="D76" s="3" t="str">
        <f>IF('START - AWARD DETAILS'!C26="","",'START - AWARD DETAILS'!C26)</f>
        <v>University of Liberal Arts (ULAB)</v>
      </c>
      <c r="E76" s="119" t="e">
        <f>IF('START - AWARD DETAILS'!#REF!=0,"",'START - AWARD DETAILS'!#REF!)</f>
        <v>#REF!</v>
      </c>
      <c r="F76" s="107"/>
      <c r="G76" s="107"/>
      <c r="H76" s="107"/>
      <c r="I76" s="107"/>
      <c r="J76" s="107"/>
      <c r="K76" s="107"/>
      <c r="L76" s="107"/>
      <c r="M76" s="107"/>
    </row>
    <row r="77" spans="2:22" ht="24" hidden="1" customHeight="1" thickBot="1" x14ac:dyDescent="0.3">
      <c r="B77" s="63">
        <v>7</v>
      </c>
      <c r="C77" s="107"/>
      <c r="D77" s="3" t="str">
        <f>IF('START - AWARD DETAILS'!C27="","",'START - AWARD DETAILS'!C27)</f>
        <v>Institute of Reseach and Development (IRD)</v>
      </c>
      <c r="E77" s="119" t="e">
        <f>IF('START - AWARD DETAILS'!#REF!=0,"",'START - AWARD DETAILS'!#REF!)</f>
        <v>#REF!</v>
      </c>
      <c r="F77" s="107"/>
      <c r="G77" s="107"/>
      <c r="H77" s="107"/>
      <c r="I77" s="107"/>
      <c r="J77" s="107"/>
      <c r="K77" s="107"/>
      <c r="L77" s="107"/>
      <c r="M77" s="107"/>
    </row>
    <row r="78" spans="2:22" ht="24" hidden="1" customHeight="1" thickBot="1" x14ac:dyDescent="0.3">
      <c r="B78" s="63">
        <v>8</v>
      </c>
      <c r="C78" s="107"/>
      <c r="D78" s="3" t="str">
        <f>IF('START - AWARD DETAILS'!C28="","",'START - AWARD DETAILS'!C28)</f>
        <v/>
      </c>
      <c r="E78" s="119" t="e">
        <f>IF('START - AWARD DETAILS'!#REF!=0,"",'START - AWARD DETAILS'!#REF!)</f>
        <v>#REF!</v>
      </c>
      <c r="F78" s="107"/>
      <c r="G78" s="107"/>
      <c r="H78" s="107"/>
      <c r="I78" s="107"/>
      <c r="J78" s="107"/>
      <c r="K78" s="107"/>
      <c r="L78" s="107"/>
      <c r="M78" s="107"/>
    </row>
    <row r="79" spans="2:22" ht="24" hidden="1" customHeight="1" thickBot="1" x14ac:dyDescent="0.3">
      <c r="B79" s="63">
        <v>9</v>
      </c>
      <c r="C79" s="107"/>
      <c r="D79" s="3" t="str">
        <f>IF('START - AWARD DETAILS'!C29="","",'START - AWARD DETAILS'!C29)</f>
        <v/>
      </c>
      <c r="E79" s="119" t="e">
        <f>IF('START - AWARD DETAILS'!#REF!=0,"",'START - AWARD DETAILS'!#REF!)</f>
        <v>#REF!</v>
      </c>
    </row>
    <row r="80" spans="2:22" ht="24" hidden="1" customHeight="1" thickBot="1" x14ac:dyDescent="0.3">
      <c r="B80" s="63">
        <v>10</v>
      </c>
      <c r="C80" s="107"/>
      <c r="D80" s="3" t="str">
        <f>IF('START - AWARD DETAILS'!C30="","",'START - AWARD DETAILS'!C30)</f>
        <v/>
      </c>
      <c r="E80" s="119" t="e">
        <f>IF('START - AWARD DETAILS'!#REF!=0,"",'START - AWARD DETAILS'!#REF!)</f>
        <v>#REF!</v>
      </c>
    </row>
    <row r="81" spans="2:5" ht="24" hidden="1" customHeight="1" thickBot="1" x14ac:dyDescent="0.3">
      <c r="B81" s="63">
        <v>11</v>
      </c>
      <c r="C81" s="107"/>
      <c r="D81" s="3" t="str">
        <f>IF('START - AWARD DETAILS'!C31="","",'START - AWARD DETAILS'!C31)</f>
        <v/>
      </c>
      <c r="E81" s="119" t="e">
        <f>IF('START - AWARD DETAILS'!#REF!=0,"",'START - AWARD DETAILS'!#REF!)</f>
        <v>#REF!</v>
      </c>
    </row>
    <row r="82" spans="2:5" ht="24" hidden="1" customHeight="1" thickBot="1" x14ac:dyDescent="0.3">
      <c r="B82" s="63">
        <v>12</v>
      </c>
      <c r="D82" s="3" t="str">
        <f>IF('START - AWARD DETAILS'!C32="","",'START - AWARD DETAILS'!C32)</f>
        <v/>
      </c>
      <c r="E82" s="119" t="e">
        <f>IF('START - AWARD DETAILS'!#REF!=0,"",'START - AWARD DETAILS'!#REF!)</f>
        <v>#REF!</v>
      </c>
    </row>
    <row r="83" spans="2:5" ht="24" hidden="1" customHeight="1" thickBot="1" x14ac:dyDescent="0.3">
      <c r="B83" s="63">
        <v>13</v>
      </c>
      <c r="D83" s="3" t="str">
        <f>IF('START - AWARD DETAILS'!C33="","",'START - AWARD DETAILS'!C33)</f>
        <v/>
      </c>
      <c r="E83" s="119" t="e">
        <f>IF('START - AWARD DETAILS'!#REF!=0,"",'START - AWARD DETAILS'!#REF!)</f>
        <v>#REF!</v>
      </c>
    </row>
    <row r="84" spans="2:5" ht="24" hidden="1" customHeight="1" thickBot="1" x14ac:dyDescent="0.3">
      <c r="B84" s="63">
        <v>14</v>
      </c>
      <c r="D84" s="3" t="str">
        <f>IF('START - AWARD DETAILS'!C34="","",'START - AWARD DETAILS'!C34)</f>
        <v/>
      </c>
      <c r="E84" s="119" t="e">
        <f>IF('START - AWARD DETAILS'!#REF!=0,"",'START - AWARD DETAILS'!#REF!)</f>
        <v>#REF!</v>
      </c>
    </row>
    <row r="85" spans="2:5" ht="24" hidden="1" customHeight="1" thickBot="1" x14ac:dyDescent="0.3">
      <c r="B85" s="63">
        <v>15</v>
      </c>
      <c r="D85" s="3" t="str">
        <f>IF('START - AWARD DETAILS'!C35="","",'START - AWARD DETAILS'!C35)</f>
        <v/>
      </c>
      <c r="E85" s="119" t="e">
        <f>IF('START - AWARD DETAILS'!#REF!=0,"",'START - AWARD DETAILS'!#REF!)</f>
        <v>#REF!</v>
      </c>
    </row>
    <row r="86" spans="2:5" ht="24" hidden="1" customHeight="1" thickBot="1" x14ac:dyDescent="0.3">
      <c r="B86" s="63">
        <v>16</v>
      </c>
      <c r="D86" s="3" t="str">
        <f>IF('START - AWARD DETAILS'!C36="","",'START - AWARD DETAILS'!C36)</f>
        <v/>
      </c>
      <c r="E86" s="119" t="e">
        <f>IF('START - AWARD DETAILS'!#REF!=0,"",'START - AWARD DETAILS'!#REF!)</f>
        <v>#REF!</v>
      </c>
    </row>
    <row r="87" spans="2:5" ht="24" hidden="1" customHeight="1" thickBot="1" x14ac:dyDescent="0.3">
      <c r="B87" s="63">
        <v>17</v>
      </c>
      <c r="D87" s="3" t="str">
        <f>IF('START - AWARD DETAILS'!C37="","",'START - AWARD DETAILS'!C37)</f>
        <v/>
      </c>
      <c r="E87" s="119" t="e">
        <f>IF('START - AWARD DETAILS'!#REF!=0,"",'START - AWARD DETAILS'!#REF!)</f>
        <v>#REF!</v>
      </c>
    </row>
    <row r="88" spans="2:5" ht="24" hidden="1" customHeight="1" thickBot="1" x14ac:dyDescent="0.3">
      <c r="B88" s="63">
        <v>18</v>
      </c>
      <c r="D88" s="3" t="str">
        <f>IF('START - AWARD DETAILS'!C38="","",'START - AWARD DETAILS'!C38)</f>
        <v/>
      </c>
      <c r="E88" s="119" t="e">
        <f>IF('START - AWARD DETAILS'!#REF!=0,"",'START - AWARD DETAILS'!#REF!)</f>
        <v>#REF!</v>
      </c>
    </row>
    <row r="89" spans="2:5" ht="24" hidden="1" customHeight="1" thickBot="1" x14ac:dyDescent="0.3">
      <c r="B89" s="63">
        <v>19</v>
      </c>
      <c r="D89" s="3" t="str">
        <f>IF('START - AWARD DETAILS'!C39="","",'START - AWARD DETAILS'!C39)</f>
        <v/>
      </c>
      <c r="E89" s="119" t="e">
        <f>IF('START - AWARD DETAILS'!#REF!=0,"",'START - AWARD DETAILS'!#REF!)</f>
        <v>#REF!</v>
      </c>
    </row>
    <row r="90" spans="2:5" ht="24" hidden="1" customHeight="1" x14ac:dyDescent="0.25">
      <c r="B90" s="63">
        <v>20</v>
      </c>
      <c r="D90" s="3" t="str">
        <f>IF('START - AWARD DETAILS'!C40="","",'START - AWARD DETAILS'!C40)</f>
        <v/>
      </c>
      <c r="E90" s="119" t="e">
        <f>IF('START - AWARD DETAILS'!#REF!=0,"",'START - AWARD DETAILS'!#REF!)</f>
        <v>#REF!</v>
      </c>
    </row>
  </sheetData>
  <sheetProtection algorithmName="SHA-512" hashValue="u4V5JWeoWyygirP5Ccsg/qOW0kusmZC+FlgJJxlgodet6ifTnFfc2Ao2XlTrba5WZOOv2qktxYiGYMiUMiam+w==" saltValue="G1GMe82AsC3pg9361YgeEg==" spinCount="100000" sheet="1" selectLockedCells="1" autoFilter="0"/>
  <autoFilter ref="C11:H11"/>
  <mergeCells count="5">
    <mergeCell ref="C3:I3"/>
    <mergeCell ref="C9:I9"/>
    <mergeCell ref="C66:I66"/>
    <mergeCell ref="D7:I7"/>
    <mergeCell ref="D5:I5"/>
  </mergeCells>
  <conditionalFormatting sqref="C12:D61">
    <cfRule type="expression" dxfId="23" priority="5" stopIfTrue="1">
      <formula>AND(OR(C12="",C12="(Select)",C12="[INSERT TEXT]"),$T12&lt;&gt;0)</formula>
    </cfRule>
  </conditionalFormatting>
  <conditionalFormatting sqref="I13:I61">
    <cfRule type="expression" dxfId="22" priority="4" stopIfTrue="1">
      <formula>I13&gt;IF($E13="HEI",INDIRECT("'AWARD DETAILS - RULES'!$G$12"),INDIRECT("'AWARD DETAILS - RULES'!$G$13"))</formula>
    </cfRule>
  </conditionalFormatting>
  <conditionalFormatting sqref="E12:H36">
    <cfRule type="expression" dxfId="21" priority="3" stopIfTrue="1">
      <formula>AND(OR(E12="",E12="(Select)",E12="[INSERT TEXT]"),$U12&lt;&gt;0)</formula>
    </cfRule>
  </conditionalFormatting>
  <conditionalFormatting sqref="I12:I36">
    <cfRule type="expression" dxfId="20" priority="1" stopIfTrue="1">
      <formula>I12&gt;IF($E12="HEI",INDIRECT("'AWARD DETAILS - RULES'!$G$12"),INDIRECT("'AWARD DETAILS - RULES'!$G$13"))</formula>
    </cfRule>
  </conditionalFormatting>
  <dataValidations count="4">
    <dataValidation type="decimal" operator="greaterThanOrEqual" allowBlank="1" showInputMessage="1" showErrorMessage="1" errorTitle="Travel, Subsistence and Conference Fees" error="Please enter a full numeric value in £'s only." sqref="S13:S61 Q13:Q61 K13:K61 M13:M61 O13:O61 K12:S12">
      <formula1>0</formula1>
    </dataValidation>
    <dataValidation type="list" allowBlank="1" showInputMessage="1" showErrorMessage="1" sqref="D61">
      <formula1>$D$68:$D$88</formula1>
    </dataValidation>
    <dataValidation type="list" allowBlank="1" showInputMessage="1" showErrorMessage="1" sqref="D12:D60">
      <formula1>$D$70:$D$90</formula1>
    </dataValidation>
    <dataValidation operator="greaterThanOrEqual" allowBlank="1" showInputMessage="1" showErrorMessage="1" errorTitle="Travel, Subsistence and Conference Fees" error="Please enter a full numeric value in £'s only." sqref="J12"/>
  </dataValidations>
  <pageMargins left="0.7" right="0.7" top="0.75" bottom="0.75" header="0.3" footer="0.3"/>
  <pageSetup paperSize="9" scale="42" orientation="portrait" r:id="rId1"/>
  <ignoredErrors>
    <ignoredError sqref="E12:H6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102"/>
  <sheetViews>
    <sheetView showGridLines="0" topLeftCell="C10" workbookViewId="0">
      <selection activeCell="C12" sqref="C12"/>
    </sheetView>
  </sheetViews>
  <sheetFormatPr defaultColWidth="0" defaultRowHeight="15" zeroHeight="1" outlineLevelRow="1" x14ac:dyDescent="0.25"/>
  <cols>
    <col min="1" max="2" width="1.7109375" style="63" customWidth="1"/>
    <col min="3" max="8" width="20.7109375" style="63" customWidth="1"/>
    <col min="9" max="19" width="11.7109375" style="63" customWidth="1"/>
    <col min="20" max="21" width="15.7109375" style="63" customWidth="1"/>
    <col min="22" max="23" width="1.7109375" style="63" customWidth="1"/>
    <col min="24" max="16384" width="6.28515625" style="63" hidden="1"/>
  </cols>
  <sheetData>
    <row r="1" spans="2:22" ht="8.1" customHeight="1" x14ac:dyDescent="0.25"/>
    <row r="2" spans="2:22" ht="8.1" customHeight="1" thickBot="1" x14ac:dyDescent="0.3">
      <c r="B2" s="64"/>
      <c r="C2" s="64"/>
      <c r="D2" s="64"/>
      <c r="E2" s="64"/>
      <c r="F2" s="64"/>
      <c r="G2" s="64"/>
      <c r="H2" s="64"/>
      <c r="I2" s="64"/>
      <c r="J2" s="64"/>
      <c r="K2" s="64"/>
      <c r="L2" s="64"/>
      <c r="M2" s="64"/>
      <c r="N2" s="64"/>
      <c r="O2" s="64"/>
      <c r="P2" s="64"/>
      <c r="Q2" s="64"/>
      <c r="R2" s="64"/>
      <c r="S2" s="64"/>
      <c r="T2" s="64"/>
      <c r="U2" s="258"/>
      <c r="V2" s="258"/>
    </row>
    <row r="3" spans="2:22" ht="15" customHeight="1" thickBot="1" x14ac:dyDescent="0.3">
      <c r="B3" s="64"/>
      <c r="C3" s="697" t="s">
        <v>83</v>
      </c>
      <c r="D3" s="698"/>
      <c r="E3" s="698"/>
      <c r="F3" s="698"/>
      <c r="G3" s="698"/>
      <c r="H3" s="698"/>
      <c r="I3" s="734"/>
      <c r="J3" s="101"/>
      <c r="K3" s="64"/>
      <c r="L3" s="64"/>
      <c r="M3" s="64"/>
      <c r="N3" s="64"/>
      <c r="O3" s="64"/>
      <c r="P3" s="64"/>
      <c r="Q3" s="64"/>
      <c r="R3" s="64"/>
      <c r="S3" s="64"/>
      <c r="T3" s="64"/>
      <c r="U3" s="258"/>
      <c r="V3" s="258"/>
    </row>
    <row r="4" spans="2:22" ht="8.1" customHeight="1" thickBot="1" x14ac:dyDescent="0.3">
      <c r="B4" s="64"/>
      <c r="C4" s="64"/>
      <c r="D4" s="64"/>
      <c r="E4" s="64"/>
      <c r="F4" s="64"/>
      <c r="G4" s="64"/>
      <c r="H4" s="64"/>
      <c r="I4" s="64"/>
      <c r="J4" s="65"/>
      <c r="K4" s="64"/>
      <c r="L4" s="64"/>
      <c r="M4" s="64"/>
      <c r="N4" s="64"/>
      <c r="O4" s="64"/>
      <c r="P4" s="64"/>
      <c r="Q4" s="64"/>
      <c r="R4" s="64"/>
      <c r="S4" s="64"/>
      <c r="T4" s="64"/>
      <c r="U4" s="258"/>
      <c r="V4" s="258"/>
    </row>
    <row r="5" spans="2:22" ht="15" customHeight="1" thickBot="1" x14ac:dyDescent="0.3">
      <c r="B5" s="64"/>
      <c r="C5" s="7" t="s">
        <v>107</v>
      </c>
      <c r="D5" s="728" t="str">
        <f>IF('START - AWARD DETAILS'!$D$13="","",'START - AWARD DETAILS'!$D$13)</f>
        <v>ENHANCE: Scaling-up Care for Perinatal Depression through Technological Enhancements to the 'Thinking Healthy Programme'</v>
      </c>
      <c r="E5" s="729"/>
      <c r="F5" s="729"/>
      <c r="G5" s="729"/>
      <c r="H5" s="729"/>
      <c r="I5" s="730"/>
      <c r="J5" s="65"/>
      <c r="K5" s="64"/>
      <c r="L5" s="64"/>
      <c r="M5" s="64"/>
      <c r="N5" s="64"/>
      <c r="O5" s="64"/>
      <c r="P5" s="64"/>
      <c r="Q5" s="64"/>
      <c r="R5" s="64"/>
      <c r="S5" s="64"/>
      <c r="T5" s="64"/>
      <c r="U5" s="258"/>
      <c r="V5" s="258"/>
    </row>
    <row r="6" spans="2:22" ht="8.1" customHeight="1" thickBot="1" x14ac:dyDescent="0.3">
      <c r="B6" s="64"/>
      <c r="C6" s="64"/>
      <c r="D6" s="64"/>
      <c r="E6" s="64"/>
      <c r="F6" s="64"/>
      <c r="G6" s="64"/>
      <c r="H6" s="64"/>
      <c r="I6" s="64"/>
      <c r="J6" s="65"/>
      <c r="K6" s="64"/>
      <c r="L6" s="64"/>
      <c r="M6" s="64"/>
      <c r="N6" s="64"/>
      <c r="O6" s="64"/>
      <c r="P6" s="64"/>
      <c r="Q6" s="64"/>
      <c r="R6" s="64"/>
      <c r="S6" s="64"/>
      <c r="T6" s="64"/>
      <c r="U6" s="258"/>
      <c r="V6" s="258"/>
    </row>
    <row r="7" spans="2:22" ht="15" customHeight="1" thickBot="1" x14ac:dyDescent="0.3">
      <c r="B7" s="64"/>
      <c r="C7" s="39" t="s">
        <v>0</v>
      </c>
      <c r="D7" s="739" t="str">
        <f>IF('START - AWARD DETAILS'!$D$14="","",'START - AWARD DETAILS'!$D$14)</f>
        <v>NIHR200817</v>
      </c>
      <c r="E7" s="740"/>
      <c r="F7" s="740"/>
      <c r="G7" s="740"/>
      <c r="H7" s="740"/>
      <c r="I7" s="741"/>
      <c r="J7" s="65"/>
      <c r="K7" s="64"/>
      <c r="L7" s="64"/>
      <c r="M7" s="64"/>
      <c r="N7" s="64"/>
      <c r="O7" s="64"/>
      <c r="P7" s="64"/>
      <c r="Q7" s="64"/>
      <c r="R7" s="64"/>
      <c r="S7" s="64"/>
      <c r="T7" s="64"/>
      <c r="U7" s="258"/>
      <c r="V7" s="258"/>
    </row>
    <row r="8" spans="2:22" ht="8.1" customHeight="1" thickBot="1" x14ac:dyDescent="0.3">
      <c r="B8" s="64"/>
      <c r="C8" s="64"/>
      <c r="D8" s="64"/>
      <c r="E8" s="64"/>
      <c r="F8" s="64"/>
      <c r="G8" s="64"/>
      <c r="H8" s="64"/>
      <c r="I8" s="64"/>
      <c r="J8" s="65"/>
      <c r="K8" s="64"/>
      <c r="L8" s="64"/>
      <c r="M8" s="64"/>
      <c r="N8" s="64"/>
      <c r="O8" s="64"/>
      <c r="P8" s="64"/>
      <c r="Q8" s="64"/>
      <c r="R8" s="64"/>
      <c r="S8" s="64"/>
      <c r="T8" s="64"/>
      <c r="U8" s="258"/>
      <c r="V8" s="258"/>
    </row>
    <row r="9" spans="2:22" ht="381.75" customHeight="1" thickBot="1" x14ac:dyDescent="0.3">
      <c r="B9" s="64"/>
      <c r="C9" s="725" t="s">
        <v>471</v>
      </c>
      <c r="D9" s="742"/>
      <c r="E9" s="742"/>
      <c r="F9" s="742"/>
      <c r="G9" s="742"/>
      <c r="H9" s="742"/>
      <c r="I9" s="743"/>
      <c r="J9" s="65"/>
      <c r="K9" s="64"/>
      <c r="L9" s="64"/>
      <c r="M9" s="64"/>
      <c r="N9" s="64"/>
      <c r="O9" s="64"/>
      <c r="P9" s="64"/>
      <c r="Q9" s="64"/>
      <c r="R9" s="64"/>
      <c r="S9" s="64"/>
      <c r="T9" s="64"/>
      <c r="U9" s="258"/>
      <c r="V9" s="258"/>
    </row>
    <row r="10" spans="2:22" ht="8.1" customHeight="1" thickBot="1" x14ac:dyDescent="0.3">
      <c r="B10" s="64"/>
      <c r="C10" s="64"/>
      <c r="D10" s="64"/>
      <c r="E10" s="64"/>
      <c r="F10" s="64"/>
      <c r="G10" s="64"/>
      <c r="H10" s="64"/>
      <c r="I10" s="64"/>
      <c r="J10" s="65"/>
      <c r="K10" s="64"/>
      <c r="L10" s="64"/>
      <c r="M10" s="64"/>
      <c r="N10" s="64"/>
      <c r="O10" s="64"/>
      <c r="P10" s="64"/>
      <c r="Q10" s="64"/>
      <c r="R10" s="64"/>
      <c r="S10" s="64"/>
      <c r="T10" s="64"/>
      <c r="U10" s="258"/>
      <c r="V10" s="258"/>
    </row>
    <row r="11" spans="2:22" s="99" customFormat="1" ht="50.1" customHeight="1" thickBot="1" x14ac:dyDescent="0.3">
      <c r="B11" s="109"/>
      <c r="C11" s="69" t="s">
        <v>52</v>
      </c>
      <c r="D11" s="9" t="s">
        <v>358</v>
      </c>
      <c r="E11" s="308" t="s">
        <v>404</v>
      </c>
      <c r="F11" s="308" t="s">
        <v>403</v>
      </c>
      <c r="G11" s="311" t="s">
        <v>409</v>
      </c>
      <c r="H11" s="312" t="s">
        <v>408</v>
      </c>
      <c r="I11" s="238" t="s">
        <v>316</v>
      </c>
      <c r="J11" s="40" t="s">
        <v>11</v>
      </c>
      <c r="K11" s="102" t="s">
        <v>317</v>
      </c>
      <c r="L11" s="40" t="s">
        <v>12</v>
      </c>
      <c r="M11" s="102" t="s">
        <v>318</v>
      </c>
      <c r="N11" s="40" t="s">
        <v>13</v>
      </c>
      <c r="O11" s="102" t="s">
        <v>319</v>
      </c>
      <c r="P11" s="40" t="s">
        <v>14</v>
      </c>
      <c r="Q11" s="102" t="s">
        <v>320</v>
      </c>
      <c r="R11" s="41" t="s">
        <v>15</v>
      </c>
      <c r="S11" s="134" t="s">
        <v>321</v>
      </c>
      <c r="T11" s="313" t="s">
        <v>16</v>
      </c>
      <c r="U11" s="133" t="s">
        <v>322</v>
      </c>
      <c r="V11" s="109"/>
    </row>
    <row r="12" spans="2:22" s="99" customFormat="1" ht="51.75" x14ac:dyDescent="0.25">
      <c r="B12" s="109"/>
      <c r="C12" s="249" t="s">
        <v>580</v>
      </c>
      <c r="D12" s="231" t="s">
        <v>527</v>
      </c>
      <c r="E12" s="424" t="str">
        <f>IFERROR(VLOOKUP($D12,'START - AWARD DETAILS'!$C$21:$G$40,2,0),"")</f>
        <v>Research institute (ODA Eligible)</v>
      </c>
      <c r="F12" s="424" t="str">
        <f>IFERROR(VLOOKUP($D12,'START - AWARD DETAILS'!$C$21:$G$40,3,0),"")</f>
        <v>Pakistan</v>
      </c>
      <c r="G12" s="560" t="str">
        <f>IFERROR(VLOOKUP($D12,'START - AWARD DETAILS'!$C$21:$G$40,4,0),"")</f>
        <v>Yes</v>
      </c>
      <c r="H12" s="425" t="str">
        <f>IFERROR(VLOOKUP($D12,'START - AWARD DETAILS'!$C$21:$G$40,5,0),"")</f>
        <v>Lower Middle Income Countries and Territories</v>
      </c>
      <c r="I12" s="327">
        <f>IF(E12="HEI (UK)",0.8,1)</f>
        <v>1</v>
      </c>
      <c r="J12" s="333">
        <v>4500</v>
      </c>
      <c r="K12" s="329">
        <f>J12*$I12</f>
        <v>4500</v>
      </c>
      <c r="L12" s="333">
        <v>4500</v>
      </c>
      <c r="M12" s="329">
        <f>L12*$I12</f>
        <v>4500</v>
      </c>
      <c r="N12" s="581">
        <v>4500</v>
      </c>
      <c r="O12" s="329">
        <f>N12*$I12</f>
        <v>4500</v>
      </c>
      <c r="P12" s="581">
        <v>4500</v>
      </c>
      <c r="Q12" s="329">
        <f>P12*$I12</f>
        <v>4500</v>
      </c>
      <c r="R12" s="333"/>
      <c r="S12" s="329">
        <f>R12*$I12</f>
        <v>0</v>
      </c>
      <c r="T12" s="331">
        <f>J12+L12+N12+P12+R12</f>
        <v>18000</v>
      </c>
      <c r="U12" s="334">
        <f>K12+M12+O12+Q12+S12</f>
        <v>18000</v>
      </c>
      <c r="V12" s="109"/>
    </row>
    <row r="13" spans="2:22" s="99" customFormat="1" x14ac:dyDescent="0.25">
      <c r="B13" s="109"/>
      <c r="C13" s="249" t="s">
        <v>51</v>
      </c>
      <c r="D13" s="231" t="s">
        <v>25</v>
      </c>
      <c r="E13" s="424" t="str">
        <f>IFERROR(VLOOKUP($D13,'START - AWARD DETAILS'!$C$21:$G$40,2,0),"")</f>
        <v/>
      </c>
      <c r="F13" s="424" t="str">
        <f>IFERROR(VLOOKUP($D13,'START - AWARD DETAILS'!$C$21:$G$40,3,0),"")</f>
        <v/>
      </c>
      <c r="G13" s="560" t="str">
        <f>IFERROR(VLOOKUP($D13,'START - AWARD DETAILS'!$C$21:$G$40,4,0),"")</f>
        <v/>
      </c>
      <c r="H13" s="425" t="str">
        <f>IFERROR(VLOOKUP($D13,'START - AWARD DETAILS'!$C$21:$G$40,5,0),"")</f>
        <v/>
      </c>
      <c r="I13" s="327">
        <f t="shared" ref="I13:I37" si="0">IF(E13="HEI (UK)",0.8,1)</f>
        <v>1</v>
      </c>
      <c r="J13" s="333"/>
      <c r="K13" s="329">
        <f t="shared" ref="K13:K61" si="1">J13*$I13</f>
        <v>0</v>
      </c>
      <c r="L13" s="333"/>
      <c r="M13" s="329">
        <f t="shared" ref="M13:M61" si="2">L13*$I13</f>
        <v>0</v>
      </c>
      <c r="N13" s="581"/>
      <c r="O13" s="329">
        <f t="shared" ref="O13:O61" si="3">N13*$I13</f>
        <v>0</v>
      </c>
      <c r="P13" s="581"/>
      <c r="Q13" s="329">
        <f t="shared" ref="Q13:Q61" si="4">P13*$I13</f>
        <v>0</v>
      </c>
      <c r="R13" s="333"/>
      <c r="S13" s="329">
        <f t="shared" ref="S13:S61" si="5">R13*$I13</f>
        <v>0</v>
      </c>
      <c r="T13" s="331">
        <f>J13+L13+N13+P13+R13</f>
        <v>0</v>
      </c>
      <c r="U13" s="334">
        <f>K13+M13+O13+Q13+S13</f>
        <v>0</v>
      </c>
      <c r="V13" s="109"/>
    </row>
    <row r="14" spans="2:22" s="99" customFormat="1" x14ac:dyDescent="0.25">
      <c r="B14" s="109"/>
      <c r="C14" s="249" t="s">
        <v>51</v>
      </c>
      <c r="D14" s="231" t="s">
        <v>25</v>
      </c>
      <c r="E14" s="424" t="str">
        <f>IFERROR(VLOOKUP($D14,'START - AWARD DETAILS'!$C$21:$G$40,2,0),"")</f>
        <v/>
      </c>
      <c r="F14" s="424" t="str">
        <f>IFERROR(VLOOKUP($D14,'START - AWARD DETAILS'!$C$21:$G$40,3,0),"")</f>
        <v/>
      </c>
      <c r="G14" s="560" t="str">
        <f>IFERROR(VLOOKUP($D14,'START - AWARD DETAILS'!$C$21:$G$40,4,0),"")</f>
        <v/>
      </c>
      <c r="H14" s="425" t="str">
        <f>IFERROR(VLOOKUP($D14,'START - AWARD DETAILS'!$C$21:$G$40,5,0),"")</f>
        <v/>
      </c>
      <c r="I14" s="327">
        <f t="shared" si="0"/>
        <v>1</v>
      </c>
      <c r="J14" s="333"/>
      <c r="K14" s="329">
        <f t="shared" si="1"/>
        <v>0</v>
      </c>
      <c r="L14" s="333"/>
      <c r="M14" s="329">
        <f t="shared" si="2"/>
        <v>0</v>
      </c>
      <c r="N14" s="581"/>
      <c r="O14" s="329">
        <f t="shared" si="3"/>
        <v>0</v>
      </c>
      <c r="P14" s="581"/>
      <c r="Q14" s="329">
        <f t="shared" si="4"/>
        <v>0</v>
      </c>
      <c r="R14" s="333"/>
      <c r="S14" s="329">
        <f t="shared" si="5"/>
        <v>0</v>
      </c>
      <c r="T14" s="331">
        <f t="shared" ref="T14:T61" si="6">J14+L14+N14+P14+R14</f>
        <v>0</v>
      </c>
      <c r="U14" s="334">
        <f t="shared" ref="U14:U61" si="7">K14+M14+O14+Q14+S14</f>
        <v>0</v>
      </c>
      <c r="V14" s="109"/>
    </row>
    <row r="15" spans="2:22" s="99" customFormat="1" x14ac:dyDescent="0.25">
      <c r="B15" s="109"/>
      <c r="C15" s="249" t="s">
        <v>51</v>
      </c>
      <c r="D15" s="231" t="s">
        <v>25</v>
      </c>
      <c r="E15" s="424" t="str">
        <f>IFERROR(VLOOKUP($D15,'START - AWARD DETAILS'!$C$21:$G$40,2,0),"")</f>
        <v/>
      </c>
      <c r="F15" s="424" t="str">
        <f>IFERROR(VLOOKUP($D15,'START - AWARD DETAILS'!$C$21:$G$40,3,0),"")</f>
        <v/>
      </c>
      <c r="G15" s="560" t="str">
        <f>IFERROR(VLOOKUP($D15,'START - AWARD DETAILS'!$C$21:$G$40,4,0),"")</f>
        <v/>
      </c>
      <c r="H15" s="425" t="str">
        <f>IFERROR(VLOOKUP($D15,'START - AWARD DETAILS'!$C$21:$G$40,5,0),"")</f>
        <v/>
      </c>
      <c r="I15" s="327">
        <f t="shared" si="0"/>
        <v>1</v>
      </c>
      <c r="J15" s="333"/>
      <c r="K15" s="329">
        <f t="shared" si="1"/>
        <v>0</v>
      </c>
      <c r="L15" s="333"/>
      <c r="M15" s="329">
        <f t="shared" si="2"/>
        <v>0</v>
      </c>
      <c r="N15" s="581"/>
      <c r="O15" s="329">
        <f t="shared" si="3"/>
        <v>0</v>
      </c>
      <c r="P15" s="581"/>
      <c r="Q15" s="329">
        <f t="shared" si="4"/>
        <v>0</v>
      </c>
      <c r="R15" s="333"/>
      <c r="S15" s="329">
        <f t="shared" si="5"/>
        <v>0</v>
      </c>
      <c r="T15" s="331">
        <f t="shared" si="6"/>
        <v>0</v>
      </c>
      <c r="U15" s="334">
        <f t="shared" si="7"/>
        <v>0</v>
      </c>
      <c r="V15" s="109"/>
    </row>
    <row r="16" spans="2:22" s="99" customFormat="1" x14ac:dyDescent="0.25">
      <c r="B16" s="109"/>
      <c r="C16" s="249" t="s">
        <v>51</v>
      </c>
      <c r="D16" s="231" t="s">
        <v>25</v>
      </c>
      <c r="E16" s="424" t="str">
        <f>IFERROR(VLOOKUP($D16,'START - AWARD DETAILS'!$C$21:$G$40,2,0),"")</f>
        <v/>
      </c>
      <c r="F16" s="424" t="str">
        <f>IFERROR(VLOOKUP($D16,'START - AWARD DETAILS'!$C$21:$G$40,3,0),"")</f>
        <v/>
      </c>
      <c r="G16" s="560" t="str">
        <f>IFERROR(VLOOKUP($D16,'START - AWARD DETAILS'!$C$21:$G$40,4,0),"")</f>
        <v/>
      </c>
      <c r="H16" s="425" t="str">
        <f>IFERROR(VLOOKUP($D16,'START - AWARD DETAILS'!$C$21:$G$40,5,0),"")</f>
        <v/>
      </c>
      <c r="I16" s="327">
        <f t="shared" si="0"/>
        <v>1</v>
      </c>
      <c r="J16" s="333"/>
      <c r="K16" s="329">
        <f t="shared" si="1"/>
        <v>0</v>
      </c>
      <c r="L16" s="333"/>
      <c r="M16" s="329">
        <f t="shared" si="2"/>
        <v>0</v>
      </c>
      <c r="N16" s="581"/>
      <c r="O16" s="329">
        <f t="shared" si="3"/>
        <v>0</v>
      </c>
      <c r="P16" s="581"/>
      <c r="Q16" s="329">
        <f t="shared" si="4"/>
        <v>0</v>
      </c>
      <c r="R16" s="333"/>
      <c r="S16" s="329">
        <f t="shared" si="5"/>
        <v>0</v>
      </c>
      <c r="T16" s="331">
        <f t="shared" si="6"/>
        <v>0</v>
      </c>
      <c r="U16" s="334">
        <f t="shared" si="7"/>
        <v>0</v>
      </c>
      <c r="V16" s="109"/>
    </row>
    <row r="17" spans="2:22" s="99" customFormat="1" x14ac:dyDescent="0.25">
      <c r="B17" s="109"/>
      <c r="C17" s="249" t="s">
        <v>51</v>
      </c>
      <c r="D17" s="231" t="s">
        <v>25</v>
      </c>
      <c r="E17" s="424" t="str">
        <f>IFERROR(VLOOKUP($D17,'START - AWARD DETAILS'!$C$21:$G$40,2,0),"")</f>
        <v/>
      </c>
      <c r="F17" s="424" t="str">
        <f>IFERROR(VLOOKUP($D17,'START - AWARD DETAILS'!$C$21:$G$40,3,0),"")</f>
        <v/>
      </c>
      <c r="G17" s="560" t="str">
        <f>IFERROR(VLOOKUP($D17,'START - AWARD DETAILS'!$C$21:$G$40,4,0),"")</f>
        <v/>
      </c>
      <c r="H17" s="425" t="str">
        <f>IFERROR(VLOOKUP($D17,'START - AWARD DETAILS'!$C$21:$G$40,5,0),"")</f>
        <v/>
      </c>
      <c r="I17" s="327">
        <f t="shared" si="0"/>
        <v>1</v>
      </c>
      <c r="J17" s="328"/>
      <c r="K17" s="329">
        <f t="shared" si="1"/>
        <v>0</v>
      </c>
      <c r="L17" s="328"/>
      <c r="M17" s="329">
        <f t="shared" si="2"/>
        <v>0</v>
      </c>
      <c r="N17" s="328"/>
      <c r="O17" s="329">
        <f t="shared" si="3"/>
        <v>0</v>
      </c>
      <c r="P17" s="328"/>
      <c r="Q17" s="329">
        <f t="shared" si="4"/>
        <v>0</v>
      </c>
      <c r="R17" s="328"/>
      <c r="S17" s="329">
        <f t="shared" si="5"/>
        <v>0</v>
      </c>
      <c r="T17" s="331">
        <f t="shared" si="6"/>
        <v>0</v>
      </c>
      <c r="U17" s="334">
        <f t="shared" si="7"/>
        <v>0</v>
      </c>
      <c r="V17" s="109"/>
    </row>
    <row r="18" spans="2:22" s="99" customFormat="1" x14ac:dyDescent="0.25">
      <c r="B18" s="109"/>
      <c r="C18" s="194" t="s">
        <v>51</v>
      </c>
      <c r="D18" s="231" t="s">
        <v>25</v>
      </c>
      <c r="E18" s="424" t="str">
        <f>IFERROR(VLOOKUP($D18,'START - AWARD DETAILS'!$C$21:$G$40,2,0),"")</f>
        <v/>
      </c>
      <c r="F18" s="424" t="str">
        <f>IFERROR(VLOOKUP($D18,'START - AWARD DETAILS'!$C$21:$G$40,3,0),"")</f>
        <v/>
      </c>
      <c r="G18" s="560" t="str">
        <f>IFERROR(VLOOKUP($D18,'START - AWARD DETAILS'!$C$21:$G$40,4,0),"")</f>
        <v/>
      </c>
      <c r="H18" s="425" t="str">
        <f>IFERROR(VLOOKUP($D18,'START - AWARD DETAILS'!$C$21:$G$40,5,0),"")</f>
        <v/>
      </c>
      <c r="I18" s="327">
        <f t="shared" si="0"/>
        <v>1</v>
      </c>
      <c r="J18" s="328"/>
      <c r="K18" s="329">
        <f t="shared" si="1"/>
        <v>0</v>
      </c>
      <c r="L18" s="328"/>
      <c r="M18" s="329">
        <f t="shared" si="2"/>
        <v>0</v>
      </c>
      <c r="N18" s="328"/>
      <c r="O18" s="329">
        <f t="shared" si="3"/>
        <v>0</v>
      </c>
      <c r="P18" s="328"/>
      <c r="Q18" s="329">
        <f t="shared" si="4"/>
        <v>0</v>
      </c>
      <c r="R18" s="328"/>
      <c r="S18" s="329">
        <f t="shared" si="5"/>
        <v>0</v>
      </c>
      <c r="T18" s="331">
        <f t="shared" si="6"/>
        <v>0</v>
      </c>
      <c r="U18" s="334">
        <f t="shared" si="7"/>
        <v>0</v>
      </c>
      <c r="V18" s="109"/>
    </row>
    <row r="19" spans="2:22" s="99" customFormat="1" x14ac:dyDescent="0.25">
      <c r="B19" s="109"/>
      <c r="C19" s="194" t="s">
        <v>51</v>
      </c>
      <c r="D19" s="231" t="s">
        <v>25</v>
      </c>
      <c r="E19" s="424" t="str">
        <f>IFERROR(VLOOKUP($D19,'START - AWARD DETAILS'!$C$21:$G$40,2,0),"")</f>
        <v/>
      </c>
      <c r="F19" s="424" t="str">
        <f>IFERROR(VLOOKUP($D19,'START - AWARD DETAILS'!$C$21:$G$40,3,0),"")</f>
        <v/>
      </c>
      <c r="G19" s="560" t="str">
        <f>IFERROR(VLOOKUP($D19,'START - AWARD DETAILS'!$C$21:$G$40,4,0),"")</f>
        <v/>
      </c>
      <c r="H19" s="425" t="str">
        <f>IFERROR(VLOOKUP($D19,'START - AWARD DETAILS'!$C$21:$G$40,5,0),"")</f>
        <v/>
      </c>
      <c r="I19" s="327">
        <f t="shared" si="0"/>
        <v>1</v>
      </c>
      <c r="J19" s="328"/>
      <c r="K19" s="329">
        <f t="shared" si="1"/>
        <v>0</v>
      </c>
      <c r="L19" s="328"/>
      <c r="M19" s="329">
        <f t="shared" si="2"/>
        <v>0</v>
      </c>
      <c r="N19" s="328"/>
      <c r="O19" s="329">
        <f t="shared" si="3"/>
        <v>0</v>
      </c>
      <c r="P19" s="328"/>
      <c r="Q19" s="329">
        <f t="shared" si="4"/>
        <v>0</v>
      </c>
      <c r="R19" s="328"/>
      <c r="S19" s="329">
        <f t="shared" si="5"/>
        <v>0</v>
      </c>
      <c r="T19" s="331">
        <f t="shared" si="6"/>
        <v>0</v>
      </c>
      <c r="U19" s="334">
        <f t="shared" si="7"/>
        <v>0</v>
      </c>
      <c r="V19" s="109"/>
    </row>
    <row r="20" spans="2:22" s="99" customFormat="1" x14ac:dyDescent="0.25">
      <c r="B20" s="109"/>
      <c r="C20" s="194" t="s">
        <v>51</v>
      </c>
      <c r="D20" s="231" t="s">
        <v>25</v>
      </c>
      <c r="E20" s="424" t="str">
        <f>IFERROR(VLOOKUP($D20,'START - AWARD DETAILS'!$C$21:$G$40,2,0),"")</f>
        <v/>
      </c>
      <c r="F20" s="424" t="str">
        <f>IFERROR(VLOOKUP($D20,'START - AWARD DETAILS'!$C$21:$G$40,3,0),"")</f>
        <v/>
      </c>
      <c r="G20" s="560" t="str">
        <f>IFERROR(VLOOKUP($D20,'START - AWARD DETAILS'!$C$21:$G$40,4,0),"")</f>
        <v/>
      </c>
      <c r="H20" s="425" t="str">
        <f>IFERROR(VLOOKUP($D20,'START - AWARD DETAILS'!$C$21:$G$40,5,0),"")</f>
        <v/>
      </c>
      <c r="I20" s="327">
        <f t="shared" si="0"/>
        <v>1</v>
      </c>
      <c r="J20" s="328"/>
      <c r="K20" s="329">
        <f t="shared" si="1"/>
        <v>0</v>
      </c>
      <c r="L20" s="328"/>
      <c r="M20" s="329">
        <f t="shared" si="2"/>
        <v>0</v>
      </c>
      <c r="N20" s="328"/>
      <c r="O20" s="329">
        <f t="shared" si="3"/>
        <v>0</v>
      </c>
      <c r="P20" s="328"/>
      <c r="Q20" s="329">
        <f t="shared" si="4"/>
        <v>0</v>
      </c>
      <c r="R20" s="328"/>
      <c r="S20" s="329">
        <f t="shared" si="5"/>
        <v>0</v>
      </c>
      <c r="T20" s="331">
        <f t="shared" si="6"/>
        <v>0</v>
      </c>
      <c r="U20" s="334">
        <f t="shared" si="7"/>
        <v>0</v>
      </c>
      <c r="V20" s="109"/>
    </row>
    <row r="21" spans="2:22" s="99" customFormat="1" x14ac:dyDescent="0.25">
      <c r="B21" s="109"/>
      <c r="C21" s="194" t="s">
        <v>51</v>
      </c>
      <c r="D21" s="231" t="s">
        <v>25</v>
      </c>
      <c r="E21" s="424" t="str">
        <f>IFERROR(VLOOKUP($D21,'START - AWARD DETAILS'!$C$21:$G$40,2,0),"")</f>
        <v/>
      </c>
      <c r="F21" s="424" t="str">
        <f>IFERROR(VLOOKUP($D21,'START - AWARD DETAILS'!$C$21:$G$40,3,0),"")</f>
        <v/>
      </c>
      <c r="G21" s="560" t="str">
        <f>IFERROR(VLOOKUP($D21,'START - AWARD DETAILS'!$C$21:$G$40,4,0),"")</f>
        <v/>
      </c>
      <c r="H21" s="425" t="str">
        <f>IFERROR(VLOOKUP($D21,'START - AWARD DETAILS'!$C$21:$G$40,5,0),"")</f>
        <v/>
      </c>
      <c r="I21" s="327">
        <f t="shared" si="0"/>
        <v>1</v>
      </c>
      <c r="J21" s="328"/>
      <c r="K21" s="329">
        <f t="shared" si="1"/>
        <v>0</v>
      </c>
      <c r="L21" s="328"/>
      <c r="M21" s="329">
        <f t="shared" si="2"/>
        <v>0</v>
      </c>
      <c r="N21" s="328"/>
      <c r="O21" s="329">
        <f t="shared" si="3"/>
        <v>0</v>
      </c>
      <c r="P21" s="328"/>
      <c r="Q21" s="329">
        <f t="shared" si="4"/>
        <v>0</v>
      </c>
      <c r="R21" s="328"/>
      <c r="S21" s="329">
        <f t="shared" si="5"/>
        <v>0</v>
      </c>
      <c r="T21" s="331">
        <f t="shared" si="6"/>
        <v>0</v>
      </c>
      <c r="U21" s="334">
        <f t="shared" si="7"/>
        <v>0</v>
      </c>
      <c r="V21" s="109"/>
    </row>
    <row r="22" spans="2:22" s="99" customFormat="1" x14ac:dyDescent="0.25">
      <c r="B22" s="109"/>
      <c r="C22" s="194" t="s">
        <v>51</v>
      </c>
      <c r="D22" s="231" t="s">
        <v>25</v>
      </c>
      <c r="E22" s="424" t="str">
        <f>IFERROR(VLOOKUP($D22,'START - AWARD DETAILS'!$C$21:$G$40,2,0),"")</f>
        <v/>
      </c>
      <c r="F22" s="424" t="str">
        <f>IFERROR(VLOOKUP($D22,'START - AWARD DETAILS'!$C$21:$G$40,3,0),"")</f>
        <v/>
      </c>
      <c r="G22" s="560" t="str">
        <f>IFERROR(VLOOKUP($D22,'START - AWARD DETAILS'!$C$21:$G$40,4,0),"")</f>
        <v/>
      </c>
      <c r="H22" s="425" t="str">
        <f>IFERROR(VLOOKUP($D22,'START - AWARD DETAILS'!$C$21:$G$40,5,0),"")</f>
        <v/>
      </c>
      <c r="I22" s="327">
        <f t="shared" si="0"/>
        <v>1</v>
      </c>
      <c r="J22" s="328"/>
      <c r="K22" s="329">
        <f t="shared" si="1"/>
        <v>0</v>
      </c>
      <c r="L22" s="328"/>
      <c r="M22" s="329">
        <f t="shared" si="2"/>
        <v>0</v>
      </c>
      <c r="N22" s="328"/>
      <c r="O22" s="329">
        <f t="shared" si="3"/>
        <v>0</v>
      </c>
      <c r="P22" s="328"/>
      <c r="Q22" s="329">
        <f t="shared" si="4"/>
        <v>0</v>
      </c>
      <c r="R22" s="328"/>
      <c r="S22" s="329">
        <f t="shared" si="5"/>
        <v>0</v>
      </c>
      <c r="T22" s="331">
        <f t="shared" si="6"/>
        <v>0</v>
      </c>
      <c r="U22" s="334">
        <f t="shared" si="7"/>
        <v>0</v>
      </c>
      <c r="V22" s="109"/>
    </row>
    <row r="23" spans="2:22" s="99" customFormat="1" x14ac:dyDescent="0.25">
      <c r="B23" s="109"/>
      <c r="C23" s="194" t="s">
        <v>51</v>
      </c>
      <c r="D23" s="231" t="s">
        <v>25</v>
      </c>
      <c r="E23" s="424" t="str">
        <f>IFERROR(VLOOKUP($D23,'START - AWARD DETAILS'!$C$21:$G$40,2,0),"")</f>
        <v/>
      </c>
      <c r="F23" s="424" t="str">
        <f>IFERROR(VLOOKUP($D23,'START - AWARD DETAILS'!$C$21:$G$40,3,0),"")</f>
        <v/>
      </c>
      <c r="G23" s="560" t="str">
        <f>IFERROR(VLOOKUP($D23,'START - AWARD DETAILS'!$C$21:$G$40,4,0),"")</f>
        <v/>
      </c>
      <c r="H23" s="425" t="str">
        <f>IFERROR(VLOOKUP($D23,'START - AWARD DETAILS'!$C$21:$G$40,5,0),"")</f>
        <v/>
      </c>
      <c r="I23" s="327">
        <f t="shared" si="0"/>
        <v>1</v>
      </c>
      <c r="J23" s="328"/>
      <c r="K23" s="329">
        <f t="shared" si="1"/>
        <v>0</v>
      </c>
      <c r="L23" s="328"/>
      <c r="M23" s="329">
        <f t="shared" si="2"/>
        <v>0</v>
      </c>
      <c r="N23" s="328"/>
      <c r="O23" s="329">
        <f t="shared" si="3"/>
        <v>0</v>
      </c>
      <c r="P23" s="328"/>
      <c r="Q23" s="329">
        <f t="shared" si="4"/>
        <v>0</v>
      </c>
      <c r="R23" s="328"/>
      <c r="S23" s="329">
        <f t="shared" si="5"/>
        <v>0</v>
      </c>
      <c r="T23" s="331">
        <f t="shared" si="6"/>
        <v>0</v>
      </c>
      <c r="U23" s="334">
        <f t="shared" si="7"/>
        <v>0</v>
      </c>
      <c r="V23" s="109"/>
    </row>
    <row r="24" spans="2:22" s="99" customFormat="1" x14ac:dyDescent="0.25">
      <c r="B24" s="109"/>
      <c r="C24" s="194" t="s">
        <v>51</v>
      </c>
      <c r="D24" s="231" t="s">
        <v>25</v>
      </c>
      <c r="E24" s="424" t="str">
        <f>IFERROR(VLOOKUP($D24,'START - AWARD DETAILS'!$C$21:$G$40,2,0),"")</f>
        <v/>
      </c>
      <c r="F24" s="424" t="str">
        <f>IFERROR(VLOOKUP($D24,'START - AWARD DETAILS'!$C$21:$G$40,3,0),"")</f>
        <v/>
      </c>
      <c r="G24" s="560" t="str">
        <f>IFERROR(VLOOKUP($D24,'START - AWARD DETAILS'!$C$21:$G$40,4,0),"")</f>
        <v/>
      </c>
      <c r="H24" s="425" t="str">
        <f>IFERROR(VLOOKUP($D24,'START - AWARD DETAILS'!$C$21:$G$40,5,0),"")</f>
        <v/>
      </c>
      <c r="I24" s="327">
        <f t="shared" si="0"/>
        <v>1</v>
      </c>
      <c r="J24" s="328"/>
      <c r="K24" s="329">
        <f t="shared" si="1"/>
        <v>0</v>
      </c>
      <c r="L24" s="328"/>
      <c r="M24" s="329">
        <f t="shared" si="2"/>
        <v>0</v>
      </c>
      <c r="N24" s="328"/>
      <c r="O24" s="329">
        <f t="shared" si="3"/>
        <v>0</v>
      </c>
      <c r="P24" s="328"/>
      <c r="Q24" s="329">
        <f t="shared" si="4"/>
        <v>0</v>
      </c>
      <c r="R24" s="328"/>
      <c r="S24" s="329">
        <f t="shared" si="5"/>
        <v>0</v>
      </c>
      <c r="T24" s="331">
        <f t="shared" si="6"/>
        <v>0</v>
      </c>
      <c r="U24" s="334">
        <f t="shared" si="7"/>
        <v>0</v>
      </c>
      <c r="V24" s="109"/>
    </row>
    <row r="25" spans="2:22" s="99" customFormat="1" x14ac:dyDescent="0.25">
      <c r="B25" s="109"/>
      <c r="C25" s="194" t="s">
        <v>51</v>
      </c>
      <c r="D25" s="231" t="s">
        <v>25</v>
      </c>
      <c r="E25" s="424" t="str">
        <f>IFERROR(VLOOKUP($D25,'START - AWARD DETAILS'!$C$21:$G$40,2,0),"")</f>
        <v/>
      </c>
      <c r="F25" s="424" t="str">
        <f>IFERROR(VLOOKUP($D25,'START - AWARD DETAILS'!$C$21:$G$40,3,0),"")</f>
        <v/>
      </c>
      <c r="G25" s="560" t="str">
        <f>IFERROR(VLOOKUP($D25,'START - AWARD DETAILS'!$C$21:$G$40,4,0),"")</f>
        <v/>
      </c>
      <c r="H25" s="425" t="str">
        <f>IFERROR(VLOOKUP($D25,'START - AWARD DETAILS'!$C$21:$G$40,5,0),"")</f>
        <v/>
      </c>
      <c r="I25" s="327">
        <f t="shared" si="0"/>
        <v>1</v>
      </c>
      <c r="J25" s="328"/>
      <c r="K25" s="329">
        <f t="shared" si="1"/>
        <v>0</v>
      </c>
      <c r="L25" s="328"/>
      <c r="M25" s="329">
        <f t="shared" si="2"/>
        <v>0</v>
      </c>
      <c r="N25" s="328"/>
      <c r="O25" s="329">
        <f t="shared" si="3"/>
        <v>0</v>
      </c>
      <c r="P25" s="328"/>
      <c r="Q25" s="329">
        <f t="shared" si="4"/>
        <v>0</v>
      </c>
      <c r="R25" s="328"/>
      <c r="S25" s="329">
        <f t="shared" si="5"/>
        <v>0</v>
      </c>
      <c r="T25" s="331">
        <f t="shared" si="6"/>
        <v>0</v>
      </c>
      <c r="U25" s="334">
        <f t="shared" si="7"/>
        <v>0</v>
      </c>
      <c r="V25" s="109"/>
    </row>
    <row r="26" spans="2:22" s="99" customFormat="1" x14ac:dyDescent="0.25">
      <c r="B26" s="109"/>
      <c r="C26" s="194" t="s">
        <v>51</v>
      </c>
      <c r="D26" s="231" t="s">
        <v>25</v>
      </c>
      <c r="E26" s="424" t="str">
        <f>IFERROR(VLOOKUP($D26,'START - AWARD DETAILS'!$C$21:$G$40,2,0),"")</f>
        <v/>
      </c>
      <c r="F26" s="424" t="str">
        <f>IFERROR(VLOOKUP($D26,'START - AWARD DETAILS'!$C$21:$G$40,3,0),"")</f>
        <v/>
      </c>
      <c r="G26" s="560" t="str">
        <f>IFERROR(VLOOKUP($D26,'START - AWARD DETAILS'!$C$21:$G$40,4,0),"")</f>
        <v/>
      </c>
      <c r="H26" s="425" t="str">
        <f>IFERROR(VLOOKUP($D26,'START - AWARD DETAILS'!$C$21:$G$40,5,0),"")</f>
        <v/>
      </c>
      <c r="I26" s="327">
        <f t="shared" si="0"/>
        <v>1</v>
      </c>
      <c r="J26" s="328"/>
      <c r="K26" s="329">
        <f t="shared" si="1"/>
        <v>0</v>
      </c>
      <c r="L26" s="328"/>
      <c r="M26" s="329">
        <f t="shared" si="2"/>
        <v>0</v>
      </c>
      <c r="N26" s="328"/>
      <c r="O26" s="329">
        <f t="shared" si="3"/>
        <v>0</v>
      </c>
      <c r="P26" s="328"/>
      <c r="Q26" s="329">
        <f t="shared" si="4"/>
        <v>0</v>
      </c>
      <c r="R26" s="328"/>
      <c r="S26" s="329">
        <f t="shared" si="5"/>
        <v>0</v>
      </c>
      <c r="T26" s="331">
        <f t="shared" si="6"/>
        <v>0</v>
      </c>
      <c r="U26" s="334">
        <f t="shared" si="7"/>
        <v>0</v>
      </c>
      <c r="V26" s="109"/>
    </row>
    <row r="27" spans="2:22" s="99" customFormat="1" x14ac:dyDescent="0.25">
      <c r="B27" s="109"/>
      <c r="C27" s="194" t="s">
        <v>51</v>
      </c>
      <c r="D27" s="231" t="s">
        <v>25</v>
      </c>
      <c r="E27" s="424" t="str">
        <f>IFERROR(VLOOKUP($D27,'START - AWARD DETAILS'!$C$21:$G$40,2,0),"")</f>
        <v/>
      </c>
      <c r="F27" s="424" t="str">
        <f>IFERROR(VLOOKUP($D27,'START - AWARD DETAILS'!$C$21:$G$40,3,0),"")</f>
        <v/>
      </c>
      <c r="G27" s="560" t="str">
        <f>IFERROR(VLOOKUP($D27,'START - AWARD DETAILS'!$C$21:$G$40,4,0),"")</f>
        <v/>
      </c>
      <c r="H27" s="425" t="str">
        <f>IFERROR(VLOOKUP($D27,'START - AWARD DETAILS'!$C$21:$G$40,5,0),"")</f>
        <v/>
      </c>
      <c r="I27" s="327">
        <f t="shared" si="0"/>
        <v>1</v>
      </c>
      <c r="J27" s="328"/>
      <c r="K27" s="329">
        <f t="shared" si="1"/>
        <v>0</v>
      </c>
      <c r="L27" s="328"/>
      <c r="M27" s="329">
        <f t="shared" si="2"/>
        <v>0</v>
      </c>
      <c r="N27" s="328"/>
      <c r="O27" s="329">
        <f t="shared" si="3"/>
        <v>0</v>
      </c>
      <c r="P27" s="328"/>
      <c r="Q27" s="329">
        <f t="shared" si="4"/>
        <v>0</v>
      </c>
      <c r="R27" s="328"/>
      <c r="S27" s="329">
        <f t="shared" si="5"/>
        <v>0</v>
      </c>
      <c r="T27" s="331">
        <f t="shared" si="6"/>
        <v>0</v>
      </c>
      <c r="U27" s="334">
        <f t="shared" si="7"/>
        <v>0</v>
      </c>
      <c r="V27" s="109"/>
    </row>
    <row r="28" spans="2:22" s="99" customFormat="1" x14ac:dyDescent="0.25">
      <c r="B28" s="109"/>
      <c r="C28" s="194" t="s">
        <v>51</v>
      </c>
      <c r="D28" s="231" t="s">
        <v>25</v>
      </c>
      <c r="E28" s="424" t="str">
        <f>IFERROR(VLOOKUP($D28,'START - AWARD DETAILS'!$C$21:$G$40,2,0),"")</f>
        <v/>
      </c>
      <c r="F28" s="424" t="str">
        <f>IFERROR(VLOOKUP($D28,'START - AWARD DETAILS'!$C$21:$G$40,3,0),"")</f>
        <v/>
      </c>
      <c r="G28" s="560" t="str">
        <f>IFERROR(VLOOKUP($D28,'START - AWARD DETAILS'!$C$21:$G$40,4,0),"")</f>
        <v/>
      </c>
      <c r="H28" s="425" t="str">
        <f>IFERROR(VLOOKUP($D28,'START - AWARD DETAILS'!$C$21:$G$40,5,0),"")</f>
        <v/>
      </c>
      <c r="I28" s="327">
        <f t="shared" si="0"/>
        <v>1</v>
      </c>
      <c r="J28" s="328"/>
      <c r="K28" s="329">
        <f t="shared" si="1"/>
        <v>0</v>
      </c>
      <c r="L28" s="328"/>
      <c r="M28" s="329">
        <f t="shared" si="2"/>
        <v>0</v>
      </c>
      <c r="N28" s="328"/>
      <c r="O28" s="329">
        <f t="shared" si="3"/>
        <v>0</v>
      </c>
      <c r="P28" s="328"/>
      <c r="Q28" s="329">
        <f t="shared" si="4"/>
        <v>0</v>
      </c>
      <c r="R28" s="328"/>
      <c r="S28" s="329">
        <f t="shared" si="5"/>
        <v>0</v>
      </c>
      <c r="T28" s="331">
        <f t="shared" si="6"/>
        <v>0</v>
      </c>
      <c r="U28" s="334">
        <f t="shared" si="7"/>
        <v>0</v>
      </c>
      <c r="V28" s="109"/>
    </row>
    <row r="29" spans="2:22" s="99" customFormat="1" x14ac:dyDescent="0.25">
      <c r="B29" s="109"/>
      <c r="C29" s="194" t="s">
        <v>51</v>
      </c>
      <c r="D29" s="231" t="s">
        <v>25</v>
      </c>
      <c r="E29" s="424" t="str">
        <f>IFERROR(VLOOKUP($D29,'START - AWARD DETAILS'!$C$21:$G$40,2,0),"")</f>
        <v/>
      </c>
      <c r="F29" s="424" t="str">
        <f>IFERROR(VLOOKUP($D29,'START - AWARD DETAILS'!$C$21:$G$40,3,0),"")</f>
        <v/>
      </c>
      <c r="G29" s="560" t="str">
        <f>IFERROR(VLOOKUP($D29,'START - AWARD DETAILS'!$C$21:$G$40,4,0),"")</f>
        <v/>
      </c>
      <c r="H29" s="425" t="str">
        <f>IFERROR(VLOOKUP($D29,'START - AWARD DETAILS'!$C$21:$G$40,5,0),"")</f>
        <v/>
      </c>
      <c r="I29" s="327">
        <f t="shared" si="0"/>
        <v>1</v>
      </c>
      <c r="J29" s="328"/>
      <c r="K29" s="329">
        <f t="shared" si="1"/>
        <v>0</v>
      </c>
      <c r="L29" s="328"/>
      <c r="M29" s="329">
        <f t="shared" si="2"/>
        <v>0</v>
      </c>
      <c r="N29" s="328"/>
      <c r="O29" s="329">
        <f t="shared" si="3"/>
        <v>0</v>
      </c>
      <c r="P29" s="328"/>
      <c r="Q29" s="329">
        <f t="shared" si="4"/>
        <v>0</v>
      </c>
      <c r="R29" s="328"/>
      <c r="S29" s="329">
        <f t="shared" si="5"/>
        <v>0</v>
      </c>
      <c r="T29" s="331">
        <f t="shared" si="6"/>
        <v>0</v>
      </c>
      <c r="U29" s="334">
        <f t="shared" si="7"/>
        <v>0</v>
      </c>
      <c r="V29" s="109"/>
    </row>
    <row r="30" spans="2:22" s="99" customFormat="1" x14ac:dyDescent="0.25">
      <c r="B30" s="109"/>
      <c r="C30" s="194" t="s">
        <v>51</v>
      </c>
      <c r="D30" s="231" t="s">
        <v>25</v>
      </c>
      <c r="E30" s="424" t="str">
        <f>IFERROR(VLOOKUP($D30,'START - AWARD DETAILS'!$C$21:$G$40,2,0),"")</f>
        <v/>
      </c>
      <c r="F30" s="424" t="str">
        <f>IFERROR(VLOOKUP($D30,'START - AWARD DETAILS'!$C$21:$G$40,3,0),"")</f>
        <v/>
      </c>
      <c r="G30" s="560" t="str">
        <f>IFERROR(VLOOKUP($D30,'START - AWARD DETAILS'!$C$21:$G$40,4,0),"")</f>
        <v/>
      </c>
      <c r="H30" s="425" t="str">
        <f>IFERROR(VLOOKUP($D30,'START - AWARD DETAILS'!$C$21:$G$40,5,0),"")</f>
        <v/>
      </c>
      <c r="I30" s="327">
        <f t="shared" si="0"/>
        <v>1</v>
      </c>
      <c r="J30" s="328"/>
      <c r="K30" s="329">
        <f t="shared" si="1"/>
        <v>0</v>
      </c>
      <c r="L30" s="328"/>
      <c r="M30" s="329">
        <f t="shared" si="2"/>
        <v>0</v>
      </c>
      <c r="N30" s="328"/>
      <c r="O30" s="329">
        <f t="shared" si="3"/>
        <v>0</v>
      </c>
      <c r="P30" s="328"/>
      <c r="Q30" s="329">
        <f t="shared" si="4"/>
        <v>0</v>
      </c>
      <c r="R30" s="328"/>
      <c r="S30" s="329">
        <f t="shared" si="5"/>
        <v>0</v>
      </c>
      <c r="T30" s="331">
        <f t="shared" si="6"/>
        <v>0</v>
      </c>
      <c r="U30" s="334">
        <f t="shared" si="7"/>
        <v>0</v>
      </c>
      <c r="V30" s="109"/>
    </row>
    <row r="31" spans="2:22" s="99" customFormat="1" x14ac:dyDescent="0.25">
      <c r="B31" s="109"/>
      <c r="C31" s="194" t="s">
        <v>51</v>
      </c>
      <c r="D31" s="231" t="s">
        <v>25</v>
      </c>
      <c r="E31" s="424" t="str">
        <f>IFERROR(VLOOKUP($D31,'START - AWARD DETAILS'!$C$21:$G$40,2,0),"")</f>
        <v/>
      </c>
      <c r="F31" s="424" t="str">
        <f>IFERROR(VLOOKUP($D31,'START - AWARD DETAILS'!$C$21:$G$40,3,0),"")</f>
        <v/>
      </c>
      <c r="G31" s="560" t="str">
        <f>IFERROR(VLOOKUP($D31,'START - AWARD DETAILS'!$C$21:$G$40,4,0),"")</f>
        <v/>
      </c>
      <c r="H31" s="425" t="str">
        <f>IFERROR(VLOOKUP($D31,'START - AWARD DETAILS'!$C$21:$G$40,5,0),"")</f>
        <v/>
      </c>
      <c r="I31" s="327">
        <f t="shared" si="0"/>
        <v>1</v>
      </c>
      <c r="J31" s="328"/>
      <c r="K31" s="329">
        <f t="shared" si="1"/>
        <v>0</v>
      </c>
      <c r="L31" s="328"/>
      <c r="M31" s="329">
        <f t="shared" si="2"/>
        <v>0</v>
      </c>
      <c r="N31" s="328"/>
      <c r="O31" s="329">
        <f t="shared" si="3"/>
        <v>0</v>
      </c>
      <c r="P31" s="328"/>
      <c r="Q31" s="329">
        <f t="shared" si="4"/>
        <v>0</v>
      </c>
      <c r="R31" s="328"/>
      <c r="S31" s="329">
        <f t="shared" si="5"/>
        <v>0</v>
      </c>
      <c r="T31" s="331">
        <f t="shared" si="6"/>
        <v>0</v>
      </c>
      <c r="U31" s="334">
        <f t="shared" si="7"/>
        <v>0</v>
      </c>
      <c r="V31" s="109"/>
    </row>
    <row r="32" spans="2:22" s="99" customFormat="1" x14ac:dyDescent="0.25">
      <c r="B32" s="109"/>
      <c r="C32" s="194" t="s">
        <v>51</v>
      </c>
      <c r="D32" s="231" t="s">
        <v>25</v>
      </c>
      <c r="E32" s="424" t="str">
        <f>IFERROR(VLOOKUP($D32,'START - AWARD DETAILS'!$C$21:$G$40,2,0),"")</f>
        <v/>
      </c>
      <c r="F32" s="424" t="str">
        <f>IFERROR(VLOOKUP($D32,'START - AWARD DETAILS'!$C$21:$G$40,3,0),"")</f>
        <v/>
      </c>
      <c r="G32" s="560" t="str">
        <f>IFERROR(VLOOKUP($D32,'START - AWARD DETAILS'!$C$21:$G$40,4,0),"")</f>
        <v/>
      </c>
      <c r="H32" s="425" t="str">
        <f>IFERROR(VLOOKUP($D32,'START - AWARD DETAILS'!$C$21:$G$40,5,0),"")</f>
        <v/>
      </c>
      <c r="I32" s="327">
        <f t="shared" si="0"/>
        <v>1</v>
      </c>
      <c r="J32" s="328"/>
      <c r="K32" s="329">
        <f t="shared" si="1"/>
        <v>0</v>
      </c>
      <c r="L32" s="328"/>
      <c r="M32" s="329">
        <f t="shared" si="2"/>
        <v>0</v>
      </c>
      <c r="N32" s="328"/>
      <c r="O32" s="329">
        <f t="shared" si="3"/>
        <v>0</v>
      </c>
      <c r="P32" s="328"/>
      <c r="Q32" s="329">
        <f t="shared" si="4"/>
        <v>0</v>
      </c>
      <c r="R32" s="328"/>
      <c r="S32" s="329">
        <f t="shared" si="5"/>
        <v>0</v>
      </c>
      <c r="T32" s="331">
        <f t="shared" si="6"/>
        <v>0</v>
      </c>
      <c r="U32" s="334">
        <f t="shared" si="7"/>
        <v>0</v>
      </c>
      <c r="V32" s="109"/>
    </row>
    <row r="33" spans="2:22" s="99" customFormat="1" x14ac:dyDescent="0.25">
      <c r="B33" s="109"/>
      <c r="C33" s="194" t="s">
        <v>51</v>
      </c>
      <c r="D33" s="231" t="s">
        <v>25</v>
      </c>
      <c r="E33" s="424" t="str">
        <f>IFERROR(VLOOKUP($D33,'START - AWARD DETAILS'!$C$21:$G$40,2,0),"")</f>
        <v/>
      </c>
      <c r="F33" s="424" t="str">
        <f>IFERROR(VLOOKUP($D33,'START - AWARD DETAILS'!$C$21:$G$40,3,0),"")</f>
        <v/>
      </c>
      <c r="G33" s="560" t="str">
        <f>IFERROR(VLOOKUP($D33,'START - AWARD DETAILS'!$C$21:$G$40,4,0),"")</f>
        <v/>
      </c>
      <c r="H33" s="425" t="str">
        <f>IFERROR(VLOOKUP($D33,'START - AWARD DETAILS'!$C$21:$G$40,5,0),"")</f>
        <v/>
      </c>
      <c r="I33" s="327">
        <f t="shared" si="0"/>
        <v>1</v>
      </c>
      <c r="J33" s="328"/>
      <c r="K33" s="329">
        <f t="shared" si="1"/>
        <v>0</v>
      </c>
      <c r="L33" s="328"/>
      <c r="M33" s="329">
        <f t="shared" si="2"/>
        <v>0</v>
      </c>
      <c r="N33" s="328"/>
      <c r="O33" s="329">
        <f t="shared" si="3"/>
        <v>0</v>
      </c>
      <c r="P33" s="328"/>
      <c r="Q33" s="329">
        <f t="shared" si="4"/>
        <v>0</v>
      </c>
      <c r="R33" s="328"/>
      <c r="S33" s="329">
        <f t="shared" si="5"/>
        <v>0</v>
      </c>
      <c r="T33" s="331">
        <f t="shared" si="6"/>
        <v>0</v>
      </c>
      <c r="U33" s="334">
        <f t="shared" si="7"/>
        <v>0</v>
      </c>
      <c r="V33" s="109"/>
    </row>
    <row r="34" spans="2:22" s="99" customFormat="1" x14ac:dyDescent="0.25">
      <c r="B34" s="109"/>
      <c r="C34" s="194" t="s">
        <v>51</v>
      </c>
      <c r="D34" s="231" t="s">
        <v>25</v>
      </c>
      <c r="E34" s="424" t="str">
        <f>IFERROR(VLOOKUP($D34,'START - AWARD DETAILS'!$C$21:$G$40,2,0),"")</f>
        <v/>
      </c>
      <c r="F34" s="424" t="str">
        <f>IFERROR(VLOOKUP($D34,'START - AWARD DETAILS'!$C$21:$G$40,3,0),"")</f>
        <v/>
      </c>
      <c r="G34" s="560" t="str">
        <f>IFERROR(VLOOKUP($D34,'START - AWARD DETAILS'!$C$21:$G$40,4,0),"")</f>
        <v/>
      </c>
      <c r="H34" s="425" t="str">
        <f>IFERROR(VLOOKUP($D34,'START - AWARD DETAILS'!$C$21:$G$40,5,0),"")</f>
        <v/>
      </c>
      <c r="I34" s="327">
        <f t="shared" si="0"/>
        <v>1</v>
      </c>
      <c r="J34" s="328"/>
      <c r="K34" s="329">
        <f t="shared" si="1"/>
        <v>0</v>
      </c>
      <c r="L34" s="328"/>
      <c r="M34" s="329">
        <f t="shared" si="2"/>
        <v>0</v>
      </c>
      <c r="N34" s="328"/>
      <c r="O34" s="329">
        <f t="shared" si="3"/>
        <v>0</v>
      </c>
      <c r="P34" s="328"/>
      <c r="Q34" s="329">
        <f t="shared" si="4"/>
        <v>0</v>
      </c>
      <c r="R34" s="328"/>
      <c r="S34" s="329">
        <f t="shared" si="5"/>
        <v>0</v>
      </c>
      <c r="T34" s="331">
        <f t="shared" si="6"/>
        <v>0</v>
      </c>
      <c r="U34" s="334">
        <f t="shared" si="7"/>
        <v>0</v>
      </c>
      <c r="V34" s="109"/>
    </row>
    <row r="35" spans="2:22" s="99" customFormat="1" x14ac:dyDescent="0.25">
      <c r="B35" s="109"/>
      <c r="C35" s="194" t="s">
        <v>51</v>
      </c>
      <c r="D35" s="231" t="s">
        <v>25</v>
      </c>
      <c r="E35" s="424" t="str">
        <f>IFERROR(VLOOKUP($D35,'START - AWARD DETAILS'!$C$21:$G$40,2,0),"")</f>
        <v/>
      </c>
      <c r="F35" s="424" t="str">
        <f>IFERROR(VLOOKUP($D35,'START - AWARD DETAILS'!$C$21:$G$40,3,0),"")</f>
        <v/>
      </c>
      <c r="G35" s="560" t="str">
        <f>IFERROR(VLOOKUP($D35,'START - AWARD DETAILS'!$C$21:$G$40,4,0),"")</f>
        <v/>
      </c>
      <c r="H35" s="425" t="str">
        <f>IFERROR(VLOOKUP($D35,'START - AWARD DETAILS'!$C$21:$G$40,5,0),"")</f>
        <v/>
      </c>
      <c r="I35" s="327">
        <f t="shared" si="0"/>
        <v>1</v>
      </c>
      <c r="J35" s="328"/>
      <c r="K35" s="329">
        <f t="shared" si="1"/>
        <v>0</v>
      </c>
      <c r="L35" s="328"/>
      <c r="M35" s="329">
        <f t="shared" si="2"/>
        <v>0</v>
      </c>
      <c r="N35" s="328"/>
      <c r="O35" s="329">
        <f t="shared" si="3"/>
        <v>0</v>
      </c>
      <c r="P35" s="328"/>
      <c r="Q35" s="329">
        <f t="shared" si="4"/>
        <v>0</v>
      </c>
      <c r="R35" s="328"/>
      <c r="S35" s="329">
        <f t="shared" si="5"/>
        <v>0</v>
      </c>
      <c r="T35" s="331">
        <f t="shared" si="6"/>
        <v>0</v>
      </c>
      <c r="U35" s="334">
        <f t="shared" si="7"/>
        <v>0</v>
      </c>
      <c r="V35" s="109"/>
    </row>
    <row r="36" spans="2:22" s="99" customFormat="1" x14ac:dyDescent="0.25">
      <c r="B36" s="109"/>
      <c r="C36" s="194" t="s">
        <v>51</v>
      </c>
      <c r="D36" s="231" t="s">
        <v>25</v>
      </c>
      <c r="E36" s="424" t="str">
        <f>IFERROR(VLOOKUP($D36,'START - AWARD DETAILS'!$C$21:$G$40,2,0),"")</f>
        <v/>
      </c>
      <c r="F36" s="424" t="str">
        <f>IFERROR(VLOOKUP($D36,'START - AWARD DETAILS'!$C$21:$G$40,3,0),"")</f>
        <v/>
      </c>
      <c r="G36" s="560" t="str">
        <f>IFERROR(VLOOKUP($D36,'START - AWARD DETAILS'!$C$21:$G$40,4,0),"")</f>
        <v/>
      </c>
      <c r="H36" s="425" t="str">
        <f>IFERROR(VLOOKUP($D36,'START - AWARD DETAILS'!$C$21:$G$40,5,0),"")</f>
        <v/>
      </c>
      <c r="I36" s="327">
        <f t="shared" si="0"/>
        <v>1</v>
      </c>
      <c r="J36" s="328"/>
      <c r="K36" s="329">
        <f t="shared" si="1"/>
        <v>0</v>
      </c>
      <c r="L36" s="328"/>
      <c r="M36" s="329">
        <f t="shared" si="2"/>
        <v>0</v>
      </c>
      <c r="N36" s="328"/>
      <c r="O36" s="329">
        <f t="shared" si="3"/>
        <v>0</v>
      </c>
      <c r="P36" s="328"/>
      <c r="Q36" s="329">
        <f t="shared" si="4"/>
        <v>0</v>
      </c>
      <c r="R36" s="328"/>
      <c r="S36" s="329">
        <f t="shared" si="5"/>
        <v>0</v>
      </c>
      <c r="T36" s="331">
        <f t="shared" si="6"/>
        <v>0</v>
      </c>
      <c r="U36" s="334">
        <f t="shared" si="7"/>
        <v>0</v>
      </c>
      <c r="V36" s="109"/>
    </row>
    <row r="37" spans="2:22" s="99" customFormat="1" x14ac:dyDescent="0.25">
      <c r="B37" s="109"/>
      <c r="C37" s="194" t="s">
        <v>51</v>
      </c>
      <c r="D37" s="231" t="s">
        <v>25</v>
      </c>
      <c r="E37" s="424" t="str">
        <f>IFERROR(VLOOKUP($D37,'START - AWARD DETAILS'!$C$21:$G$40,2,0),"")</f>
        <v/>
      </c>
      <c r="F37" s="424" t="str">
        <f>IFERROR(VLOOKUP($D37,'START - AWARD DETAILS'!$C$21:$G$40,3,0),"")</f>
        <v/>
      </c>
      <c r="G37" s="560" t="str">
        <f>IFERROR(VLOOKUP($D37,'START - AWARD DETAILS'!$C$21:$G$40,4,0),"")</f>
        <v/>
      </c>
      <c r="H37" s="425" t="str">
        <f>IFERROR(VLOOKUP($D37,'START - AWARD DETAILS'!$C$21:$G$40,5,0),"")</f>
        <v/>
      </c>
      <c r="I37" s="327">
        <f t="shared" si="0"/>
        <v>1</v>
      </c>
      <c r="J37" s="328"/>
      <c r="K37" s="329">
        <f t="shared" si="1"/>
        <v>0</v>
      </c>
      <c r="L37" s="328"/>
      <c r="M37" s="329">
        <f t="shared" si="2"/>
        <v>0</v>
      </c>
      <c r="N37" s="328"/>
      <c r="O37" s="329">
        <f t="shared" si="3"/>
        <v>0</v>
      </c>
      <c r="P37" s="328"/>
      <c r="Q37" s="329">
        <f t="shared" si="4"/>
        <v>0</v>
      </c>
      <c r="R37" s="328"/>
      <c r="S37" s="329">
        <f t="shared" si="5"/>
        <v>0</v>
      </c>
      <c r="T37" s="331">
        <f t="shared" si="6"/>
        <v>0</v>
      </c>
      <c r="U37" s="334">
        <f t="shared" si="7"/>
        <v>0</v>
      </c>
      <c r="V37" s="109"/>
    </row>
    <row r="38" spans="2:22" s="107" customFormat="1" outlineLevel="1" x14ac:dyDescent="0.25">
      <c r="B38" s="64"/>
      <c r="C38" s="194" t="s">
        <v>51</v>
      </c>
      <c r="D38" s="140" t="s">
        <v>25</v>
      </c>
      <c r="E38" s="424" t="str">
        <f>IFERROR(VLOOKUP($D38,'START - AWARD DETAILS'!$C$21:$G$40,2,0),"")</f>
        <v/>
      </c>
      <c r="F38" s="424" t="str">
        <f>IFERROR(VLOOKUP($D38,'START - AWARD DETAILS'!$C$21:$G$40,3,0),"")</f>
        <v/>
      </c>
      <c r="G38" s="560" t="str">
        <f>IFERROR(VLOOKUP($D38,'START - AWARD DETAILS'!$C$21:$G$40,4,0),"")</f>
        <v/>
      </c>
      <c r="H38" s="425" t="str">
        <f>IFERROR(VLOOKUP($D38,'START - AWARD DETAILS'!$C$21:$G$40,5,0),"")</f>
        <v/>
      </c>
      <c r="I38" s="335">
        <f>IF(E38="HEI",'START - AWARD DETAILS'!$G$12,'START - AWARD DETAILS'!$G$13)</f>
        <v>1</v>
      </c>
      <c r="J38" s="328"/>
      <c r="K38" s="329">
        <f t="shared" si="1"/>
        <v>0</v>
      </c>
      <c r="L38" s="328"/>
      <c r="M38" s="329">
        <f t="shared" si="2"/>
        <v>0</v>
      </c>
      <c r="N38" s="328"/>
      <c r="O38" s="329">
        <f t="shared" si="3"/>
        <v>0</v>
      </c>
      <c r="P38" s="328"/>
      <c r="Q38" s="329">
        <f t="shared" si="4"/>
        <v>0</v>
      </c>
      <c r="R38" s="328"/>
      <c r="S38" s="329">
        <f t="shared" si="5"/>
        <v>0</v>
      </c>
      <c r="T38" s="331">
        <f t="shared" si="6"/>
        <v>0</v>
      </c>
      <c r="U38" s="334">
        <f t="shared" si="7"/>
        <v>0</v>
      </c>
      <c r="V38" s="64"/>
    </row>
    <row r="39" spans="2:22" s="107" customFormat="1" outlineLevel="1" x14ac:dyDescent="0.25">
      <c r="B39" s="64"/>
      <c r="C39" s="194" t="s">
        <v>51</v>
      </c>
      <c r="D39" s="140" t="s">
        <v>25</v>
      </c>
      <c r="E39" s="424" t="str">
        <f>IFERROR(VLOOKUP($D39,'START - AWARD DETAILS'!$C$21:$G$40,2,0),"")</f>
        <v/>
      </c>
      <c r="F39" s="424" t="str">
        <f>IFERROR(VLOOKUP($D39,'START - AWARD DETAILS'!$C$21:$G$40,3,0),"")</f>
        <v/>
      </c>
      <c r="G39" s="560" t="str">
        <f>IFERROR(VLOOKUP($D39,'START - AWARD DETAILS'!$C$21:$G$40,4,0),"")</f>
        <v/>
      </c>
      <c r="H39" s="425" t="str">
        <f>IFERROR(VLOOKUP($D39,'START - AWARD DETAILS'!$C$21:$G$40,5,0),"")</f>
        <v/>
      </c>
      <c r="I39" s="335">
        <f>IF(E39="HEI",'START - AWARD DETAILS'!$G$12,'START - AWARD DETAILS'!$G$13)</f>
        <v>1</v>
      </c>
      <c r="J39" s="328"/>
      <c r="K39" s="329">
        <f t="shared" si="1"/>
        <v>0</v>
      </c>
      <c r="L39" s="328"/>
      <c r="M39" s="329">
        <f t="shared" si="2"/>
        <v>0</v>
      </c>
      <c r="N39" s="328"/>
      <c r="O39" s="329">
        <f t="shared" si="3"/>
        <v>0</v>
      </c>
      <c r="P39" s="328"/>
      <c r="Q39" s="329">
        <f t="shared" si="4"/>
        <v>0</v>
      </c>
      <c r="R39" s="328"/>
      <c r="S39" s="329">
        <f t="shared" si="5"/>
        <v>0</v>
      </c>
      <c r="T39" s="331">
        <f t="shared" si="6"/>
        <v>0</v>
      </c>
      <c r="U39" s="334">
        <f t="shared" si="7"/>
        <v>0</v>
      </c>
      <c r="V39" s="64"/>
    </row>
    <row r="40" spans="2:22" s="107" customFormat="1" outlineLevel="1" x14ac:dyDescent="0.25">
      <c r="B40" s="64"/>
      <c r="C40" s="194" t="s">
        <v>51</v>
      </c>
      <c r="D40" s="140" t="s">
        <v>25</v>
      </c>
      <c r="E40" s="424" t="str">
        <f>IFERROR(VLOOKUP($D40,'START - AWARD DETAILS'!$C$21:$G$40,2,0),"")</f>
        <v/>
      </c>
      <c r="F40" s="424" t="str">
        <f>IFERROR(VLOOKUP($D40,'START - AWARD DETAILS'!$C$21:$G$40,3,0),"")</f>
        <v/>
      </c>
      <c r="G40" s="560" t="str">
        <f>IFERROR(VLOOKUP($D40,'START - AWARD DETAILS'!$C$21:$G$40,4,0),"")</f>
        <v/>
      </c>
      <c r="H40" s="425" t="str">
        <f>IFERROR(VLOOKUP($D40,'START - AWARD DETAILS'!$C$21:$G$40,5,0),"")</f>
        <v/>
      </c>
      <c r="I40" s="335">
        <f>IF(E40="HEI",'START - AWARD DETAILS'!$G$12,'START - AWARD DETAILS'!$G$13)</f>
        <v>1</v>
      </c>
      <c r="J40" s="328"/>
      <c r="K40" s="329">
        <f t="shared" si="1"/>
        <v>0</v>
      </c>
      <c r="L40" s="328"/>
      <c r="M40" s="329">
        <f t="shared" si="2"/>
        <v>0</v>
      </c>
      <c r="N40" s="328"/>
      <c r="O40" s="329">
        <f t="shared" si="3"/>
        <v>0</v>
      </c>
      <c r="P40" s="328"/>
      <c r="Q40" s="329">
        <f t="shared" si="4"/>
        <v>0</v>
      </c>
      <c r="R40" s="328"/>
      <c r="S40" s="329">
        <f t="shared" si="5"/>
        <v>0</v>
      </c>
      <c r="T40" s="331">
        <f t="shared" si="6"/>
        <v>0</v>
      </c>
      <c r="U40" s="334">
        <f t="shared" si="7"/>
        <v>0</v>
      </c>
      <c r="V40" s="64"/>
    </row>
    <row r="41" spans="2:22" s="107" customFormat="1" outlineLevel="1" x14ac:dyDescent="0.25">
      <c r="B41" s="64"/>
      <c r="C41" s="194" t="s">
        <v>51</v>
      </c>
      <c r="D41" s="140" t="s">
        <v>25</v>
      </c>
      <c r="E41" s="424" t="str">
        <f>IFERROR(VLOOKUP($D41,'START - AWARD DETAILS'!$C$21:$G$40,2,0),"")</f>
        <v/>
      </c>
      <c r="F41" s="424" t="str">
        <f>IFERROR(VLOOKUP($D41,'START - AWARD DETAILS'!$C$21:$G$40,3,0),"")</f>
        <v/>
      </c>
      <c r="G41" s="560" t="str">
        <f>IFERROR(VLOOKUP($D41,'START - AWARD DETAILS'!$C$21:$G$40,4,0),"")</f>
        <v/>
      </c>
      <c r="H41" s="425" t="str">
        <f>IFERROR(VLOOKUP($D41,'START - AWARD DETAILS'!$C$21:$G$40,5,0),"")</f>
        <v/>
      </c>
      <c r="I41" s="335">
        <f>IF(E41="HEI",'START - AWARD DETAILS'!$G$12,'START - AWARD DETAILS'!$G$13)</f>
        <v>1</v>
      </c>
      <c r="J41" s="328"/>
      <c r="K41" s="329">
        <f t="shared" si="1"/>
        <v>0</v>
      </c>
      <c r="L41" s="328"/>
      <c r="M41" s="329">
        <f t="shared" si="2"/>
        <v>0</v>
      </c>
      <c r="N41" s="328"/>
      <c r="O41" s="329">
        <f t="shared" si="3"/>
        <v>0</v>
      </c>
      <c r="P41" s="328"/>
      <c r="Q41" s="329">
        <f t="shared" si="4"/>
        <v>0</v>
      </c>
      <c r="R41" s="328"/>
      <c r="S41" s="329">
        <f t="shared" si="5"/>
        <v>0</v>
      </c>
      <c r="T41" s="331">
        <f t="shared" si="6"/>
        <v>0</v>
      </c>
      <c r="U41" s="334">
        <f t="shared" si="7"/>
        <v>0</v>
      </c>
      <c r="V41" s="64"/>
    </row>
    <row r="42" spans="2:22" s="107" customFormat="1" outlineLevel="1" x14ac:dyDescent="0.25">
      <c r="B42" s="64"/>
      <c r="C42" s="194" t="s">
        <v>51</v>
      </c>
      <c r="D42" s="140" t="s">
        <v>25</v>
      </c>
      <c r="E42" s="424" t="str">
        <f>IFERROR(VLOOKUP($D42,'START - AWARD DETAILS'!$C$21:$G$40,2,0),"")</f>
        <v/>
      </c>
      <c r="F42" s="424" t="str">
        <f>IFERROR(VLOOKUP($D42,'START - AWARD DETAILS'!$C$21:$G$40,3,0),"")</f>
        <v/>
      </c>
      <c r="G42" s="560" t="str">
        <f>IFERROR(VLOOKUP($D42,'START - AWARD DETAILS'!$C$21:$G$40,4,0),"")</f>
        <v/>
      </c>
      <c r="H42" s="425" t="str">
        <f>IFERROR(VLOOKUP($D42,'START - AWARD DETAILS'!$C$21:$G$40,5,0),"")</f>
        <v/>
      </c>
      <c r="I42" s="335">
        <f>IF(E42="HEI",'START - AWARD DETAILS'!$G$12,'START - AWARD DETAILS'!$G$13)</f>
        <v>1</v>
      </c>
      <c r="J42" s="328"/>
      <c r="K42" s="329">
        <f t="shared" si="1"/>
        <v>0</v>
      </c>
      <c r="L42" s="328"/>
      <c r="M42" s="329">
        <f t="shared" si="2"/>
        <v>0</v>
      </c>
      <c r="N42" s="328"/>
      <c r="O42" s="329">
        <f t="shared" si="3"/>
        <v>0</v>
      </c>
      <c r="P42" s="328"/>
      <c r="Q42" s="329">
        <f t="shared" si="4"/>
        <v>0</v>
      </c>
      <c r="R42" s="328"/>
      <c r="S42" s="329">
        <f t="shared" si="5"/>
        <v>0</v>
      </c>
      <c r="T42" s="331">
        <f t="shared" si="6"/>
        <v>0</v>
      </c>
      <c r="U42" s="334">
        <f t="shared" si="7"/>
        <v>0</v>
      </c>
      <c r="V42" s="64"/>
    </row>
    <row r="43" spans="2:22" s="107" customFormat="1" outlineLevel="1" x14ac:dyDescent="0.25">
      <c r="B43" s="64"/>
      <c r="C43" s="194" t="s">
        <v>51</v>
      </c>
      <c r="D43" s="140" t="s">
        <v>25</v>
      </c>
      <c r="E43" s="424" t="str">
        <f>IFERROR(VLOOKUP($D43,'START - AWARD DETAILS'!$C$21:$G$40,2,0),"")</f>
        <v/>
      </c>
      <c r="F43" s="424" t="str">
        <f>IFERROR(VLOOKUP($D43,'START - AWARD DETAILS'!$C$21:$G$40,3,0),"")</f>
        <v/>
      </c>
      <c r="G43" s="560" t="str">
        <f>IFERROR(VLOOKUP($D43,'START - AWARD DETAILS'!$C$21:$G$40,4,0),"")</f>
        <v/>
      </c>
      <c r="H43" s="425" t="str">
        <f>IFERROR(VLOOKUP($D43,'START - AWARD DETAILS'!$C$21:$G$40,5,0),"")</f>
        <v/>
      </c>
      <c r="I43" s="335">
        <f>IF(E43="HEI",'START - AWARD DETAILS'!$G$12,'START - AWARD DETAILS'!$G$13)</f>
        <v>1</v>
      </c>
      <c r="J43" s="328"/>
      <c r="K43" s="329">
        <f t="shared" si="1"/>
        <v>0</v>
      </c>
      <c r="L43" s="328"/>
      <c r="M43" s="329">
        <f t="shared" si="2"/>
        <v>0</v>
      </c>
      <c r="N43" s="328"/>
      <c r="O43" s="329">
        <f t="shared" si="3"/>
        <v>0</v>
      </c>
      <c r="P43" s="328"/>
      <c r="Q43" s="329">
        <f t="shared" si="4"/>
        <v>0</v>
      </c>
      <c r="R43" s="328"/>
      <c r="S43" s="329">
        <f t="shared" si="5"/>
        <v>0</v>
      </c>
      <c r="T43" s="331">
        <f t="shared" si="6"/>
        <v>0</v>
      </c>
      <c r="U43" s="334">
        <f t="shared" si="7"/>
        <v>0</v>
      </c>
      <c r="V43" s="64"/>
    </row>
    <row r="44" spans="2:22" s="107" customFormat="1" outlineLevel="1" x14ac:dyDescent="0.25">
      <c r="B44" s="64"/>
      <c r="C44" s="194" t="s">
        <v>51</v>
      </c>
      <c r="D44" s="140" t="s">
        <v>25</v>
      </c>
      <c r="E44" s="424" t="str">
        <f>IFERROR(VLOOKUP($D44,'START - AWARD DETAILS'!$C$21:$G$40,2,0),"")</f>
        <v/>
      </c>
      <c r="F44" s="424" t="str">
        <f>IFERROR(VLOOKUP($D44,'START - AWARD DETAILS'!$C$21:$G$40,3,0),"")</f>
        <v/>
      </c>
      <c r="G44" s="560" t="str">
        <f>IFERROR(VLOOKUP($D44,'START - AWARD DETAILS'!$C$21:$G$40,4,0),"")</f>
        <v/>
      </c>
      <c r="H44" s="425" t="str">
        <f>IFERROR(VLOOKUP($D44,'START - AWARD DETAILS'!$C$21:$G$40,5,0),"")</f>
        <v/>
      </c>
      <c r="I44" s="335">
        <f>IF(E44="HEI",'START - AWARD DETAILS'!$G$12,'START - AWARD DETAILS'!$G$13)</f>
        <v>1</v>
      </c>
      <c r="J44" s="328"/>
      <c r="K44" s="329">
        <f t="shared" si="1"/>
        <v>0</v>
      </c>
      <c r="L44" s="328"/>
      <c r="M44" s="329">
        <f t="shared" si="2"/>
        <v>0</v>
      </c>
      <c r="N44" s="328"/>
      <c r="O44" s="329">
        <f t="shared" si="3"/>
        <v>0</v>
      </c>
      <c r="P44" s="328"/>
      <c r="Q44" s="329">
        <f t="shared" si="4"/>
        <v>0</v>
      </c>
      <c r="R44" s="328"/>
      <c r="S44" s="329">
        <f t="shared" si="5"/>
        <v>0</v>
      </c>
      <c r="T44" s="331">
        <f t="shared" si="6"/>
        <v>0</v>
      </c>
      <c r="U44" s="334">
        <f t="shared" si="7"/>
        <v>0</v>
      </c>
      <c r="V44" s="64"/>
    </row>
    <row r="45" spans="2:22" s="107" customFormat="1" outlineLevel="1" x14ac:dyDescent="0.25">
      <c r="B45" s="64"/>
      <c r="C45" s="194" t="s">
        <v>51</v>
      </c>
      <c r="D45" s="140" t="s">
        <v>25</v>
      </c>
      <c r="E45" s="424" t="str">
        <f>IFERROR(VLOOKUP($D45,'START - AWARD DETAILS'!$C$21:$G$40,2,0),"")</f>
        <v/>
      </c>
      <c r="F45" s="424" t="str">
        <f>IFERROR(VLOOKUP($D45,'START - AWARD DETAILS'!$C$21:$G$40,3,0),"")</f>
        <v/>
      </c>
      <c r="G45" s="560" t="str">
        <f>IFERROR(VLOOKUP($D45,'START - AWARD DETAILS'!$C$21:$G$40,4,0),"")</f>
        <v/>
      </c>
      <c r="H45" s="425" t="str">
        <f>IFERROR(VLOOKUP($D45,'START - AWARD DETAILS'!$C$21:$G$40,5,0),"")</f>
        <v/>
      </c>
      <c r="I45" s="335">
        <f>IF(E45="HEI",'START - AWARD DETAILS'!$G$12,'START - AWARD DETAILS'!$G$13)</f>
        <v>1</v>
      </c>
      <c r="J45" s="328"/>
      <c r="K45" s="329">
        <f t="shared" si="1"/>
        <v>0</v>
      </c>
      <c r="L45" s="328"/>
      <c r="M45" s="329">
        <f t="shared" si="2"/>
        <v>0</v>
      </c>
      <c r="N45" s="328"/>
      <c r="O45" s="329">
        <f t="shared" si="3"/>
        <v>0</v>
      </c>
      <c r="P45" s="328"/>
      <c r="Q45" s="329">
        <f t="shared" si="4"/>
        <v>0</v>
      </c>
      <c r="R45" s="328"/>
      <c r="S45" s="329">
        <f t="shared" si="5"/>
        <v>0</v>
      </c>
      <c r="T45" s="331">
        <f t="shared" si="6"/>
        <v>0</v>
      </c>
      <c r="U45" s="334">
        <f t="shared" si="7"/>
        <v>0</v>
      </c>
      <c r="V45" s="64"/>
    </row>
    <row r="46" spans="2:22" s="107" customFormat="1" outlineLevel="1" x14ac:dyDescent="0.25">
      <c r="B46" s="64"/>
      <c r="C46" s="194" t="s">
        <v>51</v>
      </c>
      <c r="D46" s="140" t="s">
        <v>25</v>
      </c>
      <c r="E46" s="424" t="str">
        <f>IFERROR(VLOOKUP($D46,'START - AWARD DETAILS'!$C$21:$G$40,2,0),"")</f>
        <v/>
      </c>
      <c r="F46" s="424" t="str">
        <f>IFERROR(VLOOKUP($D46,'START - AWARD DETAILS'!$C$21:$G$40,3,0),"")</f>
        <v/>
      </c>
      <c r="G46" s="560" t="str">
        <f>IFERROR(VLOOKUP($D46,'START - AWARD DETAILS'!$C$21:$G$40,4,0),"")</f>
        <v/>
      </c>
      <c r="H46" s="425" t="str">
        <f>IFERROR(VLOOKUP($D46,'START - AWARD DETAILS'!$C$21:$G$40,5,0),"")</f>
        <v/>
      </c>
      <c r="I46" s="335">
        <f>IF(E46="HEI",'START - AWARD DETAILS'!$G$12,'START - AWARD DETAILS'!$G$13)</f>
        <v>1</v>
      </c>
      <c r="J46" s="328"/>
      <c r="K46" s="329">
        <f t="shared" si="1"/>
        <v>0</v>
      </c>
      <c r="L46" s="328"/>
      <c r="M46" s="329">
        <f t="shared" si="2"/>
        <v>0</v>
      </c>
      <c r="N46" s="328"/>
      <c r="O46" s="329">
        <f t="shared" si="3"/>
        <v>0</v>
      </c>
      <c r="P46" s="328"/>
      <c r="Q46" s="329">
        <f t="shared" si="4"/>
        <v>0</v>
      </c>
      <c r="R46" s="328"/>
      <c r="S46" s="329">
        <f t="shared" si="5"/>
        <v>0</v>
      </c>
      <c r="T46" s="331">
        <f t="shared" si="6"/>
        <v>0</v>
      </c>
      <c r="U46" s="334">
        <f t="shared" si="7"/>
        <v>0</v>
      </c>
      <c r="V46" s="64"/>
    </row>
    <row r="47" spans="2:22" s="107" customFormat="1" outlineLevel="1" x14ac:dyDescent="0.25">
      <c r="B47" s="64"/>
      <c r="C47" s="194" t="s">
        <v>51</v>
      </c>
      <c r="D47" s="140" t="s">
        <v>25</v>
      </c>
      <c r="E47" s="424" t="str">
        <f>IFERROR(VLOOKUP($D47,'START - AWARD DETAILS'!$C$21:$G$40,2,0),"")</f>
        <v/>
      </c>
      <c r="F47" s="424" t="str">
        <f>IFERROR(VLOOKUP($D47,'START - AWARD DETAILS'!$C$21:$G$40,3,0),"")</f>
        <v/>
      </c>
      <c r="G47" s="560" t="str">
        <f>IFERROR(VLOOKUP($D47,'START - AWARD DETAILS'!$C$21:$G$40,4,0),"")</f>
        <v/>
      </c>
      <c r="H47" s="425" t="str">
        <f>IFERROR(VLOOKUP($D47,'START - AWARD DETAILS'!$C$21:$G$40,5,0),"")</f>
        <v/>
      </c>
      <c r="I47" s="335">
        <f>IF(E47="HEI",'START - AWARD DETAILS'!$G$12,'START - AWARD DETAILS'!$G$13)</f>
        <v>1</v>
      </c>
      <c r="J47" s="328"/>
      <c r="K47" s="329">
        <f t="shared" si="1"/>
        <v>0</v>
      </c>
      <c r="L47" s="328"/>
      <c r="M47" s="329">
        <f t="shared" si="2"/>
        <v>0</v>
      </c>
      <c r="N47" s="328"/>
      <c r="O47" s="329">
        <f t="shared" si="3"/>
        <v>0</v>
      </c>
      <c r="P47" s="328"/>
      <c r="Q47" s="329">
        <f t="shared" si="4"/>
        <v>0</v>
      </c>
      <c r="R47" s="328"/>
      <c r="S47" s="329">
        <f t="shared" si="5"/>
        <v>0</v>
      </c>
      <c r="T47" s="331">
        <f t="shared" si="6"/>
        <v>0</v>
      </c>
      <c r="U47" s="334">
        <f t="shared" si="7"/>
        <v>0</v>
      </c>
      <c r="V47" s="64"/>
    </row>
    <row r="48" spans="2:22" s="107" customFormat="1" outlineLevel="1" x14ac:dyDescent="0.25">
      <c r="B48" s="64"/>
      <c r="C48" s="194" t="s">
        <v>51</v>
      </c>
      <c r="D48" s="140" t="s">
        <v>25</v>
      </c>
      <c r="E48" s="424" t="str">
        <f>IFERROR(VLOOKUP($D48,'START - AWARD DETAILS'!$C$21:$G$40,2,0),"")</f>
        <v/>
      </c>
      <c r="F48" s="424" t="str">
        <f>IFERROR(VLOOKUP($D48,'START - AWARD DETAILS'!$C$21:$G$40,3,0),"")</f>
        <v/>
      </c>
      <c r="G48" s="560" t="str">
        <f>IFERROR(VLOOKUP($D48,'START - AWARD DETAILS'!$C$21:$G$40,4,0),"")</f>
        <v/>
      </c>
      <c r="H48" s="425" t="str">
        <f>IFERROR(VLOOKUP($D48,'START - AWARD DETAILS'!$C$21:$G$40,5,0),"")</f>
        <v/>
      </c>
      <c r="I48" s="335">
        <f>IF(E48="HEI",'START - AWARD DETAILS'!$G$12,'START - AWARD DETAILS'!$G$13)</f>
        <v>1</v>
      </c>
      <c r="J48" s="328"/>
      <c r="K48" s="329">
        <f t="shared" si="1"/>
        <v>0</v>
      </c>
      <c r="L48" s="328"/>
      <c r="M48" s="329">
        <f t="shared" si="2"/>
        <v>0</v>
      </c>
      <c r="N48" s="328"/>
      <c r="O48" s="329">
        <f t="shared" si="3"/>
        <v>0</v>
      </c>
      <c r="P48" s="328"/>
      <c r="Q48" s="329">
        <f t="shared" si="4"/>
        <v>0</v>
      </c>
      <c r="R48" s="328"/>
      <c r="S48" s="329">
        <f t="shared" si="5"/>
        <v>0</v>
      </c>
      <c r="T48" s="331">
        <f t="shared" si="6"/>
        <v>0</v>
      </c>
      <c r="U48" s="334">
        <f t="shared" si="7"/>
        <v>0</v>
      </c>
      <c r="V48" s="64"/>
    </row>
    <row r="49" spans="2:22" s="107" customFormat="1" outlineLevel="1" x14ac:dyDescent="0.25">
      <c r="B49" s="64"/>
      <c r="C49" s="194" t="s">
        <v>51</v>
      </c>
      <c r="D49" s="140" t="s">
        <v>25</v>
      </c>
      <c r="E49" s="424" t="str">
        <f>IFERROR(VLOOKUP($D49,'START - AWARD DETAILS'!$C$21:$G$40,2,0),"")</f>
        <v/>
      </c>
      <c r="F49" s="424" t="str">
        <f>IFERROR(VLOOKUP($D49,'START - AWARD DETAILS'!$C$21:$G$40,3,0),"")</f>
        <v/>
      </c>
      <c r="G49" s="560" t="str">
        <f>IFERROR(VLOOKUP($D49,'START - AWARD DETAILS'!$C$21:$G$40,4,0),"")</f>
        <v/>
      </c>
      <c r="H49" s="425" t="str">
        <f>IFERROR(VLOOKUP($D49,'START - AWARD DETAILS'!$C$21:$G$40,5,0),"")</f>
        <v/>
      </c>
      <c r="I49" s="335">
        <f>IF(E49="HEI",'START - AWARD DETAILS'!$G$12,'START - AWARD DETAILS'!$G$13)</f>
        <v>1</v>
      </c>
      <c r="J49" s="328"/>
      <c r="K49" s="329">
        <f t="shared" si="1"/>
        <v>0</v>
      </c>
      <c r="L49" s="328"/>
      <c r="M49" s="329">
        <f t="shared" si="2"/>
        <v>0</v>
      </c>
      <c r="N49" s="328"/>
      <c r="O49" s="329">
        <f t="shared" si="3"/>
        <v>0</v>
      </c>
      <c r="P49" s="328"/>
      <c r="Q49" s="329">
        <f t="shared" si="4"/>
        <v>0</v>
      </c>
      <c r="R49" s="328"/>
      <c r="S49" s="329">
        <f t="shared" si="5"/>
        <v>0</v>
      </c>
      <c r="T49" s="331">
        <f t="shared" si="6"/>
        <v>0</v>
      </c>
      <c r="U49" s="334">
        <f t="shared" si="7"/>
        <v>0</v>
      </c>
      <c r="V49" s="64"/>
    </row>
    <row r="50" spans="2:22" s="107" customFormat="1" outlineLevel="1" x14ac:dyDescent="0.25">
      <c r="B50" s="64"/>
      <c r="C50" s="194" t="s">
        <v>51</v>
      </c>
      <c r="D50" s="140" t="s">
        <v>25</v>
      </c>
      <c r="E50" s="424" t="str">
        <f>IFERROR(VLOOKUP($D50,'START - AWARD DETAILS'!$C$21:$G$40,2,0),"")</f>
        <v/>
      </c>
      <c r="F50" s="424" t="str">
        <f>IFERROR(VLOOKUP($D50,'START - AWARD DETAILS'!$C$21:$G$40,3,0),"")</f>
        <v/>
      </c>
      <c r="G50" s="560" t="str">
        <f>IFERROR(VLOOKUP($D50,'START - AWARD DETAILS'!$C$21:$G$40,4,0),"")</f>
        <v/>
      </c>
      <c r="H50" s="425" t="str">
        <f>IFERROR(VLOOKUP($D50,'START - AWARD DETAILS'!$C$21:$G$40,5,0),"")</f>
        <v/>
      </c>
      <c r="I50" s="335">
        <f>IF(E50="HEI",'START - AWARD DETAILS'!$G$12,'START - AWARD DETAILS'!$G$13)</f>
        <v>1</v>
      </c>
      <c r="J50" s="328"/>
      <c r="K50" s="329">
        <f t="shared" si="1"/>
        <v>0</v>
      </c>
      <c r="L50" s="328"/>
      <c r="M50" s="329">
        <f t="shared" si="2"/>
        <v>0</v>
      </c>
      <c r="N50" s="328"/>
      <c r="O50" s="329">
        <f t="shared" si="3"/>
        <v>0</v>
      </c>
      <c r="P50" s="328"/>
      <c r="Q50" s="329">
        <f t="shared" si="4"/>
        <v>0</v>
      </c>
      <c r="R50" s="328"/>
      <c r="S50" s="329">
        <f t="shared" si="5"/>
        <v>0</v>
      </c>
      <c r="T50" s="331">
        <f t="shared" si="6"/>
        <v>0</v>
      </c>
      <c r="U50" s="334">
        <f t="shared" si="7"/>
        <v>0</v>
      </c>
      <c r="V50" s="64"/>
    </row>
    <row r="51" spans="2:22" s="107" customFormat="1" outlineLevel="1" x14ac:dyDescent="0.25">
      <c r="B51" s="64"/>
      <c r="C51" s="194" t="s">
        <v>51</v>
      </c>
      <c r="D51" s="140" t="s">
        <v>25</v>
      </c>
      <c r="E51" s="424" t="str">
        <f>IFERROR(VLOOKUP($D51,'START - AWARD DETAILS'!$C$21:$G$40,2,0),"")</f>
        <v/>
      </c>
      <c r="F51" s="424" t="str">
        <f>IFERROR(VLOOKUP($D51,'START - AWARD DETAILS'!$C$21:$G$40,3,0),"")</f>
        <v/>
      </c>
      <c r="G51" s="560" t="str">
        <f>IFERROR(VLOOKUP($D51,'START - AWARD DETAILS'!$C$21:$G$40,4,0),"")</f>
        <v/>
      </c>
      <c r="H51" s="425" t="str">
        <f>IFERROR(VLOOKUP($D51,'START - AWARD DETAILS'!$C$21:$G$40,5,0),"")</f>
        <v/>
      </c>
      <c r="I51" s="335">
        <f>IF(E51="HEI",'START - AWARD DETAILS'!$G$12,'START - AWARD DETAILS'!$G$13)</f>
        <v>1</v>
      </c>
      <c r="J51" s="328"/>
      <c r="K51" s="329">
        <f t="shared" si="1"/>
        <v>0</v>
      </c>
      <c r="L51" s="328"/>
      <c r="M51" s="329">
        <f t="shared" si="2"/>
        <v>0</v>
      </c>
      <c r="N51" s="328"/>
      <c r="O51" s="329">
        <f t="shared" si="3"/>
        <v>0</v>
      </c>
      <c r="P51" s="328"/>
      <c r="Q51" s="329">
        <f t="shared" si="4"/>
        <v>0</v>
      </c>
      <c r="R51" s="328"/>
      <c r="S51" s="329">
        <f t="shared" si="5"/>
        <v>0</v>
      </c>
      <c r="T51" s="331">
        <f t="shared" si="6"/>
        <v>0</v>
      </c>
      <c r="U51" s="334">
        <f t="shared" si="7"/>
        <v>0</v>
      </c>
      <c r="V51" s="64"/>
    </row>
    <row r="52" spans="2:22" s="107" customFormat="1" outlineLevel="1" x14ac:dyDescent="0.25">
      <c r="B52" s="64"/>
      <c r="C52" s="194" t="s">
        <v>51</v>
      </c>
      <c r="D52" s="140" t="s">
        <v>25</v>
      </c>
      <c r="E52" s="424" t="str">
        <f>IFERROR(VLOOKUP($D52,'START - AWARD DETAILS'!$C$21:$G$40,2,0),"")</f>
        <v/>
      </c>
      <c r="F52" s="424" t="str">
        <f>IFERROR(VLOOKUP($D52,'START - AWARD DETAILS'!$C$21:$G$40,3,0),"")</f>
        <v/>
      </c>
      <c r="G52" s="560" t="str">
        <f>IFERROR(VLOOKUP($D52,'START - AWARD DETAILS'!$C$21:$G$40,4,0),"")</f>
        <v/>
      </c>
      <c r="H52" s="425" t="str">
        <f>IFERROR(VLOOKUP($D52,'START - AWARD DETAILS'!$C$21:$G$40,5,0),"")</f>
        <v/>
      </c>
      <c r="I52" s="335">
        <f>IF(E52="HEI",'START - AWARD DETAILS'!$G$12,'START - AWARD DETAILS'!$G$13)</f>
        <v>1</v>
      </c>
      <c r="J52" s="328"/>
      <c r="K52" s="329">
        <f t="shared" si="1"/>
        <v>0</v>
      </c>
      <c r="L52" s="328"/>
      <c r="M52" s="329">
        <f t="shared" si="2"/>
        <v>0</v>
      </c>
      <c r="N52" s="328"/>
      <c r="O52" s="329">
        <f t="shared" si="3"/>
        <v>0</v>
      </c>
      <c r="P52" s="328"/>
      <c r="Q52" s="329">
        <f t="shared" si="4"/>
        <v>0</v>
      </c>
      <c r="R52" s="328"/>
      <c r="S52" s="329">
        <f t="shared" si="5"/>
        <v>0</v>
      </c>
      <c r="T52" s="331">
        <f t="shared" si="6"/>
        <v>0</v>
      </c>
      <c r="U52" s="334">
        <f t="shared" si="7"/>
        <v>0</v>
      </c>
      <c r="V52" s="64"/>
    </row>
    <row r="53" spans="2:22" s="107" customFormat="1" outlineLevel="1" x14ac:dyDescent="0.25">
      <c r="B53" s="64"/>
      <c r="C53" s="194" t="s">
        <v>51</v>
      </c>
      <c r="D53" s="140" t="s">
        <v>25</v>
      </c>
      <c r="E53" s="424" t="str">
        <f>IFERROR(VLOOKUP($D53,'START - AWARD DETAILS'!$C$21:$G$40,2,0),"")</f>
        <v/>
      </c>
      <c r="F53" s="424" t="str">
        <f>IFERROR(VLOOKUP($D53,'START - AWARD DETAILS'!$C$21:$G$40,3,0),"")</f>
        <v/>
      </c>
      <c r="G53" s="560" t="str">
        <f>IFERROR(VLOOKUP($D53,'START - AWARD DETAILS'!$C$21:$G$40,4,0),"")</f>
        <v/>
      </c>
      <c r="H53" s="425" t="str">
        <f>IFERROR(VLOOKUP($D53,'START - AWARD DETAILS'!$C$21:$G$40,5,0),"")</f>
        <v/>
      </c>
      <c r="I53" s="335">
        <f>IF(E53="HEI",'START - AWARD DETAILS'!$G$12,'START - AWARD DETAILS'!$G$13)</f>
        <v>1</v>
      </c>
      <c r="J53" s="328"/>
      <c r="K53" s="329">
        <f t="shared" si="1"/>
        <v>0</v>
      </c>
      <c r="L53" s="328"/>
      <c r="M53" s="329">
        <f t="shared" si="2"/>
        <v>0</v>
      </c>
      <c r="N53" s="328"/>
      <c r="O53" s="329">
        <f t="shared" si="3"/>
        <v>0</v>
      </c>
      <c r="P53" s="328"/>
      <c r="Q53" s="329">
        <f t="shared" si="4"/>
        <v>0</v>
      </c>
      <c r="R53" s="328"/>
      <c r="S53" s="329">
        <f t="shared" si="5"/>
        <v>0</v>
      </c>
      <c r="T53" s="331">
        <f t="shared" si="6"/>
        <v>0</v>
      </c>
      <c r="U53" s="334">
        <f t="shared" si="7"/>
        <v>0</v>
      </c>
      <c r="V53" s="64"/>
    </row>
    <row r="54" spans="2:22" s="107" customFormat="1" outlineLevel="1" x14ac:dyDescent="0.25">
      <c r="B54" s="64"/>
      <c r="C54" s="194" t="s">
        <v>51</v>
      </c>
      <c r="D54" s="140" t="s">
        <v>25</v>
      </c>
      <c r="E54" s="424" t="str">
        <f>IFERROR(VLOOKUP($D54,'START - AWARD DETAILS'!$C$21:$G$40,2,0),"")</f>
        <v/>
      </c>
      <c r="F54" s="424" t="str">
        <f>IFERROR(VLOOKUP($D54,'START - AWARD DETAILS'!$C$21:$G$40,3,0),"")</f>
        <v/>
      </c>
      <c r="G54" s="560" t="str">
        <f>IFERROR(VLOOKUP($D54,'START - AWARD DETAILS'!$C$21:$G$40,4,0),"")</f>
        <v/>
      </c>
      <c r="H54" s="425" t="str">
        <f>IFERROR(VLOOKUP($D54,'START - AWARD DETAILS'!$C$21:$G$40,5,0),"")</f>
        <v/>
      </c>
      <c r="I54" s="335">
        <f>IF(E54="HEI",'START - AWARD DETAILS'!$G$12,'START - AWARD DETAILS'!$G$13)</f>
        <v>1</v>
      </c>
      <c r="J54" s="328"/>
      <c r="K54" s="329">
        <f t="shared" si="1"/>
        <v>0</v>
      </c>
      <c r="L54" s="328"/>
      <c r="M54" s="329">
        <f t="shared" si="2"/>
        <v>0</v>
      </c>
      <c r="N54" s="328"/>
      <c r="O54" s="329">
        <f t="shared" si="3"/>
        <v>0</v>
      </c>
      <c r="P54" s="328"/>
      <c r="Q54" s="329">
        <f t="shared" si="4"/>
        <v>0</v>
      </c>
      <c r="R54" s="328"/>
      <c r="S54" s="329">
        <f t="shared" si="5"/>
        <v>0</v>
      </c>
      <c r="T54" s="331">
        <f t="shared" si="6"/>
        <v>0</v>
      </c>
      <c r="U54" s="334">
        <f t="shared" si="7"/>
        <v>0</v>
      </c>
      <c r="V54" s="64"/>
    </row>
    <row r="55" spans="2:22" s="107" customFormat="1" outlineLevel="1" x14ac:dyDescent="0.25">
      <c r="B55" s="64"/>
      <c r="C55" s="194" t="s">
        <v>51</v>
      </c>
      <c r="D55" s="140" t="s">
        <v>25</v>
      </c>
      <c r="E55" s="424" t="str">
        <f>IFERROR(VLOOKUP($D55,'START - AWARD DETAILS'!$C$21:$G$40,2,0),"")</f>
        <v/>
      </c>
      <c r="F55" s="424" t="str">
        <f>IFERROR(VLOOKUP($D55,'START - AWARD DETAILS'!$C$21:$G$40,3,0),"")</f>
        <v/>
      </c>
      <c r="G55" s="560" t="str">
        <f>IFERROR(VLOOKUP($D55,'START - AWARD DETAILS'!$C$21:$G$40,4,0),"")</f>
        <v/>
      </c>
      <c r="H55" s="425" t="str">
        <f>IFERROR(VLOOKUP($D55,'START - AWARD DETAILS'!$C$21:$G$40,5,0),"")</f>
        <v/>
      </c>
      <c r="I55" s="335">
        <f>IF(E55="HEI",'START - AWARD DETAILS'!$G$12,'START - AWARD DETAILS'!$G$13)</f>
        <v>1</v>
      </c>
      <c r="J55" s="328"/>
      <c r="K55" s="329">
        <f t="shared" si="1"/>
        <v>0</v>
      </c>
      <c r="L55" s="328"/>
      <c r="M55" s="329">
        <f t="shared" si="2"/>
        <v>0</v>
      </c>
      <c r="N55" s="328"/>
      <c r="O55" s="329">
        <f t="shared" si="3"/>
        <v>0</v>
      </c>
      <c r="P55" s="328"/>
      <c r="Q55" s="329">
        <f t="shared" si="4"/>
        <v>0</v>
      </c>
      <c r="R55" s="328"/>
      <c r="S55" s="329">
        <f t="shared" si="5"/>
        <v>0</v>
      </c>
      <c r="T55" s="331">
        <f t="shared" si="6"/>
        <v>0</v>
      </c>
      <c r="U55" s="334">
        <f t="shared" si="7"/>
        <v>0</v>
      </c>
      <c r="V55" s="64"/>
    </row>
    <row r="56" spans="2:22" s="107" customFormat="1" outlineLevel="1" x14ac:dyDescent="0.25">
      <c r="B56" s="64"/>
      <c r="C56" s="194" t="s">
        <v>51</v>
      </c>
      <c r="D56" s="140" t="s">
        <v>25</v>
      </c>
      <c r="E56" s="424" t="str">
        <f>IFERROR(VLOOKUP($D56,'START - AWARD DETAILS'!$C$21:$G$40,2,0),"")</f>
        <v/>
      </c>
      <c r="F56" s="424" t="str">
        <f>IFERROR(VLOOKUP($D56,'START - AWARD DETAILS'!$C$21:$G$40,3,0),"")</f>
        <v/>
      </c>
      <c r="G56" s="560" t="str">
        <f>IFERROR(VLOOKUP($D56,'START - AWARD DETAILS'!$C$21:$G$40,4,0),"")</f>
        <v/>
      </c>
      <c r="H56" s="425" t="str">
        <f>IFERROR(VLOOKUP($D56,'START - AWARD DETAILS'!$C$21:$G$40,5,0),"")</f>
        <v/>
      </c>
      <c r="I56" s="335">
        <f>IF(E56="HEI",'START - AWARD DETAILS'!$G$12,'START - AWARD DETAILS'!$G$13)</f>
        <v>1</v>
      </c>
      <c r="J56" s="328"/>
      <c r="K56" s="329">
        <f t="shared" si="1"/>
        <v>0</v>
      </c>
      <c r="L56" s="328"/>
      <c r="M56" s="329">
        <f t="shared" si="2"/>
        <v>0</v>
      </c>
      <c r="N56" s="328"/>
      <c r="O56" s="329">
        <f t="shared" si="3"/>
        <v>0</v>
      </c>
      <c r="P56" s="328"/>
      <c r="Q56" s="329">
        <f t="shared" si="4"/>
        <v>0</v>
      </c>
      <c r="R56" s="328"/>
      <c r="S56" s="329">
        <f t="shared" si="5"/>
        <v>0</v>
      </c>
      <c r="T56" s="331">
        <f t="shared" si="6"/>
        <v>0</v>
      </c>
      <c r="U56" s="334">
        <f t="shared" si="7"/>
        <v>0</v>
      </c>
      <c r="V56" s="64"/>
    </row>
    <row r="57" spans="2:22" s="107" customFormat="1" outlineLevel="1" x14ac:dyDescent="0.25">
      <c r="B57" s="64"/>
      <c r="C57" s="194" t="s">
        <v>51</v>
      </c>
      <c r="D57" s="140" t="s">
        <v>25</v>
      </c>
      <c r="E57" s="424" t="str">
        <f>IFERROR(VLOOKUP($D57,'START - AWARD DETAILS'!$C$21:$G$40,2,0),"")</f>
        <v/>
      </c>
      <c r="F57" s="424" t="str">
        <f>IFERROR(VLOOKUP($D57,'START - AWARD DETAILS'!$C$21:$G$40,3,0),"")</f>
        <v/>
      </c>
      <c r="G57" s="560" t="str">
        <f>IFERROR(VLOOKUP($D57,'START - AWARD DETAILS'!$C$21:$G$40,4,0),"")</f>
        <v/>
      </c>
      <c r="H57" s="425" t="str">
        <f>IFERROR(VLOOKUP($D57,'START - AWARD DETAILS'!$C$21:$G$40,5,0),"")</f>
        <v/>
      </c>
      <c r="I57" s="335">
        <f>IF(E57="HEI",'START - AWARD DETAILS'!$G$12,'START - AWARD DETAILS'!$G$13)</f>
        <v>1</v>
      </c>
      <c r="J57" s="328"/>
      <c r="K57" s="329">
        <f t="shared" si="1"/>
        <v>0</v>
      </c>
      <c r="L57" s="328"/>
      <c r="M57" s="329">
        <f t="shared" si="2"/>
        <v>0</v>
      </c>
      <c r="N57" s="328"/>
      <c r="O57" s="329">
        <f t="shared" si="3"/>
        <v>0</v>
      </c>
      <c r="P57" s="328"/>
      <c r="Q57" s="329">
        <f t="shared" si="4"/>
        <v>0</v>
      </c>
      <c r="R57" s="328"/>
      <c r="S57" s="329">
        <f t="shared" si="5"/>
        <v>0</v>
      </c>
      <c r="T57" s="331">
        <f t="shared" si="6"/>
        <v>0</v>
      </c>
      <c r="U57" s="334">
        <f t="shared" si="7"/>
        <v>0</v>
      </c>
      <c r="V57" s="64"/>
    </row>
    <row r="58" spans="2:22" outlineLevel="1" x14ac:dyDescent="0.25">
      <c r="B58" s="64"/>
      <c r="C58" s="194" t="s">
        <v>51</v>
      </c>
      <c r="D58" s="140" t="s">
        <v>25</v>
      </c>
      <c r="E58" s="424" t="str">
        <f>IFERROR(VLOOKUP($D58,'START - AWARD DETAILS'!$C$21:$G$40,2,0),"")</f>
        <v/>
      </c>
      <c r="F58" s="424" t="str">
        <f>IFERROR(VLOOKUP($D58,'START - AWARD DETAILS'!$C$21:$G$40,3,0),"")</f>
        <v/>
      </c>
      <c r="G58" s="560" t="str">
        <f>IFERROR(VLOOKUP($D58,'START - AWARD DETAILS'!$C$21:$G$40,4,0),"")</f>
        <v/>
      </c>
      <c r="H58" s="425" t="str">
        <f>IFERROR(VLOOKUP($D58,'START - AWARD DETAILS'!$C$21:$G$40,5,0),"")</f>
        <v/>
      </c>
      <c r="I58" s="335">
        <f>IF(E58="HEI",'START - AWARD DETAILS'!$G$12,'START - AWARD DETAILS'!$G$13)</f>
        <v>1</v>
      </c>
      <c r="J58" s="328"/>
      <c r="K58" s="329">
        <f t="shared" si="1"/>
        <v>0</v>
      </c>
      <c r="L58" s="328"/>
      <c r="M58" s="329">
        <f t="shared" si="2"/>
        <v>0</v>
      </c>
      <c r="N58" s="328"/>
      <c r="O58" s="329">
        <f t="shared" si="3"/>
        <v>0</v>
      </c>
      <c r="P58" s="328"/>
      <c r="Q58" s="329">
        <f t="shared" si="4"/>
        <v>0</v>
      </c>
      <c r="R58" s="328"/>
      <c r="S58" s="329">
        <f t="shared" si="5"/>
        <v>0</v>
      </c>
      <c r="T58" s="331">
        <f t="shared" si="6"/>
        <v>0</v>
      </c>
      <c r="U58" s="334">
        <f t="shared" si="7"/>
        <v>0</v>
      </c>
      <c r="V58" s="64"/>
    </row>
    <row r="59" spans="2:22" outlineLevel="1" x14ac:dyDescent="0.25">
      <c r="B59" s="64"/>
      <c r="C59" s="194" t="s">
        <v>51</v>
      </c>
      <c r="D59" s="140" t="s">
        <v>25</v>
      </c>
      <c r="E59" s="424" t="str">
        <f>IFERROR(VLOOKUP($D59,'START - AWARD DETAILS'!$C$21:$G$40,2,0),"")</f>
        <v/>
      </c>
      <c r="F59" s="424" t="str">
        <f>IFERROR(VLOOKUP($D59,'START - AWARD DETAILS'!$C$21:$G$40,3,0),"")</f>
        <v/>
      </c>
      <c r="G59" s="560" t="str">
        <f>IFERROR(VLOOKUP($D59,'START - AWARD DETAILS'!$C$21:$G$40,4,0),"")</f>
        <v/>
      </c>
      <c r="H59" s="425" t="str">
        <f>IFERROR(VLOOKUP($D59,'START - AWARD DETAILS'!$C$21:$G$40,5,0),"")</f>
        <v/>
      </c>
      <c r="I59" s="335">
        <f>IF(E59="HEI",'START - AWARD DETAILS'!$G$12,'START - AWARD DETAILS'!$G$13)</f>
        <v>1</v>
      </c>
      <c r="J59" s="328"/>
      <c r="K59" s="329">
        <f t="shared" si="1"/>
        <v>0</v>
      </c>
      <c r="L59" s="328"/>
      <c r="M59" s="329">
        <f t="shared" si="2"/>
        <v>0</v>
      </c>
      <c r="N59" s="328"/>
      <c r="O59" s="329">
        <f t="shared" si="3"/>
        <v>0</v>
      </c>
      <c r="P59" s="328"/>
      <c r="Q59" s="329">
        <f t="shared" si="4"/>
        <v>0</v>
      </c>
      <c r="R59" s="328"/>
      <c r="S59" s="329">
        <f t="shared" si="5"/>
        <v>0</v>
      </c>
      <c r="T59" s="331">
        <f t="shared" si="6"/>
        <v>0</v>
      </c>
      <c r="U59" s="334">
        <f t="shared" si="7"/>
        <v>0</v>
      </c>
      <c r="V59" s="64"/>
    </row>
    <row r="60" spans="2:22" outlineLevel="1" x14ac:dyDescent="0.25">
      <c r="B60" s="64"/>
      <c r="C60" s="194" t="s">
        <v>51</v>
      </c>
      <c r="D60" s="140" t="s">
        <v>25</v>
      </c>
      <c r="E60" s="424" t="str">
        <f>IFERROR(VLOOKUP($D60,'START - AWARD DETAILS'!$C$21:$G$40,2,0),"")</f>
        <v/>
      </c>
      <c r="F60" s="424" t="str">
        <f>IFERROR(VLOOKUP($D60,'START - AWARD DETAILS'!$C$21:$G$40,3,0),"")</f>
        <v/>
      </c>
      <c r="G60" s="560" t="str">
        <f>IFERROR(VLOOKUP($D60,'START - AWARD DETAILS'!$C$21:$G$40,4,0),"")</f>
        <v/>
      </c>
      <c r="H60" s="425" t="str">
        <f>IFERROR(VLOOKUP($D60,'START - AWARD DETAILS'!$C$21:$G$40,5,0),"")</f>
        <v/>
      </c>
      <c r="I60" s="335">
        <f>IF(E60="HEI",'START - AWARD DETAILS'!$G$12,'START - AWARD DETAILS'!$G$13)</f>
        <v>1</v>
      </c>
      <c r="J60" s="328"/>
      <c r="K60" s="329">
        <f t="shared" si="1"/>
        <v>0</v>
      </c>
      <c r="L60" s="328"/>
      <c r="M60" s="329">
        <f t="shared" si="2"/>
        <v>0</v>
      </c>
      <c r="N60" s="328"/>
      <c r="O60" s="329">
        <f t="shared" si="3"/>
        <v>0</v>
      </c>
      <c r="P60" s="328"/>
      <c r="Q60" s="329">
        <f t="shared" si="4"/>
        <v>0</v>
      </c>
      <c r="R60" s="328"/>
      <c r="S60" s="329">
        <f t="shared" si="5"/>
        <v>0</v>
      </c>
      <c r="T60" s="331">
        <f t="shared" si="6"/>
        <v>0</v>
      </c>
      <c r="U60" s="334">
        <f t="shared" si="7"/>
        <v>0</v>
      </c>
      <c r="V60" s="64"/>
    </row>
    <row r="61" spans="2:22" ht="15.75" outlineLevel="1" thickBot="1" x14ac:dyDescent="0.3">
      <c r="B61" s="64"/>
      <c r="C61" s="249" t="s">
        <v>51</v>
      </c>
      <c r="D61" s="140" t="s">
        <v>25</v>
      </c>
      <c r="E61" s="424" t="str">
        <f>IFERROR(VLOOKUP($D61,'START - AWARD DETAILS'!$C$21:$G$40,2,0),"")</f>
        <v/>
      </c>
      <c r="F61" s="424" t="str">
        <f>IFERROR(VLOOKUP($D61,'START - AWARD DETAILS'!$C$21:$G$40,3,0),"")</f>
        <v/>
      </c>
      <c r="G61" s="560" t="str">
        <f>IFERROR(VLOOKUP($D61,'START - AWARD DETAILS'!$C$21:$G$40,4,0),"")</f>
        <v/>
      </c>
      <c r="H61" s="425" t="str">
        <f>IFERROR(VLOOKUP($D61,'START - AWARD DETAILS'!$C$21:$G$40,5,0),"")</f>
        <v/>
      </c>
      <c r="I61" s="335">
        <f>IF(E61="HEI",'START - AWARD DETAILS'!$G$12,'START - AWARD DETAILS'!$G$13)</f>
        <v>1</v>
      </c>
      <c r="J61" s="328"/>
      <c r="K61" s="329">
        <f t="shared" si="1"/>
        <v>0</v>
      </c>
      <c r="L61" s="328"/>
      <c r="M61" s="329">
        <f t="shared" si="2"/>
        <v>0</v>
      </c>
      <c r="N61" s="328"/>
      <c r="O61" s="329">
        <f t="shared" si="3"/>
        <v>0</v>
      </c>
      <c r="P61" s="328"/>
      <c r="Q61" s="329">
        <f t="shared" si="4"/>
        <v>0</v>
      </c>
      <c r="R61" s="328"/>
      <c r="S61" s="329">
        <f t="shared" si="5"/>
        <v>0</v>
      </c>
      <c r="T61" s="331">
        <f t="shared" si="6"/>
        <v>0</v>
      </c>
      <c r="U61" s="334">
        <f t="shared" si="7"/>
        <v>0</v>
      </c>
      <c r="V61" s="64"/>
    </row>
    <row r="62" spans="2:22" ht="15.75" thickBot="1" x14ac:dyDescent="0.3">
      <c r="B62" s="64"/>
      <c r="C62" s="236"/>
      <c r="D62" s="237"/>
      <c r="E62" s="239"/>
      <c r="F62" s="239"/>
      <c r="G62" s="239"/>
      <c r="H62" s="239"/>
      <c r="I62" s="239"/>
      <c r="J62" s="590">
        <f>SUM(J12:J61)</f>
        <v>4500</v>
      </c>
      <c r="K62" s="590">
        <f t="shared" ref="K62:U62" si="8">SUM(K12:K61)</f>
        <v>4500</v>
      </c>
      <c r="L62" s="590">
        <f t="shared" si="8"/>
        <v>4500</v>
      </c>
      <c r="M62" s="590">
        <f t="shared" si="8"/>
        <v>4500</v>
      </c>
      <c r="N62" s="590">
        <f t="shared" si="8"/>
        <v>4500</v>
      </c>
      <c r="O62" s="590">
        <f t="shared" si="8"/>
        <v>4500</v>
      </c>
      <c r="P62" s="590">
        <f t="shared" si="8"/>
        <v>4500</v>
      </c>
      <c r="Q62" s="590">
        <f t="shared" si="8"/>
        <v>4500</v>
      </c>
      <c r="R62" s="590">
        <f t="shared" si="8"/>
        <v>0</v>
      </c>
      <c r="S62" s="590">
        <f t="shared" si="8"/>
        <v>0</v>
      </c>
      <c r="T62" s="590">
        <f t="shared" si="8"/>
        <v>18000</v>
      </c>
      <c r="U62" s="590">
        <f t="shared" si="8"/>
        <v>18000</v>
      </c>
      <c r="V62" s="64"/>
    </row>
    <row r="63" spans="2:22" ht="8.1" customHeight="1" x14ac:dyDescent="0.25">
      <c r="B63" s="64"/>
      <c r="C63" s="64"/>
      <c r="D63" s="64"/>
      <c r="E63" s="64"/>
      <c r="F63" s="64"/>
      <c r="G63" s="64"/>
      <c r="H63" s="64"/>
      <c r="I63" s="64"/>
      <c r="J63" s="64"/>
      <c r="K63" s="64"/>
      <c r="L63" s="64"/>
      <c r="M63" s="64"/>
      <c r="N63" s="64"/>
      <c r="O63" s="64"/>
      <c r="P63" s="64"/>
      <c r="Q63" s="64"/>
      <c r="R63" s="64"/>
      <c r="S63" s="64"/>
      <c r="T63" s="64"/>
      <c r="U63" s="258"/>
      <c r="V63" s="258"/>
    </row>
    <row r="64" spans="2:22" ht="8.1" customHeight="1" thickBot="1" x14ac:dyDescent="0.3">
      <c r="B64" s="64"/>
      <c r="C64" s="64"/>
      <c r="D64" s="64"/>
      <c r="E64" s="64"/>
      <c r="F64" s="64"/>
      <c r="G64" s="64"/>
      <c r="H64" s="64"/>
      <c r="I64" s="64"/>
      <c r="J64" s="64"/>
      <c r="K64" s="64"/>
      <c r="L64" s="64"/>
      <c r="M64" s="64"/>
      <c r="N64" s="64"/>
      <c r="O64" s="64"/>
      <c r="P64" s="64"/>
      <c r="Q64" s="64"/>
      <c r="R64" s="64"/>
      <c r="S64" s="64"/>
      <c r="T64" s="64"/>
      <c r="U64" s="258"/>
      <c r="V64" s="258"/>
    </row>
    <row r="65" spans="2:22" ht="15.75" thickBot="1" x14ac:dyDescent="0.3">
      <c r="B65" s="64"/>
      <c r="C65" s="30" t="s">
        <v>50</v>
      </c>
      <c r="D65" s="1"/>
      <c r="E65" s="1"/>
      <c r="F65" s="1"/>
      <c r="G65" s="1"/>
      <c r="H65" s="1"/>
      <c r="I65" s="2"/>
      <c r="J65" s="64"/>
      <c r="K65" s="64"/>
      <c r="L65" s="64"/>
      <c r="M65" s="64"/>
      <c r="N65" s="64"/>
      <c r="O65" s="64"/>
      <c r="P65" s="64"/>
      <c r="Q65" s="64"/>
      <c r="R65" s="64"/>
      <c r="S65" s="64"/>
      <c r="T65" s="64"/>
      <c r="U65" s="258"/>
      <c r="V65" s="258"/>
    </row>
    <row r="66" spans="2:22" ht="99.95" customHeight="1" thickBot="1" x14ac:dyDescent="0.3">
      <c r="B66" s="64"/>
      <c r="C66" s="731" t="s">
        <v>608</v>
      </c>
      <c r="D66" s="732"/>
      <c r="E66" s="732"/>
      <c r="F66" s="732"/>
      <c r="G66" s="732"/>
      <c r="H66" s="732"/>
      <c r="I66" s="733"/>
      <c r="J66" s="64"/>
      <c r="K66" s="64"/>
      <c r="L66" s="64"/>
      <c r="M66" s="64"/>
      <c r="N66" s="64"/>
      <c r="O66" s="64"/>
      <c r="P66" s="64"/>
      <c r="Q66" s="64"/>
      <c r="R66" s="64"/>
      <c r="S66" s="64"/>
      <c r="T66" s="64"/>
      <c r="U66" s="258"/>
      <c r="V66" s="258"/>
    </row>
    <row r="67" spans="2:22" ht="8.1" customHeight="1" x14ac:dyDescent="0.25">
      <c r="B67" s="64"/>
      <c r="C67" s="64"/>
      <c r="D67" s="64"/>
      <c r="E67" s="64"/>
      <c r="F67" s="64"/>
      <c r="G67" s="64"/>
      <c r="H67" s="64"/>
      <c r="I67" s="64"/>
      <c r="J67" s="64"/>
      <c r="K67" s="64"/>
      <c r="L67" s="64"/>
      <c r="M67" s="64"/>
      <c r="N67" s="64"/>
      <c r="O67" s="64"/>
      <c r="P67" s="64"/>
      <c r="Q67" s="64"/>
      <c r="R67" s="64"/>
      <c r="S67" s="64"/>
      <c r="T67" s="64"/>
      <c r="U67" s="258"/>
      <c r="V67" s="258"/>
    </row>
    <row r="68" spans="2:22" ht="8.1" customHeight="1" x14ac:dyDescent="0.25"/>
    <row r="69" spans="2:22" ht="15.75" hidden="1" thickBot="1" x14ac:dyDescent="0.3">
      <c r="C69" s="32" t="s">
        <v>53</v>
      </c>
      <c r="D69" s="38" t="s">
        <v>17</v>
      </c>
      <c r="E69" s="118" t="s">
        <v>297</v>
      </c>
    </row>
    <row r="70" spans="2:22" ht="15.75" hidden="1" thickBot="1" x14ac:dyDescent="0.3">
      <c r="C70" s="3" t="s">
        <v>25</v>
      </c>
      <c r="D70" s="3" t="s">
        <v>25</v>
      </c>
      <c r="E70" s="16" t="s">
        <v>80</v>
      </c>
    </row>
    <row r="71" spans="2:22" ht="15.75" hidden="1" thickBot="1" x14ac:dyDescent="0.3">
      <c r="B71" s="63">
        <v>1</v>
      </c>
      <c r="C71" s="3" t="s">
        <v>55</v>
      </c>
      <c r="D71" s="119" t="str">
        <f>IF('START - AWARD DETAILS'!C21=0,"",'START - AWARD DETAILS'!C21)</f>
        <v>University of Liverpool</v>
      </c>
      <c r="E71" s="119" t="e">
        <f>IF('START - AWARD DETAILS'!#REF!=0,"",'START - AWARD DETAILS'!#REF!)</f>
        <v>#REF!</v>
      </c>
    </row>
    <row r="72" spans="2:22" ht="15.75" hidden="1" thickBot="1" x14ac:dyDescent="0.3">
      <c r="B72" s="63">
        <v>2</v>
      </c>
      <c r="C72" s="3" t="s">
        <v>57</v>
      </c>
      <c r="D72" s="119" t="str">
        <f>IF('START - AWARD DETAILS'!C22=0,"",'START - AWARD DETAILS'!C22)</f>
        <v>Liverpool School of Tropical Medicine</v>
      </c>
      <c r="E72" s="119" t="e">
        <f>IF('START - AWARD DETAILS'!#REF!=0,"",'START - AWARD DETAILS'!#REF!)</f>
        <v>#REF!</v>
      </c>
    </row>
    <row r="73" spans="2:22" ht="15.75" hidden="1" thickBot="1" x14ac:dyDescent="0.3">
      <c r="B73" s="63">
        <v>3</v>
      </c>
      <c r="C73" s="3" t="s">
        <v>56</v>
      </c>
      <c r="D73" s="119" t="str">
        <f>IF('START - AWARD DETAILS'!C23=0,"",'START - AWARD DETAILS'!C23)</f>
        <v>Human Development Research Foundation</v>
      </c>
      <c r="E73" s="119" t="e">
        <f>IF('START - AWARD DETAILS'!#REF!=0,"",'START - AWARD DETAILS'!#REF!)</f>
        <v>#REF!</v>
      </c>
    </row>
    <row r="74" spans="2:22" ht="15.75" hidden="1" thickBot="1" x14ac:dyDescent="0.3">
      <c r="B74" s="63">
        <v>4</v>
      </c>
      <c r="C74" s="3" t="s">
        <v>58</v>
      </c>
      <c r="D74" s="119" t="str">
        <f>IF('START - AWARD DETAILS'!C24=0,"",'START - AWARD DETAILS'!C24)</f>
        <v/>
      </c>
      <c r="E74" s="119" t="e">
        <f>IF('START - AWARD DETAILS'!#REF!=0,"",'START - AWARD DETAILS'!#REF!)</f>
        <v>#REF!</v>
      </c>
    </row>
    <row r="75" spans="2:22" ht="15.75" hidden="1" thickBot="1" x14ac:dyDescent="0.3">
      <c r="B75" s="63">
        <v>5</v>
      </c>
      <c r="D75" s="119" t="str">
        <f>IF('START - AWARD DETAILS'!C25=0,"",'START - AWARD DETAILS'!C25)</f>
        <v>Transcultural Pschyological Organization (TPO)</v>
      </c>
      <c r="E75" s="119" t="e">
        <f>IF('START - AWARD DETAILS'!#REF!=0,"",'START - AWARD DETAILS'!#REF!)</f>
        <v>#REF!</v>
      </c>
    </row>
    <row r="76" spans="2:22" ht="15.75" hidden="1" thickBot="1" x14ac:dyDescent="0.3">
      <c r="B76" s="63">
        <v>6</v>
      </c>
      <c r="D76" s="119" t="str">
        <f>IF('START - AWARD DETAILS'!C26=0,"",'START - AWARD DETAILS'!C26)</f>
        <v>University of Liberal Arts (ULAB)</v>
      </c>
      <c r="E76" s="119" t="e">
        <f>IF('START - AWARD DETAILS'!#REF!=0,"",'START - AWARD DETAILS'!#REF!)</f>
        <v>#REF!</v>
      </c>
    </row>
    <row r="77" spans="2:22" ht="15.75" hidden="1" thickBot="1" x14ac:dyDescent="0.3">
      <c r="B77" s="63">
        <v>7</v>
      </c>
      <c r="D77" s="119" t="str">
        <f>IF('START - AWARD DETAILS'!C27=0,"",'START - AWARD DETAILS'!C27)</f>
        <v>Institute of Reseach and Development (IRD)</v>
      </c>
      <c r="E77" s="119" t="e">
        <f>IF('START - AWARD DETAILS'!#REF!=0,"",'START - AWARD DETAILS'!#REF!)</f>
        <v>#REF!</v>
      </c>
    </row>
    <row r="78" spans="2:22" ht="15.75" hidden="1" thickBot="1" x14ac:dyDescent="0.3">
      <c r="B78" s="63">
        <v>8</v>
      </c>
      <c r="D78" s="119" t="str">
        <f>IF('START - AWARD DETAILS'!C28=0,"",'START - AWARD DETAILS'!C28)</f>
        <v/>
      </c>
      <c r="E78" s="119" t="e">
        <f>IF('START - AWARD DETAILS'!#REF!=0,"",'START - AWARD DETAILS'!#REF!)</f>
        <v>#REF!</v>
      </c>
    </row>
    <row r="79" spans="2:22" ht="15.75" hidden="1" thickBot="1" x14ac:dyDescent="0.3">
      <c r="B79" s="63">
        <v>9</v>
      </c>
      <c r="D79" s="119" t="str">
        <f>IF('START - AWARD DETAILS'!C29=0,"",'START - AWARD DETAILS'!C29)</f>
        <v/>
      </c>
      <c r="E79" s="119" t="e">
        <f>IF('START - AWARD DETAILS'!#REF!=0,"",'START - AWARD DETAILS'!#REF!)</f>
        <v>#REF!</v>
      </c>
    </row>
    <row r="80" spans="2:22" ht="15.75" hidden="1" thickBot="1" x14ac:dyDescent="0.3">
      <c r="B80" s="63">
        <v>10</v>
      </c>
      <c r="D80" s="119" t="str">
        <f>IF('START - AWARD DETAILS'!C30=0,"",'START - AWARD DETAILS'!C30)</f>
        <v/>
      </c>
      <c r="E80" s="119" t="e">
        <f>IF('START - AWARD DETAILS'!#REF!=0,"",'START - AWARD DETAILS'!#REF!)</f>
        <v>#REF!</v>
      </c>
    </row>
    <row r="81" spans="2:5" ht="15.75" hidden="1" thickBot="1" x14ac:dyDescent="0.3">
      <c r="B81" s="63">
        <v>11</v>
      </c>
      <c r="D81" s="119" t="str">
        <f>IF('START - AWARD DETAILS'!C31=0,"",'START - AWARD DETAILS'!C31)</f>
        <v/>
      </c>
      <c r="E81" s="119" t="e">
        <f>IF('START - AWARD DETAILS'!#REF!=0,"",'START - AWARD DETAILS'!#REF!)</f>
        <v>#REF!</v>
      </c>
    </row>
    <row r="82" spans="2:5" ht="15.75" hidden="1" thickBot="1" x14ac:dyDescent="0.3">
      <c r="B82" s="63">
        <v>12</v>
      </c>
      <c r="D82" s="119" t="str">
        <f>IF('START - AWARD DETAILS'!C32=0,"",'START - AWARD DETAILS'!C32)</f>
        <v/>
      </c>
      <c r="E82" s="119" t="e">
        <f>IF('START - AWARD DETAILS'!#REF!=0,"",'START - AWARD DETAILS'!#REF!)</f>
        <v>#REF!</v>
      </c>
    </row>
    <row r="83" spans="2:5" ht="15.75" hidden="1" thickBot="1" x14ac:dyDescent="0.3">
      <c r="B83" s="63">
        <v>13</v>
      </c>
      <c r="D83" s="119" t="str">
        <f>IF('START - AWARD DETAILS'!C33=0,"",'START - AWARD DETAILS'!C33)</f>
        <v/>
      </c>
      <c r="E83" s="119" t="e">
        <f>IF('START - AWARD DETAILS'!#REF!=0,"",'START - AWARD DETAILS'!#REF!)</f>
        <v>#REF!</v>
      </c>
    </row>
    <row r="84" spans="2:5" ht="15.75" hidden="1" thickBot="1" x14ac:dyDescent="0.3">
      <c r="B84" s="63">
        <v>14</v>
      </c>
      <c r="D84" s="119" t="str">
        <f>IF('START - AWARD DETAILS'!C34=0,"",'START - AWARD DETAILS'!C34)</f>
        <v/>
      </c>
      <c r="E84" s="119" t="e">
        <f>IF('START - AWARD DETAILS'!#REF!=0,"",'START - AWARD DETAILS'!#REF!)</f>
        <v>#REF!</v>
      </c>
    </row>
    <row r="85" spans="2:5" ht="15.75" hidden="1" thickBot="1" x14ac:dyDescent="0.3">
      <c r="B85" s="63">
        <v>15</v>
      </c>
      <c r="D85" s="119" t="str">
        <f>IF('START - AWARD DETAILS'!C35=0,"",'START - AWARD DETAILS'!C35)</f>
        <v/>
      </c>
      <c r="E85" s="119" t="e">
        <f>IF('START - AWARD DETAILS'!#REF!=0,"",'START - AWARD DETAILS'!#REF!)</f>
        <v>#REF!</v>
      </c>
    </row>
    <row r="86" spans="2:5" ht="15.75" hidden="1" thickBot="1" x14ac:dyDescent="0.3">
      <c r="B86" s="63">
        <v>16</v>
      </c>
      <c r="D86" s="119" t="str">
        <f>IF('START - AWARD DETAILS'!C36=0,"",'START - AWARD DETAILS'!C36)</f>
        <v/>
      </c>
      <c r="E86" s="119" t="e">
        <f>IF('START - AWARD DETAILS'!#REF!=0,"",'START - AWARD DETAILS'!#REF!)</f>
        <v>#REF!</v>
      </c>
    </row>
    <row r="87" spans="2:5" ht="15.75" hidden="1" thickBot="1" x14ac:dyDescent="0.3">
      <c r="B87" s="63">
        <v>17</v>
      </c>
      <c r="D87" s="119" t="str">
        <f>IF('START - AWARD DETAILS'!C37=0,"",'START - AWARD DETAILS'!C37)</f>
        <v/>
      </c>
      <c r="E87" s="119" t="e">
        <f>IF('START - AWARD DETAILS'!#REF!=0,"",'START - AWARD DETAILS'!#REF!)</f>
        <v>#REF!</v>
      </c>
    </row>
    <row r="88" spans="2:5" ht="15.75" hidden="1" thickBot="1" x14ac:dyDescent="0.3">
      <c r="B88" s="63">
        <v>18</v>
      </c>
      <c r="D88" s="119" t="str">
        <f>IF('START - AWARD DETAILS'!C38=0,"",'START - AWARD DETAILS'!C38)</f>
        <v/>
      </c>
      <c r="E88" s="119" t="e">
        <f>IF('START - AWARD DETAILS'!#REF!=0,"",'START - AWARD DETAILS'!#REF!)</f>
        <v>#REF!</v>
      </c>
    </row>
    <row r="89" spans="2:5" ht="15.75" hidden="1" thickBot="1" x14ac:dyDescent="0.3">
      <c r="B89" s="63">
        <v>19</v>
      </c>
      <c r="D89" s="119" t="str">
        <f>IF('START - AWARD DETAILS'!C39=0,"",'START - AWARD DETAILS'!C39)</f>
        <v/>
      </c>
      <c r="E89" s="119" t="e">
        <f>IF('START - AWARD DETAILS'!#REF!=0,"",'START - AWARD DETAILS'!#REF!)</f>
        <v>#REF!</v>
      </c>
    </row>
    <row r="90" spans="2:5" hidden="1" x14ac:dyDescent="0.25">
      <c r="B90" s="63">
        <v>20</v>
      </c>
      <c r="D90" s="119" t="str">
        <f>IF('START - AWARD DETAILS'!C40=0,"",'START - AWARD DETAILS'!C40)</f>
        <v/>
      </c>
      <c r="E90" s="119" t="e">
        <f>IF('START - AWARD DETAILS'!#REF!=0,"",'START - AWARD DETAILS'!#REF!)</f>
        <v>#REF!</v>
      </c>
    </row>
    <row r="91" spans="2:5" hidden="1" x14ac:dyDescent="0.25"/>
    <row r="92" spans="2:5" hidden="1" x14ac:dyDescent="0.25"/>
    <row r="93" spans="2:5" hidden="1" x14ac:dyDescent="0.25"/>
    <row r="94" spans="2:5" hidden="1" x14ac:dyDescent="0.25"/>
    <row r="95" spans="2:5" hidden="1" x14ac:dyDescent="0.25"/>
    <row r="96" spans="2:5" hidden="1" x14ac:dyDescent="0.25"/>
    <row r="97" hidden="1" x14ac:dyDescent="0.25"/>
    <row r="98" hidden="1" x14ac:dyDescent="0.25"/>
    <row r="99" hidden="1" x14ac:dyDescent="0.25"/>
    <row r="100" hidden="1" x14ac:dyDescent="0.25"/>
    <row r="101" hidden="1" x14ac:dyDescent="0.25"/>
    <row r="102" hidden="1" x14ac:dyDescent="0.25"/>
  </sheetData>
  <sheetProtection algorithmName="SHA-512" hashValue="bIWB5F6alZj97pumnswthCE8YvsejAL83pPkUlIPFfGIq3yAQQgh9z8kmci52KHESNDX3cOlPJKZu50/QCLocw==" saltValue="dqzDGTnYZPaDMaBYTXp4RA==" spinCount="100000" sheet="1" selectLockedCells="1" autoFilter="0"/>
  <autoFilter ref="C11:H11"/>
  <mergeCells count="5">
    <mergeCell ref="C3:I3"/>
    <mergeCell ref="C9:I9"/>
    <mergeCell ref="C66:I66"/>
    <mergeCell ref="D7:I7"/>
    <mergeCell ref="D5:I5"/>
  </mergeCells>
  <conditionalFormatting sqref="C38:D61 C12:C37">
    <cfRule type="expression" dxfId="19" priority="5" stopIfTrue="1">
      <formula>AND(OR(C12="",C12="(Select)",C12="[INSERT TEXT]"),$T12&lt;&gt;0)</formula>
    </cfRule>
  </conditionalFormatting>
  <conditionalFormatting sqref="I13:I61">
    <cfRule type="expression" dxfId="18" priority="4" stopIfTrue="1">
      <formula>I13&gt;IF($E13="HEI",INDIRECT("'AWARD DETAILS - RULES'!$G$12"),INDIRECT("'AWARD DETAILS - RULES'!$G$13"))</formula>
    </cfRule>
  </conditionalFormatting>
  <conditionalFormatting sqref="E12:H36">
    <cfRule type="expression" dxfId="17" priority="3" stopIfTrue="1">
      <formula>AND(OR(E12="",E12="(Select)",E12="[INSERT TEXT]"),$U12&lt;&gt;0)</formula>
    </cfRule>
  </conditionalFormatting>
  <conditionalFormatting sqref="D12:D37">
    <cfRule type="expression" dxfId="16" priority="2" stopIfTrue="1">
      <formula>AND(OR(D12="",D12="(Select)",D12="[INSERT TEXT]"),$U12&lt;&gt;0)</formula>
    </cfRule>
  </conditionalFormatting>
  <conditionalFormatting sqref="I12:I37">
    <cfRule type="expression" dxfId="15" priority="1" stopIfTrue="1">
      <formula>I12&gt;IF($E12="HEI",INDIRECT("'AWARD DETAILS - RULES'!$G$12"),INDIRECT("'AWARD DETAILS - RULES'!$G$13"))</formula>
    </cfRule>
  </conditionalFormatting>
  <dataValidations count="3">
    <dataValidation type="list" allowBlank="1" showInputMessage="1" showErrorMessage="1" sqref="D38:D61">
      <formula1>$D$68:$D$88</formula1>
    </dataValidation>
    <dataValidation type="decimal" operator="greaterThanOrEqual" allowBlank="1" showInputMessage="1" showErrorMessage="1" errorTitle="Travel, Subsistence and Conference Fees" error="Please enter a full numeric value in £'s only." sqref="J12:S12 Q13:Q61 K13:K61 M13:M61 O13:O61 S13:S61 J13:J15 L13:L15 N13:N15">
      <formula1>0</formula1>
    </dataValidation>
    <dataValidation type="list" allowBlank="1" showInputMessage="1" showErrorMessage="1" sqref="D12:D37">
      <formula1>$D$70:$D$90</formula1>
    </dataValidation>
  </dataValidations>
  <pageMargins left="0.7" right="0.7" top="0.75" bottom="0.75" header="0.3" footer="0.3"/>
  <pageSetup paperSize="9" scale="42" orientation="portrait" r:id="rId1"/>
  <ignoredErrors>
    <ignoredError sqref="E12:H6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V90"/>
  <sheetViews>
    <sheetView showGridLines="0" topLeftCell="C10" workbookViewId="0">
      <selection activeCell="R12" sqref="R12"/>
    </sheetView>
  </sheetViews>
  <sheetFormatPr defaultColWidth="0" defaultRowHeight="15" zeroHeight="1" outlineLevelRow="1" x14ac:dyDescent="0.25"/>
  <cols>
    <col min="1" max="2" width="1.7109375" style="107" customWidth="1"/>
    <col min="3" max="8" width="20.7109375" style="99" customWidth="1"/>
    <col min="9" max="9" width="11.28515625" style="99" customWidth="1"/>
    <col min="10" max="19" width="11.28515625" style="107" customWidth="1"/>
    <col min="20" max="21" width="13.5703125" style="107" customWidth="1"/>
    <col min="22" max="23" width="1.7109375" style="107" customWidth="1"/>
    <col min="24" max="16384" width="0" style="107" hidden="1"/>
  </cols>
  <sheetData>
    <row r="1" spans="2:22" ht="8.1" customHeight="1" x14ac:dyDescent="0.25"/>
    <row r="2" spans="2:22" ht="8.1" customHeight="1" thickBot="1" x14ac:dyDescent="0.3">
      <c r="B2" s="64"/>
      <c r="C2" s="109"/>
      <c r="D2" s="109"/>
      <c r="E2" s="109"/>
      <c r="F2" s="109"/>
      <c r="G2" s="109"/>
      <c r="H2" s="109"/>
      <c r="I2" s="109"/>
      <c r="J2" s="64"/>
      <c r="K2" s="64"/>
      <c r="L2" s="64"/>
      <c r="M2" s="64"/>
      <c r="N2" s="64"/>
      <c r="O2" s="64"/>
      <c r="P2" s="64"/>
      <c r="Q2" s="64"/>
      <c r="R2" s="64"/>
      <c r="S2" s="64"/>
      <c r="T2" s="64"/>
      <c r="U2" s="258"/>
      <c r="V2" s="258"/>
    </row>
    <row r="3" spans="2:22" ht="15" customHeight="1" thickBot="1" x14ac:dyDescent="0.3">
      <c r="B3" s="64"/>
      <c r="C3" s="756" t="s">
        <v>488</v>
      </c>
      <c r="D3" s="757"/>
      <c r="E3" s="757"/>
      <c r="F3" s="757"/>
      <c r="G3" s="757"/>
      <c r="H3" s="757"/>
      <c r="I3" s="758"/>
      <c r="J3" s="101"/>
      <c r="K3" s="64"/>
      <c r="L3" s="64"/>
      <c r="M3" s="64"/>
      <c r="N3" s="64"/>
      <c r="O3" s="64"/>
      <c r="P3" s="64"/>
      <c r="Q3" s="64"/>
      <c r="R3" s="64"/>
      <c r="S3" s="64"/>
      <c r="T3" s="64"/>
      <c r="U3" s="258"/>
      <c r="V3" s="258"/>
    </row>
    <row r="4" spans="2:22" ht="8.1" customHeight="1" thickBot="1" x14ac:dyDescent="0.3">
      <c r="B4" s="64"/>
      <c r="C4" s="109"/>
      <c r="D4" s="109"/>
      <c r="E4" s="109"/>
      <c r="F4" s="109"/>
      <c r="G4" s="109"/>
      <c r="H4" s="109"/>
      <c r="I4" s="109"/>
      <c r="J4" s="65"/>
      <c r="K4" s="64"/>
      <c r="L4" s="64"/>
      <c r="M4" s="64"/>
      <c r="N4" s="64"/>
      <c r="O4" s="64"/>
      <c r="P4" s="64"/>
      <c r="Q4" s="64"/>
      <c r="R4" s="64"/>
      <c r="S4" s="64"/>
      <c r="T4" s="64"/>
      <c r="U4" s="258"/>
      <c r="V4" s="258"/>
    </row>
    <row r="5" spans="2:22" ht="15" customHeight="1" thickBot="1" x14ac:dyDescent="0.3">
      <c r="B5" s="64"/>
      <c r="C5" s="110" t="s">
        <v>107</v>
      </c>
      <c r="D5" s="763" t="str">
        <f>IF('START - AWARD DETAILS'!$D$13="","",'START - AWARD DETAILS'!$D$13)</f>
        <v>ENHANCE: Scaling-up Care for Perinatal Depression through Technological Enhancements to the 'Thinking Healthy Programme'</v>
      </c>
      <c r="E5" s="764"/>
      <c r="F5" s="764"/>
      <c r="G5" s="764"/>
      <c r="H5" s="764"/>
      <c r="I5" s="765"/>
      <c r="J5" s="65"/>
      <c r="K5" s="64"/>
      <c r="L5" s="64"/>
      <c r="M5" s="64"/>
      <c r="N5" s="64"/>
      <c r="O5" s="64"/>
      <c r="P5" s="64"/>
      <c r="Q5" s="64"/>
      <c r="R5" s="64"/>
      <c r="S5" s="64"/>
      <c r="T5" s="64"/>
      <c r="U5" s="258"/>
      <c r="V5" s="258"/>
    </row>
    <row r="6" spans="2:22" ht="8.1" customHeight="1" thickBot="1" x14ac:dyDescent="0.3">
      <c r="B6" s="64"/>
      <c r="C6" s="109"/>
      <c r="D6" s="109"/>
      <c r="E6" s="109"/>
      <c r="F6" s="109"/>
      <c r="G6" s="109"/>
      <c r="H6" s="109"/>
      <c r="I6" s="109"/>
      <c r="J6" s="65"/>
      <c r="K6" s="64"/>
      <c r="L6" s="64"/>
      <c r="M6" s="64"/>
      <c r="N6" s="64"/>
      <c r="O6" s="64"/>
      <c r="P6" s="64"/>
      <c r="Q6" s="64"/>
      <c r="R6" s="64"/>
      <c r="S6" s="64"/>
      <c r="T6" s="64"/>
      <c r="U6" s="258"/>
      <c r="V6" s="258"/>
    </row>
    <row r="7" spans="2:22" ht="15" customHeight="1" thickBot="1" x14ac:dyDescent="0.3">
      <c r="B7" s="64"/>
      <c r="C7" s="141" t="s">
        <v>0</v>
      </c>
      <c r="D7" s="760" t="str">
        <f>IF('START - AWARD DETAILS'!$D$14="","",'START - AWARD DETAILS'!$D$14)</f>
        <v>NIHR200817</v>
      </c>
      <c r="E7" s="761"/>
      <c r="F7" s="761"/>
      <c r="G7" s="761"/>
      <c r="H7" s="761"/>
      <c r="I7" s="762"/>
      <c r="J7" s="65"/>
      <c r="K7" s="64"/>
      <c r="L7" s="64"/>
      <c r="M7" s="64"/>
      <c r="N7" s="64"/>
      <c r="O7" s="64"/>
      <c r="P7" s="64"/>
      <c r="Q7" s="64"/>
      <c r="R7" s="64"/>
      <c r="S7" s="64"/>
      <c r="T7" s="64"/>
      <c r="U7" s="258"/>
      <c r="V7" s="258"/>
    </row>
    <row r="8" spans="2:22" ht="8.1" customHeight="1" thickBot="1" x14ac:dyDescent="0.3">
      <c r="B8" s="64"/>
      <c r="C8" s="109"/>
      <c r="D8" s="109"/>
      <c r="E8" s="109"/>
      <c r="F8" s="109"/>
      <c r="G8" s="109"/>
      <c r="H8" s="109"/>
      <c r="I8" s="109"/>
      <c r="J8" s="65"/>
      <c r="K8" s="64"/>
      <c r="L8" s="64"/>
      <c r="M8" s="64"/>
      <c r="N8" s="64"/>
      <c r="O8" s="64"/>
      <c r="P8" s="64"/>
      <c r="Q8" s="64"/>
      <c r="R8" s="64"/>
      <c r="S8" s="64"/>
      <c r="T8" s="64"/>
      <c r="U8" s="258"/>
      <c r="V8" s="258"/>
    </row>
    <row r="9" spans="2:22" ht="255.75" customHeight="1" thickBot="1" x14ac:dyDescent="0.3">
      <c r="B9" s="64"/>
      <c r="C9" s="725" t="s">
        <v>514</v>
      </c>
      <c r="D9" s="726"/>
      <c r="E9" s="726"/>
      <c r="F9" s="726"/>
      <c r="G9" s="726"/>
      <c r="H9" s="726"/>
      <c r="I9" s="759"/>
      <c r="J9" s="65"/>
      <c r="K9" s="64"/>
      <c r="L9" s="64"/>
      <c r="M9" s="64"/>
      <c r="N9" s="64"/>
      <c r="O9" s="64"/>
      <c r="P9" s="64"/>
      <c r="Q9" s="64"/>
      <c r="R9" s="64"/>
      <c r="S9" s="64"/>
      <c r="T9" s="64"/>
      <c r="U9" s="258"/>
      <c r="V9" s="258"/>
    </row>
    <row r="10" spans="2:22" ht="8.1" customHeight="1" thickBot="1" x14ac:dyDescent="0.3">
      <c r="B10" s="64"/>
      <c r="C10" s="109"/>
      <c r="D10" s="109"/>
      <c r="E10" s="109"/>
      <c r="F10" s="109"/>
      <c r="G10" s="109"/>
      <c r="H10" s="109"/>
      <c r="I10" s="109"/>
      <c r="J10" s="65"/>
      <c r="K10" s="64"/>
      <c r="L10" s="64"/>
      <c r="M10" s="64"/>
      <c r="N10" s="64"/>
      <c r="O10" s="64"/>
      <c r="P10" s="64"/>
      <c r="Q10" s="64"/>
      <c r="R10" s="64"/>
      <c r="S10" s="64"/>
      <c r="T10" s="64"/>
      <c r="U10" s="258"/>
      <c r="V10" s="258"/>
    </row>
    <row r="11" spans="2:22" s="99" customFormat="1" ht="50.1" customHeight="1" thickBot="1" x14ac:dyDescent="0.3">
      <c r="B11" s="109"/>
      <c r="C11" s="69" t="s">
        <v>52</v>
      </c>
      <c r="D11" s="9" t="s">
        <v>358</v>
      </c>
      <c r="E11" s="308" t="s">
        <v>404</v>
      </c>
      <c r="F11" s="308" t="s">
        <v>403</v>
      </c>
      <c r="G11" s="311" t="s">
        <v>409</v>
      </c>
      <c r="H11" s="312" t="s">
        <v>408</v>
      </c>
      <c r="I11" s="238" t="s">
        <v>316</v>
      </c>
      <c r="J11" s="40" t="s">
        <v>11</v>
      </c>
      <c r="K11" s="102" t="s">
        <v>317</v>
      </c>
      <c r="L11" s="40" t="s">
        <v>12</v>
      </c>
      <c r="M11" s="102" t="s">
        <v>318</v>
      </c>
      <c r="N11" s="40" t="s">
        <v>13</v>
      </c>
      <c r="O11" s="102" t="s">
        <v>319</v>
      </c>
      <c r="P11" s="40" t="s">
        <v>14</v>
      </c>
      <c r="Q11" s="102" t="s">
        <v>320</v>
      </c>
      <c r="R11" s="41" t="s">
        <v>15</v>
      </c>
      <c r="S11" s="134" t="s">
        <v>321</v>
      </c>
      <c r="T11" s="313" t="s">
        <v>16</v>
      </c>
      <c r="U11" s="133" t="s">
        <v>322</v>
      </c>
      <c r="V11" s="109"/>
    </row>
    <row r="12" spans="2:22" s="99" customFormat="1" ht="26.25" x14ac:dyDescent="0.25">
      <c r="B12" s="109"/>
      <c r="C12" s="249" t="s">
        <v>524</v>
      </c>
      <c r="D12" s="140" t="s">
        <v>518</v>
      </c>
      <c r="E12" s="426" t="str">
        <f>IFERROR(VLOOKUP($D12,'START - AWARD DETAILS'!$C$21:$G$40,2,0),"")</f>
        <v>HEI (UK)</v>
      </c>
      <c r="F12" s="425" t="str">
        <f>IFERROR(VLOOKUP($D12,'START - AWARD DETAILS'!$C$21:$G$40,3,0),"")</f>
        <v>United Kingdom</v>
      </c>
      <c r="G12" s="425" t="str">
        <f>IFERROR(VLOOKUP($D12,'START - AWARD DETAILS'!$C$21:$G$40,4,0),"")</f>
        <v>No</v>
      </c>
      <c r="H12" s="425" t="str">
        <f>IFERROR(VLOOKUP($D12,'START - AWARD DETAILS'!$C$21:$G$40,5,0),"")</f>
        <v>N/A</v>
      </c>
      <c r="I12" s="327">
        <f>IF(E12="HEI (UK)",0.8,1)</f>
        <v>0.8</v>
      </c>
      <c r="J12" s="333">
        <v>500</v>
      </c>
      <c r="K12" s="329">
        <f>J12*$I12</f>
        <v>400</v>
      </c>
      <c r="L12" s="333">
        <v>500</v>
      </c>
      <c r="M12" s="329">
        <f>L12*$I12</f>
        <v>400</v>
      </c>
      <c r="N12" s="581">
        <v>500</v>
      </c>
      <c r="O12" s="329">
        <f>N12*$I12</f>
        <v>400</v>
      </c>
      <c r="P12" s="581">
        <v>500</v>
      </c>
      <c r="Q12" s="329">
        <f>P12*$I12</f>
        <v>400</v>
      </c>
      <c r="R12" s="333">
        <v>0</v>
      </c>
      <c r="S12" s="329">
        <f>R12*$I12</f>
        <v>0</v>
      </c>
      <c r="T12" s="331">
        <f>J12+L12+N12+P12+R12</f>
        <v>2000</v>
      </c>
      <c r="U12" s="334">
        <f>K12+M12+O12+Q12+S12</f>
        <v>1600</v>
      </c>
      <c r="V12" s="109"/>
    </row>
    <row r="13" spans="2:22" s="99" customFormat="1" ht="39" x14ac:dyDescent="0.25">
      <c r="B13" s="109"/>
      <c r="C13" s="249" t="s">
        <v>581</v>
      </c>
      <c r="D13" s="140" t="s">
        <v>527</v>
      </c>
      <c r="E13" s="426" t="str">
        <f>IFERROR(VLOOKUP($D13,'START - AWARD DETAILS'!$C$21:$G$40,2,0),"")</f>
        <v>Research institute (ODA Eligible)</v>
      </c>
      <c r="F13" s="425" t="str">
        <f>IFERROR(VLOOKUP($D13,'START - AWARD DETAILS'!$C$21:$G$40,3,0),"")</f>
        <v>Pakistan</v>
      </c>
      <c r="G13" s="425" t="str">
        <f>IFERROR(VLOOKUP($D13,'START - AWARD DETAILS'!$C$21:$G$40,4,0),"")</f>
        <v>Yes</v>
      </c>
      <c r="H13" s="425" t="str">
        <f>IFERROR(VLOOKUP($D13,'START - AWARD DETAILS'!$C$21:$G$40,5,0),"")</f>
        <v>Lower Middle Income Countries and Territories</v>
      </c>
      <c r="I13" s="327">
        <f t="shared" ref="I13:I36" si="0">IF(E13="HEI (UK)",0.8,1)</f>
        <v>1</v>
      </c>
      <c r="J13" s="333">
        <v>1000</v>
      </c>
      <c r="K13" s="329">
        <f t="shared" ref="K13:K61" si="1">J13*$I13</f>
        <v>1000</v>
      </c>
      <c r="L13" s="333">
        <v>1000</v>
      </c>
      <c r="M13" s="329">
        <f t="shared" ref="M13:M61" si="2">L13*$I13</f>
        <v>1000</v>
      </c>
      <c r="N13" s="581">
        <v>1000</v>
      </c>
      <c r="O13" s="329">
        <f t="shared" ref="O13:O61" si="3">N13*$I13</f>
        <v>1000</v>
      </c>
      <c r="P13" s="581">
        <v>1000</v>
      </c>
      <c r="Q13" s="329">
        <f t="shared" ref="Q13:Q61" si="4">P13*$I13</f>
        <v>1000</v>
      </c>
      <c r="R13" s="333">
        <v>0</v>
      </c>
      <c r="S13" s="329">
        <f t="shared" ref="S13:S61" si="5">R13*$I13</f>
        <v>0</v>
      </c>
      <c r="T13" s="331">
        <f>J13+L13+N13+P13+R13</f>
        <v>4000</v>
      </c>
      <c r="U13" s="334">
        <f>K13+M13+O13+Q13+S13</f>
        <v>4000</v>
      </c>
      <c r="V13" s="109"/>
    </row>
    <row r="14" spans="2:22" s="99" customFormat="1" x14ac:dyDescent="0.25">
      <c r="B14" s="109"/>
      <c r="C14" s="249" t="s">
        <v>51</v>
      </c>
      <c r="D14" s="140" t="s">
        <v>25</v>
      </c>
      <c r="E14" s="426" t="str">
        <f>IFERROR(VLOOKUP($D14,'START - AWARD DETAILS'!$C$21:$G$40,2,0),"")</f>
        <v/>
      </c>
      <c r="F14" s="425" t="str">
        <f>IFERROR(VLOOKUP($D14,'START - AWARD DETAILS'!$C$21:$G$40,3,0),"")</f>
        <v/>
      </c>
      <c r="G14" s="425" t="str">
        <f>IFERROR(VLOOKUP($D14,'START - AWARD DETAILS'!$C$21:$G$40,4,0),"")</f>
        <v/>
      </c>
      <c r="H14" s="425" t="str">
        <f>IFERROR(VLOOKUP($D14,'START - AWARD DETAILS'!$C$21:$G$40,5,0),"")</f>
        <v/>
      </c>
      <c r="I14" s="327">
        <f t="shared" si="0"/>
        <v>1</v>
      </c>
      <c r="J14" s="333"/>
      <c r="K14" s="329">
        <f t="shared" si="1"/>
        <v>0</v>
      </c>
      <c r="L14" s="333"/>
      <c r="M14" s="329">
        <f t="shared" si="2"/>
        <v>0</v>
      </c>
      <c r="N14" s="581"/>
      <c r="O14" s="329">
        <f t="shared" si="3"/>
        <v>0</v>
      </c>
      <c r="P14" s="581"/>
      <c r="Q14" s="329">
        <f t="shared" si="4"/>
        <v>0</v>
      </c>
      <c r="R14" s="333"/>
      <c r="S14" s="329">
        <f t="shared" si="5"/>
        <v>0</v>
      </c>
      <c r="T14" s="331">
        <f t="shared" ref="T14:U61" si="6">J14+L14+N14+P14+R14</f>
        <v>0</v>
      </c>
      <c r="U14" s="334">
        <f t="shared" si="6"/>
        <v>0</v>
      </c>
      <c r="V14" s="109"/>
    </row>
    <row r="15" spans="2:22" s="99" customFormat="1" x14ac:dyDescent="0.25">
      <c r="B15" s="109"/>
      <c r="C15" s="249" t="s">
        <v>51</v>
      </c>
      <c r="D15" s="140" t="s">
        <v>25</v>
      </c>
      <c r="E15" s="426" t="str">
        <f>IFERROR(VLOOKUP($D15,'START - AWARD DETAILS'!$C$21:$G$40,2,0),"")</f>
        <v/>
      </c>
      <c r="F15" s="425" t="str">
        <f>IFERROR(VLOOKUP($D15,'START - AWARD DETAILS'!$C$21:$G$40,3,0),"")</f>
        <v/>
      </c>
      <c r="G15" s="425" t="str">
        <f>IFERROR(VLOOKUP($D15,'START - AWARD DETAILS'!$C$21:$G$40,4,0),"")</f>
        <v/>
      </c>
      <c r="H15" s="425" t="str">
        <f>IFERROR(VLOOKUP($D15,'START - AWARD DETAILS'!$C$21:$G$40,5,0),"")</f>
        <v/>
      </c>
      <c r="I15" s="327">
        <f t="shared" si="0"/>
        <v>1</v>
      </c>
      <c r="J15" s="333"/>
      <c r="K15" s="329">
        <f t="shared" si="1"/>
        <v>0</v>
      </c>
      <c r="L15" s="333"/>
      <c r="M15" s="329">
        <f t="shared" si="2"/>
        <v>0</v>
      </c>
      <c r="N15" s="581"/>
      <c r="O15" s="329">
        <f t="shared" si="3"/>
        <v>0</v>
      </c>
      <c r="P15" s="581"/>
      <c r="Q15" s="329">
        <f t="shared" si="4"/>
        <v>0</v>
      </c>
      <c r="R15" s="333"/>
      <c r="S15" s="329">
        <f t="shared" si="5"/>
        <v>0</v>
      </c>
      <c r="T15" s="331">
        <f t="shared" si="6"/>
        <v>0</v>
      </c>
      <c r="U15" s="334">
        <f t="shared" si="6"/>
        <v>0</v>
      </c>
      <c r="V15" s="109"/>
    </row>
    <row r="16" spans="2:22" s="99" customFormat="1" x14ac:dyDescent="0.25">
      <c r="B16" s="109"/>
      <c r="C16" s="249" t="s">
        <v>51</v>
      </c>
      <c r="D16" s="140" t="s">
        <v>25</v>
      </c>
      <c r="E16" s="426" t="str">
        <f>IFERROR(VLOOKUP($D16,'START - AWARD DETAILS'!$C$21:$G$40,2,0),"")</f>
        <v/>
      </c>
      <c r="F16" s="425" t="str">
        <f>IFERROR(VLOOKUP($D16,'START - AWARD DETAILS'!$C$21:$G$40,3,0),"")</f>
        <v/>
      </c>
      <c r="G16" s="425" t="str">
        <f>IFERROR(VLOOKUP($D16,'START - AWARD DETAILS'!$C$21:$G$40,4,0),"")</f>
        <v/>
      </c>
      <c r="H16" s="425" t="str">
        <f>IFERROR(VLOOKUP($D16,'START - AWARD DETAILS'!$C$21:$G$40,5,0),"")</f>
        <v/>
      </c>
      <c r="I16" s="327">
        <f t="shared" si="0"/>
        <v>1</v>
      </c>
      <c r="J16" s="333"/>
      <c r="K16" s="329">
        <f t="shared" si="1"/>
        <v>0</v>
      </c>
      <c r="L16" s="333"/>
      <c r="M16" s="329">
        <f t="shared" si="2"/>
        <v>0</v>
      </c>
      <c r="N16" s="581"/>
      <c r="O16" s="329">
        <f t="shared" si="3"/>
        <v>0</v>
      </c>
      <c r="P16" s="581"/>
      <c r="Q16" s="329">
        <f t="shared" si="4"/>
        <v>0</v>
      </c>
      <c r="R16" s="333"/>
      <c r="S16" s="329">
        <f t="shared" si="5"/>
        <v>0</v>
      </c>
      <c r="T16" s="331">
        <f t="shared" si="6"/>
        <v>0</v>
      </c>
      <c r="U16" s="334">
        <f t="shared" si="6"/>
        <v>0</v>
      </c>
      <c r="V16" s="109"/>
    </row>
    <row r="17" spans="2:22" s="99" customFormat="1" x14ac:dyDescent="0.25">
      <c r="B17" s="109"/>
      <c r="C17" s="249" t="s">
        <v>51</v>
      </c>
      <c r="D17" s="140" t="s">
        <v>25</v>
      </c>
      <c r="E17" s="426" t="str">
        <f>IFERROR(VLOOKUP($D17,'START - AWARD DETAILS'!$C$21:$G$40,2,0),"")</f>
        <v/>
      </c>
      <c r="F17" s="425" t="str">
        <f>IFERROR(VLOOKUP($D17,'START - AWARD DETAILS'!$C$21:$G$40,3,0),"")</f>
        <v/>
      </c>
      <c r="G17" s="425" t="str">
        <f>IFERROR(VLOOKUP($D17,'START - AWARD DETAILS'!$C$21:$G$40,4,0),"")</f>
        <v/>
      </c>
      <c r="H17" s="425" t="str">
        <f>IFERROR(VLOOKUP($D17,'START - AWARD DETAILS'!$C$21:$G$40,5,0),"")</f>
        <v/>
      </c>
      <c r="I17" s="327">
        <f t="shared" si="0"/>
        <v>1</v>
      </c>
      <c r="J17" s="328"/>
      <c r="K17" s="329">
        <f t="shared" si="1"/>
        <v>0</v>
      </c>
      <c r="L17" s="328"/>
      <c r="M17" s="329">
        <f t="shared" si="2"/>
        <v>0</v>
      </c>
      <c r="N17" s="581"/>
      <c r="O17" s="329">
        <f t="shared" si="3"/>
        <v>0</v>
      </c>
      <c r="P17" s="328"/>
      <c r="Q17" s="329">
        <f t="shared" si="4"/>
        <v>0</v>
      </c>
      <c r="R17" s="328"/>
      <c r="S17" s="329">
        <f t="shared" si="5"/>
        <v>0</v>
      </c>
      <c r="T17" s="331">
        <f t="shared" si="6"/>
        <v>0</v>
      </c>
      <c r="U17" s="334">
        <f t="shared" si="6"/>
        <v>0</v>
      </c>
      <c r="V17" s="109"/>
    </row>
    <row r="18" spans="2:22" s="99" customFormat="1" x14ac:dyDescent="0.25">
      <c r="B18" s="109"/>
      <c r="C18" s="194" t="s">
        <v>51</v>
      </c>
      <c r="D18" s="140" t="s">
        <v>25</v>
      </c>
      <c r="E18" s="426" t="str">
        <f>IFERROR(VLOOKUP($D18,'START - AWARD DETAILS'!$C$21:$G$40,2,0),"")</f>
        <v/>
      </c>
      <c r="F18" s="425" t="str">
        <f>IFERROR(VLOOKUP($D18,'START - AWARD DETAILS'!$C$21:$G$40,3,0),"")</f>
        <v/>
      </c>
      <c r="G18" s="425" t="str">
        <f>IFERROR(VLOOKUP($D18,'START - AWARD DETAILS'!$C$21:$G$40,4,0),"")</f>
        <v/>
      </c>
      <c r="H18" s="425" t="str">
        <f>IFERROR(VLOOKUP($D18,'START - AWARD DETAILS'!$C$21:$G$40,5,0),"")</f>
        <v/>
      </c>
      <c r="I18" s="327">
        <f t="shared" si="0"/>
        <v>1</v>
      </c>
      <c r="J18" s="328"/>
      <c r="K18" s="329">
        <f t="shared" si="1"/>
        <v>0</v>
      </c>
      <c r="L18" s="328"/>
      <c r="M18" s="329">
        <f t="shared" si="2"/>
        <v>0</v>
      </c>
      <c r="N18" s="328"/>
      <c r="O18" s="329">
        <f t="shared" si="3"/>
        <v>0</v>
      </c>
      <c r="P18" s="328"/>
      <c r="Q18" s="329">
        <f t="shared" si="4"/>
        <v>0</v>
      </c>
      <c r="R18" s="328"/>
      <c r="S18" s="329">
        <f t="shared" si="5"/>
        <v>0</v>
      </c>
      <c r="T18" s="331">
        <f t="shared" si="6"/>
        <v>0</v>
      </c>
      <c r="U18" s="334">
        <f t="shared" si="6"/>
        <v>0</v>
      </c>
      <c r="V18" s="109"/>
    </row>
    <row r="19" spans="2:22" s="99" customFormat="1" x14ac:dyDescent="0.25">
      <c r="B19" s="109"/>
      <c r="C19" s="194" t="s">
        <v>51</v>
      </c>
      <c r="D19" s="140" t="s">
        <v>25</v>
      </c>
      <c r="E19" s="426" t="str">
        <f>IFERROR(VLOOKUP($D19,'START - AWARD DETAILS'!$C$21:$G$40,2,0),"")</f>
        <v/>
      </c>
      <c r="F19" s="425" t="str">
        <f>IFERROR(VLOOKUP($D19,'START - AWARD DETAILS'!$C$21:$G$40,3,0),"")</f>
        <v/>
      </c>
      <c r="G19" s="425" t="str">
        <f>IFERROR(VLOOKUP($D19,'START - AWARD DETAILS'!$C$21:$G$40,4,0),"")</f>
        <v/>
      </c>
      <c r="H19" s="425" t="str">
        <f>IFERROR(VLOOKUP($D19,'START - AWARD DETAILS'!$C$21:$G$40,5,0),"")</f>
        <v/>
      </c>
      <c r="I19" s="327">
        <f t="shared" si="0"/>
        <v>1</v>
      </c>
      <c r="J19" s="328"/>
      <c r="K19" s="329">
        <f t="shared" si="1"/>
        <v>0</v>
      </c>
      <c r="L19" s="328"/>
      <c r="M19" s="329">
        <f t="shared" si="2"/>
        <v>0</v>
      </c>
      <c r="N19" s="328"/>
      <c r="O19" s="329">
        <f t="shared" si="3"/>
        <v>0</v>
      </c>
      <c r="P19" s="328"/>
      <c r="Q19" s="329">
        <f t="shared" si="4"/>
        <v>0</v>
      </c>
      <c r="R19" s="328"/>
      <c r="S19" s="329">
        <f t="shared" si="5"/>
        <v>0</v>
      </c>
      <c r="T19" s="331">
        <f t="shared" si="6"/>
        <v>0</v>
      </c>
      <c r="U19" s="334">
        <f t="shared" si="6"/>
        <v>0</v>
      </c>
      <c r="V19" s="109"/>
    </row>
    <row r="20" spans="2:22" s="99" customFormat="1" x14ac:dyDescent="0.25">
      <c r="B20" s="109"/>
      <c r="C20" s="194" t="s">
        <v>51</v>
      </c>
      <c r="D20" s="140" t="s">
        <v>25</v>
      </c>
      <c r="E20" s="426" t="str">
        <f>IFERROR(VLOOKUP($D20,'START - AWARD DETAILS'!$C$21:$G$40,2,0),"")</f>
        <v/>
      </c>
      <c r="F20" s="425" t="str">
        <f>IFERROR(VLOOKUP($D20,'START - AWARD DETAILS'!$C$21:$G$40,3,0),"")</f>
        <v/>
      </c>
      <c r="G20" s="425" t="str">
        <f>IFERROR(VLOOKUP($D20,'START - AWARD DETAILS'!$C$21:$G$40,4,0),"")</f>
        <v/>
      </c>
      <c r="H20" s="425" t="str">
        <f>IFERROR(VLOOKUP($D20,'START - AWARD DETAILS'!$C$21:$G$40,5,0),"")</f>
        <v/>
      </c>
      <c r="I20" s="327">
        <f t="shared" si="0"/>
        <v>1</v>
      </c>
      <c r="J20" s="328"/>
      <c r="K20" s="329">
        <f t="shared" si="1"/>
        <v>0</v>
      </c>
      <c r="L20" s="328"/>
      <c r="M20" s="329">
        <f t="shared" si="2"/>
        <v>0</v>
      </c>
      <c r="N20" s="328"/>
      <c r="O20" s="329">
        <f t="shared" si="3"/>
        <v>0</v>
      </c>
      <c r="P20" s="328"/>
      <c r="Q20" s="329">
        <f t="shared" si="4"/>
        <v>0</v>
      </c>
      <c r="R20" s="328"/>
      <c r="S20" s="329">
        <f t="shared" si="5"/>
        <v>0</v>
      </c>
      <c r="T20" s="331">
        <f t="shared" si="6"/>
        <v>0</v>
      </c>
      <c r="U20" s="334">
        <f t="shared" si="6"/>
        <v>0</v>
      </c>
      <c r="V20" s="109"/>
    </row>
    <row r="21" spans="2:22" s="99" customFormat="1" x14ac:dyDescent="0.25">
      <c r="B21" s="109"/>
      <c r="C21" s="194" t="s">
        <v>51</v>
      </c>
      <c r="D21" s="140" t="s">
        <v>25</v>
      </c>
      <c r="E21" s="426" t="str">
        <f>IFERROR(VLOOKUP($D21,'START - AWARD DETAILS'!$C$21:$G$40,2,0),"")</f>
        <v/>
      </c>
      <c r="F21" s="425" t="str">
        <f>IFERROR(VLOOKUP($D21,'START - AWARD DETAILS'!$C$21:$G$40,3,0),"")</f>
        <v/>
      </c>
      <c r="G21" s="425" t="str">
        <f>IFERROR(VLOOKUP($D21,'START - AWARD DETAILS'!$C$21:$G$40,4,0),"")</f>
        <v/>
      </c>
      <c r="H21" s="425" t="str">
        <f>IFERROR(VLOOKUP($D21,'START - AWARD DETAILS'!$C$21:$G$40,5,0),"")</f>
        <v/>
      </c>
      <c r="I21" s="327">
        <f t="shared" si="0"/>
        <v>1</v>
      </c>
      <c r="J21" s="328"/>
      <c r="K21" s="329">
        <f t="shared" si="1"/>
        <v>0</v>
      </c>
      <c r="L21" s="328"/>
      <c r="M21" s="329">
        <f t="shared" si="2"/>
        <v>0</v>
      </c>
      <c r="N21" s="328"/>
      <c r="O21" s="329">
        <f t="shared" si="3"/>
        <v>0</v>
      </c>
      <c r="P21" s="328"/>
      <c r="Q21" s="329">
        <f t="shared" si="4"/>
        <v>0</v>
      </c>
      <c r="R21" s="328"/>
      <c r="S21" s="329">
        <f t="shared" si="5"/>
        <v>0</v>
      </c>
      <c r="T21" s="331">
        <f t="shared" si="6"/>
        <v>0</v>
      </c>
      <c r="U21" s="334">
        <f t="shared" si="6"/>
        <v>0</v>
      </c>
      <c r="V21" s="109"/>
    </row>
    <row r="22" spans="2:22" s="99" customFormat="1" x14ac:dyDescent="0.25">
      <c r="B22" s="109"/>
      <c r="C22" s="194" t="s">
        <v>51</v>
      </c>
      <c r="D22" s="140" t="s">
        <v>25</v>
      </c>
      <c r="E22" s="426" t="str">
        <f>IFERROR(VLOOKUP($D22,'START - AWARD DETAILS'!$C$21:$G$40,2,0),"")</f>
        <v/>
      </c>
      <c r="F22" s="425" t="str">
        <f>IFERROR(VLOOKUP($D22,'START - AWARD DETAILS'!$C$21:$G$40,3,0),"")</f>
        <v/>
      </c>
      <c r="G22" s="425" t="str">
        <f>IFERROR(VLOOKUP($D22,'START - AWARD DETAILS'!$C$21:$G$40,4,0),"")</f>
        <v/>
      </c>
      <c r="H22" s="425" t="str">
        <f>IFERROR(VLOOKUP($D22,'START - AWARD DETAILS'!$C$21:$G$40,5,0),"")</f>
        <v/>
      </c>
      <c r="I22" s="327">
        <f t="shared" si="0"/>
        <v>1</v>
      </c>
      <c r="J22" s="328"/>
      <c r="K22" s="329">
        <f t="shared" si="1"/>
        <v>0</v>
      </c>
      <c r="L22" s="328"/>
      <c r="M22" s="329">
        <f t="shared" si="2"/>
        <v>0</v>
      </c>
      <c r="N22" s="328"/>
      <c r="O22" s="329">
        <f t="shared" si="3"/>
        <v>0</v>
      </c>
      <c r="P22" s="328"/>
      <c r="Q22" s="329">
        <f t="shared" si="4"/>
        <v>0</v>
      </c>
      <c r="R22" s="328"/>
      <c r="S22" s="329">
        <f t="shared" si="5"/>
        <v>0</v>
      </c>
      <c r="T22" s="331">
        <f t="shared" si="6"/>
        <v>0</v>
      </c>
      <c r="U22" s="334">
        <f t="shared" si="6"/>
        <v>0</v>
      </c>
      <c r="V22" s="109"/>
    </row>
    <row r="23" spans="2:22" s="99" customFormat="1" x14ac:dyDescent="0.25">
      <c r="B23" s="109"/>
      <c r="C23" s="194" t="s">
        <v>51</v>
      </c>
      <c r="D23" s="140" t="s">
        <v>25</v>
      </c>
      <c r="E23" s="426" t="str">
        <f>IFERROR(VLOOKUP($D23,'START - AWARD DETAILS'!$C$21:$G$40,2,0),"")</f>
        <v/>
      </c>
      <c r="F23" s="425" t="str">
        <f>IFERROR(VLOOKUP($D23,'START - AWARD DETAILS'!$C$21:$G$40,3,0),"")</f>
        <v/>
      </c>
      <c r="G23" s="425" t="str">
        <f>IFERROR(VLOOKUP($D23,'START - AWARD DETAILS'!$C$21:$G$40,4,0),"")</f>
        <v/>
      </c>
      <c r="H23" s="425" t="str">
        <f>IFERROR(VLOOKUP($D23,'START - AWARD DETAILS'!$C$21:$G$40,5,0),"")</f>
        <v/>
      </c>
      <c r="I23" s="327">
        <f t="shared" si="0"/>
        <v>1</v>
      </c>
      <c r="J23" s="328"/>
      <c r="K23" s="329">
        <f t="shared" si="1"/>
        <v>0</v>
      </c>
      <c r="L23" s="328"/>
      <c r="M23" s="329">
        <f t="shared" si="2"/>
        <v>0</v>
      </c>
      <c r="N23" s="328"/>
      <c r="O23" s="329">
        <f t="shared" si="3"/>
        <v>0</v>
      </c>
      <c r="P23" s="328"/>
      <c r="Q23" s="329">
        <f t="shared" si="4"/>
        <v>0</v>
      </c>
      <c r="R23" s="328"/>
      <c r="S23" s="329">
        <f t="shared" si="5"/>
        <v>0</v>
      </c>
      <c r="T23" s="331">
        <f t="shared" si="6"/>
        <v>0</v>
      </c>
      <c r="U23" s="334">
        <f t="shared" si="6"/>
        <v>0</v>
      </c>
      <c r="V23" s="109"/>
    </row>
    <row r="24" spans="2:22" s="99" customFormat="1" x14ac:dyDescent="0.25">
      <c r="B24" s="109"/>
      <c r="C24" s="194" t="s">
        <v>51</v>
      </c>
      <c r="D24" s="140" t="s">
        <v>25</v>
      </c>
      <c r="E24" s="426" t="str">
        <f>IFERROR(VLOOKUP($D24,'START - AWARD DETAILS'!$C$21:$G$40,2,0),"")</f>
        <v/>
      </c>
      <c r="F24" s="425" t="str">
        <f>IFERROR(VLOOKUP($D24,'START - AWARD DETAILS'!$C$21:$G$40,3,0),"")</f>
        <v/>
      </c>
      <c r="G24" s="425" t="str">
        <f>IFERROR(VLOOKUP($D24,'START - AWARD DETAILS'!$C$21:$G$40,4,0),"")</f>
        <v/>
      </c>
      <c r="H24" s="425" t="str">
        <f>IFERROR(VLOOKUP($D24,'START - AWARD DETAILS'!$C$21:$G$40,5,0),"")</f>
        <v/>
      </c>
      <c r="I24" s="327">
        <f t="shared" si="0"/>
        <v>1</v>
      </c>
      <c r="J24" s="328"/>
      <c r="K24" s="329">
        <f t="shared" si="1"/>
        <v>0</v>
      </c>
      <c r="L24" s="328"/>
      <c r="M24" s="329">
        <f t="shared" si="2"/>
        <v>0</v>
      </c>
      <c r="N24" s="328"/>
      <c r="O24" s="329">
        <f t="shared" si="3"/>
        <v>0</v>
      </c>
      <c r="P24" s="328"/>
      <c r="Q24" s="329">
        <f t="shared" si="4"/>
        <v>0</v>
      </c>
      <c r="R24" s="328"/>
      <c r="S24" s="329">
        <f t="shared" si="5"/>
        <v>0</v>
      </c>
      <c r="T24" s="331">
        <f t="shared" si="6"/>
        <v>0</v>
      </c>
      <c r="U24" s="334">
        <f t="shared" si="6"/>
        <v>0</v>
      </c>
      <c r="V24" s="109"/>
    </row>
    <row r="25" spans="2:22" s="99" customFormat="1" x14ac:dyDescent="0.25">
      <c r="B25" s="109"/>
      <c r="C25" s="194" t="s">
        <v>51</v>
      </c>
      <c r="D25" s="140" t="s">
        <v>25</v>
      </c>
      <c r="E25" s="426" t="str">
        <f>IFERROR(VLOOKUP($D25,'START - AWARD DETAILS'!$C$21:$G$40,2,0),"")</f>
        <v/>
      </c>
      <c r="F25" s="425" t="str">
        <f>IFERROR(VLOOKUP($D25,'START - AWARD DETAILS'!$C$21:$G$40,3,0),"")</f>
        <v/>
      </c>
      <c r="G25" s="425" t="str">
        <f>IFERROR(VLOOKUP($D25,'START - AWARD DETAILS'!$C$21:$G$40,4,0),"")</f>
        <v/>
      </c>
      <c r="H25" s="425" t="str">
        <f>IFERROR(VLOOKUP($D25,'START - AWARD DETAILS'!$C$21:$G$40,5,0),"")</f>
        <v/>
      </c>
      <c r="I25" s="327">
        <f t="shared" si="0"/>
        <v>1</v>
      </c>
      <c r="J25" s="328"/>
      <c r="K25" s="329">
        <f t="shared" si="1"/>
        <v>0</v>
      </c>
      <c r="L25" s="328"/>
      <c r="M25" s="329">
        <f t="shared" si="2"/>
        <v>0</v>
      </c>
      <c r="N25" s="328"/>
      <c r="O25" s="329">
        <f t="shared" si="3"/>
        <v>0</v>
      </c>
      <c r="P25" s="328"/>
      <c r="Q25" s="329">
        <f t="shared" si="4"/>
        <v>0</v>
      </c>
      <c r="R25" s="328"/>
      <c r="S25" s="329">
        <f t="shared" si="5"/>
        <v>0</v>
      </c>
      <c r="T25" s="331">
        <f t="shared" si="6"/>
        <v>0</v>
      </c>
      <c r="U25" s="334">
        <f t="shared" si="6"/>
        <v>0</v>
      </c>
      <c r="V25" s="109"/>
    </row>
    <row r="26" spans="2:22" s="99" customFormat="1" x14ac:dyDescent="0.25">
      <c r="B26" s="109"/>
      <c r="C26" s="194" t="s">
        <v>51</v>
      </c>
      <c r="D26" s="140" t="s">
        <v>25</v>
      </c>
      <c r="E26" s="426" t="str">
        <f>IFERROR(VLOOKUP($D26,'START - AWARD DETAILS'!$C$21:$G$40,2,0),"")</f>
        <v/>
      </c>
      <c r="F26" s="425" t="str">
        <f>IFERROR(VLOOKUP($D26,'START - AWARD DETAILS'!$C$21:$G$40,3,0),"")</f>
        <v/>
      </c>
      <c r="G26" s="425" t="str">
        <f>IFERROR(VLOOKUP($D26,'START - AWARD DETAILS'!$C$21:$G$40,4,0),"")</f>
        <v/>
      </c>
      <c r="H26" s="425" t="str">
        <f>IFERROR(VLOOKUP($D26,'START - AWARD DETAILS'!$C$21:$G$40,5,0),"")</f>
        <v/>
      </c>
      <c r="I26" s="327">
        <f t="shared" si="0"/>
        <v>1</v>
      </c>
      <c r="J26" s="328"/>
      <c r="K26" s="329">
        <f t="shared" si="1"/>
        <v>0</v>
      </c>
      <c r="L26" s="328"/>
      <c r="M26" s="329">
        <f t="shared" si="2"/>
        <v>0</v>
      </c>
      <c r="N26" s="328"/>
      <c r="O26" s="329">
        <f t="shared" si="3"/>
        <v>0</v>
      </c>
      <c r="P26" s="328"/>
      <c r="Q26" s="329">
        <f t="shared" si="4"/>
        <v>0</v>
      </c>
      <c r="R26" s="328"/>
      <c r="S26" s="329">
        <f t="shared" si="5"/>
        <v>0</v>
      </c>
      <c r="T26" s="331">
        <f t="shared" si="6"/>
        <v>0</v>
      </c>
      <c r="U26" s="334">
        <f t="shared" si="6"/>
        <v>0</v>
      </c>
      <c r="V26" s="109"/>
    </row>
    <row r="27" spans="2:22" s="99" customFormat="1" x14ac:dyDescent="0.25">
      <c r="B27" s="109"/>
      <c r="C27" s="194" t="s">
        <v>51</v>
      </c>
      <c r="D27" s="140" t="s">
        <v>25</v>
      </c>
      <c r="E27" s="426" t="str">
        <f>IFERROR(VLOOKUP($D27,'START - AWARD DETAILS'!$C$21:$G$40,2,0),"")</f>
        <v/>
      </c>
      <c r="F27" s="425" t="str">
        <f>IFERROR(VLOOKUP($D27,'START - AWARD DETAILS'!$C$21:$G$40,3,0),"")</f>
        <v/>
      </c>
      <c r="G27" s="425" t="str">
        <f>IFERROR(VLOOKUP($D27,'START - AWARD DETAILS'!$C$21:$G$40,4,0),"")</f>
        <v/>
      </c>
      <c r="H27" s="425" t="str">
        <f>IFERROR(VLOOKUP($D27,'START - AWARD DETAILS'!$C$21:$G$40,5,0),"")</f>
        <v/>
      </c>
      <c r="I27" s="327">
        <f t="shared" si="0"/>
        <v>1</v>
      </c>
      <c r="J27" s="328"/>
      <c r="K27" s="329">
        <f t="shared" si="1"/>
        <v>0</v>
      </c>
      <c r="L27" s="328"/>
      <c r="M27" s="329">
        <f t="shared" si="2"/>
        <v>0</v>
      </c>
      <c r="N27" s="328"/>
      <c r="O27" s="329">
        <f t="shared" si="3"/>
        <v>0</v>
      </c>
      <c r="P27" s="328"/>
      <c r="Q27" s="329">
        <f t="shared" si="4"/>
        <v>0</v>
      </c>
      <c r="R27" s="328"/>
      <c r="S27" s="329">
        <f t="shared" si="5"/>
        <v>0</v>
      </c>
      <c r="T27" s="331">
        <f t="shared" si="6"/>
        <v>0</v>
      </c>
      <c r="U27" s="334">
        <f t="shared" si="6"/>
        <v>0</v>
      </c>
      <c r="V27" s="109"/>
    </row>
    <row r="28" spans="2:22" s="99" customFormat="1" x14ac:dyDescent="0.25">
      <c r="B28" s="109"/>
      <c r="C28" s="194" t="s">
        <v>51</v>
      </c>
      <c r="D28" s="140" t="s">
        <v>25</v>
      </c>
      <c r="E28" s="426" t="str">
        <f>IFERROR(VLOOKUP($D28,'START - AWARD DETAILS'!$C$21:$G$40,2,0),"")</f>
        <v/>
      </c>
      <c r="F28" s="425" t="str">
        <f>IFERROR(VLOOKUP($D28,'START - AWARD DETAILS'!$C$21:$G$40,3,0),"")</f>
        <v/>
      </c>
      <c r="G28" s="425" t="str">
        <f>IFERROR(VLOOKUP($D28,'START - AWARD DETAILS'!$C$21:$G$40,4,0),"")</f>
        <v/>
      </c>
      <c r="H28" s="425" t="str">
        <f>IFERROR(VLOOKUP($D28,'START - AWARD DETAILS'!$C$21:$G$40,5,0),"")</f>
        <v/>
      </c>
      <c r="I28" s="327">
        <f t="shared" si="0"/>
        <v>1</v>
      </c>
      <c r="J28" s="328"/>
      <c r="K28" s="329">
        <f t="shared" si="1"/>
        <v>0</v>
      </c>
      <c r="L28" s="328"/>
      <c r="M28" s="329">
        <f t="shared" si="2"/>
        <v>0</v>
      </c>
      <c r="N28" s="328"/>
      <c r="O28" s="329">
        <f t="shared" si="3"/>
        <v>0</v>
      </c>
      <c r="P28" s="328"/>
      <c r="Q28" s="329">
        <f t="shared" si="4"/>
        <v>0</v>
      </c>
      <c r="R28" s="328"/>
      <c r="S28" s="329">
        <f t="shared" si="5"/>
        <v>0</v>
      </c>
      <c r="T28" s="331">
        <f t="shared" si="6"/>
        <v>0</v>
      </c>
      <c r="U28" s="334">
        <f t="shared" si="6"/>
        <v>0</v>
      </c>
      <c r="V28" s="109"/>
    </row>
    <row r="29" spans="2:22" s="99" customFormat="1" x14ac:dyDescent="0.25">
      <c r="B29" s="109"/>
      <c r="C29" s="194" t="s">
        <v>51</v>
      </c>
      <c r="D29" s="140" t="s">
        <v>25</v>
      </c>
      <c r="E29" s="426" t="str">
        <f>IFERROR(VLOOKUP($D29,'START - AWARD DETAILS'!$C$21:$G$40,2,0),"")</f>
        <v/>
      </c>
      <c r="F29" s="425" t="str">
        <f>IFERROR(VLOOKUP($D29,'START - AWARD DETAILS'!$C$21:$G$40,3,0),"")</f>
        <v/>
      </c>
      <c r="G29" s="425" t="str">
        <f>IFERROR(VLOOKUP($D29,'START - AWARD DETAILS'!$C$21:$G$40,4,0),"")</f>
        <v/>
      </c>
      <c r="H29" s="425" t="str">
        <f>IFERROR(VLOOKUP($D29,'START - AWARD DETAILS'!$C$21:$G$40,5,0),"")</f>
        <v/>
      </c>
      <c r="I29" s="327">
        <f t="shared" si="0"/>
        <v>1</v>
      </c>
      <c r="J29" s="328"/>
      <c r="K29" s="329">
        <f t="shared" si="1"/>
        <v>0</v>
      </c>
      <c r="L29" s="328"/>
      <c r="M29" s="329">
        <f t="shared" si="2"/>
        <v>0</v>
      </c>
      <c r="N29" s="328"/>
      <c r="O29" s="329">
        <f t="shared" si="3"/>
        <v>0</v>
      </c>
      <c r="P29" s="328"/>
      <c r="Q29" s="329">
        <f t="shared" si="4"/>
        <v>0</v>
      </c>
      <c r="R29" s="328"/>
      <c r="S29" s="329">
        <f t="shared" si="5"/>
        <v>0</v>
      </c>
      <c r="T29" s="331">
        <f t="shared" si="6"/>
        <v>0</v>
      </c>
      <c r="U29" s="334">
        <f t="shared" si="6"/>
        <v>0</v>
      </c>
      <c r="V29" s="109"/>
    </row>
    <row r="30" spans="2:22" s="99" customFormat="1" x14ac:dyDescent="0.25">
      <c r="B30" s="109"/>
      <c r="C30" s="194" t="s">
        <v>51</v>
      </c>
      <c r="D30" s="140" t="s">
        <v>25</v>
      </c>
      <c r="E30" s="426" t="str">
        <f>IFERROR(VLOOKUP($D30,'START - AWARD DETAILS'!$C$21:$G$40,2,0),"")</f>
        <v/>
      </c>
      <c r="F30" s="425" t="str">
        <f>IFERROR(VLOOKUP($D30,'START - AWARD DETAILS'!$C$21:$G$40,3,0),"")</f>
        <v/>
      </c>
      <c r="G30" s="425" t="str">
        <f>IFERROR(VLOOKUP($D30,'START - AWARD DETAILS'!$C$21:$G$40,4,0),"")</f>
        <v/>
      </c>
      <c r="H30" s="425" t="str">
        <f>IFERROR(VLOOKUP($D30,'START - AWARD DETAILS'!$C$21:$G$40,5,0),"")</f>
        <v/>
      </c>
      <c r="I30" s="327">
        <f t="shared" si="0"/>
        <v>1</v>
      </c>
      <c r="J30" s="328"/>
      <c r="K30" s="329">
        <f t="shared" si="1"/>
        <v>0</v>
      </c>
      <c r="L30" s="328"/>
      <c r="M30" s="329">
        <f t="shared" si="2"/>
        <v>0</v>
      </c>
      <c r="N30" s="328"/>
      <c r="O30" s="329">
        <f t="shared" si="3"/>
        <v>0</v>
      </c>
      <c r="P30" s="328"/>
      <c r="Q30" s="329">
        <f t="shared" si="4"/>
        <v>0</v>
      </c>
      <c r="R30" s="328"/>
      <c r="S30" s="329">
        <f t="shared" si="5"/>
        <v>0</v>
      </c>
      <c r="T30" s="331">
        <f t="shared" si="6"/>
        <v>0</v>
      </c>
      <c r="U30" s="334">
        <f t="shared" si="6"/>
        <v>0</v>
      </c>
      <c r="V30" s="109"/>
    </row>
    <row r="31" spans="2:22" s="99" customFormat="1" x14ac:dyDescent="0.25">
      <c r="B31" s="109"/>
      <c r="C31" s="194" t="s">
        <v>51</v>
      </c>
      <c r="D31" s="140" t="s">
        <v>25</v>
      </c>
      <c r="E31" s="426" t="str">
        <f>IFERROR(VLOOKUP($D31,'START - AWARD DETAILS'!$C$21:$G$40,2,0),"")</f>
        <v/>
      </c>
      <c r="F31" s="425" t="str">
        <f>IFERROR(VLOOKUP($D31,'START - AWARD DETAILS'!$C$21:$G$40,3,0),"")</f>
        <v/>
      </c>
      <c r="G31" s="425" t="str">
        <f>IFERROR(VLOOKUP($D31,'START - AWARD DETAILS'!$C$21:$G$40,4,0),"")</f>
        <v/>
      </c>
      <c r="H31" s="425" t="str">
        <f>IFERROR(VLOOKUP($D31,'START - AWARD DETAILS'!$C$21:$G$40,5,0),"")</f>
        <v/>
      </c>
      <c r="I31" s="327">
        <f t="shared" si="0"/>
        <v>1</v>
      </c>
      <c r="J31" s="328"/>
      <c r="K31" s="329">
        <f t="shared" si="1"/>
        <v>0</v>
      </c>
      <c r="L31" s="328"/>
      <c r="M31" s="329">
        <f t="shared" si="2"/>
        <v>0</v>
      </c>
      <c r="N31" s="328"/>
      <c r="O31" s="329">
        <f t="shared" si="3"/>
        <v>0</v>
      </c>
      <c r="P31" s="328"/>
      <c r="Q31" s="329">
        <f t="shared" si="4"/>
        <v>0</v>
      </c>
      <c r="R31" s="328"/>
      <c r="S31" s="329">
        <f t="shared" si="5"/>
        <v>0</v>
      </c>
      <c r="T31" s="331">
        <f t="shared" si="6"/>
        <v>0</v>
      </c>
      <c r="U31" s="334">
        <f t="shared" si="6"/>
        <v>0</v>
      </c>
      <c r="V31" s="109"/>
    </row>
    <row r="32" spans="2:22" s="99" customFormat="1" x14ac:dyDescent="0.25">
      <c r="B32" s="109"/>
      <c r="C32" s="194" t="s">
        <v>51</v>
      </c>
      <c r="D32" s="140" t="s">
        <v>25</v>
      </c>
      <c r="E32" s="426" t="str">
        <f>IFERROR(VLOOKUP($D32,'START - AWARD DETAILS'!$C$21:$G$40,2,0),"")</f>
        <v/>
      </c>
      <c r="F32" s="425" t="str">
        <f>IFERROR(VLOOKUP($D32,'START - AWARD DETAILS'!$C$21:$G$40,3,0),"")</f>
        <v/>
      </c>
      <c r="G32" s="425" t="str">
        <f>IFERROR(VLOOKUP($D32,'START - AWARD DETAILS'!$C$21:$G$40,4,0),"")</f>
        <v/>
      </c>
      <c r="H32" s="425" t="str">
        <f>IFERROR(VLOOKUP($D32,'START - AWARD DETAILS'!$C$21:$G$40,5,0),"")</f>
        <v/>
      </c>
      <c r="I32" s="327">
        <f t="shared" si="0"/>
        <v>1</v>
      </c>
      <c r="J32" s="328"/>
      <c r="K32" s="329">
        <f t="shared" si="1"/>
        <v>0</v>
      </c>
      <c r="L32" s="328"/>
      <c r="M32" s="329">
        <f t="shared" si="2"/>
        <v>0</v>
      </c>
      <c r="N32" s="328"/>
      <c r="O32" s="329">
        <f t="shared" si="3"/>
        <v>0</v>
      </c>
      <c r="P32" s="328"/>
      <c r="Q32" s="329">
        <f t="shared" si="4"/>
        <v>0</v>
      </c>
      <c r="R32" s="328"/>
      <c r="S32" s="329">
        <f t="shared" si="5"/>
        <v>0</v>
      </c>
      <c r="T32" s="331">
        <f t="shared" si="6"/>
        <v>0</v>
      </c>
      <c r="U32" s="334">
        <f t="shared" si="6"/>
        <v>0</v>
      </c>
      <c r="V32" s="109"/>
    </row>
    <row r="33" spans="2:22" s="99" customFormat="1" x14ac:dyDescent="0.25">
      <c r="B33" s="109"/>
      <c r="C33" s="194" t="s">
        <v>51</v>
      </c>
      <c r="D33" s="140" t="s">
        <v>25</v>
      </c>
      <c r="E33" s="426" t="str">
        <f>IFERROR(VLOOKUP($D33,'START - AWARD DETAILS'!$C$21:$G$40,2,0),"")</f>
        <v/>
      </c>
      <c r="F33" s="425" t="str">
        <f>IFERROR(VLOOKUP($D33,'START - AWARD DETAILS'!$C$21:$G$40,3,0),"")</f>
        <v/>
      </c>
      <c r="G33" s="425" t="str">
        <f>IFERROR(VLOOKUP($D33,'START - AWARD DETAILS'!$C$21:$G$40,4,0),"")</f>
        <v/>
      </c>
      <c r="H33" s="425" t="str">
        <f>IFERROR(VLOOKUP($D33,'START - AWARD DETAILS'!$C$21:$G$40,5,0),"")</f>
        <v/>
      </c>
      <c r="I33" s="327">
        <f t="shared" si="0"/>
        <v>1</v>
      </c>
      <c r="J33" s="328"/>
      <c r="K33" s="329">
        <f t="shared" si="1"/>
        <v>0</v>
      </c>
      <c r="L33" s="328"/>
      <c r="M33" s="329">
        <f t="shared" si="2"/>
        <v>0</v>
      </c>
      <c r="N33" s="328"/>
      <c r="O33" s="329">
        <f t="shared" si="3"/>
        <v>0</v>
      </c>
      <c r="P33" s="328"/>
      <c r="Q33" s="329">
        <f t="shared" si="4"/>
        <v>0</v>
      </c>
      <c r="R33" s="328"/>
      <c r="S33" s="329">
        <f t="shared" si="5"/>
        <v>0</v>
      </c>
      <c r="T33" s="331">
        <f t="shared" si="6"/>
        <v>0</v>
      </c>
      <c r="U33" s="334">
        <f t="shared" si="6"/>
        <v>0</v>
      </c>
      <c r="V33" s="109"/>
    </row>
    <row r="34" spans="2:22" s="99" customFormat="1" x14ac:dyDescent="0.25">
      <c r="B34" s="109"/>
      <c r="C34" s="194" t="s">
        <v>51</v>
      </c>
      <c r="D34" s="140" t="s">
        <v>25</v>
      </c>
      <c r="E34" s="426" t="str">
        <f>IFERROR(VLOOKUP($D34,'START - AWARD DETAILS'!$C$21:$G$40,2,0),"")</f>
        <v/>
      </c>
      <c r="F34" s="425" t="str">
        <f>IFERROR(VLOOKUP($D34,'START - AWARD DETAILS'!$C$21:$G$40,3,0),"")</f>
        <v/>
      </c>
      <c r="G34" s="425" t="str">
        <f>IFERROR(VLOOKUP($D34,'START - AWARD DETAILS'!$C$21:$G$40,4,0),"")</f>
        <v/>
      </c>
      <c r="H34" s="425" t="str">
        <f>IFERROR(VLOOKUP($D34,'START - AWARD DETAILS'!$C$21:$G$40,5,0),"")</f>
        <v/>
      </c>
      <c r="I34" s="327">
        <f t="shared" si="0"/>
        <v>1</v>
      </c>
      <c r="J34" s="328"/>
      <c r="K34" s="329">
        <f t="shared" si="1"/>
        <v>0</v>
      </c>
      <c r="L34" s="328"/>
      <c r="M34" s="329">
        <f t="shared" si="2"/>
        <v>0</v>
      </c>
      <c r="N34" s="328"/>
      <c r="O34" s="329">
        <f t="shared" si="3"/>
        <v>0</v>
      </c>
      <c r="P34" s="328"/>
      <c r="Q34" s="329">
        <f t="shared" si="4"/>
        <v>0</v>
      </c>
      <c r="R34" s="328"/>
      <c r="S34" s="329">
        <f t="shared" si="5"/>
        <v>0</v>
      </c>
      <c r="T34" s="331">
        <f t="shared" si="6"/>
        <v>0</v>
      </c>
      <c r="U34" s="334">
        <f t="shared" si="6"/>
        <v>0</v>
      </c>
      <c r="V34" s="109"/>
    </row>
    <row r="35" spans="2:22" s="99" customFormat="1" x14ac:dyDescent="0.25">
      <c r="B35" s="109"/>
      <c r="C35" s="194" t="s">
        <v>51</v>
      </c>
      <c r="D35" s="140" t="s">
        <v>25</v>
      </c>
      <c r="E35" s="426" t="str">
        <f>IFERROR(VLOOKUP($D35,'START - AWARD DETAILS'!$C$21:$G$40,2,0),"")</f>
        <v/>
      </c>
      <c r="F35" s="425" t="str">
        <f>IFERROR(VLOOKUP($D35,'START - AWARD DETAILS'!$C$21:$G$40,3,0),"")</f>
        <v/>
      </c>
      <c r="G35" s="425" t="str">
        <f>IFERROR(VLOOKUP($D35,'START - AWARD DETAILS'!$C$21:$G$40,4,0),"")</f>
        <v/>
      </c>
      <c r="H35" s="425" t="str">
        <f>IFERROR(VLOOKUP($D35,'START - AWARD DETAILS'!$C$21:$G$40,5,0),"")</f>
        <v/>
      </c>
      <c r="I35" s="327">
        <f t="shared" si="0"/>
        <v>1</v>
      </c>
      <c r="J35" s="328"/>
      <c r="K35" s="329">
        <f t="shared" si="1"/>
        <v>0</v>
      </c>
      <c r="L35" s="328"/>
      <c r="M35" s="329">
        <f t="shared" si="2"/>
        <v>0</v>
      </c>
      <c r="N35" s="328"/>
      <c r="O35" s="329">
        <f t="shared" si="3"/>
        <v>0</v>
      </c>
      <c r="P35" s="328"/>
      <c r="Q35" s="329">
        <f t="shared" si="4"/>
        <v>0</v>
      </c>
      <c r="R35" s="328"/>
      <c r="S35" s="329">
        <f t="shared" si="5"/>
        <v>0</v>
      </c>
      <c r="T35" s="331">
        <f t="shared" si="6"/>
        <v>0</v>
      </c>
      <c r="U35" s="334">
        <f t="shared" si="6"/>
        <v>0</v>
      </c>
      <c r="V35" s="109"/>
    </row>
    <row r="36" spans="2:22" s="99" customFormat="1" x14ac:dyDescent="0.25">
      <c r="B36" s="109"/>
      <c r="C36" s="194" t="s">
        <v>51</v>
      </c>
      <c r="D36" s="140" t="s">
        <v>25</v>
      </c>
      <c r="E36" s="426" t="str">
        <f>IFERROR(VLOOKUP($D36,'START - AWARD DETAILS'!$C$21:$G$40,2,0),"")</f>
        <v/>
      </c>
      <c r="F36" s="425" t="str">
        <f>IFERROR(VLOOKUP($D36,'START - AWARD DETAILS'!$C$21:$G$40,3,0),"")</f>
        <v/>
      </c>
      <c r="G36" s="425" t="str">
        <f>IFERROR(VLOOKUP($D36,'START - AWARD DETAILS'!$C$21:$G$40,4,0),"")</f>
        <v/>
      </c>
      <c r="H36" s="425" t="str">
        <f>IFERROR(VLOOKUP($D36,'START - AWARD DETAILS'!$C$21:$G$40,5,0),"")</f>
        <v/>
      </c>
      <c r="I36" s="327">
        <f t="shared" si="0"/>
        <v>1</v>
      </c>
      <c r="J36" s="328"/>
      <c r="K36" s="329">
        <f t="shared" si="1"/>
        <v>0</v>
      </c>
      <c r="L36" s="328"/>
      <c r="M36" s="329">
        <f t="shared" si="2"/>
        <v>0</v>
      </c>
      <c r="N36" s="328"/>
      <c r="O36" s="329">
        <f t="shared" si="3"/>
        <v>0</v>
      </c>
      <c r="P36" s="328"/>
      <c r="Q36" s="329">
        <f t="shared" si="4"/>
        <v>0</v>
      </c>
      <c r="R36" s="328"/>
      <c r="S36" s="329">
        <f t="shared" si="5"/>
        <v>0</v>
      </c>
      <c r="T36" s="331">
        <f t="shared" si="6"/>
        <v>0</v>
      </c>
      <c r="U36" s="334">
        <f t="shared" si="6"/>
        <v>0</v>
      </c>
      <c r="V36" s="109"/>
    </row>
    <row r="37" spans="2:22" outlineLevel="1" x14ac:dyDescent="0.25">
      <c r="B37" s="64"/>
      <c r="C37" s="194" t="s">
        <v>51</v>
      </c>
      <c r="D37" s="140" t="s">
        <v>25</v>
      </c>
      <c r="E37" s="426" t="str">
        <f>IFERROR(VLOOKUP($D37,'START - AWARD DETAILS'!$C$21:$G$40,2,0),"")</f>
        <v/>
      </c>
      <c r="F37" s="425" t="str">
        <f>IFERROR(VLOOKUP($D37,'START - AWARD DETAILS'!$C$21:$G$40,3,0),"")</f>
        <v/>
      </c>
      <c r="G37" s="425" t="str">
        <f>IFERROR(VLOOKUP($D37,'START - AWARD DETAILS'!$C$21:$G$40,4,0),"")</f>
        <v/>
      </c>
      <c r="H37" s="425" t="str">
        <f>IFERROR(VLOOKUP($D37,'START - AWARD DETAILS'!$C$21:$G$40,5,0),"")</f>
        <v/>
      </c>
      <c r="I37" s="335">
        <f>IF(E37="HEI",'START - AWARD DETAILS'!$G$12,'START - AWARD DETAILS'!$G$13)</f>
        <v>1</v>
      </c>
      <c r="J37" s="328"/>
      <c r="K37" s="329">
        <f t="shared" si="1"/>
        <v>0</v>
      </c>
      <c r="L37" s="328"/>
      <c r="M37" s="329">
        <f t="shared" si="2"/>
        <v>0</v>
      </c>
      <c r="N37" s="328"/>
      <c r="O37" s="329">
        <f t="shared" si="3"/>
        <v>0</v>
      </c>
      <c r="P37" s="328"/>
      <c r="Q37" s="329">
        <f t="shared" si="4"/>
        <v>0</v>
      </c>
      <c r="R37" s="328"/>
      <c r="S37" s="329">
        <f t="shared" si="5"/>
        <v>0</v>
      </c>
      <c r="T37" s="331">
        <f t="shared" si="6"/>
        <v>0</v>
      </c>
      <c r="U37" s="334">
        <f t="shared" si="6"/>
        <v>0</v>
      </c>
      <c r="V37" s="64"/>
    </row>
    <row r="38" spans="2:22" outlineLevel="1" x14ac:dyDescent="0.25">
      <c r="B38" s="64"/>
      <c r="C38" s="194" t="s">
        <v>51</v>
      </c>
      <c r="D38" s="140" t="s">
        <v>25</v>
      </c>
      <c r="E38" s="426" t="str">
        <f>IFERROR(VLOOKUP($D38,'START - AWARD DETAILS'!$C$21:$G$40,2,0),"")</f>
        <v/>
      </c>
      <c r="F38" s="425" t="str">
        <f>IFERROR(VLOOKUP($D38,'START - AWARD DETAILS'!$C$21:$G$40,3,0),"")</f>
        <v/>
      </c>
      <c r="G38" s="425" t="str">
        <f>IFERROR(VLOOKUP($D38,'START - AWARD DETAILS'!$C$21:$G$40,4,0),"")</f>
        <v/>
      </c>
      <c r="H38" s="425" t="str">
        <f>IFERROR(VLOOKUP($D38,'START - AWARD DETAILS'!$C$21:$G$40,5,0),"")</f>
        <v/>
      </c>
      <c r="I38" s="335">
        <f>IF(E38="HEI",'START - AWARD DETAILS'!$G$12,'START - AWARD DETAILS'!$G$13)</f>
        <v>1</v>
      </c>
      <c r="J38" s="328"/>
      <c r="K38" s="329">
        <f t="shared" si="1"/>
        <v>0</v>
      </c>
      <c r="L38" s="328"/>
      <c r="M38" s="329">
        <f t="shared" si="2"/>
        <v>0</v>
      </c>
      <c r="N38" s="328"/>
      <c r="O38" s="329">
        <f t="shared" si="3"/>
        <v>0</v>
      </c>
      <c r="P38" s="328"/>
      <c r="Q38" s="329">
        <f t="shared" si="4"/>
        <v>0</v>
      </c>
      <c r="R38" s="328"/>
      <c r="S38" s="329">
        <f t="shared" si="5"/>
        <v>0</v>
      </c>
      <c r="T38" s="331">
        <f t="shared" si="6"/>
        <v>0</v>
      </c>
      <c r="U38" s="334">
        <f t="shared" si="6"/>
        <v>0</v>
      </c>
      <c r="V38" s="64"/>
    </row>
    <row r="39" spans="2:22" outlineLevel="1" x14ac:dyDescent="0.25">
      <c r="B39" s="64"/>
      <c r="C39" s="194" t="s">
        <v>51</v>
      </c>
      <c r="D39" s="140" t="s">
        <v>25</v>
      </c>
      <c r="E39" s="426" t="str">
        <f>IFERROR(VLOOKUP($D39,'START - AWARD DETAILS'!$C$21:$G$40,2,0),"")</f>
        <v/>
      </c>
      <c r="F39" s="425" t="str">
        <f>IFERROR(VLOOKUP($D39,'START - AWARD DETAILS'!$C$21:$G$40,3,0),"")</f>
        <v/>
      </c>
      <c r="G39" s="425" t="str">
        <f>IFERROR(VLOOKUP($D39,'START - AWARD DETAILS'!$C$21:$G$40,4,0),"")</f>
        <v/>
      </c>
      <c r="H39" s="425" t="str">
        <f>IFERROR(VLOOKUP($D39,'START - AWARD DETAILS'!$C$21:$G$40,5,0),"")</f>
        <v/>
      </c>
      <c r="I39" s="335">
        <f>IF(E39="HEI",'START - AWARD DETAILS'!$G$12,'START - AWARD DETAILS'!$G$13)</f>
        <v>1</v>
      </c>
      <c r="J39" s="328"/>
      <c r="K39" s="329">
        <f t="shared" si="1"/>
        <v>0</v>
      </c>
      <c r="L39" s="328"/>
      <c r="M39" s="329">
        <f t="shared" si="2"/>
        <v>0</v>
      </c>
      <c r="N39" s="328"/>
      <c r="O39" s="329">
        <f t="shared" si="3"/>
        <v>0</v>
      </c>
      <c r="P39" s="328"/>
      <c r="Q39" s="329">
        <f t="shared" si="4"/>
        <v>0</v>
      </c>
      <c r="R39" s="328"/>
      <c r="S39" s="329">
        <f t="shared" si="5"/>
        <v>0</v>
      </c>
      <c r="T39" s="331">
        <f t="shared" si="6"/>
        <v>0</v>
      </c>
      <c r="U39" s="334">
        <f t="shared" si="6"/>
        <v>0</v>
      </c>
      <c r="V39" s="64"/>
    </row>
    <row r="40" spans="2:22" outlineLevel="1" x14ac:dyDescent="0.25">
      <c r="B40" s="64"/>
      <c r="C40" s="194" t="s">
        <v>51</v>
      </c>
      <c r="D40" s="140" t="s">
        <v>25</v>
      </c>
      <c r="E40" s="426" t="str">
        <f>IFERROR(VLOOKUP($D40,'START - AWARD DETAILS'!$C$21:$G$40,2,0),"")</f>
        <v/>
      </c>
      <c r="F40" s="425" t="str">
        <f>IFERROR(VLOOKUP($D40,'START - AWARD DETAILS'!$C$21:$G$40,3,0),"")</f>
        <v/>
      </c>
      <c r="G40" s="425" t="str">
        <f>IFERROR(VLOOKUP($D40,'START - AWARD DETAILS'!$C$21:$G$40,4,0),"")</f>
        <v/>
      </c>
      <c r="H40" s="425" t="str">
        <f>IFERROR(VLOOKUP($D40,'START - AWARD DETAILS'!$C$21:$G$40,5,0),"")</f>
        <v/>
      </c>
      <c r="I40" s="335">
        <f>IF(E40="HEI",'START - AWARD DETAILS'!$G$12,'START - AWARD DETAILS'!$G$13)</f>
        <v>1</v>
      </c>
      <c r="J40" s="328"/>
      <c r="K40" s="329">
        <f t="shared" si="1"/>
        <v>0</v>
      </c>
      <c r="L40" s="328"/>
      <c r="M40" s="329">
        <f t="shared" si="2"/>
        <v>0</v>
      </c>
      <c r="N40" s="328"/>
      <c r="O40" s="329">
        <f t="shared" si="3"/>
        <v>0</v>
      </c>
      <c r="P40" s="328"/>
      <c r="Q40" s="329">
        <f t="shared" si="4"/>
        <v>0</v>
      </c>
      <c r="R40" s="328"/>
      <c r="S40" s="329">
        <f t="shared" si="5"/>
        <v>0</v>
      </c>
      <c r="T40" s="331">
        <f t="shared" si="6"/>
        <v>0</v>
      </c>
      <c r="U40" s="334">
        <f t="shared" si="6"/>
        <v>0</v>
      </c>
      <c r="V40" s="64"/>
    </row>
    <row r="41" spans="2:22" outlineLevel="1" x14ac:dyDescent="0.25">
      <c r="B41" s="64"/>
      <c r="C41" s="194" t="s">
        <v>51</v>
      </c>
      <c r="D41" s="140" t="s">
        <v>25</v>
      </c>
      <c r="E41" s="426" t="str">
        <f>IFERROR(VLOOKUP($D41,'START - AWARD DETAILS'!$C$21:$G$40,2,0),"")</f>
        <v/>
      </c>
      <c r="F41" s="425" t="str">
        <f>IFERROR(VLOOKUP($D41,'START - AWARD DETAILS'!$C$21:$G$40,3,0),"")</f>
        <v/>
      </c>
      <c r="G41" s="425" t="str">
        <f>IFERROR(VLOOKUP($D41,'START - AWARD DETAILS'!$C$21:$G$40,4,0),"")</f>
        <v/>
      </c>
      <c r="H41" s="425" t="str">
        <f>IFERROR(VLOOKUP($D41,'START - AWARD DETAILS'!$C$21:$G$40,5,0),"")</f>
        <v/>
      </c>
      <c r="I41" s="335">
        <f>IF(E41="HEI",'START - AWARD DETAILS'!$G$12,'START - AWARD DETAILS'!$G$13)</f>
        <v>1</v>
      </c>
      <c r="J41" s="328"/>
      <c r="K41" s="329">
        <f t="shared" si="1"/>
        <v>0</v>
      </c>
      <c r="L41" s="328"/>
      <c r="M41" s="329">
        <f t="shared" si="2"/>
        <v>0</v>
      </c>
      <c r="N41" s="328"/>
      <c r="O41" s="329">
        <f t="shared" si="3"/>
        <v>0</v>
      </c>
      <c r="P41" s="328"/>
      <c r="Q41" s="329">
        <f t="shared" si="4"/>
        <v>0</v>
      </c>
      <c r="R41" s="328"/>
      <c r="S41" s="329">
        <f t="shared" si="5"/>
        <v>0</v>
      </c>
      <c r="T41" s="331">
        <f t="shared" si="6"/>
        <v>0</v>
      </c>
      <c r="U41" s="334">
        <f t="shared" si="6"/>
        <v>0</v>
      </c>
      <c r="V41" s="64"/>
    </row>
    <row r="42" spans="2:22" outlineLevel="1" x14ac:dyDescent="0.25">
      <c r="B42" s="64"/>
      <c r="C42" s="194" t="s">
        <v>51</v>
      </c>
      <c r="D42" s="140" t="s">
        <v>25</v>
      </c>
      <c r="E42" s="426" t="str">
        <f>IFERROR(VLOOKUP($D42,'START - AWARD DETAILS'!$C$21:$G$40,2,0),"")</f>
        <v/>
      </c>
      <c r="F42" s="425" t="str">
        <f>IFERROR(VLOOKUP($D42,'START - AWARD DETAILS'!$C$21:$G$40,3,0),"")</f>
        <v/>
      </c>
      <c r="G42" s="425" t="str">
        <f>IFERROR(VLOOKUP($D42,'START - AWARD DETAILS'!$C$21:$G$40,4,0),"")</f>
        <v/>
      </c>
      <c r="H42" s="425" t="str">
        <f>IFERROR(VLOOKUP($D42,'START - AWARD DETAILS'!$C$21:$G$40,5,0),"")</f>
        <v/>
      </c>
      <c r="I42" s="335">
        <f>IF(E42="HEI",'START - AWARD DETAILS'!$G$12,'START - AWARD DETAILS'!$G$13)</f>
        <v>1</v>
      </c>
      <c r="J42" s="328"/>
      <c r="K42" s="329">
        <f t="shared" si="1"/>
        <v>0</v>
      </c>
      <c r="L42" s="328"/>
      <c r="M42" s="329">
        <f t="shared" si="2"/>
        <v>0</v>
      </c>
      <c r="N42" s="328"/>
      <c r="O42" s="329">
        <f t="shared" si="3"/>
        <v>0</v>
      </c>
      <c r="P42" s="328"/>
      <c r="Q42" s="329">
        <f t="shared" si="4"/>
        <v>0</v>
      </c>
      <c r="R42" s="328"/>
      <c r="S42" s="329">
        <f t="shared" si="5"/>
        <v>0</v>
      </c>
      <c r="T42" s="331">
        <f t="shared" si="6"/>
        <v>0</v>
      </c>
      <c r="U42" s="334">
        <f t="shared" si="6"/>
        <v>0</v>
      </c>
      <c r="V42" s="64"/>
    </row>
    <row r="43" spans="2:22" outlineLevel="1" x14ac:dyDescent="0.25">
      <c r="B43" s="64"/>
      <c r="C43" s="194" t="s">
        <v>51</v>
      </c>
      <c r="D43" s="140" t="s">
        <v>25</v>
      </c>
      <c r="E43" s="426" t="str">
        <f>IFERROR(VLOOKUP($D43,'START - AWARD DETAILS'!$C$21:$G$40,2,0),"")</f>
        <v/>
      </c>
      <c r="F43" s="425" t="str">
        <f>IFERROR(VLOOKUP($D43,'START - AWARD DETAILS'!$C$21:$G$40,3,0),"")</f>
        <v/>
      </c>
      <c r="G43" s="425" t="str">
        <f>IFERROR(VLOOKUP($D43,'START - AWARD DETAILS'!$C$21:$G$40,4,0),"")</f>
        <v/>
      </c>
      <c r="H43" s="425" t="str">
        <f>IFERROR(VLOOKUP($D43,'START - AWARD DETAILS'!$C$21:$G$40,5,0),"")</f>
        <v/>
      </c>
      <c r="I43" s="335">
        <f>IF(E43="HEI",'START - AWARD DETAILS'!$G$12,'START - AWARD DETAILS'!$G$13)</f>
        <v>1</v>
      </c>
      <c r="J43" s="328"/>
      <c r="K43" s="329">
        <f t="shared" si="1"/>
        <v>0</v>
      </c>
      <c r="L43" s="328"/>
      <c r="M43" s="329">
        <f t="shared" si="2"/>
        <v>0</v>
      </c>
      <c r="N43" s="328"/>
      <c r="O43" s="329">
        <f t="shared" si="3"/>
        <v>0</v>
      </c>
      <c r="P43" s="328"/>
      <c r="Q43" s="329">
        <f t="shared" si="4"/>
        <v>0</v>
      </c>
      <c r="R43" s="328"/>
      <c r="S43" s="329">
        <f t="shared" si="5"/>
        <v>0</v>
      </c>
      <c r="T43" s="331">
        <f t="shared" si="6"/>
        <v>0</v>
      </c>
      <c r="U43" s="334">
        <f t="shared" si="6"/>
        <v>0</v>
      </c>
      <c r="V43" s="64"/>
    </row>
    <row r="44" spans="2:22" outlineLevel="1" x14ac:dyDescent="0.25">
      <c r="B44" s="64"/>
      <c r="C44" s="194" t="s">
        <v>51</v>
      </c>
      <c r="D44" s="140" t="s">
        <v>25</v>
      </c>
      <c r="E44" s="426" t="str">
        <f>IFERROR(VLOOKUP($D44,'START - AWARD DETAILS'!$C$21:$G$40,2,0),"")</f>
        <v/>
      </c>
      <c r="F44" s="425" t="str">
        <f>IFERROR(VLOOKUP($D44,'START - AWARD DETAILS'!$C$21:$G$40,3,0),"")</f>
        <v/>
      </c>
      <c r="G44" s="425" t="str">
        <f>IFERROR(VLOOKUP($D44,'START - AWARD DETAILS'!$C$21:$G$40,4,0),"")</f>
        <v/>
      </c>
      <c r="H44" s="425" t="str">
        <f>IFERROR(VLOOKUP($D44,'START - AWARD DETAILS'!$C$21:$G$40,5,0),"")</f>
        <v/>
      </c>
      <c r="I44" s="335">
        <f>IF(E44="HEI",'START - AWARD DETAILS'!$G$12,'START - AWARD DETAILS'!$G$13)</f>
        <v>1</v>
      </c>
      <c r="J44" s="328"/>
      <c r="K44" s="329">
        <f t="shared" si="1"/>
        <v>0</v>
      </c>
      <c r="L44" s="328"/>
      <c r="M44" s="329">
        <f t="shared" si="2"/>
        <v>0</v>
      </c>
      <c r="N44" s="328"/>
      <c r="O44" s="329">
        <f t="shared" si="3"/>
        <v>0</v>
      </c>
      <c r="P44" s="328"/>
      <c r="Q44" s="329">
        <f t="shared" si="4"/>
        <v>0</v>
      </c>
      <c r="R44" s="328"/>
      <c r="S44" s="329">
        <f t="shared" si="5"/>
        <v>0</v>
      </c>
      <c r="T44" s="331">
        <f t="shared" si="6"/>
        <v>0</v>
      </c>
      <c r="U44" s="334">
        <f t="shared" si="6"/>
        <v>0</v>
      </c>
      <c r="V44" s="64"/>
    </row>
    <row r="45" spans="2:22" outlineLevel="1" x14ac:dyDescent="0.25">
      <c r="B45" s="64"/>
      <c r="C45" s="194" t="s">
        <v>51</v>
      </c>
      <c r="D45" s="140" t="s">
        <v>25</v>
      </c>
      <c r="E45" s="426" t="str">
        <f>IFERROR(VLOOKUP($D45,'START - AWARD DETAILS'!$C$21:$G$40,2,0),"")</f>
        <v/>
      </c>
      <c r="F45" s="425" t="str">
        <f>IFERROR(VLOOKUP($D45,'START - AWARD DETAILS'!$C$21:$G$40,3,0),"")</f>
        <v/>
      </c>
      <c r="G45" s="425" t="str">
        <f>IFERROR(VLOOKUP($D45,'START - AWARD DETAILS'!$C$21:$G$40,4,0),"")</f>
        <v/>
      </c>
      <c r="H45" s="425" t="str">
        <f>IFERROR(VLOOKUP($D45,'START - AWARD DETAILS'!$C$21:$G$40,5,0),"")</f>
        <v/>
      </c>
      <c r="I45" s="335">
        <f>IF(E45="HEI",'START - AWARD DETAILS'!$G$12,'START - AWARD DETAILS'!$G$13)</f>
        <v>1</v>
      </c>
      <c r="J45" s="328"/>
      <c r="K45" s="329">
        <f t="shared" si="1"/>
        <v>0</v>
      </c>
      <c r="L45" s="328"/>
      <c r="M45" s="329">
        <f t="shared" si="2"/>
        <v>0</v>
      </c>
      <c r="N45" s="328"/>
      <c r="O45" s="329">
        <f t="shared" si="3"/>
        <v>0</v>
      </c>
      <c r="P45" s="328"/>
      <c r="Q45" s="329">
        <f t="shared" si="4"/>
        <v>0</v>
      </c>
      <c r="R45" s="328"/>
      <c r="S45" s="329">
        <f t="shared" si="5"/>
        <v>0</v>
      </c>
      <c r="T45" s="331">
        <f t="shared" si="6"/>
        <v>0</v>
      </c>
      <c r="U45" s="334">
        <f t="shared" si="6"/>
        <v>0</v>
      </c>
      <c r="V45" s="64"/>
    </row>
    <row r="46" spans="2:22" outlineLevel="1" x14ac:dyDescent="0.25">
      <c r="B46" s="64"/>
      <c r="C46" s="194" t="s">
        <v>51</v>
      </c>
      <c r="D46" s="140" t="s">
        <v>25</v>
      </c>
      <c r="E46" s="426" t="str">
        <f>IFERROR(VLOOKUP($D46,'START - AWARD DETAILS'!$C$21:$G$40,2,0),"")</f>
        <v/>
      </c>
      <c r="F46" s="425" t="str">
        <f>IFERROR(VLOOKUP($D46,'START - AWARD DETAILS'!$C$21:$G$40,3,0),"")</f>
        <v/>
      </c>
      <c r="G46" s="425" t="str">
        <f>IFERROR(VLOOKUP($D46,'START - AWARD DETAILS'!$C$21:$G$40,4,0),"")</f>
        <v/>
      </c>
      <c r="H46" s="425" t="str">
        <f>IFERROR(VLOOKUP($D46,'START - AWARD DETAILS'!$C$21:$G$40,5,0),"")</f>
        <v/>
      </c>
      <c r="I46" s="335">
        <f>IF(E46="HEI",'START - AWARD DETAILS'!$G$12,'START - AWARD DETAILS'!$G$13)</f>
        <v>1</v>
      </c>
      <c r="J46" s="328"/>
      <c r="K46" s="329">
        <f t="shared" si="1"/>
        <v>0</v>
      </c>
      <c r="L46" s="328"/>
      <c r="M46" s="329">
        <f t="shared" si="2"/>
        <v>0</v>
      </c>
      <c r="N46" s="328"/>
      <c r="O46" s="329">
        <f t="shared" si="3"/>
        <v>0</v>
      </c>
      <c r="P46" s="328"/>
      <c r="Q46" s="329">
        <f t="shared" si="4"/>
        <v>0</v>
      </c>
      <c r="R46" s="328"/>
      <c r="S46" s="329">
        <f t="shared" si="5"/>
        <v>0</v>
      </c>
      <c r="T46" s="331">
        <f t="shared" si="6"/>
        <v>0</v>
      </c>
      <c r="U46" s="334">
        <f t="shared" si="6"/>
        <v>0</v>
      </c>
      <c r="V46" s="64"/>
    </row>
    <row r="47" spans="2:22" outlineLevel="1" x14ac:dyDescent="0.25">
      <c r="B47" s="64"/>
      <c r="C47" s="194" t="s">
        <v>51</v>
      </c>
      <c r="D47" s="140" t="s">
        <v>25</v>
      </c>
      <c r="E47" s="426" t="str">
        <f>IFERROR(VLOOKUP($D47,'START - AWARD DETAILS'!$C$21:$G$40,2,0),"")</f>
        <v/>
      </c>
      <c r="F47" s="425" t="str">
        <f>IFERROR(VLOOKUP($D47,'START - AWARD DETAILS'!$C$21:$G$40,3,0),"")</f>
        <v/>
      </c>
      <c r="G47" s="425" t="str">
        <f>IFERROR(VLOOKUP($D47,'START - AWARD DETAILS'!$C$21:$G$40,4,0),"")</f>
        <v/>
      </c>
      <c r="H47" s="425" t="str">
        <f>IFERROR(VLOOKUP($D47,'START - AWARD DETAILS'!$C$21:$G$40,5,0),"")</f>
        <v/>
      </c>
      <c r="I47" s="335">
        <f>IF(E47="HEI",'START - AWARD DETAILS'!$G$12,'START - AWARD DETAILS'!$G$13)</f>
        <v>1</v>
      </c>
      <c r="J47" s="328"/>
      <c r="K47" s="329">
        <f t="shared" si="1"/>
        <v>0</v>
      </c>
      <c r="L47" s="328"/>
      <c r="M47" s="329">
        <f t="shared" si="2"/>
        <v>0</v>
      </c>
      <c r="N47" s="328"/>
      <c r="O47" s="329">
        <f t="shared" si="3"/>
        <v>0</v>
      </c>
      <c r="P47" s="328"/>
      <c r="Q47" s="329">
        <f t="shared" si="4"/>
        <v>0</v>
      </c>
      <c r="R47" s="328"/>
      <c r="S47" s="329">
        <f t="shared" si="5"/>
        <v>0</v>
      </c>
      <c r="T47" s="331">
        <f t="shared" si="6"/>
        <v>0</v>
      </c>
      <c r="U47" s="334">
        <f t="shared" si="6"/>
        <v>0</v>
      </c>
      <c r="V47" s="64"/>
    </row>
    <row r="48" spans="2:22" outlineLevel="1" x14ac:dyDescent="0.25">
      <c r="B48" s="64"/>
      <c r="C48" s="194" t="s">
        <v>51</v>
      </c>
      <c r="D48" s="140" t="s">
        <v>25</v>
      </c>
      <c r="E48" s="426" t="str">
        <f>IFERROR(VLOOKUP($D48,'START - AWARD DETAILS'!$C$21:$G$40,2,0),"")</f>
        <v/>
      </c>
      <c r="F48" s="425" t="str">
        <f>IFERROR(VLOOKUP($D48,'START - AWARD DETAILS'!$C$21:$G$40,3,0),"")</f>
        <v/>
      </c>
      <c r="G48" s="425" t="str">
        <f>IFERROR(VLOOKUP($D48,'START - AWARD DETAILS'!$C$21:$G$40,4,0),"")</f>
        <v/>
      </c>
      <c r="H48" s="425" t="str">
        <f>IFERROR(VLOOKUP($D48,'START - AWARD DETAILS'!$C$21:$G$40,5,0),"")</f>
        <v/>
      </c>
      <c r="I48" s="335">
        <f>IF(E48="HEI",'START - AWARD DETAILS'!$G$12,'START - AWARD DETAILS'!$G$13)</f>
        <v>1</v>
      </c>
      <c r="J48" s="328"/>
      <c r="K48" s="329">
        <f t="shared" si="1"/>
        <v>0</v>
      </c>
      <c r="L48" s="328"/>
      <c r="M48" s="329">
        <f t="shared" si="2"/>
        <v>0</v>
      </c>
      <c r="N48" s="328"/>
      <c r="O48" s="329">
        <f t="shared" si="3"/>
        <v>0</v>
      </c>
      <c r="P48" s="328"/>
      <c r="Q48" s="329">
        <f t="shared" si="4"/>
        <v>0</v>
      </c>
      <c r="R48" s="328"/>
      <c r="S48" s="329">
        <f t="shared" si="5"/>
        <v>0</v>
      </c>
      <c r="T48" s="331">
        <f t="shared" si="6"/>
        <v>0</v>
      </c>
      <c r="U48" s="334">
        <f t="shared" si="6"/>
        <v>0</v>
      </c>
      <c r="V48" s="64"/>
    </row>
    <row r="49" spans="2:22" outlineLevel="1" x14ac:dyDescent="0.25">
      <c r="B49" s="64"/>
      <c r="C49" s="194" t="s">
        <v>51</v>
      </c>
      <c r="D49" s="140" t="s">
        <v>25</v>
      </c>
      <c r="E49" s="426" t="str">
        <f>IFERROR(VLOOKUP($D49,'START - AWARD DETAILS'!$C$21:$G$40,2,0),"")</f>
        <v/>
      </c>
      <c r="F49" s="425" t="str">
        <f>IFERROR(VLOOKUP($D49,'START - AWARD DETAILS'!$C$21:$G$40,3,0),"")</f>
        <v/>
      </c>
      <c r="G49" s="425" t="str">
        <f>IFERROR(VLOOKUP($D49,'START - AWARD DETAILS'!$C$21:$G$40,4,0),"")</f>
        <v/>
      </c>
      <c r="H49" s="425" t="str">
        <f>IFERROR(VLOOKUP($D49,'START - AWARD DETAILS'!$C$21:$G$40,5,0),"")</f>
        <v/>
      </c>
      <c r="I49" s="335">
        <f>IF(E49="HEI",'START - AWARD DETAILS'!$G$12,'START - AWARD DETAILS'!$G$13)</f>
        <v>1</v>
      </c>
      <c r="J49" s="328"/>
      <c r="K49" s="329">
        <f t="shared" si="1"/>
        <v>0</v>
      </c>
      <c r="L49" s="328"/>
      <c r="M49" s="329">
        <f t="shared" si="2"/>
        <v>0</v>
      </c>
      <c r="N49" s="328"/>
      <c r="O49" s="329">
        <f t="shared" si="3"/>
        <v>0</v>
      </c>
      <c r="P49" s="328"/>
      <c r="Q49" s="329">
        <f t="shared" si="4"/>
        <v>0</v>
      </c>
      <c r="R49" s="328"/>
      <c r="S49" s="329">
        <f t="shared" si="5"/>
        <v>0</v>
      </c>
      <c r="T49" s="331">
        <f t="shared" si="6"/>
        <v>0</v>
      </c>
      <c r="U49" s="334">
        <f t="shared" si="6"/>
        <v>0</v>
      </c>
      <c r="V49" s="64"/>
    </row>
    <row r="50" spans="2:22" outlineLevel="1" x14ac:dyDescent="0.25">
      <c r="B50" s="64"/>
      <c r="C50" s="194" t="s">
        <v>51</v>
      </c>
      <c r="D50" s="140" t="s">
        <v>25</v>
      </c>
      <c r="E50" s="426" t="str">
        <f>IFERROR(VLOOKUP($D50,'START - AWARD DETAILS'!$C$21:$G$40,2,0),"")</f>
        <v/>
      </c>
      <c r="F50" s="425" t="str">
        <f>IFERROR(VLOOKUP($D50,'START - AWARD DETAILS'!$C$21:$G$40,3,0),"")</f>
        <v/>
      </c>
      <c r="G50" s="425" t="str">
        <f>IFERROR(VLOOKUP($D50,'START - AWARD DETAILS'!$C$21:$G$40,4,0),"")</f>
        <v/>
      </c>
      <c r="H50" s="425" t="str">
        <f>IFERROR(VLOOKUP($D50,'START - AWARD DETAILS'!$C$21:$G$40,5,0),"")</f>
        <v/>
      </c>
      <c r="I50" s="335">
        <f>IF(E50="HEI",'START - AWARD DETAILS'!$G$12,'START - AWARD DETAILS'!$G$13)</f>
        <v>1</v>
      </c>
      <c r="J50" s="328"/>
      <c r="K50" s="329">
        <f t="shared" si="1"/>
        <v>0</v>
      </c>
      <c r="L50" s="328"/>
      <c r="M50" s="329">
        <f t="shared" si="2"/>
        <v>0</v>
      </c>
      <c r="N50" s="328"/>
      <c r="O50" s="329">
        <f t="shared" si="3"/>
        <v>0</v>
      </c>
      <c r="P50" s="328"/>
      <c r="Q50" s="329">
        <f t="shared" si="4"/>
        <v>0</v>
      </c>
      <c r="R50" s="328"/>
      <c r="S50" s="329">
        <f t="shared" si="5"/>
        <v>0</v>
      </c>
      <c r="T50" s="331">
        <f t="shared" si="6"/>
        <v>0</v>
      </c>
      <c r="U50" s="334">
        <f t="shared" si="6"/>
        <v>0</v>
      </c>
      <c r="V50" s="64"/>
    </row>
    <row r="51" spans="2:22" outlineLevel="1" x14ac:dyDescent="0.25">
      <c r="B51" s="64"/>
      <c r="C51" s="194" t="s">
        <v>51</v>
      </c>
      <c r="D51" s="140" t="s">
        <v>25</v>
      </c>
      <c r="E51" s="426" t="str">
        <f>IFERROR(VLOOKUP($D51,'START - AWARD DETAILS'!$C$21:$G$40,2,0),"")</f>
        <v/>
      </c>
      <c r="F51" s="425" t="str">
        <f>IFERROR(VLOOKUP($D51,'START - AWARD DETAILS'!$C$21:$G$40,3,0),"")</f>
        <v/>
      </c>
      <c r="G51" s="425" t="str">
        <f>IFERROR(VLOOKUP($D51,'START - AWARD DETAILS'!$C$21:$G$40,4,0),"")</f>
        <v/>
      </c>
      <c r="H51" s="425" t="str">
        <f>IFERROR(VLOOKUP($D51,'START - AWARD DETAILS'!$C$21:$G$40,5,0),"")</f>
        <v/>
      </c>
      <c r="I51" s="335">
        <f>IF(E51="HEI",'START - AWARD DETAILS'!$G$12,'START - AWARD DETAILS'!$G$13)</f>
        <v>1</v>
      </c>
      <c r="J51" s="328"/>
      <c r="K51" s="329">
        <f t="shared" si="1"/>
        <v>0</v>
      </c>
      <c r="L51" s="328"/>
      <c r="M51" s="329">
        <f t="shared" si="2"/>
        <v>0</v>
      </c>
      <c r="N51" s="328"/>
      <c r="O51" s="329">
        <f t="shared" si="3"/>
        <v>0</v>
      </c>
      <c r="P51" s="328"/>
      <c r="Q51" s="329">
        <f t="shared" si="4"/>
        <v>0</v>
      </c>
      <c r="R51" s="328"/>
      <c r="S51" s="329">
        <f t="shared" si="5"/>
        <v>0</v>
      </c>
      <c r="T51" s="331">
        <f t="shared" si="6"/>
        <v>0</v>
      </c>
      <c r="U51" s="334">
        <f t="shared" si="6"/>
        <v>0</v>
      </c>
      <c r="V51" s="64"/>
    </row>
    <row r="52" spans="2:22" outlineLevel="1" x14ac:dyDescent="0.25">
      <c r="B52" s="64"/>
      <c r="C52" s="194" t="s">
        <v>51</v>
      </c>
      <c r="D52" s="140" t="s">
        <v>25</v>
      </c>
      <c r="E52" s="426" t="str">
        <f>IFERROR(VLOOKUP($D52,'START - AWARD DETAILS'!$C$21:$G$40,2,0),"")</f>
        <v/>
      </c>
      <c r="F52" s="425" t="str">
        <f>IFERROR(VLOOKUP($D52,'START - AWARD DETAILS'!$C$21:$G$40,3,0),"")</f>
        <v/>
      </c>
      <c r="G52" s="425" t="str">
        <f>IFERROR(VLOOKUP($D52,'START - AWARD DETAILS'!$C$21:$G$40,4,0),"")</f>
        <v/>
      </c>
      <c r="H52" s="425" t="str">
        <f>IFERROR(VLOOKUP($D52,'START - AWARD DETAILS'!$C$21:$G$40,5,0),"")</f>
        <v/>
      </c>
      <c r="I52" s="335">
        <f>IF(E52="HEI",'START - AWARD DETAILS'!$G$12,'START - AWARD DETAILS'!$G$13)</f>
        <v>1</v>
      </c>
      <c r="J52" s="328"/>
      <c r="K52" s="329">
        <f t="shared" si="1"/>
        <v>0</v>
      </c>
      <c r="L52" s="328"/>
      <c r="M52" s="329">
        <f t="shared" si="2"/>
        <v>0</v>
      </c>
      <c r="N52" s="328"/>
      <c r="O52" s="329">
        <f t="shared" si="3"/>
        <v>0</v>
      </c>
      <c r="P52" s="328"/>
      <c r="Q52" s="329">
        <f t="shared" si="4"/>
        <v>0</v>
      </c>
      <c r="R52" s="328"/>
      <c r="S52" s="329">
        <f t="shared" si="5"/>
        <v>0</v>
      </c>
      <c r="T52" s="331">
        <f t="shared" si="6"/>
        <v>0</v>
      </c>
      <c r="U52" s="334">
        <f t="shared" si="6"/>
        <v>0</v>
      </c>
      <c r="V52" s="64"/>
    </row>
    <row r="53" spans="2:22" outlineLevel="1" x14ac:dyDescent="0.25">
      <c r="B53" s="64"/>
      <c r="C53" s="194" t="s">
        <v>51</v>
      </c>
      <c r="D53" s="140" t="s">
        <v>25</v>
      </c>
      <c r="E53" s="426" t="str">
        <f>IFERROR(VLOOKUP($D53,'START - AWARD DETAILS'!$C$21:$G$40,2,0),"")</f>
        <v/>
      </c>
      <c r="F53" s="425" t="str">
        <f>IFERROR(VLOOKUP($D53,'START - AWARD DETAILS'!$C$21:$G$40,3,0),"")</f>
        <v/>
      </c>
      <c r="G53" s="425" t="str">
        <f>IFERROR(VLOOKUP($D53,'START - AWARD DETAILS'!$C$21:$G$40,4,0),"")</f>
        <v/>
      </c>
      <c r="H53" s="425" t="str">
        <f>IFERROR(VLOOKUP($D53,'START - AWARD DETAILS'!$C$21:$G$40,5,0),"")</f>
        <v/>
      </c>
      <c r="I53" s="335">
        <f>IF(E53="HEI",'START - AWARD DETAILS'!$G$12,'START - AWARD DETAILS'!$G$13)</f>
        <v>1</v>
      </c>
      <c r="J53" s="328"/>
      <c r="K53" s="329">
        <f t="shared" si="1"/>
        <v>0</v>
      </c>
      <c r="L53" s="328"/>
      <c r="M53" s="329">
        <f t="shared" si="2"/>
        <v>0</v>
      </c>
      <c r="N53" s="328"/>
      <c r="O53" s="329">
        <f t="shared" si="3"/>
        <v>0</v>
      </c>
      <c r="P53" s="328"/>
      <c r="Q53" s="329">
        <f t="shared" si="4"/>
        <v>0</v>
      </c>
      <c r="R53" s="328"/>
      <c r="S53" s="329">
        <f t="shared" si="5"/>
        <v>0</v>
      </c>
      <c r="T53" s="331">
        <f t="shared" si="6"/>
        <v>0</v>
      </c>
      <c r="U53" s="334">
        <f t="shared" si="6"/>
        <v>0</v>
      </c>
      <c r="V53" s="64"/>
    </row>
    <row r="54" spans="2:22" outlineLevel="1" x14ac:dyDescent="0.25">
      <c r="B54" s="64"/>
      <c r="C54" s="194" t="s">
        <v>51</v>
      </c>
      <c r="D54" s="140" t="s">
        <v>25</v>
      </c>
      <c r="E54" s="426" t="str">
        <f>IFERROR(VLOOKUP($D54,'START - AWARD DETAILS'!$C$21:$G$40,2,0),"")</f>
        <v/>
      </c>
      <c r="F54" s="425" t="str">
        <f>IFERROR(VLOOKUP($D54,'START - AWARD DETAILS'!$C$21:$G$40,3,0),"")</f>
        <v/>
      </c>
      <c r="G54" s="425" t="str">
        <f>IFERROR(VLOOKUP($D54,'START - AWARD DETAILS'!$C$21:$G$40,4,0),"")</f>
        <v/>
      </c>
      <c r="H54" s="425" t="str">
        <f>IFERROR(VLOOKUP($D54,'START - AWARD DETAILS'!$C$21:$G$40,5,0),"")</f>
        <v/>
      </c>
      <c r="I54" s="335">
        <f>IF(E54="HEI",'START - AWARD DETAILS'!$G$12,'START - AWARD DETAILS'!$G$13)</f>
        <v>1</v>
      </c>
      <c r="J54" s="328"/>
      <c r="K54" s="329">
        <f t="shared" si="1"/>
        <v>0</v>
      </c>
      <c r="L54" s="328"/>
      <c r="M54" s="329">
        <f t="shared" si="2"/>
        <v>0</v>
      </c>
      <c r="N54" s="328"/>
      <c r="O54" s="329">
        <f t="shared" si="3"/>
        <v>0</v>
      </c>
      <c r="P54" s="328"/>
      <c r="Q54" s="329">
        <f t="shared" si="4"/>
        <v>0</v>
      </c>
      <c r="R54" s="328"/>
      <c r="S54" s="329">
        <f t="shared" si="5"/>
        <v>0</v>
      </c>
      <c r="T54" s="331">
        <f t="shared" si="6"/>
        <v>0</v>
      </c>
      <c r="U54" s="334">
        <f t="shared" si="6"/>
        <v>0</v>
      </c>
      <c r="V54" s="64"/>
    </row>
    <row r="55" spans="2:22" outlineLevel="1" x14ac:dyDescent="0.25">
      <c r="B55" s="64"/>
      <c r="C55" s="194" t="s">
        <v>51</v>
      </c>
      <c r="D55" s="140" t="s">
        <v>25</v>
      </c>
      <c r="E55" s="426" t="str">
        <f>IFERROR(VLOOKUP($D55,'START - AWARD DETAILS'!$C$21:$G$40,2,0),"")</f>
        <v/>
      </c>
      <c r="F55" s="425" t="str">
        <f>IFERROR(VLOOKUP($D55,'START - AWARD DETAILS'!$C$21:$G$40,3,0),"")</f>
        <v/>
      </c>
      <c r="G55" s="425" t="str">
        <f>IFERROR(VLOOKUP($D55,'START - AWARD DETAILS'!$C$21:$G$40,4,0),"")</f>
        <v/>
      </c>
      <c r="H55" s="425" t="str">
        <f>IFERROR(VLOOKUP($D55,'START - AWARD DETAILS'!$C$21:$G$40,5,0),"")</f>
        <v/>
      </c>
      <c r="I55" s="335">
        <f>IF(E55="HEI",'START - AWARD DETAILS'!$G$12,'START - AWARD DETAILS'!$G$13)</f>
        <v>1</v>
      </c>
      <c r="J55" s="328"/>
      <c r="K55" s="329">
        <f t="shared" si="1"/>
        <v>0</v>
      </c>
      <c r="L55" s="328"/>
      <c r="M55" s="329">
        <f t="shared" si="2"/>
        <v>0</v>
      </c>
      <c r="N55" s="328"/>
      <c r="O55" s="329">
        <f t="shared" si="3"/>
        <v>0</v>
      </c>
      <c r="P55" s="328"/>
      <c r="Q55" s="329">
        <f t="shared" si="4"/>
        <v>0</v>
      </c>
      <c r="R55" s="328"/>
      <c r="S55" s="329">
        <f t="shared" si="5"/>
        <v>0</v>
      </c>
      <c r="T55" s="331">
        <f t="shared" si="6"/>
        <v>0</v>
      </c>
      <c r="U55" s="334">
        <f t="shared" si="6"/>
        <v>0</v>
      </c>
      <c r="V55" s="64"/>
    </row>
    <row r="56" spans="2:22" outlineLevel="1" x14ac:dyDescent="0.25">
      <c r="B56" s="64"/>
      <c r="C56" s="194" t="s">
        <v>51</v>
      </c>
      <c r="D56" s="140" t="s">
        <v>25</v>
      </c>
      <c r="E56" s="426" t="str">
        <f>IFERROR(VLOOKUP($D56,'START - AWARD DETAILS'!$C$21:$G$40,2,0),"")</f>
        <v/>
      </c>
      <c r="F56" s="425" t="str">
        <f>IFERROR(VLOOKUP($D56,'START - AWARD DETAILS'!$C$21:$G$40,3,0),"")</f>
        <v/>
      </c>
      <c r="G56" s="425" t="str">
        <f>IFERROR(VLOOKUP($D56,'START - AWARD DETAILS'!$C$21:$G$40,4,0),"")</f>
        <v/>
      </c>
      <c r="H56" s="425" t="str">
        <f>IFERROR(VLOOKUP($D56,'START - AWARD DETAILS'!$C$21:$G$40,5,0),"")</f>
        <v/>
      </c>
      <c r="I56" s="335">
        <f>IF(E56="HEI",'START - AWARD DETAILS'!$G$12,'START - AWARD DETAILS'!$G$13)</f>
        <v>1</v>
      </c>
      <c r="J56" s="328"/>
      <c r="K56" s="329">
        <f t="shared" si="1"/>
        <v>0</v>
      </c>
      <c r="L56" s="328"/>
      <c r="M56" s="329">
        <f t="shared" si="2"/>
        <v>0</v>
      </c>
      <c r="N56" s="328"/>
      <c r="O56" s="329">
        <f t="shared" si="3"/>
        <v>0</v>
      </c>
      <c r="P56" s="328"/>
      <c r="Q56" s="329">
        <f t="shared" si="4"/>
        <v>0</v>
      </c>
      <c r="R56" s="328"/>
      <c r="S56" s="329">
        <f t="shared" si="5"/>
        <v>0</v>
      </c>
      <c r="T56" s="331">
        <f t="shared" si="6"/>
        <v>0</v>
      </c>
      <c r="U56" s="334">
        <f t="shared" si="6"/>
        <v>0</v>
      </c>
      <c r="V56" s="64"/>
    </row>
    <row r="57" spans="2:22" outlineLevel="1" x14ac:dyDescent="0.25">
      <c r="B57" s="64"/>
      <c r="C57" s="194" t="s">
        <v>51</v>
      </c>
      <c r="D57" s="140" t="s">
        <v>25</v>
      </c>
      <c r="E57" s="426" t="str">
        <f>IFERROR(VLOOKUP($D57,'START - AWARD DETAILS'!$C$21:$G$40,2,0),"")</f>
        <v/>
      </c>
      <c r="F57" s="425" t="str">
        <f>IFERROR(VLOOKUP($D57,'START - AWARD DETAILS'!$C$21:$G$40,3,0),"")</f>
        <v/>
      </c>
      <c r="G57" s="425" t="str">
        <f>IFERROR(VLOOKUP($D57,'START - AWARD DETAILS'!$C$21:$G$40,4,0),"")</f>
        <v/>
      </c>
      <c r="H57" s="425" t="str">
        <f>IFERROR(VLOOKUP($D57,'START - AWARD DETAILS'!$C$21:$G$40,5,0),"")</f>
        <v/>
      </c>
      <c r="I57" s="335">
        <f>IF(E57="HEI",'START - AWARD DETAILS'!$G$12,'START - AWARD DETAILS'!$G$13)</f>
        <v>1</v>
      </c>
      <c r="J57" s="328"/>
      <c r="K57" s="329">
        <f t="shared" si="1"/>
        <v>0</v>
      </c>
      <c r="L57" s="328"/>
      <c r="M57" s="329">
        <f t="shared" si="2"/>
        <v>0</v>
      </c>
      <c r="N57" s="328"/>
      <c r="O57" s="329">
        <f t="shared" si="3"/>
        <v>0</v>
      </c>
      <c r="P57" s="328"/>
      <c r="Q57" s="329">
        <f t="shared" si="4"/>
        <v>0</v>
      </c>
      <c r="R57" s="328"/>
      <c r="S57" s="329">
        <f t="shared" si="5"/>
        <v>0</v>
      </c>
      <c r="T57" s="331">
        <f t="shared" si="6"/>
        <v>0</v>
      </c>
      <c r="U57" s="334">
        <f t="shared" si="6"/>
        <v>0</v>
      </c>
      <c r="V57" s="64"/>
    </row>
    <row r="58" spans="2:22" outlineLevel="1" x14ac:dyDescent="0.25">
      <c r="B58" s="64"/>
      <c r="C58" s="194" t="s">
        <v>51</v>
      </c>
      <c r="D58" s="140" t="s">
        <v>25</v>
      </c>
      <c r="E58" s="426" t="str">
        <f>IFERROR(VLOOKUP($D58,'START - AWARD DETAILS'!$C$21:$G$40,2,0),"")</f>
        <v/>
      </c>
      <c r="F58" s="425" t="str">
        <f>IFERROR(VLOOKUP($D58,'START - AWARD DETAILS'!$C$21:$G$40,3,0),"")</f>
        <v/>
      </c>
      <c r="G58" s="425" t="str">
        <f>IFERROR(VLOOKUP($D58,'START - AWARD DETAILS'!$C$21:$G$40,4,0),"")</f>
        <v/>
      </c>
      <c r="H58" s="425" t="str">
        <f>IFERROR(VLOOKUP($D58,'START - AWARD DETAILS'!$C$21:$G$40,5,0),"")</f>
        <v/>
      </c>
      <c r="I58" s="335">
        <f>IF(E58="HEI",'START - AWARD DETAILS'!$G$12,'START - AWARD DETAILS'!$G$13)</f>
        <v>1</v>
      </c>
      <c r="J58" s="328"/>
      <c r="K58" s="329">
        <f t="shared" si="1"/>
        <v>0</v>
      </c>
      <c r="L58" s="328"/>
      <c r="M58" s="329">
        <f t="shared" si="2"/>
        <v>0</v>
      </c>
      <c r="N58" s="328"/>
      <c r="O58" s="329">
        <f t="shared" si="3"/>
        <v>0</v>
      </c>
      <c r="P58" s="328"/>
      <c r="Q58" s="329">
        <f t="shared" si="4"/>
        <v>0</v>
      </c>
      <c r="R58" s="328"/>
      <c r="S58" s="329">
        <f t="shared" si="5"/>
        <v>0</v>
      </c>
      <c r="T58" s="331">
        <f t="shared" si="6"/>
        <v>0</v>
      </c>
      <c r="U58" s="334">
        <f t="shared" si="6"/>
        <v>0</v>
      </c>
      <c r="V58" s="64"/>
    </row>
    <row r="59" spans="2:22" outlineLevel="1" x14ac:dyDescent="0.25">
      <c r="B59" s="64"/>
      <c r="C59" s="194" t="s">
        <v>51</v>
      </c>
      <c r="D59" s="140" t="s">
        <v>25</v>
      </c>
      <c r="E59" s="426" t="str">
        <f>IFERROR(VLOOKUP($D59,'START - AWARD DETAILS'!$C$21:$G$40,2,0),"")</f>
        <v/>
      </c>
      <c r="F59" s="425" t="str">
        <f>IFERROR(VLOOKUP($D59,'START - AWARD DETAILS'!$C$21:$G$40,3,0),"")</f>
        <v/>
      </c>
      <c r="G59" s="425" t="str">
        <f>IFERROR(VLOOKUP($D59,'START - AWARD DETAILS'!$C$21:$G$40,4,0),"")</f>
        <v/>
      </c>
      <c r="H59" s="425" t="str">
        <f>IFERROR(VLOOKUP($D59,'START - AWARD DETAILS'!$C$21:$G$40,5,0),"")</f>
        <v/>
      </c>
      <c r="I59" s="335">
        <f>IF(E59="HEI",'START - AWARD DETAILS'!$G$12,'START - AWARD DETAILS'!$G$13)</f>
        <v>1</v>
      </c>
      <c r="J59" s="328"/>
      <c r="K59" s="329">
        <f t="shared" si="1"/>
        <v>0</v>
      </c>
      <c r="L59" s="328"/>
      <c r="M59" s="329">
        <f t="shared" si="2"/>
        <v>0</v>
      </c>
      <c r="N59" s="328"/>
      <c r="O59" s="329">
        <f t="shared" si="3"/>
        <v>0</v>
      </c>
      <c r="P59" s="328"/>
      <c r="Q59" s="329">
        <f t="shared" si="4"/>
        <v>0</v>
      </c>
      <c r="R59" s="328"/>
      <c r="S59" s="329">
        <f t="shared" si="5"/>
        <v>0</v>
      </c>
      <c r="T59" s="331">
        <f t="shared" si="6"/>
        <v>0</v>
      </c>
      <c r="U59" s="334">
        <f t="shared" si="6"/>
        <v>0</v>
      </c>
      <c r="V59" s="64"/>
    </row>
    <row r="60" spans="2:22" outlineLevel="1" x14ac:dyDescent="0.25">
      <c r="B60" s="64"/>
      <c r="C60" s="194" t="s">
        <v>51</v>
      </c>
      <c r="D60" s="140" t="s">
        <v>25</v>
      </c>
      <c r="E60" s="426" t="str">
        <f>IFERROR(VLOOKUP($D60,'START - AWARD DETAILS'!$C$21:$G$40,2,0),"")</f>
        <v/>
      </c>
      <c r="F60" s="425" t="str">
        <f>IFERROR(VLOOKUP($D60,'START - AWARD DETAILS'!$C$21:$G$40,3,0),"")</f>
        <v/>
      </c>
      <c r="G60" s="425" t="str">
        <f>IFERROR(VLOOKUP($D60,'START - AWARD DETAILS'!$C$21:$G$40,4,0),"")</f>
        <v/>
      </c>
      <c r="H60" s="425" t="str">
        <f>IFERROR(VLOOKUP($D60,'START - AWARD DETAILS'!$C$21:$G$40,5,0),"")</f>
        <v/>
      </c>
      <c r="I60" s="335">
        <f>IF(E60="HEI",'START - AWARD DETAILS'!$G$12,'START - AWARD DETAILS'!$G$13)</f>
        <v>1</v>
      </c>
      <c r="J60" s="328"/>
      <c r="K60" s="329">
        <f t="shared" si="1"/>
        <v>0</v>
      </c>
      <c r="L60" s="328"/>
      <c r="M60" s="329">
        <f t="shared" si="2"/>
        <v>0</v>
      </c>
      <c r="N60" s="328"/>
      <c r="O60" s="329">
        <f t="shared" si="3"/>
        <v>0</v>
      </c>
      <c r="P60" s="328"/>
      <c r="Q60" s="329">
        <f t="shared" si="4"/>
        <v>0</v>
      </c>
      <c r="R60" s="328"/>
      <c r="S60" s="329">
        <f t="shared" si="5"/>
        <v>0</v>
      </c>
      <c r="T60" s="331">
        <f t="shared" si="6"/>
        <v>0</v>
      </c>
      <c r="U60" s="334">
        <f t="shared" si="6"/>
        <v>0</v>
      </c>
      <c r="V60" s="64"/>
    </row>
    <row r="61" spans="2:22" ht="15.75" outlineLevel="1" thickBot="1" x14ac:dyDescent="0.3">
      <c r="B61" s="64"/>
      <c r="C61" s="249" t="s">
        <v>51</v>
      </c>
      <c r="D61" s="140" t="s">
        <v>25</v>
      </c>
      <c r="E61" s="426" t="str">
        <f>IFERROR(VLOOKUP($D61,'START - AWARD DETAILS'!$C$21:$G$40,2,0),"")</f>
        <v/>
      </c>
      <c r="F61" s="425" t="str">
        <f>IFERROR(VLOOKUP($D61,'START - AWARD DETAILS'!$C$21:$G$40,3,0),"")</f>
        <v/>
      </c>
      <c r="G61" s="425" t="str">
        <f>IFERROR(VLOOKUP($D61,'START - AWARD DETAILS'!$C$21:$G$40,4,0),"")</f>
        <v/>
      </c>
      <c r="H61" s="425" t="str">
        <f>IFERROR(VLOOKUP($D61,'START - AWARD DETAILS'!$C$21:$G$40,5,0),"")</f>
        <v/>
      </c>
      <c r="I61" s="335">
        <f>IF(E61="HEI",'START - AWARD DETAILS'!$G$12,'START - AWARD DETAILS'!$G$13)</f>
        <v>1</v>
      </c>
      <c r="J61" s="328"/>
      <c r="K61" s="329">
        <f t="shared" si="1"/>
        <v>0</v>
      </c>
      <c r="L61" s="328"/>
      <c r="M61" s="329">
        <f t="shared" si="2"/>
        <v>0</v>
      </c>
      <c r="N61" s="328"/>
      <c r="O61" s="329">
        <f t="shared" si="3"/>
        <v>0</v>
      </c>
      <c r="P61" s="328"/>
      <c r="Q61" s="329">
        <f t="shared" si="4"/>
        <v>0</v>
      </c>
      <c r="R61" s="328"/>
      <c r="S61" s="329">
        <f t="shared" si="5"/>
        <v>0</v>
      </c>
      <c r="T61" s="331">
        <f t="shared" si="6"/>
        <v>0</v>
      </c>
      <c r="U61" s="334">
        <f t="shared" si="6"/>
        <v>0</v>
      </c>
      <c r="V61" s="64"/>
    </row>
    <row r="62" spans="2:22" ht="15.75" thickBot="1" x14ac:dyDescent="0.3">
      <c r="B62" s="64"/>
      <c r="C62" s="236"/>
      <c r="D62" s="237"/>
      <c r="E62" s="239"/>
      <c r="F62" s="239"/>
      <c r="G62" s="239"/>
      <c r="H62" s="239"/>
      <c r="I62" s="239"/>
      <c r="J62" s="590">
        <f t="shared" ref="J62:T62" si="7">SUM(J12:J61)</f>
        <v>1500</v>
      </c>
      <c r="K62" s="590">
        <f t="shared" si="7"/>
        <v>1400</v>
      </c>
      <c r="L62" s="590">
        <f t="shared" si="7"/>
        <v>1500</v>
      </c>
      <c r="M62" s="590">
        <f t="shared" si="7"/>
        <v>1400</v>
      </c>
      <c r="N62" s="590">
        <f t="shared" si="7"/>
        <v>1500</v>
      </c>
      <c r="O62" s="590">
        <f t="shared" si="7"/>
        <v>1400</v>
      </c>
      <c r="P62" s="590">
        <f t="shared" si="7"/>
        <v>1500</v>
      </c>
      <c r="Q62" s="590">
        <f t="shared" si="7"/>
        <v>1400</v>
      </c>
      <c r="R62" s="590">
        <f t="shared" si="7"/>
        <v>0</v>
      </c>
      <c r="S62" s="590">
        <f t="shared" si="7"/>
        <v>0</v>
      </c>
      <c r="T62" s="590">
        <f t="shared" si="7"/>
        <v>6000</v>
      </c>
      <c r="U62" s="590">
        <f t="shared" ref="U62" si="8">SUM(U12:U61)</f>
        <v>5600</v>
      </c>
      <c r="V62" s="64"/>
    </row>
    <row r="63" spans="2:22" ht="8.1" customHeight="1" x14ac:dyDescent="0.25">
      <c r="B63" s="64"/>
      <c r="C63" s="109"/>
      <c r="D63" s="109"/>
      <c r="E63" s="109"/>
      <c r="F63" s="109"/>
      <c r="G63" s="109"/>
      <c r="H63" s="109"/>
      <c r="I63" s="109"/>
      <c r="J63" s="64"/>
      <c r="K63" s="64"/>
      <c r="L63" s="64"/>
      <c r="M63" s="64"/>
      <c r="N63" s="64"/>
      <c r="O63" s="64"/>
      <c r="P63" s="64"/>
      <c r="Q63" s="64"/>
      <c r="R63" s="64"/>
      <c r="S63" s="64"/>
      <c r="T63" s="64"/>
      <c r="U63" s="258"/>
      <c r="V63" s="258"/>
    </row>
    <row r="64" spans="2:22" ht="8.1" customHeight="1" thickBot="1" x14ac:dyDescent="0.3">
      <c r="B64" s="64"/>
      <c r="C64" s="109"/>
      <c r="D64" s="109"/>
      <c r="E64" s="109"/>
      <c r="F64" s="109"/>
      <c r="G64" s="109"/>
      <c r="H64" s="109"/>
      <c r="I64" s="109"/>
      <c r="J64" s="64"/>
      <c r="K64" s="64"/>
      <c r="L64" s="64"/>
      <c r="M64" s="64"/>
      <c r="N64" s="64"/>
      <c r="O64" s="64"/>
      <c r="P64" s="64"/>
      <c r="Q64" s="64"/>
      <c r="R64" s="64"/>
      <c r="S64" s="64"/>
      <c r="T64" s="64"/>
      <c r="U64" s="258"/>
      <c r="V64" s="258"/>
    </row>
    <row r="65" spans="2:22" ht="27" thickBot="1" x14ac:dyDescent="0.3">
      <c r="B65" s="64"/>
      <c r="C65" s="142" t="s">
        <v>50</v>
      </c>
      <c r="D65" s="256"/>
      <c r="E65" s="256"/>
      <c r="F65" s="256"/>
      <c r="G65" s="256"/>
      <c r="H65" s="256"/>
      <c r="I65" s="257"/>
      <c r="J65" s="64"/>
      <c r="K65" s="64"/>
      <c r="L65" s="64"/>
      <c r="M65" s="64"/>
      <c r="N65" s="64"/>
      <c r="O65" s="64"/>
      <c r="P65" s="64"/>
      <c r="Q65" s="64"/>
      <c r="R65" s="64"/>
      <c r="S65" s="64"/>
      <c r="T65" s="64"/>
      <c r="U65" s="258"/>
      <c r="V65" s="258"/>
    </row>
    <row r="66" spans="2:22" ht="99.95" customHeight="1" thickBot="1" x14ac:dyDescent="0.3">
      <c r="B66" s="64"/>
      <c r="C66" s="731" t="s">
        <v>609</v>
      </c>
      <c r="D66" s="732"/>
      <c r="E66" s="732"/>
      <c r="F66" s="732"/>
      <c r="G66" s="732"/>
      <c r="H66" s="732"/>
      <c r="I66" s="733"/>
      <c r="J66" s="64"/>
      <c r="K66" s="64"/>
      <c r="L66" s="64"/>
      <c r="M66" s="64"/>
      <c r="N66" s="64"/>
      <c r="O66" s="64"/>
      <c r="P66" s="64"/>
      <c r="Q66" s="64"/>
      <c r="R66" s="64"/>
      <c r="S66" s="64"/>
      <c r="T66" s="64"/>
      <c r="U66" s="258"/>
      <c r="V66" s="258"/>
    </row>
    <row r="67" spans="2:22" ht="8.1" customHeight="1" x14ac:dyDescent="0.25">
      <c r="B67" s="64"/>
      <c r="C67" s="109"/>
      <c r="D67" s="109"/>
      <c r="E67" s="109"/>
      <c r="F67" s="109"/>
      <c r="G67" s="109"/>
      <c r="H67" s="109"/>
      <c r="I67" s="109"/>
      <c r="J67" s="64"/>
      <c r="K67" s="64"/>
      <c r="L67" s="64"/>
      <c r="M67" s="64"/>
      <c r="N67" s="64"/>
      <c r="O67" s="64"/>
      <c r="P67" s="64"/>
      <c r="Q67" s="64"/>
      <c r="R67" s="64"/>
      <c r="S67" s="64"/>
      <c r="T67" s="64"/>
      <c r="U67" s="258"/>
      <c r="V67" s="258"/>
    </row>
    <row r="68" spans="2:22" ht="8.1" customHeight="1" x14ac:dyDescent="0.25"/>
    <row r="69" spans="2:22" ht="15.75" hidden="1" thickBot="1" x14ac:dyDescent="0.3">
      <c r="C69" s="32" t="s">
        <v>53</v>
      </c>
      <c r="D69" s="38" t="s">
        <v>17</v>
      </c>
      <c r="E69" s="265" t="s">
        <v>297</v>
      </c>
    </row>
    <row r="70" spans="2:22" ht="15.75" hidden="1" thickBot="1" x14ac:dyDescent="0.3">
      <c r="C70" s="106" t="s">
        <v>25</v>
      </c>
      <c r="D70" s="106" t="s">
        <v>25</v>
      </c>
      <c r="E70" s="263" t="s">
        <v>25</v>
      </c>
    </row>
    <row r="71" spans="2:22" ht="15.75" hidden="1" thickBot="1" x14ac:dyDescent="0.3">
      <c r="B71" s="107">
        <v>1</v>
      </c>
      <c r="C71" s="106" t="s">
        <v>55</v>
      </c>
      <c r="D71" s="269" t="str">
        <f>IF('START - AWARD DETAILS'!C21=0,"",'START - AWARD DETAILS'!C21)</f>
        <v>University of Liverpool</v>
      </c>
      <c r="E71" s="269" t="e">
        <f>IF('START - AWARD DETAILS'!#REF!=0,"",'START - AWARD DETAILS'!#REF!)</f>
        <v>#REF!</v>
      </c>
    </row>
    <row r="72" spans="2:22" ht="30.75" hidden="1" thickBot="1" x14ac:dyDescent="0.3">
      <c r="B72" s="107">
        <v>2</v>
      </c>
      <c r="C72" s="106" t="s">
        <v>57</v>
      </c>
      <c r="D72" s="269" t="str">
        <f>IF('START - AWARD DETAILS'!C22=0,"",'START - AWARD DETAILS'!C22)</f>
        <v>Liverpool School of Tropical Medicine</v>
      </c>
      <c r="E72" s="269" t="e">
        <f>IF('START - AWARD DETAILS'!#REF!=0,"",'START - AWARD DETAILS'!#REF!)</f>
        <v>#REF!</v>
      </c>
    </row>
    <row r="73" spans="2:22" ht="30.75" hidden="1" thickBot="1" x14ac:dyDescent="0.3">
      <c r="B73" s="107">
        <v>3</v>
      </c>
      <c r="C73" s="106" t="s">
        <v>56</v>
      </c>
      <c r="D73" s="269" t="str">
        <f>IF('START - AWARD DETAILS'!C23=0,"",'START - AWARD DETAILS'!C23)</f>
        <v>Human Development Research Foundation</v>
      </c>
      <c r="E73" s="269" t="e">
        <f>IF('START - AWARD DETAILS'!#REF!=0,"",'START - AWARD DETAILS'!#REF!)</f>
        <v>#REF!</v>
      </c>
    </row>
    <row r="74" spans="2:22" ht="30.75" hidden="1" thickBot="1" x14ac:dyDescent="0.3">
      <c r="B74" s="107">
        <v>4</v>
      </c>
      <c r="C74" s="106" t="s">
        <v>58</v>
      </c>
      <c r="D74" s="269" t="str">
        <f>IF('START - AWARD DETAILS'!C24=0,"",'START - AWARD DETAILS'!C24)</f>
        <v/>
      </c>
      <c r="E74" s="269" t="e">
        <f>IF('START - AWARD DETAILS'!#REF!=0,"",'START - AWARD DETAILS'!#REF!)</f>
        <v>#REF!</v>
      </c>
    </row>
    <row r="75" spans="2:22" ht="45.75" hidden="1" thickBot="1" x14ac:dyDescent="0.3">
      <c r="B75" s="107">
        <v>5</v>
      </c>
      <c r="D75" s="269" t="str">
        <f>IF('START - AWARD DETAILS'!C25=0,"",'START - AWARD DETAILS'!C25)</f>
        <v>Transcultural Pschyological Organization (TPO)</v>
      </c>
      <c r="E75" s="269" t="e">
        <f>IF('START - AWARD DETAILS'!#REF!=0,"",'START - AWARD DETAILS'!#REF!)</f>
        <v>#REF!</v>
      </c>
    </row>
    <row r="76" spans="2:22" ht="30.75" hidden="1" thickBot="1" x14ac:dyDescent="0.3">
      <c r="B76" s="107">
        <v>6</v>
      </c>
      <c r="D76" s="269" t="str">
        <f>IF('START - AWARD DETAILS'!C26=0,"",'START - AWARD DETAILS'!C26)</f>
        <v>University of Liberal Arts (ULAB)</v>
      </c>
      <c r="E76" s="269" t="e">
        <f>IF('START - AWARD DETAILS'!#REF!=0,"",'START - AWARD DETAILS'!#REF!)</f>
        <v>#REF!</v>
      </c>
    </row>
    <row r="77" spans="2:22" ht="45.75" hidden="1" thickBot="1" x14ac:dyDescent="0.3">
      <c r="B77" s="107">
        <v>7</v>
      </c>
      <c r="D77" s="269" t="str">
        <f>IF('START - AWARD DETAILS'!C27=0,"",'START - AWARD DETAILS'!C27)</f>
        <v>Institute of Reseach and Development (IRD)</v>
      </c>
      <c r="E77" s="269" t="e">
        <f>IF('START - AWARD DETAILS'!#REF!=0,"",'START - AWARD DETAILS'!#REF!)</f>
        <v>#REF!</v>
      </c>
    </row>
    <row r="78" spans="2:22" ht="15.75" hidden="1" thickBot="1" x14ac:dyDescent="0.3">
      <c r="B78" s="107">
        <v>8</v>
      </c>
      <c r="D78" s="269" t="str">
        <f>IF('START - AWARD DETAILS'!C28=0,"",'START - AWARD DETAILS'!C28)</f>
        <v/>
      </c>
      <c r="E78" s="269" t="e">
        <f>IF('START - AWARD DETAILS'!#REF!=0,"",'START - AWARD DETAILS'!#REF!)</f>
        <v>#REF!</v>
      </c>
    </row>
    <row r="79" spans="2:22" ht="15.75" hidden="1" thickBot="1" x14ac:dyDescent="0.3">
      <c r="B79" s="107">
        <v>9</v>
      </c>
      <c r="D79" s="269" t="str">
        <f>IF('START - AWARD DETAILS'!C29=0,"",'START - AWARD DETAILS'!C29)</f>
        <v/>
      </c>
      <c r="E79" s="269" t="e">
        <f>IF('START - AWARD DETAILS'!#REF!=0,"",'START - AWARD DETAILS'!#REF!)</f>
        <v>#REF!</v>
      </c>
    </row>
    <row r="80" spans="2:22" ht="15.75" hidden="1" thickBot="1" x14ac:dyDescent="0.3">
      <c r="B80" s="107">
        <v>10</v>
      </c>
      <c r="D80" s="269" t="str">
        <f>IF('START - AWARD DETAILS'!C30=0,"",'START - AWARD DETAILS'!C30)</f>
        <v/>
      </c>
      <c r="E80" s="269" t="e">
        <f>IF('START - AWARD DETAILS'!#REF!=0,"",'START - AWARD DETAILS'!#REF!)</f>
        <v>#REF!</v>
      </c>
    </row>
    <row r="81" spans="2:5" ht="15.75" hidden="1" thickBot="1" x14ac:dyDescent="0.3">
      <c r="B81" s="107">
        <v>11</v>
      </c>
      <c r="D81" s="269" t="str">
        <f>IF('START - AWARD DETAILS'!C31=0,"",'START - AWARD DETAILS'!C31)</f>
        <v/>
      </c>
      <c r="E81" s="269" t="e">
        <f>IF('START - AWARD DETAILS'!#REF!=0,"",'START - AWARD DETAILS'!#REF!)</f>
        <v>#REF!</v>
      </c>
    </row>
    <row r="82" spans="2:5" ht="15.75" hidden="1" thickBot="1" x14ac:dyDescent="0.3">
      <c r="B82" s="107">
        <v>12</v>
      </c>
      <c r="D82" s="269" t="str">
        <f>IF('START - AWARD DETAILS'!C32=0,"",'START - AWARD DETAILS'!C32)</f>
        <v/>
      </c>
      <c r="E82" s="269" t="e">
        <f>IF('START - AWARD DETAILS'!#REF!=0,"",'START - AWARD DETAILS'!#REF!)</f>
        <v>#REF!</v>
      </c>
    </row>
    <row r="83" spans="2:5" ht="15.75" hidden="1" thickBot="1" x14ac:dyDescent="0.3">
      <c r="B83" s="107">
        <v>13</v>
      </c>
      <c r="D83" s="269" t="str">
        <f>IF('START - AWARD DETAILS'!C33=0,"",'START - AWARD DETAILS'!C33)</f>
        <v/>
      </c>
      <c r="E83" s="269" t="e">
        <f>IF('START - AWARD DETAILS'!#REF!=0,"",'START - AWARD DETAILS'!#REF!)</f>
        <v>#REF!</v>
      </c>
    </row>
    <row r="84" spans="2:5" ht="15.75" hidden="1" thickBot="1" x14ac:dyDescent="0.3">
      <c r="B84" s="107">
        <v>14</v>
      </c>
      <c r="D84" s="269" t="str">
        <f>IF('START - AWARD DETAILS'!C34=0,"",'START - AWARD DETAILS'!C34)</f>
        <v/>
      </c>
      <c r="E84" s="269" t="e">
        <f>IF('START - AWARD DETAILS'!#REF!=0,"",'START - AWARD DETAILS'!#REF!)</f>
        <v>#REF!</v>
      </c>
    </row>
    <row r="85" spans="2:5" ht="15.75" hidden="1" thickBot="1" x14ac:dyDescent="0.3">
      <c r="B85" s="107">
        <v>15</v>
      </c>
      <c r="D85" s="269" t="str">
        <f>IF('START - AWARD DETAILS'!C35=0,"",'START - AWARD DETAILS'!C35)</f>
        <v/>
      </c>
      <c r="E85" s="269" t="e">
        <f>IF('START - AWARD DETAILS'!#REF!=0,"",'START - AWARD DETAILS'!#REF!)</f>
        <v>#REF!</v>
      </c>
    </row>
    <row r="86" spans="2:5" ht="15.75" hidden="1" thickBot="1" x14ac:dyDescent="0.3">
      <c r="B86" s="107">
        <v>16</v>
      </c>
      <c r="D86" s="269" t="str">
        <f>IF('START - AWARD DETAILS'!C36=0,"",'START - AWARD DETAILS'!C36)</f>
        <v/>
      </c>
      <c r="E86" s="269" t="e">
        <f>IF('START - AWARD DETAILS'!#REF!=0,"",'START - AWARD DETAILS'!#REF!)</f>
        <v>#REF!</v>
      </c>
    </row>
    <row r="87" spans="2:5" ht="15.75" hidden="1" thickBot="1" x14ac:dyDescent="0.3">
      <c r="B87" s="107">
        <v>17</v>
      </c>
      <c r="D87" s="269" t="str">
        <f>IF('START - AWARD DETAILS'!C37=0,"",'START - AWARD DETAILS'!C37)</f>
        <v/>
      </c>
      <c r="E87" s="269" t="e">
        <f>IF('START - AWARD DETAILS'!#REF!=0,"",'START - AWARD DETAILS'!#REF!)</f>
        <v>#REF!</v>
      </c>
    </row>
    <row r="88" spans="2:5" ht="15.75" hidden="1" thickBot="1" x14ac:dyDescent="0.3">
      <c r="B88" s="107">
        <v>18</v>
      </c>
      <c r="D88" s="269" t="str">
        <f>IF('START - AWARD DETAILS'!C38=0,"",'START - AWARD DETAILS'!C38)</f>
        <v/>
      </c>
      <c r="E88" s="269" t="e">
        <f>IF('START - AWARD DETAILS'!#REF!=0,"",'START - AWARD DETAILS'!#REF!)</f>
        <v>#REF!</v>
      </c>
    </row>
    <row r="89" spans="2:5" ht="15.75" hidden="1" thickBot="1" x14ac:dyDescent="0.3">
      <c r="B89" s="107">
        <v>19</v>
      </c>
      <c r="D89" s="269" t="str">
        <f>IF('START - AWARD DETAILS'!C39=0,"",'START - AWARD DETAILS'!C39)</f>
        <v/>
      </c>
      <c r="E89" s="269" t="e">
        <f>IF('START - AWARD DETAILS'!#REF!=0,"",'START - AWARD DETAILS'!#REF!)</f>
        <v>#REF!</v>
      </c>
    </row>
    <row r="90" spans="2:5" hidden="1" x14ac:dyDescent="0.25">
      <c r="B90" s="107">
        <v>20</v>
      </c>
      <c r="D90" s="269" t="str">
        <f>IF('START - AWARD DETAILS'!C40=0,"",'START - AWARD DETAILS'!C40)</f>
        <v/>
      </c>
      <c r="E90" s="269" t="e">
        <f>IF('START - AWARD DETAILS'!#REF!=0,"",'START - AWARD DETAILS'!#REF!)</f>
        <v>#REF!</v>
      </c>
    </row>
  </sheetData>
  <sheetProtection algorithmName="SHA-512" hashValue="xlaNhh/m88m961qGt5bFZtPrYq5UR5Ornx1M3lvs/fDrCzHSeCwtG4lK7ejZdLWcwGrK1BSGNUVGuf3OPQif6Q==" saltValue="cmDJP/TfhdP7TJ6HBqHIWA==" spinCount="100000" sheet="1" selectLockedCells="1" autoFilter="0"/>
  <autoFilter ref="C11:H11"/>
  <mergeCells count="5">
    <mergeCell ref="C3:I3"/>
    <mergeCell ref="C9:I9"/>
    <mergeCell ref="C66:I66"/>
    <mergeCell ref="D7:I7"/>
    <mergeCell ref="D5:I5"/>
  </mergeCells>
  <conditionalFormatting sqref="C12:H36">
    <cfRule type="expression" dxfId="14" priority="4" stopIfTrue="1">
      <formula>AND(OR(C12="",C12="(Select)",C12="[INSERT TEXT]"),$T12&lt;&gt;0)</formula>
    </cfRule>
  </conditionalFormatting>
  <conditionalFormatting sqref="I13:I61">
    <cfRule type="expression" dxfId="13" priority="3" stopIfTrue="1">
      <formula>I13&gt;IF($E13="HEI",INDIRECT("'AWARD DETAILS - RULES'!$G$12"),INDIRECT("'AWARD DETAILS - RULES'!$G$13"))</formula>
    </cfRule>
  </conditionalFormatting>
  <conditionalFormatting sqref="I12:I36">
    <cfRule type="expression" dxfId="12" priority="1" stopIfTrue="1">
      <formula>I12&gt;IF($E12="HEI",INDIRECT("'AWARD DETAILS - RULES'!$G$12"),INDIRECT("'AWARD DETAILS - RULES'!$G$13"))</formula>
    </cfRule>
  </conditionalFormatting>
  <dataValidations count="2">
    <dataValidation type="decimal" operator="greaterThanOrEqual" allowBlank="1" showInputMessage="1" showErrorMessage="1" errorTitle="Travel, Subsistence and Conference Fees" error="Please enter a full numeric value in £'s only." sqref="J13:J16 Q13:Q61 R13:R16 M13:M61 O13:O61 S13:S61 N13:N17 L13:L16 P13:P16 J12:S12 K13:K61">
      <formula1>0</formula1>
    </dataValidation>
    <dataValidation type="list" allowBlank="1" showInputMessage="1" showErrorMessage="1" sqref="D12:D61">
      <formula1>$D$68:$D$88</formula1>
    </dataValidation>
  </dataValidations>
  <pageMargins left="0.7" right="0.7" top="0.75" bottom="0.75" header="0.3" footer="0.3"/>
  <pageSetup paperSize="9" scale="42" orientation="portrait" r:id="rId1"/>
  <ignoredErrors>
    <ignoredError sqref="E12:H6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1"/>
  <sheetViews>
    <sheetView showGridLines="0" topLeftCell="A26" zoomScaleNormal="100" workbookViewId="0">
      <selection activeCell="C39" sqref="C39"/>
    </sheetView>
  </sheetViews>
  <sheetFormatPr defaultColWidth="0" defaultRowHeight="15" zeroHeight="1" outlineLevelRow="1" x14ac:dyDescent="0.25"/>
  <cols>
    <col min="1" max="2" width="1.7109375" style="107" customWidth="1"/>
    <col min="3" max="3" width="34.85546875" style="248" customWidth="1"/>
    <col min="4" max="14" width="15.7109375" style="248" customWidth="1"/>
    <col min="15" max="15" width="10.7109375" style="248" customWidth="1"/>
    <col min="16" max="17" width="1.7109375" style="107" customWidth="1"/>
    <col min="18" max="34" width="10.7109375" style="107" hidden="1" customWidth="1"/>
    <col min="35" max="16384" width="0" style="107" hidden="1"/>
  </cols>
  <sheetData>
    <row r="1" spans="2:16" ht="8.1" customHeight="1" x14ac:dyDescent="0.25"/>
    <row r="2" spans="2:16" ht="8.1" customHeight="1" thickBot="1" x14ac:dyDescent="0.3">
      <c r="B2" s="64"/>
      <c r="C2" s="371"/>
      <c r="D2" s="371"/>
      <c r="E2" s="371"/>
      <c r="F2" s="371"/>
      <c r="G2" s="371"/>
      <c r="H2" s="371"/>
      <c r="I2" s="371"/>
      <c r="J2" s="371"/>
      <c r="K2" s="371"/>
      <c r="L2" s="371"/>
      <c r="M2" s="371"/>
      <c r="N2" s="371"/>
      <c r="O2" s="371"/>
      <c r="P2" s="64"/>
    </row>
    <row r="3" spans="2:16" ht="16.5" thickBot="1" x14ac:dyDescent="0.3">
      <c r="B3" s="64"/>
      <c r="C3" s="697" t="s">
        <v>489</v>
      </c>
      <c r="D3" s="772"/>
      <c r="E3" s="772"/>
      <c r="F3" s="772"/>
      <c r="G3" s="772"/>
      <c r="H3" s="772"/>
      <c r="I3" s="772"/>
      <c r="J3" s="772"/>
      <c r="K3" s="772"/>
      <c r="L3" s="772"/>
      <c r="M3" s="772"/>
      <c r="N3" s="772"/>
      <c r="O3" s="773"/>
      <c r="P3" s="64"/>
    </row>
    <row r="4" spans="2:16" ht="8.1" customHeight="1" thickBot="1" x14ac:dyDescent="0.3">
      <c r="B4" s="64"/>
      <c r="C4" s="372"/>
      <c r="D4" s="372"/>
      <c r="E4" s="372"/>
      <c r="F4" s="372"/>
      <c r="G4" s="372"/>
      <c r="H4" s="372"/>
      <c r="I4" s="372"/>
      <c r="J4" s="372"/>
      <c r="K4" s="372"/>
      <c r="L4" s="372"/>
      <c r="M4" s="371"/>
      <c r="N4" s="371"/>
      <c r="O4" s="371"/>
      <c r="P4" s="64"/>
    </row>
    <row r="5" spans="2:16" ht="15.75" thickBot="1" x14ac:dyDescent="0.3">
      <c r="B5" s="64"/>
      <c r="C5" s="373" t="s">
        <v>107</v>
      </c>
      <c r="D5" s="774" t="str">
        <f>IF('START - AWARD DETAILS'!$D$13="","",'START - AWARD DETAILS'!$D$13)</f>
        <v>ENHANCE: Scaling-up Care for Perinatal Depression through Technological Enhancements to the 'Thinking Healthy Programme'</v>
      </c>
      <c r="E5" s="772"/>
      <c r="F5" s="772"/>
      <c r="G5" s="772"/>
      <c r="H5" s="772"/>
      <c r="I5" s="772"/>
      <c r="J5" s="772"/>
      <c r="K5" s="772"/>
      <c r="L5" s="772"/>
      <c r="M5" s="772"/>
      <c r="N5" s="772"/>
      <c r="O5" s="773"/>
      <c r="P5" s="64"/>
    </row>
    <row r="6" spans="2:16" ht="8.1" customHeight="1" thickBot="1" x14ac:dyDescent="0.3">
      <c r="B6" s="64"/>
      <c r="C6" s="372"/>
      <c r="D6" s="372"/>
      <c r="E6" s="372"/>
      <c r="F6" s="372"/>
      <c r="G6" s="372"/>
      <c r="H6" s="372"/>
      <c r="I6" s="372"/>
      <c r="J6" s="372"/>
      <c r="K6" s="372"/>
      <c r="L6" s="372"/>
      <c r="M6" s="371"/>
      <c r="N6" s="371"/>
      <c r="O6" s="371"/>
      <c r="P6" s="64"/>
    </row>
    <row r="7" spans="2:16" ht="15.75" thickBot="1" x14ac:dyDescent="0.3">
      <c r="B7" s="64"/>
      <c r="C7" s="374" t="s">
        <v>0</v>
      </c>
      <c r="D7" s="775" t="str">
        <f>IF('START - AWARD DETAILS'!$D$14="","",'START - AWARD DETAILS'!$D$14)</f>
        <v>NIHR200817</v>
      </c>
      <c r="E7" s="772"/>
      <c r="F7" s="772"/>
      <c r="G7" s="772"/>
      <c r="H7" s="772"/>
      <c r="I7" s="772"/>
      <c r="J7" s="772"/>
      <c r="K7" s="772"/>
      <c r="L7" s="772"/>
      <c r="M7" s="772"/>
      <c r="N7" s="772"/>
      <c r="O7" s="773"/>
      <c r="P7" s="64"/>
    </row>
    <row r="8" spans="2:16" ht="7.5" customHeight="1" thickBot="1" x14ac:dyDescent="0.3">
      <c r="B8" s="64"/>
      <c r="C8" s="372"/>
      <c r="D8" s="372"/>
      <c r="E8" s="372"/>
      <c r="F8" s="372"/>
      <c r="G8" s="372"/>
      <c r="H8" s="372"/>
      <c r="I8" s="372"/>
      <c r="J8" s="372"/>
      <c r="K8" s="372"/>
      <c r="L8" s="372"/>
      <c r="M8" s="371"/>
      <c r="N8" s="371"/>
      <c r="O8" s="371"/>
      <c r="P8" s="64"/>
    </row>
    <row r="9" spans="2:16" ht="97.5" customHeight="1" thickBot="1" x14ac:dyDescent="0.3">
      <c r="B9" s="64"/>
      <c r="C9" s="725" t="s">
        <v>503</v>
      </c>
      <c r="D9" s="776"/>
      <c r="E9" s="776"/>
      <c r="F9" s="776"/>
      <c r="G9" s="776"/>
      <c r="H9" s="776"/>
      <c r="I9" s="776"/>
      <c r="J9" s="776"/>
      <c r="K9" s="776"/>
      <c r="L9" s="776"/>
      <c r="M9" s="776"/>
      <c r="N9" s="776"/>
      <c r="O9" s="777"/>
      <c r="P9" s="64"/>
    </row>
    <row r="10" spans="2:16" ht="8.1" customHeight="1" x14ac:dyDescent="0.25">
      <c r="B10" s="64"/>
      <c r="C10" s="371"/>
      <c r="D10" s="371"/>
      <c r="E10" s="371"/>
      <c r="F10" s="371"/>
      <c r="G10" s="371"/>
      <c r="H10" s="371"/>
      <c r="I10" s="371"/>
      <c r="J10" s="371"/>
      <c r="K10" s="371"/>
      <c r="L10" s="371"/>
      <c r="M10" s="371"/>
      <c r="N10" s="371"/>
      <c r="O10" s="371"/>
      <c r="P10" s="64"/>
    </row>
    <row r="11" spans="2:16" ht="16.5" customHeight="1" x14ac:dyDescent="0.25">
      <c r="B11" s="64"/>
      <c r="C11" s="371"/>
      <c r="D11" s="375"/>
      <c r="E11" s="371"/>
      <c r="F11" s="375"/>
      <c r="G11" s="375"/>
      <c r="H11" s="375"/>
      <c r="I11" s="371"/>
      <c r="J11" s="371"/>
      <c r="K11" s="371"/>
      <c r="L11" s="371"/>
      <c r="M11" s="371"/>
      <c r="N11" s="371"/>
      <c r="O11" s="371"/>
      <c r="P11" s="64"/>
    </row>
    <row r="12" spans="2:16" ht="35.25" customHeight="1" outlineLevel="1" thickBot="1" x14ac:dyDescent="0.3">
      <c r="B12" s="64"/>
      <c r="C12" s="371"/>
      <c r="D12" s="781" t="s">
        <v>438</v>
      </c>
      <c r="E12" s="782"/>
      <c r="F12" s="782"/>
      <c r="G12" s="782"/>
      <c r="H12" s="782"/>
      <c r="I12" s="782"/>
      <c r="J12" s="782"/>
      <c r="K12" s="782"/>
      <c r="L12" s="782"/>
      <c r="M12" s="371"/>
      <c r="N12" s="371"/>
      <c r="O12" s="371"/>
      <c r="P12" s="64"/>
    </row>
    <row r="13" spans="2:16" ht="39" outlineLevel="1" thickBot="1" x14ac:dyDescent="0.3">
      <c r="B13" s="64"/>
      <c r="C13" s="399"/>
      <c r="D13" s="417" t="s">
        <v>358</v>
      </c>
      <c r="E13" s="376" t="s">
        <v>404</v>
      </c>
      <c r="F13" s="376" t="s">
        <v>403</v>
      </c>
      <c r="G13" s="376" t="s">
        <v>409</v>
      </c>
      <c r="H13" s="376" t="s">
        <v>408</v>
      </c>
      <c r="I13" s="376" t="s">
        <v>11</v>
      </c>
      <c r="J13" s="376" t="s">
        <v>12</v>
      </c>
      <c r="K13" s="376" t="s">
        <v>13</v>
      </c>
      <c r="L13" s="376" t="s">
        <v>14</v>
      </c>
      <c r="M13" s="376" t="s">
        <v>15</v>
      </c>
      <c r="N13" s="418" t="s">
        <v>16</v>
      </c>
      <c r="O13" s="64"/>
      <c r="P13" s="64"/>
    </row>
    <row r="14" spans="2:16" outlineLevel="1" x14ac:dyDescent="0.25">
      <c r="B14" s="64"/>
      <c r="C14" s="415">
        <v>1</v>
      </c>
      <c r="D14" s="433" t="str">
        <f>IF('START - AWARD DETAILS'!C21="","", 'START - AWARD DETAILS'!C21)</f>
        <v>University of Liverpool</v>
      </c>
      <c r="E14" s="434" t="str">
        <f>IFERROR(VLOOKUP($D14,'START - AWARD DETAILS'!$C$21:$G$40,2,0),"")</f>
        <v>HEI (UK)</v>
      </c>
      <c r="F14" s="434" t="str">
        <f>IFERROR(VLOOKUP($D14,'START - AWARD DETAILS'!$C$21:$G$40,3,0),"")</f>
        <v>United Kingdom</v>
      </c>
      <c r="G14" s="434" t="str">
        <f>IFERROR(VLOOKUP($D14,'START - AWARD DETAILS'!$C$21:$G$40,4,0),"")</f>
        <v>No</v>
      </c>
      <c r="H14" s="434" t="str">
        <f>IFERROR(VLOOKUP($D14,'START - AWARD DETAILS'!$C$21:$G$40,5,0),"")</f>
        <v>N/A</v>
      </c>
      <c r="I14" s="435">
        <f>SUMIFS('2. Annual Costs of Staff Posts'!$O$13:$O$311,'2. Annual Costs of Staff Posts'!$I$13:$I$311,"External Intervention Staff",'2. Annual Costs of Staff Posts'!$D$13:$D$311,'9. External Intervention Costs'!$D14)</f>
        <v>0</v>
      </c>
      <c r="J14" s="435">
        <f>SUMIFS('2. Annual Costs of Staff Posts'!$T$13:$T$311,'2. Annual Costs of Staff Posts'!$I$13:$I$311,"=External Intervention Staff",'2. Annual Costs of Staff Posts'!$D$13:$D$311,'9. External Intervention Costs'!$D14)</f>
        <v>0</v>
      </c>
      <c r="K14" s="435">
        <f>SUMIFS('2. Annual Costs of Staff Posts'!$Y$13:$Y$311,'2. Annual Costs of Staff Posts'!$I$13:$I$311,"=External Intervention Staff",'2. Annual Costs of Staff Posts'!$D$13:$D$311,'9. External Intervention Costs'!$D14)</f>
        <v>0</v>
      </c>
      <c r="L14" s="435">
        <f>SUMIFS('2. Annual Costs of Staff Posts'!$AD$13:$AD$311,'2. Annual Costs of Staff Posts'!$I$13:$I$311,"=External Intervention Staff",'2. Annual Costs of Staff Posts'!$D$13:$D$311,'9. External Intervention Costs'!$D14)</f>
        <v>0</v>
      </c>
      <c r="M14" s="435">
        <f>SUMIFS('2. Annual Costs of Staff Posts'!$AI$13:$AI$311,'2. Annual Costs of Staff Posts'!$I$13:$I$311,"=External Intervention Staff",'2. Annual Costs of Staff Posts'!$D$13:$D$311,'9. External Intervention Costs'!$D14)</f>
        <v>0</v>
      </c>
      <c r="N14" s="436">
        <f>SUM(I14:M14)</f>
        <v>0</v>
      </c>
      <c r="O14" s="64"/>
      <c r="P14" s="64"/>
    </row>
    <row r="15" spans="2:16" ht="15" customHeight="1" outlineLevel="1" x14ac:dyDescent="0.25">
      <c r="B15" s="64"/>
      <c r="C15" s="415">
        <v>2</v>
      </c>
      <c r="D15" s="433" t="str">
        <f>IF('START - AWARD DETAILS'!C22="","", 'START - AWARD DETAILS'!C22)</f>
        <v>Liverpool School of Tropical Medicine</v>
      </c>
      <c r="E15" s="437" t="str">
        <f>IFERROR(VLOOKUP($D15,'START - AWARD DETAILS'!$C$21:$G$40,2,0),"")</f>
        <v>HEI (UK)</v>
      </c>
      <c r="F15" s="437" t="str">
        <f>IFERROR(VLOOKUP($D15,'START - AWARD DETAILS'!$C$21:$G$40,3,0),"")</f>
        <v>United Kingdom</v>
      </c>
      <c r="G15" s="437" t="str">
        <f>IFERROR(VLOOKUP($D15,'START - AWARD DETAILS'!$C$21:$G$40,4,0),"")</f>
        <v>No</v>
      </c>
      <c r="H15" s="437" t="str">
        <f>IFERROR(VLOOKUP($D15,'START - AWARD DETAILS'!$C$21:$G$40,5,0),"")</f>
        <v>N/A</v>
      </c>
      <c r="I15" s="438">
        <f>SUMIFS('2. Annual Costs of Staff Posts'!$O$13:$O$311,'2. Annual Costs of Staff Posts'!$I$13:$I$311,"=External Intervention Staff",'2. Annual Costs of Staff Posts'!$D$13:$D$311,'9. External Intervention Costs'!$D15)</f>
        <v>0</v>
      </c>
      <c r="J15" s="438">
        <f>SUMIFS('2. Annual Costs of Staff Posts'!$T$13:$T$311,'2. Annual Costs of Staff Posts'!$I$13:$I$311,"=External Intervention Staff",'2. Annual Costs of Staff Posts'!$D$13:$D$311,'9. External Intervention Costs'!$D15)</f>
        <v>0</v>
      </c>
      <c r="K15" s="438">
        <f>SUMIFS('2. Annual Costs of Staff Posts'!$Y$13:$Y$311,'2. Annual Costs of Staff Posts'!$I$13:$I$311,"=External Intervention Staff",'2. Annual Costs of Staff Posts'!$D$13:$D$311,'9. External Intervention Costs'!$D15)</f>
        <v>0</v>
      </c>
      <c r="L15" s="438">
        <f>SUMIFS('2. Annual Costs of Staff Posts'!$AD$13:$AD$311,'2. Annual Costs of Staff Posts'!$I$13:$I$311,"=External Intervention Staff",'2. Annual Costs of Staff Posts'!$D$13:$D$311,'9. External Intervention Costs'!$D15)</f>
        <v>0</v>
      </c>
      <c r="M15" s="438">
        <f>SUMIFS('2. Annual Costs of Staff Posts'!$AI$13:$AI$311,'2. Annual Costs of Staff Posts'!$I$13:$I$311,"=External Intervention Staff",'2. Annual Costs of Staff Posts'!$D$13:$D$311,'9. External Intervention Costs'!$D15)</f>
        <v>0</v>
      </c>
      <c r="N15" s="436">
        <f t="shared" ref="N15:N31" si="0">SUM(I15:M15)</f>
        <v>0</v>
      </c>
      <c r="O15" s="64"/>
      <c r="P15" s="64"/>
    </row>
    <row r="16" spans="2:16" ht="15" customHeight="1" outlineLevel="1" x14ac:dyDescent="0.25">
      <c r="B16" s="64"/>
      <c r="C16" s="415">
        <v>3</v>
      </c>
      <c r="D16" s="433" t="str">
        <f>IF('START - AWARD DETAILS'!C23="","", 'START - AWARD DETAILS'!C23)</f>
        <v>Human Development Research Foundation</v>
      </c>
      <c r="E16" s="437" t="str">
        <f>IFERROR(VLOOKUP($D16,'START - AWARD DETAILS'!$C$21:$G$40,2,0),"")</f>
        <v>Research institute (ODA Eligible)</v>
      </c>
      <c r="F16" s="437" t="str">
        <f>IFERROR(VLOOKUP($D16,'START - AWARD DETAILS'!$C$21:$G$40,3,0),"")</f>
        <v>Pakistan</v>
      </c>
      <c r="G16" s="437" t="str">
        <f>IFERROR(VLOOKUP($D16,'START - AWARD DETAILS'!$C$21:$G$40,4,0),"")</f>
        <v>Yes</v>
      </c>
      <c r="H16" s="437" t="str">
        <f>IFERROR(VLOOKUP($D16,'START - AWARD DETAILS'!$C$21:$G$40,5,0),"")</f>
        <v>Lower Middle Income Countries and Territories</v>
      </c>
      <c r="I16" s="438">
        <f>SUMIFS('2. Annual Costs of Staff Posts'!$O$13:$O$311,'2. Annual Costs of Staff Posts'!$I$13:$I$311,"=External Intervention Staff",'2. Annual Costs of Staff Posts'!$D$13:$D$311,'9. External Intervention Costs'!$D16)</f>
        <v>0</v>
      </c>
      <c r="J16" s="438">
        <f>SUMIFS('2. Annual Costs of Staff Posts'!$T$13:$T$311,'2. Annual Costs of Staff Posts'!$I$13:$I$311,"=External Intervention Staff",'2. Annual Costs of Staff Posts'!$D$13:$D$311,'9. External Intervention Costs'!$D16)</f>
        <v>0</v>
      </c>
      <c r="K16" s="438">
        <f>SUMIFS('2. Annual Costs of Staff Posts'!$Y$13:$Y$311,'2. Annual Costs of Staff Posts'!$I$13:$I$311,"=External Intervention Staff",'2. Annual Costs of Staff Posts'!$D$13:$D$311,'9. External Intervention Costs'!$D16)</f>
        <v>0</v>
      </c>
      <c r="L16" s="438">
        <f>SUMIFS('2. Annual Costs of Staff Posts'!$AD$13:$AD$311,'2. Annual Costs of Staff Posts'!$I$13:$I$311,"=External Intervention Staff",'2. Annual Costs of Staff Posts'!$D$13:$D$311,'9. External Intervention Costs'!$D16)</f>
        <v>0</v>
      </c>
      <c r="M16" s="438">
        <f>SUMIFS('2. Annual Costs of Staff Posts'!$AI$13:$AI$311,'2. Annual Costs of Staff Posts'!$I$13:$I$311,"=External Intervention Staff",'2. Annual Costs of Staff Posts'!$D$13:$D$311,'9. External Intervention Costs'!$D16)</f>
        <v>0</v>
      </c>
      <c r="N16" s="436">
        <f t="shared" si="0"/>
        <v>0</v>
      </c>
      <c r="O16" s="64"/>
      <c r="P16" s="64"/>
    </row>
    <row r="17" spans="2:16" ht="15" customHeight="1" outlineLevel="1" x14ac:dyDescent="0.25">
      <c r="B17" s="64"/>
      <c r="C17" s="415">
        <v>4</v>
      </c>
      <c r="D17" s="433" t="str">
        <f>IF('START - AWARD DETAILS'!C24="","", 'START - AWARD DETAILS'!C24)</f>
        <v/>
      </c>
      <c r="E17" s="437" t="str">
        <f>IFERROR(VLOOKUP($D17,'START - AWARD DETAILS'!$C$21:$G$40,2,0),"")</f>
        <v/>
      </c>
      <c r="F17" s="437" t="str">
        <f>IFERROR(VLOOKUP($D17,'START - AWARD DETAILS'!$C$21:$G$40,3,0),"")</f>
        <v/>
      </c>
      <c r="G17" s="437" t="str">
        <f>IFERROR(VLOOKUP($D17,'START - AWARD DETAILS'!$C$21:$G$40,4,0),"")</f>
        <v/>
      </c>
      <c r="H17" s="437" t="str">
        <f>IFERROR(VLOOKUP($D17,'START - AWARD DETAILS'!$C$21:$G$40,5,0),"")</f>
        <v/>
      </c>
      <c r="I17" s="438">
        <f>SUMIFS('2. Annual Costs of Staff Posts'!$O$13:$O$311,'2. Annual Costs of Staff Posts'!$I$13:$I$311,"=External Intervention Staff",'2. Annual Costs of Staff Posts'!$D$13:$D$311,'9. External Intervention Costs'!$D17)</f>
        <v>0</v>
      </c>
      <c r="J17" s="438">
        <f>SUMIFS('2. Annual Costs of Staff Posts'!$T$13:$T$311,'2. Annual Costs of Staff Posts'!$I$13:$I$311,"=External Intervention Staff",'2. Annual Costs of Staff Posts'!$D$13:$D$311,'9. External Intervention Costs'!$D17)</f>
        <v>0</v>
      </c>
      <c r="K17" s="438">
        <f>SUMIFS('2. Annual Costs of Staff Posts'!$Y$13:$Y$311,'2. Annual Costs of Staff Posts'!$I$13:$I$311,"=External Intervention Staff",'2. Annual Costs of Staff Posts'!$D$13:$D$311,'9. External Intervention Costs'!$D17)</f>
        <v>0</v>
      </c>
      <c r="L17" s="438">
        <f>SUMIFS('2. Annual Costs of Staff Posts'!$AD$13:$AD$311,'2. Annual Costs of Staff Posts'!$I$13:$I$311,"=External Intervention Staff",'2. Annual Costs of Staff Posts'!$D$13:$D$311,'9. External Intervention Costs'!$D17)</f>
        <v>0</v>
      </c>
      <c r="M17" s="438">
        <f>SUMIFS('2. Annual Costs of Staff Posts'!$AI$13:$AI$311,'2. Annual Costs of Staff Posts'!$I$13:$I$311,"=External Intervention Staff",'2. Annual Costs of Staff Posts'!$D$13:$D$311,'9. External Intervention Costs'!$D17)</f>
        <v>0</v>
      </c>
      <c r="N17" s="436">
        <f t="shared" si="0"/>
        <v>0</v>
      </c>
      <c r="O17" s="64"/>
      <c r="P17" s="64"/>
    </row>
    <row r="18" spans="2:16" ht="15" customHeight="1" outlineLevel="1" x14ac:dyDescent="0.25">
      <c r="B18" s="64"/>
      <c r="C18" s="415">
        <v>5</v>
      </c>
      <c r="D18" s="433" t="str">
        <f>IF('START - AWARD DETAILS'!C25="","", 'START - AWARD DETAILS'!C25)</f>
        <v>Transcultural Pschyological Organization (TPO)</v>
      </c>
      <c r="E18" s="437" t="str">
        <f>IFERROR(VLOOKUP($D18,'START - AWARD DETAILS'!$C$21:$G$40,2,0),"")</f>
        <v>Community - based organisation (ODA Eligible)</v>
      </c>
      <c r="F18" s="437" t="str">
        <f>IFERROR(VLOOKUP($D18,'START - AWARD DETAILS'!$C$21:$G$40,3,0),"")</f>
        <v>Nepal</v>
      </c>
      <c r="G18" s="437" t="str">
        <f>IFERROR(VLOOKUP($D18,'START - AWARD DETAILS'!$C$21:$G$40,4,0),"")</f>
        <v>Yes</v>
      </c>
      <c r="H18" s="437" t="str">
        <f>IFERROR(VLOOKUP($D18,'START - AWARD DETAILS'!$C$21:$G$40,5,0),"")</f>
        <v>Least Developed Countries</v>
      </c>
      <c r="I18" s="438">
        <f>SUMIFS('2. Annual Costs of Staff Posts'!$O$13:$O$311,'2. Annual Costs of Staff Posts'!$I$13:$I$311,"=External Intervention Staff",'2. Annual Costs of Staff Posts'!$D$13:$D$311,'9. External Intervention Costs'!$D18)</f>
        <v>0</v>
      </c>
      <c r="J18" s="438">
        <f>SUMIFS('2. Annual Costs of Staff Posts'!$T$13:$T$311,'2. Annual Costs of Staff Posts'!$I$13:$I$311,"=External Intervention Staff",'2. Annual Costs of Staff Posts'!$D$13:$D$311,'9. External Intervention Costs'!$D18)</f>
        <v>0</v>
      </c>
      <c r="K18" s="438">
        <f>SUMIFS('2. Annual Costs of Staff Posts'!$Y$13:$Y$311,'2. Annual Costs of Staff Posts'!$I$13:$I$311,"=External Intervention Staff",'2. Annual Costs of Staff Posts'!$D$13:$D$311,'9. External Intervention Costs'!$D18)</f>
        <v>0</v>
      </c>
      <c r="L18" s="438">
        <f>SUMIFS('2. Annual Costs of Staff Posts'!$AD$13:$AD$311,'2. Annual Costs of Staff Posts'!$I$13:$I$311,"=External Intervention Staff",'2. Annual Costs of Staff Posts'!$D$13:$D$311,'9. External Intervention Costs'!$D18)</f>
        <v>0</v>
      </c>
      <c r="M18" s="438">
        <f>SUMIFS('2. Annual Costs of Staff Posts'!$AI$13:$AI$311,'2. Annual Costs of Staff Posts'!$I$13:$I$311,"=External Intervention Staff",'2. Annual Costs of Staff Posts'!$D$13:$D$311,'9. External Intervention Costs'!$D18)</f>
        <v>0</v>
      </c>
      <c r="N18" s="436">
        <f>SUM(I18:M18)</f>
        <v>0</v>
      </c>
      <c r="O18" s="64"/>
      <c r="P18" s="64"/>
    </row>
    <row r="19" spans="2:16" ht="15" customHeight="1" outlineLevel="1" x14ac:dyDescent="0.25">
      <c r="B19" s="64"/>
      <c r="C19" s="415">
        <v>6</v>
      </c>
      <c r="D19" s="433" t="str">
        <f>IF('START - AWARD DETAILS'!C26="","", 'START - AWARD DETAILS'!C26)</f>
        <v>University of Liberal Arts (ULAB)</v>
      </c>
      <c r="E19" s="437" t="str">
        <f>IFERROR(VLOOKUP($D19,'START - AWARD DETAILS'!$C$21:$G$40,2,0),"")</f>
        <v>Charity (ODA Eligible)</v>
      </c>
      <c r="F19" s="437" t="str">
        <f>IFERROR(VLOOKUP($D19,'START - AWARD DETAILS'!$C$21:$G$40,3,0),"")</f>
        <v>Bangladesh</v>
      </c>
      <c r="G19" s="437" t="str">
        <f>IFERROR(VLOOKUP($D19,'START - AWARD DETAILS'!$C$21:$G$40,4,0),"")</f>
        <v>Yes</v>
      </c>
      <c r="H19" s="437" t="str">
        <f>IFERROR(VLOOKUP($D19,'START - AWARD DETAILS'!$C$21:$G$40,5,0),"")</f>
        <v>Least Developed Countries</v>
      </c>
      <c r="I19" s="438">
        <f>SUMIFS('2. Annual Costs of Staff Posts'!$O$13:$O$311,'2. Annual Costs of Staff Posts'!$I$13:$I$311,"=External Intervention Staff",'2. Annual Costs of Staff Posts'!$D$13:$D$311,'9. External Intervention Costs'!$D19)</f>
        <v>0</v>
      </c>
      <c r="J19" s="438">
        <f>SUMIFS('2. Annual Costs of Staff Posts'!$T$13:$T$311,'2. Annual Costs of Staff Posts'!$I$13:$I$311,"=External Intervention Staff",'2. Annual Costs of Staff Posts'!$D$13:$D$311,'9. External Intervention Costs'!$D19)</f>
        <v>0</v>
      </c>
      <c r="K19" s="438">
        <f>SUMIFS('2. Annual Costs of Staff Posts'!$Y$13:$Y$311,'2. Annual Costs of Staff Posts'!$I$13:$I$311,"=External Intervention Staff",'2. Annual Costs of Staff Posts'!$D$13:$D$311,'9. External Intervention Costs'!$D19)</f>
        <v>0</v>
      </c>
      <c r="L19" s="438">
        <f>SUMIFS('2. Annual Costs of Staff Posts'!$AD$13:$AD$311,'2. Annual Costs of Staff Posts'!$I$13:$I$311,"=External Intervention Staff",'2. Annual Costs of Staff Posts'!$D$13:$D$311,'9. External Intervention Costs'!$D19)</f>
        <v>0</v>
      </c>
      <c r="M19" s="438">
        <f>SUMIFS('2. Annual Costs of Staff Posts'!$AI$13:$AI$311,'2. Annual Costs of Staff Posts'!$I$13:$I$311,"=External Intervention Staff",'2. Annual Costs of Staff Posts'!$D$13:$D$311,'9. External Intervention Costs'!$D19)</f>
        <v>0</v>
      </c>
      <c r="N19" s="436">
        <f t="shared" si="0"/>
        <v>0</v>
      </c>
      <c r="O19" s="64"/>
      <c r="P19" s="64"/>
    </row>
    <row r="20" spans="2:16" ht="15" customHeight="1" outlineLevel="1" x14ac:dyDescent="0.25">
      <c r="B20" s="64"/>
      <c r="C20" s="415">
        <v>7</v>
      </c>
      <c r="D20" s="433" t="str">
        <f>IF('START - AWARD DETAILS'!C27="","", 'START - AWARD DETAILS'!C27)</f>
        <v>Institute of Reseach and Development (IRD)</v>
      </c>
      <c r="E20" s="437" t="str">
        <f>IFERROR(VLOOKUP($D20,'START - AWARD DETAILS'!$C$21:$G$40,2,0),"")</f>
        <v>Research institute (ODA Eligible)</v>
      </c>
      <c r="F20" s="437" t="str">
        <f>IFERROR(VLOOKUP($D20,'START - AWARD DETAILS'!$C$21:$G$40,3,0),"")</f>
        <v>Sri Lanka</v>
      </c>
      <c r="G20" s="437" t="str">
        <f>IFERROR(VLOOKUP($D20,'START - AWARD DETAILS'!$C$21:$G$40,4,0),"")</f>
        <v>Yes</v>
      </c>
      <c r="H20" s="437" t="str">
        <f>IFERROR(VLOOKUP($D20,'START - AWARD DETAILS'!$C$21:$G$40,5,0),"")</f>
        <v>Lower Middle Income Countries and Territories</v>
      </c>
      <c r="I20" s="438">
        <f>SUMIFS('2. Annual Costs of Staff Posts'!$O$13:$O$311,'2. Annual Costs of Staff Posts'!$I$13:$I$311,"=External Intervention Staff",'2. Annual Costs of Staff Posts'!$D$13:$D$311,'9. External Intervention Costs'!$D20)</f>
        <v>0</v>
      </c>
      <c r="J20" s="438">
        <f>SUMIFS('2. Annual Costs of Staff Posts'!$T$13:$T$311,'2. Annual Costs of Staff Posts'!$I$13:$I$311,"=External Intervention Staff",'2. Annual Costs of Staff Posts'!$D$13:$D$311,'9. External Intervention Costs'!$D20)</f>
        <v>0</v>
      </c>
      <c r="K20" s="438">
        <f>SUMIFS('2. Annual Costs of Staff Posts'!$Y$13:$Y$311,'2. Annual Costs of Staff Posts'!$I$13:$I$311,"=External Intervention Staff",'2. Annual Costs of Staff Posts'!$D$13:$D$311,'9. External Intervention Costs'!$D20)</f>
        <v>0</v>
      </c>
      <c r="L20" s="438">
        <f>SUMIFS('2. Annual Costs of Staff Posts'!$AD$13:$AD$311,'2. Annual Costs of Staff Posts'!$I$13:$I$311,"=External Intervention Staff",'2. Annual Costs of Staff Posts'!$D$13:$D$311,'9. External Intervention Costs'!$D20)</f>
        <v>0</v>
      </c>
      <c r="M20" s="438">
        <f>SUMIFS('2. Annual Costs of Staff Posts'!$AI$13:$AI$311,'2. Annual Costs of Staff Posts'!$I$13:$I$311,"=External Intervention Staff",'2. Annual Costs of Staff Posts'!$D$13:$D$311,'9. External Intervention Costs'!$D20)</f>
        <v>0</v>
      </c>
      <c r="N20" s="436">
        <f t="shared" si="0"/>
        <v>0</v>
      </c>
      <c r="O20" s="64"/>
      <c r="P20" s="64"/>
    </row>
    <row r="21" spans="2:16" outlineLevel="1" x14ac:dyDescent="0.25">
      <c r="B21" s="64"/>
      <c r="C21" s="415">
        <v>8</v>
      </c>
      <c r="D21" s="433" t="str">
        <f>IF('START - AWARD DETAILS'!C28="","", 'START - AWARD DETAILS'!C28)</f>
        <v/>
      </c>
      <c r="E21" s="437" t="str">
        <f>IFERROR(VLOOKUP($D21,'START - AWARD DETAILS'!$C$21:$G$40,2,0),"")</f>
        <v/>
      </c>
      <c r="F21" s="437" t="str">
        <f>IFERROR(VLOOKUP($D21,'START - AWARD DETAILS'!$C$21:$G$40,3,0),"")</f>
        <v/>
      </c>
      <c r="G21" s="437" t="str">
        <f>IFERROR(VLOOKUP($D21,'START - AWARD DETAILS'!$C$21:$G$40,4,0),"")</f>
        <v/>
      </c>
      <c r="H21" s="437" t="str">
        <f>IFERROR(VLOOKUP($D21,'START - AWARD DETAILS'!$C$21:$G$40,5,0),"")</f>
        <v/>
      </c>
      <c r="I21" s="438">
        <f>SUMIFS('2. Annual Costs of Staff Posts'!$O$13:$O$311,'2. Annual Costs of Staff Posts'!$I$13:$I$311,"=External Intervention Staff",'2. Annual Costs of Staff Posts'!$D$13:$D$311,'9. External Intervention Costs'!$D21)</f>
        <v>0</v>
      </c>
      <c r="J21" s="438">
        <f>SUMIFS('2. Annual Costs of Staff Posts'!$T$13:$T$311,'2. Annual Costs of Staff Posts'!$I$13:$I$311,"=External Intervention Staff",'2. Annual Costs of Staff Posts'!$D$13:$D$311,'9. External Intervention Costs'!$D21)</f>
        <v>0</v>
      </c>
      <c r="K21" s="438">
        <f>SUMIFS('2. Annual Costs of Staff Posts'!$Y$13:$Y$311,'2. Annual Costs of Staff Posts'!$I$13:$I$311,"=External Intervention Staff",'2. Annual Costs of Staff Posts'!$D$13:$D$311,'9. External Intervention Costs'!$D21)</f>
        <v>0</v>
      </c>
      <c r="L21" s="438">
        <f>SUMIFS('2. Annual Costs of Staff Posts'!$AD$13:$AD$311,'2. Annual Costs of Staff Posts'!$I$13:$I$311,"=External Intervention Staff",'2. Annual Costs of Staff Posts'!$D$13:$D$311,'9. External Intervention Costs'!$D21)</f>
        <v>0</v>
      </c>
      <c r="M21" s="438">
        <f>SUMIFS('2. Annual Costs of Staff Posts'!$AI$13:$AI$311,'2. Annual Costs of Staff Posts'!$I$13:$I$311,"=External Intervention Staff",'2. Annual Costs of Staff Posts'!$D$13:$D$311,'9. External Intervention Costs'!$D21)</f>
        <v>0</v>
      </c>
      <c r="N21" s="436">
        <f t="shared" si="0"/>
        <v>0</v>
      </c>
      <c r="O21" s="64"/>
      <c r="P21" s="64"/>
    </row>
    <row r="22" spans="2:16" outlineLevel="1" x14ac:dyDescent="0.25">
      <c r="B22" s="64"/>
      <c r="C22" s="415">
        <v>9</v>
      </c>
      <c r="D22" s="433" t="str">
        <f>IF('START - AWARD DETAILS'!C29="","", 'START - AWARD DETAILS'!C29)</f>
        <v/>
      </c>
      <c r="E22" s="437" t="str">
        <f>IFERROR(VLOOKUP($D22,'START - AWARD DETAILS'!$C$21:$G$40,2,0),"")</f>
        <v/>
      </c>
      <c r="F22" s="437" t="str">
        <f>IFERROR(VLOOKUP($D22,'START - AWARD DETAILS'!$C$21:$G$40,3,0),"")</f>
        <v/>
      </c>
      <c r="G22" s="437" t="str">
        <f>IFERROR(VLOOKUP($D22,'START - AWARD DETAILS'!$C$21:$G$40,4,0),"")</f>
        <v/>
      </c>
      <c r="H22" s="437" t="str">
        <f>IFERROR(VLOOKUP($D22,'START - AWARD DETAILS'!$C$21:$G$40,5,0),"")</f>
        <v/>
      </c>
      <c r="I22" s="438">
        <f>SUMIFS('2. Annual Costs of Staff Posts'!$O$13:$O$311,'2. Annual Costs of Staff Posts'!$I$13:$I$311,"=External Intervention Staff",'2. Annual Costs of Staff Posts'!$D$13:$D$311,'9. External Intervention Costs'!$D22)</f>
        <v>0</v>
      </c>
      <c r="J22" s="438">
        <f>SUMIFS('2. Annual Costs of Staff Posts'!$T$13:$T$311,'2. Annual Costs of Staff Posts'!$I$13:$I$311,"=External Intervention Staff",'2. Annual Costs of Staff Posts'!$D$13:$D$311,'9. External Intervention Costs'!$D22)</f>
        <v>0</v>
      </c>
      <c r="K22" s="438">
        <f>SUMIFS('2. Annual Costs of Staff Posts'!$Y$13:$Y$311,'2. Annual Costs of Staff Posts'!$I$13:$I$311,"=External Intervention Staff",'2. Annual Costs of Staff Posts'!$D$13:$D$311,'9. External Intervention Costs'!$D22)</f>
        <v>0</v>
      </c>
      <c r="L22" s="438">
        <f>SUMIFS('2. Annual Costs of Staff Posts'!$AD$13:$AD$311,'2. Annual Costs of Staff Posts'!$I$13:$I$311,"=External Intervention Staff",'2. Annual Costs of Staff Posts'!$D$13:$D$311,'9. External Intervention Costs'!$D22)</f>
        <v>0</v>
      </c>
      <c r="M22" s="438">
        <f>SUMIFS('2. Annual Costs of Staff Posts'!$AI$13:$AI$311,'2. Annual Costs of Staff Posts'!$I$13:$I$311,"=External Intervention Staff",'2. Annual Costs of Staff Posts'!$D$13:$D$311,'9. External Intervention Costs'!$D22)</f>
        <v>0</v>
      </c>
      <c r="N22" s="436">
        <f t="shared" si="0"/>
        <v>0</v>
      </c>
      <c r="O22" s="64"/>
      <c r="P22" s="64"/>
    </row>
    <row r="23" spans="2:16" outlineLevel="1" x14ac:dyDescent="0.25">
      <c r="B23" s="64"/>
      <c r="C23" s="415">
        <v>10</v>
      </c>
      <c r="D23" s="433" t="str">
        <f>IF('START - AWARD DETAILS'!C30="","", 'START - AWARD DETAILS'!C30)</f>
        <v/>
      </c>
      <c r="E23" s="437" t="str">
        <f>IFERROR(VLOOKUP($D23,'START - AWARD DETAILS'!$C$21:$G$40,2,0),"")</f>
        <v/>
      </c>
      <c r="F23" s="437" t="str">
        <f>IFERROR(VLOOKUP($D23,'START - AWARD DETAILS'!$C$21:$G$40,3,0),"")</f>
        <v/>
      </c>
      <c r="G23" s="437" t="str">
        <f>IFERROR(VLOOKUP($D23,'START - AWARD DETAILS'!$C$21:$G$40,4,0),"")</f>
        <v/>
      </c>
      <c r="H23" s="437" t="str">
        <f>IFERROR(VLOOKUP($D23,'START - AWARD DETAILS'!$C$21:$G$40,5,0),"")</f>
        <v/>
      </c>
      <c r="I23" s="438">
        <f>SUMIFS('2. Annual Costs of Staff Posts'!$O$13:$O$311,'2. Annual Costs of Staff Posts'!$I$13:$I$311,"=External Intervention Staff",'2. Annual Costs of Staff Posts'!$D$13:$D$311,'9. External Intervention Costs'!$D23)</f>
        <v>0</v>
      </c>
      <c r="J23" s="438">
        <f>SUMIFS('2. Annual Costs of Staff Posts'!$T$13:$T$311,'2. Annual Costs of Staff Posts'!$I$13:$I$311,"=External Intervention Staff",'2. Annual Costs of Staff Posts'!$D$13:$D$311,'9. External Intervention Costs'!$D23)</f>
        <v>0</v>
      </c>
      <c r="K23" s="438">
        <f>SUMIFS('2. Annual Costs of Staff Posts'!$Y$13:$Y$311,'2. Annual Costs of Staff Posts'!$I$13:$I$311,"=External Intervention Staff",'2. Annual Costs of Staff Posts'!$D$13:$D$311,'9. External Intervention Costs'!$D23)</f>
        <v>0</v>
      </c>
      <c r="L23" s="438">
        <f>SUMIFS('2. Annual Costs of Staff Posts'!$AD$13:$AD$311,'2. Annual Costs of Staff Posts'!$I$13:$I$311,"=External Intervention Staff",'2. Annual Costs of Staff Posts'!$D$13:$D$311,'9. External Intervention Costs'!$D23)</f>
        <v>0</v>
      </c>
      <c r="M23" s="438">
        <f>SUMIFS('2. Annual Costs of Staff Posts'!$AI$13:$AI$311,'2. Annual Costs of Staff Posts'!$I$13:$I$311,"=External Intervention Staff",'2. Annual Costs of Staff Posts'!$D$13:$D$311,'9. External Intervention Costs'!$D23)</f>
        <v>0</v>
      </c>
      <c r="N23" s="436">
        <f t="shared" si="0"/>
        <v>0</v>
      </c>
      <c r="O23" s="64"/>
      <c r="P23" s="64"/>
    </row>
    <row r="24" spans="2:16" outlineLevel="1" x14ac:dyDescent="0.25">
      <c r="B24" s="64"/>
      <c r="C24" s="415">
        <v>11</v>
      </c>
      <c r="D24" s="433" t="str">
        <f>IF('START - AWARD DETAILS'!C31="","", 'START - AWARD DETAILS'!C31)</f>
        <v/>
      </c>
      <c r="E24" s="437" t="str">
        <f>IFERROR(VLOOKUP($D24,'START - AWARD DETAILS'!$C$21:$G$40,2,0),"")</f>
        <v/>
      </c>
      <c r="F24" s="437" t="str">
        <f>IFERROR(VLOOKUP($D24,'START - AWARD DETAILS'!$C$21:$G$40,3,0),"")</f>
        <v/>
      </c>
      <c r="G24" s="437" t="str">
        <f>IFERROR(VLOOKUP($D24,'START - AWARD DETAILS'!$C$21:$G$40,4,0),"")</f>
        <v/>
      </c>
      <c r="H24" s="437" t="str">
        <f>IFERROR(VLOOKUP($D24,'START - AWARD DETAILS'!$C$21:$G$40,5,0),"")</f>
        <v/>
      </c>
      <c r="I24" s="438">
        <f>SUMIFS('2. Annual Costs of Staff Posts'!$O$13:$O$311,'2. Annual Costs of Staff Posts'!$I$13:$I$311,"=External Intervention Staff",'2. Annual Costs of Staff Posts'!$D$13:$D$311,'9. External Intervention Costs'!$D24)</f>
        <v>0</v>
      </c>
      <c r="J24" s="438">
        <f>SUMIFS('2. Annual Costs of Staff Posts'!$T$13:$T$311,'2. Annual Costs of Staff Posts'!$I$13:$I$311,"=External Intervention Staff",'2. Annual Costs of Staff Posts'!$D$13:$D$311,'9. External Intervention Costs'!$D24)</f>
        <v>0</v>
      </c>
      <c r="K24" s="438">
        <f>SUMIFS('2. Annual Costs of Staff Posts'!$Y$13:$Y$311,'2. Annual Costs of Staff Posts'!$I$13:$I$311,"=External Intervention Staff",'2. Annual Costs of Staff Posts'!$D$13:$D$311,'9. External Intervention Costs'!$D24)</f>
        <v>0</v>
      </c>
      <c r="L24" s="438">
        <f>SUMIFS('2. Annual Costs of Staff Posts'!$AD$13:$AD$311,'2. Annual Costs of Staff Posts'!$I$13:$I$311,"=External Intervention Staff",'2. Annual Costs of Staff Posts'!$D$13:$D$311,'9. External Intervention Costs'!$D24)</f>
        <v>0</v>
      </c>
      <c r="M24" s="438">
        <f>SUMIFS('2. Annual Costs of Staff Posts'!$AI$13:$AI$311,'2. Annual Costs of Staff Posts'!$I$13:$I$311,"=External Intervention Staff",'2. Annual Costs of Staff Posts'!$D$13:$D$311,'9. External Intervention Costs'!$D24)</f>
        <v>0</v>
      </c>
      <c r="N24" s="436">
        <f t="shared" si="0"/>
        <v>0</v>
      </c>
      <c r="O24" s="64"/>
      <c r="P24" s="64"/>
    </row>
    <row r="25" spans="2:16" outlineLevel="1" x14ac:dyDescent="0.25">
      <c r="B25" s="64"/>
      <c r="C25" s="415">
        <v>12</v>
      </c>
      <c r="D25" s="433" t="str">
        <f>IF('START - AWARD DETAILS'!C32="","", 'START - AWARD DETAILS'!C32)</f>
        <v/>
      </c>
      <c r="E25" s="437" t="str">
        <f>IFERROR(VLOOKUP($D25,'START - AWARD DETAILS'!$C$21:$G$40,2,0),"")</f>
        <v/>
      </c>
      <c r="F25" s="437" t="str">
        <f>IFERROR(VLOOKUP($D25,'START - AWARD DETAILS'!$C$21:$G$40,3,0),"")</f>
        <v/>
      </c>
      <c r="G25" s="437" t="str">
        <f>IFERROR(VLOOKUP($D25,'START - AWARD DETAILS'!$C$21:$G$40,4,0),"")</f>
        <v/>
      </c>
      <c r="H25" s="437" t="str">
        <f>IFERROR(VLOOKUP($D25,'START - AWARD DETAILS'!$C$21:$G$40,5,0),"")</f>
        <v/>
      </c>
      <c r="I25" s="438">
        <f>SUMIFS('2. Annual Costs of Staff Posts'!$O$13:$O$311,'2. Annual Costs of Staff Posts'!$I$13:$I$311,"=External Intervention Staff",'2. Annual Costs of Staff Posts'!$D$13:$D$311,'9. External Intervention Costs'!$D25)</f>
        <v>0</v>
      </c>
      <c r="J25" s="438">
        <f>SUMIFS('2. Annual Costs of Staff Posts'!$T$13:$T$311,'2. Annual Costs of Staff Posts'!$I$13:$I$311,"=External Intervention Staff",'2. Annual Costs of Staff Posts'!$D$13:$D$311,'9. External Intervention Costs'!$D25)</f>
        <v>0</v>
      </c>
      <c r="K25" s="438">
        <f>SUMIFS('2. Annual Costs of Staff Posts'!$Y$13:$Y$311,'2. Annual Costs of Staff Posts'!$I$13:$I$311,"=External Intervention Staff",'2. Annual Costs of Staff Posts'!$D$13:$D$311,'9. External Intervention Costs'!$D25)</f>
        <v>0</v>
      </c>
      <c r="L25" s="438">
        <f>SUMIFS('2. Annual Costs of Staff Posts'!$AD$13:$AD$311,'2. Annual Costs of Staff Posts'!$I$13:$I$311,"=External Intervention Staff",'2. Annual Costs of Staff Posts'!$D$13:$D$311,'9. External Intervention Costs'!$D25)</f>
        <v>0</v>
      </c>
      <c r="M25" s="438">
        <f>SUMIFS('2. Annual Costs of Staff Posts'!$AI$13:$AI$311,'2. Annual Costs of Staff Posts'!$I$13:$I$311,"=External Intervention Staff",'2. Annual Costs of Staff Posts'!$D$13:$D$311,'9. External Intervention Costs'!$D25)</f>
        <v>0</v>
      </c>
      <c r="N25" s="436">
        <f t="shared" si="0"/>
        <v>0</v>
      </c>
      <c r="O25" s="64"/>
      <c r="P25" s="64"/>
    </row>
    <row r="26" spans="2:16" outlineLevel="1" x14ac:dyDescent="0.25">
      <c r="B26" s="64"/>
      <c r="C26" s="415">
        <v>13</v>
      </c>
      <c r="D26" s="433" t="str">
        <f>IF('START - AWARD DETAILS'!C33="","", 'START - AWARD DETAILS'!C33)</f>
        <v/>
      </c>
      <c r="E26" s="437" t="str">
        <f>IFERROR(VLOOKUP($D26,'START - AWARD DETAILS'!$C$21:$G$40,2,0),"")</f>
        <v/>
      </c>
      <c r="F26" s="437" t="str">
        <f>IFERROR(VLOOKUP($D26,'START - AWARD DETAILS'!$C$21:$G$40,3,0),"")</f>
        <v/>
      </c>
      <c r="G26" s="437" t="str">
        <f>IFERROR(VLOOKUP($D26,'START - AWARD DETAILS'!$C$21:$G$40,4,0),"")</f>
        <v/>
      </c>
      <c r="H26" s="437" t="str">
        <f>IFERROR(VLOOKUP($D26,'START - AWARD DETAILS'!$C$21:$G$40,5,0),"")</f>
        <v/>
      </c>
      <c r="I26" s="438">
        <f>SUMIFS('2. Annual Costs of Staff Posts'!$O$13:$O$311,'2. Annual Costs of Staff Posts'!$I$13:$I$311,"=External Intervention Staff",'2. Annual Costs of Staff Posts'!$D$13:$D$311,'9. External Intervention Costs'!$D26)</f>
        <v>0</v>
      </c>
      <c r="J26" s="438">
        <f>SUMIFS('2. Annual Costs of Staff Posts'!$T$13:$T$311,'2. Annual Costs of Staff Posts'!$I$13:$I$311,"=External Intervention Staff",'2. Annual Costs of Staff Posts'!$D$13:$D$311,'9. External Intervention Costs'!$D26)</f>
        <v>0</v>
      </c>
      <c r="K26" s="438">
        <f>SUMIFS('2. Annual Costs of Staff Posts'!$Y$13:$Y$311,'2. Annual Costs of Staff Posts'!$I$13:$I$311,"=External Intervention Staff",'2. Annual Costs of Staff Posts'!$D$13:$D$311,'9. External Intervention Costs'!$D26)</f>
        <v>0</v>
      </c>
      <c r="L26" s="438">
        <f>SUMIFS('2. Annual Costs of Staff Posts'!$AD$13:$AD$311,'2. Annual Costs of Staff Posts'!$I$13:$I$311,"=External Intervention Staff",'2. Annual Costs of Staff Posts'!$D$13:$D$311,'9. External Intervention Costs'!$D26)</f>
        <v>0</v>
      </c>
      <c r="M26" s="438">
        <f>SUMIFS('2. Annual Costs of Staff Posts'!$AI$13:$AI$311,'2. Annual Costs of Staff Posts'!$I$13:$I$311,"=External Intervention Staff",'2. Annual Costs of Staff Posts'!$D$13:$D$311,'9. External Intervention Costs'!$D26)</f>
        <v>0</v>
      </c>
      <c r="N26" s="436">
        <f t="shared" si="0"/>
        <v>0</v>
      </c>
      <c r="O26" s="64"/>
      <c r="P26" s="64"/>
    </row>
    <row r="27" spans="2:16" outlineLevel="1" x14ac:dyDescent="0.25">
      <c r="B27" s="64"/>
      <c r="C27" s="415">
        <v>14</v>
      </c>
      <c r="D27" s="433" t="str">
        <f>IF('START - AWARD DETAILS'!C34="","", 'START - AWARD DETAILS'!C34)</f>
        <v/>
      </c>
      <c r="E27" s="437" t="str">
        <f>IFERROR(VLOOKUP($D27,'START - AWARD DETAILS'!$C$21:$G$40,2,0),"")</f>
        <v/>
      </c>
      <c r="F27" s="437" t="str">
        <f>IFERROR(VLOOKUP($D27,'START - AWARD DETAILS'!$C$21:$G$40,3,0),"")</f>
        <v/>
      </c>
      <c r="G27" s="437" t="str">
        <f>IFERROR(VLOOKUP($D27,'START - AWARD DETAILS'!$C$21:$G$40,4,0),"")</f>
        <v/>
      </c>
      <c r="H27" s="437" t="str">
        <f>IFERROR(VLOOKUP($D27,'START - AWARD DETAILS'!$C$21:$G$40,5,0),"")</f>
        <v/>
      </c>
      <c r="I27" s="438">
        <f>SUMIFS('2. Annual Costs of Staff Posts'!$O$13:$O$311,'2. Annual Costs of Staff Posts'!$I$13:$I$311,"=External Intervention Staff",'2. Annual Costs of Staff Posts'!$D$13:$D$311,'9. External Intervention Costs'!$D27)</f>
        <v>0</v>
      </c>
      <c r="J27" s="438">
        <f>SUMIFS('2. Annual Costs of Staff Posts'!$T$13:$T$311,'2. Annual Costs of Staff Posts'!$I$13:$I$311,"=External Intervention Staff",'2. Annual Costs of Staff Posts'!$D$13:$D$311,'9. External Intervention Costs'!$D27)</f>
        <v>0</v>
      </c>
      <c r="K27" s="438">
        <f>SUMIFS('2. Annual Costs of Staff Posts'!$Y$13:$Y$311,'2. Annual Costs of Staff Posts'!$I$13:$I$311,"=External Intervention Staff",'2. Annual Costs of Staff Posts'!$D$13:$D$311,'9. External Intervention Costs'!$D27)</f>
        <v>0</v>
      </c>
      <c r="L27" s="438">
        <f>SUMIFS('2. Annual Costs of Staff Posts'!$AD$13:$AD$311,'2. Annual Costs of Staff Posts'!$I$13:$I$311,"=External Intervention Staff",'2. Annual Costs of Staff Posts'!$D$13:$D$311,'9. External Intervention Costs'!$D27)</f>
        <v>0</v>
      </c>
      <c r="M27" s="438">
        <f>SUMIFS('2. Annual Costs of Staff Posts'!$AI$13:$AI$311,'2. Annual Costs of Staff Posts'!$I$13:$I$311,"=External Intervention Staff",'2. Annual Costs of Staff Posts'!$D$13:$D$311,'9. External Intervention Costs'!$D27)</f>
        <v>0</v>
      </c>
      <c r="N27" s="436">
        <f t="shared" si="0"/>
        <v>0</v>
      </c>
      <c r="O27" s="64"/>
      <c r="P27" s="64"/>
    </row>
    <row r="28" spans="2:16" outlineLevel="1" x14ac:dyDescent="0.25">
      <c r="B28" s="64"/>
      <c r="C28" s="415">
        <v>15</v>
      </c>
      <c r="D28" s="433" t="str">
        <f>IF('START - AWARD DETAILS'!C35="","", 'START - AWARD DETAILS'!C35)</f>
        <v/>
      </c>
      <c r="E28" s="437" t="str">
        <f>IFERROR(VLOOKUP($D28,'START - AWARD DETAILS'!$C$21:$G$40,2,0),"")</f>
        <v/>
      </c>
      <c r="F28" s="437" t="str">
        <f>IFERROR(VLOOKUP($D28,'START - AWARD DETAILS'!$C$21:$G$40,3,0),"")</f>
        <v/>
      </c>
      <c r="G28" s="437" t="str">
        <f>IFERROR(VLOOKUP($D28,'START - AWARD DETAILS'!$C$21:$G$40,4,0),"")</f>
        <v/>
      </c>
      <c r="H28" s="437" t="str">
        <f>IFERROR(VLOOKUP($D28,'START - AWARD DETAILS'!$C$21:$G$40,5,0),"")</f>
        <v/>
      </c>
      <c r="I28" s="438">
        <f>SUMIFS('2. Annual Costs of Staff Posts'!$O$13:$O$311,'2. Annual Costs of Staff Posts'!$I$13:$I$311,"=External Intervention Staff",'2. Annual Costs of Staff Posts'!$D$13:$D$311,'9. External Intervention Costs'!$D28)</f>
        <v>0</v>
      </c>
      <c r="J28" s="438">
        <f>SUMIFS('2. Annual Costs of Staff Posts'!$T$13:$T$311,'2. Annual Costs of Staff Posts'!$I$13:$I$311,"=External Intervention Staff",'2. Annual Costs of Staff Posts'!$D$13:$D$311,'9. External Intervention Costs'!$D28)</f>
        <v>0</v>
      </c>
      <c r="K28" s="438">
        <f>SUMIFS('2. Annual Costs of Staff Posts'!$Y$13:$Y$311,'2. Annual Costs of Staff Posts'!$I$13:$I$311,"=External Intervention Staff",'2. Annual Costs of Staff Posts'!$D$13:$D$311,'9. External Intervention Costs'!$D28)</f>
        <v>0</v>
      </c>
      <c r="L28" s="438">
        <f>SUMIFS('2. Annual Costs of Staff Posts'!$AD$13:$AD$311,'2. Annual Costs of Staff Posts'!$I$13:$I$311,"=External Intervention Staff",'2. Annual Costs of Staff Posts'!$D$13:$D$311,'9. External Intervention Costs'!$D28)</f>
        <v>0</v>
      </c>
      <c r="M28" s="438">
        <f>SUMIFS('2. Annual Costs of Staff Posts'!$AI$13:$AI$311,'2. Annual Costs of Staff Posts'!$I$13:$I$311,"=External Intervention Staff",'2. Annual Costs of Staff Posts'!$D$13:$D$311,'9. External Intervention Costs'!$D28)</f>
        <v>0</v>
      </c>
      <c r="N28" s="436">
        <f t="shared" si="0"/>
        <v>0</v>
      </c>
      <c r="O28" s="64"/>
      <c r="P28" s="64"/>
    </row>
    <row r="29" spans="2:16" outlineLevel="1" x14ac:dyDescent="0.25">
      <c r="B29" s="64"/>
      <c r="C29" s="415">
        <v>16</v>
      </c>
      <c r="D29" s="433" t="str">
        <f>IF('START - AWARD DETAILS'!C36="","", 'START - AWARD DETAILS'!C36)</f>
        <v/>
      </c>
      <c r="E29" s="437" t="str">
        <f>IFERROR(VLOOKUP($D29,'START - AWARD DETAILS'!$C$21:$G$40,2,0),"")</f>
        <v/>
      </c>
      <c r="F29" s="437" t="str">
        <f>IFERROR(VLOOKUP($D29,'START - AWARD DETAILS'!$C$21:$G$40,3,0),"")</f>
        <v/>
      </c>
      <c r="G29" s="437" t="str">
        <f>IFERROR(VLOOKUP($D29,'START - AWARD DETAILS'!$C$21:$G$40,4,0),"")</f>
        <v/>
      </c>
      <c r="H29" s="437" t="str">
        <f>IFERROR(VLOOKUP($D29,'START - AWARD DETAILS'!$C$21:$G$40,5,0),"")</f>
        <v/>
      </c>
      <c r="I29" s="438">
        <f>SUMIFS('2. Annual Costs of Staff Posts'!$O$13:$O$311,'2. Annual Costs of Staff Posts'!$I$13:$I$311,"=External Intervention Staff",'2. Annual Costs of Staff Posts'!$D$13:$D$311,'9. External Intervention Costs'!$D29)</f>
        <v>0</v>
      </c>
      <c r="J29" s="438">
        <f>SUMIFS('2. Annual Costs of Staff Posts'!$T$13:$T$311,'2. Annual Costs of Staff Posts'!$I$13:$I$311,"=External Intervention Staff",'2. Annual Costs of Staff Posts'!$D$13:$D$311,'9. External Intervention Costs'!$D29)</f>
        <v>0</v>
      </c>
      <c r="K29" s="438">
        <f>SUMIFS('2. Annual Costs of Staff Posts'!$Y$13:$Y$311,'2. Annual Costs of Staff Posts'!$I$13:$I$311,"=External Intervention Staff",'2. Annual Costs of Staff Posts'!$D$13:$D$311,'9. External Intervention Costs'!$D29)</f>
        <v>0</v>
      </c>
      <c r="L29" s="438">
        <f>SUMIFS('2. Annual Costs of Staff Posts'!$AD$13:$AD$311,'2. Annual Costs of Staff Posts'!$I$13:$I$311,"=External Intervention Staff",'2. Annual Costs of Staff Posts'!$D$13:$D$311,'9. External Intervention Costs'!$D29)</f>
        <v>0</v>
      </c>
      <c r="M29" s="438">
        <f>SUMIFS('2. Annual Costs of Staff Posts'!$AI$13:$AI$311,'2. Annual Costs of Staff Posts'!$I$13:$I$311,"=External Intervention Staff",'2. Annual Costs of Staff Posts'!$D$13:$D$311,'9. External Intervention Costs'!$D29)</f>
        <v>0</v>
      </c>
      <c r="N29" s="436">
        <f t="shared" si="0"/>
        <v>0</v>
      </c>
      <c r="O29" s="64"/>
      <c r="P29" s="64"/>
    </row>
    <row r="30" spans="2:16" outlineLevel="1" x14ac:dyDescent="0.25">
      <c r="B30" s="64"/>
      <c r="C30" s="415">
        <v>17</v>
      </c>
      <c r="D30" s="433" t="str">
        <f>IF('START - AWARD DETAILS'!C37="","", 'START - AWARD DETAILS'!C37)</f>
        <v/>
      </c>
      <c r="E30" s="437" t="str">
        <f>IFERROR(VLOOKUP($D30,'START - AWARD DETAILS'!$C$21:$G$40,2,0),"")</f>
        <v/>
      </c>
      <c r="F30" s="437" t="str">
        <f>IFERROR(VLOOKUP($D30,'START - AWARD DETAILS'!$C$21:$G$40,3,0),"")</f>
        <v/>
      </c>
      <c r="G30" s="437" t="str">
        <f>IFERROR(VLOOKUP($D30,'START - AWARD DETAILS'!$C$21:$G$40,4,0),"")</f>
        <v/>
      </c>
      <c r="H30" s="437" t="str">
        <f>IFERROR(VLOOKUP($D30,'START - AWARD DETAILS'!$C$21:$G$40,5,0),"")</f>
        <v/>
      </c>
      <c r="I30" s="438">
        <f>SUMIFS('2. Annual Costs of Staff Posts'!$O$13:$O$311,'2. Annual Costs of Staff Posts'!$I$13:$I$311,"=External Intervention Staff",'2. Annual Costs of Staff Posts'!$D$13:$D$311,'9. External Intervention Costs'!$D30)</f>
        <v>0</v>
      </c>
      <c r="J30" s="438">
        <f>SUMIFS('2. Annual Costs of Staff Posts'!$T$13:$T$311,'2. Annual Costs of Staff Posts'!$I$13:$I$311,"=External Intervention Staff",'2. Annual Costs of Staff Posts'!$D$13:$D$311,'9. External Intervention Costs'!$D30)</f>
        <v>0</v>
      </c>
      <c r="K30" s="438">
        <f>SUMIFS('2. Annual Costs of Staff Posts'!$Y$13:$Y$311,'2. Annual Costs of Staff Posts'!$I$13:$I$311,"=External Intervention Staff",'2. Annual Costs of Staff Posts'!$D$13:$D$311,'9. External Intervention Costs'!$D30)</f>
        <v>0</v>
      </c>
      <c r="L30" s="438">
        <f>SUMIFS('2. Annual Costs of Staff Posts'!$AD$13:$AD$311,'2. Annual Costs of Staff Posts'!$I$13:$I$311,"=External Intervention Staff",'2. Annual Costs of Staff Posts'!$D$13:$D$311,'9. External Intervention Costs'!$D30)</f>
        <v>0</v>
      </c>
      <c r="M30" s="438">
        <f>SUMIFS('2. Annual Costs of Staff Posts'!$AI$13:$AI$311,'2. Annual Costs of Staff Posts'!$I$13:$I$311,"=External Intervention Staff",'2. Annual Costs of Staff Posts'!$D$13:$D$311,'9. External Intervention Costs'!$D30)</f>
        <v>0</v>
      </c>
      <c r="N30" s="436">
        <f t="shared" si="0"/>
        <v>0</v>
      </c>
      <c r="O30" s="64"/>
      <c r="P30" s="64"/>
    </row>
    <row r="31" spans="2:16" ht="15.75" outlineLevel="1" thickBot="1" x14ac:dyDescent="0.3">
      <c r="B31" s="64"/>
      <c r="C31" s="415">
        <v>18</v>
      </c>
      <c r="D31" s="531" t="str">
        <f>IF('START - AWARD DETAILS'!C38="","", 'START - AWARD DETAILS'!C38)</f>
        <v/>
      </c>
      <c r="E31" s="439" t="str">
        <f>IFERROR(VLOOKUP($D31,'START - AWARD DETAILS'!$C$21:$G$40,2,0),"")</f>
        <v/>
      </c>
      <c r="F31" s="439" t="str">
        <f>IFERROR(VLOOKUP($D31,'START - AWARD DETAILS'!$C$21:$G$40,3,0),"")</f>
        <v/>
      </c>
      <c r="G31" s="439" t="str">
        <f>IFERROR(VLOOKUP($D31,'START - AWARD DETAILS'!$C$21:$G$40,4,0),"")</f>
        <v/>
      </c>
      <c r="H31" s="439" t="str">
        <f>IFERROR(VLOOKUP($D31,'START - AWARD DETAILS'!$C$21:$G$40,5,0),"")</f>
        <v/>
      </c>
      <c r="I31" s="532">
        <f>SUMIFS('2. Annual Costs of Staff Posts'!$O$13:$O$311,'2. Annual Costs of Staff Posts'!$I$13:$I$311,"=External Intervention Staff",'2. Annual Costs of Staff Posts'!$D$13:$D$311,'9. External Intervention Costs'!$D31)</f>
        <v>0</v>
      </c>
      <c r="J31" s="532">
        <f>SUMIFS('2. Annual Costs of Staff Posts'!$T$13:$T$311,'2. Annual Costs of Staff Posts'!$I$13:$I$311,"=External Intervention Staff",'2. Annual Costs of Staff Posts'!$D$13:$D$311,'9. External Intervention Costs'!$D31)</f>
        <v>0</v>
      </c>
      <c r="K31" s="532">
        <f>SUMIFS('2. Annual Costs of Staff Posts'!$Y$13:$Y$311,'2. Annual Costs of Staff Posts'!$I$13:$I$311,"=External Intervention Staff",'2. Annual Costs of Staff Posts'!$D$13:$D$311,'9. External Intervention Costs'!$D31)</f>
        <v>0</v>
      </c>
      <c r="L31" s="532">
        <f>SUMIFS('2. Annual Costs of Staff Posts'!$AD$13:$AD$311,'2. Annual Costs of Staff Posts'!$I$13:$I$311,"=External Intervention Staff",'2. Annual Costs of Staff Posts'!$D$13:$D$311,'9. External Intervention Costs'!$D31)</f>
        <v>0</v>
      </c>
      <c r="M31" s="532">
        <f>SUMIFS('2. Annual Costs of Staff Posts'!$AI$13:$AI$311,'2. Annual Costs of Staff Posts'!$I$13:$I$311,"=External Intervention Staff",'2. Annual Costs of Staff Posts'!$D$13:$D$311,'9. External Intervention Costs'!$D31)</f>
        <v>0</v>
      </c>
      <c r="N31" s="533">
        <f t="shared" si="0"/>
        <v>0</v>
      </c>
      <c r="O31" s="64"/>
      <c r="P31" s="64"/>
    </row>
    <row r="32" spans="2:16" ht="27.75" customHeight="1" outlineLevel="1" thickBot="1" x14ac:dyDescent="0.3">
      <c r="B32" s="64"/>
      <c r="C32" s="399"/>
      <c r="D32" s="441" t="s">
        <v>441</v>
      </c>
      <c r="E32" s="440" t="s">
        <v>441</v>
      </c>
      <c r="F32" s="504" t="s">
        <v>441</v>
      </c>
      <c r="G32" s="527" t="s">
        <v>429</v>
      </c>
      <c r="H32" s="528" t="s">
        <v>441</v>
      </c>
      <c r="I32" s="529">
        <f t="shared" ref="I32:N32" si="1">SUM(I14:I31)</f>
        <v>0</v>
      </c>
      <c r="J32" s="529">
        <f t="shared" si="1"/>
        <v>0</v>
      </c>
      <c r="K32" s="529">
        <f t="shared" si="1"/>
        <v>0</v>
      </c>
      <c r="L32" s="529">
        <f t="shared" si="1"/>
        <v>0</v>
      </c>
      <c r="M32" s="529">
        <f t="shared" si="1"/>
        <v>0</v>
      </c>
      <c r="N32" s="530">
        <f t="shared" si="1"/>
        <v>0</v>
      </c>
      <c r="O32" s="371"/>
      <c r="P32" s="64"/>
    </row>
    <row r="33" spans="2:17" x14ac:dyDescent="0.25">
      <c r="B33" s="64"/>
      <c r="C33" s="371"/>
      <c r="D33" s="375"/>
      <c r="E33" s="400"/>
      <c r="F33" s="375"/>
      <c r="G33" s="371"/>
      <c r="H33" s="371"/>
      <c r="I33" s="371"/>
      <c r="J33" s="371"/>
      <c r="K33" s="371"/>
      <c r="L33" s="371"/>
      <c r="M33" s="371"/>
      <c r="N33" s="371"/>
      <c r="O33" s="371"/>
      <c r="P33" s="64"/>
    </row>
    <row r="34" spans="2:17" x14ac:dyDescent="0.25">
      <c r="B34" s="64"/>
      <c r="C34" s="371"/>
      <c r="D34" s="375"/>
      <c r="E34" s="375"/>
      <c r="F34" s="371"/>
      <c r="G34" s="371"/>
      <c r="H34" s="371"/>
      <c r="I34" s="371"/>
      <c r="J34" s="371"/>
      <c r="K34" s="371"/>
      <c r="L34" s="371"/>
      <c r="M34" s="371"/>
      <c r="N34" s="371"/>
      <c r="O34" s="371"/>
      <c r="P34" s="64"/>
    </row>
    <row r="35" spans="2:17" x14ac:dyDescent="0.25">
      <c r="B35" s="64"/>
      <c r="C35" s="371"/>
      <c r="D35" s="375"/>
      <c r="E35" s="375"/>
      <c r="F35" s="371"/>
      <c r="G35" s="371"/>
      <c r="H35" s="371"/>
      <c r="I35" s="371"/>
      <c r="J35" s="371"/>
      <c r="K35" s="371"/>
      <c r="L35" s="371"/>
      <c r="M35" s="371"/>
      <c r="N35" s="371"/>
      <c r="O35" s="371"/>
      <c r="P35" s="64"/>
    </row>
    <row r="36" spans="2:17" ht="15.75" thickBot="1" x14ac:dyDescent="0.3">
      <c r="B36" s="64"/>
      <c r="C36" s="378" t="s">
        <v>515</v>
      </c>
      <c r="D36" s="371"/>
      <c r="E36" s="375"/>
      <c r="F36" s="371"/>
      <c r="G36" s="371"/>
      <c r="H36" s="371"/>
      <c r="I36" s="371"/>
      <c r="J36" s="371"/>
      <c r="K36" s="371"/>
      <c r="L36" s="371"/>
      <c r="M36" s="371"/>
      <c r="N36" s="371"/>
      <c r="O36" s="371"/>
      <c r="P36" s="64"/>
    </row>
    <row r="37" spans="2:17" ht="45.75" thickBot="1" x14ac:dyDescent="0.3">
      <c r="B37" s="64"/>
      <c r="C37" s="379" t="s">
        <v>430</v>
      </c>
      <c r="D37" s="380" t="s">
        <v>358</v>
      </c>
      <c r="E37" s="421" t="s">
        <v>404</v>
      </c>
      <c r="F37" s="421" t="s">
        <v>403</v>
      </c>
      <c r="G37" s="422" t="s">
        <v>409</v>
      </c>
      <c r="H37" s="423" t="s">
        <v>408</v>
      </c>
      <c r="I37" s="381" t="s">
        <v>11</v>
      </c>
      <c r="J37" s="381" t="s">
        <v>12</v>
      </c>
      <c r="K37" s="381" t="s">
        <v>13</v>
      </c>
      <c r="L37" s="381" t="s">
        <v>14</v>
      </c>
      <c r="M37" s="382" t="s">
        <v>15</v>
      </c>
      <c r="N37" s="377" t="s">
        <v>16</v>
      </c>
      <c r="O37" s="64"/>
      <c r="P37" s="64"/>
      <c r="Q37" s="53"/>
    </row>
    <row r="38" spans="2:17" x14ac:dyDescent="0.25">
      <c r="B38" s="64"/>
      <c r="C38" s="416"/>
      <c r="D38" s="231"/>
      <c r="E38" s="424" t="str">
        <f>IFERROR(VLOOKUP($D38,'START - AWARD DETAILS'!$C$21:$G$40,2,0),"")</f>
        <v/>
      </c>
      <c r="F38" s="424" t="str">
        <f>IFERROR(VLOOKUP($D38,'START - AWARD DETAILS'!$C$21:$G$40,3,0),"")</f>
        <v/>
      </c>
      <c r="G38" s="424" t="str">
        <f>IFERROR(VLOOKUP($D38,'START - AWARD DETAILS'!$C$21:$G$40,4,0),"")</f>
        <v/>
      </c>
      <c r="H38" s="424" t="str">
        <f>IFERROR(VLOOKUP($D38,'START - AWARD DETAILS'!$C$21:$G$40,5,0),"")</f>
        <v/>
      </c>
      <c r="I38" s="596"/>
      <c r="J38" s="333"/>
      <c r="K38" s="581"/>
      <c r="L38" s="581"/>
      <c r="M38" s="333"/>
      <c r="N38" s="597">
        <f>SUM(I38:M38)</f>
        <v>0</v>
      </c>
      <c r="O38" s="64"/>
      <c r="P38" s="64"/>
      <c r="Q38" s="53"/>
    </row>
    <row r="39" spans="2:17" x14ac:dyDescent="0.25">
      <c r="B39" s="64"/>
      <c r="C39" s="413"/>
      <c r="D39" s="231"/>
      <c r="E39" s="424" t="str">
        <f>IFERROR(VLOOKUP($D39,'START - AWARD DETAILS'!$C$21:$G$40,2,0),"")</f>
        <v/>
      </c>
      <c r="F39" s="424" t="str">
        <f>IFERROR(VLOOKUP($D39,'START - AWARD DETAILS'!$C$21:$G$40,3,0),"")</f>
        <v/>
      </c>
      <c r="G39" s="424" t="str">
        <f>IFERROR(VLOOKUP($D39,'START - AWARD DETAILS'!$C$21:$G$40,4,0),"")</f>
        <v/>
      </c>
      <c r="H39" s="424" t="str">
        <f>IFERROR(VLOOKUP($D39,'START - AWARD DETAILS'!$C$21:$G$40,5,0),"")</f>
        <v/>
      </c>
      <c r="I39" s="596"/>
      <c r="J39" s="333"/>
      <c r="K39" s="581"/>
      <c r="L39" s="581"/>
      <c r="M39" s="333"/>
      <c r="N39" s="598">
        <f t="shared" ref="N39:N80" si="2">SUM(I39:M39)</f>
        <v>0</v>
      </c>
      <c r="O39" s="64"/>
      <c r="P39" s="64"/>
      <c r="Q39" s="53"/>
    </row>
    <row r="40" spans="2:17" x14ac:dyDescent="0.25">
      <c r="B40" s="64"/>
      <c r="C40" s="413"/>
      <c r="D40" s="231"/>
      <c r="E40" s="424" t="str">
        <f>IFERROR(VLOOKUP($D40,'START - AWARD DETAILS'!$C$21:$G$40,2,0),"")</f>
        <v/>
      </c>
      <c r="F40" s="424" t="str">
        <f>IFERROR(VLOOKUP($D40,'START - AWARD DETAILS'!$C$21:$G$40,3,0),"")</f>
        <v/>
      </c>
      <c r="G40" s="424" t="str">
        <f>IFERROR(VLOOKUP($D40,'START - AWARD DETAILS'!$C$21:$G$40,4,0),"")</f>
        <v/>
      </c>
      <c r="H40" s="424" t="str">
        <f>IFERROR(VLOOKUP($D40,'START - AWARD DETAILS'!$C$21:$G$40,5,0),"")</f>
        <v/>
      </c>
      <c r="I40" s="596"/>
      <c r="J40" s="333"/>
      <c r="K40" s="581"/>
      <c r="L40" s="581"/>
      <c r="M40" s="333"/>
      <c r="N40" s="598">
        <f t="shared" si="2"/>
        <v>0</v>
      </c>
      <c r="O40" s="64"/>
      <c r="P40" s="64"/>
      <c r="Q40" s="53"/>
    </row>
    <row r="41" spans="2:17" x14ac:dyDescent="0.25">
      <c r="B41" s="64"/>
      <c r="C41" s="413"/>
      <c r="D41" s="231"/>
      <c r="E41" s="424" t="str">
        <f>IFERROR(VLOOKUP($D41,'START - AWARD DETAILS'!$C$21:$G$40,2,0),"")</f>
        <v/>
      </c>
      <c r="F41" s="424" t="str">
        <f>IFERROR(VLOOKUP($D41,'START - AWARD DETAILS'!$C$21:$G$40,3,0),"")</f>
        <v/>
      </c>
      <c r="G41" s="424" t="str">
        <f>IFERROR(VLOOKUP($D41,'START - AWARD DETAILS'!$C$21:$G$40,4,0),"")</f>
        <v/>
      </c>
      <c r="H41" s="424" t="str">
        <f>IFERROR(VLOOKUP($D41,'START - AWARD DETAILS'!$C$21:$G$40,5,0),"")</f>
        <v/>
      </c>
      <c r="I41" s="596"/>
      <c r="J41" s="333"/>
      <c r="K41" s="581"/>
      <c r="L41" s="581"/>
      <c r="M41" s="333"/>
      <c r="N41" s="598">
        <f t="shared" si="2"/>
        <v>0</v>
      </c>
      <c r="O41" s="64"/>
      <c r="P41" s="64"/>
      <c r="Q41" s="53"/>
    </row>
    <row r="42" spans="2:17" x14ac:dyDescent="0.25">
      <c r="B42" s="64"/>
      <c r="C42" s="413"/>
      <c r="D42" s="231"/>
      <c r="E42" s="424" t="str">
        <f>IFERROR(VLOOKUP($D42,'START - AWARD DETAILS'!$C$21:$G$40,2,0),"")</f>
        <v/>
      </c>
      <c r="F42" s="424" t="str">
        <f>IFERROR(VLOOKUP($D42,'START - AWARD DETAILS'!$C$21:$G$40,3,0),"")</f>
        <v/>
      </c>
      <c r="G42" s="424" t="str">
        <f>IFERROR(VLOOKUP($D42,'START - AWARD DETAILS'!$C$21:$G$40,4,0),"")</f>
        <v/>
      </c>
      <c r="H42" s="424" t="str">
        <f>IFERROR(VLOOKUP($D42,'START - AWARD DETAILS'!$C$21:$G$40,5,0),"")</f>
        <v/>
      </c>
      <c r="I42" s="596"/>
      <c r="J42" s="333"/>
      <c r="K42" s="581"/>
      <c r="L42" s="581"/>
      <c r="M42" s="333"/>
      <c r="N42" s="598">
        <f t="shared" si="2"/>
        <v>0</v>
      </c>
      <c r="O42" s="64"/>
      <c r="P42" s="64"/>
      <c r="Q42" s="53"/>
    </row>
    <row r="43" spans="2:17" x14ac:dyDescent="0.25">
      <c r="B43" s="64"/>
      <c r="C43" s="413"/>
      <c r="D43" s="231"/>
      <c r="E43" s="424" t="str">
        <f>IFERROR(VLOOKUP($D43,'START - AWARD DETAILS'!$C$21:$G$40,2,0),"")</f>
        <v/>
      </c>
      <c r="F43" s="424" t="str">
        <f>IFERROR(VLOOKUP($D43,'START - AWARD DETAILS'!$C$21:$G$40,3,0),"")</f>
        <v/>
      </c>
      <c r="G43" s="424" t="str">
        <f>IFERROR(VLOOKUP($D43,'START - AWARD DETAILS'!$C$21:$G$40,4,0),"")</f>
        <v/>
      </c>
      <c r="H43" s="424" t="str">
        <f>IFERROR(VLOOKUP($D43,'START - AWARD DETAILS'!$C$21:$G$40,5,0),"")</f>
        <v/>
      </c>
      <c r="I43" s="599"/>
      <c r="J43" s="600"/>
      <c r="K43" s="600"/>
      <c r="L43" s="600"/>
      <c r="M43" s="601"/>
      <c r="N43" s="598">
        <f t="shared" si="2"/>
        <v>0</v>
      </c>
      <c r="O43" s="64"/>
      <c r="P43" s="64"/>
      <c r="Q43" s="53"/>
    </row>
    <row r="44" spans="2:17" x14ac:dyDescent="0.25">
      <c r="B44" s="64"/>
      <c r="C44" s="413"/>
      <c r="D44" s="231"/>
      <c r="E44" s="424" t="str">
        <f>IFERROR(VLOOKUP($D44,'START - AWARD DETAILS'!$C$21:$G$40,2,0),"")</f>
        <v/>
      </c>
      <c r="F44" s="424" t="str">
        <f>IFERROR(VLOOKUP($D44,'START - AWARD DETAILS'!$C$21:$G$40,3,0),"")</f>
        <v/>
      </c>
      <c r="G44" s="424" t="str">
        <f>IFERROR(VLOOKUP($D44,'START - AWARD DETAILS'!$C$21:$G$40,4,0),"")</f>
        <v/>
      </c>
      <c r="H44" s="424" t="str">
        <f>IFERROR(VLOOKUP($D44,'START - AWARD DETAILS'!$C$21:$G$40,5,0),"")</f>
        <v/>
      </c>
      <c r="I44" s="599"/>
      <c r="J44" s="600"/>
      <c r="K44" s="600"/>
      <c r="L44" s="600"/>
      <c r="M44" s="601"/>
      <c r="N44" s="598">
        <f t="shared" si="2"/>
        <v>0</v>
      </c>
      <c r="O44" s="64"/>
      <c r="P44" s="64"/>
      <c r="Q44" s="53"/>
    </row>
    <row r="45" spans="2:17" x14ac:dyDescent="0.25">
      <c r="B45" s="64"/>
      <c r="C45" s="413"/>
      <c r="D45" s="231"/>
      <c r="E45" s="424" t="str">
        <f>IFERROR(VLOOKUP($D45,'START - AWARD DETAILS'!$C$21:$G$40,2,0),"")</f>
        <v/>
      </c>
      <c r="F45" s="424" t="str">
        <f>IFERROR(VLOOKUP($D45,'START - AWARD DETAILS'!$C$21:$G$40,3,0),"")</f>
        <v/>
      </c>
      <c r="G45" s="424" t="str">
        <f>IFERROR(VLOOKUP($D45,'START - AWARD DETAILS'!$C$21:$G$40,4,0),"")</f>
        <v/>
      </c>
      <c r="H45" s="424" t="str">
        <f>IFERROR(VLOOKUP($D45,'START - AWARD DETAILS'!$C$21:$G$40,5,0),"")</f>
        <v/>
      </c>
      <c r="I45" s="599"/>
      <c r="J45" s="600"/>
      <c r="K45" s="600"/>
      <c r="L45" s="600"/>
      <c r="M45" s="601"/>
      <c r="N45" s="598">
        <f t="shared" si="2"/>
        <v>0</v>
      </c>
      <c r="O45" s="64"/>
      <c r="P45" s="64"/>
      <c r="Q45" s="53"/>
    </row>
    <row r="46" spans="2:17" x14ac:dyDescent="0.25">
      <c r="B46" s="64"/>
      <c r="C46" s="413"/>
      <c r="D46" s="231"/>
      <c r="E46" s="424" t="str">
        <f>IFERROR(VLOOKUP($D46,'START - AWARD DETAILS'!$C$21:$G$40,2,0),"")</f>
        <v/>
      </c>
      <c r="F46" s="424" t="str">
        <f>IFERROR(VLOOKUP($D46,'START - AWARD DETAILS'!$C$21:$G$40,3,0),"")</f>
        <v/>
      </c>
      <c r="G46" s="424" t="str">
        <f>IFERROR(VLOOKUP($D46,'START - AWARD DETAILS'!$C$21:$G$40,4,0),"")</f>
        <v/>
      </c>
      <c r="H46" s="424" t="str">
        <f>IFERROR(VLOOKUP($D46,'START - AWARD DETAILS'!$C$21:$G$40,5,0),"")</f>
        <v/>
      </c>
      <c r="I46" s="599"/>
      <c r="J46" s="600"/>
      <c r="K46" s="600"/>
      <c r="L46" s="600"/>
      <c r="M46" s="601"/>
      <c r="N46" s="598">
        <f t="shared" si="2"/>
        <v>0</v>
      </c>
      <c r="O46" s="64"/>
      <c r="P46" s="64"/>
      <c r="Q46" s="53"/>
    </row>
    <row r="47" spans="2:17" x14ac:dyDescent="0.25">
      <c r="B47" s="64"/>
      <c r="C47" s="413"/>
      <c r="D47" s="231"/>
      <c r="E47" s="424" t="str">
        <f>IFERROR(VLOOKUP($D47,'START - AWARD DETAILS'!$C$21:$G$40,2,0),"")</f>
        <v/>
      </c>
      <c r="F47" s="424" t="str">
        <f>IFERROR(VLOOKUP($D47,'START - AWARD DETAILS'!$C$21:$G$40,3,0),"")</f>
        <v/>
      </c>
      <c r="G47" s="424" t="str">
        <f>IFERROR(VLOOKUP($D47,'START - AWARD DETAILS'!$C$21:$G$40,4,0),"")</f>
        <v/>
      </c>
      <c r="H47" s="424" t="str">
        <f>IFERROR(VLOOKUP($D47,'START - AWARD DETAILS'!$C$21:$G$40,5,0),"")</f>
        <v/>
      </c>
      <c r="I47" s="599"/>
      <c r="J47" s="600"/>
      <c r="K47" s="600"/>
      <c r="L47" s="600"/>
      <c r="M47" s="601"/>
      <c r="N47" s="598">
        <f t="shared" si="2"/>
        <v>0</v>
      </c>
      <c r="O47" s="64"/>
      <c r="P47" s="64"/>
      <c r="Q47" s="53"/>
    </row>
    <row r="48" spans="2:17" x14ac:dyDescent="0.25">
      <c r="B48" s="64"/>
      <c r="C48" s="413"/>
      <c r="D48" s="231"/>
      <c r="E48" s="424" t="str">
        <f>IFERROR(VLOOKUP($D48,'START - AWARD DETAILS'!$C$21:$G$40,2,0),"")</f>
        <v/>
      </c>
      <c r="F48" s="424" t="str">
        <f>IFERROR(VLOOKUP($D48,'START - AWARD DETAILS'!$C$21:$G$40,3,0),"")</f>
        <v/>
      </c>
      <c r="G48" s="424" t="str">
        <f>IFERROR(VLOOKUP($D48,'START - AWARD DETAILS'!$C$21:$G$40,4,0),"")</f>
        <v/>
      </c>
      <c r="H48" s="424" t="str">
        <f>IFERROR(VLOOKUP($D48,'START - AWARD DETAILS'!$C$21:$G$40,5,0),"")</f>
        <v/>
      </c>
      <c r="I48" s="599"/>
      <c r="J48" s="600"/>
      <c r="K48" s="600"/>
      <c r="L48" s="600"/>
      <c r="M48" s="601"/>
      <c r="N48" s="598">
        <f t="shared" si="2"/>
        <v>0</v>
      </c>
      <c r="O48" s="64"/>
      <c r="P48" s="64"/>
      <c r="Q48" s="53"/>
    </row>
    <row r="49" spans="2:17" x14ac:dyDescent="0.25">
      <c r="B49" s="64"/>
      <c r="C49" s="413"/>
      <c r="D49" s="231"/>
      <c r="E49" s="424" t="str">
        <f>IFERROR(VLOOKUP($D49,'START - AWARD DETAILS'!$C$21:$G$40,2,0),"")</f>
        <v/>
      </c>
      <c r="F49" s="424" t="str">
        <f>IFERROR(VLOOKUP($D49,'START - AWARD DETAILS'!$C$21:$G$40,3,0),"")</f>
        <v/>
      </c>
      <c r="G49" s="424" t="str">
        <f>IFERROR(VLOOKUP($D49,'START - AWARD DETAILS'!$C$21:$G$40,4,0),"")</f>
        <v/>
      </c>
      <c r="H49" s="424" t="str">
        <f>IFERROR(VLOOKUP($D49,'START - AWARD DETAILS'!$C$21:$G$40,5,0),"")</f>
        <v/>
      </c>
      <c r="I49" s="599"/>
      <c r="J49" s="600"/>
      <c r="K49" s="600"/>
      <c r="L49" s="600"/>
      <c r="M49" s="601"/>
      <c r="N49" s="598">
        <f t="shared" si="2"/>
        <v>0</v>
      </c>
      <c r="O49" s="64"/>
      <c r="P49" s="64"/>
      <c r="Q49" s="53"/>
    </row>
    <row r="50" spans="2:17" x14ac:dyDescent="0.25">
      <c r="B50" s="64"/>
      <c r="C50" s="413"/>
      <c r="D50" s="231"/>
      <c r="E50" s="424" t="str">
        <f>IFERROR(VLOOKUP($D50,'START - AWARD DETAILS'!$C$21:$G$40,2,0),"")</f>
        <v/>
      </c>
      <c r="F50" s="424" t="str">
        <f>IFERROR(VLOOKUP($D50,'START - AWARD DETAILS'!$C$21:$G$40,3,0),"")</f>
        <v/>
      </c>
      <c r="G50" s="424" t="str">
        <f>IFERROR(VLOOKUP($D50,'START - AWARD DETAILS'!$C$21:$G$40,4,0),"")</f>
        <v/>
      </c>
      <c r="H50" s="424" t="str">
        <f>IFERROR(VLOOKUP($D50,'START - AWARD DETAILS'!$C$21:$G$40,5,0),"")</f>
        <v/>
      </c>
      <c r="I50" s="599"/>
      <c r="J50" s="600"/>
      <c r="K50" s="600"/>
      <c r="L50" s="600"/>
      <c r="M50" s="601"/>
      <c r="N50" s="598">
        <f t="shared" si="2"/>
        <v>0</v>
      </c>
      <c r="O50" s="64"/>
      <c r="P50" s="64"/>
      <c r="Q50" s="53"/>
    </row>
    <row r="51" spans="2:17" x14ac:dyDescent="0.25">
      <c r="B51" s="64"/>
      <c r="C51" s="413"/>
      <c r="D51" s="231"/>
      <c r="E51" s="424" t="str">
        <f>IFERROR(VLOOKUP($D51,'START - AWARD DETAILS'!$C$21:$G$40,2,0),"")</f>
        <v/>
      </c>
      <c r="F51" s="424" t="str">
        <f>IFERROR(VLOOKUP($D51,'START - AWARD DETAILS'!$C$21:$G$40,3,0),"")</f>
        <v/>
      </c>
      <c r="G51" s="424" t="str">
        <f>IFERROR(VLOOKUP($D51,'START - AWARD DETAILS'!$C$21:$G$40,4,0),"")</f>
        <v/>
      </c>
      <c r="H51" s="424" t="str">
        <f>IFERROR(VLOOKUP($D51,'START - AWARD DETAILS'!$C$21:$G$40,5,0),"")</f>
        <v/>
      </c>
      <c r="I51" s="599"/>
      <c r="J51" s="600"/>
      <c r="K51" s="600"/>
      <c r="L51" s="600"/>
      <c r="M51" s="601"/>
      <c r="N51" s="598">
        <f t="shared" si="2"/>
        <v>0</v>
      </c>
      <c r="O51" s="64"/>
      <c r="P51" s="64"/>
      <c r="Q51" s="53"/>
    </row>
    <row r="52" spans="2:17" x14ac:dyDescent="0.25">
      <c r="B52" s="64"/>
      <c r="C52" s="413"/>
      <c r="D52" s="231"/>
      <c r="E52" s="424" t="str">
        <f>IFERROR(VLOOKUP($D52,'START - AWARD DETAILS'!$C$21:$G$40,2,0),"")</f>
        <v/>
      </c>
      <c r="F52" s="424" t="str">
        <f>IFERROR(VLOOKUP($D52,'START - AWARD DETAILS'!$C$21:$G$40,3,0),"")</f>
        <v/>
      </c>
      <c r="G52" s="424" t="str">
        <f>IFERROR(VLOOKUP($D52,'START - AWARD DETAILS'!$C$21:$G$40,4,0),"")</f>
        <v/>
      </c>
      <c r="H52" s="424" t="str">
        <f>IFERROR(VLOOKUP($D52,'START - AWARD DETAILS'!$C$21:$G$40,5,0),"")</f>
        <v/>
      </c>
      <c r="I52" s="599"/>
      <c r="J52" s="600"/>
      <c r="K52" s="600"/>
      <c r="L52" s="600"/>
      <c r="M52" s="601"/>
      <c r="N52" s="598">
        <f t="shared" si="2"/>
        <v>0</v>
      </c>
      <c r="O52" s="64"/>
      <c r="P52" s="64"/>
      <c r="Q52" s="53"/>
    </row>
    <row r="53" spans="2:17" x14ac:dyDescent="0.25">
      <c r="B53" s="64"/>
      <c r="C53" s="413"/>
      <c r="D53" s="231"/>
      <c r="E53" s="424" t="str">
        <f>IFERROR(VLOOKUP($D53,'START - AWARD DETAILS'!$C$21:$G$40,2,0),"")</f>
        <v/>
      </c>
      <c r="F53" s="424" t="str">
        <f>IFERROR(VLOOKUP($D53,'START - AWARD DETAILS'!$C$21:$G$40,3,0),"")</f>
        <v/>
      </c>
      <c r="G53" s="424" t="str">
        <f>IFERROR(VLOOKUP($D53,'START - AWARD DETAILS'!$C$21:$G$40,4,0),"")</f>
        <v/>
      </c>
      <c r="H53" s="424" t="str">
        <f>IFERROR(VLOOKUP($D53,'START - AWARD DETAILS'!$C$21:$G$40,5,0),"")</f>
        <v/>
      </c>
      <c r="I53" s="599"/>
      <c r="J53" s="600"/>
      <c r="K53" s="600"/>
      <c r="L53" s="600"/>
      <c r="M53" s="601"/>
      <c r="N53" s="598">
        <f t="shared" si="2"/>
        <v>0</v>
      </c>
      <c r="O53" s="64"/>
      <c r="P53" s="64"/>
      <c r="Q53" s="53"/>
    </row>
    <row r="54" spans="2:17" x14ac:dyDescent="0.25">
      <c r="B54" s="64"/>
      <c r="C54" s="413"/>
      <c r="D54" s="231"/>
      <c r="E54" s="424" t="str">
        <f>IFERROR(VLOOKUP($D54,'START - AWARD DETAILS'!$C$21:$G$40,2,0),"")</f>
        <v/>
      </c>
      <c r="F54" s="424" t="str">
        <f>IFERROR(VLOOKUP($D54,'START - AWARD DETAILS'!$C$21:$G$40,3,0),"")</f>
        <v/>
      </c>
      <c r="G54" s="424" t="str">
        <f>IFERROR(VLOOKUP($D54,'START - AWARD DETAILS'!$C$21:$G$40,4,0),"")</f>
        <v/>
      </c>
      <c r="H54" s="424" t="str">
        <f>IFERROR(VLOOKUP($D54,'START - AWARD DETAILS'!$C$21:$G$40,5,0),"")</f>
        <v/>
      </c>
      <c r="I54" s="599"/>
      <c r="J54" s="600"/>
      <c r="K54" s="600"/>
      <c r="L54" s="600"/>
      <c r="M54" s="601"/>
      <c r="N54" s="598">
        <f t="shared" si="2"/>
        <v>0</v>
      </c>
      <c r="O54" s="64"/>
      <c r="P54" s="64"/>
      <c r="Q54" s="53"/>
    </row>
    <row r="55" spans="2:17" x14ac:dyDescent="0.25">
      <c r="B55" s="64"/>
      <c r="C55" s="413"/>
      <c r="D55" s="231"/>
      <c r="E55" s="424" t="str">
        <f>IFERROR(VLOOKUP($D55,'START - AWARD DETAILS'!$C$21:$G$40,2,0),"")</f>
        <v/>
      </c>
      <c r="F55" s="424" t="str">
        <f>IFERROR(VLOOKUP($D55,'START - AWARD DETAILS'!$C$21:$G$40,3,0),"")</f>
        <v/>
      </c>
      <c r="G55" s="424" t="str">
        <f>IFERROR(VLOOKUP($D55,'START - AWARD DETAILS'!$C$21:$G$40,4,0),"")</f>
        <v/>
      </c>
      <c r="H55" s="424" t="str">
        <f>IFERROR(VLOOKUP($D55,'START - AWARD DETAILS'!$C$21:$G$40,5,0),"")</f>
        <v/>
      </c>
      <c r="I55" s="599"/>
      <c r="J55" s="600"/>
      <c r="K55" s="600"/>
      <c r="L55" s="600"/>
      <c r="M55" s="601"/>
      <c r="N55" s="598">
        <f t="shared" si="2"/>
        <v>0</v>
      </c>
      <c r="O55" s="64"/>
      <c r="P55" s="64"/>
      <c r="Q55" s="53"/>
    </row>
    <row r="56" spans="2:17" x14ac:dyDescent="0.25">
      <c r="B56" s="64"/>
      <c r="C56" s="413"/>
      <c r="D56" s="231"/>
      <c r="E56" s="424" t="str">
        <f>IFERROR(VLOOKUP($D56,'START - AWARD DETAILS'!$C$21:$G$40,2,0),"")</f>
        <v/>
      </c>
      <c r="F56" s="424" t="str">
        <f>IFERROR(VLOOKUP($D56,'START - AWARD DETAILS'!$C$21:$G$40,3,0),"")</f>
        <v/>
      </c>
      <c r="G56" s="424" t="str">
        <f>IFERROR(VLOOKUP($D56,'START - AWARD DETAILS'!$C$21:$G$40,4,0),"")</f>
        <v/>
      </c>
      <c r="H56" s="424" t="str">
        <f>IFERROR(VLOOKUP($D56,'START - AWARD DETAILS'!$C$21:$G$40,5,0),"")</f>
        <v/>
      </c>
      <c r="I56" s="599"/>
      <c r="J56" s="600"/>
      <c r="K56" s="600"/>
      <c r="L56" s="600"/>
      <c r="M56" s="602"/>
      <c r="N56" s="598">
        <f t="shared" si="2"/>
        <v>0</v>
      </c>
      <c r="O56" s="64"/>
      <c r="P56" s="64"/>
      <c r="Q56" s="53"/>
    </row>
    <row r="57" spans="2:17" x14ac:dyDescent="0.25">
      <c r="B57" s="64"/>
      <c r="C57" s="413"/>
      <c r="D57" s="231"/>
      <c r="E57" s="424" t="str">
        <f>IFERROR(VLOOKUP($D57,'START - AWARD DETAILS'!$C$21:$G$40,2,0),"")</f>
        <v/>
      </c>
      <c r="F57" s="424" t="str">
        <f>IFERROR(VLOOKUP($D57,'START - AWARD DETAILS'!$C$21:$G$40,3,0),"")</f>
        <v/>
      </c>
      <c r="G57" s="424" t="str">
        <f>IFERROR(VLOOKUP($D57,'START - AWARD DETAILS'!$C$21:$G$40,4,0),"")</f>
        <v/>
      </c>
      <c r="H57" s="424" t="str">
        <f>IFERROR(VLOOKUP($D57,'START - AWARD DETAILS'!$C$21:$G$40,5,0),"")</f>
        <v/>
      </c>
      <c r="I57" s="599"/>
      <c r="J57" s="600"/>
      <c r="K57" s="600"/>
      <c r="L57" s="600"/>
      <c r="M57" s="601"/>
      <c r="N57" s="598">
        <f t="shared" si="2"/>
        <v>0</v>
      </c>
      <c r="O57" s="64"/>
      <c r="P57" s="64"/>
      <c r="Q57" s="53"/>
    </row>
    <row r="58" spans="2:17" x14ac:dyDescent="0.25">
      <c r="B58" s="64"/>
      <c r="C58" s="413"/>
      <c r="D58" s="231"/>
      <c r="E58" s="424" t="str">
        <f>IFERROR(VLOOKUP($D58,'START - AWARD DETAILS'!$C$21:$G$40,2,0),"")</f>
        <v/>
      </c>
      <c r="F58" s="424" t="str">
        <f>IFERROR(VLOOKUP($D58,'START - AWARD DETAILS'!$C$21:$G$40,3,0),"")</f>
        <v/>
      </c>
      <c r="G58" s="424" t="str">
        <f>IFERROR(VLOOKUP($D58,'START - AWARD DETAILS'!$C$21:$G$40,4,0),"")</f>
        <v/>
      </c>
      <c r="H58" s="424" t="str">
        <f>IFERROR(VLOOKUP($D58,'START - AWARD DETAILS'!$C$21:$G$40,5,0),"")</f>
        <v/>
      </c>
      <c r="I58" s="599"/>
      <c r="J58" s="600"/>
      <c r="K58" s="600"/>
      <c r="L58" s="600"/>
      <c r="M58" s="601"/>
      <c r="N58" s="598">
        <f t="shared" si="2"/>
        <v>0</v>
      </c>
      <c r="O58" s="64"/>
      <c r="P58" s="64"/>
      <c r="Q58" s="53"/>
    </row>
    <row r="59" spans="2:17" x14ac:dyDescent="0.25">
      <c r="B59" s="64"/>
      <c r="C59" s="413"/>
      <c r="D59" s="231"/>
      <c r="E59" s="424" t="str">
        <f>IFERROR(VLOOKUP($D59,'START - AWARD DETAILS'!$C$21:$G$40,2,0),"")</f>
        <v/>
      </c>
      <c r="F59" s="424" t="str">
        <f>IFERROR(VLOOKUP($D59,'START - AWARD DETAILS'!$C$21:$G$40,3,0),"")</f>
        <v/>
      </c>
      <c r="G59" s="424" t="str">
        <f>IFERROR(VLOOKUP($D59,'START - AWARD DETAILS'!$C$21:$G$40,4,0),"")</f>
        <v/>
      </c>
      <c r="H59" s="424" t="str">
        <f>IFERROR(VLOOKUP($D59,'START - AWARD DETAILS'!$C$21:$G$40,5,0),"")</f>
        <v/>
      </c>
      <c r="I59" s="599"/>
      <c r="J59" s="600"/>
      <c r="K59" s="600"/>
      <c r="L59" s="600"/>
      <c r="M59" s="601"/>
      <c r="N59" s="598">
        <f t="shared" si="2"/>
        <v>0</v>
      </c>
      <c r="O59" s="64"/>
      <c r="P59" s="64"/>
      <c r="Q59" s="53"/>
    </row>
    <row r="60" spans="2:17" x14ac:dyDescent="0.25">
      <c r="B60" s="64"/>
      <c r="C60" s="413"/>
      <c r="D60" s="231"/>
      <c r="E60" s="424" t="str">
        <f>IFERROR(VLOOKUP($D60,'START - AWARD DETAILS'!$C$21:$G$40,2,0),"")</f>
        <v/>
      </c>
      <c r="F60" s="424" t="str">
        <f>IFERROR(VLOOKUP($D60,'START - AWARD DETAILS'!$C$21:$G$40,3,0),"")</f>
        <v/>
      </c>
      <c r="G60" s="424" t="str">
        <f>IFERROR(VLOOKUP($D60,'START - AWARD DETAILS'!$C$21:$G$40,4,0),"")</f>
        <v/>
      </c>
      <c r="H60" s="424" t="str">
        <f>IFERROR(VLOOKUP($D60,'START - AWARD DETAILS'!$C$21:$G$40,5,0),"")</f>
        <v/>
      </c>
      <c r="I60" s="599"/>
      <c r="J60" s="600"/>
      <c r="K60" s="600"/>
      <c r="L60" s="600"/>
      <c r="M60" s="601"/>
      <c r="N60" s="598">
        <f t="shared" si="2"/>
        <v>0</v>
      </c>
      <c r="O60" s="64"/>
      <c r="P60" s="64"/>
      <c r="Q60" s="53"/>
    </row>
    <row r="61" spans="2:17" x14ac:dyDescent="0.25">
      <c r="B61" s="64"/>
      <c r="C61" s="413"/>
      <c r="D61" s="231"/>
      <c r="E61" s="424" t="str">
        <f>IFERROR(VLOOKUP($D61,'START - AWARD DETAILS'!$C$21:$G$40,2,0),"")</f>
        <v/>
      </c>
      <c r="F61" s="424" t="str">
        <f>IFERROR(VLOOKUP($D61,'START - AWARD DETAILS'!$C$21:$G$40,3,0),"")</f>
        <v/>
      </c>
      <c r="G61" s="424" t="str">
        <f>IFERROR(VLOOKUP($D61,'START - AWARD DETAILS'!$C$21:$G$40,4,0),"")</f>
        <v/>
      </c>
      <c r="H61" s="424" t="str">
        <f>IFERROR(VLOOKUP($D61,'START - AWARD DETAILS'!$C$21:$G$40,5,0),"")</f>
        <v/>
      </c>
      <c r="I61" s="599"/>
      <c r="J61" s="600"/>
      <c r="K61" s="600"/>
      <c r="L61" s="600"/>
      <c r="M61" s="601"/>
      <c r="N61" s="598">
        <f t="shared" si="2"/>
        <v>0</v>
      </c>
      <c r="O61" s="64"/>
      <c r="P61" s="64"/>
      <c r="Q61" s="53"/>
    </row>
    <row r="62" spans="2:17" x14ac:dyDescent="0.25">
      <c r="B62" s="64"/>
      <c r="C62" s="413"/>
      <c r="D62" s="231"/>
      <c r="E62" s="424" t="str">
        <f>IFERROR(VLOOKUP($D62,'START - AWARD DETAILS'!$C$21:$G$40,2,0),"")</f>
        <v/>
      </c>
      <c r="F62" s="424" t="str">
        <f>IFERROR(VLOOKUP($D62,'START - AWARD DETAILS'!$C$21:$G$40,3,0),"")</f>
        <v/>
      </c>
      <c r="G62" s="424" t="str">
        <f>IFERROR(VLOOKUP($D62,'START - AWARD DETAILS'!$C$21:$G$40,4,0),"")</f>
        <v/>
      </c>
      <c r="H62" s="424" t="str">
        <f>IFERROR(VLOOKUP($D62,'START - AWARD DETAILS'!$C$21:$G$40,5,0),"")</f>
        <v/>
      </c>
      <c r="I62" s="599"/>
      <c r="J62" s="600"/>
      <c r="K62" s="600"/>
      <c r="L62" s="600"/>
      <c r="M62" s="601"/>
      <c r="N62" s="598">
        <f t="shared" si="2"/>
        <v>0</v>
      </c>
      <c r="O62" s="64"/>
      <c r="P62" s="64"/>
      <c r="Q62" s="53"/>
    </row>
    <row r="63" spans="2:17" outlineLevel="1" x14ac:dyDescent="0.25">
      <c r="B63" s="64"/>
      <c r="C63" s="413"/>
      <c r="D63" s="231"/>
      <c r="E63" s="424" t="str">
        <f>IFERROR(VLOOKUP($D63,'START - AWARD DETAILS'!$C$21:$D$40,2,0),"")</f>
        <v/>
      </c>
      <c r="F63" s="424" t="str">
        <f>IFERROR(VLOOKUP($D63,'START - AWARD DETAILS'!$C$21:$G$40,3,0),"")</f>
        <v/>
      </c>
      <c r="G63" s="424" t="str">
        <f>IFERROR(VLOOKUP($D63,'START - AWARD DETAILS'!$C$21:$G$40,4,0),"")</f>
        <v/>
      </c>
      <c r="H63" s="424" t="str">
        <f>IFERROR(VLOOKUP($D63,'START - AWARD DETAILS'!$C$21:$G$40,5,0),"")</f>
        <v/>
      </c>
      <c r="I63" s="599"/>
      <c r="J63" s="599"/>
      <c r="K63" s="599"/>
      <c r="L63" s="599"/>
      <c r="M63" s="599"/>
      <c r="N63" s="598">
        <f t="shared" si="2"/>
        <v>0</v>
      </c>
      <c r="O63" s="64"/>
      <c r="P63" s="64"/>
      <c r="Q63" s="53"/>
    </row>
    <row r="64" spans="2:17" outlineLevel="1" x14ac:dyDescent="0.25">
      <c r="B64" s="64"/>
      <c r="C64" s="413"/>
      <c r="D64" s="231"/>
      <c r="E64" s="424" t="str">
        <f>IFERROR(VLOOKUP($D64,'START - AWARD DETAILS'!$C$21:$D$40,2,0),"")</f>
        <v/>
      </c>
      <c r="F64" s="424" t="str">
        <f>IFERROR(VLOOKUP($D64,'START - AWARD DETAILS'!$C$21:$G$40,3,0),"")</f>
        <v/>
      </c>
      <c r="G64" s="424" t="str">
        <f>IFERROR(VLOOKUP($D64,'START - AWARD DETAILS'!$C$21:$G$40,4,0),"")</f>
        <v/>
      </c>
      <c r="H64" s="424" t="str">
        <f>IFERROR(VLOOKUP($D64,'START - AWARD DETAILS'!$C$21:$G$40,5,0),"")</f>
        <v/>
      </c>
      <c r="I64" s="599"/>
      <c r="J64" s="599"/>
      <c r="K64" s="599"/>
      <c r="L64" s="599"/>
      <c r="M64" s="599"/>
      <c r="N64" s="598">
        <f t="shared" si="2"/>
        <v>0</v>
      </c>
      <c r="O64" s="64"/>
      <c r="P64" s="64"/>
      <c r="Q64" s="53"/>
    </row>
    <row r="65" spans="2:17" outlineLevel="1" x14ac:dyDescent="0.25">
      <c r="B65" s="64"/>
      <c r="C65" s="413"/>
      <c r="D65" s="231"/>
      <c r="E65" s="424" t="str">
        <f>IFERROR(VLOOKUP($D65,'START - AWARD DETAILS'!$C$21:$D$40,2,0),"")</f>
        <v/>
      </c>
      <c r="F65" s="424" t="str">
        <f>IFERROR(VLOOKUP($D65,'START - AWARD DETAILS'!$C$21:$G$40,3,0),"")</f>
        <v/>
      </c>
      <c r="G65" s="424" t="str">
        <f>IFERROR(VLOOKUP($D65,'START - AWARD DETAILS'!$C$21:$G$40,4,0),"")</f>
        <v/>
      </c>
      <c r="H65" s="424" t="str">
        <f>IFERROR(VLOOKUP($D65,'START - AWARD DETAILS'!$C$21:$G$40,5,0),"")</f>
        <v/>
      </c>
      <c r="I65" s="599"/>
      <c r="J65" s="599"/>
      <c r="K65" s="599"/>
      <c r="L65" s="599"/>
      <c r="M65" s="599"/>
      <c r="N65" s="598">
        <f t="shared" si="2"/>
        <v>0</v>
      </c>
      <c r="O65" s="64"/>
      <c r="P65" s="64"/>
      <c r="Q65" s="53"/>
    </row>
    <row r="66" spans="2:17" outlineLevel="1" x14ac:dyDescent="0.25">
      <c r="B66" s="64"/>
      <c r="C66" s="413"/>
      <c r="D66" s="231"/>
      <c r="E66" s="424" t="str">
        <f>IFERROR(VLOOKUP($D66,'START - AWARD DETAILS'!$C$21:$D$40,2,0),"")</f>
        <v/>
      </c>
      <c r="F66" s="424" t="str">
        <f>IFERROR(VLOOKUP($D66,'START - AWARD DETAILS'!$C$21:$G$40,3,0),"")</f>
        <v/>
      </c>
      <c r="G66" s="424" t="str">
        <f>IFERROR(VLOOKUP($D66,'START - AWARD DETAILS'!$C$21:$G$40,4,0),"")</f>
        <v/>
      </c>
      <c r="H66" s="424" t="str">
        <f>IFERROR(VLOOKUP($D66,'START - AWARD DETAILS'!$C$21:$G$40,5,0),"")</f>
        <v/>
      </c>
      <c r="I66" s="599"/>
      <c r="J66" s="599"/>
      <c r="K66" s="599"/>
      <c r="L66" s="599"/>
      <c r="M66" s="599"/>
      <c r="N66" s="598">
        <f t="shared" si="2"/>
        <v>0</v>
      </c>
      <c r="O66" s="64"/>
      <c r="P66" s="64"/>
      <c r="Q66" s="53"/>
    </row>
    <row r="67" spans="2:17" outlineLevel="1" x14ac:dyDescent="0.25">
      <c r="B67" s="64"/>
      <c r="C67" s="413"/>
      <c r="D67" s="231"/>
      <c r="E67" s="424" t="str">
        <f>IFERROR(VLOOKUP($D67,'START - AWARD DETAILS'!$C$21:$D$40,2,0),"")</f>
        <v/>
      </c>
      <c r="F67" s="424" t="str">
        <f>IFERROR(VLOOKUP($D67,'START - AWARD DETAILS'!$C$21:$G$40,3,0),"")</f>
        <v/>
      </c>
      <c r="G67" s="424" t="str">
        <f>IFERROR(VLOOKUP($D67,'START - AWARD DETAILS'!$C$21:$G$40,4,0),"")</f>
        <v/>
      </c>
      <c r="H67" s="424" t="str">
        <f>IFERROR(VLOOKUP($D67,'START - AWARD DETAILS'!$C$21:$G$40,5,0),"")</f>
        <v/>
      </c>
      <c r="I67" s="599"/>
      <c r="J67" s="599"/>
      <c r="K67" s="599"/>
      <c r="L67" s="599"/>
      <c r="M67" s="599"/>
      <c r="N67" s="598">
        <f t="shared" si="2"/>
        <v>0</v>
      </c>
      <c r="O67" s="64"/>
      <c r="P67" s="64"/>
      <c r="Q67" s="53"/>
    </row>
    <row r="68" spans="2:17" outlineLevel="1" x14ac:dyDescent="0.25">
      <c r="B68" s="64"/>
      <c r="C68" s="413"/>
      <c r="D68" s="231"/>
      <c r="E68" s="424" t="str">
        <f>IFERROR(VLOOKUP($D68,'START - AWARD DETAILS'!$C$21:$D$40,2,0),"")</f>
        <v/>
      </c>
      <c r="F68" s="424" t="str">
        <f>IFERROR(VLOOKUP($D68,'START - AWARD DETAILS'!$C$21:$G$40,3,0),"")</f>
        <v/>
      </c>
      <c r="G68" s="424" t="str">
        <f>IFERROR(VLOOKUP($D68,'START - AWARD DETAILS'!$C$21:$G$40,4,0),"")</f>
        <v/>
      </c>
      <c r="H68" s="424" t="str">
        <f>IFERROR(VLOOKUP($D68,'START - AWARD DETAILS'!$C$21:$G$40,5,0),"")</f>
        <v/>
      </c>
      <c r="I68" s="599"/>
      <c r="J68" s="599"/>
      <c r="K68" s="599"/>
      <c r="L68" s="599"/>
      <c r="M68" s="599"/>
      <c r="N68" s="598">
        <f t="shared" si="2"/>
        <v>0</v>
      </c>
      <c r="O68" s="64"/>
      <c r="P68" s="64"/>
      <c r="Q68" s="53"/>
    </row>
    <row r="69" spans="2:17" outlineLevel="1" x14ac:dyDescent="0.25">
      <c r="B69" s="64"/>
      <c r="C69" s="413"/>
      <c r="D69" s="231"/>
      <c r="E69" s="424" t="str">
        <f>IFERROR(VLOOKUP($D69,'START - AWARD DETAILS'!$C$21:$D$40,2,0),"")</f>
        <v/>
      </c>
      <c r="F69" s="424" t="str">
        <f>IFERROR(VLOOKUP($D69,'START - AWARD DETAILS'!$C$21:$G$40,3,0),"")</f>
        <v/>
      </c>
      <c r="G69" s="424" t="str">
        <f>IFERROR(VLOOKUP($D69,'START - AWARD DETAILS'!$C$21:$G$40,4,0),"")</f>
        <v/>
      </c>
      <c r="H69" s="424" t="str">
        <f>IFERROR(VLOOKUP($D69,'START - AWARD DETAILS'!$C$21:$G$40,5,0),"")</f>
        <v/>
      </c>
      <c r="I69" s="599"/>
      <c r="J69" s="599"/>
      <c r="K69" s="599"/>
      <c r="L69" s="599"/>
      <c r="M69" s="599"/>
      <c r="N69" s="598">
        <f t="shared" si="2"/>
        <v>0</v>
      </c>
      <c r="O69" s="64"/>
      <c r="P69" s="64"/>
      <c r="Q69" s="53"/>
    </row>
    <row r="70" spans="2:17" outlineLevel="1" x14ac:dyDescent="0.25">
      <c r="B70" s="64"/>
      <c r="C70" s="413"/>
      <c r="D70" s="231"/>
      <c r="E70" s="424" t="str">
        <f>IFERROR(VLOOKUP($D70,'START - AWARD DETAILS'!$C$21:$D$40,2,0),"")</f>
        <v/>
      </c>
      <c r="F70" s="424" t="str">
        <f>IFERROR(VLOOKUP($D70,'START - AWARD DETAILS'!$C$21:$G$40,3,0),"")</f>
        <v/>
      </c>
      <c r="G70" s="424" t="str">
        <f>IFERROR(VLOOKUP($D70,'START - AWARD DETAILS'!$C$21:$G$40,4,0),"")</f>
        <v/>
      </c>
      <c r="H70" s="424" t="str">
        <f>IFERROR(VLOOKUP($D70,'START - AWARD DETAILS'!$C$21:$G$40,5,0),"")</f>
        <v/>
      </c>
      <c r="I70" s="599"/>
      <c r="J70" s="599"/>
      <c r="K70" s="599"/>
      <c r="L70" s="599"/>
      <c r="M70" s="599"/>
      <c r="N70" s="598">
        <f t="shared" si="2"/>
        <v>0</v>
      </c>
      <c r="O70" s="64"/>
      <c r="P70" s="64"/>
      <c r="Q70" s="53"/>
    </row>
    <row r="71" spans="2:17" outlineLevel="1" x14ac:dyDescent="0.25">
      <c r="B71" s="64"/>
      <c r="C71" s="413"/>
      <c r="D71" s="231"/>
      <c r="E71" s="424" t="str">
        <f>IFERROR(VLOOKUP($D71,'START - AWARD DETAILS'!$C$21:$D$40,2,0),"")</f>
        <v/>
      </c>
      <c r="F71" s="424" t="str">
        <f>IFERROR(VLOOKUP($D71,'START - AWARD DETAILS'!$C$21:$G$40,3,0),"")</f>
        <v/>
      </c>
      <c r="G71" s="424" t="str">
        <f>IFERROR(VLOOKUP($D71,'START - AWARD DETAILS'!$C$21:$G$40,4,0),"")</f>
        <v/>
      </c>
      <c r="H71" s="424" t="str">
        <f>IFERROR(VLOOKUP($D71,'START - AWARD DETAILS'!$C$21:$G$40,5,0),"")</f>
        <v/>
      </c>
      <c r="I71" s="599"/>
      <c r="J71" s="599"/>
      <c r="K71" s="599"/>
      <c r="L71" s="599"/>
      <c r="M71" s="599"/>
      <c r="N71" s="598">
        <f t="shared" si="2"/>
        <v>0</v>
      </c>
      <c r="O71" s="64"/>
      <c r="P71" s="64"/>
      <c r="Q71" s="53"/>
    </row>
    <row r="72" spans="2:17" outlineLevel="1" x14ac:dyDescent="0.25">
      <c r="B72" s="64"/>
      <c r="C72" s="413"/>
      <c r="D72" s="231"/>
      <c r="E72" s="424" t="str">
        <f>IFERROR(VLOOKUP($D72,'START - AWARD DETAILS'!$C$21:$D$40,2,0),"")</f>
        <v/>
      </c>
      <c r="F72" s="424" t="str">
        <f>IFERROR(VLOOKUP($D72,'START - AWARD DETAILS'!$C$21:$G$40,3,0),"")</f>
        <v/>
      </c>
      <c r="G72" s="424" t="str">
        <f>IFERROR(VLOOKUP($D72,'START - AWARD DETAILS'!$C$21:$G$40,4,0),"")</f>
        <v/>
      </c>
      <c r="H72" s="424" t="str">
        <f>IFERROR(VLOOKUP($D72,'START - AWARD DETAILS'!$C$21:$G$40,5,0),"")</f>
        <v/>
      </c>
      <c r="I72" s="599"/>
      <c r="J72" s="599"/>
      <c r="K72" s="599"/>
      <c r="L72" s="599"/>
      <c r="M72" s="599"/>
      <c r="N72" s="598">
        <f t="shared" si="2"/>
        <v>0</v>
      </c>
      <c r="O72" s="64"/>
      <c r="P72" s="64"/>
      <c r="Q72" s="53"/>
    </row>
    <row r="73" spans="2:17" outlineLevel="1" x14ac:dyDescent="0.25">
      <c r="B73" s="64"/>
      <c r="C73" s="413"/>
      <c r="D73" s="231"/>
      <c r="E73" s="424" t="str">
        <f>IFERROR(VLOOKUP($D73,'START - AWARD DETAILS'!$C$21:$D$40,2,0),"")</f>
        <v/>
      </c>
      <c r="F73" s="424" t="str">
        <f>IFERROR(VLOOKUP($D73,'START - AWARD DETAILS'!$C$21:$G$40,3,0),"")</f>
        <v/>
      </c>
      <c r="G73" s="424" t="str">
        <f>IFERROR(VLOOKUP($D73,'START - AWARD DETAILS'!$C$21:$G$40,4,0),"")</f>
        <v/>
      </c>
      <c r="H73" s="424" t="str">
        <f>IFERROR(VLOOKUP($D73,'START - AWARD DETAILS'!$C$21:$G$40,5,0),"")</f>
        <v/>
      </c>
      <c r="I73" s="599"/>
      <c r="J73" s="599"/>
      <c r="K73" s="599"/>
      <c r="L73" s="599"/>
      <c r="M73" s="599"/>
      <c r="N73" s="598">
        <f t="shared" si="2"/>
        <v>0</v>
      </c>
      <c r="O73" s="64"/>
      <c r="P73" s="64"/>
      <c r="Q73" s="53"/>
    </row>
    <row r="74" spans="2:17" outlineLevel="1" x14ac:dyDescent="0.25">
      <c r="B74" s="64"/>
      <c r="C74" s="413"/>
      <c r="D74" s="231"/>
      <c r="E74" s="424" t="str">
        <f>IFERROR(VLOOKUP($D74,'START - AWARD DETAILS'!$C$21:$D$40,2,0),"")</f>
        <v/>
      </c>
      <c r="F74" s="424" t="str">
        <f>IFERROR(VLOOKUP($D74,'START - AWARD DETAILS'!$C$21:$G$40,3,0),"")</f>
        <v/>
      </c>
      <c r="G74" s="424" t="str">
        <f>IFERROR(VLOOKUP($D74,'START - AWARD DETAILS'!$C$21:$G$40,4,0),"")</f>
        <v/>
      </c>
      <c r="H74" s="424" t="str">
        <f>IFERROR(VLOOKUP($D74,'START - AWARD DETAILS'!$C$21:$G$40,5,0),"")</f>
        <v/>
      </c>
      <c r="I74" s="599"/>
      <c r="J74" s="599"/>
      <c r="K74" s="599"/>
      <c r="L74" s="599"/>
      <c r="M74" s="599"/>
      <c r="N74" s="598">
        <f t="shared" si="2"/>
        <v>0</v>
      </c>
      <c r="O74" s="64"/>
      <c r="P74" s="64"/>
      <c r="Q74" s="53"/>
    </row>
    <row r="75" spans="2:17" outlineLevel="1" x14ac:dyDescent="0.25">
      <c r="B75" s="64"/>
      <c r="C75" s="413"/>
      <c r="D75" s="231"/>
      <c r="E75" s="424" t="str">
        <f>IFERROR(VLOOKUP($D75,'START - AWARD DETAILS'!$C$21:$D$40,2,0),"")</f>
        <v/>
      </c>
      <c r="F75" s="424" t="str">
        <f>IFERROR(VLOOKUP($D75,'START - AWARD DETAILS'!$C$21:$G$40,3,0),"")</f>
        <v/>
      </c>
      <c r="G75" s="424" t="str">
        <f>IFERROR(VLOOKUP($D75,'START - AWARD DETAILS'!$C$21:$G$40,4,0),"")</f>
        <v/>
      </c>
      <c r="H75" s="424" t="str">
        <f>IFERROR(VLOOKUP($D75,'START - AWARD DETAILS'!$C$21:$G$40,5,0),"")</f>
        <v/>
      </c>
      <c r="I75" s="599"/>
      <c r="J75" s="599"/>
      <c r="K75" s="599"/>
      <c r="L75" s="599"/>
      <c r="M75" s="599"/>
      <c r="N75" s="598">
        <f t="shared" si="2"/>
        <v>0</v>
      </c>
      <c r="O75" s="64"/>
      <c r="P75" s="64"/>
      <c r="Q75" s="53"/>
    </row>
    <row r="76" spans="2:17" outlineLevel="1" x14ac:dyDescent="0.25">
      <c r="B76" s="64"/>
      <c r="C76" s="413"/>
      <c r="D76" s="231"/>
      <c r="E76" s="424" t="str">
        <f>IFERROR(VLOOKUP($D76,'START - AWARD DETAILS'!$C$21:$D$40,2,0),"")</f>
        <v/>
      </c>
      <c r="F76" s="424" t="str">
        <f>IFERROR(VLOOKUP($D76,'START - AWARD DETAILS'!$C$21:$G$40,3,0),"")</f>
        <v/>
      </c>
      <c r="G76" s="424" t="str">
        <f>IFERROR(VLOOKUP($D76,'START - AWARD DETAILS'!$C$21:$G$40,4,0),"")</f>
        <v/>
      </c>
      <c r="H76" s="424" t="str">
        <f>IFERROR(VLOOKUP($D76,'START - AWARD DETAILS'!$C$21:$G$40,5,0),"")</f>
        <v/>
      </c>
      <c r="I76" s="599"/>
      <c r="J76" s="599"/>
      <c r="K76" s="599"/>
      <c r="L76" s="599"/>
      <c r="M76" s="599"/>
      <c r="N76" s="598">
        <f t="shared" si="2"/>
        <v>0</v>
      </c>
      <c r="O76" s="64"/>
      <c r="P76" s="64"/>
      <c r="Q76" s="53"/>
    </row>
    <row r="77" spans="2:17" outlineLevel="1" x14ac:dyDescent="0.25">
      <c r="B77" s="64"/>
      <c r="C77" s="413"/>
      <c r="D77" s="231"/>
      <c r="E77" s="424" t="str">
        <f>IFERROR(VLOOKUP($D77,'START - AWARD DETAILS'!$C$21:$D$40,2,0),"")</f>
        <v/>
      </c>
      <c r="F77" s="424" t="str">
        <f>IFERROR(VLOOKUP($D77,'START - AWARD DETAILS'!$C$21:$G$40,3,0),"")</f>
        <v/>
      </c>
      <c r="G77" s="424" t="str">
        <f>IFERROR(VLOOKUP($D77,'START - AWARD DETAILS'!$C$21:$G$40,4,0),"")</f>
        <v/>
      </c>
      <c r="H77" s="424" t="str">
        <f>IFERROR(VLOOKUP($D77,'START - AWARD DETAILS'!$C$21:$G$40,5,0),"")</f>
        <v/>
      </c>
      <c r="I77" s="599"/>
      <c r="J77" s="599"/>
      <c r="K77" s="599"/>
      <c r="L77" s="599"/>
      <c r="M77" s="599"/>
      <c r="N77" s="598">
        <f t="shared" si="2"/>
        <v>0</v>
      </c>
      <c r="O77" s="64"/>
      <c r="P77" s="64"/>
      <c r="Q77" s="53"/>
    </row>
    <row r="78" spans="2:17" outlineLevel="1" x14ac:dyDescent="0.25">
      <c r="B78" s="64"/>
      <c r="C78" s="413"/>
      <c r="D78" s="231"/>
      <c r="E78" s="424" t="str">
        <f>IFERROR(VLOOKUP($D78,'START - AWARD DETAILS'!$C$21:$D$40,2,0),"")</f>
        <v/>
      </c>
      <c r="F78" s="424" t="str">
        <f>IFERROR(VLOOKUP($D78,'START - AWARD DETAILS'!$C$21:$G$40,3,0),"")</f>
        <v/>
      </c>
      <c r="G78" s="424" t="str">
        <f>IFERROR(VLOOKUP($D78,'START - AWARD DETAILS'!$C$21:$G$40,4,0),"")</f>
        <v/>
      </c>
      <c r="H78" s="424" t="str">
        <f>IFERROR(VLOOKUP($D78,'START - AWARD DETAILS'!$C$21:$G$40,5,0),"")</f>
        <v/>
      </c>
      <c r="I78" s="599"/>
      <c r="J78" s="599"/>
      <c r="K78" s="599"/>
      <c r="L78" s="599"/>
      <c r="M78" s="599"/>
      <c r="N78" s="598">
        <f t="shared" si="2"/>
        <v>0</v>
      </c>
      <c r="O78" s="64"/>
      <c r="P78" s="64"/>
      <c r="Q78" s="53"/>
    </row>
    <row r="79" spans="2:17" outlineLevel="1" x14ac:dyDescent="0.25">
      <c r="B79" s="64"/>
      <c r="C79" s="413"/>
      <c r="D79" s="231"/>
      <c r="E79" s="424" t="str">
        <f>IFERROR(VLOOKUP($D79,'START - AWARD DETAILS'!$C$21:$D$40,2,0),"")</f>
        <v/>
      </c>
      <c r="F79" s="424" t="str">
        <f>IFERROR(VLOOKUP($D79,'START - AWARD DETAILS'!$C$21:$G$40,3,0),"")</f>
        <v/>
      </c>
      <c r="G79" s="424" t="str">
        <f>IFERROR(VLOOKUP($D79,'START - AWARD DETAILS'!$C$21:$G$40,4,0),"")</f>
        <v/>
      </c>
      <c r="H79" s="424" t="str">
        <f>IFERROR(VLOOKUP($D79,'START - AWARD DETAILS'!$C$21:$G$40,5,0),"")</f>
        <v/>
      </c>
      <c r="I79" s="599"/>
      <c r="J79" s="599"/>
      <c r="K79" s="599"/>
      <c r="L79" s="599"/>
      <c r="M79" s="599"/>
      <c r="N79" s="598">
        <f t="shared" si="2"/>
        <v>0</v>
      </c>
      <c r="O79" s="64"/>
      <c r="P79" s="64"/>
      <c r="Q79" s="53"/>
    </row>
    <row r="80" spans="2:17" ht="15.75" outlineLevel="1" thickBot="1" x14ac:dyDescent="0.3">
      <c r="B80" s="64"/>
      <c r="C80" s="603"/>
      <c r="D80" s="231"/>
      <c r="E80" s="424" t="str">
        <f>IFERROR(VLOOKUP($D80,'START - AWARD DETAILS'!$C$21:$D$40,2,0),"")</f>
        <v/>
      </c>
      <c r="F80" s="424" t="str">
        <f>IFERROR(VLOOKUP($D80,'START - AWARD DETAILS'!$C$21:$G$40,3,0),"")</f>
        <v/>
      </c>
      <c r="G80" s="424" t="str">
        <f>IFERROR(VLOOKUP($D80,'START - AWARD DETAILS'!$C$21:$G$40,4,0),"")</f>
        <v/>
      </c>
      <c r="H80" s="424" t="str">
        <f>IFERROR(VLOOKUP($D80,'START - AWARD DETAILS'!$C$21:$G$40,5,0),"")</f>
        <v/>
      </c>
      <c r="I80" s="599"/>
      <c r="J80" s="599"/>
      <c r="K80" s="599"/>
      <c r="L80" s="599"/>
      <c r="M80" s="599"/>
      <c r="N80" s="604">
        <f t="shared" si="2"/>
        <v>0</v>
      </c>
      <c r="O80" s="64"/>
      <c r="P80" s="64"/>
      <c r="Q80" s="53"/>
    </row>
    <row r="81" spans="2:17" ht="15.75" thickBot="1" x14ac:dyDescent="0.3">
      <c r="B81" s="64"/>
      <c r="C81" s="605"/>
      <c r="D81" s="606" t="s">
        <v>441</v>
      </c>
      <c r="E81" s="608" t="s">
        <v>441</v>
      </c>
      <c r="F81" s="609" t="s">
        <v>441</v>
      </c>
      <c r="G81" s="610"/>
      <c r="H81" s="611" t="s">
        <v>441</v>
      </c>
      <c r="I81" s="607">
        <f>SUM(I38:I80)</f>
        <v>0</v>
      </c>
      <c r="J81" s="607">
        <f t="shared" ref="J81:N81" si="3">SUM(J38:J80)</f>
        <v>0</v>
      </c>
      <c r="K81" s="607">
        <f t="shared" si="3"/>
        <v>0</v>
      </c>
      <c r="L81" s="607">
        <f t="shared" si="3"/>
        <v>0</v>
      </c>
      <c r="M81" s="607">
        <f t="shared" si="3"/>
        <v>0</v>
      </c>
      <c r="N81" s="607">
        <f t="shared" si="3"/>
        <v>0</v>
      </c>
      <c r="O81" s="64"/>
      <c r="P81" s="64"/>
      <c r="Q81" s="53"/>
    </row>
    <row r="82" spans="2:17" ht="8.1" customHeight="1" thickBot="1" x14ac:dyDescent="0.3">
      <c r="B82" s="64"/>
      <c r="C82" s="371"/>
      <c r="D82" s="375"/>
      <c r="E82" s="375"/>
      <c r="F82" s="371"/>
      <c r="G82" s="371"/>
      <c r="H82" s="371"/>
      <c r="I82" s="371"/>
      <c r="J82" s="371"/>
      <c r="K82" s="371"/>
      <c r="L82" s="64"/>
      <c r="M82" s="371"/>
      <c r="N82" s="371"/>
      <c r="O82" s="371"/>
      <c r="P82" s="64"/>
      <c r="Q82" s="53"/>
    </row>
    <row r="83" spans="2:17" ht="15" customHeight="1" thickBot="1" x14ac:dyDescent="0.3">
      <c r="B83" s="64"/>
      <c r="C83" s="778" t="s">
        <v>50</v>
      </c>
      <c r="D83" s="779"/>
      <c r="E83" s="780"/>
      <c r="F83" s="371"/>
      <c r="G83" s="371"/>
      <c r="H83" s="371"/>
      <c r="I83" s="371"/>
      <c r="J83" s="371"/>
      <c r="K83" s="371"/>
      <c r="L83" s="64"/>
      <c r="M83" s="371"/>
      <c r="N83" s="371"/>
      <c r="O83" s="371"/>
      <c r="P83" s="64"/>
      <c r="Q83" s="53"/>
    </row>
    <row r="84" spans="2:17" ht="50.1" customHeight="1" thickBot="1" x14ac:dyDescent="0.3">
      <c r="B84" s="64"/>
      <c r="C84" s="766"/>
      <c r="D84" s="767"/>
      <c r="E84" s="768"/>
      <c r="F84" s="258"/>
      <c r="G84" s="399"/>
      <c r="H84" s="399"/>
      <c r="I84" s="383" t="s">
        <v>11</v>
      </c>
      <c r="J84" s="384" t="s">
        <v>12</v>
      </c>
      <c r="K84" s="384" t="s">
        <v>13</v>
      </c>
      <c r="L84" s="384" t="s">
        <v>14</v>
      </c>
      <c r="M84" s="385" t="s">
        <v>15</v>
      </c>
      <c r="N84" s="386" t="s">
        <v>16</v>
      </c>
      <c r="O84" s="64"/>
      <c r="P84" s="64"/>
      <c r="Q84" s="53"/>
    </row>
    <row r="85" spans="2:17" ht="32.25" customHeight="1" thickBot="1" x14ac:dyDescent="0.3">
      <c r="B85" s="64"/>
      <c r="C85" s="769"/>
      <c r="D85" s="770"/>
      <c r="E85" s="771"/>
      <c r="F85" s="258"/>
      <c r="G85" s="399"/>
      <c r="H85" s="399"/>
      <c r="I85" s="387">
        <f>I81+I32</f>
        <v>0</v>
      </c>
      <c r="J85" s="388">
        <f t="shared" ref="J85:N85" si="4">J81+J32</f>
        <v>0</v>
      </c>
      <c r="K85" s="388">
        <f t="shared" si="4"/>
        <v>0</v>
      </c>
      <c r="L85" s="388">
        <f t="shared" si="4"/>
        <v>0</v>
      </c>
      <c r="M85" s="389">
        <f t="shared" si="4"/>
        <v>0</v>
      </c>
      <c r="N85" s="390">
        <f t="shared" si="4"/>
        <v>0</v>
      </c>
      <c r="O85" s="64"/>
      <c r="P85" s="64"/>
      <c r="Q85" s="53"/>
    </row>
    <row r="86" spans="2:17" ht="8.1" customHeight="1" x14ac:dyDescent="0.25">
      <c r="B86" s="64"/>
      <c r="C86" s="371"/>
      <c r="D86" s="375"/>
      <c r="E86" s="375"/>
      <c r="F86" s="371"/>
      <c r="G86" s="371"/>
      <c r="H86" s="371"/>
      <c r="I86" s="371"/>
      <c r="J86" s="371"/>
      <c r="K86" s="371"/>
      <c r="L86" s="371"/>
      <c r="M86" s="371"/>
      <c r="N86" s="371"/>
      <c r="O86" s="371"/>
      <c r="P86" s="64"/>
      <c r="Q86" s="53"/>
    </row>
    <row r="87" spans="2:17" ht="8.1" customHeight="1" x14ac:dyDescent="0.25">
      <c r="Q87" s="53"/>
    </row>
    <row r="88" spans="2:17" hidden="1" x14ac:dyDescent="0.25">
      <c r="Q88" s="53"/>
    </row>
    <row r="89" spans="2:17" ht="15.75" hidden="1" thickBot="1" x14ac:dyDescent="0.3">
      <c r="C89" s="248" t="s">
        <v>25</v>
      </c>
      <c r="E89" s="391" t="s">
        <v>86</v>
      </c>
      <c r="F89" s="248" t="s">
        <v>25</v>
      </c>
      <c r="G89" s="392" t="s">
        <v>297</v>
      </c>
      <c r="I89" s="248" t="s">
        <v>431</v>
      </c>
      <c r="L89" s="248" t="s">
        <v>440</v>
      </c>
      <c r="Q89" s="53"/>
    </row>
    <row r="90" spans="2:17" ht="15.75" hidden="1" thickBot="1" x14ac:dyDescent="0.3">
      <c r="C90" s="248" t="s">
        <v>432</v>
      </c>
      <c r="D90" s="248" t="s">
        <v>25</v>
      </c>
      <c r="E90" s="393"/>
      <c r="F90" s="248" t="s">
        <v>81</v>
      </c>
      <c r="G90" s="16" t="s">
        <v>25</v>
      </c>
      <c r="I90" s="106" t="s">
        <v>25</v>
      </c>
      <c r="L90" s="414" t="str">
        <f>D14</f>
        <v>University of Liverpool</v>
      </c>
      <c r="Q90" s="53"/>
    </row>
    <row r="91" spans="2:17" ht="15.75" hidden="1" thickBot="1" x14ac:dyDescent="0.3">
      <c r="C91" s="248" t="s">
        <v>433</v>
      </c>
      <c r="D91" s="394" t="s">
        <v>87</v>
      </c>
      <c r="E91" s="395">
        <v>1.21</v>
      </c>
      <c r="F91" s="248" t="s">
        <v>434</v>
      </c>
      <c r="G91" s="119" t="s">
        <v>476</v>
      </c>
      <c r="I91" s="269" t="str">
        <f>IF('START - AWARD DETAILS'!C21=0,"",'START - AWARD DETAILS'!C21)</f>
        <v>University of Liverpool</v>
      </c>
      <c r="J91" s="248">
        <v>1</v>
      </c>
      <c r="Q91" s="53"/>
    </row>
    <row r="92" spans="2:17" ht="45.75" hidden="1" thickBot="1" x14ac:dyDescent="0.3">
      <c r="C92" s="248" t="s">
        <v>435</v>
      </c>
      <c r="D92" s="394" t="s">
        <v>88</v>
      </c>
      <c r="E92" s="395">
        <v>1.21</v>
      </c>
      <c r="G92" s="119" t="s">
        <v>477</v>
      </c>
      <c r="I92" s="269" t="str">
        <f>IF('START - AWARD DETAILS'!C22=0,"",'START - AWARD DETAILS'!C22)</f>
        <v>Liverpool School of Tropical Medicine</v>
      </c>
      <c r="J92" s="248">
        <v>2</v>
      </c>
      <c r="M92" s="396"/>
      <c r="N92" s="396"/>
      <c r="Q92" s="53"/>
    </row>
    <row r="93" spans="2:17" ht="60.75" hidden="1" thickBot="1" x14ac:dyDescent="0.3">
      <c r="C93" s="397" t="s">
        <v>436</v>
      </c>
      <c r="D93" s="394" t="s">
        <v>89</v>
      </c>
      <c r="E93" s="395">
        <v>1.21</v>
      </c>
      <c r="G93" s="119" t="s">
        <v>478</v>
      </c>
      <c r="I93" s="269" t="str">
        <f>IF('START - AWARD DETAILS'!C23=0,"",'START - AWARD DETAILS'!C23)</f>
        <v>Human Development Research Foundation</v>
      </c>
      <c r="J93" s="248">
        <v>3</v>
      </c>
      <c r="M93" s="396"/>
      <c r="N93" s="396"/>
      <c r="Q93" s="53"/>
    </row>
    <row r="94" spans="2:17" ht="30.75" hidden="1" thickBot="1" x14ac:dyDescent="0.3">
      <c r="C94" s="248" t="s">
        <v>28</v>
      </c>
      <c r="D94" s="394" t="s">
        <v>90</v>
      </c>
      <c r="E94" s="395">
        <v>0.51</v>
      </c>
      <c r="G94" s="119" t="s">
        <v>479</v>
      </c>
      <c r="I94" s="269" t="str">
        <f>IF('START - AWARD DETAILS'!C24=0,"",'START - AWARD DETAILS'!C24)</f>
        <v/>
      </c>
      <c r="J94" s="248">
        <v>4</v>
      </c>
      <c r="M94" s="396"/>
      <c r="N94" s="396"/>
      <c r="Q94" s="53"/>
    </row>
    <row r="95" spans="2:17" ht="60.75" hidden="1" thickBot="1" x14ac:dyDescent="0.3">
      <c r="D95" s="394" t="s">
        <v>91</v>
      </c>
      <c r="E95" s="395">
        <v>0.51</v>
      </c>
      <c r="G95" s="119" t="s">
        <v>480</v>
      </c>
      <c r="I95" s="269" t="str">
        <f>IF('START - AWARD DETAILS'!C25=0,"",'START - AWARD DETAILS'!C25)</f>
        <v>Transcultural Pschyological Organization (TPO)</v>
      </c>
      <c r="J95" s="248">
        <v>5</v>
      </c>
      <c r="M95" s="396"/>
      <c r="N95" s="396"/>
      <c r="Q95" s="53"/>
    </row>
    <row r="96" spans="2:17" ht="45.75" hidden="1" thickBot="1" x14ac:dyDescent="0.3">
      <c r="D96" s="394" t="s">
        <v>92</v>
      </c>
      <c r="E96" s="395">
        <v>1.21</v>
      </c>
      <c r="G96" s="119" t="s">
        <v>481</v>
      </c>
      <c r="I96" s="269" t="str">
        <f>IF('START - AWARD DETAILS'!C26=0,"",'START - AWARD DETAILS'!C26)</f>
        <v>University of Liberal Arts (ULAB)</v>
      </c>
      <c r="J96" s="248">
        <v>6</v>
      </c>
      <c r="M96" s="396"/>
      <c r="N96" s="396"/>
    </row>
    <row r="97" spans="4:14" ht="60.75" hidden="1" thickBot="1" x14ac:dyDescent="0.3">
      <c r="D97" s="394" t="s">
        <v>93</v>
      </c>
      <c r="E97" s="395">
        <v>0.51</v>
      </c>
      <c r="G97" s="119" t="s">
        <v>475</v>
      </c>
      <c r="I97" s="269" t="str">
        <f>IF('START - AWARD DETAILS'!C27=0,"",'START - AWARD DETAILS'!C27)</f>
        <v>Institute of Reseach and Development (IRD)</v>
      </c>
      <c r="J97" s="248">
        <v>7</v>
      </c>
      <c r="M97" s="396"/>
      <c r="N97" s="396"/>
    </row>
    <row r="98" spans="4:14" ht="15.75" hidden="1" thickBot="1" x14ac:dyDescent="0.3">
      <c r="D98" s="394" t="s">
        <v>94</v>
      </c>
      <c r="E98" s="395">
        <v>0.51</v>
      </c>
      <c r="G98" s="119" t="s">
        <v>475</v>
      </c>
      <c r="I98" s="269" t="str">
        <f>IF('START - AWARD DETAILS'!C28=0,"",'START - AWARD DETAILS'!C28)</f>
        <v/>
      </c>
      <c r="J98" s="248">
        <v>8</v>
      </c>
      <c r="M98" s="396"/>
      <c r="N98" s="396"/>
    </row>
    <row r="99" spans="4:14" ht="15.75" hidden="1" thickBot="1" x14ac:dyDescent="0.3">
      <c r="D99" s="394" t="s">
        <v>95</v>
      </c>
      <c r="E99" s="395">
        <v>0.24</v>
      </c>
      <c r="G99" s="119" t="s">
        <v>475</v>
      </c>
      <c r="I99" s="269" t="str">
        <f>IF('START - AWARD DETAILS'!C29=0,"",'START - AWARD DETAILS'!C29)</f>
        <v/>
      </c>
      <c r="J99" s="248">
        <v>9</v>
      </c>
      <c r="M99" s="396"/>
      <c r="N99" s="396"/>
    </row>
    <row r="100" spans="4:14" ht="15.75" hidden="1" thickBot="1" x14ac:dyDescent="0.3">
      <c r="D100" s="394" t="s">
        <v>96</v>
      </c>
      <c r="E100" s="395">
        <v>1.21</v>
      </c>
      <c r="G100" s="119" t="s">
        <v>475</v>
      </c>
      <c r="I100" s="269" t="str">
        <f>IF('START - AWARD DETAILS'!C30=0,"",'START - AWARD DETAILS'!C30)</f>
        <v/>
      </c>
      <c r="J100" s="248">
        <v>10</v>
      </c>
      <c r="M100" s="396"/>
      <c r="N100" s="396"/>
    </row>
    <row r="101" spans="4:14" ht="15.75" hidden="1" thickBot="1" x14ac:dyDescent="0.3">
      <c r="D101" s="394" t="s">
        <v>97</v>
      </c>
      <c r="E101" s="395">
        <v>0.51</v>
      </c>
      <c r="G101" s="119" t="s">
        <v>475</v>
      </c>
      <c r="I101" s="269" t="str">
        <f>IF('START - AWARD DETAILS'!C31=0,"",'START - AWARD DETAILS'!C31)</f>
        <v/>
      </c>
      <c r="J101" s="248">
        <v>11</v>
      </c>
      <c r="M101" s="396"/>
      <c r="N101" s="396"/>
    </row>
    <row r="102" spans="4:14" ht="15.75" hidden="1" thickBot="1" x14ac:dyDescent="0.3">
      <c r="D102" s="394" t="s">
        <v>98</v>
      </c>
      <c r="E102" s="395">
        <v>0.51</v>
      </c>
      <c r="G102" s="119" t="s">
        <v>475</v>
      </c>
      <c r="I102" s="269" t="str">
        <f>IF('START - AWARD DETAILS'!C32=0,"",'START - AWARD DETAILS'!C32)</f>
        <v/>
      </c>
      <c r="J102" s="248">
        <v>12</v>
      </c>
      <c r="M102" s="396"/>
      <c r="N102" s="396"/>
    </row>
    <row r="103" spans="4:14" ht="15.75" hidden="1" thickBot="1" x14ac:dyDescent="0.3">
      <c r="D103" s="394" t="s">
        <v>99</v>
      </c>
      <c r="E103" s="395">
        <v>1.21</v>
      </c>
      <c r="G103" s="119" t="s">
        <v>475</v>
      </c>
      <c r="I103" s="269" t="str">
        <f>IF('START - AWARD DETAILS'!C33=0,"",'START - AWARD DETAILS'!C33)</f>
        <v/>
      </c>
      <c r="J103" s="248">
        <v>13</v>
      </c>
    </row>
    <row r="104" spans="4:14" ht="15.75" hidden="1" thickBot="1" x14ac:dyDescent="0.3">
      <c r="D104" s="394" t="s">
        <v>100</v>
      </c>
      <c r="E104" s="395">
        <v>0.51</v>
      </c>
      <c r="G104" s="119" t="s">
        <v>475</v>
      </c>
      <c r="I104" s="269" t="str">
        <f>IF('START - AWARD DETAILS'!C34=0,"",'START - AWARD DETAILS'!C34)</f>
        <v/>
      </c>
      <c r="J104" s="248">
        <v>14</v>
      </c>
    </row>
    <row r="105" spans="4:14" ht="15.75" hidden="1" thickBot="1" x14ac:dyDescent="0.3">
      <c r="D105" s="394" t="s">
        <v>101</v>
      </c>
      <c r="E105" s="395">
        <v>0.24</v>
      </c>
      <c r="G105" s="119" t="s">
        <v>475</v>
      </c>
      <c r="I105" s="269" t="str">
        <f>IF('START - AWARD DETAILS'!C35=0,"",'START - AWARD DETAILS'!C35)</f>
        <v/>
      </c>
    </row>
    <row r="106" spans="4:14" ht="15.75" hidden="1" thickBot="1" x14ac:dyDescent="0.3">
      <c r="D106" s="394" t="s">
        <v>102</v>
      </c>
      <c r="E106" s="395">
        <v>0.24</v>
      </c>
      <c r="G106" s="119" t="s">
        <v>475</v>
      </c>
      <c r="I106" s="269" t="str">
        <f>IF('START - AWARD DETAILS'!C36=0,"",'START - AWARD DETAILS'!C36)</f>
        <v/>
      </c>
    </row>
    <row r="107" spans="4:14" ht="15.75" hidden="1" thickBot="1" x14ac:dyDescent="0.3">
      <c r="D107" s="394" t="s">
        <v>103</v>
      </c>
      <c r="E107" s="398">
        <v>0.24</v>
      </c>
      <c r="G107" s="119" t="s">
        <v>475</v>
      </c>
      <c r="I107" s="269" t="str">
        <f>IF('START - AWARD DETAILS'!C37=0,"",'START - AWARD DETAILS'!C37)</f>
        <v/>
      </c>
    </row>
    <row r="108" spans="4:14" ht="15.75" hidden="1" thickBot="1" x14ac:dyDescent="0.3">
      <c r="D108" s="394" t="s">
        <v>104</v>
      </c>
      <c r="E108" s="398">
        <v>0.51</v>
      </c>
      <c r="G108" s="119" t="s">
        <v>475</v>
      </c>
      <c r="I108" s="269" t="str">
        <f>IF('START - AWARD DETAILS'!C38=0,"",'START - AWARD DETAILS'!C38)</f>
        <v/>
      </c>
    </row>
    <row r="109" spans="4:14" ht="15.75" hidden="1" thickBot="1" x14ac:dyDescent="0.3">
      <c r="G109" s="119" t="s">
        <v>475</v>
      </c>
      <c r="I109" s="269" t="str">
        <f>IF('START - AWARD DETAILS'!C39=0,"",'START - AWARD DETAILS'!C39)</f>
        <v/>
      </c>
    </row>
    <row r="110" spans="4:14" hidden="1" x14ac:dyDescent="0.25">
      <c r="G110" s="119" t="e">
        <v>#REF!</v>
      </c>
      <c r="I110" s="269" t="str">
        <f>IF('START - AWARD DETAILS'!C40=0,"",'START - AWARD DETAILS'!C40)</f>
        <v/>
      </c>
    </row>
    <row r="111" spans="4:14" hidden="1" x14ac:dyDescent="0.25"/>
  </sheetData>
  <sheetProtection algorithmName="SHA-512" hashValue="D7UghKiOtDSX+89tV61wk01fmUaMo5diwg28hOCFy761BW1F35/SSyQbICdyDkw+8jHHo63OzAksv2x1s1YS/Q==" saltValue="vOvqbYgdvAd1jZHFsTtXUw==" spinCount="100000" sheet="1" selectLockedCells="1" autoFilter="0"/>
  <autoFilter ref="C37:H37"/>
  <mergeCells count="7">
    <mergeCell ref="C84:E85"/>
    <mergeCell ref="C3:O3"/>
    <mergeCell ref="D5:O5"/>
    <mergeCell ref="D7:O7"/>
    <mergeCell ref="C9:O9"/>
    <mergeCell ref="C83:E83"/>
    <mergeCell ref="D12:L12"/>
  </mergeCells>
  <conditionalFormatting sqref="C38:H38 C39:C62 E39:H62 G63:G80">
    <cfRule type="expression" dxfId="11" priority="25" stopIfTrue="1">
      <formula>AND(OR(C38="",C38="(Select)",C38="[INSERT TEXT]"),$N38&lt;&gt;0)</formula>
    </cfRule>
  </conditionalFormatting>
  <conditionalFormatting sqref="D39:D80">
    <cfRule type="expression" dxfId="10" priority="1" stopIfTrue="1">
      <formula>AND(OR(D39="",D39="(Select)",D39="[INSERT TEXT]"),$N39&lt;&gt;0)</formula>
    </cfRule>
  </conditionalFormatting>
  <dataValidations count="2">
    <dataValidation type="decimal" operator="greaterThanOrEqual" allowBlank="1" showInputMessage="1" showErrorMessage="1" errorTitle="Travel, Subsistence and Conference Fees" error="Please enter a full numeric value in £'s only." sqref="J38:M42">
      <formula1>0</formula1>
    </dataValidation>
    <dataValidation type="list" allowBlank="1" showInputMessage="1" showErrorMessage="1" sqref="D38:D80">
      <formula1>$I$90:$I$110</formula1>
    </dataValidation>
  </dataValidations>
  <pageMargins left="0.7" right="0.7" top="0.75" bottom="0.75" header="0.3" footer="0.3"/>
  <pageSetup paperSize="9" scale="36"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U65536"/>
  <sheetViews>
    <sheetView showGridLines="0" tabSelected="1" workbookViewId="0">
      <selection activeCell="F10" sqref="F10"/>
    </sheetView>
  </sheetViews>
  <sheetFormatPr defaultColWidth="0" defaultRowHeight="15" zeroHeight="1" outlineLevelRow="1" x14ac:dyDescent="0.25"/>
  <cols>
    <col min="1" max="2" width="1.7109375" customWidth="1"/>
    <col min="3" max="3" width="30.7109375" customWidth="1"/>
    <col min="4" max="9" width="20.7109375" customWidth="1"/>
    <col min="10" max="11" width="1.7109375" customWidth="1"/>
    <col min="12" max="17" width="10.7109375" customWidth="1"/>
    <col min="18" max="21" width="9.140625" customWidth="1"/>
    <col min="22" max="22" width="1.7109375" customWidth="1"/>
    <col min="23" max="255" width="9.140625" hidden="1" customWidth="1"/>
    <col min="256" max="16384" width="3.7109375" hidden="1"/>
  </cols>
  <sheetData>
    <row r="1" spans="2:10" ht="8.1" customHeight="1" x14ac:dyDescent="0.25"/>
    <row r="2" spans="2:10" ht="8.1" customHeight="1" thickBot="1" x14ac:dyDescent="0.3">
      <c r="B2" s="4"/>
      <c r="C2" s="4"/>
      <c r="D2" s="4"/>
      <c r="E2" s="4"/>
      <c r="F2" s="4"/>
      <c r="G2" s="4"/>
      <c r="H2" s="4"/>
      <c r="I2" s="4"/>
      <c r="J2" s="4"/>
    </row>
    <row r="3" spans="2:10" ht="20.100000000000001" customHeight="1" thickBot="1" x14ac:dyDescent="0.3">
      <c r="B3" s="4"/>
      <c r="C3" s="697" t="s">
        <v>483</v>
      </c>
      <c r="D3" s="698"/>
      <c r="E3" s="698"/>
      <c r="F3" s="698"/>
      <c r="G3" s="698"/>
      <c r="H3" s="698"/>
      <c r="I3" s="698"/>
      <c r="J3" s="4"/>
    </row>
    <row r="4" spans="2:10" ht="8.1" customHeight="1" thickBot="1" x14ac:dyDescent="0.3">
      <c r="B4" s="4"/>
      <c r="C4" s="4"/>
      <c r="D4" s="4"/>
      <c r="E4" s="4"/>
      <c r="F4" s="4"/>
      <c r="G4" s="4"/>
      <c r="H4" s="4"/>
      <c r="I4" s="4"/>
      <c r="J4" s="4"/>
    </row>
    <row r="5" spans="2:10" s="44" customFormat="1" ht="20.100000000000001" customHeight="1" thickBot="1" x14ac:dyDescent="0.25">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row>
    <row r="6" spans="2:10" s="44" customFormat="1" ht="8.1" customHeight="1" thickBot="1" x14ac:dyDescent="0.25">
      <c r="B6" s="43"/>
      <c r="C6" s="43"/>
      <c r="D6" s="43"/>
      <c r="E6" s="43"/>
      <c r="F6" s="43"/>
      <c r="G6" s="43"/>
      <c r="H6" s="43"/>
      <c r="I6" s="43"/>
      <c r="J6" s="43"/>
    </row>
    <row r="7" spans="2:10" s="44" customFormat="1" ht="20.100000000000001" customHeight="1" thickBot="1" x14ac:dyDescent="0.25">
      <c r="B7" s="43"/>
      <c r="C7" s="56" t="s">
        <v>0</v>
      </c>
      <c r="D7" s="702" t="str">
        <f>IF('START - AWARD DETAILS'!$D$14="","",'START - AWARD DETAILS'!$D$14)</f>
        <v>NIHR200817</v>
      </c>
      <c r="E7" s="703"/>
      <c r="F7" s="703"/>
      <c r="G7" s="703"/>
      <c r="H7" s="703"/>
      <c r="I7" s="704"/>
      <c r="J7" s="43"/>
    </row>
    <row r="8" spans="2:10" ht="8.1" customHeight="1" thickBot="1" x14ac:dyDescent="0.3">
      <c r="B8" s="4"/>
      <c r="C8" s="4"/>
      <c r="D8" s="4"/>
      <c r="E8" s="4"/>
      <c r="F8" s="4"/>
      <c r="G8" s="4"/>
      <c r="H8" s="4"/>
      <c r="I8" s="4"/>
      <c r="J8" s="4"/>
    </row>
    <row r="9" spans="2:10" ht="20.100000000000001" customHeight="1" thickBot="1" x14ac:dyDescent="0.3">
      <c r="B9" s="4"/>
      <c r="C9" s="699" t="s">
        <v>1</v>
      </c>
      <c r="D9" s="700"/>
      <c r="E9" s="700"/>
      <c r="F9" s="700"/>
      <c r="G9" s="700"/>
      <c r="H9" s="700"/>
      <c r="I9" s="701"/>
      <c r="J9" s="4"/>
    </row>
    <row r="10" spans="2:10" ht="21.75" customHeight="1" x14ac:dyDescent="0.25">
      <c r="B10" s="4"/>
      <c r="C10" s="354" t="s">
        <v>328</v>
      </c>
      <c r="D10" s="4"/>
      <c r="E10" s="4"/>
      <c r="F10" s="4"/>
      <c r="G10" s="4"/>
      <c r="H10" s="4"/>
      <c r="I10" s="4"/>
      <c r="J10" s="4"/>
    </row>
    <row r="11" spans="2:10" s="107" customFormat="1" ht="27" customHeight="1" x14ac:dyDescent="0.25">
      <c r="B11" s="64"/>
      <c r="C11" s="355" t="s">
        <v>314</v>
      </c>
      <c r="D11" s="64"/>
      <c r="E11" s="64"/>
      <c r="F11" s="64"/>
      <c r="G11" s="64"/>
      <c r="H11" s="64"/>
      <c r="I11" s="64"/>
      <c r="J11" s="64"/>
    </row>
    <row r="12" spans="2:10" s="107" customFormat="1" ht="8.1" customHeight="1" x14ac:dyDescent="0.25">
      <c r="B12" s="64"/>
      <c r="C12" s="64"/>
      <c r="D12" s="64"/>
      <c r="E12" s="64"/>
      <c r="F12" s="64"/>
      <c r="G12" s="64"/>
      <c r="H12" s="64"/>
      <c r="I12" s="64"/>
      <c r="J12" s="64"/>
    </row>
    <row r="13" spans="2:10" s="107" customFormat="1" ht="8.1" customHeight="1" thickBot="1" x14ac:dyDescent="0.3">
      <c r="B13" s="64"/>
      <c r="C13" s="64"/>
      <c r="D13" s="64"/>
      <c r="E13" s="64"/>
      <c r="F13" s="64"/>
      <c r="G13" s="64"/>
      <c r="H13" s="64"/>
      <c r="I13" s="64"/>
      <c r="J13" s="64"/>
    </row>
    <row r="14" spans="2:10" ht="30" customHeight="1" thickBot="1" x14ac:dyDescent="0.3">
      <c r="B14" s="4"/>
      <c r="C14" s="77" t="s">
        <v>105</v>
      </c>
      <c r="D14" s="57" t="s">
        <v>11</v>
      </c>
      <c r="E14" s="57" t="s">
        <v>12</v>
      </c>
      <c r="F14" s="57" t="s">
        <v>13</v>
      </c>
      <c r="G14" s="57" t="s">
        <v>14</v>
      </c>
      <c r="H14" s="58" t="s">
        <v>15</v>
      </c>
      <c r="I14" s="46" t="s">
        <v>16</v>
      </c>
      <c r="J14" s="4"/>
    </row>
    <row r="15" spans="2:10" ht="30" customHeight="1" thickBot="1" x14ac:dyDescent="0.3">
      <c r="B15" s="4"/>
      <c r="C15" s="79" t="s">
        <v>2</v>
      </c>
      <c r="D15" s="74">
        <f>SUM(D16:D24)</f>
        <v>536826.88</v>
      </c>
      <c r="E15" s="74">
        <f>SUM(E16:E24)</f>
        <v>744510.26198766974</v>
      </c>
      <c r="F15" s="74">
        <f>SUM(F16:F24)</f>
        <v>707676.46756799205</v>
      </c>
      <c r="G15" s="74">
        <f>SUM(G16:G24)</f>
        <v>601070.87332331913</v>
      </c>
      <c r="H15" s="74">
        <f>SUM(H16:H24)</f>
        <v>85234</v>
      </c>
      <c r="I15" s="49">
        <f t="shared" ref="I15:I24" si="0">SUM(D15:H15)</f>
        <v>2675318.4828789807</v>
      </c>
      <c r="J15" s="4"/>
    </row>
    <row r="16" spans="2:10" ht="30" hidden="1" customHeight="1" outlineLevel="1" x14ac:dyDescent="0.25">
      <c r="B16" s="4"/>
      <c r="C16" s="409" t="s">
        <v>439</v>
      </c>
      <c r="D16" s="153">
        <f>SUM('2. Annual Costs of Staff Posts'!O313)</f>
        <v>295044.88</v>
      </c>
      <c r="E16" s="153">
        <f>SUM('2. Annual Costs of Staff Posts'!T313)</f>
        <v>410808.26198766974</v>
      </c>
      <c r="F16" s="153">
        <f>SUM('2. Annual Costs of Staff Posts'!Y313)</f>
        <v>341623.46756799205</v>
      </c>
      <c r="G16" s="153">
        <f>SUM('2. Annual Costs of Staff Posts'!AD313)</f>
        <v>319637.87332331913</v>
      </c>
      <c r="H16" s="153">
        <f>SUM('2. Annual Costs of Staff Posts'!AI313)</f>
        <v>0</v>
      </c>
      <c r="I16" s="70">
        <f t="shared" si="0"/>
        <v>1367114.4828789809</v>
      </c>
      <c r="J16" s="4"/>
    </row>
    <row r="17" spans="2:10" ht="30" hidden="1" customHeight="1" outlineLevel="1" x14ac:dyDescent="0.25">
      <c r="B17" s="4"/>
      <c r="C17" s="59" t="s">
        <v>4</v>
      </c>
      <c r="D17" s="42">
        <f>'3.Travel,Subsistence&amp;Conference'!L71</f>
        <v>71100</v>
      </c>
      <c r="E17" s="42">
        <f>'3.Travel,Subsistence&amp;Conference'!N71</f>
        <v>86100</v>
      </c>
      <c r="F17" s="42">
        <f>'3.Travel,Subsistence&amp;Conference'!P71</f>
        <v>71100</v>
      </c>
      <c r="G17" s="42">
        <f>'3.Travel,Subsistence&amp;Conference'!R71</f>
        <v>71100</v>
      </c>
      <c r="H17" s="42">
        <f>'3.Travel,Subsistence&amp;Conference'!T71</f>
        <v>0</v>
      </c>
      <c r="I17" s="47">
        <f t="shared" si="0"/>
        <v>299400</v>
      </c>
      <c r="J17" s="4"/>
    </row>
    <row r="18" spans="2:10" ht="30" hidden="1" customHeight="1" outlineLevel="1" x14ac:dyDescent="0.25">
      <c r="B18" s="4"/>
      <c r="C18" s="59" t="s">
        <v>5</v>
      </c>
      <c r="D18" s="42">
        <f>'4. Equipment'!L83</f>
        <v>19400</v>
      </c>
      <c r="E18" s="42">
        <f>'4. Equipment'!N83</f>
        <v>16600</v>
      </c>
      <c r="F18" s="42">
        <f>'4. Equipment'!P83</f>
        <v>3600</v>
      </c>
      <c r="G18" s="42">
        <f>'4. Equipment'!R83</f>
        <v>1200</v>
      </c>
      <c r="H18" s="42">
        <f>'4. Equipment'!T83</f>
        <v>0</v>
      </c>
      <c r="I18" s="47">
        <f t="shared" si="0"/>
        <v>40800</v>
      </c>
      <c r="J18" s="4"/>
    </row>
    <row r="19" spans="2:10" ht="30" hidden="1" customHeight="1" outlineLevel="1" x14ac:dyDescent="0.25">
      <c r="B19" s="4"/>
      <c r="C19" s="59" t="s">
        <v>6</v>
      </c>
      <c r="D19" s="42">
        <f>'5. Consumables'!K62</f>
        <v>8700</v>
      </c>
      <c r="E19" s="42">
        <f>'5. Consumables'!M62</f>
        <v>10200</v>
      </c>
      <c r="F19" s="42">
        <f>'5. Consumables'!O62</f>
        <v>10200</v>
      </c>
      <c r="G19" s="42">
        <f>'5. Consumables'!Q62</f>
        <v>7700</v>
      </c>
      <c r="H19" s="42">
        <f>'5. Consumables'!S62</f>
        <v>0</v>
      </c>
      <c r="I19" s="47">
        <f t="shared" si="0"/>
        <v>36800</v>
      </c>
      <c r="J19" s="4"/>
    </row>
    <row r="20" spans="2:10" ht="30" hidden="1" customHeight="1" outlineLevel="1" x14ac:dyDescent="0.25">
      <c r="B20" s="4"/>
      <c r="C20" s="673" t="s">
        <v>469</v>
      </c>
      <c r="D20" s="42">
        <f>'6. CPI'!K62</f>
        <v>13000</v>
      </c>
      <c r="E20" s="42">
        <f>'6. CPI'!M62</f>
        <v>13000</v>
      </c>
      <c r="F20" s="42">
        <f>'6. CPI'!O62</f>
        <v>10000</v>
      </c>
      <c r="G20" s="42">
        <f>'6. CPI'!Q62</f>
        <v>10000</v>
      </c>
      <c r="H20" s="42">
        <f>'6. CPI'!S62</f>
        <v>0</v>
      </c>
      <c r="I20" s="47">
        <f t="shared" si="0"/>
        <v>46000</v>
      </c>
      <c r="J20" s="4"/>
    </row>
    <row r="21" spans="2:10" ht="30" hidden="1" customHeight="1" outlineLevel="1" x14ac:dyDescent="0.25">
      <c r="B21" s="4"/>
      <c r="C21" s="59" t="s">
        <v>7</v>
      </c>
      <c r="D21" s="42">
        <f>'7. Dissemination'!K62</f>
        <v>4500</v>
      </c>
      <c r="E21" s="42">
        <f>'7. Dissemination'!M62</f>
        <v>4500</v>
      </c>
      <c r="F21" s="42">
        <f>'7. Dissemination'!O62</f>
        <v>4500</v>
      </c>
      <c r="G21" s="42">
        <f>'7. Dissemination'!Q62</f>
        <v>4500</v>
      </c>
      <c r="H21" s="42">
        <f>'7. Dissemination'!S62</f>
        <v>0</v>
      </c>
      <c r="I21" s="47">
        <f t="shared" si="0"/>
        <v>18000</v>
      </c>
      <c r="J21" s="4"/>
    </row>
    <row r="22" spans="2:10" ht="30" hidden="1" customHeight="1" outlineLevel="1" x14ac:dyDescent="0.25">
      <c r="B22" s="4"/>
      <c r="C22" s="208" t="s">
        <v>443</v>
      </c>
      <c r="D22" s="42">
        <f>'8. Risk Management &amp; Assurance'!K62</f>
        <v>1400</v>
      </c>
      <c r="E22" s="42">
        <f>'8. Risk Management &amp; Assurance'!M62</f>
        <v>1400</v>
      </c>
      <c r="F22" s="42">
        <f>'8. Risk Management &amp; Assurance'!O62</f>
        <v>1400</v>
      </c>
      <c r="G22" s="42">
        <f>'8. Risk Management &amp; Assurance'!Q62</f>
        <v>1400</v>
      </c>
      <c r="H22" s="42">
        <f>'8. Risk Management &amp; Assurance'!S62</f>
        <v>0</v>
      </c>
      <c r="I22" s="47">
        <f t="shared" si="0"/>
        <v>5600</v>
      </c>
      <c r="J22" s="4"/>
    </row>
    <row r="23" spans="2:10" s="107" customFormat="1" ht="30" hidden="1" customHeight="1" outlineLevel="1" x14ac:dyDescent="0.25">
      <c r="B23" s="64"/>
      <c r="C23" s="208" t="s">
        <v>420</v>
      </c>
      <c r="D23" s="42">
        <f>'9. External Intervention Costs'!I85</f>
        <v>0</v>
      </c>
      <c r="E23" s="42">
        <f>'9. External Intervention Costs'!J85</f>
        <v>0</v>
      </c>
      <c r="F23" s="42">
        <f>'9. External Intervention Costs'!K85</f>
        <v>0</v>
      </c>
      <c r="G23" s="42">
        <f>'9. External Intervention Costs'!L85</f>
        <v>0</v>
      </c>
      <c r="H23" s="42">
        <f>'9. External Intervention Costs'!M85</f>
        <v>0</v>
      </c>
      <c r="I23" s="47">
        <f t="shared" si="0"/>
        <v>0</v>
      </c>
      <c r="J23" s="64"/>
    </row>
    <row r="24" spans="2:10" ht="30" hidden="1" customHeight="1" outlineLevel="1" thickBot="1" x14ac:dyDescent="0.3">
      <c r="B24" s="4"/>
      <c r="C24" s="80" t="s">
        <v>8</v>
      </c>
      <c r="D24" s="42">
        <f>'10. Other Direct Costs '!K62</f>
        <v>123682</v>
      </c>
      <c r="E24" s="42">
        <f>'10. Other Direct Costs '!M62</f>
        <v>201902</v>
      </c>
      <c r="F24" s="42">
        <f>'10. Other Direct Costs '!O62</f>
        <v>265253</v>
      </c>
      <c r="G24" s="42">
        <f>'10. Other Direct Costs '!Q62</f>
        <v>185533</v>
      </c>
      <c r="H24" s="42">
        <f>'10. Other Direct Costs '!S62</f>
        <v>85234</v>
      </c>
      <c r="I24" s="48">
        <f t="shared" si="0"/>
        <v>861604</v>
      </c>
      <c r="J24" s="4"/>
    </row>
    <row r="25" spans="2:10" s="107" customFormat="1" ht="30" customHeight="1" collapsed="1" thickBot="1" x14ac:dyDescent="0.3">
      <c r="B25" s="64"/>
      <c r="C25" s="79" t="s">
        <v>9</v>
      </c>
      <c r="D25" s="74">
        <f t="shared" ref="D25:I25" si="1">SUM(D26:D27)</f>
        <v>141149.88</v>
      </c>
      <c r="E25" s="74">
        <f t="shared" si="1"/>
        <v>152309.88</v>
      </c>
      <c r="F25" s="74">
        <f t="shared" si="1"/>
        <v>145109.88</v>
      </c>
      <c r="G25" s="74">
        <f t="shared" si="1"/>
        <v>142589.88</v>
      </c>
      <c r="H25" s="75">
        <f t="shared" si="1"/>
        <v>0</v>
      </c>
      <c r="I25" s="49">
        <f t="shared" si="1"/>
        <v>581159.52</v>
      </c>
      <c r="J25" s="64"/>
    </row>
    <row r="26" spans="2:10" s="107" customFormat="1" ht="30" hidden="1" customHeight="1" outlineLevel="1" x14ac:dyDescent="0.25">
      <c r="B26" s="64"/>
      <c r="C26" s="156" t="s">
        <v>326</v>
      </c>
      <c r="D26" s="674">
        <f>SUMIF('11. Indirect Costs'!$H$13:$H$62,"Estate Costs",'11. Indirect Costs'!$M$13:$M$62)</f>
        <v>13336.84</v>
      </c>
      <c r="E26" s="675">
        <f>SUMIF('11. Indirect Costs'!$H$13:$H$62,"Estate Costs",'11. Indirect Costs'!$Q$13:$Q$62)</f>
        <v>13336.84</v>
      </c>
      <c r="F26" s="675">
        <f>SUMIF('11. Indirect Costs'!$H$13:$H$62,"Estate Costs",'11. Indirect Costs'!$U$13:$U$62)</f>
        <v>13336.84</v>
      </c>
      <c r="G26" s="674">
        <f>SUMIF('11. Indirect Costs'!$H$13:$H$62,"Estate Costs",'11. Indirect Costs'!$Y$13:$Y$62)</f>
        <v>13336.84</v>
      </c>
      <c r="H26" s="676">
        <f>SUMIF('11. Indirect Costs'!$H$13:$H$62,"Estate Costs",'11. Indirect Costs'!$AC$13:$AC$62)</f>
        <v>0</v>
      </c>
      <c r="I26" s="157">
        <f>SUM(D26:H26)</f>
        <v>53347.360000000001</v>
      </c>
      <c r="J26" s="64"/>
    </row>
    <row r="27" spans="2:10" s="107" customFormat="1" ht="30" hidden="1" customHeight="1" outlineLevel="1" thickBot="1" x14ac:dyDescent="0.3">
      <c r="B27" s="64"/>
      <c r="C27" s="359" t="s">
        <v>71</v>
      </c>
      <c r="D27" s="677">
        <f>SUMIF('11. Indirect Costs'!$H$13:$H$62,"Other Indirect Costs",'11. Indirect Costs'!$M$13:$M$62)</f>
        <v>127813.04000000001</v>
      </c>
      <c r="E27" s="678">
        <f>SUMIF('11. Indirect Costs'!$H$13:$H$62,"Other Indirect Costs",'11. Indirect Costs'!$Q$13:$Q$62)</f>
        <v>138973.04</v>
      </c>
      <c r="F27" s="678">
        <f>SUMIF('11. Indirect Costs'!$H$13:$H$62,"Other Indirect Costs",'11. Indirect Costs'!$U$13:$U$62)</f>
        <v>131773.04</v>
      </c>
      <c r="G27" s="677">
        <f>SUMIF('11. Indirect Costs'!$H$13:$H$62,"Other Indirect Costs",'11. Indirect Costs'!$Y$13:$Y$62)</f>
        <v>129253.04000000001</v>
      </c>
      <c r="H27" s="679">
        <f>SUMIF('11. Indirect Costs'!$H$13:$H$62,"Other Indirect Costs",'11. Indirect Costs'!$AC$13:$AC$62)</f>
        <v>0</v>
      </c>
      <c r="I27" s="155">
        <f>SUM(D27:H27)</f>
        <v>527812.16</v>
      </c>
      <c r="J27" s="64"/>
    </row>
    <row r="28" spans="2:10" ht="30" customHeight="1" collapsed="1" thickBot="1" x14ac:dyDescent="0.3">
      <c r="B28" s="6"/>
      <c r="C28" s="50" t="s">
        <v>10</v>
      </c>
      <c r="D28" s="33">
        <f t="shared" ref="D28:I28" si="2">D25+D15</f>
        <v>677976.76</v>
      </c>
      <c r="E28" s="33">
        <f t="shared" si="2"/>
        <v>896820.14198766975</v>
      </c>
      <c r="F28" s="33">
        <f t="shared" si="2"/>
        <v>852786.34756799205</v>
      </c>
      <c r="G28" s="33">
        <f t="shared" si="2"/>
        <v>743660.75332331914</v>
      </c>
      <c r="H28" s="33">
        <f t="shared" si="2"/>
        <v>85234</v>
      </c>
      <c r="I28" s="49">
        <f t="shared" si="2"/>
        <v>3256478.0028789807</v>
      </c>
      <c r="J28" s="6"/>
    </row>
    <row r="29" spans="2:10" s="63" customFormat="1" ht="8.1" customHeight="1" x14ac:dyDescent="0.25">
      <c r="B29" s="64"/>
      <c r="C29" s="6"/>
      <c r="D29" s="6"/>
      <c r="E29" s="6"/>
      <c r="F29" s="6"/>
      <c r="G29" s="6"/>
      <c r="H29" s="6"/>
      <c r="I29" s="6"/>
      <c r="J29" s="64"/>
    </row>
    <row r="30" spans="2:10" s="63" customFormat="1" ht="8.1" customHeight="1" x14ac:dyDescent="0.25">
      <c r="B30" s="64"/>
      <c r="C30" s="64"/>
      <c r="D30" s="64"/>
      <c r="E30" s="64"/>
      <c r="F30" s="64"/>
      <c r="G30" s="64"/>
      <c r="H30" s="64"/>
      <c r="I30" s="64"/>
      <c r="J30" s="64"/>
    </row>
    <row r="31" spans="2:10" s="53" customFormat="1" ht="8.1" customHeight="1" x14ac:dyDescent="0.25">
      <c r="C31" s="213"/>
      <c r="D31" s="214"/>
      <c r="E31" s="214"/>
      <c r="F31" s="214"/>
      <c r="G31" s="214"/>
      <c r="H31" s="214"/>
      <c r="I31" s="214"/>
    </row>
    <row r="32" spans="2:10" hidden="1" x14ac:dyDescent="0.25">
      <c r="B32" s="107"/>
    </row>
    <row r="33" spans="2:3" hidden="1" x14ac:dyDescent="0.25">
      <c r="B33" s="107">
        <v>1</v>
      </c>
      <c r="C33" s="107" t="s">
        <v>25</v>
      </c>
    </row>
    <row r="34" spans="2:3" hidden="1" x14ac:dyDescent="0.25">
      <c r="B34" s="107">
        <f>B33+1</f>
        <v>2</v>
      </c>
      <c r="C34" s="107" t="s">
        <v>314</v>
      </c>
    </row>
    <row r="35" spans="2:3" hidden="1" x14ac:dyDescent="0.25">
      <c r="B35" s="107">
        <f t="shared" ref="B35:B53" si="3">B34+1</f>
        <v>3</v>
      </c>
      <c r="C35" s="119" t="e">
        <f>IF('START - AWARD DETAILS'!#REF!=0,"",'START - AWARD DETAILS'!#REF!)</f>
        <v>#REF!</v>
      </c>
    </row>
    <row r="36" spans="2:3" hidden="1" x14ac:dyDescent="0.25">
      <c r="B36" s="107">
        <f t="shared" si="3"/>
        <v>4</v>
      </c>
      <c r="C36" s="119" t="e">
        <f>IF('START - AWARD DETAILS'!#REF!=0,"",'START - AWARD DETAILS'!#REF!)</f>
        <v>#REF!</v>
      </c>
    </row>
    <row r="37" spans="2:3" hidden="1" x14ac:dyDescent="0.25">
      <c r="B37" s="107">
        <f t="shared" si="3"/>
        <v>5</v>
      </c>
      <c r="C37" s="119" t="e">
        <f>IF('START - AWARD DETAILS'!#REF!=0,"",'START - AWARD DETAILS'!#REF!)</f>
        <v>#REF!</v>
      </c>
    </row>
    <row r="38" spans="2:3" hidden="1" x14ac:dyDescent="0.25">
      <c r="B38" s="107">
        <f t="shared" si="3"/>
        <v>6</v>
      </c>
      <c r="C38" s="119" t="e">
        <f>IF('START - AWARD DETAILS'!#REF!=0,"",'START - AWARD DETAILS'!#REF!)</f>
        <v>#REF!</v>
      </c>
    </row>
    <row r="39" spans="2:3" hidden="1" x14ac:dyDescent="0.25">
      <c r="B39" s="107">
        <f t="shared" si="3"/>
        <v>7</v>
      </c>
      <c r="C39" s="119" t="e">
        <f>IF('START - AWARD DETAILS'!#REF!=0,"",'START - AWARD DETAILS'!#REF!)</f>
        <v>#REF!</v>
      </c>
    </row>
    <row r="40" spans="2:3" hidden="1" x14ac:dyDescent="0.25">
      <c r="B40" s="107">
        <f t="shared" si="3"/>
        <v>8</v>
      </c>
      <c r="C40" s="119" t="e">
        <f>IF('START - AWARD DETAILS'!#REF!=0,"",'START - AWARD DETAILS'!#REF!)</f>
        <v>#REF!</v>
      </c>
    </row>
    <row r="41" spans="2:3" hidden="1" x14ac:dyDescent="0.25">
      <c r="B41" s="107">
        <f t="shared" si="3"/>
        <v>9</v>
      </c>
      <c r="C41" s="119" t="e">
        <f>IF('START - AWARD DETAILS'!#REF!=0,"",'START - AWARD DETAILS'!#REF!)</f>
        <v>#REF!</v>
      </c>
    </row>
    <row r="42" spans="2:3" hidden="1" x14ac:dyDescent="0.25">
      <c r="B42" s="107">
        <f t="shared" si="3"/>
        <v>10</v>
      </c>
      <c r="C42" s="119" t="e">
        <f>IF('START - AWARD DETAILS'!#REF!=0,"",'START - AWARD DETAILS'!#REF!)</f>
        <v>#REF!</v>
      </c>
    </row>
    <row r="43" spans="2:3" hidden="1" x14ac:dyDescent="0.25">
      <c r="B43" s="107">
        <f t="shared" si="3"/>
        <v>11</v>
      </c>
      <c r="C43" s="119" t="e">
        <f>IF('START - AWARD DETAILS'!#REF!=0,"",'START - AWARD DETAILS'!#REF!)</f>
        <v>#REF!</v>
      </c>
    </row>
    <row r="44" spans="2:3" hidden="1" x14ac:dyDescent="0.25">
      <c r="B44" s="107">
        <f t="shared" si="3"/>
        <v>12</v>
      </c>
      <c r="C44" s="119" t="e">
        <f>IF('START - AWARD DETAILS'!#REF!=0,"",'START - AWARD DETAILS'!#REF!)</f>
        <v>#REF!</v>
      </c>
    </row>
    <row r="45" spans="2:3" hidden="1" x14ac:dyDescent="0.25">
      <c r="B45" s="107">
        <f t="shared" si="3"/>
        <v>13</v>
      </c>
      <c r="C45" s="119" t="e">
        <f>IF('START - AWARD DETAILS'!#REF!=0,"",'START - AWARD DETAILS'!#REF!)</f>
        <v>#REF!</v>
      </c>
    </row>
    <row r="46" spans="2:3" hidden="1" x14ac:dyDescent="0.25">
      <c r="B46" s="107">
        <f t="shared" si="3"/>
        <v>14</v>
      </c>
      <c r="C46" s="119" t="e">
        <f>IF('START - AWARD DETAILS'!#REF!=0,"",'START - AWARD DETAILS'!#REF!)</f>
        <v>#REF!</v>
      </c>
    </row>
    <row r="47" spans="2:3" hidden="1" x14ac:dyDescent="0.25">
      <c r="B47" s="107">
        <f t="shared" si="3"/>
        <v>15</v>
      </c>
      <c r="C47" s="119" t="e">
        <f>IF('START - AWARD DETAILS'!#REF!=0,"",'START - AWARD DETAILS'!#REF!)</f>
        <v>#REF!</v>
      </c>
    </row>
    <row r="48" spans="2:3" hidden="1" x14ac:dyDescent="0.25">
      <c r="B48" s="107">
        <f t="shared" si="3"/>
        <v>16</v>
      </c>
      <c r="C48" s="119" t="e">
        <f>IF('START - AWARD DETAILS'!#REF!=0,"",'START - AWARD DETAILS'!#REF!)</f>
        <v>#REF!</v>
      </c>
    </row>
    <row r="49" spans="2:3" hidden="1" x14ac:dyDescent="0.25">
      <c r="B49" s="107">
        <f t="shared" si="3"/>
        <v>17</v>
      </c>
      <c r="C49" s="119" t="e">
        <f>IF('START - AWARD DETAILS'!#REF!=0,"",'START - AWARD DETAILS'!#REF!)</f>
        <v>#REF!</v>
      </c>
    </row>
    <row r="50" spans="2:3" hidden="1" x14ac:dyDescent="0.25">
      <c r="B50" s="107">
        <f t="shared" si="3"/>
        <v>18</v>
      </c>
      <c r="C50" s="119" t="e">
        <f>IF('START - AWARD DETAILS'!#REF!=0,"",'START - AWARD DETAILS'!#REF!)</f>
        <v>#REF!</v>
      </c>
    </row>
    <row r="51" spans="2:3" hidden="1" x14ac:dyDescent="0.25">
      <c r="B51" s="107">
        <f t="shared" si="3"/>
        <v>19</v>
      </c>
      <c r="C51" s="119" t="e">
        <f>IF('START - AWARD DETAILS'!#REF!=0,"",'START - AWARD DETAILS'!#REF!)</f>
        <v>#REF!</v>
      </c>
    </row>
    <row r="52" spans="2:3" hidden="1" x14ac:dyDescent="0.25">
      <c r="B52" s="107">
        <f t="shared" si="3"/>
        <v>20</v>
      </c>
      <c r="C52" s="119" t="e">
        <f>IF('START - AWARD DETAILS'!#REF!=0,"",'START - AWARD DETAILS'!#REF!)</f>
        <v>#REF!</v>
      </c>
    </row>
    <row r="53" spans="2:3" hidden="1" x14ac:dyDescent="0.25">
      <c r="B53" s="107">
        <f t="shared" si="3"/>
        <v>21</v>
      </c>
      <c r="C53" s="119" t="e">
        <f>IF('START - AWARD DETAILS'!#REF!=0,"",'START - AWARD DETAILS'!#REF!)</f>
        <v>#REF!</v>
      </c>
    </row>
    <row r="54" spans="2:3" hidden="1" x14ac:dyDescent="0.25">
      <c r="C54" s="119" t="e">
        <f>IF('START - AWARD DETAILS'!#REF!=0,"",'START - AWARD DETAILS'!#REF!)</f>
        <v>#REF!</v>
      </c>
    </row>
    <row r="55" spans="2:3" hidden="1" x14ac:dyDescent="0.25"/>
    <row r="56" spans="2:3" hidden="1" x14ac:dyDescent="0.25"/>
    <row r="57" spans="2:3" hidden="1" x14ac:dyDescent="0.25"/>
    <row r="58" spans="2:3" hidden="1" x14ac:dyDescent="0.25"/>
    <row r="59" spans="2:3" hidden="1" x14ac:dyDescent="0.25"/>
    <row r="60" spans="2:3" hidden="1" x14ac:dyDescent="0.25"/>
    <row r="61" spans="2:3" hidden="1" x14ac:dyDescent="0.25"/>
    <row r="62" spans="2:3" hidden="1" x14ac:dyDescent="0.25"/>
    <row r="63" spans="2:3" hidden="1" x14ac:dyDescent="0.25"/>
    <row r="64" spans="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sheetProtection algorithmName="SHA-512" hashValue="pKhF3dMLcKFuDuu14QtwBKljvlhWsF5nPOQziUyIA/TNGPGTdpLn6QJhEnRq2bIe9DdSpNcp9CXufhg/n+ffYQ==" saltValue="T2UIdsJLY06no2oZNOVuyg==" spinCount="100000" sheet="1" selectLockedCells="1"/>
  <mergeCells count="4">
    <mergeCell ref="C3:I3"/>
    <mergeCell ref="C9:I9"/>
    <mergeCell ref="D5:I5"/>
    <mergeCell ref="D7:I7"/>
  </mergeCells>
  <dataValidations count="1">
    <dataValidation type="list" allowBlank="1" showInputMessage="1" showErrorMessage="1" sqref="C11">
      <formula1>$C$33:$C$54</formula1>
    </dataValidation>
  </dataValidations>
  <pageMargins left="0.7" right="0.7" top="0.75" bottom="0.75" header="0.3" footer="0.3"/>
  <pageSetup paperSize="9" scale="5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U90"/>
  <sheetViews>
    <sheetView showGridLines="0" topLeftCell="H29" zoomScaleNormal="100" workbookViewId="0">
      <selection activeCell="C35" sqref="C35"/>
    </sheetView>
  </sheetViews>
  <sheetFormatPr defaultColWidth="0" defaultRowHeight="15" zeroHeight="1" outlineLevelRow="1" x14ac:dyDescent="0.25"/>
  <cols>
    <col min="1" max="2" width="1.7109375" style="35" customWidth="1"/>
    <col min="3" max="8" width="20.7109375" style="35" customWidth="1"/>
    <col min="9" max="19" width="11.28515625" style="35" customWidth="1"/>
    <col min="20" max="21" width="11.7109375" style="35" customWidth="1"/>
    <col min="22" max="23" width="1.7109375" style="35" customWidth="1"/>
    <col min="24" max="253" width="9.140625" style="35" hidden="1" customWidth="1"/>
    <col min="254" max="254" width="6.28515625" style="35" hidden="1" customWidth="1"/>
    <col min="255" max="255" width="7.5703125" style="35" hidden="1" customWidth="1"/>
    <col min="256" max="16384" width="5.140625" style="35" hidden="1"/>
  </cols>
  <sheetData>
    <row r="1" spans="2:22" ht="8.1" customHeight="1" x14ac:dyDescent="0.25"/>
    <row r="2" spans="2:22" ht="8.1" customHeight="1" thickBot="1" x14ac:dyDescent="0.3">
      <c r="B2" s="36"/>
      <c r="C2" s="36"/>
      <c r="D2" s="36"/>
      <c r="E2" s="36"/>
      <c r="F2" s="36"/>
      <c r="G2" s="36"/>
      <c r="H2" s="36"/>
      <c r="I2" s="36"/>
      <c r="J2" s="36"/>
      <c r="K2" s="64"/>
      <c r="L2" s="64"/>
      <c r="M2" s="64"/>
      <c r="N2" s="64"/>
      <c r="O2" s="64"/>
      <c r="P2" s="64"/>
      <c r="Q2" s="64"/>
      <c r="R2" s="64"/>
      <c r="S2" s="64"/>
      <c r="T2" s="64"/>
      <c r="U2" s="258"/>
      <c r="V2" s="258"/>
    </row>
    <row r="3" spans="2:22" ht="15" customHeight="1" thickBot="1" x14ac:dyDescent="0.3">
      <c r="B3" s="36"/>
      <c r="C3" s="697" t="s">
        <v>60</v>
      </c>
      <c r="D3" s="698"/>
      <c r="E3" s="698"/>
      <c r="F3" s="698"/>
      <c r="G3" s="698"/>
      <c r="H3" s="698"/>
      <c r="I3" s="734"/>
      <c r="J3" s="101"/>
      <c r="K3" s="64"/>
      <c r="L3" s="64"/>
      <c r="M3" s="64"/>
      <c r="N3" s="64"/>
      <c r="O3" s="64"/>
      <c r="P3" s="64"/>
      <c r="Q3" s="64"/>
      <c r="R3" s="64"/>
      <c r="S3" s="64"/>
      <c r="T3" s="64"/>
      <c r="U3" s="258"/>
      <c r="V3" s="258"/>
    </row>
    <row r="4" spans="2:22" ht="8.1" customHeight="1" thickBot="1" x14ac:dyDescent="0.3">
      <c r="B4" s="36"/>
      <c r="C4" s="36"/>
      <c r="D4" s="36"/>
      <c r="E4" s="36"/>
      <c r="F4" s="36"/>
      <c r="G4" s="36"/>
      <c r="H4" s="36"/>
      <c r="I4" s="36"/>
      <c r="J4" s="37"/>
      <c r="K4" s="64"/>
      <c r="L4" s="64"/>
      <c r="M4" s="64"/>
      <c r="N4" s="64"/>
      <c r="O4" s="64"/>
      <c r="P4" s="64"/>
      <c r="Q4" s="64"/>
      <c r="R4" s="64"/>
      <c r="S4" s="64"/>
      <c r="T4" s="64"/>
      <c r="U4" s="258"/>
      <c r="V4" s="258"/>
    </row>
    <row r="5" spans="2:22" ht="15" customHeight="1" thickBot="1" x14ac:dyDescent="0.3">
      <c r="B5" s="36"/>
      <c r="C5" s="7" t="s">
        <v>107</v>
      </c>
      <c r="D5" s="728" t="str">
        <f>IF('START - AWARD DETAILS'!$D$13="","",'START - AWARD DETAILS'!$D$13)</f>
        <v>ENHANCE: Scaling-up Care for Perinatal Depression through Technological Enhancements to the 'Thinking Healthy Programme'</v>
      </c>
      <c r="E5" s="729"/>
      <c r="F5" s="729"/>
      <c r="G5" s="729"/>
      <c r="H5" s="729"/>
      <c r="I5" s="730"/>
      <c r="J5" s="37"/>
      <c r="K5" s="64"/>
      <c r="L5" s="64"/>
      <c r="M5" s="64"/>
      <c r="N5" s="64"/>
      <c r="O5" s="64"/>
      <c r="P5" s="64"/>
      <c r="Q5" s="64"/>
      <c r="R5" s="64"/>
      <c r="S5" s="64"/>
      <c r="T5" s="64"/>
      <c r="U5" s="258"/>
      <c r="V5" s="258"/>
    </row>
    <row r="6" spans="2:22" ht="8.1" customHeight="1" thickBot="1" x14ac:dyDescent="0.3">
      <c r="B6" s="36"/>
      <c r="C6" s="36"/>
      <c r="D6" s="36"/>
      <c r="E6" s="36"/>
      <c r="F6" s="36"/>
      <c r="G6" s="36"/>
      <c r="H6" s="36"/>
      <c r="I6" s="36"/>
      <c r="J6" s="37"/>
      <c r="K6" s="64"/>
      <c r="L6" s="64"/>
      <c r="M6" s="64"/>
      <c r="N6" s="64"/>
      <c r="O6" s="64"/>
      <c r="P6" s="64"/>
      <c r="Q6" s="64"/>
      <c r="R6" s="64"/>
      <c r="S6" s="64"/>
      <c r="T6" s="64"/>
      <c r="U6" s="258"/>
      <c r="V6" s="258"/>
    </row>
    <row r="7" spans="2:22" ht="15" customHeight="1" thickBot="1" x14ac:dyDescent="0.3">
      <c r="B7" s="36"/>
      <c r="C7" s="39" t="s">
        <v>0</v>
      </c>
      <c r="D7" s="739" t="str">
        <f>IF('START - AWARD DETAILS'!$D$14="","",'START - AWARD DETAILS'!$D$14)</f>
        <v>NIHR200817</v>
      </c>
      <c r="E7" s="740"/>
      <c r="F7" s="740"/>
      <c r="G7" s="740"/>
      <c r="H7" s="740"/>
      <c r="I7" s="741"/>
      <c r="J7" s="37"/>
      <c r="K7" s="64"/>
      <c r="L7" s="64"/>
      <c r="M7" s="64"/>
      <c r="N7" s="64"/>
      <c r="O7" s="64"/>
      <c r="P7" s="64"/>
      <c r="Q7" s="64"/>
      <c r="R7" s="64"/>
      <c r="S7" s="64"/>
      <c r="T7" s="64"/>
      <c r="U7" s="258"/>
      <c r="V7" s="258"/>
    </row>
    <row r="8" spans="2:22" ht="8.1" customHeight="1" thickBot="1" x14ac:dyDescent="0.3">
      <c r="B8" s="36"/>
      <c r="C8" s="36"/>
      <c r="D8" s="36"/>
      <c r="E8" s="36"/>
      <c r="F8" s="36"/>
      <c r="G8" s="36"/>
      <c r="H8" s="36"/>
      <c r="I8" s="36"/>
      <c r="J8" s="37"/>
      <c r="K8" s="64"/>
      <c r="L8" s="64"/>
      <c r="M8" s="64"/>
      <c r="N8" s="64"/>
      <c r="O8" s="64"/>
      <c r="P8" s="64"/>
      <c r="Q8" s="64"/>
      <c r="R8" s="64"/>
      <c r="S8" s="64"/>
      <c r="T8" s="64"/>
      <c r="U8" s="258"/>
      <c r="V8" s="258"/>
    </row>
    <row r="9" spans="2:22" ht="345" customHeight="1" thickBot="1" x14ac:dyDescent="0.3">
      <c r="B9" s="36"/>
      <c r="C9" s="725" t="s">
        <v>472</v>
      </c>
      <c r="D9" s="742"/>
      <c r="E9" s="742"/>
      <c r="F9" s="742"/>
      <c r="G9" s="742"/>
      <c r="H9" s="742"/>
      <c r="I9" s="743"/>
      <c r="J9" s="37"/>
      <c r="K9" s="64"/>
      <c r="L9" s="64"/>
      <c r="M9" s="64"/>
      <c r="N9" s="64"/>
      <c r="O9" s="64"/>
      <c r="P9" s="64"/>
      <c r="Q9" s="64"/>
      <c r="R9" s="64"/>
      <c r="S9" s="64"/>
      <c r="T9" s="64"/>
      <c r="U9" s="258"/>
      <c r="V9" s="258"/>
    </row>
    <row r="10" spans="2:22" ht="8.1" customHeight="1" thickBot="1" x14ac:dyDescent="0.3">
      <c r="B10" s="36"/>
      <c r="C10" s="36"/>
      <c r="D10" s="36"/>
      <c r="E10" s="36"/>
      <c r="F10" s="36"/>
      <c r="G10" s="36"/>
      <c r="H10" s="36"/>
      <c r="I10" s="36"/>
      <c r="J10" s="37"/>
      <c r="K10" s="64"/>
      <c r="L10" s="64"/>
      <c r="M10" s="64"/>
      <c r="N10" s="64"/>
      <c r="O10" s="64"/>
      <c r="P10" s="64"/>
      <c r="Q10" s="64"/>
      <c r="R10" s="64"/>
      <c r="S10" s="64"/>
      <c r="T10" s="64"/>
      <c r="U10" s="258"/>
      <c r="V10" s="258"/>
    </row>
    <row r="11" spans="2:22" s="99" customFormat="1" ht="50.1" customHeight="1" thickBot="1" x14ac:dyDescent="0.3">
      <c r="B11" s="109"/>
      <c r="C11" s="69" t="s">
        <v>52</v>
      </c>
      <c r="D11" s="9" t="s">
        <v>358</v>
      </c>
      <c r="E11" s="308" t="s">
        <v>404</v>
      </c>
      <c r="F11" s="308" t="s">
        <v>403</v>
      </c>
      <c r="G11" s="311" t="s">
        <v>409</v>
      </c>
      <c r="H11" s="312" t="s">
        <v>408</v>
      </c>
      <c r="I11" s="324" t="s">
        <v>316</v>
      </c>
      <c r="J11" s="40" t="s">
        <v>11</v>
      </c>
      <c r="K11" s="102" t="s">
        <v>317</v>
      </c>
      <c r="L11" s="40" t="s">
        <v>12</v>
      </c>
      <c r="M11" s="102" t="s">
        <v>318</v>
      </c>
      <c r="N11" s="40" t="s">
        <v>13</v>
      </c>
      <c r="O11" s="102" t="s">
        <v>319</v>
      </c>
      <c r="P11" s="40" t="s">
        <v>14</v>
      </c>
      <c r="Q11" s="102" t="s">
        <v>320</v>
      </c>
      <c r="R11" s="41" t="s">
        <v>15</v>
      </c>
      <c r="S11" s="134" t="s">
        <v>321</v>
      </c>
      <c r="T11" s="313" t="s">
        <v>16</v>
      </c>
      <c r="U11" s="133" t="s">
        <v>322</v>
      </c>
      <c r="V11" s="109"/>
    </row>
    <row r="12" spans="2:22" s="99" customFormat="1" ht="26.25" x14ac:dyDescent="0.25">
      <c r="B12" s="109"/>
      <c r="C12" s="249" t="s">
        <v>525</v>
      </c>
      <c r="D12" s="140" t="s">
        <v>518</v>
      </c>
      <c r="E12" s="510" t="str">
        <f>IFERROR(VLOOKUP($D12,'START - AWARD DETAILS'!$C$21:$G$40,2,0),"")</f>
        <v>HEI (UK)</v>
      </c>
      <c r="F12" s="424" t="str">
        <f>IFERROR(VLOOKUP($D12,'START - AWARD DETAILS'!$C$21:$G$40,3,0),"")</f>
        <v>United Kingdom</v>
      </c>
      <c r="G12" s="511" t="str">
        <f>IFERROR(VLOOKUP($D12,'START - AWARD DETAILS'!$C$21:$G$40,4,0),"")</f>
        <v>No</v>
      </c>
      <c r="H12" s="428" t="str">
        <f>IFERROR(VLOOKUP($D12,'START - AWARD DETAILS'!$C$21:$G$40,5,0),"")</f>
        <v>N/A</v>
      </c>
      <c r="I12" s="327">
        <f>IF(E12="HEI (UK)",0.8,1)</f>
        <v>0.8</v>
      </c>
      <c r="J12" s="333">
        <v>500</v>
      </c>
      <c r="K12" s="329">
        <f>J12*$I12</f>
        <v>400</v>
      </c>
      <c r="L12" s="333">
        <v>500</v>
      </c>
      <c r="M12" s="329">
        <f>L12*$I12</f>
        <v>400</v>
      </c>
      <c r="N12" s="581">
        <v>500</v>
      </c>
      <c r="O12" s="329">
        <f>N12*$I12</f>
        <v>400</v>
      </c>
      <c r="P12" s="333">
        <v>500</v>
      </c>
      <c r="Q12" s="329">
        <f>P12*$I12</f>
        <v>400</v>
      </c>
      <c r="R12" s="333">
        <v>0</v>
      </c>
      <c r="S12" s="329">
        <f>R12*$I12</f>
        <v>0</v>
      </c>
      <c r="T12" s="331">
        <f>J12+L12+N12+P12+R12</f>
        <v>2000</v>
      </c>
      <c r="U12" s="334">
        <f>K12+M12+O12+Q12+S12</f>
        <v>1600</v>
      </c>
      <c r="V12" s="109"/>
    </row>
    <row r="13" spans="2:22" s="99" customFormat="1" ht="39" x14ac:dyDescent="0.25">
      <c r="B13" s="109"/>
      <c r="C13" s="249" t="s">
        <v>582</v>
      </c>
      <c r="D13" s="140" t="s">
        <v>527</v>
      </c>
      <c r="E13" s="426" t="str">
        <f>IFERROR(VLOOKUP($D13,'START - AWARD DETAILS'!$C$21:$G$40,2,0),"")</f>
        <v>Research institute (ODA Eligible)</v>
      </c>
      <c r="F13" s="425" t="str">
        <f>IFERROR(VLOOKUP($D13,'START - AWARD DETAILS'!$C$21:$G$40,3,0),"")</f>
        <v>Pakistan</v>
      </c>
      <c r="G13" s="427" t="str">
        <f>IFERROR(VLOOKUP($D13,'START - AWARD DETAILS'!$C$21:$G$40,4,0),"")</f>
        <v>Yes</v>
      </c>
      <c r="H13" s="429" t="str">
        <f>IFERROR(VLOOKUP($D13,'START - AWARD DETAILS'!$C$21:$G$40,5,0),"")</f>
        <v>Lower Middle Income Countries and Territories</v>
      </c>
      <c r="I13" s="327">
        <f t="shared" ref="I13:I37" si="0">IF(E13="HEI (UK)",0.8,1)</f>
        <v>1</v>
      </c>
      <c r="J13" s="333"/>
      <c r="K13" s="329">
        <f t="shared" ref="K13:K61" si="1">J13*$I13</f>
        <v>0</v>
      </c>
      <c r="L13" s="333">
        <v>3360</v>
      </c>
      <c r="M13" s="329">
        <f t="shared" ref="M13:M61" si="2">L13*$I13</f>
        <v>3360</v>
      </c>
      <c r="N13" s="581">
        <v>3360</v>
      </c>
      <c r="O13" s="329">
        <f t="shared" ref="O13:O61" si="3">N13*$I13</f>
        <v>3360</v>
      </c>
      <c r="P13" s="333"/>
      <c r="Q13" s="329">
        <f t="shared" ref="Q13:Q61" si="4">P13*$I13</f>
        <v>0</v>
      </c>
      <c r="R13" s="333"/>
      <c r="S13" s="329">
        <f t="shared" ref="S13:S61" si="5">R13*$I13</f>
        <v>0</v>
      </c>
      <c r="T13" s="331">
        <f>J13+L13+N13+P13+R13</f>
        <v>6720</v>
      </c>
      <c r="U13" s="334">
        <f>K13+M13+O13+Q13+S13</f>
        <v>6720</v>
      </c>
      <c r="V13" s="109"/>
    </row>
    <row r="14" spans="2:22" s="99" customFormat="1" ht="39" x14ac:dyDescent="0.25">
      <c r="B14" s="109"/>
      <c r="C14" s="249" t="s">
        <v>583</v>
      </c>
      <c r="D14" s="140" t="s">
        <v>527</v>
      </c>
      <c r="E14" s="426" t="str">
        <f>IFERROR(VLOOKUP($D14,'START - AWARD DETAILS'!$C$21:$G$40,2,0),"")</f>
        <v>Research institute (ODA Eligible)</v>
      </c>
      <c r="F14" s="425" t="str">
        <f>IFERROR(VLOOKUP($D14,'START - AWARD DETAILS'!$C$21:$G$40,3,0),"")</f>
        <v>Pakistan</v>
      </c>
      <c r="G14" s="427" t="str">
        <f>IFERROR(VLOOKUP($D14,'START - AWARD DETAILS'!$C$21:$G$40,4,0),"")</f>
        <v>Yes</v>
      </c>
      <c r="H14" s="429" t="str">
        <f>IFERROR(VLOOKUP($D14,'START - AWARD DETAILS'!$C$21:$G$40,5,0),"")</f>
        <v>Lower Middle Income Countries and Territories</v>
      </c>
      <c r="I14" s="327">
        <f t="shared" si="0"/>
        <v>1</v>
      </c>
      <c r="J14" s="333"/>
      <c r="K14" s="329">
        <f t="shared" si="1"/>
        <v>0</v>
      </c>
      <c r="L14" s="333">
        <v>3360</v>
      </c>
      <c r="M14" s="329">
        <f t="shared" si="2"/>
        <v>3360</v>
      </c>
      <c r="N14" s="581">
        <v>3360</v>
      </c>
      <c r="O14" s="329">
        <f t="shared" si="3"/>
        <v>3360</v>
      </c>
      <c r="P14" s="333"/>
      <c r="Q14" s="329">
        <f t="shared" si="4"/>
        <v>0</v>
      </c>
      <c r="R14" s="333"/>
      <c r="S14" s="329">
        <f t="shared" si="5"/>
        <v>0</v>
      </c>
      <c r="T14" s="331">
        <f t="shared" ref="T14:T37" si="6">J14+L14+N14+P14+R14</f>
        <v>6720</v>
      </c>
      <c r="U14" s="334">
        <f t="shared" ref="U14:U61" si="7">K14+M14+O14+Q14+S14</f>
        <v>6720</v>
      </c>
      <c r="V14" s="109"/>
    </row>
    <row r="15" spans="2:22" s="99" customFormat="1" ht="77.25" x14ac:dyDescent="0.25">
      <c r="B15" s="109"/>
      <c r="C15" s="249" t="s">
        <v>584</v>
      </c>
      <c r="D15" s="140" t="s">
        <v>527</v>
      </c>
      <c r="E15" s="426" t="str">
        <f>IFERROR(VLOOKUP($D15,'START - AWARD DETAILS'!$C$21:$G$40,2,0),"")</f>
        <v>Research institute (ODA Eligible)</v>
      </c>
      <c r="F15" s="425" t="str">
        <f>IFERROR(VLOOKUP($D15,'START - AWARD DETAILS'!$C$21:$G$40,3,0),"")</f>
        <v>Pakistan</v>
      </c>
      <c r="G15" s="427" t="str">
        <f>IFERROR(VLOOKUP($D15,'START - AWARD DETAILS'!$C$21:$G$40,4,0),"")</f>
        <v>Yes</v>
      </c>
      <c r="H15" s="429" t="str">
        <f>IFERROR(VLOOKUP($D15,'START - AWARD DETAILS'!$C$21:$G$40,5,0),"")</f>
        <v>Lower Middle Income Countries and Territories</v>
      </c>
      <c r="I15" s="327">
        <f t="shared" si="0"/>
        <v>1</v>
      </c>
      <c r="J15" s="333">
        <v>36000</v>
      </c>
      <c r="K15" s="329">
        <f t="shared" si="1"/>
        <v>36000</v>
      </c>
      <c r="L15" s="333">
        <v>36000</v>
      </c>
      <c r="M15" s="329">
        <f t="shared" si="2"/>
        <v>36000</v>
      </c>
      <c r="N15" s="581">
        <v>36000</v>
      </c>
      <c r="O15" s="329">
        <f t="shared" si="3"/>
        <v>36000</v>
      </c>
      <c r="P15" s="333">
        <v>36000</v>
      </c>
      <c r="Q15" s="329">
        <f t="shared" si="4"/>
        <v>36000</v>
      </c>
      <c r="R15" s="333"/>
      <c r="S15" s="329">
        <f t="shared" si="5"/>
        <v>0</v>
      </c>
      <c r="T15" s="331">
        <f t="shared" si="6"/>
        <v>144000</v>
      </c>
      <c r="U15" s="334">
        <f t="shared" si="7"/>
        <v>144000</v>
      </c>
      <c r="V15" s="109"/>
    </row>
    <row r="16" spans="2:22" s="99" customFormat="1" ht="51.75" x14ac:dyDescent="0.25">
      <c r="B16" s="109"/>
      <c r="C16" s="249" t="s">
        <v>585</v>
      </c>
      <c r="D16" s="140" t="s">
        <v>527</v>
      </c>
      <c r="E16" s="426" t="str">
        <f>IFERROR(VLOOKUP($D16,'START - AWARD DETAILS'!$C$21:$G$40,2,0),"")</f>
        <v>Research institute (ODA Eligible)</v>
      </c>
      <c r="F16" s="425" t="str">
        <f>IFERROR(VLOOKUP($D16,'START - AWARD DETAILS'!$C$21:$G$40,3,0),"")</f>
        <v>Pakistan</v>
      </c>
      <c r="G16" s="427" t="str">
        <f>IFERROR(VLOOKUP($D16,'START - AWARD DETAILS'!$C$21:$G$40,4,0),"")</f>
        <v>Yes</v>
      </c>
      <c r="H16" s="429" t="str">
        <f>IFERROR(VLOOKUP($D16,'START - AWARD DETAILS'!$C$21:$G$40,5,0),"")</f>
        <v>Lower Middle Income Countries and Territories</v>
      </c>
      <c r="I16" s="327">
        <f t="shared" si="0"/>
        <v>1</v>
      </c>
      <c r="J16" s="333">
        <v>6000</v>
      </c>
      <c r="K16" s="329">
        <f t="shared" si="1"/>
        <v>6000</v>
      </c>
      <c r="L16" s="333">
        <v>6000</v>
      </c>
      <c r="M16" s="329">
        <f t="shared" si="2"/>
        <v>6000</v>
      </c>
      <c r="N16" s="581"/>
      <c r="O16" s="329">
        <f t="shared" si="3"/>
        <v>0</v>
      </c>
      <c r="P16" s="333"/>
      <c r="Q16" s="329">
        <f t="shared" si="4"/>
        <v>0</v>
      </c>
      <c r="R16" s="333"/>
      <c r="S16" s="329">
        <f t="shared" si="5"/>
        <v>0</v>
      </c>
      <c r="T16" s="331">
        <f t="shared" si="6"/>
        <v>12000</v>
      </c>
      <c r="U16" s="334">
        <f t="shared" si="7"/>
        <v>12000</v>
      </c>
      <c r="V16" s="109"/>
    </row>
    <row r="17" spans="2:22" s="99" customFormat="1" ht="102.75" x14ac:dyDescent="0.25">
      <c r="B17" s="109"/>
      <c r="C17" s="249" t="s">
        <v>586</v>
      </c>
      <c r="D17" s="140" t="s">
        <v>527</v>
      </c>
      <c r="E17" s="426" t="str">
        <f>IFERROR(VLOOKUP($D17,'START - AWARD DETAILS'!$C$21:$G$40,2,0),"")</f>
        <v>Research institute (ODA Eligible)</v>
      </c>
      <c r="F17" s="425" t="str">
        <f>IFERROR(VLOOKUP($D17,'START - AWARD DETAILS'!$C$21:$G$40,3,0),"")</f>
        <v>Pakistan</v>
      </c>
      <c r="G17" s="427" t="str">
        <f>IFERROR(VLOOKUP($D17,'START - AWARD DETAILS'!$C$21:$G$40,4,0),"")</f>
        <v>Yes</v>
      </c>
      <c r="H17" s="513" t="str">
        <f>IFERROR(VLOOKUP($D17,'START - AWARD DETAILS'!$C$21:$G$40,5,0),"")</f>
        <v>Lower Middle Income Countries and Territories</v>
      </c>
      <c r="I17" s="327">
        <f t="shared" si="0"/>
        <v>1</v>
      </c>
      <c r="J17" s="328">
        <v>15882</v>
      </c>
      <c r="K17" s="329">
        <f t="shared" si="1"/>
        <v>15882</v>
      </c>
      <c r="L17" s="328">
        <v>15882</v>
      </c>
      <c r="M17" s="329">
        <f t="shared" si="2"/>
        <v>15882</v>
      </c>
      <c r="N17" s="328"/>
      <c r="O17" s="329">
        <f t="shared" si="3"/>
        <v>0</v>
      </c>
      <c r="P17" s="328"/>
      <c r="Q17" s="329">
        <f t="shared" si="4"/>
        <v>0</v>
      </c>
      <c r="R17" s="328"/>
      <c r="S17" s="329">
        <f t="shared" si="5"/>
        <v>0</v>
      </c>
      <c r="T17" s="331">
        <f t="shared" si="6"/>
        <v>31764</v>
      </c>
      <c r="U17" s="334">
        <f t="shared" si="7"/>
        <v>31764</v>
      </c>
      <c r="V17" s="109"/>
    </row>
    <row r="18" spans="2:22" s="99" customFormat="1" ht="102.75" x14ac:dyDescent="0.25">
      <c r="B18" s="109"/>
      <c r="C18" s="249" t="s">
        <v>587</v>
      </c>
      <c r="D18" s="140" t="s">
        <v>527</v>
      </c>
      <c r="E18" s="426" t="str">
        <f>IFERROR(VLOOKUP($D18,'START - AWARD DETAILS'!$C$21:$G$40,2,0),"")</f>
        <v>Research institute (ODA Eligible)</v>
      </c>
      <c r="F18" s="425" t="str">
        <f>IFERROR(VLOOKUP($D18,'START - AWARD DETAILS'!$C$21:$G$40,3,0),"")</f>
        <v>Pakistan</v>
      </c>
      <c r="G18" s="427" t="str">
        <f>IFERROR(VLOOKUP($D18,'START - AWARD DETAILS'!$C$21:$G$40,4,0),"")</f>
        <v>Yes</v>
      </c>
      <c r="H18" s="513" t="str">
        <f>IFERROR(VLOOKUP($D18,'START - AWARD DETAILS'!$C$21:$G$40,5,0),"")</f>
        <v>Lower Middle Income Countries and Territories</v>
      </c>
      <c r="I18" s="327">
        <f t="shared" si="0"/>
        <v>1</v>
      </c>
      <c r="J18" s="328">
        <v>38500</v>
      </c>
      <c r="K18" s="329">
        <f t="shared" si="1"/>
        <v>38500</v>
      </c>
      <c r="L18" s="328">
        <v>77000</v>
      </c>
      <c r="M18" s="329">
        <f t="shared" si="2"/>
        <v>77000</v>
      </c>
      <c r="N18" s="328">
        <v>77000</v>
      </c>
      <c r="O18" s="329">
        <f t="shared" si="3"/>
        <v>77000</v>
      </c>
      <c r="P18" s="328">
        <f>231000-N18-L18-J18</f>
        <v>38500</v>
      </c>
      <c r="Q18" s="329">
        <f t="shared" si="4"/>
        <v>38500</v>
      </c>
      <c r="R18" s="328"/>
      <c r="S18" s="329">
        <f t="shared" si="5"/>
        <v>0</v>
      </c>
      <c r="T18" s="331">
        <f t="shared" si="6"/>
        <v>231000</v>
      </c>
      <c r="U18" s="334">
        <f t="shared" si="7"/>
        <v>231000</v>
      </c>
      <c r="V18" s="109"/>
    </row>
    <row r="19" spans="2:22" s="99" customFormat="1" ht="39" x14ac:dyDescent="0.25">
      <c r="B19" s="109"/>
      <c r="C19" s="249" t="s">
        <v>588</v>
      </c>
      <c r="D19" s="140" t="s">
        <v>527</v>
      </c>
      <c r="E19" s="426" t="str">
        <f>IFERROR(VLOOKUP($D19,'START - AWARD DETAILS'!$C$21:$G$40,2,0),"")</f>
        <v>Research institute (ODA Eligible)</v>
      </c>
      <c r="F19" s="425" t="str">
        <f>IFERROR(VLOOKUP($D19,'START - AWARD DETAILS'!$C$21:$G$40,3,0),"")</f>
        <v>Pakistan</v>
      </c>
      <c r="G19" s="427" t="str">
        <f>IFERROR(VLOOKUP($D19,'START - AWARD DETAILS'!$C$21:$G$40,4,0),"")</f>
        <v>Yes</v>
      </c>
      <c r="H19" s="694" t="str">
        <f>IFERROR(VLOOKUP($D19,'START - AWARD DETAILS'!$C$21:$G$40,5,0),"")</f>
        <v>Lower Middle Income Countries and Territories</v>
      </c>
      <c r="I19" s="327">
        <f t="shared" si="0"/>
        <v>1</v>
      </c>
      <c r="J19" s="328">
        <v>1200</v>
      </c>
      <c r="K19" s="329">
        <f t="shared" si="1"/>
        <v>1200</v>
      </c>
      <c r="L19" s="336">
        <v>3000</v>
      </c>
      <c r="M19" s="329">
        <f t="shared" si="2"/>
        <v>3000</v>
      </c>
      <c r="N19" s="337">
        <v>3000</v>
      </c>
      <c r="O19" s="329">
        <f t="shared" si="3"/>
        <v>3000</v>
      </c>
      <c r="P19" s="338">
        <v>1200</v>
      </c>
      <c r="Q19" s="329">
        <f t="shared" si="4"/>
        <v>1200</v>
      </c>
      <c r="R19" s="339"/>
      <c r="S19" s="329">
        <f t="shared" si="5"/>
        <v>0</v>
      </c>
      <c r="T19" s="331">
        <f t="shared" si="6"/>
        <v>8400</v>
      </c>
      <c r="U19" s="334">
        <f t="shared" si="7"/>
        <v>8400</v>
      </c>
      <c r="V19" s="109"/>
    </row>
    <row r="20" spans="2:22" s="99" customFormat="1" ht="115.5" x14ac:dyDescent="0.25">
      <c r="B20" s="109"/>
      <c r="C20" s="249" t="s">
        <v>589</v>
      </c>
      <c r="D20" s="140" t="s">
        <v>527</v>
      </c>
      <c r="E20" s="426" t="str">
        <f>IFERROR(VLOOKUP($D20,'START - AWARD DETAILS'!$C$21:$G$40,2,0),"")</f>
        <v>Research institute (ODA Eligible)</v>
      </c>
      <c r="F20" s="425" t="str">
        <f>IFERROR(VLOOKUP($D20,'START - AWARD DETAILS'!$C$21:$G$40,3,0),"")</f>
        <v>Pakistan</v>
      </c>
      <c r="G20" s="427" t="str">
        <f>IFERROR(VLOOKUP($D20,'START - AWARD DETAILS'!$C$21:$G$40,4,0),"")</f>
        <v>Yes</v>
      </c>
      <c r="H20" s="694" t="str">
        <f>IFERROR(VLOOKUP($D20,'START - AWARD DETAILS'!$C$21:$G$40,5,0),"")</f>
        <v>Lower Middle Income Countries and Territories</v>
      </c>
      <c r="I20" s="327">
        <f t="shared" si="0"/>
        <v>1</v>
      </c>
      <c r="J20" s="328">
        <v>21500</v>
      </c>
      <c r="K20" s="329">
        <f t="shared" si="1"/>
        <v>21500</v>
      </c>
      <c r="L20" s="336">
        <v>21500</v>
      </c>
      <c r="M20" s="329">
        <f t="shared" si="2"/>
        <v>21500</v>
      </c>
      <c r="N20" s="337">
        <v>21500</v>
      </c>
      <c r="O20" s="329">
        <f t="shared" si="3"/>
        <v>21500</v>
      </c>
      <c r="P20" s="338">
        <v>21500</v>
      </c>
      <c r="Q20" s="329">
        <f t="shared" si="4"/>
        <v>21500</v>
      </c>
      <c r="R20" s="339"/>
      <c r="S20" s="329">
        <f t="shared" si="5"/>
        <v>0</v>
      </c>
      <c r="T20" s="331">
        <f t="shared" si="6"/>
        <v>86000</v>
      </c>
      <c r="U20" s="334">
        <f t="shared" si="7"/>
        <v>86000</v>
      </c>
      <c r="V20" s="109"/>
    </row>
    <row r="21" spans="2:22" s="99" customFormat="1" ht="39" x14ac:dyDescent="0.25">
      <c r="B21" s="109"/>
      <c r="C21" s="194" t="s">
        <v>590</v>
      </c>
      <c r="D21" s="140" t="s">
        <v>564</v>
      </c>
      <c r="E21" s="426" t="str">
        <f>IFERROR(VLOOKUP($D21,'START - AWARD DETAILS'!$C$21:$G$40,2,0),"")</f>
        <v>Community - based organisation (ODA Eligible)</v>
      </c>
      <c r="F21" s="425" t="str">
        <f>IFERROR(VLOOKUP($D21,'START - AWARD DETAILS'!$C$21:$G$40,3,0),"")</f>
        <v>Nepal</v>
      </c>
      <c r="G21" s="427" t="str">
        <f>IFERROR(VLOOKUP($D21,'START - AWARD DETAILS'!$C$21:$G$40,4,0),"")</f>
        <v>Yes</v>
      </c>
      <c r="H21" s="694" t="str">
        <f>IFERROR(VLOOKUP($D21,'START - AWARD DETAILS'!$C$21:$G$40,5,0),"")</f>
        <v>Least Developed Countries</v>
      </c>
      <c r="I21" s="327">
        <f t="shared" si="0"/>
        <v>1</v>
      </c>
      <c r="J21" s="328">
        <v>500</v>
      </c>
      <c r="K21" s="329">
        <f t="shared" si="1"/>
        <v>500</v>
      </c>
      <c r="L21" s="336"/>
      <c r="M21" s="329">
        <f t="shared" si="2"/>
        <v>0</v>
      </c>
      <c r="N21" s="337"/>
      <c r="O21" s="329">
        <f t="shared" si="3"/>
        <v>0</v>
      </c>
      <c r="P21" s="338"/>
      <c r="Q21" s="329">
        <f t="shared" si="4"/>
        <v>0</v>
      </c>
      <c r="R21" s="339"/>
      <c r="S21" s="329">
        <f t="shared" si="5"/>
        <v>0</v>
      </c>
      <c r="T21" s="331">
        <f t="shared" si="6"/>
        <v>500</v>
      </c>
      <c r="U21" s="334">
        <f t="shared" si="7"/>
        <v>500</v>
      </c>
      <c r="V21" s="109"/>
    </row>
    <row r="22" spans="2:22" s="99" customFormat="1" ht="39" x14ac:dyDescent="0.25">
      <c r="B22" s="109"/>
      <c r="C22" s="194" t="s">
        <v>591</v>
      </c>
      <c r="D22" s="140" t="s">
        <v>564</v>
      </c>
      <c r="E22" s="426" t="str">
        <f>IFERROR(VLOOKUP($D22,'START - AWARD DETAILS'!$C$21:$G$40,2,0),"")</f>
        <v>Community - based organisation (ODA Eligible)</v>
      </c>
      <c r="F22" s="425" t="str">
        <f>IFERROR(VLOOKUP($D22,'START - AWARD DETAILS'!$C$21:$G$40,3,0),"")</f>
        <v>Nepal</v>
      </c>
      <c r="G22" s="427" t="str">
        <f>IFERROR(VLOOKUP($D22,'START - AWARD DETAILS'!$C$21:$G$40,4,0),"")</f>
        <v>Yes</v>
      </c>
      <c r="H22" s="694" t="str">
        <f>IFERROR(VLOOKUP($D22,'START - AWARD DETAILS'!$C$21:$G$40,5,0),"")</f>
        <v>Least Developed Countries</v>
      </c>
      <c r="I22" s="327">
        <f t="shared" si="0"/>
        <v>1</v>
      </c>
      <c r="J22" s="328"/>
      <c r="K22" s="329">
        <f t="shared" si="1"/>
        <v>0</v>
      </c>
      <c r="L22" s="336">
        <v>10000</v>
      </c>
      <c r="M22" s="329">
        <f t="shared" si="2"/>
        <v>10000</v>
      </c>
      <c r="N22" s="337">
        <v>10000</v>
      </c>
      <c r="O22" s="329">
        <f t="shared" si="3"/>
        <v>10000</v>
      </c>
      <c r="P22" s="338"/>
      <c r="Q22" s="329">
        <f t="shared" si="4"/>
        <v>0</v>
      </c>
      <c r="R22" s="339"/>
      <c r="S22" s="329">
        <f t="shared" si="5"/>
        <v>0</v>
      </c>
      <c r="T22" s="331">
        <f t="shared" si="6"/>
        <v>20000</v>
      </c>
      <c r="U22" s="334">
        <f t="shared" si="7"/>
        <v>20000</v>
      </c>
      <c r="V22" s="109"/>
    </row>
    <row r="23" spans="2:22" s="99" customFormat="1" ht="39" x14ac:dyDescent="0.25">
      <c r="B23" s="109"/>
      <c r="C23" s="249" t="s">
        <v>592</v>
      </c>
      <c r="D23" s="140" t="s">
        <v>564</v>
      </c>
      <c r="E23" s="426" t="str">
        <f>IFERROR(VLOOKUP($D23,'START - AWARD DETAILS'!$C$21:$G$40,2,0),"")</f>
        <v>Community - based organisation (ODA Eligible)</v>
      </c>
      <c r="F23" s="425" t="str">
        <f>IFERROR(VLOOKUP($D23,'START - AWARD DETAILS'!$C$21:$G$40,3,0),"")</f>
        <v>Nepal</v>
      </c>
      <c r="G23" s="427" t="str">
        <f>IFERROR(VLOOKUP($D23,'START - AWARD DETAILS'!$C$21:$G$40,4,0),"")</f>
        <v>Yes</v>
      </c>
      <c r="H23" s="694" t="str">
        <f>IFERROR(VLOOKUP($D23,'START - AWARD DETAILS'!$C$21:$G$40,5,0),"")</f>
        <v>Least Developed Countries</v>
      </c>
      <c r="I23" s="327">
        <f t="shared" si="0"/>
        <v>1</v>
      </c>
      <c r="J23" s="328">
        <v>900</v>
      </c>
      <c r="K23" s="329">
        <f t="shared" si="1"/>
        <v>900</v>
      </c>
      <c r="L23" s="336">
        <v>1800</v>
      </c>
      <c r="M23" s="329">
        <f t="shared" si="2"/>
        <v>1800</v>
      </c>
      <c r="N23" s="337">
        <v>1800</v>
      </c>
      <c r="O23" s="329">
        <f t="shared" si="3"/>
        <v>1800</v>
      </c>
      <c r="P23" s="338">
        <v>900</v>
      </c>
      <c r="Q23" s="329">
        <f t="shared" si="4"/>
        <v>900</v>
      </c>
      <c r="R23" s="339"/>
      <c r="S23" s="329">
        <f t="shared" si="5"/>
        <v>0</v>
      </c>
      <c r="T23" s="331">
        <f t="shared" si="6"/>
        <v>5400</v>
      </c>
      <c r="U23" s="334">
        <f t="shared" si="7"/>
        <v>5400</v>
      </c>
      <c r="V23" s="109"/>
    </row>
    <row r="24" spans="2:22" s="99" customFormat="1" ht="39" x14ac:dyDescent="0.25">
      <c r="B24" s="109"/>
      <c r="C24" s="194" t="s">
        <v>590</v>
      </c>
      <c r="D24" s="140" t="s">
        <v>565</v>
      </c>
      <c r="E24" s="426" t="str">
        <f>IFERROR(VLOOKUP($D24,'START - AWARD DETAILS'!$C$21:$G$40,2,0),"")</f>
        <v>Charity (ODA Eligible)</v>
      </c>
      <c r="F24" s="425" t="str">
        <f>IFERROR(VLOOKUP($D24,'START - AWARD DETAILS'!$C$21:$G$40,3,0),"")</f>
        <v>Bangladesh</v>
      </c>
      <c r="G24" s="427" t="str">
        <f>IFERROR(VLOOKUP($D24,'START - AWARD DETAILS'!$C$21:$G$40,4,0),"")</f>
        <v>Yes</v>
      </c>
      <c r="H24" s="694" t="str">
        <f>IFERROR(VLOOKUP($D24,'START - AWARD DETAILS'!$C$21:$G$40,5,0),"")</f>
        <v>Least Developed Countries</v>
      </c>
      <c r="I24" s="327">
        <f t="shared" si="0"/>
        <v>1</v>
      </c>
      <c r="J24" s="328">
        <v>500</v>
      </c>
      <c r="K24" s="329">
        <f t="shared" si="1"/>
        <v>500</v>
      </c>
      <c r="L24" s="336"/>
      <c r="M24" s="329">
        <f>L24*$I24</f>
        <v>0</v>
      </c>
      <c r="N24" s="337"/>
      <c r="O24" s="329">
        <f t="shared" si="3"/>
        <v>0</v>
      </c>
      <c r="P24" s="338"/>
      <c r="Q24" s="329">
        <f t="shared" si="4"/>
        <v>0</v>
      </c>
      <c r="R24" s="339"/>
      <c r="S24" s="329">
        <f t="shared" si="5"/>
        <v>0</v>
      </c>
      <c r="T24" s="331">
        <f>J24+L24+N24+P24+R24</f>
        <v>500</v>
      </c>
      <c r="U24" s="334">
        <f t="shared" si="7"/>
        <v>500</v>
      </c>
      <c r="V24" s="109"/>
    </row>
    <row r="25" spans="2:22" s="99" customFormat="1" ht="26.25" x14ac:dyDescent="0.25">
      <c r="B25" s="109"/>
      <c r="C25" s="194" t="s">
        <v>591</v>
      </c>
      <c r="D25" s="140" t="s">
        <v>565</v>
      </c>
      <c r="E25" s="426" t="str">
        <f>IFERROR(VLOOKUP($D25,'START - AWARD DETAILS'!$C$21:$G$40,2,0),"")</f>
        <v>Charity (ODA Eligible)</v>
      </c>
      <c r="F25" s="425" t="str">
        <f>IFERROR(VLOOKUP($D25,'START - AWARD DETAILS'!$C$21:$G$40,3,0),"")</f>
        <v>Bangladesh</v>
      </c>
      <c r="G25" s="427" t="str">
        <f>IFERROR(VLOOKUP($D25,'START - AWARD DETAILS'!$C$21:$G$40,4,0),"")</f>
        <v>Yes</v>
      </c>
      <c r="H25" s="695" t="str">
        <f>IFERROR(VLOOKUP($D25,'START - AWARD DETAILS'!$C$21:$G$40,5,0),"")</f>
        <v>Least Developed Countries</v>
      </c>
      <c r="I25" s="327">
        <f t="shared" si="0"/>
        <v>1</v>
      </c>
      <c r="J25" s="328"/>
      <c r="K25" s="329">
        <f t="shared" si="1"/>
        <v>0</v>
      </c>
      <c r="L25" s="336">
        <v>10000</v>
      </c>
      <c r="M25" s="329">
        <f>L25*$I25</f>
        <v>10000</v>
      </c>
      <c r="N25" s="328">
        <v>10000</v>
      </c>
      <c r="O25" s="329">
        <f t="shared" si="3"/>
        <v>10000</v>
      </c>
      <c r="P25" s="328"/>
      <c r="Q25" s="329">
        <f t="shared" si="4"/>
        <v>0</v>
      </c>
      <c r="R25" s="328"/>
      <c r="S25" s="329">
        <f t="shared" si="5"/>
        <v>0</v>
      </c>
      <c r="T25" s="331">
        <f>J25+L25+N25+P25+R25</f>
        <v>20000</v>
      </c>
      <c r="U25" s="334">
        <f t="shared" si="7"/>
        <v>20000</v>
      </c>
      <c r="V25" s="109"/>
    </row>
    <row r="26" spans="2:22" s="99" customFormat="1" ht="26.25" x14ac:dyDescent="0.25">
      <c r="B26" s="109"/>
      <c r="C26" s="249" t="s">
        <v>592</v>
      </c>
      <c r="D26" s="140" t="s">
        <v>565</v>
      </c>
      <c r="E26" s="426" t="str">
        <f>IFERROR(VLOOKUP($D26,'START - AWARD DETAILS'!$C$21:$G$40,2,0),"")</f>
        <v>Charity (ODA Eligible)</v>
      </c>
      <c r="F26" s="425" t="str">
        <f>IFERROR(VLOOKUP($D26,'START - AWARD DETAILS'!$C$21:$G$40,3,0),"")</f>
        <v>Bangladesh</v>
      </c>
      <c r="G26" s="427" t="str">
        <f>IFERROR(VLOOKUP($D26,'START - AWARD DETAILS'!$C$21:$G$40,4,0),"")</f>
        <v>Yes</v>
      </c>
      <c r="H26" s="695" t="str">
        <f>IFERROR(VLOOKUP($D26,'START - AWARD DETAILS'!$C$21:$G$40,5,0),"")</f>
        <v>Least Developed Countries</v>
      </c>
      <c r="I26" s="327">
        <f t="shared" si="0"/>
        <v>1</v>
      </c>
      <c r="J26" s="328">
        <v>900</v>
      </c>
      <c r="K26" s="329">
        <f t="shared" si="1"/>
        <v>900</v>
      </c>
      <c r="L26" s="328">
        <v>1800</v>
      </c>
      <c r="M26" s="329">
        <f>L26*$I26</f>
        <v>1800</v>
      </c>
      <c r="N26" s="328">
        <v>1800</v>
      </c>
      <c r="O26" s="329">
        <f t="shared" si="3"/>
        <v>1800</v>
      </c>
      <c r="P26" s="328">
        <v>900</v>
      </c>
      <c r="Q26" s="329">
        <f t="shared" si="4"/>
        <v>900</v>
      </c>
      <c r="R26" s="328"/>
      <c r="S26" s="329">
        <f t="shared" si="5"/>
        <v>0</v>
      </c>
      <c r="T26" s="331">
        <f>J26+L26+N26+P26+R26</f>
        <v>5400</v>
      </c>
      <c r="U26" s="334">
        <f t="shared" si="7"/>
        <v>5400</v>
      </c>
      <c r="V26" s="109"/>
    </row>
    <row r="27" spans="2:22" s="99" customFormat="1" ht="39" x14ac:dyDescent="0.25">
      <c r="B27" s="109"/>
      <c r="C27" s="194" t="s">
        <v>590</v>
      </c>
      <c r="D27" s="140" t="s">
        <v>566</v>
      </c>
      <c r="E27" s="426" t="str">
        <f>IFERROR(VLOOKUP($D27,'START - AWARD DETAILS'!$C$21:$G$40,2,0),"")</f>
        <v>Research institute (ODA Eligible)</v>
      </c>
      <c r="F27" s="425" t="str">
        <f>IFERROR(VLOOKUP($D27,'START - AWARD DETAILS'!$C$21:$G$40,3,0),"")</f>
        <v>Sri Lanka</v>
      </c>
      <c r="G27" s="427" t="str">
        <f>IFERROR(VLOOKUP($D27,'START - AWARD DETAILS'!$C$21:$G$40,4,0),"")</f>
        <v>Yes</v>
      </c>
      <c r="H27" s="513" t="str">
        <f>IFERROR(VLOOKUP($D27,'START - AWARD DETAILS'!$C$21:$G$40,5,0),"")</f>
        <v>Lower Middle Income Countries and Territories</v>
      </c>
      <c r="I27" s="327">
        <f t="shared" si="0"/>
        <v>1</v>
      </c>
      <c r="J27" s="328">
        <v>500</v>
      </c>
      <c r="K27" s="329">
        <f t="shared" si="1"/>
        <v>500</v>
      </c>
      <c r="L27" s="328"/>
      <c r="M27" s="329">
        <f t="shared" si="2"/>
        <v>0</v>
      </c>
      <c r="N27" s="328"/>
      <c r="O27" s="329">
        <f t="shared" si="3"/>
        <v>0</v>
      </c>
      <c r="P27" s="328"/>
      <c r="Q27" s="329">
        <f t="shared" si="4"/>
        <v>0</v>
      </c>
      <c r="R27" s="328"/>
      <c r="S27" s="329">
        <f t="shared" si="5"/>
        <v>0</v>
      </c>
      <c r="T27" s="331">
        <f t="shared" si="6"/>
        <v>500</v>
      </c>
      <c r="U27" s="334">
        <f t="shared" si="7"/>
        <v>500</v>
      </c>
      <c r="V27" s="109"/>
    </row>
    <row r="28" spans="2:22" s="99" customFormat="1" ht="39" x14ac:dyDescent="0.25">
      <c r="B28" s="109"/>
      <c r="C28" s="194" t="s">
        <v>591</v>
      </c>
      <c r="D28" s="140" t="s">
        <v>566</v>
      </c>
      <c r="E28" s="426" t="str">
        <f>IFERROR(VLOOKUP($D28,'START - AWARD DETAILS'!$C$21:$G$40,2,0),"")</f>
        <v>Research institute (ODA Eligible)</v>
      </c>
      <c r="F28" s="425" t="str">
        <f>IFERROR(VLOOKUP($D28,'START - AWARD DETAILS'!$C$21:$G$40,3,0),"")</f>
        <v>Sri Lanka</v>
      </c>
      <c r="G28" s="427" t="str">
        <f>IFERROR(VLOOKUP($D28,'START - AWARD DETAILS'!$C$21:$G$40,4,0),"")</f>
        <v>Yes</v>
      </c>
      <c r="H28" s="513" t="str">
        <f>IFERROR(VLOOKUP($D28,'START - AWARD DETAILS'!$C$21:$G$40,5,0),"")</f>
        <v>Lower Middle Income Countries and Territories</v>
      </c>
      <c r="I28" s="327">
        <f t="shared" si="0"/>
        <v>1</v>
      </c>
      <c r="J28" s="328"/>
      <c r="K28" s="329">
        <f t="shared" si="1"/>
        <v>0</v>
      </c>
      <c r="L28" s="336">
        <v>10000</v>
      </c>
      <c r="M28" s="329">
        <f t="shared" si="2"/>
        <v>10000</v>
      </c>
      <c r="N28" s="328">
        <v>10000</v>
      </c>
      <c r="O28" s="329">
        <f t="shared" si="3"/>
        <v>10000</v>
      </c>
      <c r="P28" s="328"/>
      <c r="Q28" s="329">
        <f t="shared" si="4"/>
        <v>0</v>
      </c>
      <c r="R28" s="328"/>
      <c r="S28" s="329">
        <f t="shared" si="5"/>
        <v>0</v>
      </c>
      <c r="T28" s="331">
        <f t="shared" si="6"/>
        <v>20000</v>
      </c>
      <c r="U28" s="334">
        <f t="shared" si="7"/>
        <v>20000</v>
      </c>
      <c r="V28" s="109"/>
    </row>
    <row r="29" spans="2:22" s="99" customFormat="1" ht="39" x14ac:dyDescent="0.25">
      <c r="B29" s="109"/>
      <c r="C29" s="249" t="s">
        <v>592</v>
      </c>
      <c r="D29" s="140" t="s">
        <v>566</v>
      </c>
      <c r="E29" s="426" t="str">
        <f>IFERROR(VLOOKUP($D29,'START - AWARD DETAILS'!$C$21:$G$40,2,0),"")</f>
        <v>Research institute (ODA Eligible)</v>
      </c>
      <c r="F29" s="425" t="str">
        <f>IFERROR(VLOOKUP($D29,'START - AWARD DETAILS'!$C$21:$G$40,3,0),"")</f>
        <v>Sri Lanka</v>
      </c>
      <c r="G29" s="427" t="str">
        <f>IFERROR(VLOOKUP($D29,'START - AWARD DETAILS'!$C$21:$G$40,4,0),"")</f>
        <v>Yes</v>
      </c>
      <c r="H29" s="513" t="str">
        <f>IFERROR(VLOOKUP($D29,'START - AWARD DETAILS'!$C$21:$G$40,5,0),"")</f>
        <v>Lower Middle Income Countries and Territories</v>
      </c>
      <c r="I29" s="327">
        <f t="shared" si="0"/>
        <v>1</v>
      </c>
      <c r="J29" s="328">
        <v>900</v>
      </c>
      <c r="K29" s="329">
        <f t="shared" si="1"/>
        <v>900</v>
      </c>
      <c r="L29" s="336">
        <v>1800</v>
      </c>
      <c r="M29" s="329">
        <f t="shared" si="2"/>
        <v>1800</v>
      </c>
      <c r="N29" s="328">
        <v>1800</v>
      </c>
      <c r="O29" s="329">
        <f t="shared" si="3"/>
        <v>1800</v>
      </c>
      <c r="P29" s="328">
        <v>900</v>
      </c>
      <c r="Q29" s="329">
        <f t="shared" si="4"/>
        <v>900</v>
      </c>
      <c r="R29" s="328"/>
      <c r="S29" s="329">
        <f t="shared" si="5"/>
        <v>0</v>
      </c>
      <c r="T29" s="331">
        <f t="shared" si="6"/>
        <v>5400</v>
      </c>
      <c r="U29" s="334">
        <f t="shared" si="7"/>
        <v>5400</v>
      </c>
      <c r="V29" s="109"/>
    </row>
    <row r="30" spans="2:22" s="99" customFormat="1" ht="39" x14ac:dyDescent="0.25">
      <c r="B30" s="109"/>
      <c r="C30" s="194" t="s">
        <v>591</v>
      </c>
      <c r="D30" s="140" t="s">
        <v>527</v>
      </c>
      <c r="E30" s="426" t="str">
        <f>IFERROR(VLOOKUP($D30,'START - AWARD DETAILS'!$C$21:$G$40,2,0),"")</f>
        <v>Research institute (ODA Eligible)</v>
      </c>
      <c r="F30" s="425" t="str">
        <f>IFERROR(VLOOKUP($D30,'START - AWARD DETAILS'!$C$21:$G$40,3,0),"")</f>
        <v>Pakistan</v>
      </c>
      <c r="G30" s="427" t="str">
        <f>IFERROR(VLOOKUP($D30,'START - AWARD DETAILS'!$C$21:$G$40,4,0),"")</f>
        <v>Yes</v>
      </c>
      <c r="H30" s="513" t="str">
        <f>IFERROR(VLOOKUP($D30,'START - AWARD DETAILS'!$C$21:$G$40,5,0),"")</f>
        <v>Lower Middle Income Countries and Territories</v>
      </c>
      <c r="I30" s="327">
        <f t="shared" si="0"/>
        <v>1</v>
      </c>
      <c r="J30" s="328"/>
      <c r="K30" s="329">
        <f t="shared" si="1"/>
        <v>0</v>
      </c>
      <c r="L30" s="328"/>
      <c r="M30" s="329">
        <f t="shared" si="2"/>
        <v>0</v>
      </c>
      <c r="N30" s="328">
        <v>18433</v>
      </c>
      <c r="O30" s="329">
        <f t="shared" si="3"/>
        <v>18433</v>
      </c>
      <c r="P30" s="328">
        <v>18433</v>
      </c>
      <c r="Q30" s="329">
        <f t="shared" si="4"/>
        <v>18433</v>
      </c>
      <c r="R30" s="328">
        <v>18434</v>
      </c>
      <c r="S30" s="329">
        <f t="shared" si="5"/>
        <v>18434</v>
      </c>
      <c r="T30" s="331">
        <f t="shared" si="6"/>
        <v>55300</v>
      </c>
      <c r="U30" s="334">
        <f t="shared" si="7"/>
        <v>55300</v>
      </c>
      <c r="V30" s="109"/>
    </row>
    <row r="31" spans="2:22" s="99" customFormat="1" ht="39" x14ac:dyDescent="0.25">
      <c r="B31" s="109"/>
      <c r="C31" s="194" t="s">
        <v>591</v>
      </c>
      <c r="D31" s="231" t="s">
        <v>527</v>
      </c>
      <c r="E31" s="426" t="str">
        <f>IFERROR(VLOOKUP($D31,'START - AWARD DETAILS'!$C$21:$G$40,2,0),"")</f>
        <v>Research institute (ODA Eligible)</v>
      </c>
      <c r="F31" s="425" t="str">
        <f>IFERROR(VLOOKUP($D31,'START - AWARD DETAILS'!$C$21:$G$40,3,0),"")</f>
        <v>Pakistan</v>
      </c>
      <c r="G31" s="427" t="str">
        <f>IFERROR(VLOOKUP($D31,'START - AWARD DETAILS'!$C$21:$G$40,4,0),"")</f>
        <v>Yes</v>
      </c>
      <c r="H31" s="513" t="str">
        <f>IFERROR(VLOOKUP($D31,'START - AWARD DETAILS'!$C$21:$G$40,5,0),"")</f>
        <v>Lower Middle Income Countries and Territories</v>
      </c>
      <c r="I31" s="327">
        <f t="shared" si="0"/>
        <v>1</v>
      </c>
      <c r="J31" s="328"/>
      <c r="K31" s="329">
        <f t="shared" si="1"/>
        <v>0</v>
      </c>
      <c r="L31" s="328"/>
      <c r="M31" s="329">
        <f t="shared" si="2"/>
        <v>0</v>
      </c>
      <c r="N31" s="328">
        <v>16700</v>
      </c>
      <c r="O31" s="329">
        <f t="shared" si="3"/>
        <v>16700</v>
      </c>
      <c r="P31" s="328">
        <v>16700</v>
      </c>
      <c r="Q31" s="329">
        <f t="shared" si="4"/>
        <v>16700</v>
      </c>
      <c r="R31" s="328">
        <v>16700</v>
      </c>
      <c r="S31" s="329">
        <f t="shared" si="5"/>
        <v>16700</v>
      </c>
      <c r="T31" s="331">
        <f t="shared" si="6"/>
        <v>50100</v>
      </c>
      <c r="U31" s="334">
        <f t="shared" si="7"/>
        <v>50100</v>
      </c>
      <c r="V31" s="109"/>
    </row>
    <row r="32" spans="2:22" s="99" customFormat="1" ht="39" x14ac:dyDescent="0.25">
      <c r="B32" s="109"/>
      <c r="C32" s="194" t="s">
        <v>591</v>
      </c>
      <c r="D32" s="140" t="s">
        <v>564</v>
      </c>
      <c r="E32" s="426" t="str">
        <f>IFERROR(VLOOKUP($D32,'START - AWARD DETAILS'!$C$21:$G$40,2,0),"")</f>
        <v>Community - based organisation (ODA Eligible)</v>
      </c>
      <c r="F32" s="425" t="str">
        <f>IFERROR(VLOOKUP($D32,'START - AWARD DETAILS'!$C$21:$G$40,3,0),"")</f>
        <v>Nepal</v>
      </c>
      <c r="G32" s="427" t="str">
        <f>IFERROR(VLOOKUP($D32,'START - AWARD DETAILS'!$C$21:$G$40,4,0),"")</f>
        <v>Yes</v>
      </c>
      <c r="H32" s="429" t="str">
        <f>IFERROR(VLOOKUP($D32,'START - AWARD DETAILS'!$C$21:$G$40,5,0),"")</f>
        <v>Least Developed Countries</v>
      </c>
      <c r="I32" s="327">
        <f t="shared" si="0"/>
        <v>1</v>
      </c>
      <c r="J32" s="328"/>
      <c r="K32" s="329">
        <f t="shared" si="1"/>
        <v>0</v>
      </c>
      <c r="L32" s="328"/>
      <c r="M32" s="329">
        <f t="shared" si="2"/>
        <v>0</v>
      </c>
      <c r="N32" s="328">
        <v>16700</v>
      </c>
      <c r="O32" s="329">
        <f t="shared" si="3"/>
        <v>16700</v>
      </c>
      <c r="P32" s="328">
        <v>16700</v>
      </c>
      <c r="Q32" s="329">
        <f t="shared" si="4"/>
        <v>16700</v>
      </c>
      <c r="R32" s="328">
        <v>16700</v>
      </c>
      <c r="S32" s="329">
        <f t="shared" si="5"/>
        <v>16700</v>
      </c>
      <c r="T32" s="331">
        <f t="shared" si="6"/>
        <v>50100</v>
      </c>
      <c r="U32" s="334">
        <f t="shared" si="7"/>
        <v>50100</v>
      </c>
      <c r="V32" s="109"/>
    </row>
    <row r="33" spans="2:22" s="99" customFormat="1" ht="26.25" x14ac:dyDescent="0.25">
      <c r="B33" s="109"/>
      <c r="C33" s="194" t="s">
        <v>591</v>
      </c>
      <c r="D33" s="140" t="s">
        <v>565</v>
      </c>
      <c r="E33" s="426" t="str">
        <f>IFERROR(VLOOKUP($D33,'START - AWARD DETAILS'!$C$21:$G$40,2,0),"")</f>
        <v>Charity (ODA Eligible)</v>
      </c>
      <c r="F33" s="425" t="str">
        <f>IFERROR(VLOOKUP($D33,'START - AWARD DETAILS'!$C$21:$G$40,3,0),"")</f>
        <v>Bangladesh</v>
      </c>
      <c r="G33" s="427" t="str">
        <f>IFERROR(VLOOKUP($D33,'START - AWARD DETAILS'!$C$21:$G$40,4,0),"")</f>
        <v>Yes</v>
      </c>
      <c r="H33" s="429" t="str">
        <f>IFERROR(VLOOKUP($D33,'START - AWARD DETAILS'!$C$21:$G$40,5,0),"")</f>
        <v>Least Developed Countries</v>
      </c>
      <c r="I33" s="327">
        <f t="shared" si="0"/>
        <v>1</v>
      </c>
      <c r="J33" s="328"/>
      <c r="K33" s="329">
        <f t="shared" si="1"/>
        <v>0</v>
      </c>
      <c r="L33" s="328"/>
      <c r="M33" s="329">
        <f t="shared" si="2"/>
        <v>0</v>
      </c>
      <c r="N33" s="328">
        <v>16700</v>
      </c>
      <c r="O33" s="329">
        <f t="shared" si="3"/>
        <v>16700</v>
      </c>
      <c r="P33" s="328">
        <v>16700</v>
      </c>
      <c r="Q33" s="329">
        <f t="shared" si="4"/>
        <v>16700</v>
      </c>
      <c r="R33" s="328">
        <v>16700</v>
      </c>
      <c r="S33" s="329">
        <f t="shared" si="5"/>
        <v>16700</v>
      </c>
      <c r="T33" s="331">
        <f t="shared" si="6"/>
        <v>50100</v>
      </c>
      <c r="U33" s="334">
        <f t="shared" si="7"/>
        <v>50100</v>
      </c>
      <c r="V33" s="109"/>
    </row>
    <row r="34" spans="2:22" s="99" customFormat="1" ht="39" x14ac:dyDescent="0.25">
      <c r="B34" s="109"/>
      <c r="C34" s="194" t="s">
        <v>591</v>
      </c>
      <c r="D34" s="140" t="s">
        <v>566</v>
      </c>
      <c r="E34" s="426" t="str">
        <f>IFERROR(VLOOKUP($D34,'START - AWARD DETAILS'!$C$21:$G$40,2,0),"")</f>
        <v>Research institute (ODA Eligible)</v>
      </c>
      <c r="F34" s="425" t="str">
        <f>IFERROR(VLOOKUP($D34,'START - AWARD DETAILS'!$C$21:$G$40,3,0),"")</f>
        <v>Sri Lanka</v>
      </c>
      <c r="G34" s="427" t="str">
        <f>IFERROR(VLOOKUP($D34,'START - AWARD DETAILS'!$C$21:$G$40,4,0),"")</f>
        <v>Yes</v>
      </c>
      <c r="H34" s="512" t="str">
        <f>IFERROR(VLOOKUP($D34,'START - AWARD DETAILS'!$C$21:$G$40,5,0),"")</f>
        <v>Lower Middle Income Countries and Territories</v>
      </c>
      <c r="I34" s="327">
        <f t="shared" si="0"/>
        <v>1</v>
      </c>
      <c r="J34" s="328"/>
      <c r="K34" s="329">
        <f t="shared" si="1"/>
        <v>0</v>
      </c>
      <c r="L34" s="328"/>
      <c r="M34" s="329">
        <f t="shared" si="2"/>
        <v>0</v>
      </c>
      <c r="N34" s="328">
        <v>16700</v>
      </c>
      <c r="O34" s="329">
        <f t="shared" si="3"/>
        <v>16700</v>
      </c>
      <c r="P34" s="328">
        <v>16700</v>
      </c>
      <c r="Q34" s="329">
        <f t="shared" si="4"/>
        <v>16700</v>
      </c>
      <c r="R34" s="328">
        <v>16700</v>
      </c>
      <c r="S34" s="329">
        <f t="shared" si="5"/>
        <v>16700</v>
      </c>
      <c r="T34" s="331">
        <f t="shared" si="6"/>
        <v>50100</v>
      </c>
      <c r="U34" s="334">
        <f t="shared" si="7"/>
        <v>50100</v>
      </c>
      <c r="V34" s="109"/>
    </row>
    <row r="35" spans="2:22" s="99" customFormat="1" x14ac:dyDescent="0.25">
      <c r="B35" s="109"/>
      <c r="C35" s="194" t="s">
        <v>51</v>
      </c>
      <c r="D35" s="140" t="s">
        <v>25</v>
      </c>
      <c r="E35" s="426" t="str">
        <f>IFERROR(VLOOKUP($D35,'START - AWARD DETAILS'!$C$21:$G$40,2,0),"")</f>
        <v/>
      </c>
      <c r="F35" s="425" t="str">
        <f>IFERROR(VLOOKUP($D35,'START - AWARD DETAILS'!$C$21:$G$40,3,0),"")</f>
        <v/>
      </c>
      <c r="G35" s="427" t="str">
        <f>IFERROR(VLOOKUP($D35,'START - AWARD DETAILS'!$C$21:$G$40,4,0),"")</f>
        <v/>
      </c>
      <c r="H35" s="429" t="str">
        <f>IFERROR(VLOOKUP($D35,'START - AWARD DETAILS'!$C$21:$G$40,5,0),"")</f>
        <v/>
      </c>
      <c r="I35" s="327">
        <f t="shared" si="0"/>
        <v>1</v>
      </c>
      <c r="J35" s="328"/>
      <c r="K35" s="329">
        <f t="shared" si="1"/>
        <v>0</v>
      </c>
      <c r="L35" s="328"/>
      <c r="M35" s="329">
        <f t="shared" si="2"/>
        <v>0</v>
      </c>
      <c r="N35" s="328"/>
      <c r="O35" s="329">
        <f t="shared" si="3"/>
        <v>0</v>
      </c>
      <c r="P35" s="328"/>
      <c r="Q35" s="329">
        <f t="shared" si="4"/>
        <v>0</v>
      </c>
      <c r="R35" s="328"/>
      <c r="S35" s="329">
        <f t="shared" si="5"/>
        <v>0</v>
      </c>
      <c r="T35" s="331">
        <f t="shared" si="6"/>
        <v>0</v>
      </c>
      <c r="U35" s="334">
        <f t="shared" si="7"/>
        <v>0</v>
      </c>
      <c r="V35" s="109"/>
    </row>
    <row r="36" spans="2:22" s="99" customFormat="1" x14ac:dyDescent="0.25">
      <c r="B36" s="109"/>
      <c r="C36" s="194" t="s">
        <v>51</v>
      </c>
      <c r="D36" s="140" t="s">
        <v>25</v>
      </c>
      <c r="E36" s="426" t="str">
        <f>IFERROR(VLOOKUP($D36,'START - AWARD DETAILS'!$C$21:$G$40,2,0),"")</f>
        <v/>
      </c>
      <c r="F36" s="425" t="str">
        <f>IFERROR(VLOOKUP($D36,'START - AWARD DETAILS'!$C$21:$G$40,3,0),"")</f>
        <v/>
      </c>
      <c r="G36" s="427" t="str">
        <f>IFERROR(VLOOKUP($D36,'START - AWARD DETAILS'!$C$21:$G$40,4,0),"")</f>
        <v/>
      </c>
      <c r="H36" s="429" t="str">
        <f>IFERROR(VLOOKUP($D36,'START - AWARD DETAILS'!$C$21:$G$40,5,0),"")</f>
        <v/>
      </c>
      <c r="I36" s="327">
        <f t="shared" si="0"/>
        <v>1</v>
      </c>
      <c r="J36" s="328"/>
      <c r="K36" s="329">
        <f t="shared" si="1"/>
        <v>0</v>
      </c>
      <c r="L36" s="328"/>
      <c r="M36" s="329">
        <f t="shared" si="2"/>
        <v>0</v>
      </c>
      <c r="N36" s="328"/>
      <c r="O36" s="329">
        <f t="shared" si="3"/>
        <v>0</v>
      </c>
      <c r="P36" s="328"/>
      <c r="Q36" s="329">
        <f t="shared" si="4"/>
        <v>0</v>
      </c>
      <c r="R36" s="328"/>
      <c r="S36" s="329">
        <f t="shared" si="5"/>
        <v>0</v>
      </c>
      <c r="T36" s="331">
        <f t="shared" si="6"/>
        <v>0</v>
      </c>
      <c r="U36" s="334">
        <f t="shared" si="7"/>
        <v>0</v>
      </c>
      <c r="V36" s="109"/>
    </row>
    <row r="37" spans="2:22" s="99" customFormat="1" x14ac:dyDescent="0.25">
      <c r="B37" s="109"/>
      <c r="C37" s="194" t="s">
        <v>51</v>
      </c>
      <c r="D37" s="140" t="s">
        <v>25</v>
      </c>
      <c r="E37" s="426" t="str">
        <f>IFERROR(VLOOKUP($D37,'START - AWARD DETAILS'!$C$21:$G$40,2,0),"")</f>
        <v/>
      </c>
      <c r="F37" s="425" t="str">
        <f>IFERROR(VLOOKUP($D37,'START - AWARD DETAILS'!$C$21:$G$40,3,0),"")</f>
        <v/>
      </c>
      <c r="G37" s="427" t="str">
        <f>IFERROR(VLOOKUP($D37,'START - AWARD DETAILS'!$C$21:$G$40,4,0),"")</f>
        <v/>
      </c>
      <c r="H37" s="429" t="str">
        <f>IFERROR(VLOOKUP($D37,'START - AWARD DETAILS'!$C$21:$G$40,5,0),"")</f>
        <v/>
      </c>
      <c r="I37" s="327">
        <f t="shared" si="0"/>
        <v>1</v>
      </c>
      <c r="J37" s="328"/>
      <c r="K37" s="329">
        <f t="shared" si="1"/>
        <v>0</v>
      </c>
      <c r="L37" s="328"/>
      <c r="M37" s="329">
        <f t="shared" si="2"/>
        <v>0</v>
      </c>
      <c r="N37" s="328"/>
      <c r="O37" s="329">
        <f t="shared" si="3"/>
        <v>0</v>
      </c>
      <c r="P37" s="328"/>
      <c r="Q37" s="329">
        <f t="shared" si="4"/>
        <v>0</v>
      </c>
      <c r="R37" s="328"/>
      <c r="S37" s="329">
        <f t="shared" si="5"/>
        <v>0</v>
      </c>
      <c r="T37" s="331">
        <f t="shared" si="6"/>
        <v>0</v>
      </c>
      <c r="U37" s="334">
        <f t="shared" si="7"/>
        <v>0</v>
      </c>
      <c r="V37" s="109"/>
    </row>
    <row r="38" spans="2:22" s="107" customFormat="1" outlineLevel="1" x14ac:dyDescent="0.25">
      <c r="B38" s="64"/>
      <c r="C38" s="194" t="s">
        <v>51</v>
      </c>
      <c r="D38" s="140" t="s">
        <v>25</v>
      </c>
      <c r="E38" s="426" t="str">
        <f>IFERROR(VLOOKUP($D38,'START - AWARD DETAILS'!$C$21:$G$40,2,0),"")</f>
        <v/>
      </c>
      <c r="F38" s="425" t="str">
        <f>IFERROR(VLOOKUP($D38,'START - AWARD DETAILS'!$C$21:$G$40,3,0),"")</f>
        <v/>
      </c>
      <c r="G38" s="427" t="str">
        <f>IFERROR(VLOOKUP($D38,'START - AWARD DETAILS'!$C$21:$G$40,4,0),"")</f>
        <v/>
      </c>
      <c r="H38" s="429" t="str">
        <f>IFERROR(VLOOKUP($D38,'START - AWARD DETAILS'!$C$21:$G$40,5,0),"")</f>
        <v/>
      </c>
      <c r="I38" s="358">
        <v>1</v>
      </c>
      <c r="J38" s="328"/>
      <c r="K38" s="329">
        <f t="shared" si="1"/>
        <v>0</v>
      </c>
      <c r="L38" s="328"/>
      <c r="M38" s="329">
        <f t="shared" si="2"/>
        <v>0</v>
      </c>
      <c r="N38" s="328"/>
      <c r="O38" s="329">
        <f t="shared" si="3"/>
        <v>0</v>
      </c>
      <c r="P38" s="328"/>
      <c r="Q38" s="329">
        <f t="shared" si="4"/>
        <v>0</v>
      </c>
      <c r="R38" s="328"/>
      <c r="S38" s="329">
        <f t="shared" si="5"/>
        <v>0</v>
      </c>
      <c r="T38" s="331">
        <f t="shared" ref="T38:T61" si="8">J38+L38+N38+P38+R38</f>
        <v>0</v>
      </c>
      <c r="U38" s="334">
        <f t="shared" si="7"/>
        <v>0</v>
      </c>
      <c r="V38" s="64"/>
    </row>
    <row r="39" spans="2:22" s="107" customFormat="1" outlineLevel="1" x14ac:dyDescent="0.25">
      <c r="B39" s="64"/>
      <c r="C39" s="194" t="s">
        <v>51</v>
      </c>
      <c r="D39" s="140" t="s">
        <v>25</v>
      </c>
      <c r="E39" s="426" t="str">
        <f>IFERROR(VLOOKUP($D39,'START - AWARD DETAILS'!$C$21:$G$40,2,0),"")</f>
        <v/>
      </c>
      <c r="F39" s="425" t="str">
        <f>IFERROR(VLOOKUP($D39,'START - AWARD DETAILS'!$C$21:$G$40,3,0),"")</f>
        <v/>
      </c>
      <c r="G39" s="427" t="str">
        <f>IFERROR(VLOOKUP($D39,'START - AWARD DETAILS'!$C$21:$G$40,4,0),"")</f>
        <v/>
      </c>
      <c r="H39" s="429" t="str">
        <f>IFERROR(VLOOKUP($D39,'START - AWARD DETAILS'!$C$21:$G$40,5,0),"")</f>
        <v/>
      </c>
      <c r="I39" s="358">
        <v>1</v>
      </c>
      <c r="J39" s="328"/>
      <c r="K39" s="329">
        <f t="shared" si="1"/>
        <v>0</v>
      </c>
      <c r="L39" s="328"/>
      <c r="M39" s="329">
        <f t="shared" si="2"/>
        <v>0</v>
      </c>
      <c r="N39" s="328"/>
      <c r="O39" s="329">
        <f t="shared" si="3"/>
        <v>0</v>
      </c>
      <c r="P39" s="328"/>
      <c r="Q39" s="329">
        <f t="shared" si="4"/>
        <v>0</v>
      </c>
      <c r="R39" s="328"/>
      <c r="S39" s="329">
        <f t="shared" si="5"/>
        <v>0</v>
      </c>
      <c r="T39" s="331">
        <f t="shared" si="8"/>
        <v>0</v>
      </c>
      <c r="U39" s="334">
        <f t="shared" si="7"/>
        <v>0</v>
      </c>
      <c r="V39" s="64"/>
    </row>
    <row r="40" spans="2:22" s="107" customFormat="1" outlineLevel="1" x14ac:dyDescent="0.25">
      <c r="B40" s="64"/>
      <c r="C40" s="194" t="s">
        <v>51</v>
      </c>
      <c r="D40" s="140" t="s">
        <v>25</v>
      </c>
      <c r="E40" s="426" t="str">
        <f>IFERROR(VLOOKUP($D40,'START - AWARD DETAILS'!$C$21:$G$40,2,0),"")</f>
        <v/>
      </c>
      <c r="F40" s="425" t="str">
        <f>IFERROR(VLOOKUP($D40,'START - AWARD DETAILS'!$C$21:$G$40,3,0),"")</f>
        <v/>
      </c>
      <c r="G40" s="427" t="str">
        <f>IFERROR(VLOOKUP($D40,'START - AWARD DETAILS'!$C$21:$G$40,4,0),"")</f>
        <v/>
      </c>
      <c r="H40" s="429" t="str">
        <f>IFERROR(VLOOKUP($D40,'START - AWARD DETAILS'!$C$21:$G$40,5,0),"")</f>
        <v/>
      </c>
      <c r="I40" s="358">
        <v>1</v>
      </c>
      <c r="J40" s="328"/>
      <c r="K40" s="329">
        <f t="shared" si="1"/>
        <v>0</v>
      </c>
      <c r="L40" s="328"/>
      <c r="M40" s="329">
        <f t="shared" si="2"/>
        <v>0</v>
      </c>
      <c r="N40" s="328"/>
      <c r="O40" s="329">
        <f t="shared" si="3"/>
        <v>0</v>
      </c>
      <c r="P40" s="328"/>
      <c r="Q40" s="329">
        <f t="shared" si="4"/>
        <v>0</v>
      </c>
      <c r="R40" s="328"/>
      <c r="S40" s="329">
        <f t="shared" si="5"/>
        <v>0</v>
      </c>
      <c r="T40" s="331">
        <f t="shared" si="8"/>
        <v>0</v>
      </c>
      <c r="U40" s="334">
        <f t="shared" si="7"/>
        <v>0</v>
      </c>
      <c r="V40" s="64"/>
    </row>
    <row r="41" spans="2:22" s="107" customFormat="1" outlineLevel="1" x14ac:dyDescent="0.25">
      <c r="B41" s="64"/>
      <c r="C41" s="194" t="s">
        <v>51</v>
      </c>
      <c r="D41" s="140" t="s">
        <v>25</v>
      </c>
      <c r="E41" s="426" t="str">
        <f>IFERROR(VLOOKUP($D41,'START - AWARD DETAILS'!$C$21:$G$40,2,0),"")</f>
        <v/>
      </c>
      <c r="F41" s="425" t="str">
        <f>IFERROR(VLOOKUP($D41,'START - AWARD DETAILS'!$C$21:$G$40,3,0),"")</f>
        <v/>
      </c>
      <c r="G41" s="427" t="str">
        <f>IFERROR(VLOOKUP($D41,'START - AWARD DETAILS'!$C$21:$G$40,4,0),"")</f>
        <v/>
      </c>
      <c r="H41" s="429" t="str">
        <f>IFERROR(VLOOKUP($D41,'START - AWARD DETAILS'!$C$21:$G$40,5,0),"")</f>
        <v/>
      </c>
      <c r="I41" s="358">
        <v>1</v>
      </c>
      <c r="J41" s="328"/>
      <c r="K41" s="329">
        <f t="shared" si="1"/>
        <v>0</v>
      </c>
      <c r="L41" s="328"/>
      <c r="M41" s="329">
        <f t="shared" si="2"/>
        <v>0</v>
      </c>
      <c r="N41" s="328"/>
      <c r="O41" s="329">
        <f t="shared" si="3"/>
        <v>0</v>
      </c>
      <c r="P41" s="328"/>
      <c r="Q41" s="329">
        <f t="shared" si="4"/>
        <v>0</v>
      </c>
      <c r="R41" s="328"/>
      <c r="S41" s="329">
        <f t="shared" si="5"/>
        <v>0</v>
      </c>
      <c r="T41" s="331">
        <f t="shared" si="8"/>
        <v>0</v>
      </c>
      <c r="U41" s="334">
        <f t="shared" si="7"/>
        <v>0</v>
      </c>
      <c r="V41" s="64"/>
    </row>
    <row r="42" spans="2:22" s="107" customFormat="1" outlineLevel="1" x14ac:dyDescent="0.25">
      <c r="B42" s="64"/>
      <c r="C42" s="194" t="s">
        <v>51</v>
      </c>
      <c r="D42" s="140" t="s">
        <v>25</v>
      </c>
      <c r="E42" s="426" t="str">
        <f>IFERROR(VLOOKUP($D42,'START - AWARD DETAILS'!$C$21:$G$40,2,0),"")</f>
        <v/>
      </c>
      <c r="F42" s="425" t="str">
        <f>IFERROR(VLOOKUP($D42,'START - AWARD DETAILS'!$C$21:$G$40,3,0),"")</f>
        <v/>
      </c>
      <c r="G42" s="427" t="str">
        <f>IFERROR(VLOOKUP($D42,'START - AWARD DETAILS'!$C$21:$G$40,4,0),"")</f>
        <v/>
      </c>
      <c r="H42" s="429" t="str">
        <f>IFERROR(VLOOKUP($D42,'START - AWARD DETAILS'!$C$21:$G$40,5,0),"")</f>
        <v/>
      </c>
      <c r="I42" s="358">
        <v>1</v>
      </c>
      <c r="J42" s="328"/>
      <c r="K42" s="329">
        <f t="shared" si="1"/>
        <v>0</v>
      </c>
      <c r="L42" s="328"/>
      <c r="M42" s="329">
        <f t="shared" si="2"/>
        <v>0</v>
      </c>
      <c r="N42" s="328"/>
      <c r="O42" s="329">
        <f t="shared" si="3"/>
        <v>0</v>
      </c>
      <c r="P42" s="328"/>
      <c r="Q42" s="329">
        <f t="shared" si="4"/>
        <v>0</v>
      </c>
      <c r="R42" s="328"/>
      <c r="S42" s="329">
        <f t="shared" si="5"/>
        <v>0</v>
      </c>
      <c r="T42" s="331">
        <f t="shared" si="8"/>
        <v>0</v>
      </c>
      <c r="U42" s="334">
        <f t="shared" si="7"/>
        <v>0</v>
      </c>
      <c r="V42" s="64"/>
    </row>
    <row r="43" spans="2:22" s="107" customFormat="1" outlineLevel="1" x14ac:dyDescent="0.25">
      <c r="B43" s="64"/>
      <c r="C43" s="194" t="s">
        <v>51</v>
      </c>
      <c r="D43" s="140" t="s">
        <v>25</v>
      </c>
      <c r="E43" s="426" t="str">
        <f>IFERROR(VLOOKUP($D43,'START - AWARD DETAILS'!$C$21:$G$40,2,0),"")</f>
        <v/>
      </c>
      <c r="F43" s="425" t="str">
        <f>IFERROR(VLOOKUP($D43,'START - AWARD DETAILS'!$C$21:$G$40,3,0),"")</f>
        <v/>
      </c>
      <c r="G43" s="427" t="str">
        <f>IFERROR(VLOOKUP($D43,'START - AWARD DETAILS'!$C$21:$G$40,4,0),"")</f>
        <v/>
      </c>
      <c r="H43" s="429" t="str">
        <f>IFERROR(VLOOKUP($D43,'START - AWARD DETAILS'!$C$21:$G$40,5,0),"")</f>
        <v/>
      </c>
      <c r="I43" s="358">
        <v>1</v>
      </c>
      <c r="J43" s="328"/>
      <c r="K43" s="329">
        <f t="shared" si="1"/>
        <v>0</v>
      </c>
      <c r="L43" s="328"/>
      <c r="M43" s="329">
        <f t="shared" si="2"/>
        <v>0</v>
      </c>
      <c r="N43" s="328"/>
      <c r="O43" s="329">
        <f t="shared" si="3"/>
        <v>0</v>
      </c>
      <c r="P43" s="328"/>
      <c r="Q43" s="329">
        <f t="shared" si="4"/>
        <v>0</v>
      </c>
      <c r="R43" s="328"/>
      <c r="S43" s="329">
        <f t="shared" si="5"/>
        <v>0</v>
      </c>
      <c r="T43" s="331">
        <f t="shared" si="8"/>
        <v>0</v>
      </c>
      <c r="U43" s="334">
        <f t="shared" si="7"/>
        <v>0</v>
      </c>
      <c r="V43" s="64"/>
    </row>
    <row r="44" spans="2:22" s="107" customFormat="1" outlineLevel="1" x14ac:dyDescent="0.25">
      <c r="B44" s="64"/>
      <c r="C44" s="194" t="s">
        <v>51</v>
      </c>
      <c r="D44" s="140" t="s">
        <v>25</v>
      </c>
      <c r="E44" s="426" t="str">
        <f>IFERROR(VLOOKUP($D44,'START - AWARD DETAILS'!$C$21:$G$40,2,0),"")</f>
        <v/>
      </c>
      <c r="F44" s="425" t="str">
        <f>IFERROR(VLOOKUP($D44,'START - AWARD DETAILS'!$C$21:$G$40,3,0),"")</f>
        <v/>
      </c>
      <c r="G44" s="427" t="str">
        <f>IFERROR(VLOOKUP($D44,'START - AWARD DETAILS'!$C$21:$G$40,4,0),"")</f>
        <v/>
      </c>
      <c r="H44" s="429" t="str">
        <f>IFERROR(VLOOKUP($D44,'START - AWARD DETAILS'!$C$21:$G$40,5,0),"")</f>
        <v/>
      </c>
      <c r="I44" s="358">
        <v>1</v>
      </c>
      <c r="J44" s="328"/>
      <c r="K44" s="329">
        <f t="shared" si="1"/>
        <v>0</v>
      </c>
      <c r="L44" s="328"/>
      <c r="M44" s="329">
        <f t="shared" si="2"/>
        <v>0</v>
      </c>
      <c r="N44" s="328"/>
      <c r="O44" s="329">
        <f t="shared" si="3"/>
        <v>0</v>
      </c>
      <c r="P44" s="328"/>
      <c r="Q44" s="329">
        <f t="shared" si="4"/>
        <v>0</v>
      </c>
      <c r="R44" s="328"/>
      <c r="S44" s="329">
        <f t="shared" si="5"/>
        <v>0</v>
      </c>
      <c r="T44" s="331">
        <f t="shared" si="8"/>
        <v>0</v>
      </c>
      <c r="U44" s="334">
        <f t="shared" si="7"/>
        <v>0</v>
      </c>
      <c r="V44" s="64"/>
    </row>
    <row r="45" spans="2:22" s="107" customFormat="1" outlineLevel="1" x14ac:dyDescent="0.25">
      <c r="B45" s="64"/>
      <c r="C45" s="194" t="s">
        <v>51</v>
      </c>
      <c r="D45" s="140" t="s">
        <v>25</v>
      </c>
      <c r="E45" s="426" t="str">
        <f>IFERROR(VLOOKUP($D45,'START - AWARD DETAILS'!$C$21:$G$40,2,0),"")</f>
        <v/>
      </c>
      <c r="F45" s="425" t="str">
        <f>IFERROR(VLOOKUP($D45,'START - AWARD DETAILS'!$C$21:$G$40,3,0),"")</f>
        <v/>
      </c>
      <c r="G45" s="427" t="str">
        <f>IFERROR(VLOOKUP($D45,'START - AWARD DETAILS'!$C$21:$G$40,4,0),"")</f>
        <v/>
      </c>
      <c r="H45" s="429" t="str">
        <f>IFERROR(VLOOKUP($D45,'START - AWARD DETAILS'!$C$21:$G$40,5,0),"")</f>
        <v/>
      </c>
      <c r="I45" s="358">
        <v>1</v>
      </c>
      <c r="J45" s="328"/>
      <c r="K45" s="329">
        <f t="shared" si="1"/>
        <v>0</v>
      </c>
      <c r="L45" s="328"/>
      <c r="M45" s="329">
        <f t="shared" si="2"/>
        <v>0</v>
      </c>
      <c r="N45" s="328"/>
      <c r="O45" s="329">
        <f t="shared" si="3"/>
        <v>0</v>
      </c>
      <c r="P45" s="328"/>
      <c r="Q45" s="329">
        <f t="shared" si="4"/>
        <v>0</v>
      </c>
      <c r="R45" s="328"/>
      <c r="S45" s="329">
        <f t="shared" si="5"/>
        <v>0</v>
      </c>
      <c r="T45" s="331">
        <f t="shared" si="8"/>
        <v>0</v>
      </c>
      <c r="U45" s="334">
        <f t="shared" si="7"/>
        <v>0</v>
      </c>
      <c r="V45" s="64"/>
    </row>
    <row r="46" spans="2:22" s="107" customFormat="1" outlineLevel="1" x14ac:dyDescent="0.25">
      <c r="B46" s="64"/>
      <c r="C46" s="194" t="s">
        <v>51</v>
      </c>
      <c r="D46" s="140" t="s">
        <v>25</v>
      </c>
      <c r="E46" s="426" t="str">
        <f>IFERROR(VLOOKUP($D46,'START - AWARD DETAILS'!$C$21:$G$40,2,0),"")</f>
        <v/>
      </c>
      <c r="F46" s="425" t="str">
        <f>IFERROR(VLOOKUP($D46,'START - AWARD DETAILS'!$C$21:$G$40,3,0),"")</f>
        <v/>
      </c>
      <c r="G46" s="427" t="str">
        <f>IFERROR(VLOOKUP($D46,'START - AWARD DETAILS'!$C$21:$G$40,4,0),"")</f>
        <v/>
      </c>
      <c r="H46" s="429" t="str">
        <f>IFERROR(VLOOKUP($D46,'START - AWARD DETAILS'!$C$21:$G$40,5,0),"")</f>
        <v/>
      </c>
      <c r="I46" s="358">
        <v>1</v>
      </c>
      <c r="J46" s="328"/>
      <c r="K46" s="329">
        <f t="shared" si="1"/>
        <v>0</v>
      </c>
      <c r="L46" s="328"/>
      <c r="M46" s="329">
        <f t="shared" si="2"/>
        <v>0</v>
      </c>
      <c r="N46" s="328"/>
      <c r="O46" s="329">
        <f t="shared" si="3"/>
        <v>0</v>
      </c>
      <c r="P46" s="328"/>
      <c r="Q46" s="329">
        <f t="shared" si="4"/>
        <v>0</v>
      </c>
      <c r="R46" s="328"/>
      <c r="S46" s="329">
        <f t="shared" si="5"/>
        <v>0</v>
      </c>
      <c r="T46" s="331">
        <f t="shared" si="8"/>
        <v>0</v>
      </c>
      <c r="U46" s="334">
        <f t="shared" si="7"/>
        <v>0</v>
      </c>
      <c r="V46" s="64"/>
    </row>
    <row r="47" spans="2:22" s="107" customFormat="1" outlineLevel="1" x14ac:dyDescent="0.25">
      <c r="B47" s="64"/>
      <c r="C47" s="194" t="s">
        <v>51</v>
      </c>
      <c r="D47" s="140" t="s">
        <v>25</v>
      </c>
      <c r="E47" s="426" t="str">
        <f>IFERROR(VLOOKUP($D47,'START - AWARD DETAILS'!$C$21:$G$40,2,0),"")</f>
        <v/>
      </c>
      <c r="F47" s="425" t="str">
        <f>IFERROR(VLOOKUP($D47,'START - AWARD DETAILS'!$C$21:$G$40,3,0),"")</f>
        <v/>
      </c>
      <c r="G47" s="427" t="str">
        <f>IFERROR(VLOOKUP($D47,'START - AWARD DETAILS'!$C$21:$G$40,4,0),"")</f>
        <v/>
      </c>
      <c r="H47" s="429" t="str">
        <f>IFERROR(VLOOKUP($D47,'START - AWARD DETAILS'!$C$21:$G$40,5,0),"")</f>
        <v/>
      </c>
      <c r="I47" s="358">
        <v>1</v>
      </c>
      <c r="J47" s="328"/>
      <c r="K47" s="329">
        <f t="shared" si="1"/>
        <v>0</v>
      </c>
      <c r="L47" s="328"/>
      <c r="M47" s="329">
        <f t="shared" si="2"/>
        <v>0</v>
      </c>
      <c r="N47" s="328"/>
      <c r="O47" s="329">
        <f t="shared" si="3"/>
        <v>0</v>
      </c>
      <c r="P47" s="328"/>
      <c r="Q47" s="329">
        <f t="shared" si="4"/>
        <v>0</v>
      </c>
      <c r="R47" s="328"/>
      <c r="S47" s="329">
        <f t="shared" si="5"/>
        <v>0</v>
      </c>
      <c r="T47" s="331">
        <f t="shared" si="8"/>
        <v>0</v>
      </c>
      <c r="U47" s="334">
        <f t="shared" si="7"/>
        <v>0</v>
      </c>
      <c r="V47" s="64"/>
    </row>
    <row r="48" spans="2:22" s="107" customFormat="1" outlineLevel="1" x14ac:dyDescent="0.25">
      <c r="B48" s="64"/>
      <c r="C48" s="194" t="s">
        <v>51</v>
      </c>
      <c r="D48" s="140" t="s">
        <v>25</v>
      </c>
      <c r="E48" s="426" t="str">
        <f>IFERROR(VLOOKUP($D48,'START - AWARD DETAILS'!$C$21:$G$40,2,0),"")</f>
        <v/>
      </c>
      <c r="F48" s="425" t="str">
        <f>IFERROR(VLOOKUP($D48,'START - AWARD DETAILS'!$C$21:$G$40,3,0),"")</f>
        <v/>
      </c>
      <c r="G48" s="427" t="str">
        <f>IFERROR(VLOOKUP($D48,'START - AWARD DETAILS'!$C$21:$G$40,4,0),"")</f>
        <v/>
      </c>
      <c r="H48" s="429" t="str">
        <f>IFERROR(VLOOKUP($D48,'START - AWARD DETAILS'!$C$21:$G$40,5,0),"")</f>
        <v/>
      </c>
      <c r="I48" s="358">
        <v>1</v>
      </c>
      <c r="J48" s="328"/>
      <c r="K48" s="329">
        <f t="shared" si="1"/>
        <v>0</v>
      </c>
      <c r="L48" s="328"/>
      <c r="M48" s="329">
        <f t="shared" si="2"/>
        <v>0</v>
      </c>
      <c r="N48" s="328"/>
      <c r="O48" s="329">
        <f t="shared" si="3"/>
        <v>0</v>
      </c>
      <c r="P48" s="328"/>
      <c r="Q48" s="329">
        <f t="shared" si="4"/>
        <v>0</v>
      </c>
      <c r="R48" s="328"/>
      <c r="S48" s="329">
        <f t="shared" si="5"/>
        <v>0</v>
      </c>
      <c r="T48" s="331">
        <f t="shared" si="8"/>
        <v>0</v>
      </c>
      <c r="U48" s="334">
        <f t="shared" si="7"/>
        <v>0</v>
      </c>
      <c r="V48" s="64"/>
    </row>
    <row r="49" spans="2:22" s="107" customFormat="1" outlineLevel="1" x14ac:dyDescent="0.25">
      <c r="B49" s="64"/>
      <c r="C49" s="194" t="s">
        <v>51</v>
      </c>
      <c r="D49" s="140" t="s">
        <v>25</v>
      </c>
      <c r="E49" s="426" t="str">
        <f>IFERROR(VLOOKUP($D49,'START - AWARD DETAILS'!$C$21:$G$40,2,0),"")</f>
        <v/>
      </c>
      <c r="F49" s="425" t="str">
        <f>IFERROR(VLOOKUP($D49,'START - AWARD DETAILS'!$C$21:$G$40,3,0),"")</f>
        <v/>
      </c>
      <c r="G49" s="427" t="str">
        <f>IFERROR(VLOOKUP($D49,'START - AWARD DETAILS'!$C$21:$G$40,4,0),"")</f>
        <v/>
      </c>
      <c r="H49" s="429" t="str">
        <f>IFERROR(VLOOKUP($D49,'START - AWARD DETAILS'!$C$21:$G$40,5,0),"")</f>
        <v/>
      </c>
      <c r="I49" s="358">
        <v>1</v>
      </c>
      <c r="J49" s="328"/>
      <c r="K49" s="329">
        <f t="shared" si="1"/>
        <v>0</v>
      </c>
      <c r="L49" s="328"/>
      <c r="M49" s="329">
        <f t="shared" si="2"/>
        <v>0</v>
      </c>
      <c r="N49" s="328"/>
      <c r="O49" s="329">
        <f t="shared" si="3"/>
        <v>0</v>
      </c>
      <c r="P49" s="328"/>
      <c r="Q49" s="329">
        <f t="shared" si="4"/>
        <v>0</v>
      </c>
      <c r="R49" s="328"/>
      <c r="S49" s="329">
        <f t="shared" si="5"/>
        <v>0</v>
      </c>
      <c r="T49" s="331">
        <f t="shared" si="8"/>
        <v>0</v>
      </c>
      <c r="U49" s="334">
        <f t="shared" si="7"/>
        <v>0</v>
      </c>
      <c r="V49" s="64"/>
    </row>
    <row r="50" spans="2:22" s="107" customFormat="1" outlineLevel="1" x14ac:dyDescent="0.25">
      <c r="B50" s="64"/>
      <c r="C50" s="194" t="s">
        <v>51</v>
      </c>
      <c r="D50" s="140" t="s">
        <v>25</v>
      </c>
      <c r="E50" s="426" t="str">
        <f>IFERROR(VLOOKUP($D50,'START - AWARD DETAILS'!$C$21:$G$40,2,0),"")</f>
        <v/>
      </c>
      <c r="F50" s="425" t="str">
        <f>IFERROR(VLOOKUP($D50,'START - AWARD DETAILS'!$C$21:$G$40,3,0),"")</f>
        <v/>
      </c>
      <c r="G50" s="427" t="str">
        <f>IFERROR(VLOOKUP($D50,'START - AWARD DETAILS'!$C$21:$G$40,4,0),"")</f>
        <v/>
      </c>
      <c r="H50" s="429" t="str">
        <f>IFERROR(VLOOKUP($D50,'START - AWARD DETAILS'!$C$21:$G$40,5,0),"")</f>
        <v/>
      </c>
      <c r="I50" s="358">
        <v>1</v>
      </c>
      <c r="J50" s="328"/>
      <c r="K50" s="329">
        <f t="shared" si="1"/>
        <v>0</v>
      </c>
      <c r="L50" s="328"/>
      <c r="M50" s="329">
        <f t="shared" si="2"/>
        <v>0</v>
      </c>
      <c r="N50" s="328"/>
      <c r="O50" s="329">
        <f t="shared" si="3"/>
        <v>0</v>
      </c>
      <c r="P50" s="328"/>
      <c r="Q50" s="329">
        <f t="shared" si="4"/>
        <v>0</v>
      </c>
      <c r="R50" s="328"/>
      <c r="S50" s="329">
        <f t="shared" si="5"/>
        <v>0</v>
      </c>
      <c r="T50" s="331">
        <f t="shared" si="8"/>
        <v>0</v>
      </c>
      <c r="U50" s="334">
        <f t="shared" si="7"/>
        <v>0</v>
      </c>
      <c r="V50" s="64"/>
    </row>
    <row r="51" spans="2:22" outlineLevel="1" x14ac:dyDescent="0.25">
      <c r="B51" s="36"/>
      <c r="C51" s="194" t="s">
        <v>51</v>
      </c>
      <c r="D51" s="140" t="s">
        <v>25</v>
      </c>
      <c r="E51" s="426" t="str">
        <f>IFERROR(VLOOKUP($D51,'START - AWARD DETAILS'!$C$21:$G$40,2,0),"")</f>
        <v/>
      </c>
      <c r="F51" s="425" t="str">
        <f>IFERROR(VLOOKUP($D51,'START - AWARD DETAILS'!$C$21:$G$40,3,0),"")</f>
        <v/>
      </c>
      <c r="G51" s="427" t="str">
        <f>IFERROR(VLOOKUP($D51,'START - AWARD DETAILS'!$C$21:$G$40,4,0),"")</f>
        <v/>
      </c>
      <c r="H51" s="429" t="str">
        <f>IFERROR(VLOOKUP($D51,'START - AWARD DETAILS'!$C$21:$G$40,5,0),"")</f>
        <v/>
      </c>
      <c r="I51" s="358">
        <v>1</v>
      </c>
      <c r="J51" s="328"/>
      <c r="K51" s="329">
        <f t="shared" si="1"/>
        <v>0</v>
      </c>
      <c r="L51" s="328"/>
      <c r="M51" s="329">
        <f t="shared" si="2"/>
        <v>0</v>
      </c>
      <c r="N51" s="328"/>
      <c r="O51" s="329">
        <f t="shared" si="3"/>
        <v>0</v>
      </c>
      <c r="P51" s="328"/>
      <c r="Q51" s="329">
        <f t="shared" si="4"/>
        <v>0</v>
      </c>
      <c r="R51" s="328"/>
      <c r="S51" s="329">
        <f t="shared" si="5"/>
        <v>0</v>
      </c>
      <c r="T51" s="331">
        <f t="shared" si="8"/>
        <v>0</v>
      </c>
      <c r="U51" s="334">
        <f t="shared" si="7"/>
        <v>0</v>
      </c>
      <c r="V51" s="64"/>
    </row>
    <row r="52" spans="2:22" outlineLevel="1" x14ac:dyDescent="0.25">
      <c r="B52" s="36"/>
      <c r="C52" s="194" t="s">
        <v>51</v>
      </c>
      <c r="D52" s="140" t="s">
        <v>25</v>
      </c>
      <c r="E52" s="426" t="str">
        <f>IFERROR(VLOOKUP($D52,'START - AWARD DETAILS'!$C$21:$G$40,2,0),"")</f>
        <v/>
      </c>
      <c r="F52" s="425" t="str">
        <f>IFERROR(VLOOKUP($D52,'START - AWARD DETAILS'!$C$21:$G$40,3,0),"")</f>
        <v/>
      </c>
      <c r="G52" s="427" t="str">
        <f>IFERROR(VLOOKUP($D52,'START - AWARD DETAILS'!$C$21:$G$40,4,0),"")</f>
        <v/>
      </c>
      <c r="H52" s="429" t="str">
        <f>IFERROR(VLOOKUP($D52,'START - AWARD DETAILS'!$C$21:$G$40,5,0),"")</f>
        <v/>
      </c>
      <c r="I52" s="358">
        <v>1</v>
      </c>
      <c r="J52" s="328"/>
      <c r="K52" s="329">
        <f t="shared" si="1"/>
        <v>0</v>
      </c>
      <c r="L52" s="328"/>
      <c r="M52" s="329">
        <f t="shared" si="2"/>
        <v>0</v>
      </c>
      <c r="N52" s="328"/>
      <c r="O52" s="329">
        <f t="shared" si="3"/>
        <v>0</v>
      </c>
      <c r="P52" s="328"/>
      <c r="Q52" s="329">
        <f t="shared" si="4"/>
        <v>0</v>
      </c>
      <c r="R52" s="328"/>
      <c r="S52" s="329">
        <f t="shared" si="5"/>
        <v>0</v>
      </c>
      <c r="T52" s="331">
        <f t="shared" si="8"/>
        <v>0</v>
      </c>
      <c r="U52" s="334">
        <f t="shared" si="7"/>
        <v>0</v>
      </c>
      <c r="V52" s="64"/>
    </row>
    <row r="53" spans="2:22" outlineLevel="1" x14ac:dyDescent="0.25">
      <c r="B53" s="36"/>
      <c r="C53" s="194" t="s">
        <v>51</v>
      </c>
      <c r="D53" s="140" t="s">
        <v>25</v>
      </c>
      <c r="E53" s="426" t="str">
        <f>IFERROR(VLOOKUP($D53,'START - AWARD DETAILS'!$C$21:$G$40,2,0),"")</f>
        <v/>
      </c>
      <c r="F53" s="425" t="str">
        <f>IFERROR(VLOOKUP($D53,'START - AWARD DETAILS'!$C$21:$G$40,3,0),"")</f>
        <v/>
      </c>
      <c r="G53" s="427" t="str">
        <f>IFERROR(VLOOKUP($D53,'START - AWARD DETAILS'!$C$21:$G$40,4,0),"")</f>
        <v/>
      </c>
      <c r="H53" s="429" t="str">
        <f>IFERROR(VLOOKUP($D53,'START - AWARD DETAILS'!$C$21:$G$40,5,0),"")</f>
        <v/>
      </c>
      <c r="I53" s="358">
        <v>1</v>
      </c>
      <c r="J53" s="328"/>
      <c r="K53" s="329">
        <f t="shared" si="1"/>
        <v>0</v>
      </c>
      <c r="L53" s="328"/>
      <c r="M53" s="329">
        <f t="shared" si="2"/>
        <v>0</v>
      </c>
      <c r="N53" s="328"/>
      <c r="O53" s="329">
        <f t="shared" si="3"/>
        <v>0</v>
      </c>
      <c r="P53" s="328"/>
      <c r="Q53" s="329">
        <f t="shared" si="4"/>
        <v>0</v>
      </c>
      <c r="R53" s="328"/>
      <c r="S53" s="329">
        <f t="shared" si="5"/>
        <v>0</v>
      </c>
      <c r="T53" s="331">
        <f t="shared" si="8"/>
        <v>0</v>
      </c>
      <c r="U53" s="334">
        <f t="shared" si="7"/>
        <v>0</v>
      </c>
      <c r="V53" s="64"/>
    </row>
    <row r="54" spans="2:22" outlineLevel="1" x14ac:dyDescent="0.25">
      <c r="B54" s="36"/>
      <c r="C54" s="194" t="s">
        <v>51</v>
      </c>
      <c r="D54" s="140" t="s">
        <v>25</v>
      </c>
      <c r="E54" s="426" t="str">
        <f>IFERROR(VLOOKUP($D54,'START - AWARD DETAILS'!$C$21:$G$40,2,0),"")</f>
        <v/>
      </c>
      <c r="F54" s="425" t="str">
        <f>IFERROR(VLOOKUP($D54,'START - AWARD DETAILS'!$C$21:$G$40,3,0),"")</f>
        <v/>
      </c>
      <c r="G54" s="427" t="str">
        <f>IFERROR(VLOOKUP($D54,'START - AWARD DETAILS'!$C$21:$G$40,4,0),"")</f>
        <v/>
      </c>
      <c r="H54" s="429" t="str">
        <f>IFERROR(VLOOKUP($D54,'START - AWARD DETAILS'!$C$21:$G$40,5,0),"")</f>
        <v/>
      </c>
      <c r="I54" s="358">
        <v>1</v>
      </c>
      <c r="J54" s="328"/>
      <c r="K54" s="329">
        <f t="shared" si="1"/>
        <v>0</v>
      </c>
      <c r="L54" s="328"/>
      <c r="M54" s="329">
        <f t="shared" si="2"/>
        <v>0</v>
      </c>
      <c r="N54" s="328"/>
      <c r="O54" s="329">
        <f t="shared" si="3"/>
        <v>0</v>
      </c>
      <c r="P54" s="328"/>
      <c r="Q54" s="329">
        <f t="shared" si="4"/>
        <v>0</v>
      </c>
      <c r="R54" s="328"/>
      <c r="S54" s="329">
        <f t="shared" si="5"/>
        <v>0</v>
      </c>
      <c r="T54" s="331">
        <f t="shared" si="8"/>
        <v>0</v>
      </c>
      <c r="U54" s="334">
        <f t="shared" si="7"/>
        <v>0</v>
      </c>
      <c r="V54" s="64"/>
    </row>
    <row r="55" spans="2:22" outlineLevel="1" x14ac:dyDescent="0.25">
      <c r="B55" s="36"/>
      <c r="C55" s="194" t="s">
        <v>51</v>
      </c>
      <c r="D55" s="140" t="s">
        <v>25</v>
      </c>
      <c r="E55" s="426" t="str">
        <f>IFERROR(VLOOKUP($D55,'START - AWARD DETAILS'!$C$21:$G$40,2,0),"")</f>
        <v/>
      </c>
      <c r="F55" s="425" t="str">
        <f>IFERROR(VLOOKUP($D55,'START - AWARD DETAILS'!$C$21:$G$40,3,0),"")</f>
        <v/>
      </c>
      <c r="G55" s="427" t="str">
        <f>IFERROR(VLOOKUP($D55,'START - AWARD DETAILS'!$C$21:$G$40,4,0),"")</f>
        <v/>
      </c>
      <c r="H55" s="429" t="str">
        <f>IFERROR(VLOOKUP($D55,'START - AWARD DETAILS'!$C$21:$G$40,5,0),"")</f>
        <v/>
      </c>
      <c r="I55" s="358">
        <v>1</v>
      </c>
      <c r="J55" s="328"/>
      <c r="K55" s="329">
        <f t="shared" si="1"/>
        <v>0</v>
      </c>
      <c r="L55" s="328"/>
      <c r="M55" s="329">
        <f t="shared" si="2"/>
        <v>0</v>
      </c>
      <c r="N55" s="328"/>
      <c r="O55" s="329">
        <f t="shared" si="3"/>
        <v>0</v>
      </c>
      <c r="P55" s="328"/>
      <c r="Q55" s="329">
        <f t="shared" si="4"/>
        <v>0</v>
      </c>
      <c r="R55" s="328"/>
      <c r="S55" s="329">
        <f t="shared" si="5"/>
        <v>0</v>
      </c>
      <c r="T55" s="331">
        <f t="shared" si="8"/>
        <v>0</v>
      </c>
      <c r="U55" s="334">
        <f t="shared" si="7"/>
        <v>0</v>
      </c>
      <c r="V55" s="64"/>
    </row>
    <row r="56" spans="2:22" outlineLevel="1" x14ac:dyDescent="0.25">
      <c r="B56" s="36"/>
      <c r="C56" s="194" t="s">
        <v>51</v>
      </c>
      <c r="D56" s="140" t="s">
        <v>25</v>
      </c>
      <c r="E56" s="426" t="str">
        <f>IFERROR(VLOOKUP($D56,'START - AWARD DETAILS'!$C$21:$G$40,2,0),"")</f>
        <v/>
      </c>
      <c r="F56" s="425" t="str">
        <f>IFERROR(VLOOKUP($D56,'START - AWARD DETAILS'!$C$21:$G$40,3,0),"")</f>
        <v/>
      </c>
      <c r="G56" s="427" t="str">
        <f>IFERROR(VLOOKUP($D56,'START - AWARD DETAILS'!$C$21:$G$40,4,0),"")</f>
        <v/>
      </c>
      <c r="H56" s="429" t="str">
        <f>IFERROR(VLOOKUP($D56,'START - AWARD DETAILS'!$C$21:$G$40,5,0),"")</f>
        <v/>
      </c>
      <c r="I56" s="358">
        <v>1</v>
      </c>
      <c r="J56" s="328"/>
      <c r="K56" s="329">
        <f t="shared" si="1"/>
        <v>0</v>
      </c>
      <c r="L56" s="328"/>
      <c r="M56" s="329">
        <f t="shared" si="2"/>
        <v>0</v>
      </c>
      <c r="N56" s="328"/>
      <c r="O56" s="329">
        <f t="shared" si="3"/>
        <v>0</v>
      </c>
      <c r="P56" s="328"/>
      <c r="Q56" s="329">
        <f t="shared" si="4"/>
        <v>0</v>
      </c>
      <c r="R56" s="328"/>
      <c r="S56" s="329">
        <f t="shared" si="5"/>
        <v>0</v>
      </c>
      <c r="T56" s="331">
        <f t="shared" si="8"/>
        <v>0</v>
      </c>
      <c r="U56" s="334">
        <f t="shared" si="7"/>
        <v>0</v>
      </c>
      <c r="V56" s="64"/>
    </row>
    <row r="57" spans="2:22" outlineLevel="1" x14ac:dyDescent="0.25">
      <c r="B57" s="36"/>
      <c r="C57" s="194" t="s">
        <v>51</v>
      </c>
      <c r="D57" s="140" t="s">
        <v>25</v>
      </c>
      <c r="E57" s="426" t="str">
        <f>IFERROR(VLOOKUP($D57,'START - AWARD DETAILS'!$C$21:$G$40,2,0),"")</f>
        <v/>
      </c>
      <c r="F57" s="425" t="str">
        <f>IFERROR(VLOOKUP($D57,'START - AWARD DETAILS'!$C$21:$G$40,3,0),"")</f>
        <v/>
      </c>
      <c r="G57" s="427" t="str">
        <f>IFERROR(VLOOKUP($D57,'START - AWARD DETAILS'!$C$21:$G$40,4,0),"")</f>
        <v/>
      </c>
      <c r="H57" s="429" t="str">
        <f>IFERROR(VLOOKUP($D57,'START - AWARD DETAILS'!$C$21:$G$40,5,0),"")</f>
        <v/>
      </c>
      <c r="I57" s="358">
        <v>1</v>
      </c>
      <c r="J57" s="328"/>
      <c r="K57" s="329">
        <f t="shared" si="1"/>
        <v>0</v>
      </c>
      <c r="L57" s="328"/>
      <c r="M57" s="329">
        <f t="shared" si="2"/>
        <v>0</v>
      </c>
      <c r="N57" s="328"/>
      <c r="O57" s="329">
        <f t="shared" si="3"/>
        <v>0</v>
      </c>
      <c r="P57" s="328"/>
      <c r="Q57" s="329">
        <f t="shared" si="4"/>
        <v>0</v>
      </c>
      <c r="R57" s="328"/>
      <c r="S57" s="329">
        <f t="shared" si="5"/>
        <v>0</v>
      </c>
      <c r="T57" s="331">
        <f t="shared" si="8"/>
        <v>0</v>
      </c>
      <c r="U57" s="334">
        <f t="shared" si="7"/>
        <v>0</v>
      </c>
      <c r="V57" s="64"/>
    </row>
    <row r="58" spans="2:22" outlineLevel="1" x14ac:dyDescent="0.25">
      <c r="B58" s="36"/>
      <c r="C58" s="194" t="s">
        <v>51</v>
      </c>
      <c r="D58" s="140" t="s">
        <v>25</v>
      </c>
      <c r="E58" s="426" t="str">
        <f>IFERROR(VLOOKUP($D58,'START - AWARD DETAILS'!$C$21:$G$40,2,0),"")</f>
        <v/>
      </c>
      <c r="F58" s="425" t="str">
        <f>IFERROR(VLOOKUP($D58,'START - AWARD DETAILS'!$C$21:$G$40,3,0),"")</f>
        <v/>
      </c>
      <c r="G58" s="427" t="str">
        <f>IFERROR(VLOOKUP($D58,'START - AWARD DETAILS'!$C$21:$G$40,4,0),"")</f>
        <v/>
      </c>
      <c r="H58" s="429" t="str">
        <f>IFERROR(VLOOKUP($D58,'START - AWARD DETAILS'!$C$21:$G$40,5,0),"")</f>
        <v/>
      </c>
      <c r="I58" s="358">
        <v>1</v>
      </c>
      <c r="J58" s="328"/>
      <c r="K58" s="329">
        <f t="shared" si="1"/>
        <v>0</v>
      </c>
      <c r="L58" s="328"/>
      <c r="M58" s="329">
        <f t="shared" si="2"/>
        <v>0</v>
      </c>
      <c r="N58" s="328"/>
      <c r="O58" s="329">
        <f t="shared" si="3"/>
        <v>0</v>
      </c>
      <c r="P58" s="328"/>
      <c r="Q58" s="329">
        <f t="shared" si="4"/>
        <v>0</v>
      </c>
      <c r="R58" s="328"/>
      <c r="S58" s="329">
        <f t="shared" si="5"/>
        <v>0</v>
      </c>
      <c r="T58" s="331">
        <f t="shared" si="8"/>
        <v>0</v>
      </c>
      <c r="U58" s="334">
        <f t="shared" si="7"/>
        <v>0</v>
      </c>
      <c r="V58" s="64"/>
    </row>
    <row r="59" spans="2:22" outlineLevel="1" x14ac:dyDescent="0.25">
      <c r="B59" s="36"/>
      <c r="C59" s="194" t="s">
        <v>51</v>
      </c>
      <c r="D59" s="140" t="s">
        <v>25</v>
      </c>
      <c r="E59" s="426" t="str">
        <f>IFERROR(VLOOKUP($D59,'START - AWARD DETAILS'!$C$21:$G$40,2,0),"")</f>
        <v/>
      </c>
      <c r="F59" s="425" t="str">
        <f>IFERROR(VLOOKUP($D59,'START - AWARD DETAILS'!$C$21:$G$40,3,0),"")</f>
        <v/>
      </c>
      <c r="G59" s="427" t="str">
        <f>IFERROR(VLOOKUP($D59,'START - AWARD DETAILS'!$C$21:$G$40,4,0),"")</f>
        <v/>
      </c>
      <c r="H59" s="429" t="str">
        <f>IFERROR(VLOOKUP($D59,'START - AWARD DETAILS'!$C$21:$G$40,5,0),"")</f>
        <v/>
      </c>
      <c r="I59" s="358">
        <v>1</v>
      </c>
      <c r="J59" s="328"/>
      <c r="K59" s="329">
        <f t="shared" si="1"/>
        <v>0</v>
      </c>
      <c r="L59" s="328"/>
      <c r="M59" s="329">
        <f t="shared" si="2"/>
        <v>0</v>
      </c>
      <c r="N59" s="328"/>
      <c r="O59" s="329">
        <f t="shared" si="3"/>
        <v>0</v>
      </c>
      <c r="P59" s="328"/>
      <c r="Q59" s="329">
        <f t="shared" si="4"/>
        <v>0</v>
      </c>
      <c r="R59" s="328"/>
      <c r="S59" s="329">
        <f t="shared" si="5"/>
        <v>0</v>
      </c>
      <c r="T59" s="331">
        <f t="shared" si="8"/>
        <v>0</v>
      </c>
      <c r="U59" s="334">
        <f t="shared" si="7"/>
        <v>0</v>
      </c>
      <c r="V59" s="64"/>
    </row>
    <row r="60" spans="2:22" outlineLevel="1" x14ac:dyDescent="0.25">
      <c r="B60" s="36"/>
      <c r="C60" s="194" t="s">
        <v>51</v>
      </c>
      <c r="D60" s="140" t="s">
        <v>25</v>
      </c>
      <c r="E60" s="426" t="str">
        <f>IFERROR(VLOOKUP($D60,'START - AWARD DETAILS'!$C$21:$G$40,2,0),"")</f>
        <v/>
      </c>
      <c r="F60" s="425" t="str">
        <f>IFERROR(VLOOKUP($D60,'START - AWARD DETAILS'!$C$21:$G$40,3,0),"")</f>
        <v/>
      </c>
      <c r="G60" s="427" t="str">
        <f>IFERROR(VLOOKUP($D60,'START - AWARD DETAILS'!$C$21:$G$40,4,0),"")</f>
        <v/>
      </c>
      <c r="H60" s="429" t="str">
        <f>IFERROR(VLOOKUP($D60,'START - AWARD DETAILS'!$C$21:$G$40,5,0),"")</f>
        <v/>
      </c>
      <c r="I60" s="358">
        <v>1</v>
      </c>
      <c r="J60" s="328"/>
      <c r="K60" s="329">
        <f t="shared" si="1"/>
        <v>0</v>
      </c>
      <c r="L60" s="328"/>
      <c r="M60" s="329">
        <f t="shared" si="2"/>
        <v>0</v>
      </c>
      <c r="N60" s="328"/>
      <c r="O60" s="329">
        <f t="shared" si="3"/>
        <v>0</v>
      </c>
      <c r="P60" s="328"/>
      <c r="Q60" s="329">
        <f t="shared" si="4"/>
        <v>0</v>
      </c>
      <c r="R60" s="328"/>
      <c r="S60" s="329">
        <f t="shared" si="5"/>
        <v>0</v>
      </c>
      <c r="T60" s="331">
        <f t="shared" si="8"/>
        <v>0</v>
      </c>
      <c r="U60" s="334">
        <f t="shared" si="7"/>
        <v>0</v>
      </c>
      <c r="V60" s="64"/>
    </row>
    <row r="61" spans="2:22" ht="15.75" outlineLevel="1" thickBot="1" x14ac:dyDescent="0.3">
      <c r="B61" s="36"/>
      <c r="C61" s="249" t="s">
        <v>51</v>
      </c>
      <c r="D61" s="140" t="s">
        <v>25</v>
      </c>
      <c r="E61" s="426" t="str">
        <f>IFERROR(VLOOKUP($D61,'START - AWARD DETAILS'!$C$21:$G$40,2,0),"")</f>
        <v/>
      </c>
      <c r="F61" s="425" t="str">
        <f>IFERROR(VLOOKUP($D61,'START - AWARD DETAILS'!$C$21:$G$40,3,0),"")</f>
        <v/>
      </c>
      <c r="G61" s="427" t="str">
        <f>IFERROR(VLOOKUP($D61,'START - AWARD DETAILS'!$C$21:$G$40,4,0),"")</f>
        <v/>
      </c>
      <c r="H61" s="429" t="str">
        <f>IFERROR(VLOOKUP($D61,'START - AWARD DETAILS'!$C$21:$G$40,5,0),"")</f>
        <v/>
      </c>
      <c r="I61" s="358">
        <v>1</v>
      </c>
      <c r="J61" s="328"/>
      <c r="K61" s="329">
        <f t="shared" si="1"/>
        <v>0</v>
      </c>
      <c r="L61" s="328"/>
      <c r="M61" s="329">
        <f t="shared" si="2"/>
        <v>0</v>
      </c>
      <c r="N61" s="328"/>
      <c r="O61" s="329">
        <f t="shared" si="3"/>
        <v>0</v>
      </c>
      <c r="P61" s="328"/>
      <c r="Q61" s="329">
        <f t="shared" si="4"/>
        <v>0</v>
      </c>
      <c r="R61" s="328"/>
      <c r="S61" s="329">
        <f t="shared" si="5"/>
        <v>0</v>
      </c>
      <c r="T61" s="331">
        <f t="shared" si="8"/>
        <v>0</v>
      </c>
      <c r="U61" s="334">
        <f t="shared" si="7"/>
        <v>0</v>
      </c>
      <c r="V61" s="64"/>
    </row>
    <row r="62" spans="2:22" ht="15.75" thickBot="1" x14ac:dyDescent="0.3">
      <c r="B62" s="36"/>
      <c r="C62" s="236"/>
      <c r="D62" s="237"/>
      <c r="E62" s="239"/>
      <c r="F62" s="239"/>
      <c r="G62" s="239"/>
      <c r="H62" s="590">
        <f>SUM(H12:H61)</f>
        <v>0</v>
      </c>
      <c r="I62" s="590"/>
      <c r="J62" s="590">
        <f>SUM(J12:J61)</f>
        <v>123782</v>
      </c>
      <c r="K62" s="590">
        <f t="shared" ref="K62:S62" si="9">SUM(K12:K61)</f>
        <v>123682</v>
      </c>
      <c r="L62" s="590">
        <f t="shared" si="9"/>
        <v>202002</v>
      </c>
      <c r="M62" s="590">
        <f t="shared" si="9"/>
        <v>201902</v>
      </c>
      <c r="N62" s="590">
        <f t="shared" si="9"/>
        <v>265353</v>
      </c>
      <c r="O62" s="590">
        <f t="shared" si="9"/>
        <v>265253</v>
      </c>
      <c r="P62" s="590">
        <f t="shared" si="9"/>
        <v>185633</v>
      </c>
      <c r="Q62" s="590">
        <f t="shared" si="9"/>
        <v>185533</v>
      </c>
      <c r="R62" s="590">
        <f t="shared" si="9"/>
        <v>85234</v>
      </c>
      <c r="S62" s="590">
        <f t="shared" si="9"/>
        <v>85234</v>
      </c>
      <c r="T62" s="590">
        <f t="shared" ref="T62" si="10">SUM(T12:T61)</f>
        <v>862004</v>
      </c>
      <c r="U62" s="590">
        <f t="shared" ref="U62" si="11">SUM(U12:U61)</f>
        <v>861604</v>
      </c>
      <c r="V62" s="64"/>
    </row>
    <row r="63" spans="2:22" ht="8.1" customHeight="1" x14ac:dyDescent="0.25">
      <c r="B63" s="36"/>
      <c r="C63" s="36"/>
      <c r="D63" s="36"/>
      <c r="E63" s="36"/>
      <c r="F63" s="36"/>
      <c r="G63" s="36"/>
      <c r="H63" s="36"/>
      <c r="I63" s="36"/>
      <c r="J63" s="36"/>
      <c r="K63" s="64"/>
      <c r="L63" s="64"/>
      <c r="M63" s="64"/>
      <c r="N63" s="64"/>
      <c r="O63" s="64"/>
      <c r="P63" s="64"/>
      <c r="Q63" s="64"/>
      <c r="R63" s="64"/>
      <c r="S63" s="64"/>
      <c r="T63" s="64"/>
      <c r="U63" s="258"/>
      <c r="V63" s="258"/>
    </row>
    <row r="64" spans="2:22" ht="8.1" customHeight="1" thickBot="1" x14ac:dyDescent="0.3">
      <c r="B64" s="36"/>
      <c r="C64" s="36"/>
      <c r="D64" s="36"/>
      <c r="E64" s="36"/>
      <c r="F64" s="36"/>
      <c r="G64" s="36"/>
      <c r="H64" s="36"/>
      <c r="I64" s="36"/>
      <c r="J64" s="36"/>
      <c r="K64" s="64"/>
      <c r="L64" s="64"/>
      <c r="M64" s="64"/>
      <c r="N64" s="64"/>
      <c r="O64" s="64"/>
      <c r="P64" s="64"/>
      <c r="Q64" s="64"/>
      <c r="R64" s="64"/>
      <c r="S64" s="64"/>
      <c r="T64" s="64"/>
      <c r="U64" s="258"/>
      <c r="V64" s="258"/>
    </row>
    <row r="65" spans="2:22" ht="15.75" thickBot="1" x14ac:dyDescent="0.3">
      <c r="B65" s="36"/>
      <c r="C65" s="30" t="s">
        <v>50</v>
      </c>
      <c r="D65" s="1"/>
      <c r="E65" s="1"/>
      <c r="F65" s="1"/>
      <c r="G65" s="1"/>
      <c r="H65" s="1"/>
      <c r="I65" s="2"/>
      <c r="J65" s="36"/>
      <c r="K65" s="64"/>
      <c r="L65" s="64"/>
      <c r="M65" s="64"/>
      <c r="N65" s="64"/>
      <c r="O65" s="64"/>
      <c r="P65" s="64"/>
      <c r="Q65" s="64"/>
      <c r="R65" s="64"/>
      <c r="S65" s="64"/>
      <c r="T65" s="64"/>
      <c r="U65" s="258"/>
      <c r="V65" s="258"/>
    </row>
    <row r="66" spans="2:22" ht="99.95" customHeight="1" thickBot="1" x14ac:dyDescent="0.3">
      <c r="B66" s="36"/>
      <c r="C66" s="731" t="s">
        <v>610</v>
      </c>
      <c r="D66" s="732"/>
      <c r="E66" s="732"/>
      <c r="F66" s="732"/>
      <c r="G66" s="732"/>
      <c r="H66" s="732"/>
      <c r="I66" s="733"/>
      <c r="J66" s="36"/>
      <c r="K66" s="64"/>
      <c r="L66" s="64"/>
      <c r="M66" s="64"/>
      <c r="N66" s="64"/>
      <c r="O66" s="64"/>
      <c r="P66" s="64"/>
      <c r="Q66" s="64"/>
      <c r="R66" s="64"/>
      <c r="S66" s="64"/>
      <c r="T66" s="64"/>
      <c r="U66" s="258"/>
      <c r="V66" s="258"/>
    </row>
    <row r="67" spans="2:22" ht="8.1" customHeight="1" x14ac:dyDescent="0.25">
      <c r="B67" s="36"/>
      <c r="C67" s="36"/>
      <c r="D67" s="36"/>
      <c r="E67" s="36"/>
      <c r="F67" s="36"/>
      <c r="G67" s="36"/>
      <c r="H67" s="36"/>
      <c r="I67" s="36"/>
      <c r="J67" s="36"/>
      <c r="K67" s="64"/>
      <c r="L67" s="64"/>
      <c r="M67" s="64"/>
      <c r="N67" s="64"/>
      <c r="O67" s="64"/>
      <c r="P67" s="64"/>
      <c r="Q67" s="64"/>
      <c r="R67" s="64"/>
      <c r="S67" s="64"/>
      <c r="T67" s="64"/>
      <c r="U67" s="258"/>
      <c r="V67" s="258"/>
    </row>
    <row r="68" spans="2:22" ht="8.1" customHeight="1" x14ac:dyDescent="0.25"/>
    <row r="69" spans="2:22" ht="15.75" hidden="1" thickBot="1" x14ac:dyDescent="0.3">
      <c r="C69" s="32" t="s">
        <v>53</v>
      </c>
      <c r="D69" s="38" t="s">
        <v>17</v>
      </c>
      <c r="E69" s="118" t="s">
        <v>297</v>
      </c>
    </row>
    <row r="70" spans="2:22" ht="15.75" hidden="1" thickBot="1" x14ac:dyDescent="0.3">
      <c r="C70" s="3" t="s">
        <v>25</v>
      </c>
      <c r="D70" s="3" t="s">
        <v>25</v>
      </c>
      <c r="E70" s="16" t="s">
        <v>25</v>
      </c>
    </row>
    <row r="71" spans="2:22" ht="15.75" hidden="1" thickBot="1" x14ac:dyDescent="0.3">
      <c r="B71" s="35">
        <v>1</v>
      </c>
      <c r="C71" s="3" t="s">
        <v>55</v>
      </c>
      <c r="D71" s="3" t="str">
        <f>IF('START - AWARD DETAILS'!C21=0,"",'START - AWARD DETAILS'!C21)</f>
        <v>University of Liverpool</v>
      </c>
      <c r="E71" s="119" t="e">
        <f>IF('START - AWARD DETAILS'!#REF!=0,"",'START - AWARD DETAILS'!#REF!)</f>
        <v>#REF!</v>
      </c>
    </row>
    <row r="72" spans="2:22" ht="15.75" hidden="1" thickBot="1" x14ac:dyDescent="0.3">
      <c r="B72" s="35">
        <v>2</v>
      </c>
      <c r="C72" s="3" t="s">
        <v>57</v>
      </c>
      <c r="D72" s="3" t="str">
        <f>IF('START - AWARD DETAILS'!C22=0,"",'START - AWARD DETAILS'!C22)</f>
        <v>Liverpool School of Tropical Medicine</v>
      </c>
      <c r="E72" s="119" t="e">
        <f>IF('START - AWARD DETAILS'!#REF!=0,"",'START - AWARD DETAILS'!#REF!)</f>
        <v>#REF!</v>
      </c>
    </row>
    <row r="73" spans="2:22" ht="15.75" hidden="1" thickBot="1" x14ac:dyDescent="0.3">
      <c r="B73" s="63">
        <v>3</v>
      </c>
      <c r="C73" s="3" t="s">
        <v>56</v>
      </c>
      <c r="D73" s="3" t="str">
        <f>IF('START - AWARD DETAILS'!C23=0,"",'START - AWARD DETAILS'!C23)</f>
        <v>Human Development Research Foundation</v>
      </c>
      <c r="E73" s="119" t="e">
        <f>IF('START - AWARD DETAILS'!#REF!=0,"",'START - AWARD DETAILS'!#REF!)</f>
        <v>#REF!</v>
      </c>
    </row>
    <row r="74" spans="2:22" ht="15.75" hidden="1" thickBot="1" x14ac:dyDescent="0.3">
      <c r="B74" s="63">
        <v>4</v>
      </c>
      <c r="C74" s="3" t="s">
        <v>58</v>
      </c>
      <c r="D74" s="3" t="str">
        <f>IF('START - AWARD DETAILS'!C24=0,"",'START - AWARD DETAILS'!C24)</f>
        <v/>
      </c>
      <c r="E74" s="119" t="e">
        <f>IF('START - AWARD DETAILS'!#REF!=0,"",'START - AWARD DETAILS'!#REF!)</f>
        <v>#REF!</v>
      </c>
    </row>
    <row r="75" spans="2:22" ht="15.75" hidden="1" thickBot="1" x14ac:dyDescent="0.3">
      <c r="B75" s="63">
        <v>5</v>
      </c>
      <c r="D75" s="3" t="str">
        <f>IF('START - AWARD DETAILS'!C25=0,"",'START - AWARD DETAILS'!C25)</f>
        <v>Transcultural Pschyological Organization (TPO)</v>
      </c>
      <c r="E75" s="119" t="e">
        <f>IF('START - AWARD DETAILS'!#REF!=0,"",'START - AWARD DETAILS'!#REF!)</f>
        <v>#REF!</v>
      </c>
    </row>
    <row r="76" spans="2:22" ht="15.75" hidden="1" thickBot="1" x14ac:dyDescent="0.3">
      <c r="B76" s="63">
        <v>6</v>
      </c>
      <c r="D76" s="3" t="str">
        <f>IF('START - AWARD DETAILS'!C26=0,"",'START - AWARD DETAILS'!C26)</f>
        <v>University of Liberal Arts (ULAB)</v>
      </c>
      <c r="E76" s="119" t="e">
        <f>IF('START - AWARD DETAILS'!#REF!=0,"",'START - AWARD DETAILS'!#REF!)</f>
        <v>#REF!</v>
      </c>
    </row>
    <row r="77" spans="2:22" ht="15.75" hidden="1" thickBot="1" x14ac:dyDescent="0.3">
      <c r="B77" s="63">
        <v>7</v>
      </c>
      <c r="D77" s="3" t="str">
        <f>IF('START - AWARD DETAILS'!C27=0,"",'START - AWARD DETAILS'!C27)</f>
        <v>Institute of Reseach and Development (IRD)</v>
      </c>
      <c r="E77" s="119" t="e">
        <f>IF('START - AWARD DETAILS'!#REF!=0,"",'START - AWARD DETAILS'!#REF!)</f>
        <v>#REF!</v>
      </c>
    </row>
    <row r="78" spans="2:22" ht="15.75" hidden="1" thickBot="1" x14ac:dyDescent="0.3">
      <c r="B78" s="63">
        <v>8</v>
      </c>
      <c r="D78" s="3" t="str">
        <f>IF('START - AWARD DETAILS'!C28=0,"",'START - AWARD DETAILS'!C28)</f>
        <v/>
      </c>
      <c r="E78" s="119" t="e">
        <f>IF('START - AWARD DETAILS'!#REF!=0,"",'START - AWARD DETAILS'!#REF!)</f>
        <v>#REF!</v>
      </c>
    </row>
    <row r="79" spans="2:22" ht="15.75" hidden="1" thickBot="1" x14ac:dyDescent="0.3">
      <c r="B79" s="63">
        <v>9</v>
      </c>
      <c r="D79" s="3" t="str">
        <f>IF('START - AWARD DETAILS'!C29=0,"",'START - AWARD DETAILS'!C29)</f>
        <v/>
      </c>
      <c r="E79" s="119" t="e">
        <f>IF('START - AWARD DETAILS'!#REF!=0,"",'START - AWARD DETAILS'!#REF!)</f>
        <v>#REF!</v>
      </c>
    </row>
    <row r="80" spans="2:22" ht="15.75" hidden="1" thickBot="1" x14ac:dyDescent="0.3">
      <c r="B80" s="63">
        <v>10</v>
      </c>
      <c r="D80" s="3" t="str">
        <f>IF('START - AWARD DETAILS'!C30=0,"",'START - AWARD DETAILS'!C30)</f>
        <v/>
      </c>
      <c r="E80" s="119" t="e">
        <f>IF('START - AWARD DETAILS'!#REF!=0,"",'START - AWARD DETAILS'!#REF!)</f>
        <v>#REF!</v>
      </c>
    </row>
    <row r="81" spans="2:5" ht="15.75" hidden="1" thickBot="1" x14ac:dyDescent="0.3">
      <c r="B81" s="63">
        <v>11</v>
      </c>
      <c r="D81" s="3" t="str">
        <f>IF('START - AWARD DETAILS'!C31=0,"",'START - AWARD DETAILS'!C31)</f>
        <v/>
      </c>
      <c r="E81" s="119" t="e">
        <f>IF('START - AWARD DETAILS'!#REF!=0,"",'START - AWARD DETAILS'!#REF!)</f>
        <v>#REF!</v>
      </c>
    </row>
    <row r="82" spans="2:5" ht="15.75" hidden="1" thickBot="1" x14ac:dyDescent="0.3">
      <c r="B82" s="63">
        <v>12</v>
      </c>
      <c r="D82" s="3" t="str">
        <f>IF('START - AWARD DETAILS'!C32=0,"",'START - AWARD DETAILS'!C32)</f>
        <v/>
      </c>
      <c r="E82" s="119" t="e">
        <f>IF('START - AWARD DETAILS'!#REF!=0,"",'START - AWARD DETAILS'!#REF!)</f>
        <v>#REF!</v>
      </c>
    </row>
    <row r="83" spans="2:5" ht="15.75" hidden="1" thickBot="1" x14ac:dyDescent="0.3">
      <c r="B83" s="63">
        <v>13</v>
      </c>
      <c r="D83" s="3" t="str">
        <f>IF('START - AWARD DETAILS'!C33=0,"",'START - AWARD DETAILS'!C33)</f>
        <v/>
      </c>
      <c r="E83" s="119" t="e">
        <f>IF('START - AWARD DETAILS'!#REF!=0,"",'START - AWARD DETAILS'!#REF!)</f>
        <v>#REF!</v>
      </c>
    </row>
    <row r="84" spans="2:5" ht="15.75" hidden="1" thickBot="1" x14ac:dyDescent="0.3">
      <c r="B84" s="63">
        <v>14</v>
      </c>
      <c r="D84" s="3" t="str">
        <f>IF('START - AWARD DETAILS'!C34=0,"",'START - AWARD DETAILS'!C34)</f>
        <v/>
      </c>
      <c r="E84" s="119" t="e">
        <f>IF('START - AWARD DETAILS'!#REF!=0,"",'START - AWARD DETAILS'!#REF!)</f>
        <v>#REF!</v>
      </c>
    </row>
    <row r="85" spans="2:5" ht="15.75" hidden="1" thickBot="1" x14ac:dyDescent="0.3">
      <c r="B85" s="63">
        <v>15</v>
      </c>
      <c r="D85" s="3" t="str">
        <f>IF('START - AWARD DETAILS'!C35=0,"",'START - AWARD DETAILS'!C35)</f>
        <v/>
      </c>
      <c r="E85" s="119" t="e">
        <f>IF('START - AWARD DETAILS'!#REF!=0,"",'START - AWARD DETAILS'!#REF!)</f>
        <v>#REF!</v>
      </c>
    </row>
    <row r="86" spans="2:5" ht="15.75" hidden="1" thickBot="1" x14ac:dyDescent="0.3">
      <c r="B86" s="63">
        <v>16</v>
      </c>
      <c r="D86" s="3" t="str">
        <f>IF('START - AWARD DETAILS'!C36=0,"",'START - AWARD DETAILS'!C36)</f>
        <v/>
      </c>
      <c r="E86" s="119" t="e">
        <f>IF('START - AWARD DETAILS'!#REF!=0,"",'START - AWARD DETAILS'!#REF!)</f>
        <v>#REF!</v>
      </c>
    </row>
    <row r="87" spans="2:5" ht="15.75" hidden="1" thickBot="1" x14ac:dyDescent="0.3">
      <c r="B87" s="63">
        <v>17</v>
      </c>
      <c r="D87" s="3" t="str">
        <f>IF('START - AWARD DETAILS'!C37=0,"",'START - AWARD DETAILS'!C37)</f>
        <v/>
      </c>
      <c r="E87" s="119" t="e">
        <f>IF('START - AWARD DETAILS'!#REF!=0,"",'START - AWARD DETAILS'!#REF!)</f>
        <v>#REF!</v>
      </c>
    </row>
    <row r="88" spans="2:5" ht="15.75" hidden="1" thickBot="1" x14ac:dyDescent="0.3">
      <c r="B88" s="63">
        <v>18</v>
      </c>
      <c r="D88" s="3" t="str">
        <f>IF('START - AWARD DETAILS'!C38=0,"",'START - AWARD DETAILS'!C38)</f>
        <v/>
      </c>
      <c r="E88" s="119" t="e">
        <f>IF('START - AWARD DETAILS'!#REF!=0,"",'START - AWARD DETAILS'!#REF!)</f>
        <v>#REF!</v>
      </c>
    </row>
    <row r="89" spans="2:5" ht="15.75" hidden="1" thickBot="1" x14ac:dyDescent="0.3">
      <c r="B89" s="63">
        <v>19</v>
      </c>
      <c r="D89" s="3" t="str">
        <f>IF('START - AWARD DETAILS'!C39=0,"",'START - AWARD DETAILS'!C39)</f>
        <v/>
      </c>
      <c r="E89" s="119" t="e">
        <f>IF('START - AWARD DETAILS'!#REF!=0,"",'START - AWARD DETAILS'!#REF!)</f>
        <v>#REF!</v>
      </c>
    </row>
    <row r="90" spans="2:5" hidden="1" x14ac:dyDescent="0.25">
      <c r="B90" s="63">
        <v>20</v>
      </c>
      <c r="D90" s="3" t="str">
        <f>IF('START - AWARD DETAILS'!C40=0,"",'START - AWARD DETAILS'!C40)</f>
        <v/>
      </c>
      <c r="E90" s="119" t="e">
        <f>IF('START - AWARD DETAILS'!#REF!=0,"",'START - AWARD DETAILS'!#REF!)</f>
        <v>#REF!</v>
      </c>
    </row>
  </sheetData>
  <sheetProtection algorithmName="SHA-512" hashValue="1oSNduN0dNHvUdSEjMbbxY0pG1e4uB2nOjd618DBcFzqsLm+0sLFlj0AIwCw5eToPjubVKhuwUleyUBxg19tFA==" saltValue="RW9BV4JaokMu3yiQmn0WZA==" spinCount="100000" sheet="1" selectLockedCells="1" autoFilter="0"/>
  <autoFilter ref="C11:H11"/>
  <mergeCells count="5">
    <mergeCell ref="C3:I3"/>
    <mergeCell ref="C9:I9"/>
    <mergeCell ref="C66:I66"/>
    <mergeCell ref="D7:I7"/>
    <mergeCell ref="D5:I5"/>
  </mergeCells>
  <conditionalFormatting sqref="C12:H37">
    <cfRule type="expression" dxfId="3" priority="4" stopIfTrue="1">
      <formula>AND(OR(C12="",C12="(Select)",C12="[INSERT TEXT]"),$T12&lt;&gt;0)</formula>
    </cfRule>
  </conditionalFormatting>
  <conditionalFormatting sqref="G12:G61">
    <cfRule type="expression" dxfId="2" priority="3" stopIfTrue="1">
      <formula>G12&gt;IF($E12="HEI",INDIRECT("'AWARD DETAILS - RULES'!$G$12"),INDIRECT("'AWARD DETAILS - RULES'!$G$13"))</formula>
    </cfRule>
  </conditionalFormatting>
  <conditionalFormatting sqref="I12:I37">
    <cfRule type="expression" dxfId="1" priority="1" stopIfTrue="1">
      <formula>I12&gt;IF($E12="HEI",INDIRECT("'AWARD DETAILS - RULES'!$G$12"),INDIRECT("'AWARD DETAILS - RULES'!$G$13"))</formula>
    </cfRule>
  </conditionalFormatting>
  <dataValidations count="3">
    <dataValidation type="decimal" operator="greaterThanOrEqual" allowBlank="1" showInputMessage="1" showErrorMessage="1" errorTitle="Travel, Subsistence and Conference Fees" error="Please enter a full numeric value in £'s only." sqref="O13:O61 I13:I37 K13:K61 M13:M61 Q13:Q61 S13:S61 J13:J16 P13:P16 L13:L16 I12:S12 R13:R16">
      <formula1>0</formula1>
    </dataValidation>
    <dataValidation type="list" allowBlank="1" showInputMessage="1" showErrorMessage="1" sqref="D13:D61">
      <formula1>$D$68:$D$88</formula1>
    </dataValidation>
    <dataValidation type="list" allowBlank="1" showInputMessage="1" showErrorMessage="1" sqref="D12">
      <formula1>$D$70:$D$90</formula1>
    </dataValidation>
  </dataValidations>
  <pageMargins left="0.7" right="0.7" top="0.75" bottom="0.75" header="0.3" footer="0.3"/>
  <pageSetup paperSize="9" scale="42" orientation="portrait" r:id="rId1"/>
  <ignoredErrors>
    <ignoredError sqref="L35:L60 U14:U15 U16:U17 U18 U19:U24 U25 U26 L31 L32:L34 U32:U34 U31 U13 U27:U30 N35:N60 P35:P60 R35:R61 U39:U61 U35:U37 U3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U94"/>
  <sheetViews>
    <sheetView showGridLines="0" topLeftCell="A10" workbookViewId="0">
      <selection activeCell="Z13" sqref="Z13"/>
    </sheetView>
  </sheetViews>
  <sheetFormatPr defaultColWidth="0" defaultRowHeight="15" zeroHeight="1" outlineLevelRow="1" x14ac:dyDescent="0.25"/>
  <cols>
    <col min="1" max="2" width="1.7109375" customWidth="1"/>
    <col min="3" max="3" width="20.7109375" style="99" customWidth="1"/>
    <col min="4" max="7" width="20.7109375" customWidth="1"/>
    <col min="8" max="30" width="11.28515625" customWidth="1"/>
    <col min="31" max="33" width="11.7109375" customWidth="1"/>
    <col min="34" max="35" width="1.7109375" customWidth="1"/>
    <col min="36" max="255" width="9.140625" hidden="1" customWidth="1"/>
    <col min="256" max="16384" width="7.42578125" hidden="1"/>
  </cols>
  <sheetData>
    <row r="1" spans="2:34" ht="8.1" customHeight="1" x14ac:dyDescent="0.25"/>
    <row r="2" spans="2:34" ht="8.1" customHeight="1" thickBot="1" x14ac:dyDescent="0.3">
      <c r="B2" s="52"/>
      <c r="C2" s="109"/>
      <c r="D2" s="52"/>
      <c r="E2" s="52"/>
      <c r="F2" s="52"/>
      <c r="G2" s="52"/>
      <c r="H2" s="52"/>
      <c r="I2" s="52"/>
      <c r="J2" s="52"/>
      <c r="K2" s="52"/>
      <c r="L2" s="52"/>
      <c r="M2" s="52"/>
      <c r="N2" s="52"/>
      <c r="O2" s="52"/>
      <c r="P2" s="52"/>
      <c r="Q2" s="52"/>
      <c r="R2" s="52"/>
      <c r="S2" s="64"/>
      <c r="T2" s="64"/>
      <c r="U2" s="64"/>
      <c r="V2" s="64"/>
      <c r="W2" s="64"/>
      <c r="X2" s="64"/>
      <c r="Y2" s="64"/>
      <c r="Z2" s="64"/>
      <c r="AA2" s="64"/>
      <c r="AB2" s="64"/>
      <c r="AC2" s="64"/>
      <c r="AD2" s="64"/>
      <c r="AE2" s="64"/>
      <c r="AF2" s="64"/>
      <c r="AG2" s="258"/>
      <c r="AH2" s="258"/>
    </row>
    <row r="3" spans="2:34" ht="16.5" thickBot="1" x14ac:dyDescent="0.3">
      <c r="B3" s="52"/>
      <c r="C3" s="697" t="s">
        <v>355</v>
      </c>
      <c r="D3" s="698"/>
      <c r="E3" s="698"/>
      <c r="F3" s="698"/>
      <c r="G3" s="698"/>
      <c r="H3" s="698"/>
      <c r="I3" s="698"/>
      <c r="J3" s="734"/>
      <c r="K3" s="734"/>
      <c r="L3" s="707"/>
      <c r="M3" s="707"/>
      <c r="N3" s="707"/>
      <c r="O3" s="707"/>
      <c r="P3" s="707"/>
      <c r="Q3" s="707"/>
      <c r="R3" s="708"/>
      <c r="S3" s="64"/>
      <c r="T3" s="64"/>
      <c r="U3" s="64"/>
      <c r="V3" s="64"/>
      <c r="W3" s="64"/>
      <c r="X3" s="64"/>
      <c r="Y3" s="64"/>
      <c r="Z3" s="64"/>
      <c r="AA3" s="64"/>
      <c r="AB3" s="64"/>
      <c r="AC3" s="64"/>
      <c r="AD3" s="64"/>
      <c r="AE3" s="64"/>
      <c r="AF3" s="64"/>
      <c r="AG3" s="258"/>
      <c r="AH3" s="258"/>
    </row>
    <row r="4" spans="2:34" ht="8.1" customHeight="1" thickBot="1" x14ac:dyDescent="0.3">
      <c r="B4" s="52"/>
      <c r="C4" s="109"/>
      <c r="D4" s="52"/>
      <c r="E4" s="52"/>
      <c r="F4" s="52"/>
      <c r="G4" s="52"/>
      <c r="H4" s="52"/>
      <c r="I4" s="52"/>
      <c r="J4" s="52"/>
      <c r="K4" s="52"/>
      <c r="L4" s="52"/>
      <c r="M4" s="52"/>
      <c r="N4" s="52"/>
      <c r="O4" s="52"/>
      <c r="P4" s="52"/>
      <c r="Q4" s="52"/>
      <c r="R4" s="52"/>
      <c r="S4" s="64"/>
      <c r="T4" s="64"/>
      <c r="U4" s="64"/>
      <c r="V4" s="64"/>
      <c r="W4" s="64"/>
      <c r="X4" s="64"/>
      <c r="Y4" s="64"/>
      <c r="Z4" s="64"/>
      <c r="AA4" s="64"/>
      <c r="AB4" s="64"/>
      <c r="AC4" s="64"/>
      <c r="AD4" s="64"/>
      <c r="AE4" s="64"/>
      <c r="AF4" s="64"/>
      <c r="AG4" s="258"/>
      <c r="AH4" s="258"/>
    </row>
    <row r="5" spans="2:34" ht="15.75" thickBot="1" x14ac:dyDescent="0.3">
      <c r="B5" s="52"/>
      <c r="C5" s="141" t="s">
        <v>107</v>
      </c>
      <c r="D5" s="728" t="str">
        <f>IF('START - AWARD DETAILS'!$D$13="","",'START - AWARD DETAILS'!$D$13)</f>
        <v>ENHANCE: Scaling-up Care for Perinatal Depression through Technological Enhancements to the 'Thinking Healthy Programme'</v>
      </c>
      <c r="E5" s="729"/>
      <c r="F5" s="729"/>
      <c r="G5" s="729"/>
      <c r="H5" s="729"/>
      <c r="I5" s="729"/>
      <c r="J5" s="729"/>
      <c r="K5" s="729"/>
      <c r="L5" s="729"/>
      <c r="M5" s="729"/>
      <c r="N5" s="729"/>
      <c r="O5" s="729"/>
      <c r="P5" s="729"/>
      <c r="Q5" s="729"/>
      <c r="R5" s="730"/>
      <c r="S5" s="64"/>
      <c r="T5" s="64"/>
      <c r="U5" s="64"/>
      <c r="V5" s="64"/>
      <c r="W5" s="64"/>
      <c r="X5" s="64"/>
      <c r="Y5" s="64"/>
      <c r="Z5" s="64"/>
      <c r="AA5" s="64"/>
      <c r="AB5" s="64"/>
      <c r="AC5" s="64"/>
      <c r="AD5" s="64"/>
      <c r="AE5" s="64"/>
      <c r="AF5" s="64"/>
      <c r="AG5" s="258"/>
      <c r="AH5" s="258"/>
    </row>
    <row r="6" spans="2:34" ht="8.1" customHeight="1" thickBot="1" x14ac:dyDescent="0.3">
      <c r="B6" s="52"/>
      <c r="C6" s="109"/>
      <c r="D6" s="36"/>
      <c r="E6" s="36"/>
      <c r="F6" s="36"/>
      <c r="G6" s="36"/>
      <c r="H6" s="36"/>
      <c r="I6" s="52"/>
      <c r="J6" s="52"/>
      <c r="K6" s="52"/>
      <c r="L6" s="52"/>
      <c r="M6" s="52"/>
      <c r="N6" s="52"/>
      <c r="O6" s="52"/>
      <c r="P6" s="52"/>
      <c r="Q6" s="52"/>
      <c r="R6" s="52"/>
      <c r="S6" s="64"/>
      <c r="T6" s="64"/>
      <c r="U6" s="64"/>
      <c r="V6" s="64"/>
      <c r="W6" s="64"/>
      <c r="X6" s="64"/>
      <c r="Y6" s="64"/>
      <c r="Z6" s="64"/>
      <c r="AA6" s="64"/>
      <c r="AB6" s="64"/>
      <c r="AC6" s="64"/>
      <c r="AD6" s="64"/>
      <c r="AE6" s="64"/>
      <c r="AF6" s="64"/>
      <c r="AG6" s="258"/>
      <c r="AH6" s="258"/>
    </row>
    <row r="7" spans="2:34" ht="27" thickBot="1" x14ac:dyDescent="0.3">
      <c r="B7" s="52"/>
      <c r="C7" s="141" t="s">
        <v>0</v>
      </c>
      <c r="D7" s="739" t="str">
        <f>IF('START - AWARD DETAILS'!$D$14="","",'START - AWARD DETAILS'!$D$14)</f>
        <v>NIHR200817</v>
      </c>
      <c r="E7" s="740"/>
      <c r="F7" s="740"/>
      <c r="G7" s="740"/>
      <c r="H7" s="740"/>
      <c r="I7" s="740"/>
      <c r="J7" s="740"/>
      <c r="K7" s="740"/>
      <c r="L7" s="740"/>
      <c r="M7" s="740"/>
      <c r="N7" s="740"/>
      <c r="O7" s="740"/>
      <c r="P7" s="740"/>
      <c r="Q7" s="740"/>
      <c r="R7" s="741"/>
      <c r="S7" s="64"/>
      <c r="T7" s="64"/>
      <c r="U7" s="64"/>
      <c r="V7" s="64"/>
      <c r="W7" s="64"/>
      <c r="X7" s="64"/>
      <c r="Y7" s="64"/>
      <c r="Z7" s="64"/>
      <c r="AA7" s="64"/>
      <c r="AB7" s="64"/>
      <c r="AC7" s="64"/>
      <c r="AD7" s="64"/>
      <c r="AE7" s="64"/>
      <c r="AF7" s="64"/>
      <c r="AG7" s="258"/>
      <c r="AH7" s="258"/>
    </row>
    <row r="8" spans="2:34" ht="8.1" customHeight="1" thickBot="1" x14ac:dyDescent="0.3">
      <c r="B8" s="52"/>
      <c r="C8" s="109"/>
      <c r="D8" s="36"/>
      <c r="E8" s="36"/>
      <c r="F8" s="36"/>
      <c r="G8" s="36"/>
      <c r="H8" s="36"/>
      <c r="I8" s="36"/>
      <c r="J8" s="36"/>
      <c r="K8" s="36"/>
      <c r="L8" s="52"/>
      <c r="M8" s="52"/>
      <c r="N8" s="52"/>
      <c r="O8" s="52"/>
      <c r="P8" s="52"/>
      <c r="Q8" s="52"/>
      <c r="R8" s="52"/>
      <c r="S8" s="64"/>
      <c r="T8" s="64"/>
      <c r="U8" s="64"/>
      <c r="V8" s="64"/>
      <c r="W8" s="64"/>
      <c r="X8" s="64"/>
      <c r="Y8" s="64"/>
      <c r="Z8" s="64"/>
      <c r="AA8" s="64"/>
      <c r="AB8" s="64"/>
      <c r="AC8" s="64"/>
      <c r="AD8" s="64"/>
      <c r="AE8" s="64"/>
      <c r="AF8" s="64"/>
      <c r="AG8" s="258"/>
      <c r="AH8" s="258"/>
    </row>
    <row r="9" spans="2:34" ht="409.5" customHeight="1" thickBot="1" x14ac:dyDescent="0.3">
      <c r="B9" s="52"/>
      <c r="C9" s="725" t="s">
        <v>516</v>
      </c>
      <c r="D9" s="726"/>
      <c r="E9" s="726"/>
      <c r="F9" s="726"/>
      <c r="G9" s="726"/>
      <c r="H9" s="726"/>
      <c r="I9" s="726"/>
      <c r="J9" s="726"/>
      <c r="K9" s="726"/>
      <c r="L9" s="783"/>
      <c r="M9" s="783"/>
      <c r="N9" s="783"/>
      <c r="O9" s="783"/>
      <c r="P9" s="783"/>
      <c r="Q9" s="783"/>
      <c r="R9" s="784"/>
      <c r="S9" s="64"/>
      <c r="T9" s="64"/>
      <c r="U9" s="64"/>
      <c r="V9" s="64"/>
      <c r="W9" s="64"/>
      <c r="X9" s="64"/>
      <c r="Y9" s="64"/>
      <c r="Z9" s="64"/>
      <c r="AA9" s="64"/>
      <c r="AB9" s="64"/>
      <c r="AC9" s="64"/>
      <c r="AD9" s="64"/>
      <c r="AE9" s="64"/>
      <c r="AF9" s="64"/>
      <c r="AG9" s="258"/>
      <c r="AH9" s="258"/>
    </row>
    <row r="10" spans="2:34" ht="8.1" customHeight="1" x14ac:dyDescent="0.25">
      <c r="B10" s="52"/>
      <c r="C10" s="109"/>
      <c r="D10" s="52"/>
      <c r="E10" s="52"/>
      <c r="F10" s="52"/>
      <c r="G10" s="52"/>
      <c r="H10" s="52"/>
      <c r="I10" s="52"/>
      <c r="J10" s="52"/>
      <c r="K10" s="52"/>
      <c r="L10" s="52"/>
      <c r="M10" s="52"/>
      <c r="N10" s="52"/>
      <c r="O10" s="52"/>
      <c r="P10" s="52"/>
      <c r="Q10" s="52"/>
      <c r="R10" s="52"/>
      <c r="S10" s="64"/>
      <c r="T10" s="64"/>
      <c r="U10" s="64"/>
      <c r="V10" s="64"/>
      <c r="W10" s="64"/>
      <c r="X10" s="64"/>
      <c r="Y10" s="64"/>
      <c r="Z10" s="64"/>
      <c r="AA10" s="64"/>
      <c r="AB10" s="64"/>
      <c r="AC10" s="64"/>
      <c r="AD10" s="64"/>
      <c r="AE10" s="64"/>
      <c r="AF10" s="64"/>
      <c r="AG10" s="258"/>
      <c r="AH10" s="258"/>
    </row>
    <row r="11" spans="2:34" s="51" customFormat="1" ht="8.1" customHeight="1" thickBot="1" x14ac:dyDescent="0.3">
      <c r="B11" s="52"/>
      <c r="C11" s="109"/>
      <c r="D11" s="52"/>
      <c r="E11" s="52"/>
      <c r="F11" s="52"/>
      <c r="G11" s="52"/>
      <c r="H11" s="52"/>
      <c r="I11" s="52"/>
      <c r="J11" s="52"/>
      <c r="K11" s="52"/>
      <c r="L11" s="52"/>
      <c r="M11" s="52"/>
      <c r="N11" s="52"/>
      <c r="O11" s="52"/>
      <c r="P11" s="52"/>
      <c r="Q11" s="52"/>
      <c r="R11" s="52"/>
      <c r="S11" s="64"/>
      <c r="T11" s="64"/>
      <c r="U11" s="64"/>
      <c r="V11" s="64"/>
      <c r="W11" s="64"/>
      <c r="X11" s="64"/>
      <c r="Y11" s="64"/>
      <c r="Z11" s="64"/>
      <c r="AA11" s="64"/>
      <c r="AB11" s="64"/>
      <c r="AC11" s="64"/>
      <c r="AD11" s="64"/>
      <c r="AE11" s="64"/>
      <c r="AF11" s="64"/>
      <c r="AG11" s="258"/>
      <c r="AH11" s="258"/>
    </row>
    <row r="12" spans="2:34" s="99" customFormat="1" ht="59.25" customHeight="1" thickBot="1" x14ac:dyDescent="0.3">
      <c r="B12" s="109"/>
      <c r="C12" s="117" t="s">
        <v>358</v>
      </c>
      <c r="D12" s="308" t="s">
        <v>404</v>
      </c>
      <c r="E12" s="308" t="s">
        <v>403</v>
      </c>
      <c r="F12" s="311" t="s">
        <v>409</v>
      </c>
      <c r="G12" s="312" t="s">
        <v>408</v>
      </c>
      <c r="H12" s="340" t="s">
        <v>311</v>
      </c>
      <c r="I12" s="341" t="s">
        <v>323</v>
      </c>
      <c r="J12" s="145" t="s">
        <v>33</v>
      </c>
      <c r="K12" s="146" t="s">
        <v>72</v>
      </c>
      <c r="L12" s="146" t="s">
        <v>62</v>
      </c>
      <c r="M12" s="102" t="s">
        <v>317</v>
      </c>
      <c r="N12" s="145" t="s">
        <v>63</v>
      </c>
      <c r="O12" s="135" t="s">
        <v>73</v>
      </c>
      <c r="P12" s="136" t="s">
        <v>64</v>
      </c>
      <c r="Q12" s="102" t="s">
        <v>318</v>
      </c>
      <c r="R12" s="147" t="s">
        <v>13</v>
      </c>
      <c r="S12" s="146" t="s">
        <v>74</v>
      </c>
      <c r="T12" s="146" t="s">
        <v>65</v>
      </c>
      <c r="U12" s="102" t="s">
        <v>318</v>
      </c>
      <c r="V12" s="148" t="s">
        <v>14</v>
      </c>
      <c r="W12" s="102" t="s">
        <v>75</v>
      </c>
      <c r="X12" s="102" t="s">
        <v>66</v>
      </c>
      <c r="Y12" s="102" t="s">
        <v>320</v>
      </c>
      <c r="Z12" s="147" t="s">
        <v>67</v>
      </c>
      <c r="AA12" s="146" t="s">
        <v>148</v>
      </c>
      <c r="AB12" s="149" t="s">
        <v>68</v>
      </c>
      <c r="AC12" s="102" t="s">
        <v>321</v>
      </c>
      <c r="AD12" s="103" t="s">
        <v>49</v>
      </c>
      <c r="AE12" s="103" t="s">
        <v>149</v>
      </c>
      <c r="AF12" s="103" t="s">
        <v>16</v>
      </c>
      <c r="AG12" s="103" t="s">
        <v>325</v>
      </c>
      <c r="AH12" s="109"/>
    </row>
    <row r="13" spans="2:34" s="99" customFormat="1" ht="30" x14ac:dyDescent="0.25">
      <c r="B13" s="109"/>
      <c r="C13" s="151" t="s">
        <v>518</v>
      </c>
      <c r="D13" s="430" t="str">
        <f>IFERROR(VLOOKUP($C13,'START - AWARD DETAILS'!$C$21:$G$40,2,0),"")</f>
        <v>HEI (UK)</v>
      </c>
      <c r="E13" s="431" t="str">
        <f>IFERROR(VLOOKUP($C13,'START - AWARD DETAILS'!$C$21:$G$40,3,0),"")</f>
        <v>United Kingdom</v>
      </c>
      <c r="F13" s="431" t="str">
        <f>IFERROR(VLOOKUP($C13,'START - AWARD DETAILS'!$C$21:$G$40,4,0),"")</f>
        <v>No</v>
      </c>
      <c r="G13" s="431" t="str">
        <f>IFERROR(VLOOKUP($C13,'START - AWARD DETAILS'!$C$21:$G$40,5,0),"")</f>
        <v>N/A</v>
      </c>
      <c r="H13" s="261" t="s">
        <v>70</v>
      </c>
      <c r="I13" s="342">
        <f>IF(D13="HEI (UK)",0.8,1)</f>
        <v>0.8</v>
      </c>
      <c r="J13" s="521">
        <v>3190.25</v>
      </c>
      <c r="K13" s="343">
        <f>SUMIF('2. Annual Costs of Staff Posts'!$D$13:$D$311,'11. Indirect Costs'!$C13,'2. Annual Costs of Staff Posts'!$N$13:$N$311)</f>
        <v>0.30000000000000004</v>
      </c>
      <c r="L13" s="344">
        <f t="shared" ref="L13:L22" si="0">IFERROR((J13/K13)*I13,"£0")</f>
        <v>8507.3333333333321</v>
      </c>
      <c r="M13" s="344">
        <f>J13*$I13</f>
        <v>2552.2000000000003</v>
      </c>
      <c r="N13" s="521">
        <v>3190.25</v>
      </c>
      <c r="O13" s="343">
        <f>SUMIF('2. Annual Costs of Staff Posts'!$D$13:$D$311,'11. Indirect Costs'!$C13,'2. Annual Costs of Staff Posts'!$S$13:$S$311)</f>
        <v>0.30000000000000004</v>
      </c>
      <c r="P13" s="344">
        <f>IFERROR((N13/O13)*I13,"£0")</f>
        <v>8507.3333333333321</v>
      </c>
      <c r="Q13" s="344">
        <f>N13*$I13</f>
        <v>2552.2000000000003</v>
      </c>
      <c r="R13" s="521">
        <v>3190.25</v>
      </c>
      <c r="S13" s="343">
        <f>SUMIF('2. Annual Costs of Staff Posts'!$D$13:$D$311,'11. Indirect Costs'!$C13,'2. Annual Costs of Staff Posts'!$X$13:$X$311)</f>
        <v>0.30000000000000004</v>
      </c>
      <c r="T13" s="344">
        <f>IFERROR((R13/S13)*I13,"£0")</f>
        <v>8507.3333333333321</v>
      </c>
      <c r="U13" s="344">
        <f>R13*$I13</f>
        <v>2552.2000000000003</v>
      </c>
      <c r="V13" s="521">
        <v>3190.25</v>
      </c>
      <c r="W13" s="343">
        <f>SUMIF('2. Annual Costs of Staff Posts'!$D$13:$D$311,'11. Indirect Costs'!$C13,'2. Annual Costs of Staff Posts'!$AC$13:$AC$311)</f>
        <v>0.30000000000000004</v>
      </c>
      <c r="X13" s="344">
        <f>IFERROR((V13/W13)*I13,"£0")</f>
        <v>8507.3333333333321</v>
      </c>
      <c r="Y13" s="344">
        <f>V13*$I13</f>
        <v>2552.2000000000003</v>
      </c>
      <c r="Z13" s="521">
        <v>0</v>
      </c>
      <c r="AA13" s="343">
        <f>SUMIF('2. Annual Costs of Staff Posts'!$D$13:$D$311,'11. Indirect Costs'!$C13,'2. Annual Costs of Staff Posts'!$AH$13:$AH$311)</f>
        <v>0</v>
      </c>
      <c r="AB13" s="344" t="str">
        <f>IFERROR((Z13/AA13)*I13,"£0")</f>
        <v>£0</v>
      </c>
      <c r="AC13" s="344">
        <f>Z13*$I13</f>
        <v>0</v>
      </c>
      <c r="AD13" s="345">
        <f t="shared" ref="AD13:AD44" si="1">K13+O13+S13+W13+AA13</f>
        <v>1.2000000000000002</v>
      </c>
      <c r="AE13" s="346">
        <f>IFERROR(AVERAGE(L13,P13,T13,X13,AB13),"")</f>
        <v>8507.3333333333321</v>
      </c>
      <c r="AF13" s="346">
        <f t="shared" ref="AF13:AF44" si="2">J13+N13+R13+V13+Z13</f>
        <v>12761</v>
      </c>
      <c r="AG13" s="346">
        <f>AC13+Y13+U13+Q13+M13</f>
        <v>10208.800000000001</v>
      </c>
      <c r="AH13" s="109"/>
    </row>
    <row r="14" spans="2:34" s="99" customFormat="1" ht="45" x14ac:dyDescent="0.25">
      <c r="B14" s="109"/>
      <c r="C14" s="151" t="s">
        <v>518</v>
      </c>
      <c r="D14" s="432" t="str">
        <f>IFERROR(VLOOKUP($C14,'START - AWARD DETAILS'!$C$21:$G$40,2,0),"")</f>
        <v>HEI (UK)</v>
      </c>
      <c r="E14" s="431" t="str">
        <f>IFERROR(VLOOKUP($C14,'START - AWARD DETAILS'!$C$21:$G$40,3,0),"")</f>
        <v>United Kingdom</v>
      </c>
      <c r="F14" s="431" t="str">
        <f>IFERROR(VLOOKUP($C14,'START - AWARD DETAILS'!$C$21:$G$40,4,0),"")</f>
        <v>No</v>
      </c>
      <c r="G14" s="431" t="str">
        <f>IFERROR(VLOOKUP($C14,'START - AWARD DETAILS'!$C$21:$G$40,5,0),"")</f>
        <v>N/A</v>
      </c>
      <c r="H14" s="261" t="s">
        <v>71</v>
      </c>
      <c r="I14" s="342">
        <f t="shared" ref="I14:I37" si="3">IF(D14="HEI (UK)",0.8,1)</f>
        <v>0.8</v>
      </c>
      <c r="J14" s="521">
        <v>14522.5</v>
      </c>
      <c r="K14" s="343">
        <f>SUMIF('2. Annual Costs of Staff Posts'!$D$13:$D$311,'11. Indirect Costs'!$C14,'2. Annual Costs of Staff Posts'!$N$13:$N$311)</f>
        <v>0.30000000000000004</v>
      </c>
      <c r="L14" s="344">
        <f t="shared" si="0"/>
        <v>38726.666666666664</v>
      </c>
      <c r="M14" s="344">
        <f>J14*$I14</f>
        <v>11618</v>
      </c>
      <c r="N14" s="521">
        <v>14522.5</v>
      </c>
      <c r="O14" s="343">
        <f>SUMIF('2. Annual Costs of Staff Posts'!$D$13:$D$311,'11. Indirect Costs'!$C14,'2. Annual Costs of Staff Posts'!$S$13:$S$311)</f>
        <v>0.30000000000000004</v>
      </c>
      <c r="P14" s="344">
        <f>IFERROR((N14/O14)*I14,"£0")</f>
        <v>38726.666666666664</v>
      </c>
      <c r="Q14" s="344">
        <f>N14*$I14</f>
        <v>11618</v>
      </c>
      <c r="R14" s="521">
        <v>14522.5</v>
      </c>
      <c r="S14" s="343">
        <f>SUMIF('2. Annual Costs of Staff Posts'!$D$13:$D$311,'11. Indirect Costs'!$C14,'2. Annual Costs of Staff Posts'!$X$13:$X$311)</f>
        <v>0.30000000000000004</v>
      </c>
      <c r="T14" s="344">
        <f>IFERROR((R14/S14)*I14,"£0")</f>
        <v>38726.666666666664</v>
      </c>
      <c r="U14" s="344">
        <f>R14*$I14</f>
        <v>11618</v>
      </c>
      <c r="V14" s="521">
        <v>14522.5</v>
      </c>
      <c r="W14" s="343">
        <f>SUMIF('2. Annual Costs of Staff Posts'!$D$13:$D$311,'11. Indirect Costs'!$C14,'2. Annual Costs of Staff Posts'!$AC$13:$AC$311)</f>
        <v>0.30000000000000004</v>
      </c>
      <c r="X14" s="344">
        <f>IFERROR((V14/W14)*I14,"£0")</f>
        <v>38726.666666666664</v>
      </c>
      <c r="Y14" s="344">
        <f>V14*$I14</f>
        <v>11618</v>
      </c>
      <c r="Z14" s="521">
        <v>0</v>
      </c>
      <c r="AA14" s="343">
        <f>SUMIF('2. Annual Costs of Staff Posts'!$D$13:$D$311,'11. Indirect Costs'!$C14,'2. Annual Costs of Staff Posts'!$AH$13:$AH$311)</f>
        <v>0</v>
      </c>
      <c r="AB14" s="344" t="str">
        <f t="shared" ref="AB14:AB37" si="4">IFERROR((Z14/AA14)*I14,"£0")</f>
        <v>£0</v>
      </c>
      <c r="AC14" s="344">
        <f>Z14*$I14</f>
        <v>0</v>
      </c>
      <c r="AD14" s="348">
        <f t="shared" si="1"/>
        <v>1.2000000000000002</v>
      </c>
      <c r="AE14" s="346">
        <f t="shared" ref="AE14:AE62" si="5">IFERROR(AVERAGE(L14,P14,T14,X14,AB14),"")</f>
        <v>38726.666666666664</v>
      </c>
      <c r="AF14" s="349">
        <f t="shared" si="2"/>
        <v>58090</v>
      </c>
      <c r="AG14" s="346">
        <f t="shared" ref="AG14:AG62" si="6">AC14+Y14+U14+Q14+M14</f>
        <v>46472</v>
      </c>
      <c r="AH14" s="109"/>
    </row>
    <row r="15" spans="2:34" s="99" customFormat="1" ht="45" x14ac:dyDescent="0.25">
      <c r="B15" s="109"/>
      <c r="C15" s="151" t="s">
        <v>527</v>
      </c>
      <c r="D15" s="432" t="str">
        <f>IFERROR(VLOOKUP($C15,'START - AWARD DETAILS'!$C$21:$G$40,2,0),"")</f>
        <v>Research institute (ODA Eligible)</v>
      </c>
      <c r="E15" s="431" t="str">
        <f>IFERROR(VLOOKUP($C15,'START - AWARD DETAILS'!$C$21:$G$40,3,0),"")</f>
        <v>Pakistan</v>
      </c>
      <c r="F15" s="431" t="str">
        <f>IFERROR(VLOOKUP($C15,'START - AWARD DETAILS'!$C$21:$G$40,4,0),"")</f>
        <v>Yes</v>
      </c>
      <c r="G15" s="431" t="str">
        <f>IFERROR(VLOOKUP($C15,'START - AWARD DETAILS'!$C$21:$G$40,5,0),"")</f>
        <v>Lower Middle Income Countries and Territories</v>
      </c>
      <c r="H15" s="261" t="s">
        <v>71</v>
      </c>
      <c r="I15" s="342">
        <f t="shared" si="3"/>
        <v>1</v>
      </c>
      <c r="J15" s="521">
        <v>13860</v>
      </c>
      <c r="K15" s="343">
        <f>SUMIF('2. Annual Costs of Staff Posts'!$D$13:$D$311,'11. Indirect Costs'!$C15,'2. Annual Costs of Staff Posts'!$N$13:$N$311)</f>
        <v>15.1</v>
      </c>
      <c r="L15" s="344">
        <f t="shared" si="0"/>
        <v>917.88079470198682</v>
      </c>
      <c r="M15" s="344">
        <f>J15*$I15</f>
        <v>13860</v>
      </c>
      <c r="N15" s="521">
        <v>22500</v>
      </c>
      <c r="O15" s="343">
        <f>SUMIF('2. Annual Costs of Staff Posts'!$D$13:$D$311,'11. Indirect Costs'!$C15,'2. Annual Costs of Staff Posts'!$S$13:$S$311)</f>
        <v>27.1</v>
      </c>
      <c r="P15" s="344">
        <f>IFERROR((N15/O15)*I15,"£0")</f>
        <v>830.25830258302574</v>
      </c>
      <c r="Q15" s="344">
        <f>N15*$I15</f>
        <v>22500</v>
      </c>
      <c r="R15" s="521">
        <v>15300</v>
      </c>
      <c r="S15" s="343">
        <f>SUMIF('2. Annual Costs of Staff Posts'!$D$13:$D$311,'11. Indirect Costs'!$C15,'2. Annual Costs of Staff Posts'!$X$13:$X$311)</f>
        <v>17.100000000000001</v>
      </c>
      <c r="T15" s="344">
        <f>IFERROR((R15/S15)*I15,"£0")</f>
        <v>894.73684210526312</v>
      </c>
      <c r="U15" s="344">
        <f>R15*$I15</f>
        <v>15300</v>
      </c>
      <c r="V15" s="521">
        <v>15300</v>
      </c>
      <c r="W15" s="343">
        <f>SUMIF('2. Annual Costs of Staff Posts'!$D$13:$D$311,'11. Indirect Costs'!$C15,'2. Annual Costs of Staff Posts'!$AC$13:$AC$311)</f>
        <v>17.100000000000001</v>
      </c>
      <c r="X15" s="344">
        <f>IFERROR((V15/W15)*I15,"£0")</f>
        <v>894.73684210526312</v>
      </c>
      <c r="Y15" s="344">
        <f>V15*$I15</f>
        <v>15300</v>
      </c>
      <c r="Z15" s="521">
        <v>0</v>
      </c>
      <c r="AA15" s="343">
        <f>SUMIF('2. Annual Costs of Staff Posts'!$D$13:$D$311,'11. Indirect Costs'!$C15,'2. Annual Costs of Staff Posts'!$AH$13:$AH$311)</f>
        <v>0</v>
      </c>
      <c r="AB15" s="344" t="str">
        <f t="shared" si="4"/>
        <v>£0</v>
      </c>
      <c r="AC15" s="344">
        <f>Z15*$I15</f>
        <v>0</v>
      </c>
      <c r="AD15" s="348">
        <f t="shared" si="1"/>
        <v>76.400000000000006</v>
      </c>
      <c r="AE15" s="346">
        <f t="shared" si="5"/>
        <v>884.40319537388473</v>
      </c>
      <c r="AF15" s="349">
        <f t="shared" si="2"/>
        <v>66960</v>
      </c>
      <c r="AG15" s="346">
        <f t="shared" si="6"/>
        <v>66960</v>
      </c>
      <c r="AH15" s="109"/>
    </row>
    <row r="16" spans="2:34" s="99" customFormat="1" ht="45" x14ac:dyDescent="0.25">
      <c r="B16" s="109"/>
      <c r="C16" s="151" t="s">
        <v>564</v>
      </c>
      <c r="D16" s="432" t="str">
        <f>IFERROR(VLOOKUP($C16,'START - AWARD DETAILS'!$C$21:$G$40,2,0),"")</f>
        <v>Community - based organisation (ODA Eligible)</v>
      </c>
      <c r="E16" s="431" t="str">
        <f>IFERROR(VLOOKUP($C16,'START - AWARD DETAILS'!$C$21:$G$40,3,0),"")</f>
        <v>Nepal</v>
      </c>
      <c r="F16" s="431" t="str">
        <f>IFERROR(VLOOKUP($C16,'START - AWARD DETAILS'!$C$21:$G$40,4,0),"")</f>
        <v>Yes</v>
      </c>
      <c r="G16" s="431" t="str">
        <f>IFERROR(VLOOKUP($C16,'START - AWARD DETAILS'!$C$21:$G$40,5,0),"")</f>
        <v>Least Developed Countries</v>
      </c>
      <c r="H16" s="261" t="s">
        <v>71</v>
      </c>
      <c r="I16" s="342">
        <f t="shared" si="3"/>
        <v>1</v>
      </c>
      <c r="J16" s="521">
        <v>840</v>
      </c>
      <c r="K16" s="343">
        <f>SUMIF('2. Annual Costs of Staff Posts'!$D$13:$D$311,'11. Indirect Costs'!$C16,'2. Annual Costs of Staff Posts'!$N$13:$N$311)</f>
        <v>1</v>
      </c>
      <c r="L16" s="344">
        <f t="shared" si="0"/>
        <v>840</v>
      </c>
      <c r="M16" s="344">
        <f>J16*$I16</f>
        <v>840</v>
      </c>
      <c r="N16" s="521">
        <v>1680</v>
      </c>
      <c r="O16" s="343">
        <f>SUMIF('2. Annual Costs of Staff Posts'!$D$13:$D$311,'11. Indirect Costs'!$C16,'2. Annual Costs of Staff Posts'!$S$13:$S$311)</f>
        <v>2</v>
      </c>
      <c r="P16" s="344">
        <f>IFERROR((N16/O16)*I16,"£0")</f>
        <v>840</v>
      </c>
      <c r="Q16" s="344">
        <f>N16*$I16</f>
        <v>1680</v>
      </c>
      <c r="R16" s="521">
        <v>1680</v>
      </c>
      <c r="S16" s="343">
        <f>SUMIF('2. Annual Costs of Staff Posts'!$D$13:$D$311,'11. Indirect Costs'!$C16,'2. Annual Costs of Staff Posts'!$X$13:$X$311)</f>
        <v>2</v>
      </c>
      <c r="T16" s="344">
        <f t="shared" ref="T16:T37" si="7">IFERROR((R16/S16)*I16,"£0")</f>
        <v>840</v>
      </c>
      <c r="U16" s="344">
        <f t="shared" ref="U16:U62" si="8">R16*$I16</f>
        <v>1680</v>
      </c>
      <c r="V16" s="521">
        <v>840</v>
      </c>
      <c r="W16" s="343">
        <f>SUMIF('2. Annual Costs of Staff Posts'!$D$13:$D$311,'11. Indirect Costs'!$C16,'2. Annual Costs of Staff Posts'!$AC$13:$AC$311)</f>
        <v>1</v>
      </c>
      <c r="X16" s="344">
        <f t="shared" ref="X16:X37" si="9">IFERROR((V16/W16)*I16,"£0")</f>
        <v>840</v>
      </c>
      <c r="Y16" s="344">
        <f>V16*$I16</f>
        <v>840</v>
      </c>
      <c r="Z16" s="521">
        <v>0</v>
      </c>
      <c r="AA16" s="343">
        <f>SUMIF('2. Annual Costs of Staff Posts'!$D$13:$D$311,'11. Indirect Costs'!$C16,'2. Annual Costs of Staff Posts'!$AH$13:$AH$311)</f>
        <v>0</v>
      </c>
      <c r="AB16" s="344" t="str">
        <f t="shared" si="4"/>
        <v>£0</v>
      </c>
      <c r="AC16" s="344">
        <f>Z16*$I16</f>
        <v>0</v>
      </c>
      <c r="AD16" s="348">
        <f t="shared" si="1"/>
        <v>6</v>
      </c>
      <c r="AE16" s="346">
        <f t="shared" si="5"/>
        <v>840</v>
      </c>
      <c r="AF16" s="349">
        <f t="shared" si="2"/>
        <v>5040</v>
      </c>
      <c r="AG16" s="346">
        <f t="shared" si="6"/>
        <v>5040</v>
      </c>
      <c r="AH16" s="109"/>
    </row>
    <row r="17" spans="2:34" s="99" customFormat="1" ht="45" x14ac:dyDescent="0.25">
      <c r="B17" s="109"/>
      <c r="C17" s="151" t="s">
        <v>565</v>
      </c>
      <c r="D17" s="432" t="str">
        <f>IFERROR(VLOOKUP($C17,'START - AWARD DETAILS'!$C$21:$G$40,2,0),"")</f>
        <v>Charity (ODA Eligible)</v>
      </c>
      <c r="E17" s="431" t="str">
        <f>IFERROR(VLOOKUP($C17,'START - AWARD DETAILS'!$C$21:$G$40,3,0),"")</f>
        <v>Bangladesh</v>
      </c>
      <c r="F17" s="431" t="str">
        <f>IFERROR(VLOOKUP($C17,'START - AWARD DETAILS'!$C$21:$G$40,4,0),"")</f>
        <v>Yes</v>
      </c>
      <c r="G17" s="431" t="str">
        <f>IFERROR(VLOOKUP($C17,'START - AWARD DETAILS'!$C$21:$G$40,5,0),"")</f>
        <v>Least Developed Countries</v>
      </c>
      <c r="H17" s="261" t="s">
        <v>71</v>
      </c>
      <c r="I17" s="342">
        <f t="shared" si="3"/>
        <v>1</v>
      </c>
      <c r="J17" s="521">
        <v>840</v>
      </c>
      <c r="K17" s="343">
        <f>SUMIF('2. Annual Costs of Staff Posts'!$D$13:$D$311,'11. Indirect Costs'!$C17,'2. Annual Costs of Staff Posts'!$N$13:$N$311)</f>
        <v>1</v>
      </c>
      <c r="L17" s="344">
        <f t="shared" si="0"/>
        <v>840</v>
      </c>
      <c r="M17" s="344">
        <f>J17*$I17</f>
        <v>840</v>
      </c>
      <c r="N17" s="521">
        <v>1680</v>
      </c>
      <c r="O17" s="343">
        <f>SUMIF('2. Annual Costs of Staff Posts'!$D$13:$D$311,'11. Indirect Costs'!$C17,'2. Annual Costs of Staff Posts'!$S$13:$S$311)</f>
        <v>2</v>
      </c>
      <c r="P17" s="344">
        <f t="shared" ref="P17:P37" si="10">IFERROR((N17/O17)*I17,"£0")</f>
        <v>840</v>
      </c>
      <c r="Q17" s="344">
        <f>N17*$I17</f>
        <v>1680</v>
      </c>
      <c r="R17" s="521">
        <v>1680</v>
      </c>
      <c r="S17" s="343">
        <f>SUMIF('2. Annual Costs of Staff Posts'!$D$13:$D$311,'11. Indirect Costs'!$C17,'2. Annual Costs of Staff Posts'!$X$13:$X$311)</f>
        <v>2</v>
      </c>
      <c r="T17" s="344">
        <f t="shared" si="7"/>
        <v>840</v>
      </c>
      <c r="U17" s="344">
        <f t="shared" si="8"/>
        <v>1680</v>
      </c>
      <c r="V17" s="521">
        <v>840</v>
      </c>
      <c r="W17" s="343">
        <f>SUMIF('2. Annual Costs of Staff Posts'!$D$13:$D$311,'11. Indirect Costs'!$C17,'2. Annual Costs of Staff Posts'!$AC$13:$AC$311)</f>
        <v>1</v>
      </c>
      <c r="X17" s="344">
        <f t="shared" si="9"/>
        <v>840</v>
      </c>
      <c r="Y17" s="344">
        <f t="shared" ref="Y17:Y62" si="11">V17*$I17</f>
        <v>840</v>
      </c>
      <c r="Z17" s="521">
        <v>0</v>
      </c>
      <c r="AA17" s="343">
        <f>SUMIF('2. Annual Costs of Staff Posts'!$D$13:$D$311,'11. Indirect Costs'!$C17,'2. Annual Costs of Staff Posts'!$AH$13:$AH$311)</f>
        <v>0</v>
      </c>
      <c r="AB17" s="344" t="str">
        <f t="shared" si="4"/>
        <v>£0</v>
      </c>
      <c r="AC17" s="344">
        <f>Z17*$I17</f>
        <v>0</v>
      </c>
      <c r="AD17" s="348">
        <f t="shared" si="1"/>
        <v>6</v>
      </c>
      <c r="AE17" s="346">
        <f t="shared" si="5"/>
        <v>840</v>
      </c>
      <c r="AF17" s="349">
        <f t="shared" si="2"/>
        <v>5040</v>
      </c>
      <c r="AG17" s="346">
        <f t="shared" si="6"/>
        <v>5040</v>
      </c>
      <c r="AH17" s="109"/>
    </row>
    <row r="18" spans="2:34" s="99" customFormat="1" ht="45" x14ac:dyDescent="0.25">
      <c r="B18" s="109"/>
      <c r="C18" s="151" t="s">
        <v>566</v>
      </c>
      <c r="D18" s="432" t="str">
        <f>IFERROR(VLOOKUP($C18,'START - AWARD DETAILS'!$C$21:$G$40,2,0),"")</f>
        <v>Research institute (ODA Eligible)</v>
      </c>
      <c r="E18" s="431" t="str">
        <f>IFERROR(VLOOKUP($C18,'START - AWARD DETAILS'!$C$21:$G$40,3,0),"")</f>
        <v>Sri Lanka</v>
      </c>
      <c r="F18" s="431" t="str">
        <f>IFERROR(VLOOKUP($C18,'START - AWARD DETAILS'!$C$21:$G$40,4,0),"")</f>
        <v>Yes</v>
      </c>
      <c r="G18" s="431" t="str">
        <f>IFERROR(VLOOKUP($C18,'START - AWARD DETAILS'!$C$21:$G$40,5,0),"")</f>
        <v>Lower Middle Income Countries and Territories</v>
      </c>
      <c r="H18" s="261" t="s">
        <v>71</v>
      </c>
      <c r="I18" s="342">
        <f t="shared" si="3"/>
        <v>1</v>
      </c>
      <c r="J18" s="347">
        <v>840</v>
      </c>
      <c r="K18" s="343">
        <f>SUMIF('2. Annual Costs of Staff Posts'!$D$13:$D$311,'11. Indirect Costs'!$C18,'2. Annual Costs of Staff Posts'!$N$13:$N$311)</f>
        <v>1</v>
      </c>
      <c r="L18" s="344">
        <f t="shared" si="0"/>
        <v>840</v>
      </c>
      <c r="M18" s="344">
        <f t="shared" ref="M18:M62" si="12">J18*$I18</f>
        <v>840</v>
      </c>
      <c r="N18" s="347">
        <v>1680</v>
      </c>
      <c r="O18" s="343">
        <f>SUMIF('2. Annual Costs of Staff Posts'!$D$13:$D$311,'11. Indirect Costs'!$C18,'2. Annual Costs of Staff Posts'!$S$13:$S$311)</f>
        <v>2</v>
      </c>
      <c r="P18" s="344">
        <f t="shared" si="10"/>
        <v>840</v>
      </c>
      <c r="Q18" s="344">
        <f t="shared" ref="Q18:Q62" si="13">N18*$I18</f>
        <v>1680</v>
      </c>
      <c r="R18" s="347">
        <v>1680</v>
      </c>
      <c r="S18" s="343">
        <f>SUMIF('2. Annual Costs of Staff Posts'!$D$13:$D$311,'11. Indirect Costs'!$C18,'2. Annual Costs of Staff Posts'!$X$13:$X$311)</f>
        <v>2</v>
      </c>
      <c r="T18" s="344">
        <f t="shared" si="7"/>
        <v>840</v>
      </c>
      <c r="U18" s="344">
        <f t="shared" si="8"/>
        <v>1680</v>
      </c>
      <c r="V18" s="347">
        <v>840</v>
      </c>
      <c r="W18" s="343">
        <f>SUMIF('2. Annual Costs of Staff Posts'!$D$13:$D$311,'11. Indirect Costs'!$C18,'2. Annual Costs of Staff Posts'!$AC$13:$AC$311)</f>
        <v>1</v>
      </c>
      <c r="X18" s="344">
        <f t="shared" si="9"/>
        <v>840</v>
      </c>
      <c r="Y18" s="344">
        <f t="shared" si="11"/>
        <v>840</v>
      </c>
      <c r="Z18" s="347">
        <v>0</v>
      </c>
      <c r="AA18" s="343">
        <f>SUMIF('2. Annual Costs of Staff Posts'!$D$13:$D$311,'11. Indirect Costs'!$C18,'2. Annual Costs of Staff Posts'!$AH$13:$AH$311)</f>
        <v>0</v>
      </c>
      <c r="AB18" s="344" t="str">
        <f t="shared" si="4"/>
        <v>£0</v>
      </c>
      <c r="AC18" s="344">
        <f t="shared" ref="AC18:AC62" si="14">Z18*$I18</f>
        <v>0</v>
      </c>
      <c r="AD18" s="348">
        <f t="shared" si="1"/>
        <v>6</v>
      </c>
      <c r="AE18" s="346">
        <f t="shared" si="5"/>
        <v>840</v>
      </c>
      <c r="AF18" s="349">
        <f t="shared" si="2"/>
        <v>5040</v>
      </c>
      <c r="AG18" s="346">
        <f t="shared" si="6"/>
        <v>5040</v>
      </c>
      <c r="AH18" s="109"/>
    </row>
    <row r="19" spans="2:34" s="99" customFormat="1" ht="30" x14ac:dyDescent="0.25">
      <c r="B19" s="109"/>
      <c r="C19" s="151" t="s">
        <v>528</v>
      </c>
      <c r="D19" s="432" t="str">
        <f>IFERROR(VLOOKUP($C19,'START - AWARD DETAILS'!$C$21:$G$40,2,0),"")</f>
        <v>HEI (UK)</v>
      </c>
      <c r="E19" s="431" t="str">
        <f>IFERROR(VLOOKUP($C19,'START - AWARD DETAILS'!$C$21:$G$40,3,0),"")</f>
        <v>United Kingdom</v>
      </c>
      <c r="F19" s="431" t="str">
        <f>IFERROR(VLOOKUP($C19,'START - AWARD DETAILS'!$C$21:$G$40,4,0),"")</f>
        <v>No</v>
      </c>
      <c r="G19" s="431" t="str">
        <f>IFERROR(VLOOKUP($C19,'START - AWARD DETAILS'!$C$21:$G$40,5,0),"")</f>
        <v>N/A</v>
      </c>
      <c r="H19" s="261" t="s">
        <v>70</v>
      </c>
      <c r="I19" s="342">
        <f t="shared" si="3"/>
        <v>0.8</v>
      </c>
      <c r="J19" s="347">
        <v>13480.8</v>
      </c>
      <c r="K19" s="343">
        <f>SUMIF('2. Annual Costs of Staff Posts'!$D$13:$D$311,'11. Indirect Costs'!$C19,'2. Annual Costs of Staff Posts'!$N$13:$N$311)</f>
        <v>2.4</v>
      </c>
      <c r="L19" s="344">
        <f t="shared" si="0"/>
        <v>4493.6000000000004</v>
      </c>
      <c r="M19" s="344">
        <f t="shared" si="12"/>
        <v>10784.64</v>
      </c>
      <c r="N19" s="347">
        <v>13480.8</v>
      </c>
      <c r="O19" s="343">
        <f>SUMIF('2. Annual Costs of Staff Posts'!$D$13:$D$311,'11. Indirect Costs'!$C19,'2. Annual Costs of Staff Posts'!$S$13:$S$311)</f>
        <v>2.4</v>
      </c>
      <c r="P19" s="344">
        <f t="shared" si="10"/>
        <v>4493.6000000000004</v>
      </c>
      <c r="Q19" s="344">
        <f t="shared" si="13"/>
        <v>10784.64</v>
      </c>
      <c r="R19" s="347">
        <v>13480.8</v>
      </c>
      <c r="S19" s="343">
        <f>SUMIF('2. Annual Costs of Staff Posts'!$D$13:$D$311,'11. Indirect Costs'!$C19,'2. Annual Costs of Staff Posts'!$X$13:$X$311)</f>
        <v>2.4</v>
      </c>
      <c r="T19" s="344">
        <f t="shared" si="7"/>
        <v>4493.6000000000004</v>
      </c>
      <c r="U19" s="344">
        <f t="shared" si="8"/>
        <v>10784.64</v>
      </c>
      <c r="V19" s="347">
        <v>13480.8</v>
      </c>
      <c r="W19" s="343">
        <f>SUMIF('2. Annual Costs of Staff Posts'!$D$13:$D$311,'11. Indirect Costs'!$C19,'2. Annual Costs of Staff Posts'!$AC$13:$AC$311)</f>
        <v>2.4</v>
      </c>
      <c r="X19" s="344">
        <f t="shared" si="9"/>
        <v>4493.6000000000004</v>
      </c>
      <c r="Y19" s="344">
        <f t="shared" si="11"/>
        <v>10784.64</v>
      </c>
      <c r="Z19" s="347">
        <v>0</v>
      </c>
      <c r="AA19" s="343">
        <f>SUMIF('2. Annual Costs of Staff Posts'!$D$13:$D$311,'11. Indirect Costs'!$C19,'2. Annual Costs of Staff Posts'!$AH$13:$AH$311)</f>
        <v>0</v>
      </c>
      <c r="AB19" s="344" t="str">
        <f t="shared" si="4"/>
        <v>£0</v>
      </c>
      <c r="AC19" s="344">
        <f t="shared" si="14"/>
        <v>0</v>
      </c>
      <c r="AD19" s="348">
        <f t="shared" si="1"/>
        <v>9.6</v>
      </c>
      <c r="AE19" s="346">
        <f t="shared" si="5"/>
        <v>4493.6000000000004</v>
      </c>
      <c r="AF19" s="349">
        <f t="shared" si="2"/>
        <v>53923.199999999997</v>
      </c>
      <c r="AG19" s="346">
        <f t="shared" si="6"/>
        <v>43138.559999999998</v>
      </c>
      <c r="AH19" s="109"/>
    </row>
    <row r="20" spans="2:34" s="99" customFormat="1" ht="45" x14ac:dyDescent="0.25">
      <c r="B20" s="109"/>
      <c r="C20" s="151" t="s">
        <v>528</v>
      </c>
      <c r="D20" s="432" t="str">
        <f>IFERROR(VLOOKUP($C20,'START - AWARD DETAILS'!$C$21:$G$40,2,0),"")</f>
        <v>HEI (UK)</v>
      </c>
      <c r="E20" s="431" t="str">
        <f>IFERROR(VLOOKUP($C20,'START - AWARD DETAILS'!$C$21:$G$40,3,0),"")</f>
        <v>United Kingdom</v>
      </c>
      <c r="F20" s="431" t="str">
        <f>IFERROR(VLOOKUP($C20,'START - AWARD DETAILS'!$C$21:$G$40,4,0),"")</f>
        <v>No</v>
      </c>
      <c r="G20" s="431" t="str">
        <f>IFERROR(VLOOKUP($C20,'START - AWARD DETAILS'!$C$21:$G$40,5,0),"")</f>
        <v>N/A</v>
      </c>
      <c r="H20" s="261" t="s">
        <v>71</v>
      </c>
      <c r="I20" s="342">
        <f t="shared" si="3"/>
        <v>0.8</v>
      </c>
      <c r="J20" s="347">
        <v>124768.8</v>
      </c>
      <c r="K20" s="343">
        <f>SUMIF('2. Annual Costs of Staff Posts'!$D$13:$D$311,'11. Indirect Costs'!$C20,'2. Annual Costs of Staff Posts'!$N$13:$N$311)</f>
        <v>2.4</v>
      </c>
      <c r="L20" s="344">
        <f t="shared" si="0"/>
        <v>41589.600000000006</v>
      </c>
      <c r="M20" s="344">
        <f t="shared" si="12"/>
        <v>99815.040000000008</v>
      </c>
      <c r="N20" s="347">
        <v>124768.8</v>
      </c>
      <c r="O20" s="343">
        <f>SUMIF('2. Annual Costs of Staff Posts'!$D$13:$D$311,'11. Indirect Costs'!$C20,'2. Annual Costs of Staff Posts'!$S$13:$S$311)</f>
        <v>2.4</v>
      </c>
      <c r="P20" s="344">
        <f t="shared" si="10"/>
        <v>41589.600000000006</v>
      </c>
      <c r="Q20" s="344">
        <f t="shared" si="13"/>
        <v>99815.040000000008</v>
      </c>
      <c r="R20" s="347">
        <v>124768.8</v>
      </c>
      <c r="S20" s="343">
        <f>SUMIF('2. Annual Costs of Staff Posts'!$D$13:$D$311,'11. Indirect Costs'!$C20,'2. Annual Costs of Staff Posts'!$X$13:$X$311)</f>
        <v>2.4</v>
      </c>
      <c r="T20" s="344">
        <f t="shared" si="7"/>
        <v>41589.600000000006</v>
      </c>
      <c r="U20" s="344">
        <f t="shared" si="8"/>
        <v>99815.040000000008</v>
      </c>
      <c r="V20" s="347">
        <v>124768.8</v>
      </c>
      <c r="W20" s="343">
        <f>SUMIF('2. Annual Costs of Staff Posts'!$D$13:$D$311,'11. Indirect Costs'!$C20,'2. Annual Costs of Staff Posts'!$AC$13:$AC$311)</f>
        <v>2.4</v>
      </c>
      <c r="X20" s="344">
        <f t="shared" si="9"/>
        <v>41589.600000000006</v>
      </c>
      <c r="Y20" s="344">
        <f t="shared" si="11"/>
        <v>99815.040000000008</v>
      </c>
      <c r="Z20" s="347">
        <v>0</v>
      </c>
      <c r="AA20" s="343">
        <f>SUMIF('2. Annual Costs of Staff Posts'!$D$13:$D$311,'11. Indirect Costs'!$C20,'2. Annual Costs of Staff Posts'!$AH$13:$AH$311)</f>
        <v>0</v>
      </c>
      <c r="AB20" s="344" t="str">
        <f t="shared" si="4"/>
        <v>£0</v>
      </c>
      <c r="AC20" s="344">
        <f t="shared" si="14"/>
        <v>0</v>
      </c>
      <c r="AD20" s="348">
        <f t="shared" si="1"/>
        <v>9.6</v>
      </c>
      <c r="AE20" s="346">
        <f t="shared" si="5"/>
        <v>41589.600000000006</v>
      </c>
      <c r="AF20" s="349">
        <f t="shared" si="2"/>
        <v>499075.2</v>
      </c>
      <c r="AG20" s="346">
        <f t="shared" si="6"/>
        <v>399260.16000000003</v>
      </c>
      <c r="AH20" s="109"/>
    </row>
    <row r="21" spans="2:34" s="99" customFormat="1" x14ac:dyDescent="0.25">
      <c r="B21" s="109"/>
      <c r="C21" s="151" t="s">
        <v>25</v>
      </c>
      <c r="D21" s="432" t="str">
        <f>IFERROR(VLOOKUP($C21,'START - AWARD DETAILS'!$C$21:$G$40,2,0),"")</f>
        <v/>
      </c>
      <c r="E21" s="431" t="str">
        <f>IFERROR(VLOOKUP($C21,'START - AWARD DETAILS'!$C$21:$G$40,3,0),"")</f>
        <v/>
      </c>
      <c r="F21" s="431" t="str">
        <f>IFERROR(VLOOKUP($C21,'START - AWARD DETAILS'!$C$21:$G$40,4,0),"")</f>
        <v/>
      </c>
      <c r="G21" s="431" t="str">
        <f>IFERROR(VLOOKUP($C21,'START - AWARD DETAILS'!$C$21:$G$40,5,0),"")</f>
        <v/>
      </c>
      <c r="H21" s="261" t="s">
        <v>25</v>
      </c>
      <c r="I21" s="342">
        <f t="shared" si="3"/>
        <v>1</v>
      </c>
      <c r="J21" s="347"/>
      <c r="K21" s="343">
        <f>SUMIF('2. Annual Costs of Staff Posts'!$D$13:$D$311,'11. Indirect Costs'!$C21,'2. Annual Costs of Staff Posts'!$N$13:$N$311)</f>
        <v>0</v>
      </c>
      <c r="L21" s="344" t="str">
        <f t="shared" si="0"/>
        <v>£0</v>
      </c>
      <c r="M21" s="344">
        <f t="shared" si="12"/>
        <v>0</v>
      </c>
      <c r="N21" s="347"/>
      <c r="O21" s="343">
        <f>SUMIF('2. Annual Costs of Staff Posts'!$D$13:$D$311,'11. Indirect Costs'!$C21,'2. Annual Costs of Staff Posts'!$S$13:$S$311)</f>
        <v>0</v>
      </c>
      <c r="P21" s="344" t="str">
        <f t="shared" si="10"/>
        <v>£0</v>
      </c>
      <c r="Q21" s="344">
        <f t="shared" si="13"/>
        <v>0</v>
      </c>
      <c r="R21" s="347"/>
      <c r="S21" s="343">
        <f>SUMIF('2. Annual Costs of Staff Posts'!$D$13:$D$311,'11. Indirect Costs'!$C21,'2. Annual Costs of Staff Posts'!$X$13:$X$311)</f>
        <v>0</v>
      </c>
      <c r="T21" s="344" t="str">
        <f t="shared" si="7"/>
        <v>£0</v>
      </c>
      <c r="U21" s="344">
        <f t="shared" si="8"/>
        <v>0</v>
      </c>
      <c r="V21" s="347"/>
      <c r="W21" s="343">
        <f>SUMIF('2. Annual Costs of Staff Posts'!$D$13:$D$311,'11. Indirect Costs'!$C21,'2. Annual Costs of Staff Posts'!$AC$13:$AC$311)</f>
        <v>0</v>
      </c>
      <c r="X21" s="344" t="str">
        <f t="shared" si="9"/>
        <v>£0</v>
      </c>
      <c r="Y21" s="344">
        <f t="shared" si="11"/>
        <v>0</v>
      </c>
      <c r="Z21" s="347"/>
      <c r="AA21" s="343">
        <f>SUMIF('2. Annual Costs of Staff Posts'!$D$13:$D$311,'11. Indirect Costs'!$C21,'2. Annual Costs of Staff Posts'!$AH$13:$AH$311)</f>
        <v>0</v>
      </c>
      <c r="AB21" s="344" t="str">
        <f t="shared" si="4"/>
        <v>£0</v>
      </c>
      <c r="AC21" s="344">
        <f t="shared" si="14"/>
        <v>0</v>
      </c>
      <c r="AD21" s="348">
        <f t="shared" si="1"/>
        <v>0</v>
      </c>
      <c r="AE21" s="346" t="str">
        <f t="shared" si="5"/>
        <v/>
      </c>
      <c r="AF21" s="349">
        <f t="shared" si="2"/>
        <v>0</v>
      </c>
      <c r="AG21" s="346">
        <f t="shared" si="6"/>
        <v>0</v>
      </c>
      <c r="AH21" s="109"/>
    </row>
    <row r="22" spans="2:34" s="99" customFormat="1" x14ac:dyDescent="0.25">
      <c r="B22" s="109"/>
      <c r="C22" s="151" t="s">
        <v>25</v>
      </c>
      <c r="D22" s="432" t="str">
        <f>IFERROR(VLOOKUP($C22,'START - AWARD DETAILS'!$C$21:$G$40,2,0),"")</f>
        <v/>
      </c>
      <c r="E22" s="431" t="str">
        <f>IFERROR(VLOOKUP($C22,'START - AWARD DETAILS'!$C$21:$G$40,3,0),"")</f>
        <v/>
      </c>
      <c r="F22" s="431" t="str">
        <f>IFERROR(VLOOKUP($C22,'START - AWARD DETAILS'!$C$21:$G$40,4,0),"")</f>
        <v/>
      </c>
      <c r="G22" s="431" t="str">
        <f>IFERROR(VLOOKUP($C22,'START - AWARD DETAILS'!$C$21:$G$40,5,0),"")</f>
        <v/>
      </c>
      <c r="H22" s="261" t="s">
        <v>25</v>
      </c>
      <c r="I22" s="342">
        <f t="shared" si="3"/>
        <v>1</v>
      </c>
      <c r="J22" s="347"/>
      <c r="K22" s="343">
        <f>SUMIF('2. Annual Costs of Staff Posts'!$D$13:$D$311,'11. Indirect Costs'!$C22,'2. Annual Costs of Staff Posts'!$N$13:$N$311)</f>
        <v>0</v>
      </c>
      <c r="L22" s="344" t="str">
        <f t="shared" si="0"/>
        <v>£0</v>
      </c>
      <c r="M22" s="344">
        <f t="shared" si="12"/>
        <v>0</v>
      </c>
      <c r="N22" s="347"/>
      <c r="O22" s="343">
        <f>SUMIF('2. Annual Costs of Staff Posts'!$D$13:$D$311,'11. Indirect Costs'!$C22,'2. Annual Costs of Staff Posts'!$S$13:$S$311)</f>
        <v>0</v>
      </c>
      <c r="P22" s="344" t="str">
        <f t="shared" si="10"/>
        <v>£0</v>
      </c>
      <c r="Q22" s="344">
        <f t="shared" si="13"/>
        <v>0</v>
      </c>
      <c r="R22" s="347"/>
      <c r="S22" s="343">
        <f>SUMIF('2. Annual Costs of Staff Posts'!$D$13:$D$311,'11. Indirect Costs'!$C22,'2. Annual Costs of Staff Posts'!$X$13:$X$311)</f>
        <v>0</v>
      </c>
      <c r="T22" s="344" t="str">
        <f t="shared" si="7"/>
        <v>£0</v>
      </c>
      <c r="U22" s="344">
        <f t="shared" si="8"/>
        <v>0</v>
      </c>
      <c r="V22" s="347"/>
      <c r="W22" s="343">
        <f>SUMIF('2. Annual Costs of Staff Posts'!$D$13:$D$311,'11. Indirect Costs'!$C22,'2. Annual Costs of Staff Posts'!$AC$13:$AC$311)</f>
        <v>0</v>
      </c>
      <c r="X22" s="344" t="str">
        <f t="shared" si="9"/>
        <v>£0</v>
      </c>
      <c r="Y22" s="344">
        <f t="shared" si="11"/>
        <v>0</v>
      </c>
      <c r="Z22" s="347"/>
      <c r="AA22" s="343">
        <f>SUMIF('2. Annual Costs of Staff Posts'!$D$13:$D$311,'11. Indirect Costs'!$C22,'2. Annual Costs of Staff Posts'!$AH$13:$AH$311)</f>
        <v>0</v>
      </c>
      <c r="AB22" s="344" t="str">
        <f t="shared" si="4"/>
        <v>£0</v>
      </c>
      <c r="AC22" s="344">
        <f t="shared" si="14"/>
        <v>0</v>
      </c>
      <c r="AD22" s="348">
        <f t="shared" si="1"/>
        <v>0</v>
      </c>
      <c r="AE22" s="346" t="str">
        <f t="shared" si="5"/>
        <v/>
      </c>
      <c r="AF22" s="349">
        <f t="shared" si="2"/>
        <v>0</v>
      </c>
      <c r="AG22" s="346">
        <f t="shared" si="6"/>
        <v>0</v>
      </c>
      <c r="AH22" s="109"/>
    </row>
    <row r="23" spans="2:34" s="99" customFormat="1" x14ac:dyDescent="0.25">
      <c r="B23" s="109"/>
      <c r="C23" s="151" t="s">
        <v>25</v>
      </c>
      <c r="D23" s="432" t="str">
        <f>IFERROR(VLOOKUP($C23,'START - AWARD DETAILS'!$C$21:$G$40,2,0),"")</f>
        <v/>
      </c>
      <c r="E23" s="431" t="str">
        <f>IFERROR(VLOOKUP($C23,'START - AWARD DETAILS'!$C$21:$G$40,3,0),"")</f>
        <v/>
      </c>
      <c r="F23" s="431" t="str">
        <f>IFERROR(VLOOKUP($C23,'START - AWARD DETAILS'!$C$21:$G$40,4,0),"")</f>
        <v/>
      </c>
      <c r="G23" s="431" t="str">
        <f>IFERROR(VLOOKUP($C23,'START - AWARD DETAILS'!$C$21:$G$40,5,0),"")</f>
        <v/>
      </c>
      <c r="H23" s="261" t="s">
        <v>25</v>
      </c>
      <c r="I23" s="342">
        <f t="shared" si="3"/>
        <v>1</v>
      </c>
      <c r="J23" s="347"/>
      <c r="K23" s="343">
        <f>SUMIF('2. Annual Costs of Staff Posts'!$D$13:$D$311,'11. Indirect Costs'!$C23,'2. Annual Costs of Staff Posts'!$N$13:$N$311)</f>
        <v>0</v>
      </c>
      <c r="L23" s="344" t="str">
        <f t="shared" ref="L23:L37" si="15">IFERROR((J23/K23)*I23,"£0")</f>
        <v>£0</v>
      </c>
      <c r="M23" s="344">
        <f t="shared" si="12"/>
        <v>0</v>
      </c>
      <c r="N23" s="347"/>
      <c r="O23" s="343">
        <f>SUMIF('2. Annual Costs of Staff Posts'!$D$13:$D$311,'11. Indirect Costs'!$C23,'2. Annual Costs of Staff Posts'!$S$13:$S$311)</f>
        <v>0</v>
      </c>
      <c r="P23" s="344" t="str">
        <f t="shared" si="10"/>
        <v>£0</v>
      </c>
      <c r="Q23" s="344">
        <f t="shared" si="13"/>
        <v>0</v>
      </c>
      <c r="R23" s="347"/>
      <c r="S23" s="343">
        <f>SUMIF('2. Annual Costs of Staff Posts'!$D$13:$D$311,'11. Indirect Costs'!$C23,'2. Annual Costs of Staff Posts'!$X$13:$X$311)</f>
        <v>0</v>
      </c>
      <c r="T23" s="344" t="str">
        <f t="shared" si="7"/>
        <v>£0</v>
      </c>
      <c r="U23" s="344">
        <f t="shared" si="8"/>
        <v>0</v>
      </c>
      <c r="V23" s="347"/>
      <c r="W23" s="343">
        <f>SUMIF('2. Annual Costs of Staff Posts'!$D$13:$D$311,'11. Indirect Costs'!$C23,'2. Annual Costs of Staff Posts'!$AC$13:$AC$311)</f>
        <v>0</v>
      </c>
      <c r="X23" s="344" t="str">
        <f t="shared" si="9"/>
        <v>£0</v>
      </c>
      <c r="Y23" s="344">
        <f t="shared" si="11"/>
        <v>0</v>
      </c>
      <c r="Z23" s="347"/>
      <c r="AA23" s="343">
        <f>SUMIF('2. Annual Costs of Staff Posts'!$D$13:$D$311,'11. Indirect Costs'!$C23,'2. Annual Costs of Staff Posts'!$AH$13:$AH$311)</f>
        <v>0</v>
      </c>
      <c r="AB23" s="344" t="str">
        <f t="shared" si="4"/>
        <v>£0</v>
      </c>
      <c r="AC23" s="344">
        <f t="shared" si="14"/>
        <v>0</v>
      </c>
      <c r="AD23" s="348">
        <f t="shared" si="1"/>
        <v>0</v>
      </c>
      <c r="AE23" s="346" t="str">
        <f t="shared" si="5"/>
        <v/>
      </c>
      <c r="AF23" s="349">
        <f t="shared" si="2"/>
        <v>0</v>
      </c>
      <c r="AG23" s="346">
        <f t="shared" si="6"/>
        <v>0</v>
      </c>
      <c r="AH23" s="109"/>
    </row>
    <row r="24" spans="2:34" s="99" customFormat="1" x14ac:dyDescent="0.25">
      <c r="B24" s="109"/>
      <c r="C24" s="151" t="s">
        <v>25</v>
      </c>
      <c r="D24" s="432" t="str">
        <f>IFERROR(VLOOKUP($C24,'START - AWARD DETAILS'!$C$21:$G$40,2,0),"")</f>
        <v/>
      </c>
      <c r="E24" s="431" t="str">
        <f>IFERROR(VLOOKUP($C24,'START - AWARD DETAILS'!$C$21:$G$40,3,0),"")</f>
        <v/>
      </c>
      <c r="F24" s="431" t="str">
        <f>IFERROR(VLOOKUP($C24,'START - AWARD DETAILS'!$C$21:$G$40,4,0),"")</f>
        <v/>
      </c>
      <c r="G24" s="431" t="str">
        <f>IFERROR(VLOOKUP($C24,'START - AWARD DETAILS'!$C$21:$G$40,5,0),"")</f>
        <v/>
      </c>
      <c r="H24" s="261" t="s">
        <v>25</v>
      </c>
      <c r="I24" s="342">
        <f t="shared" si="3"/>
        <v>1</v>
      </c>
      <c r="J24" s="347"/>
      <c r="K24" s="343">
        <f>SUMIF('2. Annual Costs of Staff Posts'!$D$13:$D$311,'11. Indirect Costs'!$C24,'2. Annual Costs of Staff Posts'!$N$13:$N$311)</f>
        <v>0</v>
      </c>
      <c r="L24" s="344" t="str">
        <f t="shared" si="15"/>
        <v>£0</v>
      </c>
      <c r="M24" s="344">
        <f t="shared" si="12"/>
        <v>0</v>
      </c>
      <c r="N24" s="347"/>
      <c r="O24" s="343">
        <f>SUMIF('2. Annual Costs of Staff Posts'!$D$13:$D$311,'11. Indirect Costs'!$C24,'2. Annual Costs of Staff Posts'!$S$13:$S$311)</f>
        <v>0</v>
      </c>
      <c r="P24" s="344" t="str">
        <f t="shared" si="10"/>
        <v>£0</v>
      </c>
      <c r="Q24" s="344">
        <f t="shared" si="13"/>
        <v>0</v>
      </c>
      <c r="R24" s="347"/>
      <c r="S24" s="343">
        <f>SUMIF('2. Annual Costs of Staff Posts'!$D$13:$D$311,'11. Indirect Costs'!$C24,'2. Annual Costs of Staff Posts'!$X$13:$X$311)</f>
        <v>0</v>
      </c>
      <c r="T24" s="344" t="str">
        <f t="shared" si="7"/>
        <v>£0</v>
      </c>
      <c r="U24" s="344">
        <f t="shared" si="8"/>
        <v>0</v>
      </c>
      <c r="V24" s="347"/>
      <c r="W24" s="343">
        <f>SUMIF('2. Annual Costs of Staff Posts'!$D$13:$D$311,'11. Indirect Costs'!$C24,'2. Annual Costs of Staff Posts'!$AC$13:$AC$311)</f>
        <v>0</v>
      </c>
      <c r="X24" s="344" t="str">
        <f t="shared" si="9"/>
        <v>£0</v>
      </c>
      <c r="Y24" s="344">
        <f t="shared" si="11"/>
        <v>0</v>
      </c>
      <c r="Z24" s="347"/>
      <c r="AA24" s="343">
        <f>SUMIF('2. Annual Costs of Staff Posts'!$D$13:$D$311,'11. Indirect Costs'!$C24,'2. Annual Costs of Staff Posts'!$AH$13:$AH$311)</f>
        <v>0</v>
      </c>
      <c r="AB24" s="344" t="str">
        <f t="shared" si="4"/>
        <v>£0</v>
      </c>
      <c r="AC24" s="344">
        <f t="shared" si="14"/>
        <v>0</v>
      </c>
      <c r="AD24" s="348">
        <f t="shared" si="1"/>
        <v>0</v>
      </c>
      <c r="AE24" s="346" t="str">
        <f t="shared" si="5"/>
        <v/>
      </c>
      <c r="AF24" s="349">
        <f t="shared" si="2"/>
        <v>0</v>
      </c>
      <c r="AG24" s="346">
        <f t="shared" si="6"/>
        <v>0</v>
      </c>
      <c r="AH24" s="109"/>
    </row>
    <row r="25" spans="2:34" s="99" customFormat="1" x14ac:dyDescent="0.25">
      <c r="B25" s="109"/>
      <c r="C25" s="151" t="s">
        <v>25</v>
      </c>
      <c r="D25" s="432" t="str">
        <f>IFERROR(VLOOKUP($C25,'START - AWARD DETAILS'!$C$21:$G$40,2,0),"")</f>
        <v/>
      </c>
      <c r="E25" s="431" t="str">
        <f>IFERROR(VLOOKUP($C25,'START - AWARD DETAILS'!$C$21:$G$40,3,0),"")</f>
        <v/>
      </c>
      <c r="F25" s="431" t="str">
        <f>IFERROR(VLOOKUP($C25,'START - AWARD DETAILS'!$C$21:$G$40,4,0),"")</f>
        <v/>
      </c>
      <c r="G25" s="431" t="str">
        <f>IFERROR(VLOOKUP($C25,'START - AWARD DETAILS'!$C$21:$G$40,5,0),"")</f>
        <v/>
      </c>
      <c r="H25" s="261" t="s">
        <v>25</v>
      </c>
      <c r="I25" s="342">
        <f t="shared" si="3"/>
        <v>1</v>
      </c>
      <c r="J25" s="347"/>
      <c r="K25" s="343">
        <f>SUMIF('2. Annual Costs of Staff Posts'!$D$13:$D$311,'11. Indirect Costs'!$C25,'2. Annual Costs of Staff Posts'!$N$13:$N$311)</f>
        <v>0</v>
      </c>
      <c r="L25" s="344" t="str">
        <f t="shared" si="15"/>
        <v>£0</v>
      </c>
      <c r="M25" s="344">
        <f t="shared" si="12"/>
        <v>0</v>
      </c>
      <c r="N25" s="347"/>
      <c r="O25" s="343">
        <f>SUMIF('2. Annual Costs of Staff Posts'!$D$13:$D$311,'11. Indirect Costs'!$C25,'2. Annual Costs of Staff Posts'!$S$13:$S$311)</f>
        <v>0</v>
      </c>
      <c r="P25" s="344" t="str">
        <f t="shared" si="10"/>
        <v>£0</v>
      </c>
      <c r="Q25" s="344">
        <f t="shared" si="13"/>
        <v>0</v>
      </c>
      <c r="R25" s="347"/>
      <c r="S25" s="343">
        <f>SUMIF('2. Annual Costs of Staff Posts'!$D$13:$D$311,'11. Indirect Costs'!$C25,'2. Annual Costs of Staff Posts'!$X$13:$X$311)</f>
        <v>0</v>
      </c>
      <c r="T25" s="344" t="str">
        <f t="shared" si="7"/>
        <v>£0</v>
      </c>
      <c r="U25" s="344">
        <f t="shared" si="8"/>
        <v>0</v>
      </c>
      <c r="V25" s="347"/>
      <c r="W25" s="343">
        <f>SUMIF('2. Annual Costs of Staff Posts'!$D$13:$D$311,'11. Indirect Costs'!$C25,'2. Annual Costs of Staff Posts'!$AC$13:$AC$311)</f>
        <v>0</v>
      </c>
      <c r="X25" s="344" t="str">
        <f t="shared" si="9"/>
        <v>£0</v>
      </c>
      <c r="Y25" s="344">
        <f t="shared" si="11"/>
        <v>0</v>
      </c>
      <c r="Z25" s="347"/>
      <c r="AA25" s="343">
        <f>SUMIF('2. Annual Costs of Staff Posts'!$D$13:$D$311,'11. Indirect Costs'!$C25,'2. Annual Costs of Staff Posts'!$AH$13:$AH$311)</f>
        <v>0</v>
      </c>
      <c r="AB25" s="344" t="str">
        <f t="shared" si="4"/>
        <v>£0</v>
      </c>
      <c r="AC25" s="344">
        <f t="shared" si="14"/>
        <v>0</v>
      </c>
      <c r="AD25" s="348">
        <f t="shared" si="1"/>
        <v>0</v>
      </c>
      <c r="AE25" s="346" t="str">
        <f t="shared" si="5"/>
        <v/>
      </c>
      <c r="AF25" s="349">
        <f t="shared" si="2"/>
        <v>0</v>
      </c>
      <c r="AG25" s="346">
        <f t="shared" si="6"/>
        <v>0</v>
      </c>
      <c r="AH25" s="109"/>
    </row>
    <row r="26" spans="2:34" s="99" customFormat="1" x14ac:dyDescent="0.25">
      <c r="B26" s="109"/>
      <c r="C26" s="151" t="s">
        <v>25</v>
      </c>
      <c r="D26" s="432" t="str">
        <f>IFERROR(VLOOKUP($C26,'START - AWARD DETAILS'!$C$21:$G$40,2,0),"")</f>
        <v/>
      </c>
      <c r="E26" s="431" t="str">
        <f>IFERROR(VLOOKUP($C26,'START - AWARD DETAILS'!$C$21:$G$40,3,0),"")</f>
        <v/>
      </c>
      <c r="F26" s="431" t="str">
        <f>IFERROR(VLOOKUP($C26,'START - AWARD DETAILS'!$C$21:$G$40,4,0),"")</f>
        <v/>
      </c>
      <c r="G26" s="431" t="str">
        <f>IFERROR(VLOOKUP($C26,'START - AWARD DETAILS'!$C$21:$G$40,5,0),"")</f>
        <v/>
      </c>
      <c r="H26" s="261" t="s">
        <v>25</v>
      </c>
      <c r="I26" s="342">
        <f t="shared" si="3"/>
        <v>1</v>
      </c>
      <c r="J26" s="347"/>
      <c r="K26" s="343">
        <f>SUMIF('2. Annual Costs of Staff Posts'!$D$13:$D$311,'11. Indirect Costs'!$C26,'2. Annual Costs of Staff Posts'!$N$13:$N$311)</f>
        <v>0</v>
      </c>
      <c r="L26" s="344" t="str">
        <f t="shared" si="15"/>
        <v>£0</v>
      </c>
      <c r="M26" s="344">
        <f t="shared" si="12"/>
        <v>0</v>
      </c>
      <c r="N26" s="347"/>
      <c r="O26" s="343">
        <f>SUMIF('2. Annual Costs of Staff Posts'!$D$13:$D$311,'11. Indirect Costs'!$C26,'2. Annual Costs of Staff Posts'!$S$13:$S$311)</f>
        <v>0</v>
      </c>
      <c r="P26" s="344" t="str">
        <f t="shared" si="10"/>
        <v>£0</v>
      </c>
      <c r="Q26" s="344">
        <f t="shared" si="13"/>
        <v>0</v>
      </c>
      <c r="R26" s="347"/>
      <c r="S26" s="343">
        <f>SUMIF('2. Annual Costs of Staff Posts'!$D$13:$D$311,'11. Indirect Costs'!$C26,'2. Annual Costs of Staff Posts'!$X$13:$X$311)</f>
        <v>0</v>
      </c>
      <c r="T26" s="344" t="str">
        <f t="shared" si="7"/>
        <v>£0</v>
      </c>
      <c r="U26" s="344">
        <f t="shared" si="8"/>
        <v>0</v>
      </c>
      <c r="V26" s="347"/>
      <c r="W26" s="343">
        <f>SUMIF('2. Annual Costs of Staff Posts'!$D$13:$D$311,'11. Indirect Costs'!$C26,'2. Annual Costs of Staff Posts'!$AC$13:$AC$311)</f>
        <v>0</v>
      </c>
      <c r="X26" s="344" t="str">
        <f t="shared" si="9"/>
        <v>£0</v>
      </c>
      <c r="Y26" s="344">
        <f t="shared" si="11"/>
        <v>0</v>
      </c>
      <c r="Z26" s="347"/>
      <c r="AA26" s="343">
        <f>SUMIF('2. Annual Costs of Staff Posts'!$D$13:$D$311,'11. Indirect Costs'!$C26,'2. Annual Costs of Staff Posts'!$AH$13:$AH$311)</f>
        <v>0</v>
      </c>
      <c r="AB26" s="344" t="str">
        <f t="shared" si="4"/>
        <v>£0</v>
      </c>
      <c r="AC26" s="344">
        <f t="shared" si="14"/>
        <v>0</v>
      </c>
      <c r="AD26" s="348">
        <f t="shared" si="1"/>
        <v>0</v>
      </c>
      <c r="AE26" s="346" t="str">
        <f t="shared" si="5"/>
        <v/>
      </c>
      <c r="AF26" s="349">
        <f t="shared" si="2"/>
        <v>0</v>
      </c>
      <c r="AG26" s="346">
        <f t="shared" si="6"/>
        <v>0</v>
      </c>
      <c r="AH26" s="109"/>
    </row>
    <row r="27" spans="2:34" s="99" customFormat="1" x14ac:dyDescent="0.25">
      <c r="B27" s="109"/>
      <c r="C27" s="151" t="s">
        <v>25</v>
      </c>
      <c r="D27" s="432" t="str">
        <f>IFERROR(VLOOKUP($C27,'START - AWARD DETAILS'!$C$21:$G$40,2,0),"")</f>
        <v/>
      </c>
      <c r="E27" s="431" t="str">
        <f>IFERROR(VLOOKUP($C27,'START - AWARD DETAILS'!$C$21:$G$40,3,0),"")</f>
        <v/>
      </c>
      <c r="F27" s="431" t="str">
        <f>IFERROR(VLOOKUP($C27,'START - AWARD DETAILS'!$C$21:$G$40,4,0),"")</f>
        <v/>
      </c>
      <c r="G27" s="431" t="str">
        <f>IFERROR(VLOOKUP($C27,'START - AWARD DETAILS'!$C$21:$G$40,5,0),"")</f>
        <v/>
      </c>
      <c r="H27" s="261" t="s">
        <v>25</v>
      </c>
      <c r="I27" s="342">
        <f t="shared" si="3"/>
        <v>1</v>
      </c>
      <c r="J27" s="347"/>
      <c r="K27" s="343">
        <f>SUMIF('2. Annual Costs of Staff Posts'!$D$13:$D$311,'11. Indirect Costs'!$C27,'2. Annual Costs of Staff Posts'!$N$13:$N$311)</f>
        <v>0</v>
      </c>
      <c r="L27" s="344" t="str">
        <f t="shared" si="15"/>
        <v>£0</v>
      </c>
      <c r="M27" s="344">
        <f t="shared" si="12"/>
        <v>0</v>
      </c>
      <c r="N27" s="347"/>
      <c r="O27" s="343">
        <f>SUMIF('2. Annual Costs of Staff Posts'!$D$13:$D$311,'11. Indirect Costs'!$C27,'2. Annual Costs of Staff Posts'!$S$13:$S$311)</f>
        <v>0</v>
      </c>
      <c r="P27" s="344" t="str">
        <f t="shared" si="10"/>
        <v>£0</v>
      </c>
      <c r="Q27" s="344">
        <f t="shared" si="13"/>
        <v>0</v>
      </c>
      <c r="R27" s="347"/>
      <c r="S27" s="343">
        <f>SUMIF('2. Annual Costs of Staff Posts'!$D$13:$D$311,'11. Indirect Costs'!$C27,'2. Annual Costs of Staff Posts'!$X$13:$X$311)</f>
        <v>0</v>
      </c>
      <c r="T27" s="344" t="str">
        <f t="shared" si="7"/>
        <v>£0</v>
      </c>
      <c r="U27" s="344">
        <f t="shared" si="8"/>
        <v>0</v>
      </c>
      <c r="V27" s="347"/>
      <c r="W27" s="343">
        <f>SUMIF('2. Annual Costs of Staff Posts'!$D$13:$D$311,'11. Indirect Costs'!$C27,'2. Annual Costs of Staff Posts'!$AC$13:$AC$311)</f>
        <v>0</v>
      </c>
      <c r="X27" s="344" t="str">
        <f t="shared" si="9"/>
        <v>£0</v>
      </c>
      <c r="Y27" s="344">
        <f t="shared" si="11"/>
        <v>0</v>
      </c>
      <c r="Z27" s="347"/>
      <c r="AA27" s="343">
        <f>SUMIF('2. Annual Costs of Staff Posts'!$D$13:$D$311,'11. Indirect Costs'!$C27,'2. Annual Costs of Staff Posts'!$AH$13:$AH$311)</f>
        <v>0</v>
      </c>
      <c r="AB27" s="344" t="str">
        <f t="shared" si="4"/>
        <v>£0</v>
      </c>
      <c r="AC27" s="344">
        <f t="shared" si="14"/>
        <v>0</v>
      </c>
      <c r="AD27" s="348">
        <f t="shared" si="1"/>
        <v>0</v>
      </c>
      <c r="AE27" s="346" t="str">
        <f t="shared" si="5"/>
        <v/>
      </c>
      <c r="AF27" s="349">
        <f t="shared" si="2"/>
        <v>0</v>
      </c>
      <c r="AG27" s="346">
        <f t="shared" si="6"/>
        <v>0</v>
      </c>
      <c r="AH27" s="109"/>
    </row>
    <row r="28" spans="2:34" s="99" customFormat="1" x14ac:dyDescent="0.25">
      <c r="B28" s="109"/>
      <c r="C28" s="151" t="s">
        <v>25</v>
      </c>
      <c r="D28" s="432" t="str">
        <f>IFERROR(VLOOKUP($C28,'START - AWARD DETAILS'!$C$21:$G$40,2,0),"")</f>
        <v/>
      </c>
      <c r="E28" s="431" t="str">
        <f>IFERROR(VLOOKUP($C28,'START - AWARD DETAILS'!$C$21:$G$40,3,0),"")</f>
        <v/>
      </c>
      <c r="F28" s="431" t="str">
        <f>IFERROR(VLOOKUP($C28,'START - AWARD DETAILS'!$C$21:$G$40,4,0),"")</f>
        <v/>
      </c>
      <c r="G28" s="431" t="str">
        <f>IFERROR(VLOOKUP($C28,'START - AWARD DETAILS'!$C$21:$G$40,5,0),"")</f>
        <v/>
      </c>
      <c r="H28" s="261" t="s">
        <v>25</v>
      </c>
      <c r="I28" s="342">
        <f t="shared" si="3"/>
        <v>1</v>
      </c>
      <c r="J28" s="347"/>
      <c r="K28" s="343">
        <f>SUMIF('2. Annual Costs of Staff Posts'!$D$13:$D$311,'11. Indirect Costs'!$C28,'2. Annual Costs of Staff Posts'!$N$13:$N$311)</f>
        <v>0</v>
      </c>
      <c r="L28" s="344" t="str">
        <f t="shared" si="15"/>
        <v>£0</v>
      </c>
      <c r="M28" s="344">
        <f t="shared" si="12"/>
        <v>0</v>
      </c>
      <c r="N28" s="347"/>
      <c r="O28" s="343">
        <f>SUMIF('2. Annual Costs of Staff Posts'!$D$13:$D$311,'11. Indirect Costs'!$C28,'2. Annual Costs of Staff Posts'!$S$13:$S$311)</f>
        <v>0</v>
      </c>
      <c r="P28" s="344" t="str">
        <f t="shared" si="10"/>
        <v>£0</v>
      </c>
      <c r="Q28" s="344">
        <f t="shared" si="13"/>
        <v>0</v>
      </c>
      <c r="R28" s="347"/>
      <c r="S28" s="343">
        <f>SUMIF('2. Annual Costs of Staff Posts'!$D$13:$D$311,'11. Indirect Costs'!$C28,'2. Annual Costs of Staff Posts'!$X$13:$X$311)</f>
        <v>0</v>
      </c>
      <c r="T28" s="344" t="str">
        <f t="shared" si="7"/>
        <v>£0</v>
      </c>
      <c r="U28" s="344">
        <f t="shared" si="8"/>
        <v>0</v>
      </c>
      <c r="V28" s="347"/>
      <c r="W28" s="343">
        <f>SUMIF('2. Annual Costs of Staff Posts'!$D$13:$D$311,'11. Indirect Costs'!$C28,'2. Annual Costs of Staff Posts'!$AC$13:$AC$311)</f>
        <v>0</v>
      </c>
      <c r="X28" s="344" t="str">
        <f t="shared" si="9"/>
        <v>£0</v>
      </c>
      <c r="Y28" s="344">
        <f t="shared" si="11"/>
        <v>0</v>
      </c>
      <c r="Z28" s="347"/>
      <c r="AA28" s="343">
        <f>SUMIF('2. Annual Costs of Staff Posts'!$D$13:$D$311,'11. Indirect Costs'!$C28,'2. Annual Costs of Staff Posts'!$AH$13:$AH$311)</f>
        <v>0</v>
      </c>
      <c r="AB28" s="344" t="str">
        <f t="shared" si="4"/>
        <v>£0</v>
      </c>
      <c r="AC28" s="344">
        <f t="shared" si="14"/>
        <v>0</v>
      </c>
      <c r="AD28" s="348">
        <f t="shared" si="1"/>
        <v>0</v>
      </c>
      <c r="AE28" s="346" t="str">
        <f t="shared" si="5"/>
        <v/>
      </c>
      <c r="AF28" s="349">
        <f t="shared" si="2"/>
        <v>0</v>
      </c>
      <c r="AG28" s="346">
        <f t="shared" si="6"/>
        <v>0</v>
      </c>
      <c r="AH28" s="109"/>
    </row>
    <row r="29" spans="2:34" s="99" customFormat="1" x14ac:dyDescent="0.25">
      <c r="B29" s="109"/>
      <c r="C29" s="151" t="s">
        <v>25</v>
      </c>
      <c r="D29" s="432" t="str">
        <f>IFERROR(VLOOKUP($C29,'START - AWARD DETAILS'!$C$21:$G$40,2,0),"")</f>
        <v/>
      </c>
      <c r="E29" s="431" t="str">
        <f>IFERROR(VLOOKUP($C29,'START - AWARD DETAILS'!$C$21:$G$40,3,0),"")</f>
        <v/>
      </c>
      <c r="F29" s="431" t="str">
        <f>IFERROR(VLOOKUP($C29,'START - AWARD DETAILS'!$C$21:$G$40,4,0),"")</f>
        <v/>
      </c>
      <c r="G29" s="431" t="str">
        <f>IFERROR(VLOOKUP($C29,'START - AWARD DETAILS'!$C$21:$G$40,5,0),"")</f>
        <v/>
      </c>
      <c r="H29" s="261" t="s">
        <v>25</v>
      </c>
      <c r="I29" s="342">
        <f t="shared" si="3"/>
        <v>1</v>
      </c>
      <c r="J29" s="347"/>
      <c r="K29" s="343">
        <f>SUMIF('2. Annual Costs of Staff Posts'!$D$13:$D$311,'11. Indirect Costs'!$C29,'2. Annual Costs of Staff Posts'!$N$13:$N$311)</f>
        <v>0</v>
      </c>
      <c r="L29" s="344" t="str">
        <f t="shared" si="15"/>
        <v>£0</v>
      </c>
      <c r="M29" s="344">
        <f t="shared" si="12"/>
        <v>0</v>
      </c>
      <c r="N29" s="347"/>
      <c r="O29" s="343">
        <f>SUMIF('2. Annual Costs of Staff Posts'!$D$13:$D$311,'11. Indirect Costs'!$C29,'2. Annual Costs of Staff Posts'!$S$13:$S$311)</f>
        <v>0</v>
      </c>
      <c r="P29" s="344" t="str">
        <f t="shared" si="10"/>
        <v>£0</v>
      </c>
      <c r="Q29" s="344">
        <f t="shared" si="13"/>
        <v>0</v>
      </c>
      <c r="R29" s="347"/>
      <c r="S29" s="343">
        <f>SUMIF('2. Annual Costs of Staff Posts'!$D$13:$D$311,'11. Indirect Costs'!$C29,'2. Annual Costs of Staff Posts'!$X$13:$X$311)</f>
        <v>0</v>
      </c>
      <c r="T29" s="344" t="str">
        <f t="shared" si="7"/>
        <v>£0</v>
      </c>
      <c r="U29" s="344">
        <f t="shared" si="8"/>
        <v>0</v>
      </c>
      <c r="V29" s="347"/>
      <c r="W29" s="343">
        <f>SUMIF('2. Annual Costs of Staff Posts'!$D$13:$D$311,'11. Indirect Costs'!$C29,'2. Annual Costs of Staff Posts'!$AC$13:$AC$311)</f>
        <v>0</v>
      </c>
      <c r="X29" s="344" t="str">
        <f t="shared" si="9"/>
        <v>£0</v>
      </c>
      <c r="Y29" s="344">
        <f t="shared" si="11"/>
        <v>0</v>
      </c>
      <c r="Z29" s="347"/>
      <c r="AA29" s="343">
        <f>SUMIF('2. Annual Costs of Staff Posts'!$D$13:$D$311,'11. Indirect Costs'!$C29,'2. Annual Costs of Staff Posts'!$AH$13:$AH$311)</f>
        <v>0</v>
      </c>
      <c r="AB29" s="344" t="str">
        <f t="shared" si="4"/>
        <v>£0</v>
      </c>
      <c r="AC29" s="344">
        <f t="shared" si="14"/>
        <v>0</v>
      </c>
      <c r="AD29" s="348">
        <f t="shared" si="1"/>
        <v>0</v>
      </c>
      <c r="AE29" s="346" t="str">
        <f t="shared" si="5"/>
        <v/>
      </c>
      <c r="AF29" s="349">
        <f t="shared" si="2"/>
        <v>0</v>
      </c>
      <c r="AG29" s="346">
        <f t="shared" si="6"/>
        <v>0</v>
      </c>
      <c r="AH29" s="109"/>
    </row>
    <row r="30" spans="2:34" s="99" customFormat="1" x14ac:dyDescent="0.25">
      <c r="B30" s="109"/>
      <c r="C30" s="151" t="s">
        <v>25</v>
      </c>
      <c r="D30" s="432" t="str">
        <f>IFERROR(VLOOKUP($C30,'START - AWARD DETAILS'!$C$21:$G$40,2,0),"")</f>
        <v/>
      </c>
      <c r="E30" s="431" t="str">
        <f>IFERROR(VLOOKUP($C30,'START - AWARD DETAILS'!$C$21:$G$40,3,0),"")</f>
        <v/>
      </c>
      <c r="F30" s="431" t="str">
        <f>IFERROR(VLOOKUP($C30,'START - AWARD DETAILS'!$C$21:$G$40,4,0),"")</f>
        <v/>
      </c>
      <c r="G30" s="431" t="str">
        <f>IFERROR(VLOOKUP($C30,'START - AWARD DETAILS'!$C$21:$G$40,5,0),"")</f>
        <v/>
      </c>
      <c r="H30" s="261" t="s">
        <v>25</v>
      </c>
      <c r="I30" s="342">
        <f t="shared" si="3"/>
        <v>1</v>
      </c>
      <c r="J30" s="347"/>
      <c r="K30" s="343">
        <f>SUMIF('2. Annual Costs of Staff Posts'!$D$13:$D$311,'11. Indirect Costs'!$C30,'2. Annual Costs of Staff Posts'!$N$13:$N$311)</f>
        <v>0</v>
      </c>
      <c r="L30" s="344" t="str">
        <f t="shared" si="15"/>
        <v>£0</v>
      </c>
      <c r="M30" s="344">
        <f t="shared" si="12"/>
        <v>0</v>
      </c>
      <c r="N30" s="347"/>
      <c r="O30" s="343">
        <f>SUMIF('2. Annual Costs of Staff Posts'!$D$13:$D$311,'11. Indirect Costs'!$C30,'2. Annual Costs of Staff Posts'!$S$13:$S$311)</f>
        <v>0</v>
      </c>
      <c r="P30" s="344" t="str">
        <f t="shared" si="10"/>
        <v>£0</v>
      </c>
      <c r="Q30" s="344">
        <f t="shared" si="13"/>
        <v>0</v>
      </c>
      <c r="R30" s="347"/>
      <c r="S30" s="343">
        <f>SUMIF('2. Annual Costs of Staff Posts'!$D$13:$D$311,'11. Indirect Costs'!$C30,'2. Annual Costs of Staff Posts'!$X$13:$X$311)</f>
        <v>0</v>
      </c>
      <c r="T30" s="344" t="str">
        <f t="shared" si="7"/>
        <v>£0</v>
      </c>
      <c r="U30" s="344">
        <f t="shared" si="8"/>
        <v>0</v>
      </c>
      <c r="V30" s="347"/>
      <c r="W30" s="343">
        <f>SUMIF('2. Annual Costs of Staff Posts'!$D$13:$D$311,'11. Indirect Costs'!$C30,'2. Annual Costs of Staff Posts'!$AC$13:$AC$311)</f>
        <v>0</v>
      </c>
      <c r="X30" s="344" t="str">
        <f t="shared" si="9"/>
        <v>£0</v>
      </c>
      <c r="Y30" s="344">
        <f t="shared" si="11"/>
        <v>0</v>
      </c>
      <c r="Z30" s="347"/>
      <c r="AA30" s="343">
        <f>SUMIF('2. Annual Costs of Staff Posts'!$D$13:$D$311,'11. Indirect Costs'!$C30,'2. Annual Costs of Staff Posts'!$AH$13:$AH$311)</f>
        <v>0</v>
      </c>
      <c r="AB30" s="344" t="str">
        <f t="shared" si="4"/>
        <v>£0</v>
      </c>
      <c r="AC30" s="344">
        <f t="shared" si="14"/>
        <v>0</v>
      </c>
      <c r="AD30" s="348">
        <f t="shared" si="1"/>
        <v>0</v>
      </c>
      <c r="AE30" s="346" t="str">
        <f t="shared" si="5"/>
        <v/>
      </c>
      <c r="AF30" s="349">
        <f t="shared" si="2"/>
        <v>0</v>
      </c>
      <c r="AG30" s="346">
        <f t="shared" si="6"/>
        <v>0</v>
      </c>
      <c r="AH30" s="109"/>
    </row>
    <row r="31" spans="2:34" s="99" customFormat="1" x14ac:dyDescent="0.25">
      <c r="B31" s="109"/>
      <c r="C31" s="151" t="s">
        <v>25</v>
      </c>
      <c r="D31" s="432" t="str">
        <f>IFERROR(VLOOKUP($C31,'START - AWARD DETAILS'!$C$21:$G$40,2,0),"")</f>
        <v/>
      </c>
      <c r="E31" s="431" t="str">
        <f>IFERROR(VLOOKUP($C31,'START - AWARD DETAILS'!$C$21:$G$40,3,0),"")</f>
        <v/>
      </c>
      <c r="F31" s="431" t="str">
        <f>IFERROR(VLOOKUP($C31,'START - AWARD DETAILS'!$C$21:$G$40,4,0),"")</f>
        <v/>
      </c>
      <c r="G31" s="431" t="str">
        <f>IFERROR(VLOOKUP($C31,'START - AWARD DETAILS'!$C$21:$G$40,5,0),"")</f>
        <v/>
      </c>
      <c r="H31" s="261" t="s">
        <v>25</v>
      </c>
      <c r="I31" s="342">
        <f t="shared" si="3"/>
        <v>1</v>
      </c>
      <c r="J31" s="347"/>
      <c r="K31" s="343">
        <f>SUMIF('2. Annual Costs of Staff Posts'!$D$13:$D$311,'11. Indirect Costs'!$C31,'2. Annual Costs of Staff Posts'!$N$13:$N$311)</f>
        <v>0</v>
      </c>
      <c r="L31" s="344" t="str">
        <f t="shared" si="15"/>
        <v>£0</v>
      </c>
      <c r="M31" s="344">
        <f t="shared" si="12"/>
        <v>0</v>
      </c>
      <c r="N31" s="347"/>
      <c r="O31" s="343">
        <f>SUMIF('2. Annual Costs of Staff Posts'!$D$13:$D$311,'11. Indirect Costs'!$C31,'2. Annual Costs of Staff Posts'!$S$13:$S$311)</f>
        <v>0</v>
      </c>
      <c r="P31" s="344" t="str">
        <f t="shared" si="10"/>
        <v>£0</v>
      </c>
      <c r="Q31" s="344">
        <f t="shared" si="13"/>
        <v>0</v>
      </c>
      <c r="R31" s="347"/>
      <c r="S31" s="343">
        <f>SUMIF('2. Annual Costs of Staff Posts'!$D$13:$D$311,'11. Indirect Costs'!$C31,'2. Annual Costs of Staff Posts'!$X$13:$X$311)</f>
        <v>0</v>
      </c>
      <c r="T31" s="344" t="str">
        <f t="shared" si="7"/>
        <v>£0</v>
      </c>
      <c r="U31" s="344">
        <f t="shared" si="8"/>
        <v>0</v>
      </c>
      <c r="V31" s="347"/>
      <c r="W31" s="343">
        <f>SUMIF('2. Annual Costs of Staff Posts'!$D$13:$D$311,'11. Indirect Costs'!$C31,'2. Annual Costs of Staff Posts'!$AC$13:$AC$311)</f>
        <v>0</v>
      </c>
      <c r="X31" s="344" t="str">
        <f t="shared" si="9"/>
        <v>£0</v>
      </c>
      <c r="Y31" s="344">
        <f t="shared" si="11"/>
        <v>0</v>
      </c>
      <c r="Z31" s="347"/>
      <c r="AA31" s="343">
        <f>SUMIF('2. Annual Costs of Staff Posts'!$D$13:$D$311,'11. Indirect Costs'!$C31,'2. Annual Costs of Staff Posts'!$AH$13:$AH$311)</f>
        <v>0</v>
      </c>
      <c r="AB31" s="344" t="str">
        <f t="shared" si="4"/>
        <v>£0</v>
      </c>
      <c r="AC31" s="344">
        <f t="shared" si="14"/>
        <v>0</v>
      </c>
      <c r="AD31" s="348">
        <f t="shared" si="1"/>
        <v>0</v>
      </c>
      <c r="AE31" s="346" t="str">
        <f t="shared" si="5"/>
        <v/>
      </c>
      <c r="AF31" s="349">
        <f t="shared" si="2"/>
        <v>0</v>
      </c>
      <c r="AG31" s="346">
        <f t="shared" si="6"/>
        <v>0</v>
      </c>
      <c r="AH31" s="109"/>
    </row>
    <row r="32" spans="2:34" s="99" customFormat="1" x14ac:dyDescent="0.25">
      <c r="B32" s="109"/>
      <c r="C32" s="151" t="s">
        <v>25</v>
      </c>
      <c r="D32" s="432" t="str">
        <f>IFERROR(VLOOKUP($C32,'START - AWARD DETAILS'!$C$21:$G$40,2,0),"")</f>
        <v/>
      </c>
      <c r="E32" s="431" t="str">
        <f>IFERROR(VLOOKUP($C32,'START - AWARD DETAILS'!$C$21:$G$40,3,0),"")</f>
        <v/>
      </c>
      <c r="F32" s="431" t="str">
        <f>IFERROR(VLOOKUP($C32,'START - AWARD DETAILS'!$C$21:$G$40,4,0),"")</f>
        <v/>
      </c>
      <c r="G32" s="431" t="str">
        <f>IFERROR(VLOOKUP($C32,'START - AWARD DETAILS'!$C$21:$G$40,5,0),"")</f>
        <v/>
      </c>
      <c r="H32" s="261" t="s">
        <v>25</v>
      </c>
      <c r="I32" s="342">
        <f t="shared" si="3"/>
        <v>1</v>
      </c>
      <c r="J32" s="347"/>
      <c r="K32" s="343">
        <f>SUMIF('2. Annual Costs of Staff Posts'!$D$13:$D$311,'11. Indirect Costs'!$C32,'2. Annual Costs of Staff Posts'!$N$13:$N$311)</f>
        <v>0</v>
      </c>
      <c r="L32" s="344" t="str">
        <f t="shared" si="15"/>
        <v>£0</v>
      </c>
      <c r="M32" s="344">
        <f t="shared" si="12"/>
        <v>0</v>
      </c>
      <c r="N32" s="347"/>
      <c r="O32" s="343">
        <f>SUMIF('2. Annual Costs of Staff Posts'!$D$13:$D$311,'11. Indirect Costs'!$C32,'2. Annual Costs of Staff Posts'!$S$13:$S$311)</f>
        <v>0</v>
      </c>
      <c r="P32" s="344" t="str">
        <f t="shared" si="10"/>
        <v>£0</v>
      </c>
      <c r="Q32" s="344">
        <f t="shared" si="13"/>
        <v>0</v>
      </c>
      <c r="R32" s="347"/>
      <c r="S32" s="343">
        <f>SUMIF('2. Annual Costs of Staff Posts'!$D$13:$D$311,'11. Indirect Costs'!$C32,'2. Annual Costs of Staff Posts'!$X$13:$X$311)</f>
        <v>0</v>
      </c>
      <c r="T32" s="344" t="str">
        <f t="shared" si="7"/>
        <v>£0</v>
      </c>
      <c r="U32" s="344">
        <f t="shared" si="8"/>
        <v>0</v>
      </c>
      <c r="V32" s="347"/>
      <c r="W32" s="343">
        <f>SUMIF('2. Annual Costs of Staff Posts'!$D$13:$D$311,'11. Indirect Costs'!$C32,'2. Annual Costs of Staff Posts'!$AC$13:$AC$311)</f>
        <v>0</v>
      </c>
      <c r="X32" s="344" t="str">
        <f t="shared" si="9"/>
        <v>£0</v>
      </c>
      <c r="Y32" s="344">
        <f t="shared" si="11"/>
        <v>0</v>
      </c>
      <c r="Z32" s="347"/>
      <c r="AA32" s="343">
        <f>SUMIF('2. Annual Costs of Staff Posts'!$D$13:$D$311,'11. Indirect Costs'!$C32,'2. Annual Costs of Staff Posts'!$AH$13:$AH$311)</f>
        <v>0</v>
      </c>
      <c r="AB32" s="344" t="str">
        <f t="shared" si="4"/>
        <v>£0</v>
      </c>
      <c r="AC32" s="344">
        <f t="shared" si="14"/>
        <v>0</v>
      </c>
      <c r="AD32" s="348">
        <f t="shared" si="1"/>
        <v>0</v>
      </c>
      <c r="AE32" s="346" t="str">
        <f t="shared" si="5"/>
        <v/>
      </c>
      <c r="AF32" s="349">
        <f t="shared" si="2"/>
        <v>0</v>
      </c>
      <c r="AG32" s="346">
        <f t="shared" si="6"/>
        <v>0</v>
      </c>
      <c r="AH32" s="109"/>
    </row>
    <row r="33" spans="2:34" s="99" customFormat="1" x14ac:dyDescent="0.25">
      <c r="B33" s="109"/>
      <c r="C33" s="151" t="s">
        <v>25</v>
      </c>
      <c r="D33" s="432" t="str">
        <f>IFERROR(VLOOKUP($C33,'START - AWARD DETAILS'!$C$21:$G$40,2,0),"")</f>
        <v/>
      </c>
      <c r="E33" s="431" t="str">
        <f>IFERROR(VLOOKUP($C33,'START - AWARD DETAILS'!$C$21:$G$40,3,0),"")</f>
        <v/>
      </c>
      <c r="F33" s="431" t="str">
        <f>IFERROR(VLOOKUP($C33,'START - AWARD DETAILS'!$C$21:$G$40,4,0),"")</f>
        <v/>
      </c>
      <c r="G33" s="431" t="str">
        <f>IFERROR(VLOOKUP($C33,'START - AWARD DETAILS'!$C$21:$G$40,5,0),"")</f>
        <v/>
      </c>
      <c r="H33" s="261" t="s">
        <v>25</v>
      </c>
      <c r="I33" s="342">
        <f t="shared" si="3"/>
        <v>1</v>
      </c>
      <c r="J33" s="347"/>
      <c r="K33" s="343">
        <f>SUMIF('2. Annual Costs of Staff Posts'!$D$13:$D$311,'11. Indirect Costs'!$C33,'2. Annual Costs of Staff Posts'!$N$13:$N$311)</f>
        <v>0</v>
      </c>
      <c r="L33" s="344" t="str">
        <f t="shared" si="15"/>
        <v>£0</v>
      </c>
      <c r="M33" s="344">
        <f t="shared" si="12"/>
        <v>0</v>
      </c>
      <c r="N33" s="347"/>
      <c r="O33" s="343">
        <f>SUMIF('2. Annual Costs of Staff Posts'!$D$13:$D$311,'11. Indirect Costs'!$C33,'2. Annual Costs of Staff Posts'!$S$13:$S$311)</f>
        <v>0</v>
      </c>
      <c r="P33" s="344" t="str">
        <f t="shared" si="10"/>
        <v>£0</v>
      </c>
      <c r="Q33" s="344">
        <f t="shared" si="13"/>
        <v>0</v>
      </c>
      <c r="R33" s="347"/>
      <c r="S33" s="343">
        <f>SUMIF('2. Annual Costs of Staff Posts'!$D$13:$D$311,'11. Indirect Costs'!$C33,'2. Annual Costs of Staff Posts'!$X$13:$X$311)</f>
        <v>0</v>
      </c>
      <c r="T33" s="344" t="str">
        <f t="shared" si="7"/>
        <v>£0</v>
      </c>
      <c r="U33" s="344">
        <f t="shared" si="8"/>
        <v>0</v>
      </c>
      <c r="V33" s="347"/>
      <c r="W33" s="343">
        <f>SUMIF('2. Annual Costs of Staff Posts'!$D$13:$D$311,'11. Indirect Costs'!$C33,'2. Annual Costs of Staff Posts'!$AC$13:$AC$311)</f>
        <v>0</v>
      </c>
      <c r="X33" s="344" t="str">
        <f t="shared" si="9"/>
        <v>£0</v>
      </c>
      <c r="Y33" s="344">
        <f t="shared" si="11"/>
        <v>0</v>
      </c>
      <c r="Z33" s="347"/>
      <c r="AA33" s="343">
        <f>SUMIF('2. Annual Costs of Staff Posts'!$D$13:$D$311,'11. Indirect Costs'!$C33,'2. Annual Costs of Staff Posts'!$AH$13:$AH$311)</f>
        <v>0</v>
      </c>
      <c r="AB33" s="344" t="str">
        <f t="shared" si="4"/>
        <v>£0</v>
      </c>
      <c r="AC33" s="344">
        <f t="shared" si="14"/>
        <v>0</v>
      </c>
      <c r="AD33" s="348">
        <f t="shared" si="1"/>
        <v>0</v>
      </c>
      <c r="AE33" s="346" t="str">
        <f t="shared" si="5"/>
        <v/>
      </c>
      <c r="AF33" s="349">
        <f t="shared" si="2"/>
        <v>0</v>
      </c>
      <c r="AG33" s="346">
        <f t="shared" si="6"/>
        <v>0</v>
      </c>
      <c r="AH33" s="109"/>
    </row>
    <row r="34" spans="2:34" s="99" customFormat="1" x14ac:dyDescent="0.25">
      <c r="B34" s="109"/>
      <c r="C34" s="151" t="s">
        <v>25</v>
      </c>
      <c r="D34" s="432" t="str">
        <f>IFERROR(VLOOKUP($C34,'START - AWARD DETAILS'!$C$21:$G$40,2,0),"")</f>
        <v/>
      </c>
      <c r="E34" s="431" t="str">
        <f>IFERROR(VLOOKUP($C34,'START - AWARD DETAILS'!$C$21:$G$40,3,0),"")</f>
        <v/>
      </c>
      <c r="F34" s="431" t="str">
        <f>IFERROR(VLOOKUP($C34,'START - AWARD DETAILS'!$C$21:$G$40,4,0),"")</f>
        <v/>
      </c>
      <c r="G34" s="431" t="str">
        <f>IFERROR(VLOOKUP($C34,'START - AWARD DETAILS'!$C$21:$G$40,5,0),"")</f>
        <v/>
      </c>
      <c r="H34" s="261" t="s">
        <v>25</v>
      </c>
      <c r="I34" s="342">
        <f t="shared" si="3"/>
        <v>1</v>
      </c>
      <c r="J34" s="347"/>
      <c r="K34" s="343">
        <f>SUMIF('2. Annual Costs of Staff Posts'!$D$13:$D$311,'11. Indirect Costs'!$C34,'2. Annual Costs of Staff Posts'!$N$13:$N$311)</f>
        <v>0</v>
      </c>
      <c r="L34" s="344" t="str">
        <f t="shared" si="15"/>
        <v>£0</v>
      </c>
      <c r="M34" s="344">
        <f t="shared" si="12"/>
        <v>0</v>
      </c>
      <c r="N34" s="347"/>
      <c r="O34" s="343">
        <f>SUMIF('2. Annual Costs of Staff Posts'!$D$13:$D$311,'11. Indirect Costs'!$C34,'2. Annual Costs of Staff Posts'!$S$13:$S$311)</f>
        <v>0</v>
      </c>
      <c r="P34" s="344" t="str">
        <f t="shared" si="10"/>
        <v>£0</v>
      </c>
      <c r="Q34" s="344">
        <f t="shared" si="13"/>
        <v>0</v>
      </c>
      <c r="R34" s="347"/>
      <c r="S34" s="343">
        <f>SUMIF('2. Annual Costs of Staff Posts'!$D$13:$D$311,'11. Indirect Costs'!$C34,'2. Annual Costs of Staff Posts'!$X$13:$X$311)</f>
        <v>0</v>
      </c>
      <c r="T34" s="344" t="str">
        <f t="shared" si="7"/>
        <v>£0</v>
      </c>
      <c r="U34" s="344">
        <f t="shared" si="8"/>
        <v>0</v>
      </c>
      <c r="V34" s="347"/>
      <c r="W34" s="343">
        <f>SUMIF('2. Annual Costs of Staff Posts'!$D$13:$D$311,'11. Indirect Costs'!$C34,'2. Annual Costs of Staff Posts'!$AC$13:$AC$311)</f>
        <v>0</v>
      </c>
      <c r="X34" s="344" t="str">
        <f t="shared" si="9"/>
        <v>£0</v>
      </c>
      <c r="Y34" s="344">
        <f t="shared" si="11"/>
        <v>0</v>
      </c>
      <c r="Z34" s="347"/>
      <c r="AA34" s="343">
        <f>SUMIF('2. Annual Costs of Staff Posts'!$D$13:$D$311,'11. Indirect Costs'!$C34,'2. Annual Costs of Staff Posts'!$AH$13:$AH$311)</f>
        <v>0</v>
      </c>
      <c r="AB34" s="344" t="str">
        <f t="shared" si="4"/>
        <v>£0</v>
      </c>
      <c r="AC34" s="344">
        <f t="shared" si="14"/>
        <v>0</v>
      </c>
      <c r="AD34" s="348">
        <f t="shared" si="1"/>
        <v>0</v>
      </c>
      <c r="AE34" s="346" t="str">
        <f t="shared" si="5"/>
        <v/>
      </c>
      <c r="AF34" s="349">
        <f t="shared" si="2"/>
        <v>0</v>
      </c>
      <c r="AG34" s="346">
        <f t="shared" si="6"/>
        <v>0</v>
      </c>
      <c r="AH34" s="109"/>
    </row>
    <row r="35" spans="2:34" s="99" customFormat="1" x14ac:dyDescent="0.25">
      <c r="B35" s="109"/>
      <c r="C35" s="151" t="s">
        <v>25</v>
      </c>
      <c r="D35" s="432" t="str">
        <f>IFERROR(VLOOKUP($C35,'START - AWARD DETAILS'!$C$21:$G$40,2,0),"")</f>
        <v/>
      </c>
      <c r="E35" s="431" t="str">
        <f>IFERROR(VLOOKUP($C35,'START - AWARD DETAILS'!$C$21:$G$40,3,0),"")</f>
        <v/>
      </c>
      <c r="F35" s="431" t="str">
        <f>IFERROR(VLOOKUP($C35,'START - AWARD DETAILS'!$C$21:$G$40,4,0),"")</f>
        <v/>
      </c>
      <c r="G35" s="431" t="str">
        <f>IFERROR(VLOOKUP($C35,'START - AWARD DETAILS'!$C$21:$G$40,5,0),"")</f>
        <v/>
      </c>
      <c r="H35" s="261" t="s">
        <v>25</v>
      </c>
      <c r="I35" s="342">
        <f t="shared" si="3"/>
        <v>1</v>
      </c>
      <c r="J35" s="347"/>
      <c r="K35" s="343">
        <f>SUMIF('2. Annual Costs of Staff Posts'!$D$13:$D$311,'11. Indirect Costs'!$C35,'2. Annual Costs of Staff Posts'!$N$13:$N$311)</f>
        <v>0</v>
      </c>
      <c r="L35" s="344" t="str">
        <f t="shared" si="15"/>
        <v>£0</v>
      </c>
      <c r="M35" s="344">
        <f t="shared" si="12"/>
        <v>0</v>
      </c>
      <c r="N35" s="347"/>
      <c r="O35" s="343">
        <f>SUMIF('2. Annual Costs of Staff Posts'!$D$13:$D$311,'11. Indirect Costs'!$C35,'2. Annual Costs of Staff Posts'!$S$13:$S$311)</f>
        <v>0</v>
      </c>
      <c r="P35" s="344" t="str">
        <f t="shared" si="10"/>
        <v>£0</v>
      </c>
      <c r="Q35" s="344">
        <f t="shared" si="13"/>
        <v>0</v>
      </c>
      <c r="R35" s="347"/>
      <c r="S35" s="343">
        <f>SUMIF('2. Annual Costs of Staff Posts'!$D$13:$D$311,'11. Indirect Costs'!$C35,'2. Annual Costs of Staff Posts'!$X$13:$X$311)</f>
        <v>0</v>
      </c>
      <c r="T35" s="344" t="str">
        <f t="shared" si="7"/>
        <v>£0</v>
      </c>
      <c r="U35" s="344">
        <f t="shared" si="8"/>
        <v>0</v>
      </c>
      <c r="V35" s="347"/>
      <c r="W35" s="343">
        <f>SUMIF('2. Annual Costs of Staff Posts'!$D$13:$D$311,'11. Indirect Costs'!$C35,'2. Annual Costs of Staff Posts'!$AC$13:$AC$311)</f>
        <v>0</v>
      </c>
      <c r="X35" s="344" t="str">
        <f t="shared" si="9"/>
        <v>£0</v>
      </c>
      <c r="Y35" s="344">
        <f t="shared" si="11"/>
        <v>0</v>
      </c>
      <c r="Z35" s="347"/>
      <c r="AA35" s="343">
        <f>SUMIF('2. Annual Costs of Staff Posts'!$D$13:$D$311,'11. Indirect Costs'!$C35,'2. Annual Costs of Staff Posts'!$AH$13:$AH$311)</f>
        <v>0</v>
      </c>
      <c r="AB35" s="344" t="str">
        <f t="shared" si="4"/>
        <v>£0</v>
      </c>
      <c r="AC35" s="344">
        <f t="shared" si="14"/>
        <v>0</v>
      </c>
      <c r="AD35" s="348">
        <f t="shared" si="1"/>
        <v>0</v>
      </c>
      <c r="AE35" s="346" t="str">
        <f t="shared" si="5"/>
        <v/>
      </c>
      <c r="AF35" s="349">
        <f t="shared" si="2"/>
        <v>0</v>
      </c>
      <c r="AG35" s="346">
        <f t="shared" si="6"/>
        <v>0</v>
      </c>
      <c r="AH35" s="109"/>
    </row>
    <row r="36" spans="2:34" s="99" customFormat="1" x14ac:dyDescent="0.25">
      <c r="B36" s="109"/>
      <c r="C36" s="151" t="s">
        <v>25</v>
      </c>
      <c r="D36" s="432" t="str">
        <f>IFERROR(VLOOKUP($C36,'START - AWARD DETAILS'!$C$21:$G$40,2,0),"")</f>
        <v/>
      </c>
      <c r="E36" s="431" t="str">
        <f>IFERROR(VLOOKUP($C36,'START - AWARD DETAILS'!$C$21:$G$40,3,0),"")</f>
        <v/>
      </c>
      <c r="F36" s="431" t="str">
        <f>IFERROR(VLOOKUP($C36,'START - AWARD DETAILS'!$C$21:$G$40,4,0),"")</f>
        <v/>
      </c>
      <c r="G36" s="431" t="str">
        <f>IFERROR(VLOOKUP($C36,'START - AWARD DETAILS'!$C$21:$G$40,5,0),"")</f>
        <v/>
      </c>
      <c r="H36" s="261" t="s">
        <v>25</v>
      </c>
      <c r="I36" s="342">
        <f t="shared" si="3"/>
        <v>1</v>
      </c>
      <c r="J36" s="347"/>
      <c r="K36" s="343">
        <f>SUMIF('2. Annual Costs of Staff Posts'!$D$13:$D$311,'11. Indirect Costs'!$C36,'2. Annual Costs of Staff Posts'!$N$13:$N$311)</f>
        <v>0</v>
      </c>
      <c r="L36" s="344" t="str">
        <f t="shared" si="15"/>
        <v>£0</v>
      </c>
      <c r="M36" s="344">
        <f t="shared" si="12"/>
        <v>0</v>
      </c>
      <c r="N36" s="347"/>
      <c r="O36" s="343">
        <f>SUMIF('2. Annual Costs of Staff Posts'!$D$13:$D$311,'11. Indirect Costs'!$C36,'2. Annual Costs of Staff Posts'!$S$13:$S$311)</f>
        <v>0</v>
      </c>
      <c r="P36" s="344" t="str">
        <f t="shared" si="10"/>
        <v>£0</v>
      </c>
      <c r="Q36" s="344">
        <f t="shared" si="13"/>
        <v>0</v>
      </c>
      <c r="R36" s="347"/>
      <c r="S36" s="343">
        <f>SUMIF('2. Annual Costs of Staff Posts'!$D$13:$D$311,'11. Indirect Costs'!$C36,'2. Annual Costs of Staff Posts'!$X$13:$X$311)</f>
        <v>0</v>
      </c>
      <c r="T36" s="344" t="str">
        <f t="shared" si="7"/>
        <v>£0</v>
      </c>
      <c r="U36" s="344">
        <f t="shared" si="8"/>
        <v>0</v>
      </c>
      <c r="V36" s="347"/>
      <c r="W36" s="343">
        <f>SUMIF('2. Annual Costs of Staff Posts'!$D$13:$D$311,'11. Indirect Costs'!$C36,'2. Annual Costs of Staff Posts'!$AC$13:$AC$311)</f>
        <v>0</v>
      </c>
      <c r="X36" s="344" t="str">
        <f t="shared" si="9"/>
        <v>£0</v>
      </c>
      <c r="Y36" s="344">
        <f t="shared" si="11"/>
        <v>0</v>
      </c>
      <c r="Z36" s="347"/>
      <c r="AA36" s="343">
        <f>SUMIF('2. Annual Costs of Staff Posts'!$D$13:$D$311,'11. Indirect Costs'!$C36,'2. Annual Costs of Staff Posts'!$AH$13:$AH$311)</f>
        <v>0</v>
      </c>
      <c r="AB36" s="344" t="str">
        <f t="shared" si="4"/>
        <v>£0</v>
      </c>
      <c r="AC36" s="344">
        <f t="shared" si="14"/>
        <v>0</v>
      </c>
      <c r="AD36" s="348">
        <f t="shared" si="1"/>
        <v>0</v>
      </c>
      <c r="AE36" s="346" t="str">
        <f t="shared" si="5"/>
        <v/>
      </c>
      <c r="AF36" s="349">
        <f t="shared" si="2"/>
        <v>0</v>
      </c>
      <c r="AG36" s="346">
        <f t="shared" si="6"/>
        <v>0</v>
      </c>
      <c r="AH36" s="109"/>
    </row>
    <row r="37" spans="2:34" s="99" customFormat="1" x14ac:dyDescent="0.25">
      <c r="B37" s="109"/>
      <c r="C37" s="151" t="s">
        <v>25</v>
      </c>
      <c r="D37" s="432" t="str">
        <f>IFERROR(VLOOKUP($C37,'START - AWARD DETAILS'!$C$21:$G$40,2,0),"")</f>
        <v/>
      </c>
      <c r="E37" s="431" t="str">
        <f>IFERROR(VLOOKUP($C37,'START - AWARD DETAILS'!$C$21:$G$40,3,0),"")</f>
        <v/>
      </c>
      <c r="F37" s="431" t="str">
        <f>IFERROR(VLOOKUP($C37,'START - AWARD DETAILS'!$C$21:$G$40,4,0),"")</f>
        <v/>
      </c>
      <c r="G37" s="431" t="str">
        <f>IFERROR(VLOOKUP($C37,'START - AWARD DETAILS'!$C$21:$G$40,5,0),"")</f>
        <v/>
      </c>
      <c r="H37" s="261" t="s">
        <v>25</v>
      </c>
      <c r="I37" s="342">
        <f t="shared" si="3"/>
        <v>1</v>
      </c>
      <c r="J37" s="347"/>
      <c r="K37" s="343">
        <f>SUMIF('2. Annual Costs of Staff Posts'!$D$13:$D$311,'11. Indirect Costs'!$C37,'2. Annual Costs of Staff Posts'!$N$13:$N$311)</f>
        <v>0</v>
      </c>
      <c r="L37" s="344" t="str">
        <f t="shared" si="15"/>
        <v>£0</v>
      </c>
      <c r="M37" s="344">
        <f t="shared" si="12"/>
        <v>0</v>
      </c>
      <c r="N37" s="347"/>
      <c r="O37" s="343">
        <f>SUMIF('2. Annual Costs of Staff Posts'!$D$13:$D$311,'11. Indirect Costs'!$C37,'2. Annual Costs of Staff Posts'!$S$13:$S$311)</f>
        <v>0</v>
      </c>
      <c r="P37" s="344" t="str">
        <f t="shared" si="10"/>
        <v>£0</v>
      </c>
      <c r="Q37" s="344">
        <f t="shared" si="13"/>
        <v>0</v>
      </c>
      <c r="R37" s="347"/>
      <c r="S37" s="343">
        <f>SUMIF('2. Annual Costs of Staff Posts'!$D$13:$D$311,'11. Indirect Costs'!$C37,'2. Annual Costs of Staff Posts'!$X$13:$X$311)</f>
        <v>0</v>
      </c>
      <c r="T37" s="344" t="str">
        <f t="shared" si="7"/>
        <v>£0</v>
      </c>
      <c r="U37" s="344">
        <f t="shared" si="8"/>
        <v>0</v>
      </c>
      <c r="V37" s="347"/>
      <c r="W37" s="343">
        <f>SUMIF('2. Annual Costs of Staff Posts'!$D$13:$D$311,'11. Indirect Costs'!$C37,'2. Annual Costs of Staff Posts'!$AC$13:$AC$311)</f>
        <v>0</v>
      </c>
      <c r="X37" s="344" t="str">
        <f t="shared" si="9"/>
        <v>£0</v>
      </c>
      <c r="Y37" s="344">
        <f t="shared" si="11"/>
        <v>0</v>
      </c>
      <c r="Z37" s="347"/>
      <c r="AA37" s="343">
        <f>SUMIF('2. Annual Costs of Staff Posts'!$D$13:$D$311,'11. Indirect Costs'!$C37,'2. Annual Costs of Staff Posts'!$AH$13:$AH$311)</f>
        <v>0</v>
      </c>
      <c r="AB37" s="344" t="str">
        <f t="shared" si="4"/>
        <v>£0</v>
      </c>
      <c r="AC37" s="344">
        <f t="shared" si="14"/>
        <v>0</v>
      </c>
      <c r="AD37" s="348">
        <f t="shared" si="1"/>
        <v>0</v>
      </c>
      <c r="AE37" s="346" t="str">
        <f t="shared" si="5"/>
        <v/>
      </c>
      <c r="AF37" s="349">
        <f t="shared" si="2"/>
        <v>0</v>
      </c>
      <c r="AG37" s="346">
        <f t="shared" si="6"/>
        <v>0</v>
      </c>
      <c r="AH37" s="109"/>
    </row>
    <row r="38" spans="2:34" s="107" customFormat="1" outlineLevel="1" x14ac:dyDescent="0.25">
      <c r="B38" s="64"/>
      <c r="C38" s="151" t="s">
        <v>25</v>
      </c>
      <c r="D38" s="432" t="str">
        <f>IFERROR(VLOOKUP($C38,'START - AWARD DETAILS'!$C$21:$G$40,2,0),"")</f>
        <v/>
      </c>
      <c r="E38" s="431" t="str">
        <f>IFERROR(VLOOKUP($C38,'START - AWARD DETAILS'!$C$21:$G$40,3,0),"")</f>
        <v/>
      </c>
      <c r="F38" s="431" t="str">
        <f>IFERROR(VLOOKUP($C38,'START - AWARD DETAILS'!$C$21:$G$40,4,0),"")</f>
        <v/>
      </c>
      <c r="G38" s="431" t="str">
        <f>IFERROR(VLOOKUP($C38,'START - AWARD DETAILS'!$C$21:$G$40,5,0),"")</f>
        <v/>
      </c>
      <c r="H38" s="261" t="s">
        <v>25</v>
      </c>
      <c r="I38" s="612">
        <f>IF(D38="HEI",'START - AWARD DETAILS'!$G$12,'START - AWARD DETAILS'!$G$13)</f>
        <v>1</v>
      </c>
      <c r="J38" s="347"/>
      <c r="K38" s="343">
        <f>SUMIF('2. Annual Costs of Staff Posts'!$D$13:$D$311,'11. Indirect Costs'!$C38,'2. Annual Costs of Staff Posts'!$N$13:$N$311)</f>
        <v>0</v>
      </c>
      <c r="L38" s="613" t="str">
        <f t="shared" ref="L38:L62" si="16">IFERROR(J38/K38,"£0")</f>
        <v>£0</v>
      </c>
      <c r="M38" s="344">
        <f t="shared" si="12"/>
        <v>0</v>
      </c>
      <c r="N38" s="347"/>
      <c r="O38" s="343">
        <f>SUMIF('2. Annual Costs of Staff Posts'!$D$13:$D$311,'11. Indirect Costs'!$C38,'2. Annual Costs of Staff Posts'!$S$13:$S$311)</f>
        <v>0</v>
      </c>
      <c r="P38" s="613" t="str">
        <f t="shared" ref="P38:P62" si="17">IFERROR(N38/O38,"£0")</f>
        <v>£0</v>
      </c>
      <c r="Q38" s="344">
        <f t="shared" si="13"/>
        <v>0</v>
      </c>
      <c r="R38" s="347"/>
      <c r="S38" s="343">
        <f>SUMIF('2. Annual Costs of Staff Posts'!$D$13:$D$311,'11. Indirect Costs'!$C38,'2. Annual Costs of Staff Posts'!$X$13:$X$311)</f>
        <v>0</v>
      </c>
      <c r="T38" s="613" t="str">
        <f t="shared" ref="T38:T62" si="18">IFERROR(R38/S38,"£0")</f>
        <v>£0</v>
      </c>
      <c r="U38" s="344">
        <f t="shared" si="8"/>
        <v>0</v>
      </c>
      <c r="V38" s="347"/>
      <c r="W38" s="343">
        <f>SUMIF('2. Annual Costs of Staff Posts'!$D$13:$D$311,'11. Indirect Costs'!$C38,'2. Annual Costs of Staff Posts'!$AC$13:$AC$311)</f>
        <v>0</v>
      </c>
      <c r="X38" s="613" t="str">
        <f t="shared" ref="X38:X62" si="19">IFERROR(V38/W38,"£0")</f>
        <v>£0</v>
      </c>
      <c r="Y38" s="344">
        <f t="shared" si="11"/>
        <v>0</v>
      </c>
      <c r="Z38" s="347"/>
      <c r="AA38" s="343">
        <f>SUMIF('2. Annual Costs of Staff Posts'!$D$13:$D$311,'11. Indirect Costs'!$C38,'2. Annual Costs of Staff Posts'!$AH$13:$AH$311)</f>
        <v>0</v>
      </c>
      <c r="AB38" s="613" t="str">
        <f t="shared" ref="AB38:AB62" si="20">IFERROR(Z38/AA38,"£0")</f>
        <v>£0</v>
      </c>
      <c r="AC38" s="344">
        <f t="shared" si="14"/>
        <v>0</v>
      </c>
      <c r="AD38" s="348">
        <f t="shared" si="1"/>
        <v>0</v>
      </c>
      <c r="AE38" s="346" t="str">
        <f t="shared" si="5"/>
        <v/>
      </c>
      <c r="AF38" s="349">
        <f t="shared" si="2"/>
        <v>0</v>
      </c>
      <c r="AG38" s="346">
        <f t="shared" si="6"/>
        <v>0</v>
      </c>
      <c r="AH38" s="64"/>
    </row>
    <row r="39" spans="2:34" s="107" customFormat="1" outlineLevel="1" x14ac:dyDescent="0.25">
      <c r="B39" s="64"/>
      <c r="C39" s="151" t="s">
        <v>25</v>
      </c>
      <c r="D39" s="432" t="str">
        <f>IFERROR(VLOOKUP($C39,'START - AWARD DETAILS'!$C$21:$G$40,2,0),"")</f>
        <v/>
      </c>
      <c r="E39" s="431" t="str">
        <f>IFERROR(VLOOKUP($C39,'START - AWARD DETAILS'!$C$21:$G$40,3,0),"")</f>
        <v/>
      </c>
      <c r="F39" s="431" t="str">
        <f>IFERROR(VLOOKUP($C39,'START - AWARD DETAILS'!$C$21:$G$40,4,0),"")</f>
        <v/>
      </c>
      <c r="G39" s="431" t="str">
        <f>IFERROR(VLOOKUP($C39,'START - AWARD DETAILS'!$C$21:$G$40,5,0),"")</f>
        <v/>
      </c>
      <c r="H39" s="261" t="s">
        <v>25</v>
      </c>
      <c r="I39" s="612">
        <f>IF(D39="HEI",'START - AWARD DETAILS'!$G$12,'START - AWARD DETAILS'!$G$13)</f>
        <v>1</v>
      </c>
      <c r="J39" s="347"/>
      <c r="K39" s="343">
        <f>SUMIF('2. Annual Costs of Staff Posts'!$D$13:$D$311,'11. Indirect Costs'!$C39,'2. Annual Costs of Staff Posts'!$N$13:$N$311)</f>
        <v>0</v>
      </c>
      <c r="L39" s="613" t="str">
        <f t="shared" si="16"/>
        <v>£0</v>
      </c>
      <c r="M39" s="344">
        <f t="shared" si="12"/>
        <v>0</v>
      </c>
      <c r="N39" s="347"/>
      <c r="O39" s="343">
        <f>SUMIF('2. Annual Costs of Staff Posts'!$D$13:$D$311,'11. Indirect Costs'!$C39,'2. Annual Costs of Staff Posts'!$S$13:$S$311)</f>
        <v>0</v>
      </c>
      <c r="P39" s="613" t="str">
        <f t="shared" si="17"/>
        <v>£0</v>
      </c>
      <c r="Q39" s="344">
        <f t="shared" si="13"/>
        <v>0</v>
      </c>
      <c r="R39" s="347"/>
      <c r="S39" s="343">
        <f>SUMIF('2. Annual Costs of Staff Posts'!$D$13:$D$311,'11. Indirect Costs'!$C39,'2. Annual Costs of Staff Posts'!$X$13:$X$311)</f>
        <v>0</v>
      </c>
      <c r="T39" s="613" t="str">
        <f t="shared" si="18"/>
        <v>£0</v>
      </c>
      <c r="U39" s="344">
        <f t="shared" si="8"/>
        <v>0</v>
      </c>
      <c r="V39" s="347"/>
      <c r="W39" s="343">
        <f>SUMIF('2. Annual Costs of Staff Posts'!$D$13:$D$311,'11. Indirect Costs'!$C39,'2. Annual Costs of Staff Posts'!$AC$13:$AC$311)</f>
        <v>0</v>
      </c>
      <c r="X39" s="613" t="str">
        <f t="shared" si="19"/>
        <v>£0</v>
      </c>
      <c r="Y39" s="344">
        <f t="shared" si="11"/>
        <v>0</v>
      </c>
      <c r="Z39" s="347"/>
      <c r="AA39" s="343">
        <f>SUMIF('2. Annual Costs of Staff Posts'!$D$13:$D$311,'11. Indirect Costs'!$C39,'2. Annual Costs of Staff Posts'!$AH$13:$AH$311)</f>
        <v>0</v>
      </c>
      <c r="AB39" s="613" t="str">
        <f t="shared" si="20"/>
        <v>£0</v>
      </c>
      <c r="AC39" s="344">
        <f t="shared" si="14"/>
        <v>0</v>
      </c>
      <c r="AD39" s="348">
        <f t="shared" si="1"/>
        <v>0</v>
      </c>
      <c r="AE39" s="346" t="str">
        <f t="shared" si="5"/>
        <v/>
      </c>
      <c r="AF39" s="349">
        <f t="shared" si="2"/>
        <v>0</v>
      </c>
      <c r="AG39" s="346">
        <f t="shared" si="6"/>
        <v>0</v>
      </c>
      <c r="AH39" s="64"/>
    </row>
    <row r="40" spans="2:34" s="107" customFormat="1" outlineLevel="1" x14ac:dyDescent="0.25">
      <c r="B40" s="64"/>
      <c r="C40" s="151" t="s">
        <v>25</v>
      </c>
      <c r="D40" s="432" t="str">
        <f>IFERROR(VLOOKUP($C40,'START - AWARD DETAILS'!$C$21:$G$40,2,0),"")</f>
        <v/>
      </c>
      <c r="E40" s="431" t="str">
        <f>IFERROR(VLOOKUP($C40,'START - AWARD DETAILS'!$C$21:$G$40,3,0),"")</f>
        <v/>
      </c>
      <c r="F40" s="431" t="str">
        <f>IFERROR(VLOOKUP($C40,'START - AWARD DETAILS'!$C$21:$G$40,4,0),"")</f>
        <v/>
      </c>
      <c r="G40" s="431" t="str">
        <f>IFERROR(VLOOKUP($C40,'START - AWARD DETAILS'!$C$21:$G$40,5,0),"")</f>
        <v/>
      </c>
      <c r="H40" s="261" t="s">
        <v>25</v>
      </c>
      <c r="I40" s="612">
        <f>IF(D40="HEI",'START - AWARD DETAILS'!$G$12,'START - AWARD DETAILS'!$G$13)</f>
        <v>1</v>
      </c>
      <c r="J40" s="347"/>
      <c r="K40" s="343">
        <f>SUMIF('2. Annual Costs of Staff Posts'!$D$13:$D$311,'11. Indirect Costs'!$C40,'2. Annual Costs of Staff Posts'!$N$13:$N$311)</f>
        <v>0</v>
      </c>
      <c r="L40" s="613" t="str">
        <f t="shared" si="16"/>
        <v>£0</v>
      </c>
      <c r="M40" s="344">
        <f t="shared" si="12"/>
        <v>0</v>
      </c>
      <c r="N40" s="347"/>
      <c r="O40" s="343">
        <f>SUMIF('2. Annual Costs of Staff Posts'!$D$13:$D$311,'11. Indirect Costs'!$C40,'2. Annual Costs of Staff Posts'!$S$13:$S$311)</f>
        <v>0</v>
      </c>
      <c r="P40" s="613" t="str">
        <f t="shared" si="17"/>
        <v>£0</v>
      </c>
      <c r="Q40" s="344">
        <f t="shared" si="13"/>
        <v>0</v>
      </c>
      <c r="R40" s="347"/>
      <c r="S40" s="343">
        <f>SUMIF('2. Annual Costs of Staff Posts'!$D$13:$D$311,'11. Indirect Costs'!$C40,'2. Annual Costs of Staff Posts'!$X$13:$X$311)</f>
        <v>0</v>
      </c>
      <c r="T40" s="613" t="str">
        <f t="shared" si="18"/>
        <v>£0</v>
      </c>
      <c r="U40" s="344">
        <f t="shared" si="8"/>
        <v>0</v>
      </c>
      <c r="V40" s="347"/>
      <c r="W40" s="343">
        <f>SUMIF('2. Annual Costs of Staff Posts'!$D$13:$D$311,'11. Indirect Costs'!$C40,'2. Annual Costs of Staff Posts'!$AC$13:$AC$311)</f>
        <v>0</v>
      </c>
      <c r="X40" s="613" t="str">
        <f t="shared" si="19"/>
        <v>£0</v>
      </c>
      <c r="Y40" s="344">
        <f t="shared" si="11"/>
        <v>0</v>
      </c>
      <c r="Z40" s="347"/>
      <c r="AA40" s="343">
        <f>SUMIF('2. Annual Costs of Staff Posts'!$D$13:$D$311,'11. Indirect Costs'!$C40,'2. Annual Costs of Staff Posts'!$AH$13:$AH$311)</f>
        <v>0</v>
      </c>
      <c r="AB40" s="613" t="str">
        <f t="shared" si="20"/>
        <v>£0</v>
      </c>
      <c r="AC40" s="344">
        <f t="shared" si="14"/>
        <v>0</v>
      </c>
      <c r="AD40" s="348">
        <f t="shared" si="1"/>
        <v>0</v>
      </c>
      <c r="AE40" s="346" t="str">
        <f t="shared" si="5"/>
        <v/>
      </c>
      <c r="AF40" s="349">
        <f t="shared" si="2"/>
        <v>0</v>
      </c>
      <c r="AG40" s="346">
        <f t="shared" si="6"/>
        <v>0</v>
      </c>
      <c r="AH40" s="64"/>
    </row>
    <row r="41" spans="2:34" s="107" customFormat="1" outlineLevel="1" x14ac:dyDescent="0.25">
      <c r="B41" s="64"/>
      <c r="C41" s="151" t="s">
        <v>25</v>
      </c>
      <c r="D41" s="432" t="str">
        <f>IFERROR(VLOOKUP($C41,'START - AWARD DETAILS'!$C$21:$G$40,2,0),"")</f>
        <v/>
      </c>
      <c r="E41" s="431" t="str">
        <f>IFERROR(VLOOKUP($C41,'START - AWARD DETAILS'!$C$21:$G$40,3,0),"")</f>
        <v/>
      </c>
      <c r="F41" s="431" t="str">
        <f>IFERROR(VLOOKUP($C41,'START - AWARD DETAILS'!$C$21:$G$40,4,0),"")</f>
        <v/>
      </c>
      <c r="G41" s="431" t="str">
        <f>IFERROR(VLOOKUP($C41,'START - AWARD DETAILS'!$C$21:$G$40,5,0),"")</f>
        <v/>
      </c>
      <c r="H41" s="261" t="s">
        <v>25</v>
      </c>
      <c r="I41" s="612">
        <f>IF(D41="HEI",'START - AWARD DETAILS'!$G$12,'START - AWARD DETAILS'!$G$13)</f>
        <v>1</v>
      </c>
      <c r="J41" s="347"/>
      <c r="K41" s="343">
        <f>SUMIF('2. Annual Costs of Staff Posts'!$D$13:$D$311,'11. Indirect Costs'!$C41,'2. Annual Costs of Staff Posts'!$N$13:$N$311)</f>
        <v>0</v>
      </c>
      <c r="L41" s="613" t="str">
        <f t="shared" si="16"/>
        <v>£0</v>
      </c>
      <c r="M41" s="344">
        <f t="shared" si="12"/>
        <v>0</v>
      </c>
      <c r="N41" s="347"/>
      <c r="O41" s="343">
        <f>SUMIF('2. Annual Costs of Staff Posts'!$D$13:$D$311,'11. Indirect Costs'!$C41,'2. Annual Costs of Staff Posts'!$S$13:$S$311)</f>
        <v>0</v>
      </c>
      <c r="P41" s="613" t="str">
        <f t="shared" si="17"/>
        <v>£0</v>
      </c>
      <c r="Q41" s="344">
        <f t="shared" si="13"/>
        <v>0</v>
      </c>
      <c r="R41" s="347"/>
      <c r="S41" s="343">
        <f>SUMIF('2. Annual Costs of Staff Posts'!$D$13:$D$311,'11. Indirect Costs'!$C41,'2. Annual Costs of Staff Posts'!$X$13:$X$311)</f>
        <v>0</v>
      </c>
      <c r="T41" s="613" t="str">
        <f t="shared" si="18"/>
        <v>£0</v>
      </c>
      <c r="U41" s="344">
        <f t="shared" si="8"/>
        <v>0</v>
      </c>
      <c r="V41" s="347"/>
      <c r="W41" s="343">
        <f>SUMIF('2. Annual Costs of Staff Posts'!$D$13:$D$311,'11. Indirect Costs'!$C41,'2. Annual Costs of Staff Posts'!$AC$13:$AC$311)</f>
        <v>0</v>
      </c>
      <c r="X41" s="613" t="str">
        <f t="shared" si="19"/>
        <v>£0</v>
      </c>
      <c r="Y41" s="344">
        <f t="shared" si="11"/>
        <v>0</v>
      </c>
      <c r="Z41" s="347"/>
      <c r="AA41" s="343">
        <f>SUMIF('2. Annual Costs of Staff Posts'!$D$13:$D$311,'11. Indirect Costs'!$C41,'2. Annual Costs of Staff Posts'!$AH$13:$AH$311)</f>
        <v>0</v>
      </c>
      <c r="AB41" s="613" t="str">
        <f t="shared" si="20"/>
        <v>£0</v>
      </c>
      <c r="AC41" s="344">
        <f t="shared" si="14"/>
        <v>0</v>
      </c>
      <c r="AD41" s="348">
        <f t="shared" si="1"/>
        <v>0</v>
      </c>
      <c r="AE41" s="346" t="str">
        <f t="shared" si="5"/>
        <v/>
      </c>
      <c r="AF41" s="349">
        <f t="shared" si="2"/>
        <v>0</v>
      </c>
      <c r="AG41" s="346">
        <f t="shared" si="6"/>
        <v>0</v>
      </c>
      <c r="AH41" s="64"/>
    </row>
    <row r="42" spans="2:34" s="107" customFormat="1" outlineLevel="1" x14ac:dyDescent="0.25">
      <c r="B42" s="64"/>
      <c r="C42" s="151" t="s">
        <v>25</v>
      </c>
      <c r="D42" s="432" t="str">
        <f>IFERROR(VLOOKUP($C42,'START - AWARD DETAILS'!$C$21:$G$40,2,0),"")</f>
        <v/>
      </c>
      <c r="E42" s="431" t="str">
        <f>IFERROR(VLOOKUP($C42,'START - AWARD DETAILS'!$C$21:$G$40,3,0),"")</f>
        <v/>
      </c>
      <c r="F42" s="431" t="str">
        <f>IFERROR(VLOOKUP($C42,'START - AWARD DETAILS'!$C$21:$G$40,4,0),"")</f>
        <v/>
      </c>
      <c r="G42" s="431" t="str">
        <f>IFERROR(VLOOKUP($C42,'START - AWARD DETAILS'!$C$21:$G$40,5,0),"")</f>
        <v/>
      </c>
      <c r="H42" s="261" t="s">
        <v>25</v>
      </c>
      <c r="I42" s="612">
        <f>IF(D42="HEI",'START - AWARD DETAILS'!$G$12,'START - AWARD DETAILS'!$G$13)</f>
        <v>1</v>
      </c>
      <c r="J42" s="347"/>
      <c r="K42" s="343">
        <f>SUMIF('2. Annual Costs of Staff Posts'!$D$13:$D$311,'11. Indirect Costs'!$C42,'2. Annual Costs of Staff Posts'!$N$13:$N$311)</f>
        <v>0</v>
      </c>
      <c r="L42" s="613" t="str">
        <f t="shared" si="16"/>
        <v>£0</v>
      </c>
      <c r="M42" s="344">
        <f t="shared" si="12"/>
        <v>0</v>
      </c>
      <c r="N42" s="347"/>
      <c r="O42" s="343">
        <f>SUMIF('2. Annual Costs of Staff Posts'!$D$13:$D$311,'11. Indirect Costs'!$C42,'2. Annual Costs of Staff Posts'!$S$13:$S$311)</f>
        <v>0</v>
      </c>
      <c r="P42" s="613" t="str">
        <f t="shared" si="17"/>
        <v>£0</v>
      </c>
      <c r="Q42" s="344">
        <f t="shared" si="13"/>
        <v>0</v>
      </c>
      <c r="R42" s="347"/>
      <c r="S42" s="343">
        <f>SUMIF('2. Annual Costs of Staff Posts'!$D$13:$D$311,'11. Indirect Costs'!$C42,'2. Annual Costs of Staff Posts'!$X$13:$X$311)</f>
        <v>0</v>
      </c>
      <c r="T42" s="613" t="str">
        <f t="shared" si="18"/>
        <v>£0</v>
      </c>
      <c r="U42" s="344">
        <f t="shared" si="8"/>
        <v>0</v>
      </c>
      <c r="V42" s="347"/>
      <c r="W42" s="343">
        <f>SUMIF('2. Annual Costs of Staff Posts'!$D$13:$D$311,'11. Indirect Costs'!$C42,'2. Annual Costs of Staff Posts'!$AC$13:$AC$311)</f>
        <v>0</v>
      </c>
      <c r="X42" s="613" t="str">
        <f t="shared" si="19"/>
        <v>£0</v>
      </c>
      <c r="Y42" s="344">
        <f t="shared" si="11"/>
        <v>0</v>
      </c>
      <c r="Z42" s="347"/>
      <c r="AA42" s="343">
        <f>SUMIF('2. Annual Costs of Staff Posts'!$D$13:$D$311,'11. Indirect Costs'!$C42,'2. Annual Costs of Staff Posts'!$AH$13:$AH$311)</f>
        <v>0</v>
      </c>
      <c r="AB42" s="613" t="str">
        <f t="shared" si="20"/>
        <v>£0</v>
      </c>
      <c r="AC42" s="344">
        <f t="shared" si="14"/>
        <v>0</v>
      </c>
      <c r="AD42" s="348">
        <f t="shared" si="1"/>
        <v>0</v>
      </c>
      <c r="AE42" s="346" t="str">
        <f t="shared" si="5"/>
        <v/>
      </c>
      <c r="AF42" s="349">
        <f t="shared" si="2"/>
        <v>0</v>
      </c>
      <c r="AG42" s="346">
        <f t="shared" si="6"/>
        <v>0</v>
      </c>
      <c r="AH42" s="64"/>
    </row>
    <row r="43" spans="2:34" s="107" customFormat="1" outlineLevel="1" x14ac:dyDescent="0.25">
      <c r="B43" s="64"/>
      <c r="C43" s="151" t="s">
        <v>25</v>
      </c>
      <c r="D43" s="432" t="str">
        <f>IFERROR(VLOOKUP($C43,'START - AWARD DETAILS'!$C$21:$G$40,2,0),"")</f>
        <v/>
      </c>
      <c r="E43" s="431" t="str">
        <f>IFERROR(VLOOKUP($C43,'START - AWARD DETAILS'!$C$21:$G$40,3,0),"")</f>
        <v/>
      </c>
      <c r="F43" s="431" t="str">
        <f>IFERROR(VLOOKUP($C43,'START - AWARD DETAILS'!$C$21:$G$40,4,0),"")</f>
        <v/>
      </c>
      <c r="G43" s="431" t="str">
        <f>IFERROR(VLOOKUP($C43,'START - AWARD DETAILS'!$C$21:$G$40,5,0),"")</f>
        <v/>
      </c>
      <c r="H43" s="261" t="s">
        <v>25</v>
      </c>
      <c r="I43" s="612">
        <f>IF(D43="HEI",'START - AWARD DETAILS'!$G$12,'START - AWARD DETAILS'!$G$13)</f>
        <v>1</v>
      </c>
      <c r="J43" s="347"/>
      <c r="K43" s="343">
        <f>SUMIF('2. Annual Costs of Staff Posts'!$D$13:$D$311,'11. Indirect Costs'!$C43,'2. Annual Costs of Staff Posts'!$N$13:$N$311)</f>
        <v>0</v>
      </c>
      <c r="L43" s="613" t="str">
        <f t="shared" si="16"/>
        <v>£0</v>
      </c>
      <c r="M43" s="344">
        <f t="shared" si="12"/>
        <v>0</v>
      </c>
      <c r="N43" s="347"/>
      <c r="O43" s="343">
        <f>SUMIF('2. Annual Costs of Staff Posts'!$D$13:$D$311,'11. Indirect Costs'!$C43,'2. Annual Costs of Staff Posts'!$S$13:$S$311)</f>
        <v>0</v>
      </c>
      <c r="P43" s="613" t="str">
        <f t="shared" si="17"/>
        <v>£0</v>
      </c>
      <c r="Q43" s="344">
        <f t="shared" si="13"/>
        <v>0</v>
      </c>
      <c r="R43" s="347"/>
      <c r="S43" s="343">
        <f>SUMIF('2. Annual Costs of Staff Posts'!$D$13:$D$311,'11. Indirect Costs'!$C43,'2. Annual Costs of Staff Posts'!$X$13:$X$311)</f>
        <v>0</v>
      </c>
      <c r="T43" s="613" t="str">
        <f t="shared" si="18"/>
        <v>£0</v>
      </c>
      <c r="U43" s="344">
        <f t="shared" si="8"/>
        <v>0</v>
      </c>
      <c r="V43" s="347"/>
      <c r="W43" s="343">
        <f>SUMIF('2. Annual Costs of Staff Posts'!$D$13:$D$311,'11. Indirect Costs'!$C43,'2. Annual Costs of Staff Posts'!$AC$13:$AC$311)</f>
        <v>0</v>
      </c>
      <c r="X43" s="613" t="str">
        <f t="shared" si="19"/>
        <v>£0</v>
      </c>
      <c r="Y43" s="344">
        <f t="shared" si="11"/>
        <v>0</v>
      </c>
      <c r="Z43" s="347"/>
      <c r="AA43" s="343">
        <f>SUMIF('2. Annual Costs of Staff Posts'!$D$13:$D$311,'11. Indirect Costs'!$C43,'2. Annual Costs of Staff Posts'!$AH$13:$AH$311)</f>
        <v>0</v>
      </c>
      <c r="AB43" s="613" t="str">
        <f t="shared" si="20"/>
        <v>£0</v>
      </c>
      <c r="AC43" s="344">
        <f t="shared" si="14"/>
        <v>0</v>
      </c>
      <c r="AD43" s="348">
        <f t="shared" si="1"/>
        <v>0</v>
      </c>
      <c r="AE43" s="346" t="str">
        <f t="shared" si="5"/>
        <v/>
      </c>
      <c r="AF43" s="349">
        <f t="shared" si="2"/>
        <v>0</v>
      </c>
      <c r="AG43" s="346">
        <f t="shared" si="6"/>
        <v>0</v>
      </c>
      <c r="AH43" s="64"/>
    </row>
    <row r="44" spans="2:34" s="107" customFormat="1" ht="15" customHeight="1" outlineLevel="1" x14ac:dyDescent="0.25">
      <c r="B44" s="64"/>
      <c r="C44" s="151" t="s">
        <v>25</v>
      </c>
      <c r="D44" s="432" t="str">
        <f>IFERROR(VLOOKUP($C44,'START - AWARD DETAILS'!$C$21:$G$40,2,0),"")</f>
        <v/>
      </c>
      <c r="E44" s="431" t="str">
        <f>IFERROR(VLOOKUP($C44,'START - AWARD DETAILS'!$C$21:$G$40,3,0),"")</f>
        <v/>
      </c>
      <c r="F44" s="431" t="str">
        <f>IFERROR(VLOOKUP($C44,'START - AWARD DETAILS'!$C$21:$G$40,4,0),"")</f>
        <v/>
      </c>
      <c r="G44" s="431" t="str">
        <f>IFERROR(VLOOKUP($C44,'START - AWARD DETAILS'!$C$21:$G$40,5,0),"")</f>
        <v/>
      </c>
      <c r="H44" s="261" t="s">
        <v>25</v>
      </c>
      <c r="I44" s="612">
        <f>IF(D44="HEI",'START - AWARD DETAILS'!$G$12,'START - AWARD DETAILS'!$G$13)</f>
        <v>1</v>
      </c>
      <c r="J44" s="347"/>
      <c r="K44" s="343">
        <f>SUMIF('2. Annual Costs of Staff Posts'!$D$13:$D$311,'11. Indirect Costs'!$C44,'2. Annual Costs of Staff Posts'!$N$13:$N$311)</f>
        <v>0</v>
      </c>
      <c r="L44" s="613" t="str">
        <f t="shared" si="16"/>
        <v>£0</v>
      </c>
      <c r="M44" s="344">
        <f t="shared" si="12"/>
        <v>0</v>
      </c>
      <c r="N44" s="347"/>
      <c r="O44" s="343">
        <f>SUMIF('2. Annual Costs of Staff Posts'!$D$13:$D$311,'11. Indirect Costs'!$C44,'2. Annual Costs of Staff Posts'!$S$13:$S$311)</f>
        <v>0</v>
      </c>
      <c r="P44" s="613" t="str">
        <f t="shared" si="17"/>
        <v>£0</v>
      </c>
      <c r="Q44" s="344">
        <f t="shared" si="13"/>
        <v>0</v>
      </c>
      <c r="R44" s="347"/>
      <c r="S44" s="343">
        <f>SUMIF('2. Annual Costs of Staff Posts'!$D$13:$D$311,'11. Indirect Costs'!$C44,'2. Annual Costs of Staff Posts'!$X$13:$X$311)</f>
        <v>0</v>
      </c>
      <c r="T44" s="613" t="str">
        <f t="shared" si="18"/>
        <v>£0</v>
      </c>
      <c r="U44" s="344">
        <f t="shared" si="8"/>
        <v>0</v>
      </c>
      <c r="V44" s="347"/>
      <c r="W44" s="343">
        <f>SUMIF('2. Annual Costs of Staff Posts'!$D$13:$D$311,'11. Indirect Costs'!$C44,'2. Annual Costs of Staff Posts'!$AC$13:$AC$311)</f>
        <v>0</v>
      </c>
      <c r="X44" s="613" t="str">
        <f t="shared" si="19"/>
        <v>£0</v>
      </c>
      <c r="Y44" s="344">
        <f t="shared" si="11"/>
        <v>0</v>
      </c>
      <c r="Z44" s="347"/>
      <c r="AA44" s="343">
        <f>SUMIF('2. Annual Costs of Staff Posts'!$D$13:$D$311,'11. Indirect Costs'!$C44,'2. Annual Costs of Staff Posts'!$AH$13:$AH$311)</f>
        <v>0</v>
      </c>
      <c r="AB44" s="613" t="str">
        <f t="shared" si="20"/>
        <v>£0</v>
      </c>
      <c r="AC44" s="344">
        <f t="shared" si="14"/>
        <v>0</v>
      </c>
      <c r="AD44" s="348">
        <f t="shared" si="1"/>
        <v>0</v>
      </c>
      <c r="AE44" s="346" t="str">
        <f t="shared" si="5"/>
        <v/>
      </c>
      <c r="AF44" s="349">
        <f t="shared" si="2"/>
        <v>0</v>
      </c>
      <c r="AG44" s="346">
        <f t="shared" si="6"/>
        <v>0</v>
      </c>
      <c r="AH44" s="64"/>
    </row>
    <row r="45" spans="2:34" s="107" customFormat="1" outlineLevel="1" x14ac:dyDescent="0.25">
      <c r="B45" s="64"/>
      <c r="C45" s="151" t="s">
        <v>25</v>
      </c>
      <c r="D45" s="432" t="str">
        <f>IFERROR(VLOOKUP($C45,'START - AWARD DETAILS'!$C$21:$G$40,2,0),"")</f>
        <v/>
      </c>
      <c r="E45" s="431" t="str">
        <f>IFERROR(VLOOKUP($C45,'START - AWARD DETAILS'!$C$21:$G$40,3,0),"")</f>
        <v/>
      </c>
      <c r="F45" s="431" t="str">
        <f>IFERROR(VLOOKUP($C45,'START - AWARD DETAILS'!$C$21:$G$40,4,0),"")</f>
        <v/>
      </c>
      <c r="G45" s="431" t="str">
        <f>IFERROR(VLOOKUP($C45,'START - AWARD DETAILS'!$C$21:$G$40,5,0),"")</f>
        <v/>
      </c>
      <c r="H45" s="261" t="s">
        <v>25</v>
      </c>
      <c r="I45" s="612">
        <f>IF(D45="HEI",'START - AWARD DETAILS'!$G$12,'START - AWARD DETAILS'!$G$13)</f>
        <v>1</v>
      </c>
      <c r="J45" s="347"/>
      <c r="K45" s="343">
        <f>SUMIF('2. Annual Costs of Staff Posts'!$D$13:$D$311,'11. Indirect Costs'!$C45,'2. Annual Costs of Staff Posts'!$N$13:$N$311)</f>
        <v>0</v>
      </c>
      <c r="L45" s="613" t="str">
        <f t="shared" si="16"/>
        <v>£0</v>
      </c>
      <c r="M45" s="344">
        <f t="shared" si="12"/>
        <v>0</v>
      </c>
      <c r="N45" s="347"/>
      <c r="O45" s="343">
        <f>SUMIF('2. Annual Costs of Staff Posts'!$D$13:$D$311,'11. Indirect Costs'!$C45,'2. Annual Costs of Staff Posts'!$S$13:$S$311)</f>
        <v>0</v>
      </c>
      <c r="P45" s="613" t="str">
        <f t="shared" si="17"/>
        <v>£0</v>
      </c>
      <c r="Q45" s="344">
        <f t="shared" si="13"/>
        <v>0</v>
      </c>
      <c r="R45" s="347"/>
      <c r="S45" s="343">
        <f>SUMIF('2. Annual Costs of Staff Posts'!$D$13:$D$311,'11. Indirect Costs'!$C45,'2. Annual Costs of Staff Posts'!$X$13:$X$311)</f>
        <v>0</v>
      </c>
      <c r="T45" s="613" t="str">
        <f t="shared" si="18"/>
        <v>£0</v>
      </c>
      <c r="U45" s="344">
        <f t="shared" si="8"/>
        <v>0</v>
      </c>
      <c r="V45" s="347"/>
      <c r="W45" s="343">
        <f>SUMIF('2. Annual Costs of Staff Posts'!$D$13:$D$311,'11. Indirect Costs'!$C45,'2. Annual Costs of Staff Posts'!$AC$13:$AC$311)</f>
        <v>0</v>
      </c>
      <c r="X45" s="613" t="str">
        <f t="shared" si="19"/>
        <v>£0</v>
      </c>
      <c r="Y45" s="344">
        <f t="shared" si="11"/>
        <v>0</v>
      </c>
      <c r="Z45" s="347"/>
      <c r="AA45" s="343">
        <f>SUMIF('2. Annual Costs of Staff Posts'!$D$13:$D$311,'11. Indirect Costs'!$C45,'2. Annual Costs of Staff Posts'!$AH$13:$AH$311)</f>
        <v>0</v>
      </c>
      <c r="AB45" s="613" t="str">
        <f t="shared" si="20"/>
        <v>£0</v>
      </c>
      <c r="AC45" s="344">
        <f t="shared" si="14"/>
        <v>0</v>
      </c>
      <c r="AD45" s="348">
        <f t="shared" ref="AD45:AD62" si="21">K45+O45+S45+W45+AA45</f>
        <v>0</v>
      </c>
      <c r="AE45" s="346" t="str">
        <f t="shared" si="5"/>
        <v/>
      </c>
      <c r="AF45" s="349">
        <f t="shared" ref="AF45:AF62" si="22">J45+N45+R45+V45+Z45</f>
        <v>0</v>
      </c>
      <c r="AG45" s="346">
        <f t="shared" si="6"/>
        <v>0</v>
      </c>
      <c r="AH45" s="64"/>
    </row>
    <row r="46" spans="2:34" s="107" customFormat="1" outlineLevel="1" x14ac:dyDescent="0.25">
      <c r="B46" s="64"/>
      <c r="C46" s="151" t="s">
        <v>25</v>
      </c>
      <c r="D46" s="432" t="str">
        <f>IFERROR(VLOOKUP($C46,'START - AWARD DETAILS'!$C$21:$G$40,2,0),"")</f>
        <v/>
      </c>
      <c r="E46" s="431" t="str">
        <f>IFERROR(VLOOKUP($C46,'START - AWARD DETAILS'!$C$21:$G$40,3,0),"")</f>
        <v/>
      </c>
      <c r="F46" s="431" t="str">
        <f>IFERROR(VLOOKUP($C46,'START - AWARD DETAILS'!$C$21:$G$40,4,0),"")</f>
        <v/>
      </c>
      <c r="G46" s="431" t="str">
        <f>IFERROR(VLOOKUP($C46,'START - AWARD DETAILS'!$C$21:$G$40,5,0),"")</f>
        <v/>
      </c>
      <c r="H46" s="261" t="s">
        <v>25</v>
      </c>
      <c r="I46" s="612">
        <f>IF(D46="HEI",'START - AWARD DETAILS'!$G$12,'START - AWARD DETAILS'!$G$13)</f>
        <v>1</v>
      </c>
      <c r="J46" s="347"/>
      <c r="K46" s="343">
        <f>SUMIF('2. Annual Costs of Staff Posts'!$D$13:$D$311,'11. Indirect Costs'!$C46,'2. Annual Costs of Staff Posts'!$N$13:$N$311)</f>
        <v>0</v>
      </c>
      <c r="L46" s="613" t="str">
        <f t="shared" si="16"/>
        <v>£0</v>
      </c>
      <c r="M46" s="344">
        <f t="shared" si="12"/>
        <v>0</v>
      </c>
      <c r="N46" s="347"/>
      <c r="O46" s="343">
        <f>SUMIF('2. Annual Costs of Staff Posts'!$D$13:$D$311,'11. Indirect Costs'!$C46,'2. Annual Costs of Staff Posts'!$S$13:$S$311)</f>
        <v>0</v>
      </c>
      <c r="P46" s="613" t="str">
        <f t="shared" si="17"/>
        <v>£0</v>
      </c>
      <c r="Q46" s="344">
        <f t="shared" si="13"/>
        <v>0</v>
      </c>
      <c r="R46" s="347"/>
      <c r="S46" s="343">
        <f>SUMIF('2. Annual Costs of Staff Posts'!$D$13:$D$311,'11. Indirect Costs'!$C46,'2. Annual Costs of Staff Posts'!$X$13:$X$311)</f>
        <v>0</v>
      </c>
      <c r="T46" s="613" t="str">
        <f t="shared" si="18"/>
        <v>£0</v>
      </c>
      <c r="U46" s="344">
        <f t="shared" si="8"/>
        <v>0</v>
      </c>
      <c r="V46" s="347"/>
      <c r="W46" s="343">
        <f>SUMIF('2. Annual Costs of Staff Posts'!$D$13:$D$311,'11. Indirect Costs'!$C46,'2. Annual Costs of Staff Posts'!$AC$13:$AC$311)</f>
        <v>0</v>
      </c>
      <c r="X46" s="613" t="str">
        <f t="shared" si="19"/>
        <v>£0</v>
      </c>
      <c r="Y46" s="344">
        <f t="shared" si="11"/>
        <v>0</v>
      </c>
      <c r="Z46" s="347"/>
      <c r="AA46" s="343">
        <f>SUMIF('2. Annual Costs of Staff Posts'!$D$13:$D$311,'11. Indirect Costs'!$C46,'2. Annual Costs of Staff Posts'!$AH$13:$AH$311)</f>
        <v>0</v>
      </c>
      <c r="AB46" s="613" t="str">
        <f t="shared" si="20"/>
        <v>£0</v>
      </c>
      <c r="AC46" s="344">
        <f t="shared" si="14"/>
        <v>0</v>
      </c>
      <c r="AD46" s="348">
        <f t="shared" si="21"/>
        <v>0</v>
      </c>
      <c r="AE46" s="346" t="str">
        <f t="shared" si="5"/>
        <v/>
      </c>
      <c r="AF46" s="349">
        <f t="shared" si="22"/>
        <v>0</v>
      </c>
      <c r="AG46" s="346">
        <f t="shared" si="6"/>
        <v>0</v>
      </c>
      <c r="AH46" s="64"/>
    </row>
    <row r="47" spans="2:34" s="107" customFormat="1" outlineLevel="1" x14ac:dyDescent="0.25">
      <c r="B47" s="64"/>
      <c r="C47" s="151" t="s">
        <v>25</v>
      </c>
      <c r="D47" s="432" t="str">
        <f>IFERROR(VLOOKUP($C47,'START - AWARD DETAILS'!$C$21:$G$40,2,0),"")</f>
        <v/>
      </c>
      <c r="E47" s="431" t="str">
        <f>IFERROR(VLOOKUP($C47,'START - AWARD DETAILS'!$C$21:$G$40,3,0),"")</f>
        <v/>
      </c>
      <c r="F47" s="431" t="str">
        <f>IFERROR(VLOOKUP($C47,'START - AWARD DETAILS'!$C$21:$G$40,4,0),"")</f>
        <v/>
      </c>
      <c r="G47" s="431" t="str">
        <f>IFERROR(VLOOKUP($C47,'START - AWARD DETAILS'!$C$21:$G$40,5,0),"")</f>
        <v/>
      </c>
      <c r="H47" s="261" t="s">
        <v>25</v>
      </c>
      <c r="I47" s="612">
        <f>IF(D47="HEI",'START - AWARD DETAILS'!$G$12,'START - AWARD DETAILS'!$G$13)</f>
        <v>1</v>
      </c>
      <c r="J47" s="347"/>
      <c r="K47" s="343">
        <f>SUMIF('2. Annual Costs of Staff Posts'!$D$13:$D$311,'11. Indirect Costs'!$C47,'2. Annual Costs of Staff Posts'!$N$13:$N$311)</f>
        <v>0</v>
      </c>
      <c r="L47" s="613" t="str">
        <f t="shared" si="16"/>
        <v>£0</v>
      </c>
      <c r="M47" s="344">
        <f t="shared" si="12"/>
        <v>0</v>
      </c>
      <c r="N47" s="347"/>
      <c r="O47" s="343">
        <f>SUMIF('2. Annual Costs of Staff Posts'!$D$13:$D$311,'11. Indirect Costs'!$C47,'2. Annual Costs of Staff Posts'!$S$13:$S$311)</f>
        <v>0</v>
      </c>
      <c r="P47" s="613" t="str">
        <f t="shared" si="17"/>
        <v>£0</v>
      </c>
      <c r="Q47" s="344">
        <f t="shared" si="13"/>
        <v>0</v>
      </c>
      <c r="R47" s="347"/>
      <c r="S47" s="343">
        <f>SUMIF('2. Annual Costs of Staff Posts'!$D$13:$D$311,'11. Indirect Costs'!$C47,'2. Annual Costs of Staff Posts'!$X$13:$X$311)</f>
        <v>0</v>
      </c>
      <c r="T47" s="613" t="str">
        <f t="shared" si="18"/>
        <v>£0</v>
      </c>
      <c r="U47" s="344">
        <f t="shared" si="8"/>
        <v>0</v>
      </c>
      <c r="V47" s="347"/>
      <c r="W47" s="343">
        <f>SUMIF('2. Annual Costs of Staff Posts'!$D$13:$D$311,'11. Indirect Costs'!$C47,'2. Annual Costs of Staff Posts'!$AC$13:$AC$311)</f>
        <v>0</v>
      </c>
      <c r="X47" s="613" t="str">
        <f t="shared" si="19"/>
        <v>£0</v>
      </c>
      <c r="Y47" s="344">
        <f t="shared" si="11"/>
        <v>0</v>
      </c>
      <c r="Z47" s="347"/>
      <c r="AA47" s="343">
        <f>SUMIF('2. Annual Costs of Staff Posts'!$D$13:$D$311,'11. Indirect Costs'!$C47,'2. Annual Costs of Staff Posts'!$AH$13:$AH$311)</f>
        <v>0</v>
      </c>
      <c r="AB47" s="613" t="str">
        <f t="shared" si="20"/>
        <v>£0</v>
      </c>
      <c r="AC47" s="344">
        <f t="shared" si="14"/>
        <v>0</v>
      </c>
      <c r="AD47" s="348">
        <f t="shared" si="21"/>
        <v>0</v>
      </c>
      <c r="AE47" s="346" t="str">
        <f t="shared" si="5"/>
        <v/>
      </c>
      <c r="AF47" s="349">
        <f t="shared" si="22"/>
        <v>0</v>
      </c>
      <c r="AG47" s="346">
        <f t="shared" si="6"/>
        <v>0</v>
      </c>
      <c r="AH47" s="64"/>
    </row>
    <row r="48" spans="2:34" s="107" customFormat="1" outlineLevel="1" x14ac:dyDescent="0.25">
      <c r="B48" s="64"/>
      <c r="C48" s="151" t="s">
        <v>25</v>
      </c>
      <c r="D48" s="432" t="str">
        <f>IFERROR(VLOOKUP($C48,'START - AWARD DETAILS'!$C$21:$G$40,2,0),"")</f>
        <v/>
      </c>
      <c r="E48" s="431" t="str">
        <f>IFERROR(VLOOKUP($C48,'START - AWARD DETAILS'!$C$21:$G$40,3,0),"")</f>
        <v/>
      </c>
      <c r="F48" s="431" t="str">
        <f>IFERROR(VLOOKUP($C48,'START - AWARD DETAILS'!$C$21:$G$40,4,0),"")</f>
        <v/>
      </c>
      <c r="G48" s="431" t="str">
        <f>IFERROR(VLOOKUP($C48,'START - AWARD DETAILS'!$C$21:$G$40,5,0),"")</f>
        <v/>
      </c>
      <c r="H48" s="261" t="s">
        <v>25</v>
      </c>
      <c r="I48" s="612">
        <f>IF(D48="HEI",'START - AWARD DETAILS'!$G$12,'START - AWARD DETAILS'!$G$13)</f>
        <v>1</v>
      </c>
      <c r="J48" s="347"/>
      <c r="K48" s="343">
        <f>SUMIF('2. Annual Costs of Staff Posts'!$D$13:$D$311,'11. Indirect Costs'!$C48,'2. Annual Costs of Staff Posts'!$N$13:$N$311)</f>
        <v>0</v>
      </c>
      <c r="L48" s="613" t="str">
        <f t="shared" si="16"/>
        <v>£0</v>
      </c>
      <c r="M48" s="344">
        <f t="shared" si="12"/>
        <v>0</v>
      </c>
      <c r="N48" s="347"/>
      <c r="O48" s="343">
        <f>SUMIF('2. Annual Costs of Staff Posts'!$D$13:$D$311,'11. Indirect Costs'!$C48,'2. Annual Costs of Staff Posts'!$S$13:$S$311)</f>
        <v>0</v>
      </c>
      <c r="P48" s="613" t="str">
        <f t="shared" si="17"/>
        <v>£0</v>
      </c>
      <c r="Q48" s="344">
        <f t="shared" si="13"/>
        <v>0</v>
      </c>
      <c r="R48" s="347"/>
      <c r="S48" s="343">
        <f>SUMIF('2. Annual Costs of Staff Posts'!$D$13:$D$311,'11. Indirect Costs'!$C48,'2. Annual Costs of Staff Posts'!$X$13:$X$311)</f>
        <v>0</v>
      </c>
      <c r="T48" s="613" t="str">
        <f t="shared" si="18"/>
        <v>£0</v>
      </c>
      <c r="U48" s="344">
        <f t="shared" si="8"/>
        <v>0</v>
      </c>
      <c r="V48" s="347"/>
      <c r="W48" s="343">
        <f>SUMIF('2. Annual Costs of Staff Posts'!$D$13:$D$311,'11. Indirect Costs'!$C48,'2. Annual Costs of Staff Posts'!$AC$13:$AC$311)</f>
        <v>0</v>
      </c>
      <c r="X48" s="613" t="str">
        <f t="shared" si="19"/>
        <v>£0</v>
      </c>
      <c r="Y48" s="344">
        <f t="shared" si="11"/>
        <v>0</v>
      </c>
      <c r="Z48" s="347"/>
      <c r="AA48" s="343">
        <f>SUMIF('2. Annual Costs of Staff Posts'!$D$13:$D$311,'11. Indirect Costs'!$C48,'2. Annual Costs of Staff Posts'!$AH$13:$AH$311)</f>
        <v>0</v>
      </c>
      <c r="AB48" s="613" t="str">
        <f t="shared" si="20"/>
        <v>£0</v>
      </c>
      <c r="AC48" s="344">
        <f t="shared" si="14"/>
        <v>0</v>
      </c>
      <c r="AD48" s="348">
        <f t="shared" si="21"/>
        <v>0</v>
      </c>
      <c r="AE48" s="346" t="str">
        <f t="shared" si="5"/>
        <v/>
      </c>
      <c r="AF48" s="349">
        <f t="shared" si="22"/>
        <v>0</v>
      </c>
      <c r="AG48" s="346">
        <f t="shared" si="6"/>
        <v>0</v>
      </c>
      <c r="AH48" s="64"/>
    </row>
    <row r="49" spans="2:34" s="107" customFormat="1" outlineLevel="1" x14ac:dyDescent="0.25">
      <c r="B49" s="64"/>
      <c r="C49" s="151" t="s">
        <v>25</v>
      </c>
      <c r="D49" s="432" t="str">
        <f>IFERROR(VLOOKUP($C49,'START - AWARD DETAILS'!$C$21:$G$40,2,0),"")</f>
        <v/>
      </c>
      <c r="E49" s="431" t="str">
        <f>IFERROR(VLOOKUP($C49,'START - AWARD DETAILS'!$C$21:$G$40,3,0),"")</f>
        <v/>
      </c>
      <c r="F49" s="431" t="str">
        <f>IFERROR(VLOOKUP($C49,'START - AWARD DETAILS'!$C$21:$G$40,4,0),"")</f>
        <v/>
      </c>
      <c r="G49" s="431" t="str">
        <f>IFERROR(VLOOKUP($C49,'START - AWARD DETAILS'!$C$21:$G$40,5,0),"")</f>
        <v/>
      </c>
      <c r="H49" s="261" t="s">
        <v>25</v>
      </c>
      <c r="I49" s="612">
        <f>IF(D49="HEI",'START - AWARD DETAILS'!$G$12,'START - AWARD DETAILS'!$G$13)</f>
        <v>1</v>
      </c>
      <c r="J49" s="347"/>
      <c r="K49" s="343">
        <f>SUMIF('2. Annual Costs of Staff Posts'!$D$13:$D$311,'11. Indirect Costs'!$C49,'2. Annual Costs of Staff Posts'!$N$13:$N$311)</f>
        <v>0</v>
      </c>
      <c r="L49" s="613" t="str">
        <f t="shared" si="16"/>
        <v>£0</v>
      </c>
      <c r="M49" s="344">
        <f t="shared" si="12"/>
        <v>0</v>
      </c>
      <c r="N49" s="347"/>
      <c r="O49" s="343">
        <f>SUMIF('2. Annual Costs of Staff Posts'!$D$13:$D$311,'11. Indirect Costs'!$C49,'2. Annual Costs of Staff Posts'!$S$13:$S$311)</f>
        <v>0</v>
      </c>
      <c r="P49" s="613" t="str">
        <f t="shared" si="17"/>
        <v>£0</v>
      </c>
      <c r="Q49" s="344">
        <f t="shared" si="13"/>
        <v>0</v>
      </c>
      <c r="R49" s="347"/>
      <c r="S49" s="343">
        <f>SUMIF('2. Annual Costs of Staff Posts'!$D$13:$D$311,'11. Indirect Costs'!$C49,'2. Annual Costs of Staff Posts'!$X$13:$X$311)</f>
        <v>0</v>
      </c>
      <c r="T49" s="613" t="str">
        <f t="shared" si="18"/>
        <v>£0</v>
      </c>
      <c r="U49" s="344">
        <f t="shared" si="8"/>
        <v>0</v>
      </c>
      <c r="V49" s="347"/>
      <c r="W49" s="343">
        <f>SUMIF('2. Annual Costs of Staff Posts'!$D$13:$D$311,'11. Indirect Costs'!$C49,'2. Annual Costs of Staff Posts'!$AC$13:$AC$311)</f>
        <v>0</v>
      </c>
      <c r="X49" s="613" t="str">
        <f t="shared" si="19"/>
        <v>£0</v>
      </c>
      <c r="Y49" s="344">
        <f t="shared" si="11"/>
        <v>0</v>
      </c>
      <c r="Z49" s="347"/>
      <c r="AA49" s="343">
        <f>SUMIF('2. Annual Costs of Staff Posts'!$D$13:$D$311,'11. Indirect Costs'!$C49,'2. Annual Costs of Staff Posts'!$AH$13:$AH$311)</f>
        <v>0</v>
      </c>
      <c r="AB49" s="613" t="str">
        <f t="shared" si="20"/>
        <v>£0</v>
      </c>
      <c r="AC49" s="344">
        <f t="shared" si="14"/>
        <v>0</v>
      </c>
      <c r="AD49" s="348">
        <f t="shared" si="21"/>
        <v>0</v>
      </c>
      <c r="AE49" s="346" t="str">
        <f t="shared" si="5"/>
        <v/>
      </c>
      <c r="AF49" s="349">
        <f t="shared" si="22"/>
        <v>0</v>
      </c>
      <c r="AG49" s="346">
        <f t="shared" si="6"/>
        <v>0</v>
      </c>
      <c r="AH49" s="64"/>
    </row>
    <row r="50" spans="2:34" outlineLevel="1" x14ac:dyDescent="0.25">
      <c r="B50" s="52"/>
      <c r="C50" s="151" t="s">
        <v>25</v>
      </c>
      <c r="D50" s="432" t="str">
        <f>IFERROR(VLOOKUP($C50,'START - AWARD DETAILS'!$C$21:$G$40,2,0),"")</f>
        <v/>
      </c>
      <c r="E50" s="431" t="str">
        <f>IFERROR(VLOOKUP($C50,'START - AWARD DETAILS'!$C$21:$G$40,3,0),"")</f>
        <v/>
      </c>
      <c r="F50" s="431" t="str">
        <f>IFERROR(VLOOKUP($C50,'START - AWARD DETAILS'!$C$21:$G$40,4,0),"")</f>
        <v/>
      </c>
      <c r="G50" s="431" t="str">
        <f>IFERROR(VLOOKUP($C50,'START - AWARD DETAILS'!$C$21:$G$40,5,0),"")</f>
        <v/>
      </c>
      <c r="H50" s="261" t="s">
        <v>25</v>
      </c>
      <c r="I50" s="612">
        <f>IF(D50="HEI",'START - AWARD DETAILS'!$G$12,'START - AWARD DETAILS'!$G$13)</f>
        <v>1</v>
      </c>
      <c r="J50" s="347"/>
      <c r="K50" s="343">
        <f>SUMIF('2. Annual Costs of Staff Posts'!$D$13:$D$311,'11. Indirect Costs'!$C50,'2. Annual Costs of Staff Posts'!$N$13:$N$311)</f>
        <v>0</v>
      </c>
      <c r="L50" s="613" t="str">
        <f t="shared" si="16"/>
        <v>£0</v>
      </c>
      <c r="M50" s="344">
        <f t="shared" si="12"/>
        <v>0</v>
      </c>
      <c r="N50" s="347"/>
      <c r="O50" s="343">
        <f>SUMIF('2. Annual Costs of Staff Posts'!$D$13:$D$311,'11. Indirect Costs'!$C50,'2. Annual Costs of Staff Posts'!$S$13:$S$311)</f>
        <v>0</v>
      </c>
      <c r="P50" s="613" t="str">
        <f t="shared" si="17"/>
        <v>£0</v>
      </c>
      <c r="Q50" s="344">
        <f t="shared" si="13"/>
        <v>0</v>
      </c>
      <c r="R50" s="347"/>
      <c r="S50" s="343">
        <f>SUMIF('2. Annual Costs of Staff Posts'!$D$13:$D$311,'11. Indirect Costs'!$C50,'2. Annual Costs of Staff Posts'!$X$13:$X$311)</f>
        <v>0</v>
      </c>
      <c r="T50" s="613" t="str">
        <f t="shared" si="18"/>
        <v>£0</v>
      </c>
      <c r="U50" s="344">
        <f t="shared" si="8"/>
        <v>0</v>
      </c>
      <c r="V50" s="347"/>
      <c r="W50" s="343">
        <f>SUMIF('2. Annual Costs of Staff Posts'!$D$13:$D$311,'11. Indirect Costs'!$C50,'2. Annual Costs of Staff Posts'!$AC$13:$AC$311)</f>
        <v>0</v>
      </c>
      <c r="X50" s="613" t="str">
        <f t="shared" si="19"/>
        <v>£0</v>
      </c>
      <c r="Y50" s="344">
        <f t="shared" si="11"/>
        <v>0</v>
      </c>
      <c r="Z50" s="347"/>
      <c r="AA50" s="343">
        <f>SUMIF('2. Annual Costs of Staff Posts'!$D$13:$D$311,'11. Indirect Costs'!$C50,'2. Annual Costs of Staff Posts'!$AH$13:$AH$311)</f>
        <v>0</v>
      </c>
      <c r="AB50" s="613" t="str">
        <f t="shared" si="20"/>
        <v>£0</v>
      </c>
      <c r="AC50" s="344">
        <f t="shared" si="14"/>
        <v>0</v>
      </c>
      <c r="AD50" s="348">
        <f t="shared" si="21"/>
        <v>0</v>
      </c>
      <c r="AE50" s="346" t="str">
        <f t="shared" si="5"/>
        <v/>
      </c>
      <c r="AF50" s="349">
        <f t="shared" si="22"/>
        <v>0</v>
      </c>
      <c r="AG50" s="346">
        <f t="shared" si="6"/>
        <v>0</v>
      </c>
      <c r="AH50" s="64"/>
    </row>
    <row r="51" spans="2:34" outlineLevel="1" x14ac:dyDescent="0.25">
      <c r="B51" s="52"/>
      <c r="C51" s="151" t="s">
        <v>25</v>
      </c>
      <c r="D51" s="432" t="str">
        <f>IFERROR(VLOOKUP($C51,'START - AWARD DETAILS'!$C$21:$G$40,2,0),"")</f>
        <v/>
      </c>
      <c r="E51" s="431" t="str">
        <f>IFERROR(VLOOKUP($C51,'START - AWARD DETAILS'!$C$21:$G$40,3,0),"")</f>
        <v/>
      </c>
      <c r="F51" s="431" t="str">
        <f>IFERROR(VLOOKUP($C51,'START - AWARD DETAILS'!$C$21:$G$40,4,0),"")</f>
        <v/>
      </c>
      <c r="G51" s="431" t="str">
        <f>IFERROR(VLOOKUP($C51,'START - AWARD DETAILS'!$C$21:$G$40,5,0),"")</f>
        <v/>
      </c>
      <c r="H51" s="261" t="s">
        <v>25</v>
      </c>
      <c r="I51" s="612">
        <f>IF(D51="HEI",'START - AWARD DETAILS'!$G$12,'START - AWARD DETAILS'!$G$13)</f>
        <v>1</v>
      </c>
      <c r="J51" s="347"/>
      <c r="K51" s="343">
        <f>SUMIF('2. Annual Costs of Staff Posts'!$D$13:$D$311,'11. Indirect Costs'!$C51,'2. Annual Costs of Staff Posts'!$N$13:$N$311)</f>
        <v>0</v>
      </c>
      <c r="L51" s="613" t="str">
        <f t="shared" si="16"/>
        <v>£0</v>
      </c>
      <c r="M51" s="344">
        <f t="shared" si="12"/>
        <v>0</v>
      </c>
      <c r="N51" s="347"/>
      <c r="O51" s="343">
        <f>SUMIF('2. Annual Costs of Staff Posts'!$D$13:$D$311,'11. Indirect Costs'!$C51,'2. Annual Costs of Staff Posts'!$S$13:$S$311)</f>
        <v>0</v>
      </c>
      <c r="P51" s="613" t="str">
        <f t="shared" si="17"/>
        <v>£0</v>
      </c>
      <c r="Q51" s="344">
        <f t="shared" si="13"/>
        <v>0</v>
      </c>
      <c r="R51" s="347"/>
      <c r="S51" s="343">
        <f>SUMIF('2. Annual Costs of Staff Posts'!$D$13:$D$311,'11. Indirect Costs'!$C51,'2. Annual Costs of Staff Posts'!$X$13:$X$311)</f>
        <v>0</v>
      </c>
      <c r="T51" s="613" t="str">
        <f t="shared" si="18"/>
        <v>£0</v>
      </c>
      <c r="U51" s="344">
        <f t="shared" si="8"/>
        <v>0</v>
      </c>
      <c r="V51" s="347"/>
      <c r="W51" s="343">
        <f>SUMIF('2. Annual Costs of Staff Posts'!$D$13:$D$311,'11. Indirect Costs'!$C51,'2. Annual Costs of Staff Posts'!$AC$13:$AC$311)</f>
        <v>0</v>
      </c>
      <c r="X51" s="613" t="str">
        <f t="shared" si="19"/>
        <v>£0</v>
      </c>
      <c r="Y51" s="344">
        <f t="shared" si="11"/>
        <v>0</v>
      </c>
      <c r="Z51" s="347"/>
      <c r="AA51" s="343">
        <f>SUMIF('2. Annual Costs of Staff Posts'!$D$13:$D$311,'11. Indirect Costs'!$C51,'2. Annual Costs of Staff Posts'!$AH$13:$AH$311)</f>
        <v>0</v>
      </c>
      <c r="AB51" s="613" t="str">
        <f t="shared" si="20"/>
        <v>£0</v>
      </c>
      <c r="AC51" s="344">
        <f t="shared" si="14"/>
        <v>0</v>
      </c>
      <c r="AD51" s="348">
        <f t="shared" si="21"/>
        <v>0</v>
      </c>
      <c r="AE51" s="346" t="str">
        <f t="shared" si="5"/>
        <v/>
      </c>
      <c r="AF51" s="349">
        <f t="shared" si="22"/>
        <v>0</v>
      </c>
      <c r="AG51" s="346">
        <f t="shared" si="6"/>
        <v>0</v>
      </c>
      <c r="AH51" s="64"/>
    </row>
    <row r="52" spans="2:34" outlineLevel="1" x14ac:dyDescent="0.25">
      <c r="B52" s="52"/>
      <c r="C52" s="151" t="s">
        <v>25</v>
      </c>
      <c r="D52" s="432" t="str">
        <f>IFERROR(VLOOKUP($C52,'START - AWARD DETAILS'!$C$21:$G$40,2,0),"")</f>
        <v/>
      </c>
      <c r="E52" s="431" t="str">
        <f>IFERROR(VLOOKUP($C52,'START - AWARD DETAILS'!$C$21:$G$40,3,0),"")</f>
        <v/>
      </c>
      <c r="F52" s="431" t="str">
        <f>IFERROR(VLOOKUP($C52,'START - AWARD DETAILS'!$C$21:$G$40,4,0),"")</f>
        <v/>
      </c>
      <c r="G52" s="431" t="str">
        <f>IFERROR(VLOOKUP($C52,'START - AWARD DETAILS'!$C$21:$G$40,5,0),"")</f>
        <v/>
      </c>
      <c r="H52" s="261" t="s">
        <v>25</v>
      </c>
      <c r="I52" s="612">
        <f>IF(D52="HEI",'START - AWARD DETAILS'!$G$12,'START - AWARD DETAILS'!$G$13)</f>
        <v>1</v>
      </c>
      <c r="J52" s="347"/>
      <c r="K52" s="343">
        <f>SUMIF('2. Annual Costs of Staff Posts'!$D$13:$D$311,'11. Indirect Costs'!$C52,'2. Annual Costs of Staff Posts'!$N$13:$N$311)</f>
        <v>0</v>
      </c>
      <c r="L52" s="613" t="str">
        <f t="shared" si="16"/>
        <v>£0</v>
      </c>
      <c r="M52" s="344">
        <f t="shared" si="12"/>
        <v>0</v>
      </c>
      <c r="N52" s="347"/>
      <c r="O52" s="343">
        <f>SUMIF('2. Annual Costs of Staff Posts'!$D$13:$D$311,'11. Indirect Costs'!$C52,'2. Annual Costs of Staff Posts'!$S$13:$S$311)</f>
        <v>0</v>
      </c>
      <c r="P52" s="613" t="str">
        <f t="shared" si="17"/>
        <v>£0</v>
      </c>
      <c r="Q52" s="344">
        <f t="shared" si="13"/>
        <v>0</v>
      </c>
      <c r="R52" s="347"/>
      <c r="S52" s="343">
        <f>SUMIF('2. Annual Costs of Staff Posts'!$D$13:$D$311,'11. Indirect Costs'!$C52,'2. Annual Costs of Staff Posts'!$X$13:$X$311)</f>
        <v>0</v>
      </c>
      <c r="T52" s="613" t="str">
        <f t="shared" si="18"/>
        <v>£0</v>
      </c>
      <c r="U52" s="344">
        <f t="shared" si="8"/>
        <v>0</v>
      </c>
      <c r="V52" s="347"/>
      <c r="W52" s="343">
        <f>SUMIF('2. Annual Costs of Staff Posts'!$D$13:$D$311,'11. Indirect Costs'!$C52,'2. Annual Costs of Staff Posts'!$AC$13:$AC$311)</f>
        <v>0</v>
      </c>
      <c r="X52" s="613" t="str">
        <f t="shared" si="19"/>
        <v>£0</v>
      </c>
      <c r="Y52" s="344">
        <f t="shared" si="11"/>
        <v>0</v>
      </c>
      <c r="Z52" s="347"/>
      <c r="AA52" s="343">
        <f>SUMIF('2. Annual Costs of Staff Posts'!$D$13:$D$311,'11. Indirect Costs'!$C52,'2. Annual Costs of Staff Posts'!$AH$13:$AH$311)</f>
        <v>0</v>
      </c>
      <c r="AB52" s="613" t="str">
        <f t="shared" si="20"/>
        <v>£0</v>
      </c>
      <c r="AC52" s="344">
        <f t="shared" si="14"/>
        <v>0</v>
      </c>
      <c r="AD52" s="348">
        <f t="shared" si="21"/>
        <v>0</v>
      </c>
      <c r="AE52" s="346" t="str">
        <f t="shared" si="5"/>
        <v/>
      </c>
      <c r="AF52" s="349">
        <f t="shared" si="22"/>
        <v>0</v>
      </c>
      <c r="AG52" s="346">
        <f t="shared" si="6"/>
        <v>0</v>
      </c>
      <c r="AH52" s="64"/>
    </row>
    <row r="53" spans="2:34" outlineLevel="1" x14ac:dyDescent="0.25">
      <c r="B53" s="52"/>
      <c r="C53" s="151" t="s">
        <v>25</v>
      </c>
      <c r="D53" s="432" t="str">
        <f>IFERROR(VLOOKUP($C53,'START - AWARD DETAILS'!$C$21:$G$40,2,0),"")</f>
        <v/>
      </c>
      <c r="E53" s="431" t="str">
        <f>IFERROR(VLOOKUP($C53,'START - AWARD DETAILS'!$C$21:$G$40,3,0),"")</f>
        <v/>
      </c>
      <c r="F53" s="431" t="str">
        <f>IFERROR(VLOOKUP($C53,'START - AWARD DETAILS'!$C$21:$G$40,4,0),"")</f>
        <v/>
      </c>
      <c r="G53" s="431" t="str">
        <f>IFERROR(VLOOKUP($C53,'START - AWARD DETAILS'!$C$21:$G$40,5,0),"")</f>
        <v/>
      </c>
      <c r="H53" s="261" t="s">
        <v>25</v>
      </c>
      <c r="I53" s="612">
        <f>IF(D53="HEI",'START - AWARD DETAILS'!$G$12,'START - AWARD DETAILS'!$G$13)</f>
        <v>1</v>
      </c>
      <c r="J53" s="347"/>
      <c r="K53" s="343">
        <f>SUMIF('2. Annual Costs of Staff Posts'!$D$13:$D$311,'11. Indirect Costs'!$C53,'2. Annual Costs of Staff Posts'!$N$13:$N$311)</f>
        <v>0</v>
      </c>
      <c r="L53" s="613" t="str">
        <f t="shared" si="16"/>
        <v>£0</v>
      </c>
      <c r="M53" s="344">
        <f t="shared" si="12"/>
        <v>0</v>
      </c>
      <c r="N53" s="347"/>
      <c r="O53" s="343">
        <f>SUMIF('2. Annual Costs of Staff Posts'!$D$13:$D$311,'11. Indirect Costs'!$C53,'2. Annual Costs of Staff Posts'!$S$13:$S$311)</f>
        <v>0</v>
      </c>
      <c r="P53" s="613" t="str">
        <f t="shared" si="17"/>
        <v>£0</v>
      </c>
      <c r="Q53" s="344">
        <f t="shared" si="13"/>
        <v>0</v>
      </c>
      <c r="R53" s="347"/>
      <c r="S53" s="343">
        <f>SUMIF('2. Annual Costs of Staff Posts'!$D$13:$D$311,'11. Indirect Costs'!$C53,'2. Annual Costs of Staff Posts'!$X$13:$X$311)</f>
        <v>0</v>
      </c>
      <c r="T53" s="613" t="str">
        <f t="shared" si="18"/>
        <v>£0</v>
      </c>
      <c r="U53" s="344">
        <f t="shared" si="8"/>
        <v>0</v>
      </c>
      <c r="V53" s="347"/>
      <c r="W53" s="343">
        <f>SUMIF('2. Annual Costs of Staff Posts'!$D$13:$D$311,'11. Indirect Costs'!$C53,'2. Annual Costs of Staff Posts'!$AC$13:$AC$311)</f>
        <v>0</v>
      </c>
      <c r="X53" s="613" t="str">
        <f t="shared" si="19"/>
        <v>£0</v>
      </c>
      <c r="Y53" s="344">
        <f t="shared" si="11"/>
        <v>0</v>
      </c>
      <c r="Z53" s="347"/>
      <c r="AA53" s="343">
        <f>SUMIF('2. Annual Costs of Staff Posts'!$D$13:$D$311,'11. Indirect Costs'!$C53,'2. Annual Costs of Staff Posts'!$AH$13:$AH$311)</f>
        <v>0</v>
      </c>
      <c r="AB53" s="613" t="str">
        <f t="shared" si="20"/>
        <v>£0</v>
      </c>
      <c r="AC53" s="344">
        <f t="shared" si="14"/>
        <v>0</v>
      </c>
      <c r="AD53" s="348">
        <f t="shared" si="21"/>
        <v>0</v>
      </c>
      <c r="AE53" s="346" t="str">
        <f t="shared" si="5"/>
        <v/>
      </c>
      <c r="AF53" s="349">
        <f t="shared" si="22"/>
        <v>0</v>
      </c>
      <c r="AG53" s="346">
        <f t="shared" si="6"/>
        <v>0</v>
      </c>
      <c r="AH53" s="64"/>
    </row>
    <row r="54" spans="2:34" outlineLevel="1" x14ac:dyDescent="0.25">
      <c r="B54" s="52"/>
      <c r="C54" s="151" t="s">
        <v>25</v>
      </c>
      <c r="D54" s="432" t="str">
        <f>IFERROR(VLOOKUP($C54,'START - AWARD DETAILS'!$C$21:$G$40,2,0),"")</f>
        <v/>
      </c>
      <c r="E54" s="431" t="str">
        <f>IFERROR(VLOOKUP($C54,'START - AWARD DETAILS'!$C$21:$G$40,3,0),"")</f>
        <v/>
      </c>
      <c r="F54" s="431" t="str">
        <f>IFERROR(VLOOKUP($C54,'START - AWARD DETAILS'!$C$21:$G$40,4,0),"")</f>
        <v/>
      </c>
      <c r="G54" s="431" t="str">
        <f>IFERROR(VLOOKUP($C54,'START - AWARD DETAILS'!$C$21:$G$40,5,0),"")</f>
        <v/>
      </c>
      <c r="H54" s="261" t="s">
        <v>25</v>
      </c>
      <c r="I54" s="612">
        <f>IF(D54="HEI",'START - AWARD DETAILS'!$G$12,'START - AWARD DETAILS'!$G$13)</f>
        <v>1</v>
      </c>
      <c r="J54" s="347"/>
      <c r="K54" s="343">
        <f>SUMIF('2. Annual Costs of Staff Posts'!$D$13:$D$311,'11. Indirect Costs'!$C54,'2. Annual Costs of Staff Posts'!$N$13:$N$311)</f>
        <v>0</v>
      </c>
      <c r="L54" s="613" t="str">
        <f t="shared" si="16"/>
        <v>£0</v>
      </c>
      <c r="M54" s="344">
        <f t="shared" si="12"/>
        <v>0</v>
      </c>
      <c r="N54" s="347"/>
      <c r="O54" s="343">
        <f>SUMIF('2. Annual Costs of Staff Posts'!$D$13:$D$311,'11. Indirect Costs'!$C54,'2. Annual Costs of Staff Posts'!$S$13:$S$311)</f>
        <v>0</v>
      </c>
      <c r="P54" s="613" t="str">
        <f t="shared" si="17"/>
        <v>£0</v>
      </c>
      <c r="Q54" s="344">
        <f t="shared" si="13"/>
        <v>0</v>
      </c>
      <c r="R54" s="347"/>
      <c r="S54" s="343">
        <f>SUMIF('2. Annual Costs of Staff Posts'!$D$13:$D$311,'11. Indirect Costs'!$C54,'2. Annual Costs of Staff Posts'!$X$13:$X$311)</f>
        <v>0</v>
      </c>
      <c r="T54" s="613" t="str">
        <f t="shared" si="18"/>
        <v>£0</v>
      </c>
      <c r="U54" s="344">
        <f t="shared" si="8"/>
        <v>0</v>
      </c>
      <c r="V54" s="347"/>
      <c r="W54" s="343">
        <f>SUMIF('2. Annual Costs of Staff Posts'!$D$13:$D$311,'11. Indirect Costs'!$C54,'2. Annual Costs of Staff Posts'!$AC$13:$AC$311)</f>
        <v>0</v>
      </c>
      <c r="X54" s="613" t="str">
        <f t="shared" si="19"/>
        <v>£0</v>
      </c>
      <c r="Y54" s="344">
        <f t="shared" si="11"/>
        <v>0</v>
      </c>
      <c r="Z54" s="347"/>
      <c r="AA54" s="343">
        <f>SUMIF('2. Annual Costs of Staff Posts'!$D$13:$D$311,'11. Indirect Costs'!$C54,'2. Annual Costs of Staff Posts'!$AH$13:$AH$311)</f>
        <v>0</v>
      </c>
      <c r="AB54" s="613" t="str">
        <f t="shared" si="20"/>
        <v>£0</v>
      </c>
      <c r="AC54" s="344">
        <f t="shared" si="14"/>
        <v>0</v>
      </c>
      <c r="AD54" s="348">
        <f t="shared" si="21"/>
        <v>0</v>
      </c>
      <c r="AE54" s="346" t="str">
        <f t="shared" si="5"/>
        <v/>
      </c>
      <c r="AF54" s="349">
        <f t="shared" si="22"/>
        <v>0</v>
      </c>
      <c r="AG54" s="346">
        <f t="shared" si="6"/>
        <v>0</v>
      </c>
      <c r="AH54" s="64"/>
    </row>
    <row r="55" spans="2:34" ht="15" customHeight="1" outlineLevel="1" x14ac:dyDescent="0.25">
      <c r="B55" s="52"/>
      <c r="C55" s="151" t="s">
        <v>25</v>
      </c>
      <c r="D55" s="432" t="str">
        <f>IFERROR(VLOOKUP($C55,'START - AWARD DETAILS'!$C$21:$G$40,2,0),"")</f>
        <v/>
      </c>
      <c r="E55" s="431" t="str">
        <f>IFERROR(VLOOKUP($C55,'START - AWARD DETAILS'!$C$21:$G$40,3,0),"")</f>
        <v/>
      </c>
      <c r="F55" s="431" t="str">
        <f>IFERROR(VLOOKUP($C55,'START - AWARD DETAILS'!$C$21:$G$40,4,0),"")</f>
        <v/>
      </c>
      <c r="G55" s="431" t="str">
        <f>IFERROR(VLOOKUP($C55,'START - AWARD DETAILS'!$C$21:$G$40,5,0),"")</f>
        <v/>
      </c>
      <c r="H55" s="261" t="s">
        <v>25</v>
      </c>
      <c r="I55" s="612">
        <f>IF(D55="HEI",'START - AWARD DETAILS'!$G$12,'START - AWARD DETAILS'!$G$13)</f>
        <v>1</v>
      </c>
      <c r="J55" s="347"/>
      <c r="K55" s="343">
        <f>SUMIF('2. Annual Costs of Staff Posts'!$D$13:$D$311,'11. Indirect Costs'!$C55,'2. Annual Costs of Staff Posts'!$N$13:$N$311)</f>
        <v>0</v>
      </c>
      <c r="L55" s="613" t="str">
        <f t="shared" si="16"/>
        <v>£0</v>
      </c>
      <c r="M55" s="344">
        <f t="shared" si="12"/>
        <v>0</v>
      </c>
      <c r="N55" s="347"/>
      <c r="O55" s="343">
        <f>SUMIF('2. Annual Costs of Staff Posts'!$D$13:$D$311,'11. Indirect Costs'!$C55,'2. Annual Costs of Staff Posts'!$S$13:$S$311)</f>
        <v>0</v>
      </c>
      <c r="P55" s="613" t="str">
        <f t="shared" si="17"/>
        <v>£0</v>
      </c>
      <c r="Q55" s="344">
        <f t="shared" si="13"/>
        <v>0</v>
      </c>
      <c r="R55" s="347"/>
      <c r="S55" s="343">
        <f>SUMIF('2. Annual Costs of Staff Posts'!$D$13:$D$311,'11. Indirect Costs'!$C55,'2. Annual Costs of Staff Posts'!$X$13:$X$311)</f>
        <v>0</v>
      </c>
      <c r="T55" s="613" t="str">
        <f t="shared" si="18"/>
        <v>£0</v>
      </c>
      <c r="U55" s="344">
        <f t="shared" si="8"/>
        <v>0</v>
      </c>
      <c r="V55" s="347"/>
      <c r="W55" s="343">
        <f>SUMIF('2. Annual Costs of Staff Posts'!$D$13:$D$311,'11. Indirect Costs'!$C55,'2. Annual Costs of Staff Posts'!$AC$13:$AC$311)</f>
        <v>0</v>
      </c>
      <c r="X55" s="613" t="str">
        <f t="shared" si="19"/>
        <v>£0</v>
      </c>
      <c r="Y55" s="344">
        <f t="shared" si="11"/>
        <v>0</v>
      </c>
      <c r="Z55" s="347"/>
      <c r="AA55" s="343">
        <f>SUMIF('2. Annual Costs of Staff Posts'!$D$13:$D$311,'11. Indirect Costs'!$C55,'2. Annual Costs of Staff Posts'!$AH$13:$AH$311)</f>
        <v>0</v>
      </c>
      <c r="AB55" s="613" t="str">
        <f t="shared" si="20"/>
        <v>£0</v>
      </c>
      <c r="AC55" s="344">
        <f t="shared" si="14"/>
        <v>0</v>
      </c>
      <c r="AD55" s="348">
        <f t="shared" si="21"/>
        <v>0</v>
      </c>
      <c r="AE55" s="346" t="str">
        <f t="shared" si="5"/>
        <v/>
      </c>
      <c r="AF55" s="349">
        <f t="shared" si="22"/>
        <v>0</v>
      </c>
      <c r="AG55" s="346">
        <f t="shared" si="6"/>
        <v>0</v>
      </c>
      <c r="AH55" s="64"/>
    </row>
    <row r="56" spans="2:34" outlineLevel="1" x14ac:dyDescent="0.25">
      <c r="B56" s="52"/>
      <c r="C56" s="151" t="s">
        <v>25</v>
      </c>
      <c r="D56" s="432" t="str">
        <f>IFERROR(VLOOKUP($C56,'START - AWARD DETAILS'!$C$21:$G$40,2,0),"")</f>
        <v/>
      </c>
      <c r="E56" s="431" t="str">
        <f>IFERROR(VLOOKUP($C56,'START - AWARD DETAILS'!$C$21:$G$40,3,0),"")</f>
        <v/>
      </c>
      <c r="F56" s="431" t="str">
        <f>IFERROR(VLOOKUP($C56,'START - AWARD DETAILS'!$C$21:$G$40,4,0),"")</f>
        <v/>
      </c>
      <c r="G56" s="431" t="str">
        <f>IFERROR(VLOOKUP($C56,'START - AWARD DETAILS'!$C$21:$G$40,5,0),"")</f>
        <v/>
      </c>
      <c r="H56" s="261" t="s">
        <v>25</v>
      </c>
      <c r="I56" s="612">
        <f>IF(D56="HEI",'START - AWARD DETAILS'!$G$12,'START - AWARD DETAILS'!$G$13)</f>
        <v>1</v>
      </c>
      <c r="J56" s="347"/>
      <c r="K56" s="343">
        <f>SUMIF('2. Annual Costs of Staff Posts'!$D$13:$D$311,'11. Indirect Costs'!$C56,'2. Annual Costs of Staff Posts'!$N$13:$N$311)</f>
        <v>0</v>
      </c>
      <c r="L56" s="613" t="str">
        <f t="shared" si="16"/>
        <v>£0</v>
      </c>
      <c r="M56" s="344">
        <f t="shared" si="12"/>
        <v>0</v>
      </c>
      <c r="N56" s="347"/>
      <c r="O56" s="343">
        <f>SUMIF('2. Annual Costs of Staff Posts'!$D$13:$D$311,'11. Indirect Costs'!$C56,'2. Annual Costs of Staff Posts'!$S$13:$S$311)</f>
        <v>0</v>
      </c>
      <c r="P56" s="613" t="str">
        <f t="shared" si="17"/>
        <v>£0</v>
      </c>
      <c r="Q56" s="344">
        <f t="shared" si="13"/>
        <v>0</v>
      </c>
      <c r="R56" s="347"/>
      <c r="S56" s="343">
        <f>SUMIF('2. Annual Costs of Staff Posts'!$D$13:$D$311,'11. Indirect Costs'!$C56,'2. Annual Costs of Staff Posts'!$X$13:$X$311)</f>
        <v>0</v>
      </c>
      <c r="T56" s="613" t="str">
        <f t="shared" si="18"/>
        <v>£0</v>
      </c>
      <c r="U56" s="344">
        <f t="shared" si="8"/>
        <v>0</v>
      </c>
      <c r="V56" s="347"/>
      <c r="W56" s="343">
        <f>SUMIF('2. Annual Costs of Staff Posts'!$D$13:$D$311,'11. Indirect Costs'!$C56,'2. Annual Costs of Staff Posts'!$AC$13:$AC$311)</f>
        <v>0</v>
      </c>
      <c r="X56" s="613" t="str">
        <f t="shared" si="19"/>
        <v>£0</v>
      </c>
      <c r="Y56" s="344">
        <f t="shared" si="11"/>
        <v>0</v>
      </c>
      <c r="Z56" s="347"/>
      <c r="AA56" s="343">
        <f>SUMIF('2. Annual Costs of Staff Posts'!$D$13:$D$311,'11. Indirect Costs'!$C56,'2. Annual Costs of Staff Posts'!$AH$13:$AH$311)</f>
        <v>0</v>
      </c>
      <c r="AB56" s="613" t="str">
        <f t="shared" si="20"/>
        <v>£0</v>
      </c>
      <c r="AC56" s="344">
        <f t="shared" si="14"/>
        <v>0</v>
      </c>
      <c r="AD56" s="348">
        <f t="shared" si="21"/>
        <v>0</v>
      </c>
      <c r="AE56" s="346" t="str">
        <f t="shared" si="5"/>
        <v/>
      </c>
      <c r="AF56" s="349">
        <f t="shared" si="22"/>
        <v>0</v>
      </c>
      <c r="AG56" s="346">
        <f t="shared" si="6"/>
        <v>0</v>
      </c>
      <c r="AH56" s="64"/>
    </row>
    <row r="57" spans="2:34" outlineLevel="1" x14ac:dyDescent="0.25">
      <c r="B57" s="52"/>
      <c r="C57" s="151" t="s">
        <v>25</v>
      </c>
      <c r="D57" s="432" t="str">
        <f>IFERROR(VLOOKUP($C57,'START - AWARD DETAILS'!$C$21:$G$40,2,0),"")</f>
        <v/>
      </c>
      <c r="E57" s="431" t="str">
        <f>IFERROR(VLOOKUP($C57,'START - AWARD DETAILS'!$C$21:$G$40,3,0),"")</f>
        <v/>
      </c>
      <c r="F57" s="431" t="str">
        <f>IFERROR(VLOOKUP($C57,'START - AWARD DETAILS'!$C$21:$G$40,4,0),"")</f>
        <v/>
      </c>
      <c r="G57" s="431" t="str">
        <f>IFERROR(VLOOKUP($C57,'START - AWARD DETAILS'!$C$21:$G$40,5,0),"")</f>
        <v/>
      </c>
      <c r="H57" s="261" t="s">
        <v>25</v>
      </c>
      <c r="I57" s="612">
        <f>IF(D57="HEI",'START - AWARD DETAILS'!$G$12,'START - AWARD DETAILS'!$G$13)</f>
        <v>1</v>
      </c>
      <c r="J57" s="347"/>
      <c r="K57" s="343">
        <f>SUMIF('2. Annual Costs of Staff Posts'!$D$13:$D$311,'11. Indirect Costs'!$C57,'2. Annual Costs of Staff Posts'!$N$13:$N$311)</f>
        <v>0</v>
      </c>
      <c r="L57" s="613" t="str">
        <f t="shared" si="16"/>
        <v>£0</v>
      </c>
      <c r="M57" s="344">
        <f t="shared" si="12"/>
        <v>0</v>
      </c>
      <c r="N57" s="347"/>
      <c r="O57" s="343">
        <f>SUMIF('2. Annual Costs of Staff Posts'!$D$13:$D$311,'11. Indirect Costs'!$C57,'2. Annual Costs of Staff Posts'!$S$13:$S$311)</f>
        <v>0</v>
      </c>
      <c r="P57" s="613" t="str">
        <f t="shared" si="17"/>
        <v>£0</v>
      </c>
      <c r="Q57" s="344">
        <f t="shared" si="13"/>
        <v>0</v>
      </c>
      <c r="R57" s="347"/>
      <c r="S57" s="343">
        <f>SUMIF('2. Annual Costs of Staff Posts'!$D$13:$D$311,'11. Indirect Costs'!$C57,'2. Annual Costs of Staff Posts'!$X$13:$X$311)</f>
        <v>0</v>
      </c>
      <c r="T57" s="613" t="str">
        <f t="shared" si="18"/>
        <v>£0</v>
      </c>
      <c r="U57" s="344">
        <f t="shared" si="8"/>
        <v>0</v>
      </c>
      <c r="V57" s="347"/>
      <c r="W57" s="343">
        <f>SUMIF('2. Annual Costs of Staff Posts'!$D$13:$D$311,'11. Indirect Costs'!$C57,'2. Annual Costs of Staff Posts'!$AC$13:$AC$311)</f>
        <v>0</v>
      </c>
      <c r="X57" s="613" t="str">
        <f t="shared" si="19"/>
        <v>£0</v>
      </c>
      <c r="Y57" s="344">
        <f t="shared" si="11"/>
        <v>0</v>
      </c>
      <c r="Z57" s="347"/>
      <c r="AA57" s="343">
        <f>SUMIF('2. Annual Costs of Staff Posts'!$D$13:$D$311,'11. Indirect Costs'!$C57,'2. Annual Costs of Staff Posts'!$AH$13:$AH$311)</f>
        <v>0</v>
      </c>
      <c r="AB57" s="613" t="str">
        <f t="shared" si="20"/>
        <v>£0</v>
      </c>
      <c r="AC57" s="344">
        <f t="shared" si="14"/>
        <v>0</v>
      </c>
      <c r="AD57" s="348">
        <f t="shared" si="21"/>
        <v>0</v>
      </c>
      <c r="AE57" s="346" t="str">
        <f t="shared" si="5"/>
        <v/>
      </c>
      <c r="AF57" s="349">
        <f t="shared" si="22"/>
        <v>0</v>
      </c>
      <c r="AG57" s="346">
        <f t="shared" si="6"/>
        <v>0</v>
      </c>
      <c r="AH57" s="64"/>
    </row>
    <row r="58" spans="2:34" outlineLevel="1" x14ac:dyDescent="0.25">
      <c r="B58" s="52"/>
      <c r="C58" s="151" t="s">
        <v>25</v>
      </c>
      <c r="D58" s="432" t="str">
        <f>IFERROR(VLOOKUP($C58,'START - AWARD DETAILS'!$C$21:$G$40,2,0),"")</f>
        <v/>
      </c>
      <c r="E58" s="431" t="str">
        <f>IFERROR(VLOOKUP($C58,'START - AWARD DETAILS'!$C$21:$G$40,3,0),"")</f>
        <v/>
      </c>
      <c r="F58" s="431" t="str">
        <f>IFERROR(VLOOKUP($C58,'START - AWARD DETAILS'!$C$21:$G$40,4,0),"")</f>
        <v/>
      </c>
      <c r="G58" s="431" t="str">
        <f>IFERROR(VLOOKUP($C58,'START - AWARD DETAILS'!$C$21:$G$40,5,0),"")</f>
        <v/>
      </c>
      <c r="H58" s="261" t="s">
        <v>25</v>
      </c>
      <c r="I58" s="612">
        <f>IF(D58="HEI",'START - AWARD DETAILS'!$G$12,'START - AWARD DETAILS'!$G$13)</f>
        <v>1</v>
      </c>
      <c r="J58" s="347"/>
      <c r="K58" s="343">
        <f>SUMIF('2. Annual Costs of Staff Posts'!$D$13:$D$311,'11. Indirect Costs'!$C58,'2. Annual Costs of Staff Posts'!$N$13:$N$311)</f>
        <v>0</v>
      </c>
      <c r="L58" s="613" t="str">
        <f t="shared" si="16"/>
        <v>£0</v>
      </c>
      <c r="M58" s="344">
        <f t="shared" si="12"/>
        <v>0</v>
      </c>
      <c r="N58" s="347"/>
      <c r="O58" s="343">
        <f>SUMIF('2. Annual Costs of Staff Posts'!$D$13:$D$311,'11. Indirect Costs'!$C58,'2. Annual Costs of Staff Posts'!$S$13:$S$311)</f>
        <v>0</v>
      </c>
      <c r="P58" s="613" t="str">
        <f t="shared" si="17"/>
        <v>£0</v>
      </c>
      <c r="Q58" s="344">
        <f t="shared" si="13"/>
        <v>0</v>
      </c>
      <c r="R58" s="347"/>
      <c r="S58" s="343">
        <f>SUMIF('2. Annual Costs of Staff Posts'!$D$13:$D$311,'11. Indirect Costs'!$C58,'2. Annual Costs of Staff Posts'!$X$13:$X$311)</f>
        <v>0</v>
      </c>
      <c r="T58" s="613" t="str">
        <f t="shared" si="18"/>
        <v>£0</v>
      </c>
      <c r="U58" s="344">
        <f t="shared" si="8"/>
        <v>0</v>
      </c>
      <c r="V58" s="347"/>
      <c r="W58" s="343">
        <f>SUMIF('2. Annual Costs of Staff Posts'!$D$13:$D$311,'11. Indirect Costs'!$C58,'2. Annual Costs of Staff Posts'!$AC$13:$AC$311)</f>
        <v>0</v>
      </c>
      <c r="X58" s="613" t="str">
        <f t="shared" si="19"/>
        <v>£0</v>
      </c>
      <c r="Y58" s="344">
        <f t="shared" si="11"/>
        <v>0</v>
      </c>
      <c r="Z58" s="347"/>
      <c r="AA58" s="343">
        <f>SUMIF('2. Annual Costs of Staff Posts'!$D$13:$D$311,'11. Indirect Costs'!$C58,'2. Annual Costs of Staff Posts'!$AH$13:$AH$311)</f>
        <v>0</v>
      </c>
      <c r="AB58" s="613" t="str">
        <f t="shared" si="20"/>
        <v>£0</v>
      </c>
      <c r="AC58" s="344">
        <f t="shared" si="14"/>
        <v>0</v>
      </c>
      <c r="AD58" s="348">
        <f t="shared" si="21"/>
        <v>0</v>
      </c>
      <c r="AE58" s="346" t="str">
        <f t="shared" si="5"/>
        <v/>
      </c>
      <c r="AF58" s="349">
        <f t="shared" si="22"/>
        <v>0</v>
      </c>
      <c r="AG58" s="346">
        <f t="shared" si="6"/>
        <v>0</v>
      </c>
      <c r="AH58" s="64"/>
    </row>
    <row r="59" spans="2:34" outlineLevel="1" x14ac:dyDescent="0.25">
      <c r="B59" s="52"/>
      <c r="C59" s="151" t="s">
        <v>25</v>
      </c>
      <c r="D59" s="432" t="str">
        <f>IFERROR(VLOOKUP($C59,'START - AWARD DETAILS'!$C$21:$G$40,2,0),"")</f>
        <v/>
      </c>
      <c r="E59" s="431" t="str">
        <f>IFERROR(VLOOKUP($C59,'START - AWARD DETAILS'!$C$21:$G$40,3,0),"")</f>
        <v/>
      </c>
      <c r="F59" s="431" t="str">
        <f>IFERROR(VLOOKUP($C59,'START - AWARD DETAILS'!$C$21:$G$40,4,0),"")</f>
        <v/>
      </c>
      <c r="G59" s="431" t="str">
        <f>IFERROR(VLOOKUP($C59,'START - AWARD DETAILS'!$C$21:$G$40,5,0),"")</f>
        <v/>
      </c>
      <c r="H59" s="261" t="s">
        <v>25</v>
      </c>
      <c r="I59" s="612">
        <f>IF(D59="HEI",'START - AWARD DETAILS'!$G$12,'START - AWARD DETAILS'!$G$13)</f>
        <v>1</v>
      </c>
      <c r="J59" s="347"/>
      <c r="K59" s="343">
        <f>SUMIF('2. Annual Costs of Staff Posts'!$D$13:$D$311,'11. Indirect Costs'!$C59,'2. Annual Costs of Staff Posts'!$N$13:$N$311)</f>
        <v>0</v>
      </c>
      <c r="L59" s="613" t="str">
        <f t="shared" si="16"/>
        <v>£0</v>
      </c>
      <c r="M59" s="344">
        <f t="shared" si="12"/>
        <v>0</v>
      </c>
      <c r="N59" s="347"/>
      <c r="O59" s="343">
        <f>SUMIF('2. Annual Costs of Staff Posts'!$D$13:$D$311,'11. Indirect Costs'!$C59,'2. Annual Costs of Staff Posts'!$S$13:$S$311)</f>
        <v>0</v>
      </c>
      <c r="P59" s="613" t="str">
        <f t="shared" si="17"/>
        <v>£0</v>
      </c>
      <c r="Q59" s="344">
        <f t="shared" si="13"/>
        <v>0</v>
      </c>
      <c r="R59" s="347"/>
      <c r="S59" s="343">
        <f>SUMIF('2. Annual Costs of Staff Posts'!$D$13:$D$311,'11. Indirect Costs'!$C59,'2. Annual Costs of Staff Posts'!$X$13:$X$311)</f>
        <v>0</v>
      </c>
      <c r="T59" s="613" t="str">
        <f t="shared" si="18"/>
        <v>£0</v>
      </c>
      <c r="U59" s="344">
        <f t="shared" si="8"/>
        <v>0</v>
      </c>
      <c r="V59" s="347"/>
      <c r="W59" s="343">
        <f>SUMIF('2. Annual Costs of Staff Posts'!$D$13:$D$311,'11. Indirect Costs'!$C59,'2. Annual Costs of Staff Posts'!$AC$13:$AC$311)</f>
        <v>0</v>
      </c>
      <c r="X59" s="613" t="str">
        <f t="shared" si="19"/>
        <v>£0</v>
      </c>
      <c r="Y59" s="344">
        <f t="shared" si="11"/>
        <v>0</v>
      </c>
      <c r="Z59" s="347"/>
      <c r="AA59" s="343">
        <f>SUMIF('2. Annual Costs of Staff Posts'!$D$13:$D$311,'11. Indirect Costs'!$C59,'2. Annual Costs of Staff Posts'!$AH$13:$AH$311)</f>
        <v>0</v>
      </c>
      <c r="AB59" s="613" t="str">
        <f t="shared" si="20"/>
        <v>£0</v>
      </c>
      <c r="AC59" s="344">
        <f t="shared" si="14"/>
        <v>0</v>
      </c>
      <c r="AD59" s="348">
        <f t="shared" si="21"/>
        <v>0</v>
      </c>
      <c r="AE59" s="346" t="str">
        <f t="shared" si="5"/>
        <v/>
      </c>
      <c r="AF59" s="349">
        <f t="shared" si="22"/>
        <v>0</v>
      </c>
      <c r="AG59" s="346">
        <f t="shared" si="6"/>
        <v>0</v>
      </c>
      <c r="AH59" s="64"/>
    </row>
    <row r="60" spans="2:34" outlineLevel="1" x14ac:dyDescent="0.25">
      <c r="B60" s="52"/>
      <c r="C60" s="151" t="s">
        <v>25</v>
      </c>
      <c r="D60" s="432" t="str">
        <f>IFERROR(VLOOKUP($C60,'START - AWARD DETAILS'!$C$21:$G$40,2,0),"")</f>
        <v/>
      </c>
      <c r="E60" s="431" t="str">
        <f>IFERROR(VLOOKUP($C60,'START - AWARD DETAILS'!$C$21:$G$40,3,0),"")</f>
        <v/>
      </c>
      <c r="F60" s="431" t="str">
        <f>IFERROR(VLOOKUP($C60,'START - AWARD DETAILS'!$C$21:$G$40,4,0),"")</f>
        <v/>
      </c>
      <c r="G60" s="431" t="str">
        <f>IFERROR(VLOOKUP($C60,'START - AWARD DETAILS'!$C$21:$G$40,5,0),"")</f>
        <v/>
      </c>
      <c r="H60" s="261" t="s">
        <v>25</v>
      </c>
      <c r="I60" s="612">
        <f>IF(D60="HEI",'START - AWARD DETAILS'!$G$12,'START - AWARD DETAILS'!$G$13)</f>
        <v>1</v>
      </c>
      <c r="J60" s="347"/>
      <c r="K60" s="343">
        <f>SUMIF('2. Annual Costs of Staff Posts'!$D$13:$D$311,'11. Indirect Costs'!$C60,'2. Annual Costs of Staff Posts'!$N$13:$N$311)</f>
        <v>0</v>
      </c>
      <c r="L60" s="613" t="str">
        <f t="shared" si="16"/>
        <v>£0</v>
      </c>
      <c r="M60" s="344">
        <f t="shared" si="12"/>
        <v>0</v>
      </c>
      <c r="N60" s="347"/>
      <c r="O60" s="343">
        <f>SUMIF('2. Annual Costs of Staff Posts'!$D$13:$D$311,'11. Indirect Costs'!$C60,'2. Annual Costs of Staff Posts'!$S$13:$S$311)</f>
        <v>0</v>
      </c>
      <c r="P60" s="613" t="str">
        <f t="shared" si="17"/>
        <v>£0</v>
      </c>
      <c r="Q60" s="344">
        <f t="shared" si="13"/>
        <v>0</v>
      </c>
      <c r="R60" s="347"/>
      <c r="S60" s="343">
        <f>SUMIF('2. Annual Costs of Staff Posts'!$D$13:$D$311,'11. Indirect Costs'!$C60,'2. Annual Costs of Staff Posts'!$X$13:$X$311)</f>
        <v>0</v>
      </c>
      <c r="T60" s="613" t="str">
        <f t="shared" si="18"/>
        <v>£0</v>
      </c>
      <c r="U60" s="344">
        <f t="shared" si="8"/>
        <v>0</v>
      </c>
      <c r="V60" s="347"/>
      <c r="W60" s="343">
        <f>SUMIF('2. Annual Costs of Staff Posts'!$D$13:$D$311,'11. Indirect Costs'!$C60,'2. Annual Costs of Staff Posts'!$AC$13:$AC$311)</f>
        <v>0</v>
      </c>
      <c r="X60" s="613" t="str">
        <f t="shared" si="19"/>
        <v>£0</v>
      </c>
      <c r="Y60" s="344">
        <f t="shared" si="11"/>
        <v>0</v>
      </c>
      <c r="Z60" s="347"/>
      <c r="AA60" s="343">
        <f>SUMIF('2. Annual Costs of Staff Posts'!$D$13:$D$311,'11. Indirect Costs'!$C60,'2. Annual Costs of Staff Posts'!$AH$13:$AH$311)</f>
        <v>0</v>
      </c>
      <c r="AB60" s="613" t="str">
        <f t="shared" si="20"/>
        <v>£0</v>
      </c>
      <c r="AC60" s="344">
        <f t="shared" si="14"/>
        <v>0</v>
      </c>
      <c r="AD60" s="348">
        <f t="shared" si="21"/>
        <v>0</v>
      </c>
      <c r="AE60" s="346" t="str">
        <f t="shared" si="5"/>
        <v/>
      </c>
      <c r="AF60" s="349">
        <f t="shared" si="22"/>
        <v>0</v>
      </c>
      <c r="AG60" s="346">
        <f t="shared" si="6"/>
        <v>0</v>
      </c>
      <c r="AH60" s="64"/>
    </row>
    <row r="61" spans="2:34" ht="15" customHeight="1" outlineLevel="1" x14ac:dyDescent="0.25">
      <c r="B61" s="52"/>
      <c r="C61" s="151" t="s">
        <v>25</v>
      </c>
      <c r="D61" s="432" t="str">
        <f>IFERROR(VLOOKUP($C61,'START - AWARD DETAILS'!$C$21:$G$40,2,0),"")</f>
        <v/>
      </c>
      <c r="E61" s="431" t="str">
        <f>IFERROR(VLOOKUP($C61,'START - AWARD DETAILS'!$C$21:$G$40,3,0),"")</f>
        <v/>
      </c>
      <c r="F61" s="431" t="str">
        <f>IFERROR(VLOOKUP($C61,'START - AWARD DETAILS'!$C$21:$G$40,4,0),"")</f>
        <v/>
      </c>
      <c r="G61" s="431" t="str">
        <f>IFERROR(VLOOKUP($C61,'START - AWARD DETAILS'!$C$21:$G$40,5,0),"")</f>
        <v/>
      </c>
      <c r="H61" s="261" t="s">
        <v>25</v>
      </c>
      <c r="I61" s="612">
        <f>IF(D61="HEI",'START - AWARD DETAILS'!$G$12,'START - AWARD DETAILS'!$G$13)</f>
        <v>1</v>
      </c>
      <c r="J61" s="347"/>
      <c r="K61" s="343">
        <f>SUMIF('2. Annual Costs of Staff Posts'!$D$13:$D$311,'11. Indirect Costs'!$C61,'2. Annual Costs of Staff Posts'!$N$13:$N$311)</f>
        <v>0</v>
      </c>
      <c r="L61" s="613" t="str">
        <f t="shared" si="16"/>
        <v>£0</v>
      </c>
      <c r="M61" s="344">
        <f t="shared" si="12"/>
        <v>0</v>
      </c>
      <c r="N61" s="347"/>
      <c r="O61" s="343">
        <f>SUMIF('2. Annual Costs of Staff Posts'!$D$13:$D$311,'11. Indirect Costs'!$C61,'2. Annual Costs of Staff Posts'!$S$13:$S$311)</f>
        <v>0</v>
      </c>
      <c r="P61" s="613" t="str">
        <f t="shared" si="17"/>
        <v>£0</v>
      </c>
      <c r="Q61" s="344">
        <f t="shared" si="13"/>
        <v>0</v>
      </c>
      <c r="R61" s="347"/>
      <c r="S61" s="343">
        <f>SUMIF('2. Annual Costs of Staff Posts'!$D$13:$D$311,'11. Indirect Costs'!$C61,'2. Annual Costs of Staff Posts'!$X$13:$X$311)</f>
        <v>0</v>
      </c>
      <c r="T61" s="613" t="str">
        <f t="shared" si="18"/>
        <v>£0</v>
      </c>
      <c r="U61" s="344">
        <f t="shared" si="8"/>
        <v>0</v>
      </c>
      <c r="V61" s="347"/>
      <c r="W61" s="343">
        <f>SUMIF('2. Annual Costs of Staff Posts'!$D$13:$D$311,'11. Indirect Costs'!$C61,'2. Annual Costs of Staff Posts'!$AC$13:$AC$311)</f>
        <v>0</v>
      </c>
      <c r="X61" s="613" t="str">
        <f t="shared" si="19"/>
        <v>£0</v>
      </c>
      <c r="Y61" s="344">
        <f t="shared" si="11"/>
        <v>0</v>
      </c>
      <c r="Z61" s="347"/>
      <c r="AA61" s="343">
        <f>SUMIF('2. Annual Costs of Staff Posts'!$D$13:$D$311,'11. Indirect Costs'!$C61,'2. Annual Costs of Staff Posts'!$AH$13:$AH$311)</f>
        <v>0</v>
      </c>
      <c r="AB61" s="613" t="str">
        <f t="shared" si="20"/>
        <v>£0</v>
      </c>
      <c r="AC61" s="344">
        <f t="shared" si="14"/>
        <v>0</v>
      </c>
      <c r="AD61" s="348">
        <f t="shared" si="21"/>
        <v>0</v>
      </c>
      <c r="AE61" s="346" t="str">
        <f t="shared" si="5"/>
        <v/>
      </c>
      <c r="AF61" s="349">
        <f t="shared" si="22"/>
        <v>0</v>
      </c>
      <c r="AG61" s="346">
        <f t="shared" si="6"/>
        <v>0</v>
      </c>
      <c r="AH61" s="64"/>
    </row>
    <row r="62" spans="2:34" ht="15" customHeight="1" outlineLevel="1" thickBot="1" x14ac:dyDescent="0.3">
      <c r="B62" s="52"/>
      <c r="C62" s="151" t="s">
        <v>25</v>
      </c>
      <c r="D62" s="432" t="str">
        <f>IFERROR(VLOOKUP($C62,'START - AWARD DETAILS'!$C$21:$G$40,2,0),"")</f>
        <v/>
      </c>
      <c r="E62" s="431" t="str">
        <f>IFERROR(VLOOKUP($C62,'START - AWARD DETAILS'!$C$21:$G$40,3,0),"")</f>
        <v/>
      </c>
      <c r="F62" s="431" t="str">
        <f>IFERROR(VLOOKUP($C62,'START - AWARD DETAILS'!$C$21:$G$40,4,0),"")</f>
        <v/>
      </c>
      <c r="G62" s="431" t="str">
        <f>IFERROR(VLOOKUP($C62,'START - AWARD DETAILS'!$C$21:$G$40,5,0),"")</f>
        <v/>
      </c>
      <c r="H62" s="261" t="s">
        <v>25</v>
      </c>
      <c r="I62" s="612">
        <f>IF(D62="HEI",'START - AWARD DETAILS'!$G$12,'START - AWARD DETAILS'!$G$13)</f>
        <v>1</v>
      </c>
      <c r="J62" s="614"/>
      <c r="K62" s="343">
        <f>SUMIF('2. Annual Costs of Staff Posts'!$D$13:$D$311,'11. Indirect Costs'!$C62,'2. Annual Costs of Staff Posts'!$N$13:$N$311)</f>
        <v>0</v>
      </c>
      <c r="L62" s="613" t="str">
        <f t="shared" si="16"/>
        <v>£0</v>
      </c>
      <c r="M62" s="344">
        <f t="shared" si="12"/>
        <v>0</v>
      </c>
      <c r="N62" s="614"/>
      <c r="O62" s="343">
        <f>SUMIF('2. Annual Costs of Staff Posts'!$D$13:$D$311,'11. Indirect Costs'!$C62,'2. Annual Costs of Staff Posts'!$S$13:$S$311)</f>
        <v>0</v>
      </c>
      <c r="P62" s="613" t="str">
        <f t="shared" si="17"/>
        <v>£0</v>
      </c>
      <c r="Q62" s="344">
        <f t="shared" si="13"/>
        <v>0</v>
      </c>
      <c r="R62" s="614"/>
      <c r="S62" s="343">
        <f>SUMIF('2. Annual Costs of Staff Posts'!$D$13:$D$311,'11. Indirect Costs'!$C62,'2. Annual Costs of Staff Posts'!$X$13:$X$311)</f>
        <v>0</v>
      </c>
      <c r="T62" s="613" t="str">
        <f t="shared" si="18"/>
        <v>£0</v>
      </c>
      <c r="U62" s="344">
        <f t="shared" si="8"/>
        <v>0</v>
      </c>
      <c r="V62" s="614"/>
      <c r="W62" s="343">
        <f>SUMIF('2. Annual Costs of Staff Posts'!$D$13:$D$311,'11. Indirect Costs'!$C62,'2. Annual Costs of Staff Posts'!$AC$13:$AC$311)</f>
        <v>0</v>
      </c>
      <c r="X62" s="613" t="str">
        <f t="shared" si="19"/>
        <v>£0</v>
      </c>
      <c r="Y62" s="344">
        <f t="shared" si="11"/>
        <v>0</v>
      </c>
      <c r="Z62" s="614"/>
      <c r="AA62" s="343">
        <f>SUMIF('2. Annual Costs of Staff Posts'!$D$13:$D$311,'11. Indirect Costs'!$C62,'2. Annual Costs of Staff Posts'!$AH$13:$AH$311)</f>
        <v>0</v>
      </c>
      <c r="AB62" s="613" t="str">
        <f t="shared" si="20"/>
        <v>£0</v>
      </c>
      <c r="AC62" s="344">
        <f t="shared" si="14"/>
        <v>0</v>
      </c>
      <c r="AD62" s="348">
        <f t="shared" si="21"/>
        <v>0</v>
      </c>
      <c r="AE62" s="346" t="str">
        <f t="shared" si="5"/>
        <v/>
      </c>
      <c r="AF62" s="349">
        <f t="shared" si="22"/>
        <v>0</v>
      </c>
      <c r="AG62" s="346">
        <f t="shared" si="6"/>
        <v>0</v>
      </c>
      <c r="AH62" s="64"/>
    </row>
    <row r="63" spans="2:34" ht="15.75" thickBot="1" x14ac:dyDescent="0.3">
      <c r="B63" s="52"/>
      <c r="C63" s="442" t="s">
        <v>441</v>
      </c>
      <c r="D63" s="615" t="s">
        <v>441</v>
      </c>
      <c r="E63" s="615" t="s">
        <v>441</v>
      </c>
      <c r="F63" s="616"/>
      <c r="G63" s="616"/>
      <c r="H63" s="616"/>
      <c r="I63" s="616"/>
      <c r="J63" s="617">
        <f t="shared" ref="J63:AD63" si="23">SUM(J13:J62)</f>
        <v>172342.35</v>
      </c>
      <c r="K63" s="618">
        <f t="shared" si="23"/>
        <v>23.499999999999996</v>
      </c>
      <c r="L63" s="617">
        <f t="shared" si="23"/>
        <v>96755.080794701993</v>
      </c>
      <c r="M63" s="617">
        <f t="shared" si="23"/>
        <v>141149.88</v>
      </c>
      <c r="N63" s="617">
        <f t="shared" si="23"/>
        <v>183502.35</v>
      </c>
      <c r="O63" s="618">
        <f t="shared" si="23"/>
        <v>38.5</v>
      </c>
      <c r="P63" s="617">
        <f t="shared" si="23"/>
        <v>96667.458302583022</v>
      </c>
      <c r="Q63" s="617">
        <f t="shared" si="23"/>
        <v>152309.88</v>
      </c>
      <c r="R63" s="617">
        <f t="shared" si="23"/>
        <v>176302.35</v>
      </c>
      <c r="S63" s="618">
        <f t="shared" si="23"/>
        <v>28.5</v>
      </c>
      <c r="T63" s="617">
        <f t="shared" si="23"/>
        <v>96731.936842105264</v>
      </c>
      <c r="U63" s="617">
        <f t="shared" si="23"/>
        <v>145109.88</v>
      </c>
      <c r="V63" s="617">
        <f t="shared" si="23"/>
        <v>173782.35</v>
      </c>
      <c r="W63" s="618">
        <f t="shared" si="23"/>
        <v>25.5</v>
      </c>
      <c r="X63" s="617">
        <f t="shared" si="23"/>
        <v>96731.936842105264</v>
      </c>
      <c r="Y63" s="617">
        <f t="shared" si="23"/>
        <v>142589.88</v>
      </c>
      <c r="Z63" s="617">
        <f t="shared" si="23"/>
        <v>0</v>
      </c>
      <c r="AA63" s="618">
        <f t="shared" si="23"/>
        <v>0</v>
      </c>
      <c r="AB63" s="617">
        <f t="shared" si="23"/>
        <v>0</v>
      </c>
      <c r="AC63" s="619">
        <f t="shared" si="23"/>
        <v>0</v>
      </c>
      <c r="AD63" s="620">
        <f t="shared" si="23"/>
        <v>116</v>
      </c>
      <c r="AE63" s="621">
        <f>AVERAGE(AE13:AE62)</f>
        <v>12090.200399421736</v>
      </c>
      <c r="AF63" s="621">
        <f>SUM(AF13:AF62)</f>
        <v>705929.4</v>
      </c>
      <c r="AG63" s="621">
        <f>SUM(AG13:AG62)</f>
        <v>581159.52</v>
      </c>
      <c r="AH63" s="64"/>
    </row>
    <row r="64" spans="2:34" ht="8.1" customHeight="1" thickBot="1" x14ac:dyDescent="0.3">
      <c r="B64" s="52"/>
      <c r="C64" s="109"/>
      <c r="D64" s="52"/>
      <c r="E64" s="52"/>
      <c r="F64" s="52"/>
      <c r="G64" s="52"/>
      <c r="H64" s="52"/>
      <c r="I64" s="52"/>
      <c r="J64" s="52"/>
      <c r="K64" s="52"/>
      <c r="L64" s="52"/>
      <c r="M64" s="52"/>
      <c r="N64" s="52"/>
      <c r="O64" s="52"/>
      <c r="P64" s="52"/>
      <c r="Q64" s="52"/>
      <c r="R64" s="52"/>
      <c r="S64" s="64"/>
      <c r="T64" s="64"/>
      <c r="U64" s="64"/>
      <c r="V64" s="64"/>
      <c r="W64" s="64"/>
      <c r="X64" s="64"/>
      <c r="Y64" s="64"/>
      <c r="Z64" s="64"/>
      <c r="AA64" s="64"/>
      <c r="AB64" s="64"/>
      <c r="AC64" s="64"/>
      <c r="AD64" s="64"/>
      <c r="AE64" s="64"/>
      <c r="AF64" s="64"/>
      <c r="AG64" s="258"/>
      <c r="AH64" s="258"/>
    </row>
    <row r="65" spans="2:34" s="53" customFormat="1" ht="15" customHeight="1" thickBot="1" x14ac:dyDescent="0.3">
      <c r="B65" s="52"/>
      <c r="C65" s="142" t="s">
        <v>50</v>
      </c>
      <c r="D65" s="54"/>
      <c r="E65" s="54"/>
      <c r="F65" s="54"/>
      <c r="G65" s="54"/>
      <c r="H65" s="54"/>
      <c r="I65" s="54"/>
      <c r="J65" s="54"/>
      <c r="K65" s="54"/>
      <c r="L65" s="54"/>
      <c r="M65" s="54"/>
      <c r="N65" s="54"/>
      <c r="O65" s="54"/>
      <c r="P65" s="54"/>
      <c r="Q65" s="54"/>
      <c r="R65" s="55"/>
      <c r="S65" s="64"/>
      <c r="T65" s="64"/>
      <c r="U65" s="64"/>
      <c r="V65" s="64"/>
      <c r="W65" s="64"/>
      <c r="X65" s="64"/>
      <c r="Y65" s="64"/>
      <c r="Z65" s="64"/>
      <c r="AA65" s="64"/>
      <c r="AB65" s="64"/>
      <c r="AC65" s="64"/>
      <c r="AD65" s="64"/>
      <c r="AE65" s="64"/>
      <c r="AF65" s="64"/>
      <c r="AG65" s="258"/>
      <c r="AH65" s="258"/>
    </row>
    <row r="66" spans="2:34" s="53" customFormat="1" ht="99.95" customHeight="1" thickBot="1" x14ac:dyDescent="0.3">
      <c r="B66" s="52"/>
      <c r="C66" s="785" t="s">
        <v>611</v>
      </c>
      <c r="D66" s="786"/>
      <c r="E66" s="786"/>
      <c r="F66" s="786"/>
      <c r="G66" s="786"/>
      <c r="H66" s="786"/>
      <c r="I66" s="786"/>
      <c r="J66" s="786"/>
      <c r="K66" s="786"/>
      <c r="L66" s="786"/>
      <c r="M66" s="786"/>
      <c r="N66" s="786"/>
      <c r="O66" s="786"/>
      <c r="P66" s="786"/>
      <c r="Q66" s="786"/>
      <c r="R66" s="787"/>
      <c r="S66" s="64"/>
      <c r="T66" s="64"/>
      <c r="U66" s="64"/>
      <c r="V66" s="64"/>
      <c r="W66" s="64"/>
      <c r="X66" s="64"/>
      <c r="Y66" s="64"/>
      <c r="Z66" s="64"/>
      <c r="AA66" s="64"/>
      <c r="AB66" s="64"/>
      <c r="AC66" s="64"/>
      <c r="AD66" s="64"/>
      <c r="AE66" s="64"/>
      <c r="AF66" s="64"/>
      <c r="AG66" s="258"/>
      <c r="AH66" s="258"/>
    </row>
    <row r="67" spans="2:34" s="53" customFormat="1" ht="8.1" customHeight="1" x14ac:dyDescent="0.25">
      <c r="B67" s="52"/>
      <c r="C67" s="109"/>
      <c r="D67" s="52"/>
      <c r="E67" s="52"/>
      <c r="F67" s="52"/>
      <c r="G67" s="52"/>
      <c r="H67" s="52"/>
      <c r="I67" s="52"/>
      <c r="J67" s="52"/>
      <c r="K67" s="52"/>
      <c r="L67" s="52"/>
      <c r="M67" s="52"/>
      <c r="N67" s="52"/>
      <c r="O67" s="52"/>
      <c r="P67" s="52"/>
      <c r="Q67" s="52"/>
      <c r="R67" s="52"/>
      <c r="S67" s="64"/>
      <c r="T67" s="64"/>
      <c r="U67" s="64"/>
      <c r="V67" s="64"/>
      <c r="W67" s="64"/>
      <c r="X67" s="64"/>
      <c r="Y67" s="64"/>
      <c r="Z67" s="64"/>
      <c r="AA67" s="64"/>
      <c r="AB67" s="64"/>
      <c r="AC67" s="64"/>
      <c r="AD67" s="64"/>
      <c r="AE67" s="64"/>
      <c r="AF67" s="64"/>
      <c r="AG67" s="258"/>
      <c r="AH67" s="258"/>
    </row>
    <row r="68" spans="2:34" s="53" customFormat="1" ht="8.1" customHeight="1" x14ac:dyDescent="0.25">
      <c r="C68" s="143"/>
    </row>
    <row r="69" spans="2:34" s="53" customFormat="1" ht="8.1" hidden="1" customHeight="1" x14ac:dyDescent="0.25">
      <c r="C69" s="143"/>
    </row>
    <row r="70" spans="2:34" ht="8.1" hidden="1" customHeight="1" x14ac:dyDescent="0.25"/>
    <row r="71" spans="2:34" s="51" customFormat="1" ht="8.1" hidden="1" customHeight="1" x14ac:dyDescent="0.25">
      <c r="C71" s="99"/>
    </row>
    <row r="72" spans="2:34" ht="15.75" hidden="1" thickBot="1" x14ac:dyDescent="0.3"/>
    <row r="73" spans="2:34" ht="15.75" hidden="1" thickBot="1" x14ac:dyDescent="0.3">
      <c r="C73" s="99" t="s">
        <v>17</v>
      </c>
      <c r="D73" t="s">
        <v>69</v>
      </c>
      <c r="E73" s="118" t="s">
        <v>297</v>
      </c>
    </row>
    <row r="74" spans="2:34" ht="15.75" hidden="1" thickBot="1" x14ac:dyDescent="0.3">
      <c r="C74" s="106" t="s">
        <v>25</v>
      </c>
      <c r="D74" s="3" t="s">
        <v>25</v>
      </c>
      <c r="E74" s="16" t="s">
        <v>25</v>
      </c>
    </row>
    <row r="75" spans="2:34" ht="15.75" hidden="1" thickBot="1" x14ac:dyDescent="0.3">
      <c r="B75">
        <v>1</v>
      </c>
      <c r="C75" s="106" t="str">
        <f>IF('START - AWARD DETAILS'!C21=0,"",'START - AWARD DETAILS'!C21)</f>
        <v>University of Liverpool</v>
      </c>
      <c r="D75" s="3" t="s">
        <v>70</v>
      </c>
      <c r="E75" s="119" t="e">
        <f>IF('START - AWARD DETAILS'!#REF!=0,"",'START - AWARD DETAILS'!#REF!)</f>
        <v>#REF!</v>
      </c>
    </row>
    <row r="76" spans="2:34" ht="30.75" hidden="1" thickBot="1" x14ac:dyDescent="0.3">
      <c r="B76">
        <v>2</v>
      </c>
      <c r="C76" s="106" t="str">
        <f>IF('START - AWARD DETAILS'!C22=0,"",'START - AWARD DETAILS'!C22)</f>
        <v>Liverpool School of Tropical Medicine</v>
      </c>
      <c r="D76" s="3" t="s">
        <v>71</v>
      </c>
      <c r="E76" s="119" t="e">
        <f>IF('START - AWARD DETAILS'!#REF!=0,"",'START - AWARD DETAILS'!#REF!)</f>
        <v>#REF!</v>
      </c>
    </row>
    <row r="77" spans="2:34" ht="30.75" hidden="1" thickBot="1" x14ac:dyDescent="0.3">
      <c r="B77" s="63">
        <v>3</v>
      </c>
      <c r="C77" s="106" t="str">
        <f>IF('START - AWARD DETAILS'!C23=0,"",'START - AWARD DETAILS'!C23)</f>
        <v>Human Development Research Foundation</v>
      </c>
      <c r="E77" s="119" t="e">
        <f>IF('START - AWARD DETAILS'!#REF!=0,"",'START - AWARD DETAILS'!#REF!)</f>
        <v>#REF!</v>
      </c>
    </row>
    <row r="78" spans="2:34" ht="30.75" hidden="1" thickBot="1" x14ac:dyDescent="0.3">
      <c r="B78" s="63">
        <v>4</v>
      </c>
      <c r="C78" s="106" t="str">
        <f>IF('START - AWARD DETAILS'!C24=0,"",'START - AWARD DETAILS'!C24)</f>
        <v/>
      </c>
      <c r="E78" s="119" t="e">
        <f>IF('START - AWARD DETAILS'!#REF!=0,"",'START - AWARD DETAILS'!#REF!)</f>
        <v>#REF!</v>
      </c>
    </row>
    <row r="79" spans="2:34" ht="45.75" hidden="1" thickBot="1" x14ac:dyDescent="0.3">
      <c r="B79" s="63">
        <v>5</v>
      </c>
      <c r="C79" s="106" t="str">
        <f>IF('START - AWARD DETAILS'!C25=0,"",'START - AWARD DETAILS'!C25)</f>
        <v>Transcultural Pschyological Organization (TPO)</v>
      </c>
      <c r="E79" s="119" t="e">
        <f>IF('START - AWARD DETAILS'!#REF!=0,"",'START - AWARD DETAILS'!#REF!)</f>
        <v>#REF!</v>
      </c>
    </row>
    <row r="80" spans="2:34" ht="30.75" hidden="1" thickBot="1" x14ac:dyDescent="0.3">
      <c r="B80" s="63">
        <v>6</v>
      </c>
      <c r="C80" s="106" t="str">
        <f>IF('START - AWARD DETAILS'!C26=0,"",'START - AWARD DETAILS'!C26)</f>
        <v>University of Liberal Arts (ULAB)</v>
      </c>
      <c r="E80" s="119" t="e">
        <f>IF('START - AWARD DETAILS'!#REF!=0,"",'START - AWARD DETAILS'!#REF!)</f>
        <v>#REF!</v>
      </c>
    </row>
    <row r="81" spans="2:5" ht="45.75" hidden="1" thickBot="1" x14ac:dyDescent="0.3">
      <c r="B81" s="63">
        <v>7</v>
      </c>
      <c r="C81" s="106" t="str">
        <f>IF('START - AWARD DETAILS'!C27=0,"",'START - AWARD DETAILS'!C27)</f>
        <v>Institute of Reseach and Development (IRD)</v>
      </c>
      <c r="E81" s="119" t="e">
        <f>IF('START - AWARD DETAILS'!#REF!=0,"",'START - AWARD DETAILS'!#REF!)</f>
        <v>#REF!</v>
      </c>
    </row>
    <row r="82" spans="2:5" ht="15.75" hidden="1" thickBot="1" x14ac:dyDescent="0.3">
      <c r="B82" s="63">
        <v>8</v>
      </c>
      <c r="C82" s="106" t="str">
        <f>IF('START - AWARD DETAILS'!C28=0,"",'START - AWARD DETAILS'!C28)</f>
        <v/>
      </c>
      <c r="E82" s="119" t="e">
        <f>IF('START - AWARD DETAILS'!#REF!=0,"",'START - AWARD DETAILS'!#REF!)</f>
        <v>#REF!</v>
      </c>
    </row>
    <row r="83" spans="2:5" ht="15.75" hidden="1" thickBot="1" x14ac:dyDescent="0.3">
      <c r="B83" s="63">
        <v>9</v>
      </c>
      <c r="C83" s="106" t="str">
        <f>IF('START - AWARD DETAILS'!C29=0,"",'START - AWARD DETAILS'!C29)</f>
        <v/>
      </c>
      <c r="E83" s="119" t="e">
        <f>IF('START - AWARD DETAILS'!#REF!=0,"",'START - AWARD DETAILS'!#REF!)</f>
        <v>#REF!</v>
      </c>
    </row>
    <row r="84" spans="2:5" ht="15.75" hidden="1" thickBot="1" x14ac:dyDescent="0.3">
      <c r="B84" s="63">
        <v>10</v>
      </c>
      <c r="C84" s="106" t="str">
        <f>IF('START - AWARD DETAILS'!C30=0,"",'START - AWARD DETAILS'!C30)</f>
        <v/>
      </c>
      <c r="E84" s="119" t="e">
        <f>IF('START - AWARD DETAILS'!#REF!=0,"",'START - AWARD DETAILS'!#REF!)</f>
        <v>#REF!</v>
      </c>
    </row>
    <row r="85" spans="2:5" ht="15.75" hidden="1" thickBot="1" x14ac:dyDescent="0.3">
      <c r="B85" s="63">
        <v>11</v>
      </c>
      <c r="C85" s="106" t="str">
        <f>IF('START - AWARD DETAILS'!C31=0,"",'START - AWARD DETAILS'!C31)</f>
        <v/>
      </c>
      <c r="E85" s="119" t="e">
        <f>IF('START - AWARD DETAILS'!#REF!=0,"",'START - AWARD DETAILS'!#REF!)</f>
        <v>#REF!</v>
      </c>
    </row>
    <row r="86" spans="2:5" ht="15.75" hidden="1" thickBot="1" x14ac:dyDescent="0.3">
      <c r="B86" s="63">
        <v>12</v>
      </c>
      <c r="C86" s="106" t="str">
        <f>IF('START - AWARD DETAILS'!C32=0,"",'START - AWARD DETAILS'!C32)</f>
        <v/>
      </c>
      <c r="E86" s="119" t="e">
        <f>IF('START - AWARD DETAILS'!#REF!=0,"",'START - AWARD DETAILS'!#REF!)</f>
        <v>#REF!</v>
      </c>
    </row>
    <row r="87" spans="2:5" ht="15.75" hidden="1" thickBot="1" x14ac:dyDescent="0.3">
      <c r="B87" s="63">
        <v>13</v>
      </c>
      <c r="C87" s="106" t="str">
        <f>IF('START - AWARD DETAILS'!C33=0,"",'START - AWARD DETAILS'!C33)</f>
        <v/>
      </c>
      <c r="E87" s="119" t="e">
        <f>IF('START - AWARD DETAILS'!#REF!=0,"",'START - AWARD DETAILS'!#REF!)</f>
        <v>#REF!</v>
      </c>
    </row>
    <row r="88" spans="2:5" ht="15.75" hidden="1" thickBot="1" x14ac:dyDescent="0.3">
      <c r="B88" s="63">
        <v>14</v>
      </c>
      <c r="C88" s="106" t="str">
        <f>IF('START - AWARD DETAILS'!C34=0,"",'START - AWARD DETAILS'!C34)</f>
        <v/>
      </c>
      <c r="E88" s="119" t="e">
        <f>IF('START - AWARD DETAILS'!#REF!=0,"",'START - AWARD DETAILS'!#REF!)</f>
        <v>#REF!</v>
      </c>
    </row>
    <row r="89" spans="2:5" ht="15.75" hidden="1" thickBot="1" x14ac:dyDescent="0.3">
      <c r="B89" s="63">
        <v>15</v>
      </c>
      <c r="C89" s="106" t="str">
        <f>IF('START - AWARD DETAILS'!C35=0,"",'START - AWARD DETAILS'!C35)</f>
        <v/>
      </c>
      <c r="E89" s="119" t="e">
        <f>IF('START - AWARD DETAILS'!#REF!=0,"",'START - AWARD DETAILS'!#REF!)</f>
        <v>#REF!</v>
      </c>
    </row>
    <row r="90" spans="2:5" ht="15.75" hidden="1" thickBot="1" x14ac:dyDescent="0.3">
      <c r="B90" s="63">
        <v>16</v>
      </c>
      <c r="C90" s="106" t="str">
        <f>IF('START - AWARD DETAILS'!C36=0,"",'START - AWARD DETAILS'!C36)</f>
        <v/>
      </c>
      <c r="E90" s="119" t="e">
        <f>IF('START - AWARD DETAILS'!#REF!=0,"",'START - AWARD DETAILS'!#REF!)</f>
        <v>#REF!</v>
      </c>
    </row>
    <row r="91" spans="2:5" ht="15.75" hidden="1" thickBot="1" x14ac:dyDescent="0.3">
      <c r="B91" s="63">
        <v>17</v>
      </c>
      <c r="C91" s="106" t="str">
        <f>IF('START - AWARD DETAILS'!C37=0,"",'START - AWARD DETAILS'!C37)</f>
        <v/>
      </c>
      <c r="E91" s="119" t="e">
        <f>IF('START - AWARD DETAILS'!#REF!=0,"",'START - AWARD DETAILS'!#REF!)</f>
        <v>#REF!</v>
      </c>
    </row>
    <row r="92" spans="2:5" ht="15.75" hidden="1" thickBot="1" x14ac:dyDescent="0.3">
      <c r="B92" s="63">
        <v>18</v>
      </c>
      <c r="C92" s="106" t="str">
        <f>IF('START - AWARD DETAILS'!C38=0,"",'START - AWARD DETAILS'!C38)</f>
        <v/>
      </c>
      <c r="E92" s="119" t="e">
        <f>IF('START - AWARD DETAILS'!#REF!=0,"",'START - AWARD DETAILS'!#REF!)</f>
        <v>#REF!</v>
      </c>
    </row>
    <row r="93" spans="2:5" ht="15.75" hidden="1" thickBot="1" x14ac:dyDescent="0.3">
      <c r="B93" s="63">
        <v>19</v>
      </c>
      <c r="C93" s="106" t="str">
        <f>IF('START - AWARD DETAILS'!C39=0,"",'START - AWARD DETAILS'!C39)</f>
        <v/>
      </c>
      <c r="E93" s="119" t="e">
        <f>IF('START - AWARD DETAILS'!#REF!=0,"",'START - AWARD DETAILS'!#REF!)</f>
        <v>#REF!</v>
      </c>
    </row>
    <row r="94" spans="2:5" hidden="1" x14ac:dyDescent="0.25">
      <c r="B94" s="63">
        <v>20</v>
      </c>
      <c r="C94" s="106" t="str">
        <f>IF('START - AWARD DETAILS'!C40=0,"",'START - AWARD DETAILS'!C40)</f>
        <v/>
      </c>
      <c r="E94" s="119" t="e">
        <f>IF('START - AWARD DETAILS'!#REF!=0,"",'START - AWARD DETAILS'!#REF!)</f>
        <v>#REF!</v>
      </c>
    </row>
  </sheetData>
  <sheetProtection algorithmName="SHA-512" hashValue="zXgbkdK43LAK6jjOF0kGnZ/HAXQ+LOeMvJwzNLVzX++3EvProBeflaf5UbpveS5wzdaus+U44qDvZQ/Au747kw==" saltValue="P7EnC8sxAkknAy+Vt1nzGw==" spinCount="100000" sheet="1" selectLockedCells="1" autoFilter="0"/>
  <autoFilter ref="C12:H12"/>
  <mergeCells count="5">
    <mergeCell ref="C3:R3"/>
    <mergeCell ref="C9:R9"/>
    <mergeCell ref="C66:R66"/>
    <mergeCell ref="D7:R7"/>
    <mergeCell ref="D5:R5"/>
  </mergeCells>
  <conditionalFormatting sqref="C13:H37 D38:H62">
    <cfRule type="expression" dxfId="0" priority="1" stopIfTrue="1">
      <formula>AND(OR(C13="",C13="(Select)",C13="[INSERT TEXT]"),$AF13&lt;&gt;0)</formula>
    </cfRule>
  </conditionalFormatting>
  <dataValidations count="4">
    <dataValidation type="list" allowBlank="1" showInputMessage="1" showErrorMessage="1" sqref="H13:H62">
      <formula1>$D$74:$D$76</formula1>
    </dataValidation>
    <dataValidation type="list" allowBlank="1" showInputMessage="1" showErrorMessage="1" sqref="C13:C62">
      <formula1>$C$74:$C$94</formula1>
    </dataValidation>
    <dataValidation type="decimal" allowBlank="1" showErrorMessage="1" error="Entered value exceeds funding limit. Please re-enter." sqref="I13:I62">
      <formula1>0</formula1>
      <formula2>100</formula2>
    </dataValidation>
    <dataValidation type="decimal" operator="greaterThanOrEqual" allowBlank="1" showInputMessage="1" showErrorMessage="1" errorTitle="Travel, Subsistence and Conference Fees" error="Please enter a full numeric value in £'s only." sqref="J13:J17 R13:R17 N13:N17 V13:V17 Z13:Z17">
      <formula1>0</formula1>
    </dataValidation>
  </dataValidations>
  <pageMargins left="0.7" right="0.7" top="0.75" bottom="0.75" header="0.3" footer="0.3"/>
  <pageSetup paperSize="9" scale="26" orientation="portrait" r:id="rId1"/>
  <ignoredErrors>
    <ignoredError sqref="I13:I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IU65536"/>
  <sheetViews>
    <sheetView showGridLines="0" workbookViewId="0">
      <selection activeCell="T46" sqref="T46"/>
    </sheetView>
  </sheetViews>
  <sheetFormatPr defaultColWidth="0" defaultRowHeight="15" zeroHeight="1" x14ac:dyDescent="0.25"/>
  <cols>
    <col min="1" max="2" width="1.7109375" style="107" customWidth="1"/>
    <col min="3" max="3" width="31.5703125" style="107" customWidth="1"/>
    <col min="4" max="9" width="20.7109375" style="107" customWidth="1"/>
    <col min="10" max="11" width="1.7109375" style="107" customWidth="1"/>
    <col min="12" max="12" width="33.140625" style="195" customWidth="1"/>
    <col min="13" max="13" width="5.5703125" style="195" customWidth="1"/>
    <col min="14" max="14" width="10.7109375" style="195" customWidth="1"/>
    <col min="15" max="22" width="10.7109375" style="182" customWidth="1"/>
    <col min="23" max="23" width="1.7109375" style="182" customWidth="1"/>
    <col min="24" max="255" width="9.140625" style="107" hidden="1" customWidth="1"/>
    <col min="256" max="16384" width="0" style="107" hidden="1"/>
  </cols>
  <sheetData>
    <row r="1" spans="2:23" ht="8.1" customHeight="1" x14ac:dyDescent="0.25">
      <c r="L1" s="182"/>
      <c r="M1" s="182"/>
      <c r="N1" s="182"/>
    </row>
    <row r="2" spans="2:23" ht="8.1" customHeight="1" thickBot="1" x14ac:dyDescent="0.3">
      <c r="B2" s="64"/>
      <c r="C2" s="64"/>
      <c r="D2" s="64"/>
      <c r="E2" s="64"/>
      <c r="F2" s="64"/>
      <c r="G2" s="64"/>
      <c r="H2" s="64"/>
      <c r="I2" s="64"/>
      <c r="J2" s="64"/>
      <c r="L2" s="182"/>
      <c r="M2" s="182"/>
      <c r="N2" s="182"/>
    </row>
    <row r="3" spans="2:23" ht="20.100000000000001" customHeight="1" thickBot="1" x14ac:dyDescent="0.3">
      <c r="B3" s="64"/>
      <c r="C3" s="697" t="s">
        <v>484</v>
      </c>
      <c r="D3" s="698"/>
      <c r="E3" s="698"/>
      <c r="F3" s="698"/>
      <c r="G3" s="698"/>
      <c r="H3" s="698"/>
      <c r="I3" s="698"/>
      <c r="J3" s="64"/>
      <c r="L3" s="182"/>
      <c r="M3" s="182"/>
      <c r="N3" s="182"/>
    </row>
    <row r="4" spans="2:23" ht="8.1" customHeight="1" thickBot="1" x14ac:dyDescent="0.3">
      <c r="B4" s="64"/>
      <c r="C4" s="64"/>
      <c r="D4" s="64"/>
      <c r="E4" s="64"/>
      <c r="F4" s="64"/>
      <c r="G4" s="64"/>
      <c r="H4" s="64"/>
      <c r="I4" s="64"/>
      <c r="J4" s="64"/>
      <c r="L4" s="182"/>
      <c r="M4" s="182"/>
      <c r="N4" s="182"/>
    </row>
    <row r="5" spans="2:23" s="44" customFormat="1" ht="20.100000000000001" customHeight="1" thickBot="1" x14ac:dyDescent="0.25">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c r="L5" s="183"/>
      <c r="M5" s="183"/>
      <c r="N5" s="183"/>
      <c r="O5" s="183"/>
      <c r="P5" s="183"/>
      <c r="Q5" s="183"/>
      <c r="R5" s="183"/>
      <c r="S5" s="183"/>
      <c r="T5" s="183"/>
      <c r="U5" s="183"/>
      <c r="V5" s="183"/>
      <c r="W5" s="183"/>
    </row>
    <row r="6" spans="2:23" s="44" customFormat="1" ht="8.1" customHeight="1" thickBot="1" x14ac:dyDescent="0.25">
      <c r="B6" s="43"/>
      <c r="C6" s="43"/>
      <c r="D6" s="43"/>
      <c r="E6" s="43"/>
      <c r="F6" s="43"/>
      <c r="G6" s="43"/>
      <c r="H6" s="43"/>
      <c r="I6" s="43"/>
      <c r="J6" s="43"/>
      <c r="L6" s="183"/>
      <c r="M6" s="183"/>
      <c r="N6" s="183"/>
      <c r="O6" s="183"/>
      <c r="P6" s="183"/>
      <c r="Q6" s="183"/>
      <c r="R6" s="183"/>
      <c r="S6" s="183"/>
      <c r="T6" s="183"/>
      <c r="U6" s="183"/>
      <c r="V6" s="183"/>
      <c r="W6" s="183"/>
    </row>
    <row r="7" spans="2:23" s="44" customFormat="1" ht="20.100000000000001" customHeight="1" thickBot="1" x14ac:dyDescent="0.3">
      <c r="B7" s="43"/>
      <c r="C7" s="56" t="s">
        <v>0</v>
      </c>
      <c r="D7" s="702" t="str">
        <f>IF('START - AWARD DETAILS'!$D$14="","",'START - AWARD DETAILS'!$D$14)</f>
        <v>NIHR200817</v>
      </c>
      <c r="E7" s="703"/>
      <c r="F7" s="703"/>
      <c r="G7" s="703"/>
      <c r="H7" s="703"/>
      <c r="I7" s="704"/>
      <c r="J7" s="43"/>
      <c r="L7" s="184"/>
      <c r="M7" s="183"/>
      <c r="N7" s="183"/>
      <c r="O7" s="183"/>
      <c r="P7" s="183"/>
      <c r="Q7" s="183"/>
      <c r="R7" s="183"/>
      <c r="S7" s="183"/>
      <c r="T7" s="183"/>
      <c r="U7" s="183"/>
      <c r="V7" s="183"/>
      <c r="W7" s="183"/>
    </row>
    <row r="8" spans="2:23" ht="8.1" customHeight="1" thickBot="1" x14ac:dyDescent="0.3">
      <c r="B8" s="64"/>
      <c r="C8" s="64"/>
      <c r="D8" s="64"/>
      <c r="E8" s="64"/>
      <c r="F8" s="64"/>
      <c r="G8" s="64"/>
      <c r="H8" s="64"/>
      <c r="I8" s="64"/>
      <c r="J8" s="64"/>
      <c r="L8" s="182"/>
      <c r="M8" s="182"/>
      <c r="N8" s="182"/>
    </row>
    <row r="9" spans="2:23" ht="20.100000000000001" customHeight="1" thickBot="1" x14ac:dyDescent="0.3">
      <c r="B9" s="64"/>
      <c r="C9" s="699" t="s">
        <v>1</v>
      </c>
      <c r="D9" s="700"/>
      <c r="E9" s="700"/>
      <c r="F9" s="700"/>
      <c r="G9" s="700"/>
      <c r="H9" s="700"/>
      <c r="I9" s="701"/>
      <c r="J9" s="64"/>
      <c r="L9" s="182"/>
      <c r="M9" s="182"/>
      <c r="N9" s="182"/>
    </row>
    <row r="10" spans="2:23" ht="18" customHeight="1" x14ac:dyDescent="0.25">
      <c r="B10" s="64"/>
      <c r="C10" s="354" t="s">
        <v>328</v>
      </c>
      <c r="D10" s="64"/>
      <c r="E10" s="64"/>
      <c r="F10" s="64"/>
      <c r="G10" s="64"/>
      <c r="H10" s="64"/>
      <c r="I10" s="64"/>
      <c r="J10" s="64"/>
      <c r="L10" s="182"/>
      <c r="M10" s="182"/>
      <c r="N10" s="182"/>
    </row>
    <row r="11" spans="2:23" ht="27" customHeight="1" x14ac:dyDescent="0.25">
      <c r="B11" s="64"/>
      <c r="C11" s="355" t="s">
        <v>314</v>
      </c>
      <c r="D11" s="64"/>
      <c r="E11" s="64"/>
      <c r="F11" s="64"/>
      <c r="G11" s="64"/>
      <c r="H11" s="64"/>
      <c r="I11" s="64"/>
      <c r="J11" s="64"/>
    </row>
    <row r="12" spans="2:23" ht="8.1" customHeight="1" x14ac:dyDescent="0.25">
      <c r="B12" s="64"/>
      <c r="C12" s="64"/>
      <c r="D12" s="64"/>
      <c r="E12" s="64"/>
      <c r="F12" s="64"/>
      <c r="G12" s="64"/>
      <c r="H12" s="64"/>
      <c r="I12" s="64"/>
      <c r="J12" s="64"/>
    </row>
    <row r="13" spans="2:23" ht="8.1" customHeight="1" thickBot="1" x14ac:dyDescent="0.3">
      <c r="B13" s="64"/>
      <c r="C13" s="64"/>
      <c r="D13" s="64"/>
      <c r="E13" s="64"/>
      <c r="F13" s="64"/>
      <c r="G13" s="64"/>
      <c r="H13" s="64"/>
      <c r="I13" s="64"/>
      <c r="J13" s="64"/>
    </row>
    <row r="14" spans="2:23" ht="30" customHeight="1" thickBot="1" x14ac:dyDescent="0.3">
      <c r="B14" s="64"/>
      <c r="C14" s="77" t="s">
        <v>105</v>
      </c>
      <c r="D14" s="57" t="s">
        <v>11</v>
      </c>
      <c r="E14" s="57" t="s">
        <v>12</v>
      </c>
      <c r="F14" s="57" t="s">
        <v>13</v>
      </c>
      <c r="G14" s="57" t="s">
        <v>14</v>
      </c>
      <c r="H14" s="58" t="s">
        <v>15</v>
      </c>
      <c r="I14" s="46" t="s">
        <v>16</v>
      </c>
      <c r="J14" s="64"/>
    </row>
    <row r="15" spans="2:23" ht="30" customHeight="1" thickBot="1" x14ac:dyDescent="0.3">
      <c r="B15" s="64"/>
      <c r="C15" s="79" t="s">
        <v>2</v>
      </c>
      <c r="D15" s="74">
        <f>SUM(D16:D24)</f>
        <v>536826.88</v>
      </c>
      <c r="E15" s="74">
        <f>SUM(E16:E24)</f>
        <v>744510.26198766974</v>
      </c>
      <c r="F15" s="74">
        <f>SUM(F16:F24)</f>
        <v>707676.46756799205</v>
      </c>
      <c r="G15" s="74">
        <f>SUM(G16:G24)</f>
        <v>601070.87332331913</v>
      </c>
      <c r="H15" s="74">
        <f>SUM(H16:H24)</f>
        <v>85234</v>
      </c>
      <c r="I15" s="49">
        <f>SUM(D15:H15)</f>
        <v>2675318.4828789807</v>
      </c>
      <c r="J15" s="64"/>
    </row>
    <row r="16" spans="2:23" ht="30" customHeight="1" x14ac:dyDescent="0.25">
      <c r="B16" s="64"/>
      <c r="C16" s="409" t="s">
        <v>439</v>
      </c>
      <c r="D16" s="153">
        <f>SUM('2. Annual Costs of Staff Posts'!O313)</f>
        <v>295044.88</v>
      </c>
      <c r="E16" s="153">
        <f>SUM('2. Annual Costs of Staff Posts'!T313)</f>
        <v>410808.26198766974</v>
      </c>
      <c r="F16" s="153">
        <f>SUM('2. Annual Costs of Staff Posts'!Y313)</f>
        <v>341623.46756799205</v>
      </c>
      <c r="G16" s="153">
        <f>SUM('2. Annual Costs of Staff Posts'!AD313)</f>
        <v>319637.87332331913</v>
      </c>
      <c r="H16" s="153">
        <f>SUM('2. Annual Costs of Staff Posts'!AI313)</f>
        <v>0</v>
      </c>
      <c r="I16" s="70">
        <f t="shared" ref="I16:I24" si="0">SUM(D16:H16)</f>
        <v>1367114.4828789809</v>
      </c>
      <c r="J16" s="64"/>
      <c r="M16" s="196"/>
    </row>
    <row r="17" spans="2:13" ht="30" customHeight="1" x14ac:dyDescent="0.25">
      <c r="B17" s="64"/>
      <c r="C17" s="59" t="s">
        <v>4</v>
      </c>
      <c r="D17" s="42">
        <f>'3.Travel,Subsistence&amp;Conference'!L71</f>
        <v>71100</v>
      </c>
      <c r="E17" s="42">
        <f>'3.Travel,Subsistence&amp;Conference'!N71</f>
        <v>86100</v>
      </c>
      <c r="F17" s="42">
        <f>'3.Travel,Subsistence&amp;Conference'!P71</f>
        <v>71100</v>
      </c>
      <c r="G17" s="42">
        <f>'3.Travel,Subsistence&amp;Conference'!R71</f>
        <v>71100</v>
      </c>
      <c r="H17" s="45">
        <f>'3.Travel,Subsistence&amp;Conference'!T71</f>
        <v>0</v>
      </c>
      <c r="I17" s="47">
        <f t="shared" si="0"/>
        <v>299400</v>
      </c>
      <c r="J17" s="64"/>
      <c r="M17" s="196"/>
    </row>
    <row r="18" spans="2:13" ht="30" customHeight="1" x14ac:dyDescent="0.25">
      <c r="B18" s="64"/>
      <c r="C18" s="59" t="s">
        <v>5</v>
      </c>
      <c r="D18" s="42">
        <f>'4. Equipment'!L83</f>
        <v>19400</v>
      </c>
      <c r="E18" s="42">
        <f>'4. Equipment'!N83</f>
        <v>16600</v>
      </c>
      <c r="F18" s="42">
        <f>'4. Equipment'!P83</f>
        <v>3600</v>
      </c>
      <c r="G18" s="42">
        <f>'4. Equipment'!R83</f>
        <v>1200</v>
      </c>
      <c r="H18" s="42">
        <f>'4. Equipment'!T83</f>
        <v>0</v>
      </c>
      <c r="I18" s="47">
        <f t="shared" si="0"/>
        <v>40800</v>
      </c>
      <c r="J18" s="64"/>
      <c r="M18" s="196"/>
    </row>
    <row r="19" spans="2:13" ht="30" customHeight="1" x14ac:dyDescent="0.25">
      <c r="B19" s="64"/>
      <c r="C19" s="59" t="s">
        <v>6</v>
      </c>
      <c r="D19" s="42">
        <f>'5. Consumables'!K62</f>
        <v>8700</v>
      </c>
      <c r="E19" s="42">
        <f>'5. Consumables'!M62</f>
        <v>10200</v>
      </c>
      <c r="F19" s="42">
        <f>'5. Consumables'!O62</f>
        <v>10200</v>
      </c>
      <c r="G19" s="42">
        <f>'5. Consumables'!Q62</f>
        <v>7700</v>
      </c>
      <c r="H19" s="42">
        <f>'5. Consumables'!S62</f>
        <v>0</v>
      </c>
      <c r="I19" s="47">
        <f t="shared" si="0"/>
        <v>36800</v>
      </c>
      <c r="J19" s="64"/>
      <c r="M19" s="196"/>
    </row>
    <row r="20" spans="2:13" ht="30" customHeight="1" x14ac:dyDescent="0.25">
      <c r="B20" s="64"/>
      <c r="C20" s="595" t="s">
        <v>469</v>
      </c>
      <c r="D20" s="42">
        <f>'6. CPI'!K62</f>
        <v>13000</v>
      </c>
      <c r="E20" s="42">
        <f>'6. CPI'!M62</f>
        <v>13000</v>
      </c>
      <c r="F20" s="42">
        <f>'6. CPI'!O62</f>
        <v>10000</v>
      </c>
      <c r="G20" s="42">
        <f>'6. CPI'!Q62</f>
        <v>10000</v>
      </c>
      <c r="H20" s="42">
        <f>'6. CPI'!S62</f>
        <v>0</v>
      </c>
      <c r="I20" s="47">
        <f t="shared" si="0"/>
        <v>46000</v>
      </c>
      <c r="J20" s="64"/>
    </row>
    <row r="21" spans="2:13" ht="30" customHeight="1" x14ac:dyDescent="0.25">
      <c r="B21" s="64"/>
      <c r="C21" s="59" t="s">
        <v>7</v>
      </c>
      <c r="D21" s="42">
        <f>'7. Dissemination'!K62</f>
        <v>4500</v>
      </c>
      <c r="E21" s="42">
        <f>'7. Dissemination'!M62</f>
        <v>4500</v>
      </c>
      <c r="F21" s="42">
        <f>'7. Dissemination'!O62</f>
        <v>4500</v>
      </c>
      <c r="G21" s="42">
        <f>'7. Dissemination'!Q62</f>
        <v>4500</v>
      </c>
      <c r="H21" s="42">
        <f>'7. Dissemination'!S62</f>
        <v>0</v>
      </c>
      <c r="I21" s="47">
        <f t="shared" si="0"/>
        <v>18000</v>
      </c>
      <c r="J21" s="64"/>
    </row>
    <row r="22" spans="2:13" ht="30" customHeight="1" x14ac:dyDescent="0.25">
      <c r="B22" s="64"/>
      <c r="C22" s="208" t="s">
        <v>443</v>
      </c>
      <c r="D22" s="42">
        <f>'8. Risk Management &amp; Assurance'!K62</f>
        <v>1400</v>
      </c>
      <c r="E22" s="42">
        <f>'8. Risk Management &amp; Assurance'!M62</f>
        <v>1400</v>
      </c>
      <c r="F22" s="42">
        <f>'8. Risk Management &amp; Assurance'!O62</f>
        <v>1400</v>
      </c>
      <c r="G22" s="42">
        <f>'8. Risk Management &amp; Assurance'!Q62</f>
        <v>1400</v>
      </c>
      <c r="H22" s="42">
        <f>'8. Risk Management &amp; Assurance'!S62</f>
        <v>0</v>
      </c>
      <c r="I22" s="47">
        <f t="shared" si="0"/>
        <v>5600</v>
      </c>
      <c r="J22" s="64"/>
    </row>
    <row r="23" spans="2:13" ht="30" customHeight="1" x14ac:dyDescent="0.25">
      <c r="B23" s="64"/>
      <c r="C23" s="208" t="s">
        <v>420</v>
      </c>
      <c r="D23" s="42">
        <f>'9. External Intervention Costs'!I85</f>
        <v>0</v>
      </c>
      <c r="E23" s="42">
        <f>'9. External Intervention Costs'!J85</f>
        <v>0</v>
      </c>
      <c r="F23" s="42">
        <f>'9. External Intervention Costs'!K85</f>
        <v>0</v>
      </c>
      <c r="G23" s="42">
        <f>'9. External Intervention Costs'!L85</f>
        <v>0</v>
      </c>
      <c r="H23" s="42">
        <f>'9. External Intervention Costs'!M85</f>
        <v>0</v>
      </c>
      <c r="I23" s="48">
        <f>SUM(D23:H23)</f>
        <v>0</v>
      </c>
      <c r="J23" s="64"/>
    </row>
    <row r="24" spans="2:13" ht="30" customHeight="1" thickBot="1" x14ac:dyDescent="0.3">
      <c r="B24" s="64"/>
      <c r="C24" s="80" t="s">
        <v>8</v>
      </c>
      <c r="D24" s="42">
        <f>'10. Other Direct Costs '!K62</f>
        <v>123682</v>
      </c>
      <c r="E24" s="42">
        <f>'10. Other Direct Costs '!M62</f>
        <v>201902</v>
      </c>
      <c r="F24" s="42">
        <f>'10. Other Direct Costs '!O62</f>
        <v>265253</v>
      </c>
      <c r="G24" s="42">
        <f>'10. Other Direct Costs '!Q62</f>
        <v>185533</v>
      </c>
      <c r="H24" s="42">
        <f>'10. Other Direct Costs '!S62</f>
        <v>85234</v>
      </c>
      <c r="I24" s="48">
        <f t="shared" si="0"/>
        <v>861604</v>
      </c>
      <c r="J24" s="64"/>
    </row>
    <row r="25" spans="2:13" ht="30" customHeight="1" thickBot="1" x14ac:dyDescent="0.3">
      <c r="B25" s="64"/>
      <c r="C25" s="79" t="s">
        <v>9</v>
      </c>
      <c r="D25" s="74">
        <f t="shared" ref="D25:I25" si="1">SUM(D26:D27)</f>
        <v>141149.88</v>
      </c>
      <c r="E25" s="74">
        <f t="shared" si="1"/>
        <v>152309.88</v>
      </c>
      <c r="F25" s="74">
        <f t="shared" si="1"/>
        <v>145109.88</v>
      </c>
      <c r="G25" s="74">
        <f t="shared" si="1"/>
        <v>142589.88</v>
      </c>
      <c r="H25" s="75">
        <f t="shared" si="1"/>
        <v>0</v>
      </c>
      <c r="I25" s="76">
        <f t="shared" si="1"/>
        <v>581159.52</v>
      </c>
      <c r="J25" s="64"/>
      <c r="M25" s="197"/>
    </row>
    <row r="26" spans="2:13" ht="30" customHeight="1" x14ac:dyDescent="0.25">
      <c r="B26" s="64"/>
      <c r="C26" s="156" t="s">
        <v>326</v>
      </c>
      <c r="D26" s="675">
        <f>SUMIF('11. Indirect Costs'!$H$13:$H$62,"Estate Costs",'11. Indirect Costs'!$M$13:$M$62)</f>
        <v>13336.84</v>
      </c>
      <c r="E26" s="675">
        <f>SUMIF('11. Indirect Costs'!$H$13:$H$62,"Estate Costs",'11. Indirect Costs'!$Q$13:$Q$62)</f>
        <v>13336.84</v>
      </c>
      <c r="F26" s="675">
        <f>SUMIF('11. Indirect Costs'!$H$13:$H$62,"Estate Costs",'11. Indirect Costs'!$U$13:$U$62)</f>
        <v>13336.84</v>
      </c>
      <c r="G26" s="675">
        <f>SUMIF('11. Indirect Costs'!$H$13:$H$62,"Estate Costs",'11. Indirect Costs'!$Y$13:$Y$62)</f>
        <v>13336.84</v>
      </c>
      <c r="H26" s="680">
        <f>SUMIF('11. Indirect Costs'!$H$13:$H$62,"Estate Costs",'11. Indirect Costs'!$AC$13:$AC$62)</f>
        <v>0</v>
      </c>
      <c r="I26" s="157">
        <f>SUM(D26:H26)</f>
        <v>53347.360000000001</v>
      </c>
      <c r="J26" s="64"/>
      <c r="M26" s="197"/>
    </row>
    <row r="27" spans="2:13" ht="30" customHeight="1" thickBot="1" x14ac:dyDescent="0.3">
      <c r="B27" s="64"/>
      <c r="C27" s="154" t="s">
        <v>71</v>
      </c>
      <c r="D27" s="681">
        <f>SUMIF('11. Indirect Costs'!$H$13:$H$62,"Other Indirect Costs",'11. Indirect Costs'!$M$13:$M$62)</f>
        <v>127813.04000000001</v>
      </c>
      <c r="E27" s="681">
        <f>SUMIF('11. Indirect Costs'!$H$13:$H$62,"Other Indirect Costs",'11. Indirect Costs'!$Q$13:$Q$62)</f>
        <v>138973.04</v>
      </c>
      <c r="F27" s="681">
        <f>SUMIF('11. Indirect Costs'!$H$13:$H$62,"Other Indirect Costs",'11. Indirect Costs'!$U$13:$U$62)</f>
        <v>131773.04</v>
      </c>
      <c r="G27" s="681">
        <f>SUMIF('11. Indirect Costs'!$H$13:$H$62,"Other Indirect Costs",'11. Indirect Costs'!$Y$13:$Y$62)</f>
        <v>129253.04000000001</v>
      </c>
      <c r="H27" s="682">
        <f>SUMIF('11. Indirect Costs'!$H$13:$H$37,"Other Indirect Costs",'11. Indirect Costs'!$AC$13:$AC$37)</f>
        <v>0</v>
      </c>
      <c r="I27" s="155">
        <f>SUM(D27:H27)</f>
        <v>527812.16</v>
      </c>
      <c r="J27" s="64"/>
      <c r="M27" s="197"/>
    </row>
    <row r="28" spans="2:13" ht="30" customHeight="1" thickBot="1" x14ac:dyDescent="0.3">
      <c r="B28" s="64"/>
      <c r="C28" s="50" t="s">
        <v>10</v>
      </c>
      <c r="D28" s="33">
        <f t="shared" ref="D28:I28" si="2">D25+D15</f>
        <v>677976.76</v>
      </c>
      <c r="E28" s="33">
        <f t="shared" si="2"/>
        <v>896820.14198766975</v>
      </c>
      <c r="F28" s="33">
        <f t="shared" si="2"/>
        <v>852786.34756799205</v>
      </c>
      <c r="G28" s="33">
        <f t="shared" si="2"/>
        <v>743660.75332331914</v>
      </c>
      <c r="H28" s="33">
        <f t="shared" si="2"/>
        <v>85234</v>
      </c>
      <c r="I28" s="49">
        <f t="shared" si="2"/>
        <v>3256478.0028789807</v>
      </c>
      <c r="J28" s="64"/>
      <c r="M28" s="197"/>
    </row>
    <row r="29" spans="2:13" ht="8.1" customHeight="1" x14ac:dyDescent="0.25">
      <c r="B29" s="64"/>
      <c r="C29" s="64"/>
      <c r="D29" s="64"/>
      <c r="E29" s="64"/>
      <c r="F29" s="64"/>
      <c r="G29" s="64"/>
      <c r="H29" s="64"/>
      <c r="I29" s="64"/>
      <c r="J29" s="64"/>
      <c r="M29" s="197"/>
    </row>
    <row r="30" spans="2:13" ht="8.1" customHeight="1" x14ac:dyDescent="0.25">
      <c r="B30" s="64"/>
      <c r="C30" s="64"/>
      <c r="D30" s="64"/>
      <c r="E30" s="64"/>
      <c r="F30" s="64"/>
      <c r="G30" s="64"/>
      <c r="H30" s="64"/>
      <c r="I30" s="64"/>
      <c r="J30" s="64"/>
      <c r="M30" s="197"/>
    </row>
    <row r="31" spans="2:13" ht="30" customHeight="1" thickBot="1" x14ac:dyDescent="0.3">
      <c r="B31" s="64"/>
      <c r="C31" s="90"/>
      <c r="D31" s="91"/>
      <c r="E31" s="91"/>
      <c r="F31" s="91"/>
      <c r="G31" s="91"/>
      <c r="H31" s="91"/>
      <c r="I31" s="91"/>
      <c r="J31" s="64"/>
    </row>
    <row r="32" spans="2:13" ht="30" customHeight="1" thickBot="1" x14ac:dyDescent="0.3">
      <c r="B32" s="64"/>
      <c r="C32" s="77" t="s">
        <v>105</v>
      </c>
      <c r="D32" s="57" t="s">
        <v>11</v>
      </c>
      <c r="E32" s="57" t="s">
        <v>12</v>
      </c>
      <c r="F32" s="57" t="s">
        <v>13</v>
      </c>
      <c r="G32" s="57" t="s">
        <v>14</v>
      </c>
      <c r="H32" s="58" t="s">
        <v>15</v>
      </c>
      <c r="I32" s="46" t="s">
        <v>16</v>
      </c>
      <c r="J32" s="64"/>
    </row>
    <row r="33" spans="2:13" ht="30" customHeight="1" thickBot="1" x14ac:dyDescent="0.3">
      <c r="B33" s="64"/>
      <c r="C33" s="79" t="s">
        <v>2</v>
      </c>
      <c r="D33" s="96">
        <f>IFERROR(D15/$D$28,0)</f>
        <v>0.79180719999900884</v>
      </c>
      <c r="E33" s="96">
        <f>IFERROR(E15/$E$28,0)</f>
        <v>0.83016674930780698</v>
      </c>
      <c r="F33" s="96">
        <f>IFERROR(F15/$F$28,0)</f>
        <v>0.8298402871788112</v>
      </c>
      <c r="G33" s="96">
        <f>IFERROR(G15/$G$28,0)</f>
        <v>0.80825950628322774</v>
      </c>
      <c r="H33" s="96">
        <f>IFERROR(H15/$H$28,0)</f>
        <v>1</v>
      </c>
      <c r="I33" s="95">
        <f>IFERROR(I15/$I$28,0)</f>
        <v>0.82153740345053472</v>
      </c>
      <c r="J33" s="64"/>
    </row>
    <row r="34" spans="2:13" ht="30" customHeight="1" x14ac:dyDescent="0.25">
      <c r="B34" s="64"/>
      <c r="C34" s="78" t="s">
        <v>3</v>
      </c>
      <c r="D34" s="158">
        <f t="shared" ref="D34:H42" si="3">IFERROR(D16/$D$28,0)</f>
        <v>0.43518435646673198</v>
      </c>
      <c r="E34" s="158">
        <f t="shared" si="3"/>
        <v>0.60593266056445616</v>
      </c>
      <c r="F34" s="158">
        <f t="shared" si="3"/>
        <v>0.50388669306008671</v>
      </c>
      <c r="G34" s="158">
        <f t="shared" si="3"/>
        <v>0.471458451353582</v>
      </c>
      <c r="H34" s="158">
        <f t="shared" si="3"/>
        <v>0</v>
      </c>
      <c r="I34" s="98">
        <f t="shared" ref="I34:I41" si="4">IFERROR(I16/$I$28,0)</f>
        <v>0.41981382391354866</v>
      </c>
      <c r="J34" s="64"/>
      <c r="M34" s="198"/>
    </row>
    <row r="35" spans="2:13" ht="30" customHeight="1" x14ac:dyDescent="0.25">
      <c r="B35" s="64"/>
      <c r="C35" s="59" t="s">
        <v>4</v>
      </c>
      <c r="D35" s="158">
        <f>IFERROR(D17/$D$28,0)</f>
        <v>0.10487085132534631</v>
      </c>
      <c r="E35" s="158">
        <f t="shared" si="3"/>
        <v>0.12699550350368941</v>
      </c>
      <c r="F35" s="158">
        <f t="shared" si="3"/>
        <v>0.10487085132534631</v>
      </c>
      <c r="G35" s="158">
        <f t="shared" si="3"/>
        <v>0.10487085132534631</v>
      </c>
      <c r="H35" s="158">
        <f t="shared" si="3"/>
        <v>0</v>
      </c>
      <c r="I35" s="159">
        <f t="shared" si="4"/>
        <v>9.1939819564359732E-2</v>
      </c>
      <c r="J35" s="64"/>
      <c r="M35" s="198"/>
    </row>
    <row r="36" spans="2:13" ht="30" customHeight="1" x14ac:dyDescent="0.25">
      <c r="B36" s="64"/>
      <c r="C36" s="59" t="s">
        <v>5</v>
      </c>
      <c r="D36" s="158">
        <f t="shared" si="3"/>
        <v>2.861455015065708E-2</v>
      </c>
      <c r="E36" s="158">
        <f t="shared" si="3"/>
        <v>2.4484615077366368E-2</v>
      </c>
      <c r="F36" s="158">
        <f t="shared" si="3"/>
        <v>5.3099165228023453E-3</v>
      </c>
      <c r="G36" s="158">
        <f t="shared" si="3"/>
        <v>1.7699721742674482E-3</v>
      </c>
      <c r="H36" s="158">
        <f t="shared" si="3"/>
        <v>0</v>
      </c>
      <c r="I36" s="159">
        <f t="shared" si="4"/>
        <v>1.2528873207167257E-2</v>
      </c>
      <c r="J36" s="64"/>
      <c r="M36" s="198"/>
    </row>
    <row r="37" spans="2:13" ht="30" customHeight="1" x14ac:dyDescent="0.25">
      <c r="B37" s="64"/>
      <c r="C37" s="59" t="s">
        <v>6</v>
      </c>
      <c r="D37" s="158">
        <f t="shared" si="3"/>
        <v>1.2832298263439E-2</v>
      </c>
      <c r="E37" s="158">
        <f t="shared" si="3"/>
        <v>1.504476348127331E-2</v>
      </c>
      <c r="F37" s="158">
        <f t="shared" si="3"/>
        <v>1.504476348127331E-2</v>
      </c>
      <c r="G37" s="158">
        <f t="shared" si="3"/>
        <v>1.1357321451549459E-2</v>
      </c>
      <c r="H37" s="158">
        <f t="shared" si="3"/>
        <v>0</v>
      </c>
      <c r="I37" s="159">
        <f t="shared" si="4"/>
        <v>1.1300552304503801E-2</v>
      </c>
      <c r="J37" s="64"/>
      <c r="M37" s="198"/>
    </row>
    <row r="38" spans="2:13" ht="30" customHeight="1" x14ac:dyDescent="0.25">
      <c r="B38" s="64"/>
      <c r="C38" s="595" t="s">
        <v>469</v>
      </c>
      <c r="D38" s="158">
        <f t="shared" si="3"/>
        <v>1.9174698554564024E-2</v>
      </c>
      <c r="E38" s="158">
        <f t="shared" si="3"/>
        <v>1.9174698554564024E-2</v>
      </c>
      <c r="F38" s="158">
        <f t="shared" si="3"/>
        <v>1.4749768118895402E-2</v>
      </c>
      <c r="G38" s="158">
        <f t="shared" si="3"/>
        <v>1.4749768118895402E-2</v>
      </c>
      <c r="H38" s="158">
        <f t="shared" si="3"/>
        <v>0</v>
      </c>
      <c r="I38" s="159">
        <f t="shared" si="4"/>
        <v>1.4125690380629751E-2</v>
      </c>
      <c r="J38" s="64"/>
      <c r="M38" s="198"/>
    </row>
    <row r="39" spans="2:13" ht="30" customHeight="1" x14ac:dyDescent="0.25">
      <c r="B39" s="64"/>
      <c r="C39" s="59" t="s">
        <v>7</v>
      </c>
      <c r="D39" s="158">
        <f t="shared" si="3"/>
        <v>6.6373956535029314E-3</v>
      </c>
      <c r="E39" s="158">
        <f t="shared" si="3"/>
        <v>6.6373956535029314E-3</v>
      </c>
      <c r="F39" s="158">
        <f t="shared" si="3"/>
        <v>6.6373956535029314E-3</v>
      </c>
      <c r="G39" s="158">
        <f t="shared" si="3"/>
        <v>6.6373956535029314E-3</v>
      </c>
      <c r="H39" s="158">
        <f t="shared" si="3"/>
        <v>0</v>
      </c>
      <c r="I39" s="159">
        <f t="shared" si="4"/>
        <v>5.527444061985555E-3</v>
      </c>
      <c r="J39" s="64"/>
      <c r="M39" s="198"/>
    </row>
    <row r="40" spans="2:13" ht="30" customHeight="1" x14ac:dyDescent="0.25">
      <c r="B40" s="64"/>
      <c r="C40" s="208" t="s">
        <v>416</v>
      </c>
      <c r="D40" s="158">
        <f t="shared" si="3"/>
        <v>2.0649675366453562E-3</v>
      </c>
      <c r="E40" s="158">
        <f t="shared" si="3"/>
        <v>2.0649675366453562E-3</v>
      </c>
      <c r="F40" s="158">
        <f t="shared" si="3"/>
        <v>2.0649675366453562E-3</v>
      </c>
      <c r="G40" s="158">
        <f t="shared" si="3"/>
        <v>2.0649675366453562E-3</v>
      </c>
      <c r="H40" s="158">
        <f t="shared" si="3"/>
        <v>0</v>
      </c>
      <c r="I40" s="159">
        <f t="shared" si="4"/>
        <v>1.7196492637288393E-3</v>
      </c>
      <c r="J40" s="64"/>
      <c r="M40" s="198"/>
    </row>
    <row r="41" spans="2:13" ht="30" customHeight="1" x14ac:dyDescent="0.25">
      <c r="B41" s="64"/>
      <c r="C41" s="208" t="s">
        <v>420</v>
      </c>
      <c r="D41" s="158">
        <f>IFERROR(D23/$D$28,0)</f>
        <v>0</v>
      </c>
      <c r="E41" s="158">
        <f>IFERROR(E23/$D$28,0)</f>
        <v>0</v>
      </c>
      <c r="F41" s="158">
        <f>IFERROR(F23/$D$28,0)</f>
        <v>0</v>
      </c>
      <c r="G41" s="158">
        <f>IFERROR(G23/$D$28,0)</f>
        <v>0</v>
      </c>
      <c r="H41" s="158">
        <f>IFERROR(H23/$D$28,0)</f>
        <v>0</v>
      </c>
      <c r="I41" s="159">
        <f t="shared" si="4"/>
        <v>0</v>
      </c>
      <c r="J41" s="64"/>
      <c r="M41" s="198"/>
    </row>
    <row r="42" spans="2:13" ht="30" customHeight="1" thickBot="1" x14ac:dyDescent="0.3">
      <c r="B42" s="64"/>
      <c r="C42" s="80" t="s">
        <v>8</v>
      </c>
      <c r="D42" s="158">
        <f t="shared" si="3"/>
        <v>0.18242808204812211</v>
      </c>
      <c r="E42" s="158">
        <f t="shared" si="3"/>
        <v>0.29780076827412194</v>
      </c>
      <c r="F42" s="158">
        <f t="shared" si="3"/>
        <v>0.39124202428413624</v>
      </c>
      <c r="G42" s="158">
        <f t="shared" si="3"/>
        <v>0.2736568728403021</v>
      </c>
      <c r="H42" s="158">
        <f t="shared" si="3"/>
        <v>0.12571817358459308</v>
      </c>
      <c r="I42" s="160">
        <f>IFERROR(I24/$I$28,0)</f>
        <v>0.26458155075461121</v>
      </c>
      <c r="J42" s="64"/>
      <c r="M42" s="198"/>
    </row>
    <row r="43" spans="2:13" ht="30" customHeight="1" thickBot="1" x14ac:dyDescent="0.3">
      <c r="B43" s="64"/>
      <c r="C43" s="79" t="s">
        <v>9</v>
      </c>
      <c r="D43" s="96">
        <f>IFERROR(D25/$D$28,0)</f>
        <v>0.20819280000099119</v>
      </c>
      <c r="E43" s="96">
        <f>IFERROR(E25/$E$28,0)</f>
        <v>0.16983325069219296</v>
      </c>
      <c r="F43" s="96">
        <f>IFERROR(F25/$F$28,0)</f>
        <v>0.17015971282118877</v>
      </c>
      <c r="G43" s="96">
        <f>IFERROR(G25/$G$28,0)</f>
        <v>0.19174049371677226</v>
      </c>
      <c r="H43" s="161">
        <f>IFERROR(H25/$H$28,0)</f>
        <v>0</v>
      </c>
      <c r="I43" s="162">
        <f>IFERROR(I25/$I$28,0)</f>
        <v>0.17846259654946531</v>
      </c>
      <c r="J43" s="64"/>
      <c r="M43" s="198"/>
    </row>
    <row r="44" spans="2:13" ht="30" customHeight="1" x14ac:dyDescent="0.25">
      <c r="B44" s="64"/>
      <c r="C44" s="156" t="s">
        <v>326</v>
      </c>
      <c r="D44" s="163">
        <f>IFERROR(D26/$D$28,0)</f>
        <v>1.9671529743880898E-2</v>
      </c>
      <c r="E44" s="163">
        <f>IFERROR(E26/$E$28,0)</f>
        <v>1.487125386194032E-2</v>
      </c>
      <c r="F44" s="163">
        <f>IFERROR(F26/$F$28,0)</f>
        <v>1.5639134043403131E-2</v>
      </c>
      <c r="G44" s="163">
        <f>IFERROR(G26/$G$28,0)</f>
        <v>1.7934037718676788E-2</v>
      </c>
      <c r="H44" s="164">
        <f>IFERROR(H26/$H$28,0)</f>
        <v>0</v>
      </c>
      <c r="I44" s="165">
        <f>IFERROR(I26/$I$28,0)</f>
        <v>1.6381919347478093E-2</v>
      </c>
      <c r="J44" s="64"/>
      <c r="M44" s="198"/>
    </row>
    <row r="45" spans="2:13" ht="30" customHeight="1" thickBot="1" x14ac:dyDescent="0.3">
      <c r="B45" s="64"/>
      <c r="C45" s="154" t="s">
        <v>71</v>
      </c>
      <c r="D45" s="97">
        <f>IFERROR(D27/$D$28,0)</f>
        <v>0.1885212702571103</v>
      </c>
      <c r="E45" s="97">
        <f>IFERROR(E27/$E$28,0)</f>
        <v>0.15496199683025264</v>
      </c>
      <c r="F45" s="97">
        <f>IFERROR(F27/$F$28,0)</f>
        <v>0.15452057877778566</v>
      </c>
      <c r="G45" s="97">
        <f>IFERROR(G27/$G$28,0)</f>
        <v>0.17380645599809549</v>
      </c>
      <c r="H45" s="166">
        <f>IFERROR(H27/$H$28,0)</f>
        <v>0</v>
      </c>
      <c r="I45" s="167">
        <f>IFERROR(I27/$I$28,0)</f>
        <v>0.16208067720198721</v>
      </c>
      <c r="J45" s="64"/>
    </row>
    <row r="46" spans="2:13" ht="30" customHeight="1" thickBot="1" x14ac:dyDescent="0.3">
      <c r="B46" s="258"/>
      <c r="C46" s="50" t="s">
        <v>10</v>
      </c>
      <c r="D46" s="92">
        <f t="shared" ref="D46:I46" si="5">D43+D33</f>
        <v>1</v>
      </c>
      <c r="E46" s="92">
        <f t="shared" si="5"/>
        <v>1</v>
      </c>
      <c r="F46" s="92">
        <f t="shared" si="5"/>
        <v>1</v>
      </c>
      <c r="G46" s="92">
        <f t="shared" si="5"/>
        <v>1</v>
      </c>
      <c r="H46" s="92">
        <f t="shared" si="5"/>
        <v>1</v>
      </c>
      <c r="I46" s="95">
        <f t="shared" si="5"/>
        <v>1</v>
      </c>
      <c r="J46" s="258"/>
    </row>
    <row r="47" spans="2:13" ht="8.1" customHeight="1" x14ac:dyDescent="0.25">
      <c r="B47" s="258"/>
      <c r="C47" s="64"/>
      <c r="D47" s="64"/>
      <c r="E47" s="64"/>
      <c r="F47" s="64"/>
      <c r="G47" s="64"/>
      <c r="H47" s="64"/>
      <c r="I47" s="64"/>
      <c r="J47" s="258"/>
    </row>
    <row r="48" spans="2:13" ht="8.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2:3" hidden="1" x14ac:dyDescent="0.25"/>
    <row r="66" spans="2:3" hidden="1" x14ac:dyDescent="0.25"/>
    <row r="67" spans="2:3" hidden="1" x14ac:dyDescent="0.25"/>
    <row r="68" spans="2:3" hidden="1" x14ac:dyDescent="0.25"/>
    <row r="69" spans="2:3" hidden="1" x14ac:dyDescent="0.25"/>
    <row r="70" spans="2:3" hidden="1" x14ac:dyDescent="0.25"/>
    <row r="71" spans="2:3" hidden="1" x14ac:dyDescent="0.25">
      <c r="B71" s="107">
        <v>1</v>
      </c>
    </row>
    <row r="72" spans="2:3" hidden="1" x14ac:dyDescent="0.25">
      <c r="B72" s="107">
        <f>B71+1</f>
        <v>2</v>
      </c>
      <c r="C72" s="107" t="s">
        <v>80</v>
      </c>
    </row>
    <row r="73" spans="2:3" ht="15.75" hidden="1" thickBot="1" x14ac:dyDescent="0.3">
      <c r="B73" s="107">
        <f t="shared" ref="B73:B91" si="6">B72+1</f>
        <v>3</v>
      </c>
      <c r="C73" s="107" t="s">
        <v>314</v>
      </c>
    </row>
    <row r="74" spans="2:3" ht="15.75" hidden="1" thickBot="1" x14ac:dyDescent="0.3">
      <c r="B74" s="107">
        <f t="shared" si="6"/>
        <v>4</v>
      </c>
      <c r="C74" s="119" t="e">
        <f>IF('START - AWARD DETAILS'!#REF!=0,"",'START - AWARD DETAILS'!#REF!)</f>
        <v>#REF!</v>
      </c>
    </row>
    <row r="75" spans="2:3" ht="15.75" hidden="1" thickBot="1" x14ac:dyDescent="0.3">
      <c r="B75" s="107">
        <f t="shared" si="6"/>
        <v>5</v>
      </c>
      <c r="C75" s="119" t="e">
        <f>IF('START - AWARD DETAILS'!#REF!=0,"",'START - AWARD DETAILS'!#REF!)</f>
        <v>#REF!</v>
      </c>
    </row>
    <row r="76" spans="2:3" ht="15.75" hidden="1" thickBot="1" x14ac:dyDescent="0.3">
      <c r="B76" s="107">
        <f t="shared" si="6"/>
        <v>6</v>
      </c>
      <c r="C76" s="119" t="e">
        <f>IF('START - AWARD DETAILS'!#REF!=0,"",'START - AWARD DETAILS'!#REF!)</f>
        <v>#REF!</v>
      </c>
    </row>
    <row r="77" spans="2:3" ht="15.75" hidden="1" thickBot="1" x14ac:dyDescent="0.3">
      <c r="B77" s="107">
        <f t="shared" si="6"/>
        <v>7</v>
      </c>
      <c r="C77" s="119" t="e">
        <f>IF('START - AWARD DETAILS'!#REF!=0,"",'START - AWARD DETAILS'!#REF!)</f>
        <v>#REF!</v>
      </c>
    </row>
    <row r="78" spans="2:3" ht="15.75" hidden="1" thickBot="1" x14ac:dyDescent="0.3">
      <c r="B78" s="107">
        <f t="shared" si="6"/>
        <v>8</v>
      </c>
      <c r="C78" s="119" t="e">
        <f>IF('START - AWARD DETAILS'!#REF!=0,"",'START - AWARD DETAILS'!#REF!)</f>
        <v>#REF!</v>
      </c>
    </row>
    <row r="79" spans="2:3" ht="15.75" hidden="1" thickBot="1" x14ac:dyDescent="0.3">
      <c r="B79" s="107">
        <f t="shared" si="6"/>
        <v>9</v>
      </c>
      <c r="C79" s="119" t="e">
        <f>IF('START - AWARD DETAILS'!#REF!=0,"",'START - AWARD DETAILS'!#REF!)</f>
        <v>#REF!</v>
      </c>
    </row>
    <row r="80" spans="2:3" ht="15.75" hidden="1" thickBot="1" x14ac:dyDescent="0.3">
      <c r="B80" s="107">
        <f t="shared" si="6"/>
        <v>10</v>
      </c>
      <c r="C80" s="119" t="e">
        <f>IF('START - AWARD DETAILS'!#REF!=0,"",'START - AWARD DETAILS'!#REF!)</f>
        <v>#REF!</v>
      </c>
    </row>
    <row r="81" spans="2:3" ht="15.75" hidden="1" thickBot="1" x14ac:dyDescent="0.3">
      <c r="B81" s="107">
        <f t="shared" si="6"/>
        <v>11</v>
      </c>
      <c r="C81" s="119" t="e">
        <f>IF('START - AWARD DETAILS'!#REF!=0,"",'START - AWARD DETAILS'!#REF!)</f>
        <v>#REF!</v>
      </c>
    </row>
    <row r="82" spans="2:3" ht="15.75" hidden="1" thickBot="1" x14ac:dyDescent="0.3">
      <c r="B82" s="107">
        <f t="shared" si="6"/>
        <v>12</v>
      </c>
      <c r="C82" s="119" t="e">
        <f>IF('START - AWARD DETAILS'!#REF!=0,"",'START - AWARD DETAILS'!#REF!)</f>
        <v>#REF!</v>
      </c>
    </row>
    <row r="83" spans="2:3" ht="15.75" hidden="1" thickBot="1" x14ac:dyDescent="0.3">
      <c r="B83" s="107">
        <f t="shared" si="6"/>
        <v>13</v>
      </c>
      <c r="C83" s="119" t="e">
        <f>IF('START - AWARD DETAILS'!#REF!=0,"",'START - AWARD DETAILS'!#REF!)</f>
        <v>#REF!</v>
      </c>
    </row>
    <row r="84" spans="2:3" ht="15.75" hidden="1" thickBot="1" x14ac:dyDescent="0.3">
      <c r="B84" s="107">
        <f t="shared" si="6"/>
        <v>14</v>
      </c>
      <c r="C84" s="119" t="e">
        <f>IF('START - AWARD DETAILS'!#REF!=0,"",'START - AWARD DETAILS'!#REF!)</f>
        <v>#REF!</v>
      </c>
    </row>
    <row r="85" spans="2:3" ht="15.75" hidden="1" thickBot="1" x14ac:dyDescent="0.3">
      <c r="B85" s="107">
        <f t="shared" si="6"/>
        <v>15</v>
      </c>
      <c r="C85" s="119" t="e">
        <f>IF('START - AWARD DETAILS'!#REF!=0,"",'START - AWARD DETAILS'!#REF!)</f>
        <v>#REF!</v>
      </c>
    </row>
    <row r="86" spans="2:3" ht="15.75" hidden="1" thickBot="1" x14ac:dyDescent="0.3">
      <c r="B86" s="107">
        <f t="shared" si="6"/>
        <v>16</v>
      </c>
      <c r="C86" s="119" t="e">
        <f>IF('START - AWARD DETAILS'!#REF!=0,"",'START - AWARD DETAILS'!#REF!)</f>
        <v>#REF!</v>
      </c>
    </row>
    <row r="87" spans="2:3" ht="15.75" hidden="1" thickBot="1" x14ac:dyDescent="0.3">
      <c r="B87" s="107">
        <f t="shared" si="6"/>
        <v>17</v>
      </c>
      <c r="C87" s="119" t="e">
        <f>IF('START - AWARD DETAILS'!#REF!=0,"",'START - AWARD DETAILS'!#REF!)</f>
        <v>#REF!</v>
      </c>
    </row>
    <row r="88" spans="2:3" ht="15.75" hidden="1" thickBot="1" x14ac:dyDescent="0.3">
      <c r="B88" s="107">
        <f t="shared" si="6"/>
        <v>18</v>
      </c>
      <c r="C88" s="119" t="e">
        <f>IF('START - AWARD DETAILS'!#REF!=0,"",'START - AWARD DETAILS'!#REF!)</f>
        <v>#REF!</v>
      </c>
    </row>
    <row r="89" spans="2:3" ht="15.75" hidden="1" thickBot="1" x14ac:dyDescent="0.3">
      <c r="B89" s="107">
        <f t="shared" si="6"/>
        <v>19</v>
      </c>
      <c r="C89" s="119" t="e">
        <f>IF('START - AWARD DETAILS'!#REF!=0,"",'START - AWARD DETAILS'!#REF!)</f>
        <v>#REF!</v>
      </c>
    </row>
    <row r="90" spans="2:3" ht="15.75" hidden="1" thickBot="1" x14ac:dyDescent="0.3">
      <c r="B90" s="107">
        <f t="shared" si="6"/>
        <v>20</v>
      </c>
      <c r="C90" s="119" t="e">
        <f>IF('START - AWARD DETAILS'!#REF!=0,"",'START - AWARD DETAILS'!#REF!)</f>
        <v>#REF!</v>
      </c>
    </row>
    <row r="91" spans="2:3" ht="15.75" hidden="1" thickBot="1" x14ac:dyDescent="0.3">
      <c r="B91" s="107">
        <f t="shared" si="6"/>
        <v>21</v>
      </c>
      <c r="C91" s="119" t="e">
        <f>IF('START - AWARD DETAILS'!#REF!=0,"",'START - AWARD DETAILS'!#REF!)</f>
        <v>#REF!</v>
      </c>
    </row>
    <row r="92" spans="2:3" ht="15.75" hidden="1" thickBot="1" x14ac:dyDescent="0.3">
      <c r="C92" s="119" t="e">
        <f>IF('START - AWARD DETAILS'!#REF!=0,"",'START - AWARD DETAILS'!#REF!)</f>
        <v>#REF!</v>
      </c>
    </row>
    <row r="93" spans="2:3" hidden="1" x14ac:dyDescent="0.25">
      <c r="C93" s="119" t="e">
        <f>IF('START - AWARD DETAILS'!#REF!=0,"",'START - AWARD DETAILS'!#REF!)</f>
        <v>#REF!</v>
      </c>
    </row>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t="8.1" hidden="1" customHeight="1" x14ac:dyDescent="0.25"/>
  </sheetData>
  <sheetProtection algorithmName="SHA-512" hashValue="NMOCrudPqS8NbnVJlalsVOD4jB/Dr7Pu0YOBlYYdYhZoOSh+94FNLlIaIqa3uzgH2dHd9QBhIndMta45tG9BcQ==" saltValue="/PwpL3x/e+P9+tnWv8bBaw==" spinCount="100000" sheet="1" selectLockedCells="1" pivotTables="0"/>
  <mergeCells count="4">
    <mergeCell ref="C3:I3"/>
    <mergeCell ref="C9:I9"/>
    <mergeCell ref="D7:I7"/>
    <mergeCell ref="D5:I5"/>
  </mergeCells>
  <dataValidations count="1">
    <dataValidation type="list" allowBlank="1" showInputMessage="1" showErrorMessage="1" sqref="C11">
      <formula1>$C$72:$C$93</formula1>
    </dataValidation>
  </dataValidation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G218"/>
  <sheetViews>
    <sheetView showGridLines="0" topLeftCell="A22" workbookViewId="0">
      <selection activeCell="H49" sqref="H49"/>
    </sheetView>
  </sheetViews>
  <sheetFormatPr defaultColWidth="0" defaultRowHeight="0" customHeight="1" zeroHeight="1" x14ac:dyDescent="0.25"/>
  <cols>
    <col min="1" max="2" width="1.7109375" style="107" customWidth="1"/>
    <col min="3" max="3" width="30.7109375" style="107" customWidth="1"/>
    <col min="4" max="9" width="20.7109375" style="107" customWidth="1"/>
    <col min="10" max="10" width="1.7109375" style="107" customWidth="1"/>
    <col min="11" max="11" width="1.7109375" style="53" customWidth="1"/>
    <col min="12" max="22" width="10.7109375" style="53" customWidth="1"/>
    <col min="23" max="23" width="1.7109375" style="53" customWidth="1"/>
    <col min="24" max="33" width="0" style="107" hidden="1" customWidth="1"/>
    <col min="34" max="16384" width="4" style="107" hidden="1"/>
  </cols>
  <sheetData>
    <row r="1" spans="2:23" ht="8.1" customHeight="1" x14ac:dyDescent="0.25"/>
    <row r="2" spans="2:23" ht="8.1" customHeight="1" thickBot="1" x14ac:dyDescent="0.3">
      <c r="B2" s="64"/>
      <c r="C2" s="64"/>
      <c r="D2" s="64"/>
      <c r="E2" s="64"/>
      <c r="F2" s="64"/>
      <c r="G2" s="64"/>
      <c r="H2" s="64"/>
      <c r="I2" s="64"/>
      <c r="J2" s="64"/>
    </row>
    <row r="3" spans="2:23" ht="20.100000000000001" customHeight="1" thickBot="1" x14ac:dyDescent="0.3">
      <c r="B3" s="64"/>
      <c r="C3" s="697" t="s">
        <v>485</v>
      </c>
      <c r="D3" s="698"/>
      <c r="E3" s="698"/>
      <c r="F3" s="698"/>
      <c r="G3" s="698"/>
      <c r="H3" s="698"/>
      <c r="I3" s="698"/>
      <c r="J3" s="64"/>
    </row>
    <row r="4" spans="2:23" ht="8.1" customHeight="1" thickBot="1" x14ac:dyDescent="0.3">
      <c r="B4" s="64"/>
      <c r="C4" s="64"/>
      <c r="D4" s="64"/>
      <c r="E4" s="64"/>
      <c r="F4" s="64"/>
      <c r="G4" s="64"/>
      <c r="H4" s="64"/>
      <c r="I4" s="64"/>
      <c r="J4" s="64"/>
    </row>
    <row r="5" spans="2:23" ht="20.100000000000001" customHeight="1" thickBot="1" x14ac:dyDescent="0.3">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row>
    <row r="6" spans="2:23" ht="8.1" customHeight="1" thickBot="1" x14ac:dyDescent="0.3">
      <c r="B6" s="43"/>
      <c r="C6" s="43"/>
      <c r="D6" s="43"/>
      <c r="E6" s="43"/>
      <c r="F6" s="43"/>
      <c r="G6" s="43"/>
      <c r="H6" s="43"/>
      <c r="I6" s="43"/>
      <c r="J6" s="43"/>
    </row>
    <row r="7" spans="2:23" ht="20.100000000000001" customHeight="1" thickBot="1" x14ac:dyDescent="0.3">
      <c r="B7" s="43"/>
      <c r="C7" s="56" t="s">
        <v>0</v>
      </c>
      <c r="D7" s="702" t="str">
        <f>IF('START - AWARD DETAILS'!$D$14="","",'START - AWARD DETAILS'!$D$14)</f>
        <v>NIHR200817</v>
      </c>
      <c r="E7" s="703"/>
      <c r="F7" s="703"/>
      <c r="G7" s="703"/>
      <c r="H7" s="703"/>
      <c r="I7" s="704"/>
      <c r="J7" s="43"/>
    </row>
    <row r="8" spans="2:23" ht="8.1" customHeight="1" thickBot="1" x14ac:dyDescent="0.3">
      <c r="B8" s="64"/>
      <c r="C8" s="64"/>
      <c r="D8" s="64"/>
      <c r="E8" s="64"/>
      <c r="F8" s="64"/>
      <c r="G8" s="64"/>
      <c r="H8" s="64"/>
      <c r="I8" s="64"/>
      <c r="J8" s="64"/>
    </row>
    <row r="9" spans="2:23" ht="20.100000000000001" customHeight="1" thickBot="1" x14ac:dyDescent="0.3">
      <c r="B9" s="64"/>
      <c r="C9" s="699" t="s">
        <v>1</v>
      </c>
      <c r="D9" s="700"/>
      <c r="E9" s="700"/>
      <c r="F9" s="700"/>
      <c r="G9" s="700"/>
      <c r="H9" s="700"/>
      <c r="I9" s="701"/>
      <c r="J9" s="64"/>
    </row>
    <row r="10" spans="2:23" ht="26.25" customHeight="1" x14ac:dyDescent="0.25">
      <c r="B10" s="64"/>
      <c r="C10" s="479" t="s">
        <v>334</v>
      </c>
      <c r="D10" s="64"/>
      <c r="E10" s="64"/>
      <c r="F10" s="64"/>
      <c r="G10" s="64"/>
      <c r="H10" s="64"/>
      <c r="I10" s="64"/>
      <c r="J10" s="64"/>
      <c r="L10" s="168"/>
    </row>
    <row r="11" spans="2:23" ht="28.5" customHeight="1" x14ac:dyDescent="0.25">
      <c r="B11" s="64"/>
      <c r="C11" s="355" t="s">
        <v>314</v>
      </c>
      <c r="D11" s="64"/>
      <c r="E11" s="64"/>
      <c r="F11" s="64"/>
      <c r="G11" s="64"/>
      <c r="H11" s="64"/>
      <c r="I11" s="64"/>
      <c r="J11" s="64"/>
      <c r="Q11" s="107"/>
      <c r="R11" s="107"/>
      <c r="S11" s="107"/>
      <c r="T11" s="107"/>
      <c r="U11" s="107"/>
      <c r="V11" s="107"/>
      <c r="W11" s="107"/>
    </row>
    <row r="12" spans="2:23" ht="8.1" customHeight="1" thickBot="1" x14ac:dyDescent="0.3">
      <c r="B12" s="64"/>
      <c r="C12" s="64"/>
      <c r="D12" s="64"/>
      <c r="E12" s="64"/>
      <c r="F12" s="64"/>
      <c r="G12" s="64"/>
      <c r="H12" s="64"/>
      <c r="I12" s="64"/>
      <c r="J12" s="64"/>
      <c r="Q12" s="107"/>
      <c r="R12" s="107"/>
      <c r="S12" s="107"/>
      <c r="T12" s="107"/>
      <c r="U12" s="107"/>
      <c r="V12" s="107"/>
      <c r="W12" s="107"/>
    </row>
    <row r="13" spans="2:23" ht="30" customHeight="1" thickBot="1" x14ac:dyDescent="0.3">
      <c r="B13" s="64"/>
      <c r="C13" s="492" t="s">
        <v>132</v>
      </c>
      <c r="D13" s="487" t="s">
        <v>11</v>
      </c>
      <c r="E13" s="85" t="s">
        <v>12</v>
      </c>
      <c r="F13" s="85" t="s">
        <v>13</v>
      </c>
      <c r="G13" s="85" t="s">
        <v>14</v>
      </c>
      <c r="H13" s="86" t="s">
        <v>15</v>
      </c>
      <c r="I13" s="71" t="s">
        <v>16</v>
      </c>
      <c r="J13" s="64"/>
      <c r="Q13" s="107"/>
      <c r="R13" s="107"/>
      <c r="S13" s="107"/>
      <c r="T13" s="107"/>
      <c r="U13" s="107"/>
      <c r="V13" s="107"/>
      <c r="W13" s="107"/>
    </row>
    <row r="14" spans="2:23" ht="30" customHeight="1" x14ac:dyDescent="0.25">
      <c r="B14" s="81">
        <v>1</v>
      </c>
      <c r="C14" s="493" t="s">
        <v>427</v>
      </c>
      <c r="D14" s="499">
        <f>SUMIF('2. Annual Costs of Staff Posts'!$I$13:$I$311,'Summary of Staff by Type'!$C14,'2. Annual Costs of Staff Posts'!$O$13:$O$311)</f>
        <v>40569.600000000006</v>
      </c>
      <c r="E14" s="72">
        <f>SUMIF('2. Annual Costs of Staff Posts'!$I$13:$I$311,'Summary of Staff by Type'!$C14,'2. Annual Costs of Staff Posts'!$T$13:$T$311)</f>
        <v>40569.600000000006</v>
      </c>
      <c r="F14" s="72">
        <f>SUMIF('2. Annual Costs of Staff Posts'!$I$13:$I$311,'Summary of Staff by Type'!$C14,'2. Annual Costs of Staff Posts'!$Y$13:$Y$311)</f>
        <v>40569.600000000006</v>
      </c>
      <c r="G14" s="72">
        <f>SUMIF('2. Annual Costs of Staff Posts'!$I$13:$I$311,'Summary of Staff by Type'!$C14,'2. Annual Costs of Staff Posts'!$AD$13:$AD$311)</f>
        <v>40569.600000000006</v>
      </c>
      <c r="H14" s="72">
        <f>SUMIF('2. Annual Costs of Staff Posts'!$I$13:$I$311,'Summary of Staff by Type'!$C14,'2. Annual Costs of Staff Posts'!$AI$13:$AI$311)</f>
        <v>0</v>
      </c>
      <c r="I14" s="73">
        <f t="shared" ref="I14:I19" si="0">SUM(D14:H14)</f>
        <v>162278.40000000002</v>
      </c>
      <c r="J14" s="64"/>
      <c r="Q14" s="107"/>
      <c r="R14" s="107"/>
      <c r="S14" s="107"/>
      <c r="T14" s="107"/>
      <c r="U14" s="107"/>
      <c r="V14" s="107"/>
      <c r="W14" s="107"/>
    </row>
    <row r="15" spans="2:23" ht="30" customHeight="1" x14ac:dyDescent="0.25">
      <c r="B15" s="81">
        <v>2</v>
      </c>
      <c r="C15" s="493" t="s">
        <v>300</v>
      </c>
      <c r="D15" s="499">
        <f>SUMIF('2. Annual Costs of Staff Posts'!$I$13:$I$311,'Summary of Staff by Type'!$C15,'2. Annual Costs of Staff Posts'!$O$13:$O$311)</f>
        <v>80032.08</v>
      </c>
      <c r="E15" s="72">
        <f>SUMIF('2. Annual Costs of Staff Posts'!$I$13:$I$311,'Summary of Staff by Type'!$C15,'2. Annual Costs of Staff Posts'!$T$13:$T$311)</f>
        <v>80032.08</v>
      </c>
      <c r="F15" s="72">
        <f>SUMIF('2. Annual Costs of Staff Posts'!$I$13:$I$311,'Summary of Staff by Type'!$C15,'2. Annual Costs of Staff Posts'!$Y$13:$Y$311)</f>
        <v>80032.08</v>
      </c>
      <c r="G15" s="72">
        <f>SUMIF('2. Annual Costs of Staff Posts'!$I$13:$I$311,'Summary of Staff by Type'!$C15,'2. Annual Costs of Staff Posts'!$AD$13:$AD$311)</f>
        <v>80032.08</v>
      </c>
      <c r="H15" s="72">
        <f>SUMIF('2. Annual Costs of Staff Posts'!$I$13:$I$311,'Summary of Staff by Type'!$C15,'2. Annual Costs of Staff Posts'!$AI$13:$AI$311)</f>
        <v>0</v>
      </c>
      <c r="I15" s="73">
        <f t="shared" si="0"/>
        <v>320128.32</v>
      </c>
      <c r="J15" s="64"/>
      <c r="Q15" s="107"/>
      <c r="R15" s="107"/>
      <c r="S15" s="107"/>
      <c r="T15" s="107"/>
      <c r="U15" s="107"/>
      <c r="V15" s="107"/>
      <c r="W15" s="107"/>
    </row>
    <row r="16" spans="2:23" ht="30" customHeight="1" x14ac:dyDescent="0.25">
      <c r="B16" s="81">
        <v>3</v>
      </c>
      <c r="C16" s="493" t="s">
        <v>369</v>
      </c>
      <c r="D16" s="499">
        <f>SUMIF('2. Annual Costs of Staff Posts'!$I$13:$I$311,'Summary of Staff by Type'!$C16,'2. Annual Costs of Staff Posts'!$O$13:$O$311)</f>
        <v>140243.20000000001</v>
      </c>
      <c r="E16" s="72">
        <f>SUMIF('2. Annual Costs of Staff Posts'!$I$13:$I$311,'Summary of Staff by Type'!$C16,'2. Annual Costs of Staff Posts'!$T$13:$T$311)</f>
        <v>216406.58198766969</v>
      </c>
      <c r="F16" s="72">
        <f>SUMIF('2. Annual Costs of Staff Posts'!$I$13:$I$311,'Summary of Staff by Type'!$C16,'2. Annual Costs of Staff Posts'!$Y$13:$Y$311)</f>
        <v>147221.78756799205</v>
      </c>
      <c r="G16" s="72">
        <f>SUMIF('2. Annual Costs of Staff Posts'!$I$13:$I$311,'Summary of Staff by Type'!$C16,'2. Annual Costs of Staff Posts'!$AD$13:$AD$311)</f>
        <v>150436.19332331911</v>
      </c>
      <c r="H16" s="72">
        <f>SUMIF('2. Annual Costs of Staff Posts'!$I$13:$I$311,'Summary of Staff by Type'!$C16,'2. Annual Costs of Staff Posts'!$AI$13:$AI$311)</f>
        <v>0</v>
      </c>
      <c r="I16" s="73">
        <f t="shared" si="0"/>
        <v>654307.76287898084</v>
      </c>
      <c r="J16" s="64"/>
      <c r="Q16" s="107"/>
      <c r="R16" s="107"/>
      <c r="S16" s="107"/>
      <c r="T16" s="107"/>
      <c r="U16" s="107"/>
      <c r="V16" s="107"/>
      <c r="W16" s="107"/>
    </row>
    <row r="17" spans="2:23" ht="30" customHeight="1" x14ac:dyDescent="0.25">
      <c r="B17" s="81">
        <v>4</v>
      </c>
      <c r="C17" s="493" t="s">
        <v>301</v>
      </c>
      <c r="D17" s="499">
        <f>SUMIF('2. Annual Costs of Staff Posts'!$I$13:$I$311,'Summary of Staff by Type'!$C17,'2. Annual Costs of Staff Posts'!$O$13:$O$311)</f>
        <v>25200</v>
      </c>
      <c r="E17" s="72">
        <f>SUMIF('2. Annual Costs of Staff Posts'!$I$13:$I$311,'Summary of Staff by Type'!$C17,'2. Annual Costs of Staff Posts'!$T$13:$T$311)</f>
        <v>50400</v>
      </c>
      <c r="F17" s="72">
        <f>SUMIF('2. Annual Costs of Staff Posts'!$I$13:$I$311,'Summary of Staff by Type'!$C17,'2. Annual Costs of Staff Posts'!$Y$13:$Y$311)</f>
        <v>50400</v>
      </c>
      <c r="G17" s="72">
        <f>SUMIF('2. Annual Costs of Staff Posts'!$I$13:$I$311,'Summary of Staff by Type'!$C17,'2. Annual Costs of Staff Posts'!$AD$13:$AD$311)</f>
        <v>25200</v>
      </c>
      <c r="H17" s="72">
        <f>SUMIF('2. Annual Costs of Staff Posts'!$I$13:$I$311,'Summary of Staff by Type'!$C17,'2. Annual Costs of Staff Posts'!$AI$13:$AI$311)</f>
        <v>0</v>
      </c>
      <c r="I17" s="73">
        <f t="shared" si="0"/>
        <v>151200</v>
      </c>
      <c r="J17" s="64"/>
      <c r="Q17" s="107"/>
      <c r="R17" s="107"/>
      <c r="S17" s="107"/>
      <c r="T17" s="107"/>
      <c r="U17" s="107"/>
      <c r="V17" s="107"/>
      <c r="W17" s="107"/>
    </row>
    <row r="18" spans="2:23" ht="30" customHeight="1" x14ac:dyDescent="0.25">
      <c r="B18" s="81">
        <v>5</v>
      </c>
      <c r="C18" s="493" t="s">
        <v>428</v>
      </c>
      <c r="D18" s="499">
        <f>SUMIF('2. Annual Costs of Staff Posts'!$I$13:$I$311,'Summary of Staff by Type'!$C18,'2. Annual Costs of Staff Posts'!$O$13:$O$311)</f>
        <v>0</v>
      </c>
      <c r="E18" s="72">
        <f>SUMIF('2. Annual Costs of Staff Posts'!$I$13:$I$311,'Summary of Staff by Type'!$C18,'2. Annual Costs of Staff Posts'!$T$13:$T$311)</f>
        <v>0</v>
      </c>
      <c r="F18" s="72">
        <f>SUMIF('2. Annual Costs of Staff Posts'!$I$13:$I$311,'Summary of Staff by Type'!$C18,'2. Annual Costs of Staff Posts'!$Y$13:$Y$311)</f>
        <v>0</v>
      </c>
      <c r="G18" s="72">
        <f>SUMIF('2. Annual Costs of Staff Posts'!$I$13:$I$311,'Summary of Staff by Type'!$C18,'2. Annual Costs of Staff Posts'!$AD$13:$AD$311)</f>
        <v>0</v>
      </c>
      <c r="H18" s="72">
        <f>SUMIF('2. Annual Costs of Staff Posts'!$I$13:$I$311,'Summary of Staff by Type'!$C18,'2. Annual Costs of Staff Posts'!$AI$13:$AI$311)</f>
        <v>0</v>
      </c>
      <c r="I18" s="73">
        <f t="shared" si="0"/>
        <v>0</v>
      </c>
      <c r="J18" s="64"/>
      <c r="Q18" s="107"/>
      <c r="R18" s="107"/>
      <c r="S18" s="107"/>
      <c r="T18" s="107"/>
      <c r="U18" s="107"/>
      <c r="V18" s="107"/>
      <c r="W18" s="107"/>
    </row>
    <row r="19" spans="2:23" ht="30" customHeight="1" thickBot="1" x14ac:dyDescent="0.3">
      <c r="B19" s="81">
        <v>6</v>
      </c>
      <c r="C19" s="502" t="s">
        <v>28</v>
      </c>
      <c r="D19" s="500">
        <f>SUMIF('2. Annual Costs of Staff Posts'!$I$13:$I$311,'Summary of Staff by Type'!$C19,'2. Annual Costs of Staff Posts'!$O$13:$O$311)</f>
        <v>9000</v>
      </c>
      <c r="E19" s="480">
        <f>SUMIF('2. Annual Costs of Staff Posts'!$I$13:$I$311,'Summary of Staff by Type'!$C19,'2. Annual Costs of Staff Posts'!$T$13:$T$311)</f>
        <v>23400</v>
      </c>
      <c r="F19" s="480">
        <f>SUMIF('2. Annual Costs of Staff Posts'!$I$13:$I$311,'Summary of Staff by Type'!$C19,'2. Annual Costs of Staff Posts'!$Y$13:$Y$311)</f>
        <v>23400</v>
      </c>
      <c r="G19" s="480">
        <f>SUMIF('2. Annual Costs of Staff Posts'!$I$13:$I$311,'Summary of Staff by Type'!$C19,'2. Annual Costs of Staff Posts'!$AD$13:$AD$311)</f>
        <v>23400</v>
      </c>
      <c r="H19" s="480">
        <f>SUMIF('2. Annual Costs of Staff Posts'!$I$13:$I$311,'Summary of Staff by Type'!$C19,'2. Annual Costs of Staff Posts'!$AI$13:$AI$311)</f>
        <v>0</v>
      </c>
      <c r="I19" s="73">
        <f t="shared" si="0"/>
        <v>79200</v>
      </c>
      <c r="J19" s="64"/>
      <c r="Q19" s="107"/>
      <c r="R19" s="107"/>
      <c r="S19" s="107"/>
      <c r="T19" s="107"/>
      <c r="U19" s="107"/>
      <c r="V19" s="107"/>
      <c r="W19" s="107"/>
    </row>
    <row r="20" spans="2:23" ht="30" customHeight="1" thickBot="1" x14ac:dyDescent="0.3">
      <c r="B20" s="81">
        <v>6</v>
      </c>
      <c r="C20" s="495" t="s">
        <v>150</v>
      </c>
      <c r="D20" s="501">
        <f t="shared" ref="D20:I20" si="1">SUM(D14:D19)</f>
        <v>295044.88</v>
      </c>
      <c r="E20" s="501">
        <f t="shared" si="1"/>
        <v>410808.26198766968</v>
      </c>
      <c r="F20" s="501">
        <f t="shared" si="1"/>
        <v>341623.46756799205</v>
      </c>
      <c r="G20" s="501">
        <f t="shared" si="1"/>
        <v>319637.87332331913</v>
      </c>
      <c r="H20" s="501">
        <f t="shared" si="1"/>
        <v>0</v>
      </c>
      <c r="I20" s="49">
        <f t="shared" si="1"/>
        <v>1367114.4828789809</v>
      </c>
      <c r="J20" s="64"/>
      <c r="Q20" s="107"/>
      <c r="R20" s="107"/>
      <c r="S20" s="107"/>
      <c r="T20" s="107"/>
      <c r="U20" s="107"/>
      <c r="V20" s="107"/>
      <c r="W20" s="107"/>
    </row>
    <row r="21" spans="2:23" ht="30" customHeight="1" x14ac:dyDescent="0.25">
      <c r="B21" s="81">
        <v>7</v>
      </c>
      <c r="C21" s="64"/>
      <c r="D21" s="64"/>
      <c r="E21" s="64"/>
      <c r="F21" s="64"/>
      <c r="G21" s="64"/>
      <c r="H21" s="64"/>
      <c r="I21" s="64"/>
      <c r="J21" s="64"/>
      <c r="Q21" s="107"/>
      <c r="R21" s="107"/>
      <c r="S21" s="107"/>
      <c r="T21" s="107"/>
      <c r="U21" s="107"/>
      <c r="V21" s="107"/>
      <c r="W21" s="107"/>
    </row>
    <row r="22" spans="2:23" ht="30" customHeight="1" thickBot="1" x14ac:dyDescent="0.3">
      <c r="B22" s="81">
        <v>8</v>
      </c>
      <c r="C22" s="64"/>
      <c r="D22" s="64"/>
      <c r="E22" s="64"/>
      <c r="F22" s="64"/>
      <c r="G22" s="64"/>
      <c r="H22" s="64"/>
      <c r="I22" s="64"/>
      <c r="J22" s="64"/>
      <c r="Q22" s="107"/>
      <c r="R22" s="107"/>
      <c r="S22" s="107"/>
      <c r="T22" s="107"/>
      <c r="U22" s="107"/>
      <c r="V22" s="107"/>
      <c r="W22" s="107"/>
    </row>
    <row r="23" spans="2:23" ht="30" customHeight="1" thickBot="1" x14ac:dyDescent="0.3">
      <c r="B23" s="81">
        <v>9</v>
      </c>
      <c r="C23" s="492" t="s">
        <v>313</v>
      </c>
      <c r="D23" s="487" t="s">
        <v>138</v>
      </c>
      <c r="E23" s="85" t="s">
        <v>137</v>
      </c>
      <c r="F23" s="85" t="s">
        <v>136</v>
      </c>
      <c r="G23" s="85" t="s">
        <v>135</v>
      </c>
      <c r="H23" s="86" t="s">
        <v>134</v>
      </c>
      <c r="I23" s="71" t="s">
        <v>133</v>
      </c>
      <c r="J23" s="64"/>
      <c r="Q23" s="107"/>
      <c r="R23" s="107"/>
      <c r="S23" s="107"/>
      <c r="T23" s="107"/>
      <c r="U23" s="107"/>
      <c r="V23" s="107"/>
      <c r="W23" s="107"/>
    </row>
    <row r="24" spans="2:23" ht="30" customHeight="1" x14ac:dyDescent="0.25">
      <c r="B24" s="81">
        <v>10</v>
      </c>
      <c r="C24" s="493" t="s">
        <v>427</v>
      </c>
      <c r="D24" s="488">
        <f t="shared" ref="D24:D29" si="2">IFERROR(D14/$D$20,0)</f>
        <v>0.13750314867351707</v>
      </c>
      <c r="E24" s="93">
        <f t="shared" ref="E24:E29" si="3">IFERROR(E14/$E$20,0)</f>
        <v>9.875556008466474E-2</v>
      </c>
      <c r="F24" s="93">
        <f t="shared" ref="F24:F29" si="4">IFERROR(F14/$F$20,0)</f>
        <v>0.1187553076748909</v>
      </c>
      <c r="G24" s="93">
        <f t="shared" ref="G24:G29" si="5">IFERROR(G14/$G$20,0)</f>
        <v>0.12692363260395981</v>
      </c>
      <c r="H24" s="93">
        <f t="shared" ref="H24:H29" si="6">IFERROR(H14/$H$20,0)</f>
        <v>0</v>
      </c>
      <c r="I24" s="94">
        <f t="shared" ref="I24:I29" si="7">IFERROR(I14/$I$20,"")</f>
        <v>0.11870139774853454</v>
      </c>
      <c r="J24" s="64"/>
      <c r="Q24" s="107"/>
      <c r="R24" s="107"/>
      <c r="S24" s="107"/>
      <c r="T24" s="107"/>
      <c r="U24" s="107"/>
      <c r="V24" s="107"/>
      <c r="W24" s="107"/>
    </row>
    <row r="25" spans="2:23" ht="30" customHeight="1" x14ac:dyDescent="0.25">
      <c r="B25" s="81">
        <v>11</v>
      </c>
      <c r="C25" s="493" t="s">
        <v>300</v>
      </c>
      <c r="D25" s="488">
        <f t="shared" si="2"/>
        <v>0.27125391906478769</v>
      </c>
      <c r="E25" s="93">
        <f t="shared" si="3"/>
        <v>0.19481614029077668</v>
      </c>
      <c r="F25" s="93">
        <f t="shared" si="4"/>
        <v>0.23426985438016348</v>
      </c>
      <c r="G25" s="93">
        <f t="shared" si="5"/>
        <v>0.25038359556048667</v>
      </c>
      <c r="H25" s="93">
        <f t="shared" si="6"/>
        <v>0</v>
      </c>
      <c r="I25" s="94">
        <f t="shared" si="7"/>
        <v>0.23416350569693895</v>
      </c>
      <c r="J25" s="64"/>
      <c r="Q25" s="107"/>
      <c r="R25" s="107"/>
      <c r="S25" s="107"/>
      <c r="T25" s="107"/>
      <c r="U25" s="107"/>
      <c r="V25" s="107"/>
      <c r="W25" s="107"/>
    </row>
    <row r="26" spans="2:23" ht="30" customHeight="1" x14ac:dyDescent="0.25">
      <c r="B26" s="81">
        <v>12</v>
      </c>
      <c r="C26" s="493" t="s">
        <v>369</v>
      </c>
      <c r="D26" s="488">
        <f t="shared" si="2"/>
        <v>0.47532836360353042</v>
      </c>
      <c r="E26" s="93">
        <f t="shared" si="3"/>
        <v>0.52678244819274123</v>
      </c>
      <c r="F26" s="93">
        <f t="shared" si="4"/>
        <v>0.43094752423204374</v>
      </c>
      <c r="G26" s="93">
        <f t="shared" si="5"/>
        <v>0.47064570840499353</v>
      </c>
      <c r="H26" s="93">
        <f t="shared" si="6"/>
        <v>0</v>
      </c>
      <c r="I26" s="94">
        <f t="shared" si="7"/>
        <v>0.47860495304027961</v>
      </c>
      <c r="J26" s="64"/>
      <c r="Q26" s="107"/>
      <c r="R26" s="107"/>
      <c r="S26" s="107"/>
      <c r="T26" s="107"/>
      <c r="U26" s="107"/>
      <c r="V26" s="107"/>
      <c r="W26" s="107"/>
    </row>
    <row r="27" spans="2:23" ht="30" customHeight="1" x14ac:dyDescent="0.25">
      <c r="B27" s="81">
        <v>13</v>
      </c>
      <c r="C27" s="493" t="s">
        <v>301</v>
      </c>
      <c r="D27" s="488">
        <f t="shared" si="2"/>
        <v>8.5410734800753021E-2</v>
      </c>
      <c r="E27" s="93">
        <f t="shared" si="3"/>
        <v>0.12268497170953378</v>
      </c>
      <c r="F27" s="93">
        <f t="shared" si="4"/>
        <v>0.14753084838929889</v>
      </c>
      <c r="G27" s="93">
        <f t="shared" si="5"/>
        <v>7.8839218075105175E-2</v>
      </c>
      <c r="H27" s="93">
        <f t="shared" si="6"/>
        <v>0</v>
      </c>
      <c r="I27" s="94">
        <f t="shared" si="7"/>
        <v>0.11059790668122449</v>
      </c>
      <c r="J27" s="64"/>
      <c r="Q27" s="107"/>
      <c r="R27" s="107"/>
      <c r="S27" s="107"/>
      <c r="T27" s="107"/>
      <c r="U27" s="107"/>
      <c r="V27" s="107"/>
      <c r="W27" s="107"/>
    </row>
    <row r="28" spans="2:23" ht="30" customHeight="1" x14ac:dyDescent="0.25">
      <c r="B28" s="81">
        <v>14</v>
      </c>
      <c r="C28" s="493" t="s">
        <v>428</v>
      </c>
      <c r="D28" s="488">
        <f t="shared" si="2"/>
        <v>0</v>
      </c>
      <c r="E28" s="93">
        <f t="shared" si="3"/>
        <v>0</v>
      </c>
      <c r="F28" s="93">
        <f t="shared" si="4"/>
        <v>0</v>
      </c>
      <c r="G28" s="93">
        <f t="shared" si="5"/>
        <v>0</v>
      </c>
      <c r="H28" s="93">
        <f t="shared" si="6"/>
        <v>0</v>
      </c>
      <c r="I28" s="94">
        <f t="shared" si="7"/>
        <v>0</v>
      </c>
      <c r="J28" s="64"/>
      <c r="Q28" s="107"/>
      <c r="R28" s="107"/>
      <c r="S28" s="107"/>
      <c r="T28" s="107"/>
      <c r="U28" s="107"/>
      <c r="V28" s="107"/>
      <c r="W28" s="107"/>
    </row>
    <row r="29" spans="2:23" ht="30" customHeight="1" thickBot="1" x14ac:dyDescent="0.3">
      <c r="B29" s="81">
        <v>15</v>
      </c>
      <c r="C29" s="494" t="s">
        <v>28</v>
      </c>
      <c r="D29" s="490">
        <f t="shared" si="2"/>
        <v>3.0503833857411795E-2</v>
      </c>
      <c r="E29" s="202">
        <f t="shared" si="3"/>
        <v>5.6960879722283544E-2</v>
      </c>
      <c r="F29" s="202">
        <f t="shared" si="4"/>
        <v>6.8496465323603054E-2</v>
      </c>
      <c r="G29" s="202">
        <f t="shared" si="5"/>
        <v>7.3207845355454812E-2</v>
      </c>
      <c r="H29" s="202">
        <f t="shared" si="6"/>
        <v>0</v>
      </c>
      <c r="I29" s="203">
        <f t="shared" si="7"/>
        <v>5.7932236833022351E-2</v>
      </c>
      <c r="J29" s="64"/>
      <c r="Q29" s="107"/>
      <c r="R29" s="107"/>
      <c r="S29" s="107"/>
      <c r="T29" s="107"/>
      <c r="U29" s="107"/>
      <c r="V29" s="107"/>
      <c r="W29" s="107"/>
    </row>
    <row r="30" spans="2:23" ht="30" customHeight="1" thickBot="1" x14ac:dyDescent="0.3">
      <c r="B30" s="81">
        <v>15</v>
      </c>
      <c r="C30" s="495" t="s">
        <v>150</v>
      </c>
      <c r="D30" s="491">
        <f t="shared" ref="D30:I30" si="8">SUM(D24:D29)</f>
        <v>1</v>
      </c>
      <c r="E30" s="491">
        <f t="shared" si="8"/>
        <v>1</v>
      </c>
      <c r="F30" s="491">
        <f t="shared" si="8"/>
        <v>1</v>
      </c>
      <c r="G30" s="491">
        <f t="shared" si="8"/>
        <v>1</v>
      </c>
      <c r="H30" s="491">
        <f t="shared" si="8"/>
        <v>0</v>
      </c>
      <c r="I30" s="95">
        <f t="shared" si="8"/>
        <v>1</v>
      </c>
      <c r="J30" s="64"/>
      <c r="Q30" s="107"/>
      <c r="R30" s="107"/>
      <c r="S30" s="107"/>
      <c r="T30" s="107"/>
      <c r="U30" s="107"/>
      <c r="V30" s="107"/>
      <c r="W30" s="107"/>
    </row>
    <row r="31" spans="2:23" ht="30" customHeight="1" x14ac:dyDescent="0.25">
      <c r="B31" s="81">
        <v>16</v>
      </c>
      <c r="C31" s="64"/>
      <c r="D31" s="64"/>
      <c r="E31" s="64"/>
      <c r="F31" s="64"/>
      <c r="G31" s="64"/>
      <c r="H31" s="64"/>
      <c r="I31" s="64"/>
      <c r="J31" s="64"/>
      <c r="Q31" s="107"/>
      <c r="R31" s="107"/>
      <c r="S31" s="107"/>
      <c r="T31" s="107"/>
      <c r="U31" s="107"/>
      <c r="V31" s="107"/>
      <c r="W31" s="107"/>
    </row>
    <row r="32" spans="2:23" ht="30" customHeight="1" thickBot="1" x14ac:dyDescent="0.3">
      <c r="B32" s="81">
        <v>17</v>
      </c>
      <c r="C32" s="64"/>
      <c r="D32" s="64"/>
      <c r="E32" s="64"/>
      <c r="F32" s="64"/>
      <c r="G32" s="64"/>
      <c r="H32" s="64"/>
      <c r="I32" s="64"/>
      <c r="J32" s="64"/>
      <c r="Q32" s="107"/>
      <c r="R32" s="107"/>
      <c r="S32" s="107"/>
      <c r="T32" s="107"/>
      <c r="U32" s="107"/>
      <c r="V32" s="107"/>
      <c r="W32" s="107"/>
    </row>
    <row r="33" spans="2:23" ht="30" customHeight="1" thickBot="1" x14ac:dyDescent="0.3">
      <c r="B33" s="81">
        <v>18</v>
      </c>
      <c r="C33" s="492" t="s">
        <v>140</v>
      </c>
      <c r="D33" s="496" t="s">
        <v>329</v>
      </c>
      <c r="E33" s="199" t="s">
        <v>330</v>
      </c>
      <c r="F33" s="199" t="s">
        <v>331</v>
      </c>
      <c r="G33" s="199" t="s">
        <v>332</v>
      </c>
      <c r="H33" s="200" t="s">
        <v>333</v>
      </c>
      <c r="I33" s="71" t="s">
        <v>139</v>
      </c>
      <c r="J33" s="64"/>
      <c r="Q33" s="107"/>
      <c r="R33" s="107"/>
      <c r="S33" s="107"/>
      <c r="T33" s="107"/>
      <c r="U33" s="107"/>
      <c r="V33" s="107"/>
      <c r="W33" s="107"/>
    </row>
    <row r="34" spans="2:23" ht="30" customHeight="1" x14ac:dyDescent="0.25">
      <c r="B34" s="81">
        <v>19</v>
      </c>
      <c r="C34" s="493" t="s">
        <v>427</v>
      </c>
      <c r="D34" s="497">
        <f>SUMIF('2. Annual Costs of Staff Posts'!$I$13:$I$311,'Summary of Staff by Type'!$C34,'2. Annual Costs of Staff Posts'!$N$13:$N$311)</f>
        <v>0.40000000000000008</v>
      </c>
      <c r="E34" s="215">
        <f>SUMIF('2. Annual Costs of Staff Posts'!$I$13:$I$311,'Summary of Staff by Type'!$C34,'2. Annual Costs of Staff Posts'!$S$13:$S$311)</f>
        <v>0.40000000000000008</v>
      </c>
      <c r="F34" s="215">
        <f>SUMIF('2. Annual Costs of Staff Posts'!$I$13:$I$311,'Summary of Staff by Type'!$C34,'2. Annual Costs of Staff Posts'!$X$13:$X$311)</f>
        <v>0.40000000000000008</v>
      </c>
      <c r="G34" s="215">
        <f>SUMIF('2. Annual Costs of Staff Posts'!$I$13:$I$311,'Summary of Staff by Type'!$C34,'2. Annual Costs of Staff Posts'!$AC$13:$AC$311)</f>
        <v>0.40000000000000008</v>
      </c>
      <c r="H34" s="215">
        <f>SUMIF('2. Annual Costs of Staff Posts'!$I$13:$I$311,'Summary of Staff by Type'!$C34,'2. Annual Costs of Staff Posts'!$AH$13:$AH$311)</f>
        <v>0</v>
      </c>
      <c r="I34" s="216">
        <f t="shared" ref="I34:I39" si="9">SUM(D34:H34)</f>
        <v>1.6000000000000003</v>
      </c>
      <c r="J34" s="64"/>
      <c r="Q34" s="107"/>
      <c r="R34" s="107"/>
      <c r="S34" s="107"/>
      <c r="T34" s="107"/>
      <c r="U34" s="107"/>
      <c r="V34" s="107"/>
      <c r="W34" s="107"/>
    </row>
    <row r="35" spans="2:23" ht="30" customHeight="1" x14ac:dyDescent="0.25">
      <c r="B35" s="81">
        <v>20</v>
      </c>
      <c r="C35" s="493" t="s">
        <v>300</v>
      </c>
      <c r="D35" s="497">
        <f>SUMIF('2. Annual Costs of Staff Posts'!$I$13:$I$311,'Summary of Staff by Type'!$C35,'2. Annual Costs of Staff Posts'!$N$13:$N$311)</f>
        <v>2.4000000000000004</v>
      </c>
      <c r="E35" s="215">
        <f>SUMIF('2. Annual Costs of Staff Posts'!$I$13:$I$311,'Summary of Staff by Type'!$C35,'2. Annual Costs of Staff Posts'!$S$13:$S$311)</f>
        <v>2.4000000000000004</v>
      </c>
      <c r="F35" s="215">
        <f>SUMIF('2. Annual Costs of Staff Posts'!$I$13:$I$311,'Summary of Staff by Type'!$C35,'2. Annual Costs of Staff Posts'!$X$13:$X$311)</f>
        <v>2.4000000000000004</v>
      </c>
      <c r="G35" s="215">
        <f>SUMIF('2. Annual Costs of Staff Posts'!$I$13:$I$311,'Summary of Staff by Type'!$C35,'2. Annual Costs of Staff Posts'!$AC$13:$AC$311)</f>
        <v>2.4000000000000004</v>
      </c>
      <c r="H35" s="215">
        <f>SUMIF('2. Annual Costs of Staff Posts'!$I$13:$I$311,'Summary of Staff by Type'!$C35,'2. Annual Costs of Staff Posts'!$AH$13:$AH$311)</f>
        <v>0</v>
      </c>
      <c r="I35" s="216">
        <f t="shared" si="9"/>
        <v>9.6000000000000014</v>
      </c>
      <c r="J35" s="64"/>
      <c r="Q35" s="107"/>
      <c r="R35" s="107"/>
      <c r="S35" s="107"/>
      <c r="T35" s="107"/>
      <c r="U35" s="107"/>
      <c r="V35" s="107"/>
      <c r="W35" s="107"/>
    </row>
    <row r="36" spans="2:23" ht="30" customHeight="1" x14ac:dyDescent="0.25">
      <c r="B36" s="81">
        <v>21</v>
      </c>
      <c r="C36" s="493" t="s">
        <v>369</v>
      </c>
      <c r="D36" s="497">
        <f>SUMIF('2. Annual Costs of Staff Posts'!$I$13:$I$311,'Summary of Staff by Type'!$C36,'2. Annual Costs of Staff Posts'!$N$13:$N$311)</f>
        <v>12</v>
      </c>
      <c r="E36" s="215">
        <f>SUMIF('2. Annual Costs of Staff Posts'!$I$13:$I$311,'Summary of Staff by Type'!$C36,'2. Annual Costs of Staff Posts'!$S$13:$S$311)</f>
        <v>22</v>
      </c>
      <c r="F36" s="215">
        <f>SUMIF('2. Annual Costs of Staff Posts'!$I$13:$I$311,'Summary of Staff by Type'!$C36,'2. Annual Costs of Staff Posts'!$X$13:$X$311)</f>
        <v>12</v>
      </c>
      <c r="G36" s="215">
        <f>SUMIF('2. Annual Costs of Staff Posts'!$I$13:$I$311,'Summary of Staff by Type'!$C36,'2. Annual Costs of Staff Posts'!$AC$13:$AC$311)</f>
        <v>12</v>
      </c>
      <c r="H36" s="215">
        <f>SUMIF('2. Annual Costs of Staff Posts'!$I$13:$I$311,'Summary of Staff by Type'!$C36,'2. Annual Costs of Staff Posts'!$AH$13:$AH$311)</f>
        <v>0</v>
      </c>
      <c r="I36" s="216">
        <f>SUM(D36:H36)</f>
        <v>58</v>
      </c>
      <c r="J36" s="64"/>
      <c r="Q36" s="107"/>
      <c r="R36" s="107"/>
      <c r="S36" s="107"/>
      <c r="T36" s="107"/>
      <c r="U36" s="107"/>
      <c r="V36" s="107"/>
      <c r="W36" s="107"/>
    </row>
    <row r="37" spans="2:23" ht="30" customHeight="1" x14ac:dyDescent="0.25">
      <c r="B37" s="81">
        <v>22</v>
      </c>
      <c r="C37" s="493" t="s">
        <v>301</v>
      </c>
      <c r="D37" s="497">
        <f>SUMIF('2. Annual Costs of Staff Posts'!$I$13:$I$311,'Summary of Staff by Type'!$C37,'2. Annual Costs of Staff Posts'!$N$13:$N$311)</f>
        <v>3</v>
      </c>
      <c r="E37" s="215">
        <f>SUMIF('2. Annual Costs of Staff Posts'!$I$13:$I$311,'Summary of Staff by Type'!$C37,'2. Annual Costs of Staff Posts'!$S$13:$S$311)</f>
        <v>6</v>
      </c>
      <c r="F37" s="215">
        <f>SUMIF('2. Annual Costs of Staff Posts'!$I$13:$I$311,'Summary of Staff by Type'!$C37,'2. Annual Costs of Staff Posts'!$X$13:$X$311)</f>
        <v>6</v>
      </c>
      <c r="G37" s="215">
        <f>SUMIF('2. Annual Costs of Staff Posts'!$I$13:$I$311,'Summary of Staff by Type'!$C37,'2. Annual Costs of Staff Posts'!$AC$13:$AC$311)</f>
        <v>3</v>
      </c>
      <c r="H37" s="215">
        <f>SUMIF('2. Annual Costs of Staff Posts'!$I$13:$I$311,'Summary of Staff by Type'!$C37,'2. Annual Costs of Staff Posts'!$AH$13:$AH$311)</f>
        <v>0</v>
      </c>
      <c r="I37" s="216">
        <f t="shared" si="9"/>
        <v>18</v>
      </c>
      <c r="J37" s="64"/>
      <c r="Q37" s="107"/>
      <c r="R37" s="107"/>
      <c r="S37" s="107"/>
      <c r="T37" s="107"/>
      <c r="U37" s="107"/>
      <c r="V37" s="107"/>
      <c r="W37" s="107"/>
    </row>
    <row r="38" spans="2:23" ht="30" customHeight="1" x14ac:dyDescent="0.25">
      <c r="B38" s="81">
        <v>23</v>
      </c>
      <c r="C38" s="493" t="s">
        <v>428</v>
      </c>
      <c r="D38" s="497">
        <f>SUMIF('2. Annual Costs of Staff Posts'!$I$13:$I$311,'Summary of Staff by Type'!$C38,'2. Annual Costs of Staff Posts'!$N$13:$N$311)</f>
        <v>0</v>
      </c>
      <c r="E38" s="215">
        <f>SUMIF('2. Annual Costs of Staff Posts'!$I$13:$I$311,'Summary of Staff by Type'!$C38,'2. Annual Costs of Staff Posts'!$S$13:$S$311)</f>
        <v>0</v>
      </c>
      <c r="F38" s="215">
        <f>SUMIF('2. Annual Costs of Staff Posts'!$I$13:$I$311,'Summary of Staff by Type'!$C38,'2. Annual Costs of Staff Posts'!$X$13:$X$311)</f>
        <v>0</v>
      </c>
      <c r="G38" s="215">
        <f>SUMIF('2. Annual Costs of Staff Posts'!$I$13:$I$311,'Summary of Staff by Type'!$C38,'2. Annual Costs of Staff Posts'!$AC$13:$AC$311)</f>
        <v>0</v>
      </c>
      <c r="H38" s="215">
        <f>SUMIF('2. Annual Costs of Staff Posts'!$I$13:$I$311,'Summary of Staff by Type'!$C38,'2. Annual Costs of Staff Posts'!$AH$13:$AH$311)</f>
        <v>0</v>
      </c>
      <c r="I38" s="216">
        <f t="shared" si="9"/>
        <v>0</v>
      </c>
      <c r="J38" s="64"/>
      <c r="Q38" s="107"/>
      <c r="R38" s="107"/>
      <c r="S38" s="107"/>
      <c r="T38" s="107"/>
      <c r="U38" s="107"/>
      <c r="V38" s="107"/>
      <c r="W38" s="107"/>
    </row>
    <row r="39" spans="2:23" ht="30" customHeight="1" thickBot="1" x14ac:dyDescent="0.3">
      <c r="B39" s="81"/>
      <c r="C39" s="494" t="s">
        <v>28</v>
      </c>
      <c r="D39" s="497">
        <f>SUMIF('2. Annual Costs of Staff Posts'!$I$13:$I$311,'Summary of Staff by Type'!$C39,'2. Annual Costs of Staff Posts'!$N$13:$N$311)</f>
        <v>3</v>
      </c>
      <c r="E39" s="215">
        <f>SUMIF('2. Annual Costs of Staff Posts'!$I$13:$I$311,'Summary of Staff by Type'!$C39,'2. Annual Costs of Staff Posts'!$S$13:$S$311)</f>
        <v>5</v>
      </c>
      <c r="F39" s="215">
        <f>SUMIF('2. Annual Costs of Staff Posts'!$I$13:$I$311,'Summary of Staff by Type'!$C39,'2. Annual Costs of Staff Posts'!$X$13:$X$311)</f>
        <v>5</v>
      </c>
      <c r="G39" s="215">
        <f>SUMIF('2. Annual Costs of Staff Posts'!$I$13:$I$311,'Summary of Staff by Type'!$C39,'2. Annual Costs of Staff Posts'!$AC$13:$AC$311)</f>
        <v>5</v>
      </c>
      <c r="H39" s="215">
        <f>SUMIF('2. Annual Costs of Staff Posts'!$I$13:$I$311,'Summary of Staff by Type'!$C39,'2. Annual Costs of Staff Posts'!$AH$13:$AH$311)</f>
        <v>0</v>
      </c>
      <c r="I39" s="481">
        <f t="shared" si="9"/>
        <v>18</v>
      </c>
      <c r="J39" s="64"/>
      <c r="Q39" s="107"/>
      <c r="R39" s="107"/>
      <c r="S39" s="107"/>
      <c r="T39" s="107"/>
      <c r="U39" s="107"/>
      <c r="V39" s="107"/>
      <c r="W39" s="107"/>
    </row>
    <row r="40" spans="2:23" ht="30" customHeight="1" thickBot="1" x14ac:dyDescent="0.3">
      <c r="B40" s="81">
        <v>25</v>
      </c>
      <c r="C40" s="495" t="s">
        <v>150</v>
      </c>
      <c r="D40" s="498">
        <f t="shared" ref="D40:I40" si="10">SUM(D34:D39)</f>
        <v>20.8</v>
      </c>
      <c r="E40" s="498">
        <f t="shared" si="10"/>
        <v>35.799999999999997</v>
      </c>
      <c r="F40" s="498">
        <f t="shared" si="10"/>
        <v>25.8</v>
      </c>
      <c r="G40" s="498">
        <f t="shared" si="10"/>
        <v>22.8</v>
      </c>
      <c r="H40" s="498">
        <f t="shared" si="10"/>
        <v>0</v>
      </c>
      <c r="I40" s="217">
        <f t="shared" si="10"/>
        <v>105.2</v>
      </c>
      <c r="J40" s="64"/>
      <c r="Q40" s="107"/>
      <c r="R40" s="107"/>
      <c r="S40" s="107"/>
      <c r="T40" s="107"/>
      <c r="U40" s="107"/>
      <c r="V40" s="107"/>
      <c r="W40" s="107"/>
    </row>
    <row r="41" spans="2:23" ht="30" customHeight="1" x14ac:dyDescent="0.25">
      <c r="B41" s="81">
        <v>26</v>
      </c>
      <c r="C41" s="64"/>
      <c r="D41" s="64"/>
      <c r="E41" s="64"/>
      <c r="F41" s="64"/>
      <c r="G41" s="64"/>
      <c r="H41" s="64"/>
      <c r="I41" s="64"/>
      <c r="J41" s="64"/>
      <c r="Q41" s="107"/>
      <c r="R41" s="107"/>
      <c r="S41" s="107"/>
      <c r="T41" s="107"/>
      <c r="U41" s="107"/>
      <c r="V41" s="107"/>
      <c r="W41" s="107"/>
    </row>
    <row r="42" spans="2:23" ht="30" customHeight="1" thickBot="1" x14ac:dyDescent="0.3">
      <c r="B42" s="81">
        <v>27</v>
      </c>
      <c r="C42" s="64"/>
      <c r="D42" s="64"/>
      <c r="E42" s="64"/>
      <c r="F42" s="64"/>
      <c r="G42" s="64"/>
      <c r="H42" s="64"/>
      <c r="I42" s="64"/>
      <c r="J42" s="64"/>
      <c r="Q42" s="107"/>
      <c r="R42" s="107"/>
      <c r="S42" s="107"/>
      <c r="T42" s="107"/>
      <c r="U42" s="107"/>
      <c r="V42" s="107"/>
      <c r="W42" s="107"/>
    </row>
    <row r="43" spans="2:23" ht="39" thickBot="1" x14ac:dyDescent="0.3">
      <c r="B43" s="81">
        <v>28</v>
      </c>
      <c r="C43" s="492" t="s">
        <v>147</v>
      </c>
      <c r="D43" s="487" t="s">
        <v>141</v>
      </c>
      <c r="E43" s="85" t="s">
        <v>142</v>
      </c>
      <c r="F43" s="85" t="s">
        <v>143</v>
      </c>
      <c r="G43" s="85" t="s">
        <v>144</v>
      </c>
      <c r="H43" s="86" t="s">
        <v>145</v>
      </c>
      <c r="I43" s="71" t="s">
        <v>146</v>
      </c>
      <c r="J43" s="64"/>
      <c r="Q43" s="107"/>
      <c r="R43" s="107"/>
      <c r="S43" s="107"/>
      <c r="T43" s="107"/>
      <c r="U43" s="107"/>
      <c r="V43" s="107"/>
      <c r="W43" s="107"/>
    </row>
    <row r="44" spans="2:23" ht="30" customHeight="1" x14ac:dyDescent="0.25">
      <c r="B44" s="81">
        <v>29</v>
      </c>
      <c r="C44" s="493" t="s">
        <v>427</v>
      </c>
      <c r="D44" s="488">
        <f t="shared" ref="D44:D49" si="11">IFERROR(D34/$D$40,0)</f>
        <v>1.9230769230769235E-2</v>
      </c>
      <c r="E44" s="93">
        <f t="shared" ref="E44:E49" si="12">IFERROR(E34/$E$40,0)</f>
        <v>1.1173184357541903E-2</v>
      </c>
      <c r="F44" s="93">
        <f t="shared" ref="F44:F49" si="13">IFERROR(F34/$F$40,0)</f>
        <v>1.5503875968992251E-2</v>
      </c>
      <c r="G44" s="93">
        <f t="shared" ref="G44:G49" si="14">IFERROR(G34/$G$40,0)</f>
        <v>1.754385964912281E-2</v>
      </c>
      <c r="H44" s="483">
        <f t="shared" ref="H44:H49" si="15">IFERROR(H34/$H$40,0)</f>
        <v>0</v>
      </c>
      <c r="I44" s="94">
        <f t="shared" ref="I44:I50" si="16">IFERROR(I34/$I$40,0)</f>
        <v>1.5209125475285174E-2</v>
      </c>
      <c r="J44" s="64"/>
      <c r="Q44" s="107"/>
      <c r="R44" s="107"/>
      <c r="S44" s="107"/>
      <c r="T44" s="107"/>
      <c r="U44" s="107"/>
      <c r="V44" s="107"/>
      <c r="W44" s="107"/>
    </row>
    <row r="45" spans="2:23" ht="30" customHeight="1" x14ac:dyDescent="0.25">
      <c r="B45" s="81">
        <v>30</v>
      </c>
      <c r="C45" s="493" t="s">
        <v>300</v>
      </c>
      <c r="D45" s="488">
        <f t="shared" si="11"/>
        <v>0.11538461538461539</v>
      </c>
      <c r="E45" s="93">
        <f t="shared" si="12"/>
        <v>6.7039106145251409E-2</v>
      </c>
      <c r="F45" s="93">
        <f t="shared" si="13"/>
        <v>9.3023255813953501E-2</v>
      </c>
      <c r="G45" s="93">
        <f t="shared" si="14"/>
        <v>0.10526315789473685</v>
      </c>
      <c r="H45" s="483">
        <f t="shared" si="15"/>
        <v>0</v>
      </c>
      <c r="I45" s="94">
        <f t="shared" si="16"/>
        <v>9.1254752851711043E-2</v>
      </c>
      <c r="J45" s="64"/>
      <c r="Q45" s="107"/>
      <c r="R45" s="107"/>
      <c r="S45" s="107"/>
      <c r="T45" s="107"/>
      <c r="U45" s="107"/>
      <c r="V45" s="107"/>
      <c r="W45" s="107"/>
    </row>
    <row r="46" spans="2:23" ht="30" customHeight="1" x14ac:dyDescent="0.25">
      <c r="B46" s="81">
        <v>31</v>
      </c>
      <c r="C46" s="493" t="s">
        <v>369</v>
      </c>
      <c r="D46" s="488">
        <f t="shared" si="11"/>
        <v>0.57692307692307687</v>
      </c>
      <c r="E46" s="93">
        <f t="shared" si="12"/>
        <v>0.61452513966480449</v>
      </c>
      <c r="F46" s="93">
        <f t="shared" si="13"/>
        <v>0.46511627906976744</v>
      </c>
      <c r="G46" s="93">
        <f t="shared" si="14"/>
        <v>0.52631578947368418</v>
      </c>
      <c r="H46" s="483">
        <f t="shared" si="15"/>
        <v>0</v>
      </c>
      <c r="I46" s="94">
        <f t="shared" si="16"/>
        <v>0.55133079847908739</v>
      </c>
      <c r="J46" s="64"/>
      <c r="Q46" s="107"/>
      <c r="R46" s="107"/>
      <c r="S46" s="107"/>
      <c r="T46" s="107"/>
      <c r="U46" s="107"/>
      <c r="V46" s="107"/>
      <c r="W46" s="107"/>
    </row>
    <row r="47" spans="2:23" ht="30" customHeight="1" x14ac:dyDescent="0.25">
      <c r="B47" s="81">
        <v>32</v>
      </c>
      <c r="C47" s="493" t="s">
        <v>301</v>
      </c>
      <c r="D47" s="488">
        <f t="shared" si="11"/>
        <v>0.14423076923076922</v>
      </c>
      <c r="E47" s="93">
        <f t="shared" si="12"/>
        <v>0.16759776536312851</v>
      </c>
      <c r="F47" s="93">
        <f t="shared" si="13"/>
        <v>0.23255813953488372</v>
      </c>
      <c r="G47" s="93">
        <f t="shared" si="14"/>
        <v>0.13157894736842105</v>
      </c>
      <c r="H47" s="483">
        <f t="shared" si="15"/>
        <v>0</v>
      </c>
      <c r="I47" s="94">
        <f t="shared" si="16"/>
        <v>0.17110266159695817</v>
      </c>
      <c r="J47" s="64"/>
      <c r="Q47" s="107"/>
      <c r="R47" s="107"/>
      <c r="S47" s="107"/>
      <c r="T47" s="107"/>
      <c r="U47" s="107"/>
      <c r="V47" s="107"/>
      <c r="W47" s="107"/>
    </row>
    <row r="48" spans="2:23" ht="30" customHeight="1" x14ac:dyDescent="0.25">
      <c r="B48" s="81">
        <v>33</v>
      </c>
      <c r="C48" s="493" t="s">
        <v>428</v>
      </c>
      <c r="D48" s="489">
        <f t="shared" si="11"/>
        <v>0</v>
      </c>
      <c r="E48" s="482">
        <f t="shared" si="12"/>
        <v>0</v>
      </c>
      <c r="F48" s="482">
        <f t="shared" si="13"/>
        <v>0</v>
      </c>
      <c r="G48" s="482">
        <f t="shared" si="14"/>
        <v>0</v>
      </c>
      <c r="H48" s="484">
        <f t="shared" si="15"/>
        <v>0</v>
      </c>
      <c r="I48" s="486">
        <f t="shared" si="16"/>
        <v>0</v>
      </c>
      <c r="J48" s="64"/>
      <c r="Q48" s="107"/>
      <c r="R48" s="107"/>
      <c r="S48" s="107"/>
      <c r="T48" s="107"/>
      <c r="U48" s="107"/>
      <c r="V48" s="107"/>
      <c r="W48" s="107"/>
    </row>
    <row r="49" spans="2:23" ht="30" customHeight="1" thickBot="1" x14ac:dyDescent="0.3">
      <c r="B49" s="81"/>
      <c r="C49" s="494" t="s">
        <v>28</v>
      </c>
      <c r="D49" s="490">
        <f t="shared" si="11"/>
        <v>0.14423076923076922</v>
      </c>
      <c r="E49" s="202">
        <f t="shared" si="12"/>
        <v>0.13966480446927376</v>
      </c>
      <c r="F49" s="202">
        <f t="shared" si="13"/>
        <v>0.19379844961240308</v>
      </c>
      <c r="G49" s="202">
        <f t="shared" si="14"/>
        <v>0.21929824561403508</v>
      </c>
      <c r="H49" s="485">
        <f t="shared" si="15"/>
        <v>0</v>
      </c>
      <c r="I49" s="203">
        <f t="shared" si="16"/>
        <v>0.17110266159695817</v>
      </c>
      <c r="J49" s="64"/>
      <c r="Q49" s="107"/>
      <c r="R49" s="107"/>
      <c r="S49" s="107"/>
      <c r="T49" s="107"/>
      <c r="U49" s="107"/>
      <c r="V49" s="107"/>
      <c r="W49" s="107"/>
    </row>
    <row r="50" spans="2:23" ht="30" customHeight="1" thickBot="1" x14ac:dyDescent="0.3">
      <c r="B50" s="81">
        <v>19</v>
      </c>
      <c r="C50" s="495" t="s">
        <v>150</v>
      </c>
      <c r="D50" s="491">
        <f>SUM(D44:D49)</f>
        <v>0.99999999999999978</v>
      </c>
      <c r="E50" s="491">
        <f>SUM(E44:E49)</f>
        <v>1</v>
      </c>
      <c r="F50" s="491">
        <f>SUM(F44:F49)</f>
        <v>1</v>
      </c>
      <c r="G50" s="491">
        <f>SUM(G44:G49)</f>
        <v>1</v>
      </c>
      <c r="H50" s="491">
        <f>SUM(H44:H49)</f>
        <v>0</v>
      </c>
      <c r="I50" s="95">
        <f t="shared" si="16"/>
        <v>1</v>
      </c>
      <c r="J50" s="64"/>
      <c r="Q50" s="107"/>
      <c r="R50" s="107"/>
      <c r="S50" s="107"/>
      <c r="T50" s="107"/>
      <c r="U50" s="107"/>
      <c r="V50" s="107"/>
      <c r="W50" s="107"/>
    </row>
    <row r="51" spans="2:23" ht="8.1" customHeight="1" x14ac:dyDescent="0.25">
      <c r="B51" s="81">
        <v>20</v>
      </c>
      <c r="C51" s="64"/>
      <c r="D51" s="64"/>
      <c r="E51" s="64"/>
      <c r="F51" s="64"/>
      <c r="G51" s="64"/>
      <c r="H51" s="64"/>
      <c r="I51" s="64"/>
      <c r="J51" s="64"/>
      <c r="Q51" s="107"/>
      <c r="R51" s="107"/>
      <c r="S51" s="107"/>
      <c r="T51" s="107"/>
      <c r="U51" s="107"/>
      <c r="V51" s="107"/>
      <c r="W51" s="107"/>
    </row>
    <row r="52" spans="2:23" s="53" customFormat="1" ht="8.1" customHeight="1" x14ac:dyDescent="0.25">
      <c r="B52" s="181">
        <v>21</v>
      </c>
      <c r="L52"/>
      <c r="M52"/>
      <c r="N52"/>
      <c r="O52"/>
      <c r="P52"/>
      <c r="Q52"/>
      <c r="R52"/>
    </row>
    <row r="53" spans="2:23" ht="30" hidden="1" customHeight="1" x14ac:dyDescent="0.25">
      <c r="B53" s="81">
        <v>22</v>
      </c>
      <c r="C53" s="107" t="s">
        <v>25</v>
      </c>
      <c r="J53" s="64"/>
      <c r="L53"/>
      <c r="M53"/>
      <c r="N53"/>
      <c r="O53"/>
      <c r="P53"/>
      <c r="Q53"/>
      <c r="R53"/>
    </row>
    <row r="54" spans="2:23" ht="30" hidden="1" customHeight="1" thickBot="1" x14ac:dyDescent="0.3">
      <c r="B54" s="81">
        <v>23</v>
      </c>
      <c r="C54" s="107" t="s">
        <v>314</v>
      </c>
      <c r="J54" s="64"/>
      <c r="L54"/>
      <c r="M54"/>
      <c r="N54"/>
      <c r="O54"/>
      <c r="P54"/>
      <c r="Q54"/>
      <c r="R54"/>
    </row>
    <row r="55" spans="2:23" ht="30" hidden="1" customHeight="1" thickBot="1" x14ac:dyDescent="0.3">
      <c r="B55" s="81">
        <v>24</v>
      </c>
      <c r="C55" s="119" t="e">
        <f>IF('START - AWARD DETAILS'!#REF!=0,"",'START - AWARD DETAILS'!#REF!)</f>
        <v>#REF!</v>
      </c>
      <c r="J55" s="64"/>
      <c r="L55"/>
      <c r="M55"/>
      <c r="N55"/>
      <c r="O55"/>
      <c r="P55"/>
      <c r="Q55"/>
      <c r="R55"/>
    </row>
    <row r="56" spans="2:23" ht="30" hidden="1" customHeight="1" thickBot="1" x14ac:dyDescent="0.3">
      <c r="B56" s="81">
        <v>25</v>
      </c>
      <c r="C56" s="119" t="e">
        <f>IF('START - AWARD DETAILS'!#REF!=0,"",'START - AWARD DETAILS'!#REF!)</f>
        <v>#REF!</v>
      </c>
      <c r="J56" s="64"/>
      <c r="L56"/>
      <c r="M56"/>
      <c r="N56"/>
      <c r="O56"/>
      <c r="P56"/>
      <c r="Q56"/>
      <c r="R56"/>
    </row>
    <row r="57" spans="2:23" ht="30" hidden="1" customHeight="1" thickBot="1" x14ac:dyDescent="0.3">
      <c r="B57" s="81">
        <v>26</v>
      </c>
      <c r="C57" s="119" t="e">
        <f>IF('START - AWARD DETAILS'!#REF!=0,"",'START - AWARD DETAILS'!#REF!)</f>
        <v>#REF!</v>
      </c>
      <c r="J57" s="64"/>
      <c r="L57"/>
      <c r="M57"/>
      <c r="N57"/>
      <c r="O57"/>
      <c r="P57"/>
      <c r="Q57"/>
      <c r="R57"/>
    </row>
    <row r="58" spans="2:23" ht="30" hidden="1" customHeight="1" thickBot="1" x14ac:dyDescent="0.3">
      <c r="B58" s="81">
        <v>27</v>
      </c>
      <c r="C58" s="119" t="e">
        <f>IF('START - AWARD DETAILS'!#REF!=0,"",'START - AWARD DETAILS'!#REF!)</f>
        <v>#REF!</v>
      </c>
      <c r="J58" s="64"/>
    </row>
    <row r="59" spans="2:23" ht="30" hidden="1" customHeight="1" thickBot="1" x14ac:dyDescent="0.3">
      <c r="B59" s="81">
        <v>28</v>
      </c>
      <c r="C59" s="119" t="e">
        <f>IF('START - AWARD DETAILS'!#REF!=0,"",'START - AWARD DETAILS'!#REF!)</f>
        <v>#REF!</v>
      </c>
      <c r="J59" s="64"/>
    </row>
    <row r="60" spans="2:23" ht="30" hidden="1" customHeight="1" thickBot="1" x14ac:dyDescent="0.3">
      <c r="B60" s="81">
        <v>29</v>
      </c>
      <c r="C60" s="119" t="e">
        <f>IF('START - AWARD DETAILS'!#REF!=0,"",'START - AWARD DETAILS'!#REF!)</f>
        <v>#REF!</v>
      </c>
      <c r="J60" s="64"/>
    </row>
    <row r="61" spans="2:23" ht="30" hidden="1" customHeight="1" thickBot="1" x14ac:dyDescent="0.3">
      <c r="B61" s="81">
        <v>30</v>
      </c>
      <c r="C61" s="119" t="e">
        <f>IF('START - AWARD DETAILS'!#REF!=0,"",'START - AWARD DETAILS'!#REF!)</f>
        <v>#REF!</v>
      </c>
      <c r="J61" s="64"/>
    </row>
    <row r="62" spans="2:23" ht="30" hidden="1" customHeight="1" thickBot="1" x14ac:dyDescent="0.3">
      <c r="B62" s="81">
        <v>31</v>
      </c>
      <c r="C62" s="119" t="e">
        <f>IF('START - AWARD DETAILS'!#REF!=0,"",'START - AWARD DETAILS'!#REF!)</f>
        <v>#REF!</v>
      </c>
      <c r="J62" s="64"/>
    </row>
    <row r="63" spans="2:23" ht="30" hidden="1" customHeight="1" thickBot="1" x14ac:dyDescent="0.3">
      <c r="B63" s="81">
        <v>32</v>
      </c>
      <c r="C63" s="119" t="e">
        <f>IF('START - AWARD DETAILS'!#REF!=0,"",'START - AWARD DETAILS'!#REF!)</f>
        <v>#REF!</v>
      </c>
      <c r="J63" s="64"/>
    </row>
    <row r="64" spans="2:23" ht="30" hidden="1" customHeight="1" thickBot="1" x14ac:dyDescent="0.3">
      <c r="B64" s="81">
        <v>33</v>
      </c>
      <c r="C64" s="119" t="e">
        <f>IF('START - AWARD DETAILS'!#REF!=0,"",'START - AWARD DETAILS'!#REF!)</f>
        <v>#REF!</v>
      </c>
      <c r="J64" s="64"/>
    </row>
    <row r="65" spans="2:10" ht="30" hidden="1" customHeight="1" thickBot="1" x14ac:dyDescent="0.3">
      <c r="B65" s="81">
        <v>34</v>
      </c>
      <c r="C65" s="119" t="e">
        <f>IF('START - AWARD DETAILS'!#REF!=0,"",'START - AWARD DETAILS'!#REF!)</f>
        <v>#REF!</v>
      </c>
      <c r="J65" s="64"/>
    </row>
    <row r="66" spans="2:10" ht="30" hidden="1" customHeight="1" thickBot="1" x14ac:dyDescent="0.3">
      <c r="B66" s="81">
        <v>35</v>
      </c>
      <c r="C66" s="119" t="e">
        <f>IF('START - AWARD DETAILS'!#REF!=0,"",'START - AWARD DETAILS'!#REF!)</f>
        <v>#REF!</v>
      </c>
      <c r="J66" s="64"/>
    </row>
    <row r="67" spans="2:10" ht="30" hidden="1" customHeight="1" thickBot="1" x14ac:dyDescent="0.3">
      <c r="B67" s="81">
        <v>36</v>
      </c>
      <c r="C67" s="119" t="e">
        <f>IF('START - AWARD DETAILS'!#REF!=0,"",'START - AWARD DETAILS'!#REF!)</f>
        <v>#REF!</v>
      </c>
      <c r="J67" s="64"/>
    </row>
    <row r="68" spans="2:10" ht="30" hidden="1" customHeight="1" thickBot="1" x14ac:dyDescent="0.3">
      <c r="B68" s="81">
        <v>37</v>
      </c>
      <c r="C68" s="119" t="e">
        <f>IF('START - AWARD DETAILS'!#REF!=0,"",'START - AWARD DETAILS'!#REF!)</f>
        <v>#REF!</v>
      </c>
      <c r="J68" s="64"/>
    </row>
    <row r="69" spans="2:10" ht="30" hidden="1" customHeight="1" thickBot="1" x14ac:dyDescent="0.3">
      <c r="B69" s="81">
        <v>38</v>
      </c>
      <c r="C69" s="119" t="e">
        <f>IF('START - AWARD DETAILS'!#REF!=0,"",'START - AWARD DETAILS'!#REF!)</f>
        <v>#REF!</v>
      </c>
      <c r="J69" s="64"/>
    </row>
    <row r="70" spans="2:10" ht="30" hidden="1" customHeight="1" thickBot="1" x14ac:dyDescent="0.3">
      <c r="B70" s="81">
        <v>39</v>
      </c>
      <c r="C70" s="119" t="e">
        <f>IF('START - AWARD DETAILS'!#REF!=0,"",'START - AWARD DETAILS'!#REF!)</f>
        <v>#REF!</v>
      </c>
      <c r="J70" s="64"/>
    </row>
    <row r="71" spans="2:10" ht="30" hidden="1" customHeight="1" thickBot="1" x14ac:dyDescent="0.3">
      <c r="B71" s="81">
        <v>40</v>
      </c>
      <c r="C71" s="119" t="e">
        <f>IF('START - AWARD DETAILS'!#REF!=0,"",'START - AWARD DETAILS'!#REF!)</f>
        <v>#REF!</v>
      </c>
      <c r="J71" s="64"/>
    </row>
    <row r="72" spans="2:10" ht="30" hidden="1" customHeight="1" thickBot="1" x14ac:dyDescent="0.3">
      <c r="B72" s="81">
        <v>41</v>
      </c>
      <c r="C72" s="119" t="e">
        <f>IF('START - AWARD DETAILS'!#REF!=0,"",'START - AWARD DETAILS'!#REF!)</f>
        <v>#REF!</v>
      </c>
      <c r="J72" s="64"/>
    </row>
    <row r="73" spans="2:10" ht="30" hidden="1" customHeight="1" thickBot="1" x14ac:dyDescent="0.3">
      <c r="B73" s="81">
        <v>42</v>
      </c>
      <c r="C73" s="119" t="e">
        <f>IF('START - AWARD DETAILS'!#REF!=0,"",'START - AWARD DETAILS'!#REF!)</f>
        <v>#REF!</v>
      </c>
      <c r="J73" s="64"/>
    </row>
    <row r="74" spans="2:10" ht="30" hidden="1" customHeight="1" x14ac:dyDescent="0.25">
      <c r="B74" s="81">
        <v>43</v>
      </c>
      <c r="C74" s="119" t="e">
        <f>IF('START - AWARD DETAILS'!#REF!=0,"",'START - AWARD DETAILS'!#REF!)</f>
        <v>#REF!</v>
      </c>
      <c r="J74" s="64"/>
    </row>
    <row r="75" spans="2:10" ht="30" hidden="1" customHeight="1" x14ac:dyDescent="0.25">
      <c r="B75" s="81">
        <v>44</v>
      </c>
      <c r="J75" s="64"/>
    </row>
    <row r="76" spans="2:10" ht="30" hidden="1" customHeight="1" x14ac:dyDescent="0.25">
      <c r="B76" s="64"/>
      <c r="J76" s="64"/>
    </row>
    <row r="77" spans="2:10" ht="8.1" hidden="1" customHeight="1" x14ac:dyDescent="0.25">
      <c r="B77" s="64"/>
      <c r="J77" s="64"/>
    </row>
    <row r="78" spans="2:10" ht="8.1" hidden="1" customHeight="1" x14ac:dyDescent="0.25">
      <c r="B78" s="64"/>
      <c r="J78" s="64"/>
    </row>
    <row r="79" spans="2:10" ht="30" hidden="1" customHeight="1" x14ac:dyDescent="0.25">
      <c r="B79" s="64"/>
      <c r="J79" s="64"/>
    </row>
    <row r="80" spans="2:10" ht="30" hidden="1" customHeight="1" x14ac:dyDescent="0.25">
      <c r="B80" s="81">
        <v>1</v>
      </c>
      <c r="J80" s="64"/>
    </row>
    <row r="81" spans="2:10" ht="30" hidden="1" customHeight="1" x14ac:dyDescent="0.25">
      <c r="B81" s="81">
        <v>2</v>
      </c>
      <c r="J81" s="64"/>
    </row>
    <row r="82" spans="2:10" ht="30" hidden="1" customHeight="1" x14ac:dyDescent="0.25">
      <c r="B82" s="81">
        <v>3</v>
      </c>
      <c r="J82" s="64"/>
    </row>
    <row r="83" spans="2:10" ht="30" hidden="1" customHeight="1" x14ac:dyDescent="0.25">
      <c r="B83" s="81">
        <v>4</v>
      </c>
      <c r="J83" s="64"/>
    </row>
    <row r="84" spans="2:10" ht="30" hidden="1" customHeight="1" x14ac:dyDescent="0.25">
      <c r="B84" s="81">
        <v>5</v>
      </c>
      <c r="J84" s="64"/>
    </row>
    <row r="85" spans="2:10" ht="30" hidden="1" customHeight="1" x14ac:dyDescent="0.25">
      <c r="B85" s="81">
        <v>6</v>
      </c>
      <c r="J85" s="64"/>
    </row>
    <row r="86" spans="2:10" ht="30" hidden="1" customHeight="1" x14ac:dyDescent="0.25">
      <c r="B86" s="81">
        <v>7</v>
      </c>
      <c r="J86" s="64"/>
    </row>
    <row r="87" spans="2:10" ht="30" hidden="1" customHeight="1" x14ac:dyDescent="0.25">
      <c r="B87" s="81">
        <v>8</v>
      </c>
      <c r="J87" s="64"/>
    </row>
    <row r="88" spans="2:10" ht="30" hidden="1" customHeight="1" x14ac:dyDescent="0.25">
      <c r="B88" s="81">
        <v>9</v>
      </c>
      <c r="J88" s="64"/>
    </row>
    <row r="89" spans="2:10" ht="30" hidden="1" customHeight="1" x14ac:dyDescent="0.25">
      <c r="B89" s="81">
        <v>10</v>
      </c>
      <c r="J89" s="64"/>
    </row>
    <row r="90" spans="2:10" ht="30" hidden="1" customHeight="1" x14ac:dyDescent="0.25">
      <c r="B90" s="81">
        <v>11</v>
      </c>
      <c r="J90" s="64"/>
    </row>
    <row r="91" spans="2:10" ht="30" hidden="1" customHeight="1" x14ac:dyDescent="0.25">
      <c r="B91" s="81">
        <v>12</v>
      </c>
      <c r="J91" s="64"/>
    </row>
    <row r="92" spans="2:10" ht="30" hidden="1" customHeight="1" x14ac:dyDescent="0.25">
      <c r="B92" s="81">
        <v>13</v>
      </c>
      <c r="J92" s="64"/>
    </row>
    <row r="93" spans="2:10" ht="30" hidden="1" customHeight="1" x14ac:dyDescent="0.25">
      <c r="B93" s="81">
        <v>14</v>
      </c>
      <c r="J93" s="64"/>
    </row>
    <row r="94" spans="2:10" ht="30" hidden="1" customHeight="1" x14ac:dyDescent="0.25">
      <c r="B94" s="81">
        <v>15</v>
      </c>
      <c r="J94" s="64"/>
    </row>
    <row r="95" spans="2:10" ht="30" hidden="1" customHeight="1" x14ac:dyDescent="0.25">
      <c r="B95" s="81">
        <v>16</v>
      </c>
      <c r="J95" s="64"/>
    </row>
    <row r="96" spans="2:10" ht="30" hidden="1" customHeight="1" x14ac:dyDescent="0.25">
      <c r="B96" s="81">
        <v>17</v>
      </c>
      <c r="J96" s="64"/>
    </row>
    <row r="97" spans="2:10" ht="30" hidden="1" customHeight="1" x14ac:dyDescent="0.25">
      <c r="B97" s="81">
        <v>18</v>
      </c>
      <c r="J97" s="64"/>
    </row>
    <row r="98" spans="2:10" ht="30" hidden="1" customHeight="1" x14ac:dyDescent="0.25">
      <c r="B98" s="81">
        <v>19</v>
      </c>
      <c r="J98" s="64"/>
    </row>
    <row r="99" spans="2:10" ht="30" hidden="1" customHeight="1" x14ac:dyDescent="0.25">
      <c r="B99" s="81">
        <v>20</v>
      </c>
      <c r="J99" s="64"/>
    </row>
    <row r="100" spans="2:10" ht="30" hidden="1" customHeight="1" x14ac:dyDescent="0.25">
      <c r="B100" s="81">
        <v>21</v>
      </c>
      <c r="J100" s="64"/>
    </row>
    <row r="101" spans="2:10" ht="30" hidden="1" customHeight="1" x14ac:dyDescent="0.25">
      <c r="B101" s="81">
        <v>22</v>
      </c>
      <c r="J101" s="64"/>
    </row>
    <row r="102" spans="2:10" ht="30" hidden="1" customHeight="1" x14ac:dyDescent="0.25">
      <c r="B102" s="81">
        <v>23</v>
      </c>
      <c r="J102" s="64"/>
    </row>
    <row r="103" spans="2:10" ht="30" hidden="1" customHeight="1" x14ac:dyDescent="0.25">
      <c r="B103" s="81">
        <v>24</v>
      </c>
      <c r="J103" s="64"/>
    </row>
    <row r="104" spans="2:10" ht="30" hidden="1" customHeight="1" x14ac:dyDescent="0.25">
      <c r="B104" s="81">
        <v>25</v>
      </c>
      <c r="J104" s="64"/>
    </row>
    <row r="105" spans="2:10" ht="30" hidden="1" customHeight="1" x14ac:dyDescent="0.25">
      <c r="B105" s="81">
        <v>26</v>
      </c>
      <c r="J105" s="64"/>
    </row>
    <row r="106" spans="2:10" ht="30" hidden="1" customHeight="1" x14ac:dyDescent="0.25">
      <c r="B106" s="81">
        <v>27</v>
      </c>
      <c r="J106" s="64"/>
    </row>
    <row r="107" spans="2:10" ht="30" hidden="1" customHeight="1" x14ac:dyDescent="0.25">
      <c r="B107" s="81">
        <v>28</v>
      </c>
      <c r="J107" s="64"/>
    </row>
    <row r="108" spans="2:10" ht="30" hidden="1" customHeight="1" x14ac:dyDescent="0.25">
      <c r="B108" s="81">
        <v>29</v>
      </c>
      <c r="J108" s="64"/>
    </row>
    <row r="109" spans="2:10" ht="30" hidden="1" customHeight="1" x14ac:dyDescent="0.25">
      <c r="B109" s="81">
        <v>30</v>
      </c>
      <c r="J109" s="64"/>
    </row>
    <row r="110" spans="2:10" ht="30" hidden="1" customHeight="1" x14ac:dyDescent="0.25">
      <c r="B110" s="81">
        <v>31</v>
      </c>
      <c r="J110" s="64"/>
    </row>
    <row r="111" spans="2:10" ht="30" hidden="1" customHeight="1" x14ac:dyDescent="0.25">
      <c r="B111" s="81">
        <v>32</v>
      </c>
      <c r="J111" s="64"/>
    </row>
    <row r="112" spans="2:10" ht="30" hidden="1" customHeight="1" x14ac:dyDescent="0.25">
      <c r="B112" s="81">
        <v>33</v>
      </c>
      <c r="J112" s="64"/>
    </row>
    <row r="113" spans="2:10" ht="30" hidden="1" customHeight="1" x14ac:dyDescent="0.25">
      <c r="B113" s="81">
        <v>34</v>
      </c>
      <c r="J113" s="64"/>
    </row>
    <row r="114" spans="2:10" ht="30" hidden="1" customHeight="1" x14ac:dyDescent="0.25">
      <c r="B114" s="81">
        <v>35</v>
      </c>
      <c r="J114" s="64"/>
    </row>
    <row r="115" spans="2:10" ht="30" hidden="1" customHeight="1" x14ac:dyDescent="0.25">
      <c r="B115" s="81">
        <v>36</v>
      </c>
      <c r="J115" s="64"/>
    </row>
    <row r="116" spans="2:10" ht="30" hidden="1" customHeight="1" x14ac:dyDescent="0.25">
      <c r="B116" s="81">
        <v>37</v>
      </c>
      <c r="J116" s="64"/>
    </row>
    <row r="117" spans="2:10" ht="30" hidden="1" customHeight="1" x14ac:dyDescent="0.25">
      <c r="B117" s="81">
        <v>38</v>
      </c>
      <c r="J117" s="64"/>
    </row>
    <row r="118" spans="2:10" ht="30" hidden="1" customHeight="1" x14ac:dyDescent="0.25">
      <c r="B118" s="81">
        <v>39</v>
      </c>
      <c r="J118" s="64"/>
    </row>
    <row r="119" spans="2:10" ht="30" hidden="1" customHeight="1" x14ac:dyDescent="0.25">
      <c r="B119" s="81">
        <v>40</v>
      </c>
      <c r="J119" s="64"/>
    </row>
    <row r="120" spans="2:10" ht="30" hidden="1" customHeight="1" x14ac:dyDescent="0.25">
      <c r="B120" s="81">
        <v>41</v>
      </c>
      <c r="J120" s="64"/>
    </row>
    <row r="121" spans="2:10" ht="30" hidden="1" customHeight="1" x14ac:dyDescent="0.25">
      <c r="B121" s="81">
        <v>42</v>
      </c>
      <c r="J121" s="64"/>
    </row>
    <row r="122" spans="2:10" ht="30" hidden="1" customHeight="1" x14ac:dyDescent="0.25">
      <c r="B122" s="81">
        <v>43</v>
      </c>
      <c r="J122" s="64"/>
    </row>
    <row r="123" spans="2:10" ht="30" hidden="1" customHeight="1" x14ac:dyDescent="0.25">
      <c r="B123" s="81">
        <v>44</v>
      </c>
      <c r="J123" s="64"/>
    </row>
    <row r="124" spans="2:10" ht="30" hidden="1" customHeight="1" x14ac:dyDescent="0.25">
      <c r="B124" s="81">
        <v>45</v>
      </c>
      <c r="J124" s="64"/>
    </row>
    <row r="125" spans="2:10" ht="30" hidden="1" customHeight="1" x14ac:dyDescent="0.25">
      <c r="B125" s="81">
        <v>46</v>
      </c>
      <c r="J125" s="64"/>
    </row>
    <row r="126" spans="2:10" ht="30" hidden="1" customHeight="1" x14ac:dyDescent="0.25">
      <c r="B126" s="81">
        <v>47</v>
      </c>
      <c r="J126" s="64"/>
    </row>
    <row r="127" spans="2:10" ht="30" hidden="1" customHeight="1" x14ac:dyDescent="0.25">
      <c r="B127" s="81">
        <v>48</v>
      </c>
      <c r="J127" s="64"/>
    </row>
    <row r="128" spans="2:10" ht="30" hidden="1" customHeight="1" x14ac:dyDescent="0.25">
      <c r="B128" s="81">
        <v>49</v>
      </c>
      <c r="J128" s="64"/>
    </row>
    <row r="129" spans="2:10" ht="30" hidden="1" customHeight="1" x14ac:dyDescent="0.25">
      <c r="B129" s="81">
        <v>50</v>
      </c>
      <c r="J129" s="64"/>
    </row>
    <row r="130" spans="2:10" ht="30" hidden="1" customHeight="1" x14ac:dyDescent="0.25">
      <c r="B130" s="64"/>
      <c r="J130" s="64"/>
    </row>
    <row r="131" spans="2:10" ht="15" hidden="1" x14ac:dyDescent="0.25">
      <c r="B131" s="64"/>
      <c r="J131" s="64"/>
    </row>
    <row r="132" spans="2:10" ht="15" hidden="1" x14ac:dyDescent="0.25">
      <c r="B132" s="64"/>
      <c r="J132" s="64"/>
    </row>
    <row r="133" spans="2:10" ht="15" hidden="1" x14ac:dyDescent="0.25">
      <c r="B133" s="64"/>
      <c r="J133" s="64"/>
    </row>
    <row r="134" spans="2:10" ht="30" hidden="1" customHeight="1" x14ac:dyDescent="0.25">
      <c r="B134" s="81">
        <v>1</v>
      </c>
      <c r="J134" s="64"/>
    </row>
    <row r="135" spans="2:10" ht="30" hidden="1" customHeight="1" x14ac:dyDescent="0.25">
      <c r="B135" s="81">
        <v>2</v>
      </c>
      <c r="J135" s="64"/>
    </row>
    <row r="136" spans="2:10" ht="30" hidden="1" customHeight="1" x14ac:dyDescent="0.25">
      <c r="B136" s="81">
        <v>3</v>
      </c>
      <c r="J136" s="64"/>
    </row>
    <row r="137" spans="2:10" ht="30" hidden="1" customHeight="1" x14ac:dyDescent="0.25">
      <c r="B137" s="81">
        <v>4</v>
      </c>
      <c r="J137" s="64"/>
    </row>
    <row r="138" spans="2:10" ht="30" hidden="1" customHeight="1" x14ac:dyDescent="0.25">
      <c r="B138" s="81">
        <v>5</v>
      </c>
      <c r="J138" s="64"/>
    </row>
    <row r="139" spans="2:10" ht="30" hidden="1" customHeight="1" x14ac:dyDescent="0.25">
      <c r="B139" s="81">
        <v>6</v>
      </c>
      <c r="J139" s="64"/>
    </row>
    <row r="140" spans="2:10" ht="30" hidden="1" customHeight="1" x14ac:dyDescent="0.25">
      <c r="B140" s="81">
        <v>7</v>
      </c>
      <c r="J140" s="64"/>
    </row>
    <row r="141" spans="2:10" ht="30" hidden="1" customHeight="1" x14ac:dyDescent="0.25">
      <c r="B141" s="81">
        <v>8</v>
      </c>
      <c r="J141" s="64"/>
    </row>
    <row r="142" spans="2:10" ht="30" hidden="1" customHeight="1" x14ac:dyDescent="0.25">
      <c r="B142" s="81">
        <v>9</v>
      </c>
      <c r="J142" s="64"/>
    </row>
    <row r="143" spans="2:10" ht="30" hidden="1" customHeight="1" x14ac:dyDescent="0.25">
      <c r="B143" s="81">
        <v>10</v>
      </c>
      <c r="J143" s="64"/>
    </row>
    <row r="144" spans="2:10" ht="30" hidden="1" customHeight="1" x14ac:dyDescent="0.25">
      <c r="B144" s="81">
        <v>11</v>
      </c>
      <c r="J144" s="64"/>
    </row>
    <row r="145" spans="2:10" ht="30" hidden="1" customHeight="1" x14ac:dyDescent="0.25">
      <c r="B145" s="81">
        <v>12</v>
      </c>
      <c r="J145" s="64"/>
    </row>
    <row r="146" spans="2:10" ht="30" hidden="1" customHeight="1" x14ac:dyDescent="0.25">
      <c r="B146" s="81">
        <v>13</v>
      </c>
      <c r="J146" s="64"/>
    </row>
    <row r="147" spans="2:10" ht="30" hidden="1" customHeight="1" x14ac:dyDescent="0.25">
      <c r="B147" s="81">
        <v>14</v>
      </c>
      <c r="J147" s="64"/>
    </row>
    <row r="148" spans="2:10" ht="30" hidden="1" customHeight="1" x14ac:dyDescent="0.25">
      <c r="B148" s="81">
        <v>15</v>
      </c>
      <c r="J148" s="64"/>
    </row>
    <row r="149" spans="2:10" ht="30" hidden="1" customHeight="1" x14ac:dyDescent="0.25">
      <c r="B149" s="81">
        <v>16</v>
      </c>
      <c r="J149" s="64"/>
    </row>
    <row r="150" spans="2:10" ht="30" hidden="1" customHeight="1" x14ac:dyDescent="0.25">
      <c r="B150" s="81">
        <v>17</v>
      </c>
      <c r="J150" s="64"/>
    </row>
    <row r="151" spans="2:10" ht="30" hidden="1" customHeight="1" x14ac:dyDescent="0.25">
      <c r="B151" s="81">
        <v>18</v>
      </c>
      <c r="J151" s="64"/>
    </row>
    <row r="152" spans="2:10" ht="30" hidden="1" customHeight="1" x14ac:dyDescent="0.25">
      <c r="B152" s="81">
        <v>19</v>
      </c>
      <c r="J152" s="64"/>
    </row>
    <row r="153" spans="2:10" ht="30" hidden="1" customHeight="1" x14ac:dyDescent="0.25">
      <c r="B153" s="81">
        <v>20</v>
      </c>
      <c r="J153" s="64"/>
    </row>
    <row r="154" spans="2:10" ht="30" hidden="1" customHeight="1" x14ac:dyDescent="0.25">
      <c r="B154" s="81">
        <v>21</v>
      </c>
      <c r="J154" s="64"/>
    </row>
    <row r="155" spans="2:10" ht="30" hidden="1" customHeight="1" x14ac:dyDescent="0.25">
      <c r="B155" s="81">
        <v>22</v>
      </c>
      <c r="J155" s="64"/>
    </row>
    <row r="156" spans="2:10" ht="30" hidden="1" customHeight="1" x14ac:dyDescent="0.25">
      <c r="B156" s="81"/>
      <c r="J156" s="64"/>
    </row>
    <row r="157" spans="2:10" ht="30" hidden="1" customHeight="1" x14ac:dyDescent="0.25">
      <c r="B157" s="81"/>
      <c r="J157" s="64"/>
    </row>
    <row r="158" spans="2:10" ht="30" hidden="1" customHeight="1" x14ac:dyDescent="0.25">
      <c r="B158" s="81"/>
      <c r="J158" s="64"/>
    </row>
    <row r="159" spans="2:10" ht="30" hidden="1" customHeight="1" x14ac:dyDescent="0.25">
      <c r="B159" s="81"/>
      <c r="J159" s="64"/>
    </row>
    <row r="160" spans="2:10" ht="30" hidden="1" customHeight="1" x14ac:dyDescent="0.25">
      <c r="B160" s="81"/>
      <c r="J160" s="64"/>
    </row>
    <row r="161" spans="2:10" ht="30" hidden="1" customHeight="1" x14ac:dyDescent="0.25">
      <c r="B161" s="81"/>
      <c r="J161" s="64"/>
    </row>
    <row r="162" spans="2:10" ht="30" hidden="1" customHeight="1" x14ac:dyDescent="0.25">
      <c r="B162" s="81"/>
      <c r="J162" s="64"/>
    </row>
    <row r="163" spans="2:10" ht="30" hidden="1" customHeight="1" x14ac:dyDescent="0.25">
      <c r="B163" s="81"/>
      <c r="J163" s="64"/>
    </row>
    <row r="164" spans="2:10" ht="30" hidden="1" customHeight="1" x14ac:dyDescent="0.25">
      <c r="B164" s="81"/>
      <c r="J164" s="64"/>
    </row>
    <row r="165" spans="2:10" ht="30" hidden="1" customHeight="1" x14ac:dyDescent="0.25">
      <c r="B165" s="81"/>
      <c r="J165" s="64"/>
    </row>
    <row r="166" spans="2:10" ht="30" hidden="1" customHeight="1" x14ac:dyDescent="0.25">
      <c r="B166" s="81"/>
      <c r="J166" s="64"/>
    </row>
    <row r="167" spans="2:10" ht="30" hidden="1" customHeight="1" x14ac:dyDescent="0.25">
      <c r="B167" s="81"/>
      <c r="J167" s="64"/>
    </row>
    <row r="168" spans="2:10" ht="30" hidden="1" customHeight="1" x14ac:dyDescent="0.25">
      <c r="B168" s="81"/>
      <c r="J168" s="64"/>
    </row>
    <row r="169" spans="2:10" ht="30" hidden="1" customHeight="1" x14ac:dyDescent="0.25">
      <c r="B169" s="81"/>
      <c r="J169" s="64"/>
    </row>
    <row r="170" spans="2:10" ht="30" hidden="1" customHeight="1" x14ac:dyDescent="0.25">
      <c r="B170" s="81"/>
      <c r="J170" s="64"/>
    </row>
    <row r="171" spans="2:10" ht="30" hidden="1" customHeight="1" x14ac:dyDescent="0.25">
      <c r="B171" s="81"/>
      <c r="J171" s="64"/>
    </row>
    <row r="172" spans="2:10" ht="30" hidden="1" customHeight="1" x14ac:dyDescent="0.25">
      <c r="B172" s="81"/>
      <c r="J172" s="64"/>
    </row>
    <row r="173" spans="2:10" ht="30" hidden="1" customHeight="1" x14ac:dyDescent="0.25">
      <c r="B173" s="81"/>
      <c r="J173" s="64"/>
    </row>
    <row r="174" spans="2:10" ht="30" hidden="1" customHeight="1" x14ac:dyDescent="0.25">
      <c r="B174" s="81"/>
      <c r="J174" s="64"/>
    </row>
    <row r="175" spans="2:10" ht="30" hidden="1" customHeight="1" x14ac:dyDescent="0.25">
      <c r="B175" s="81"/>
      <c r="J175" s="64"/>
    </row>
    <row r="176" spans="2:10" ht="30" hidden="1" customHeight="1" x14ac:dyDescent="0.25">
      <c r="B176" s="81"/>
      <c r="J176" s="64"/>
    </row>
    <row r="177" spans="2:10" ht="30" hidden="1" customHeight="1" x14ac:dyDescent="0.25">
      <c r="B177" s="81"/>
      <c r="J177" s="64"/>
    </row>
    <row r="178" spans="2:10" ht="30" hidden="1" customHeight="1" x14ac:dyDescent="0.25">
      <c r="B178" s="81"/>
      <c r="J178" s="64"/>
    </row>
    <row r="179" spans="2:10" ht="30" hidden="1" customHeight="1" x14ac:dyDescent="0.25">
      <c r="B179" s="81"/>
      <c r="J179" s="64"/>
    </row>
    <row r="180" spans="2:10" ht="30" hidden="1" customHeight="1" x14ac:dyDescent="0.25">
      <c r="B180" s="81"/>
      <c r="J180" s="64"/>
    </row>
    <row r="181" spans="2:10" ht="30" hidden="1" customHeight="1" x14ac:dyDescent="0.25">
      <c r="B181" s="81"/>
      <c r="J181" s="64"/>
    </row>
    <row r="182" spans="2:10" ht="30" hidden="1" customHeight="1" x14ac:dyDescent="0.25">
      <c r="B182" s="81">
        <v>23</v>
      </c>
      <c r="J182" s="64"/>
    </row>
    <row r="183" spans="2:10" ht="30" hidden="1" customHeight="1" x14ac:dyDescent="0.25">
      <c r="B183" s="81">
        <v>24</v>
      </c>
      <c r="J183" s="64"/>
    </row>
    <row r="184" spans="2:10" ht="30" hidden="1" customHeight="1" x14ac:dyDescent="0.25">
      <c r="B184" s="64"/>
      <c r="J184" s="64"/>
    </row>
    <row r="185" spans="2:10" ht="15" hidden="1" x14ac:dyDescent="0.25">
      <c r="B185" s="64"/>
      <c r="J185" s="64"/>
    </row>
    <row r="186" spans="2:10" ht="8.1" hidden="1" customHeight="1" x14ac:dyDescent="0.25"/>
    <row r="187" spans="2:10" ht="11.25" hidden="1" customHeight="1" x14ac:dyDescent="0.25"/>
    <row r="188" spans="2:10" ht="15" hidden="1" x14ac:dyDescent="0.25">
      <c r="B188" s="107">
        <v>1</v>
      </c>
    </row>
    <row r="189" spans="2:10" ht="15" hidden="1" x14ac:dyDescent="0.25">
      <c r="B189" s="107">
        <f>B188+1</f>
        <v>2</v>
      </c>
    </row>
    <row r="190" spans="2:10" ht="15" hidden="1" x14ac:dyDescent="0.25">
      <c r="B190" s="107">
        <f t="shared" ref="B190:B208" si="17">B189+1</f>
        <v>3</v>
      </c>
    </row>
    <row r="191" spans="2:10" ht="15" hidden="1" x14ac:dyDescent="0.25">
      <c r="B191" s="107">
        <f t="shared" si="17"/>
        <v>4</v>
      </c>
    </row>
    <row r="192" spans="2:10" ht="15" hidden="1" x14ac:dyDescent="0.25">
      <c r="B192" s="107">
        <f t="shared" si="17"/>
        <v>5</v>
      </c>
    </row>
    <row r="193" spans="2:2" ht="15" hidden="1" x14ac:dyDescent="0.25">
      <c r="B193" s="107">
        <f t="shared" si="17"/>
        <v>6</v>
      </c>
    </row>
    <row r="194" spans="2:2" ht="15" hidden="1" x14ac:dyDescent="0.25">
      <c r="B194" s="107">
        <f t="shared" si="17"/>
        <v>7</v>
      </c>
    </row>
    <row r="195" spans="2:2" ht="15" hidden="1" x14ac:dyDescent="0.25">
      <c r="B195" s="107">
        <f t="shared" si="17"/>
        <v>8</v>
      </c>
    </row>
    <row r="196" spans="2:2" ht="15" hidden="1" x14ac:dyDescent="0.25">
      <c r="B196" s="107">
        <f t="shared" si="17"/>
        <v>9</v>
      </c>
    </row>
    <row r="197" spans="2:2" ht="15" hidden="1" x14ac:dyDescent="0.25">
      <c r="B197" s="107">
        <f t="shared" si="17"/>
        <v>10</v>
      </c>
    </row>
    <row r="198" spans="2:2" ht="15" hidden="1" x14ac:dyDescent="0.25">
      <c r="B198" s="107">
        <f t="shared" si="17"/>
        <v>11</v>
      </c>
    </row>
    <row r="199" spans="2:2" ht="15" hidden="1" x14ac:dyDescent="0.25">
      <c r="B199" s="107">
        <f t="shared" si="17"/>
        <v>12</v>
      </c>
    </row>
    <row r="200" spans="2:2" ht="15" hidden="1" x14ac:dyDescent="0.25">
      <c r="B200" s="107">
        <f t="shared" si="17"/>
        <v>13</v>
      </c>
    </row>
    <row r="201" spans="2:2" ht="15" hidden="1" x14ac:dyDescent="0.25">
      <c r="B201" s="107">
        <f t="shared" si="17"/>
        <v>14</v>
      </c>
    </row>
    <row r="202" spans="2:2" ht="15" hidden="1" x14ac:dyDescent="0.25">
      <c r="B202" s="107">
        <f t="shared" si="17"/>
        <v>15</v>
      </c>
    </row>
    <row r="203" spans="2:2" ht="15" hidden="1" x14ac:dyDescent="0.25">
      <c r="B203" s="107">
        <f t="shared" si="17"/>
        <v>16</v>
      </c>
    </row>
    <row r="204" spans="2:2" ht="15" hidden="1" x14ac:dyDescent="0.25">
      <c r="B204" s="107">
        <f t="shared" si="17"/>
        <v>17</v>
      </c>
    </row>
    <row r="205" spans="2:2" ht="15" hidden="1" x14ac:dyDescent="0.25">
      <c r="B205" s="107">
        <f t="shared" si="17"/>
        <v>18</v>
      </c>
    </row>
    <row r="206" spans="2:2" ht="15" hidden="1" x14ac:dyDescent="0.25">
      <c r="B206" s="107">
        <f t="shared" si="17"/>
        <v>19</v>
      </c>
    </row>
    <row r="207" spans="2:2" ht="15" hidden="1" x14ac:dyDescent="0.25">
      <c r="B207" s="107">
        <f t="shared" si="17"/>
        <v>20</v>
      </c>
    </row>
    <row r="208" spans="2:2" ht="15" hidden="1" x14ac:dyDescent="0.25">
      <c r="B208" s="107">
        <f t="shared" si="17"/>
        <v>21</v>
      </c>
    </row>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sheetData>
  <sheetProtection algorithmName="SHA-512" hashValue="GVSSDRVqr1QoygRDNnzuqzmOTEWZwYeMBwosTFnfoLhyMs4cYZC1Kptx7i+w6nXFPHtM0BQNtYF3A8j2GDI8BQ==" saltValue="LpOdmtZyJPtSYGyVYW4JUA==" spinCount="100000" sheet="1" selectLockedCells="1"/>
  <mergeCells count="4">
    <mergeCell ref="C3:I3"/>
    <mergeCell ref="C9:I9"/>
    <mergeCell ref="D7:I7"/>
    <mergeCell ref="D5:I5"/>
  </mergeCells>
  <dataValidations count="1">
    <dataValidation type="list" allowBlank="1" showInputMessage="1" showErrorMessage="1" sqref="C11">
      <formula1>$C$53:$C$74</formula1>
    </dataValidation>
  </dataValidations>
  <pageMargins left="0.7" right="0.7" top="0.75" bottom="0.75" header="0.3" footer="0.3"/>
  <pageSetup paperSize="9" scale="20" orientation="portrait" r:id="rId1"/>
  <rowBreaks count="1" manualBreakCount="1">
    <brk id="7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Z260"/>
  <sheetViews>
    <sheetView showGridLines="0" topLeftCell="B20" zoomScaleNormal="100" workbookViewId="0">
      <selection activeCell="D14" sqref="D14"/>
    </sheetView>
  </sheetViews>
  <sheetFormatPr defaultColWidth="0" defaultRowHeight="15" zeroHeight="1" x14ac:dyDescent="0.25"/>
  <cols>
    <col min="1" max="1" width="1.7109375" customWidth="1"/>
    <col min="2" max="2" width="1.7109375" style="641" customWidth="1"/>
    <col min="3" max="3" width="30.7109375" customWidth="1"/>
    <col min="4" max="9" width="20.7109375" customWidth="1"/>
    <col min="10" max="11" width="1.7109375" customWidth="1"/>
    <col min="12" max="17" width="10.7109375" customWidth="1"/>
    <col min="18" max="20" width="10.7109375" style="107" customWidth="1"/>
    <col min="21" max="23" width="10.7109375" customWidth="1"/>
    <col min="24" max="24" width="1.7109375" customWidth="1"/>
    <col min="25" max="33" width="4" hidden="1" customWidth="1"/>
    <col min="34" max="16384" width="4" hidden="1"/>
  </cols>
  <sheetData>
    <row r="1" spans="1:20" s="63" customFormat="1" ht="8.1" customHeight="1" x14ac:dyDescent="0.25">
      <c r="B1" s="641"/>
      <c r="R1" s="107"/>
      <c r="S1" s="107"/>
      <c r="T1" s="107"/>
    </row>
    <row r="2" spans="1:20" s="63" customFormat="1" ht="8.1" customHeight="1" thickBot="1" x14ac:dyDescent="0.3">
      <c r="B2" s="642"/>
      <c r="C2" s="64"/>
      <c r="D2" s="64"/>
      <c r="E2" s="64"/>
      <c r="F2" s="64"/>
      <c r="G2" s="64"/>
      <c r="H2" s="64"/>
      <c r="I2" s="64"/>
      <c r="J2" s="64"/>
      <c r="R2" s="107"/>
      <c r="S2" s="107"/>
      <c r="T2" s="107"/>
    </row>
    <row r="3" spans="1:20" s="63" customFormat="1" ht="20.100000000000001" customHeight="1" thickBot="1" x14ac:dyDescent="0.3">
      <c r="B3" s="642"/>
      <c r="C3" s="697" t="s">
        <v>486</v>
      </c>
      <c r="D3" s="698"/>
      <c r="E3" s="698"/>
      <c r="F3" s="698"/>
      <c r="G3" s="698"/>
      <c r="H3" s="698"/>
      <c r="I3" s="698"/>
      <c r="J3" s="64"/>
      <c r="R3" s="107"/>
      <c r="S3" s="107"/>
      <c r="T3" s="107"/>
    </row>
    <row r="4" spans="1:20" s="63" customFormat="1" ht="8.1" customHeight="1" thickBot="1" x14ac:dyDescent="0.3">
      <c r="B4" s="642"/>
      <c r="C4" s="64"/>
      <c r="D4" s="64"/>
      <c r="E4" s="64"/>
      <c r="F4" s="64"/>
      <c r="G4" s="64"/>
      <c r="H4" s="64"/>
      <c r="I4" s="64"/>
      <c r="J4" s="64"/>
      <c r="R4" s="107"/>
      <c r="S4" s="107"/>
      <c r="T4" s="107"/>
    </row>
    <row r="5" spans="1:20" s="63" customFormat="1" ht="20.100000000000001" customHeight="1" thickBot="1" x14ac:dyDescent="0.3">
      <c r="B5" s="643"/>
      <c r="C5" s="7" t="s">
        <v>107</v>
      </c>
      <c r="D5" s="702" t="str">
        <f>IF('START - AWARD DETAILS'!$D$13="","",'START - AWARD DETAILS'!$D$13)</f>
        <v>ENHANCE: Scaling-up Care for Perinatal Depression through Technological Enhancements to the 'Thinking Healthy Programme'</v>
      </c>
      <c r="E5" s="703"/>
      <c r="F5" s="703"/>
      <c r="G5" s="703"/>
      <c r="H5" s="703"/>
      <c r="I5" s="704"/>
      <c r="J5" s="43"/>
      <c r="R5" s="107"/>
      <c r="S5" s="107"/>
      <c r="T5" s="107"/>
    </row>
    <row r="6" spans="1:20" s="63" customFormat="1" ht="8.1" customHeight="1" thickBot="1" x14ac:dyDescent="0.3">
      <c r="B6" s="643"/>
      <c r="C6" s="43"/>
      <c r="D6" s="43"/>
      <c r="E6" s="43"/>
      <c r="F6" s="43"/>
      <c r="G6" s="43"/>
      <c r="H6" s="43"/>
      <c r="I6" s="43"/>
      <c r="J6" s="43"/>
      <c r="R6" s="107"/>
      <c r="S6" s="107"/>
      <c r="T6" s="107"/>
    </row>
    <row r="7" spans="1:20" s="63" customFormat="1" ht="20.100000000000001" customHeight="1" thickBot="1" x14ac:dyDescent="0.3">
      <c r="B7" s="643"/>
      <c r="C7" s="56" t="s">
        <v>0</v>
      </c>
      <c r="D7" s="702" t="str">
        <f>IF('START - AWARD DETAILS'!$D$14="","",'START - AWARD DETAILS'!$D$14)</f>
        <v>NIHR200817</v>
      </c>
      <c r="E7" s="703"/>
      <c r="F7" s="703"/>
      <c r="G7" s="703"/>
      <c r="H7" s="703"/>
      <c r="I7" s="704"/>
      <c r="J7" s="43"/>
      <c r="R7" s="107"/>
      <c r="S7" s="107"/>
      <c r="T7" s="107"/>
    </row>
    <row r="8" spans="1:20" s="63" customFormat="1" ht="8.1" customHeight="1" thickBot="1" x14ac:dyDescent="0.3">
      <c r="B8" s="642"/>
      <c r="C8" s="64"/>
      <c r="D8" s="64"/>
      <c r="E8" s="64"/>
      <c r="F8" s="64"/>
      <c r="G8" s="64"/>
      <c r="H8" s="64"/>
      <c r="I8" s="64"/>
      <c r="J8" s="64"/>
      <c r="R8" s="107"/>
      <c r="S8" s="107"/>
      <c r="T8" s="107"/>
    </row>
    <row r="9" spans="1:20" s="63" customFormat="1" ht="20.100000000000001" customHeight="1" thickBot="1" x14ac:dyDescent="0.3">
      <c r="B9" s="642"/>
      <c r="C9" s="699" t="s">
        <v>1</v>
      </c>
      <c r="D9" s="700"/>
      <c r="E9" s="700"/>
      <c r="F9" s="700"/>
      <c r="G9" s="700"/>
      <c r="H9" s="700"/>
      <c r="I9" s="701"/>
      <c r="J9" s="64"/>
      <c r="R9" s="107"/>
      <c r="S9" s="107"/>
      <c r="T9" s="107"/>
    </row>
    <row r="10" spans="1:20" ht="24.75" customHeight="1" x14ac:dyDescent="0.25">
      <c r="A10" s="63"/>
      <c r="B10" s="642"/>
      <c r="C10" s="354" t="s">
        <v>334</v>
      </c>
      <c r="D10" s="64"/>
      <c r="E10" s="64"/>
      <c r="F10" s="64"/>
      <c r="G10" s="64"/>
      <c r="H10" s="64"/>
      <c r="I10" s="64"/>
      <c r="J10" s="64"/>
      <c r="K10" s="63"/>
      <c r="L10" s="168"/>
    </row>
    <row r="11" spans="1:20" s="107" customFormat="1" ht="28.5" customHeight="1" x14ac:dyDescent="0.25">
      <c r="B11" s="642"/>
      <c r="C11" s="355" t="s">
        <v>314</v>
      </c>
      <c r="D11" s="64"/>
      <c r="E11" s="64"/>
      <c r="F11" s="64"/>
      <c r="G11" s="64"/>
      <c r="H11" s="64"/>
      <c r="I11" s="64"/>
      <c r="J11" s="64"/>
      <c r="L11" s="168"/>
    </row>
    <row r="12" spans="1:20" s="107" customFormat="1" ht="8.1" customHeight="1" thickBot="1" x14ac:dyDescent="0.3">
      <c r="B12" s="642"/>
      <c r="C12" s="64"/>
      <c r="D12" s="64"/>
      <c r="E12" s="64"/>
      <c r="F12" s="64"/>
      <c r="G12" s="64"/>
      <c r="H12" s="64"/>
      <c r="I12" s="64"/>
      <c r="J12" s="64"/>
    </row>
    <row r="13" spans="1:20" ht="30" customHeight="1" thickBot="1" x14ac:dyDescent="0.3">
      <c r="A13" s="63"/>
      <c r="B13" s="642"/>
      <c r="C13" s="218" t="s">
        <v>132</v>
      </c>
      <c r="D13" s="85" t="s">
        <v>11</v>
      </c>
      <c r="E13" s="85" t="s">
        <v>12</v>
      </c>
      <c r="F13" s="85" t="s">
        <v>13</v>
      </c>
      <c r="G13" s="85" t="s">
        <v>14</v>
      </c>
      <c r="H13" s="86" t="s">
        <v>15</v>
      </c>
      <c r="I13" s="71" t="s">
        <v>16</v>
      </c>
      <c r="J13" s="64"/>
      <c r="K13" s="63"/>
    </row>
    <row r="14" spans="1:20" ht="30" customHeight="1" x14ac:dyDescent="0.25">
      <c r="A14" s="63"/>
      <c r="B14" s="644">
        <v>1</v>
      </c>
      <c r="C14" s="87" t="str">
        <f ca="1">IFERROR(OFFSET('1. Staff Posts and Salaries'!$J$1,MATCH(B14,IF($C$11="ALL THEMES",'1. Staff Posts and Salaries'!$X:$X,'1. Staff Posts and Salaries'!$X:$X),0)-1,0),"")</f>
        <v>Co-Investigator</v>
      </c>
      <c r="D14" s="684">
        <f ca="1">IFERROR(SUMIFS('2. Annual Costs of Staff Posts'!$O$13:$O$311,'2. Annual Costs of Staff Posts'!$J$13:$J$311,'Summary of Staff by Role'!$C14,'2. Annual Costs of Staff Posts'!$G$13:$G$311,IF($C$11="ALL THEMES","*",$C$11)),"")</f>
        <v>62032.08</v>
      </c>
      <c r="E14" s="72">
        <f ca="1">IFERROR(SUMIFS('2. Annual Costs of Staff Posts'!$T$13:$T$311,'2. Annual Costs of Staff Posts'!$J$13:$J$311,'Summary of Staff by Role'!$C14,'2. Annual Costs of Staff Posts'!$G$13:$G$311,IF($C$11="ALL THEMES","*",$C$11)),"")</f>
        <v>62032.08</v>
      </c>
      <c r="F14" s="72">
        <f ca="1">IFERROR(SUMIFS('2. Annual Costs of Staff Posts'!$Y$13:$Y$311,'2. Annual Costs of Staff Posts'!$J$13:$J$311,'Summary of Staff by Role'!$C14,'2. Annual Costs of Staff Posts'!$G$13:$G$311,IF($C$11="ALL THEMES","*",$C$11)),"")</f>
        <v>62032.08</v>
      </c>
      <c r="G14" s="72">
        <f ca="1">IFERROR(SUMIFS('2. Annual Costs of Staff Posts'!$AD$13:$AD$311,'2. Annual Costs of Staff Posts'!$J$13:$J$311,'Summary of Staff by Role'!$C14,'2. Annual Costs of Staff Posts'!$G$13:$G$311,IF($C$11="ALL THEMES","*",$C$11)),"")</f>
        <v>62032.08</v>
      </c>
      <c r="H14" s="72">
        <f ca="1">IFERROR(SUMIFS('2. Annual Costs of Staff Posts'!$AI$13:$AI$311,'2. Annual Costs of Staff Posts'!$J$13:$J$311,'Summary of Staff by Role'!$C14,'2. Annual Costs of Staff Posts'!$G$13:$G$311,IF($C$11="ALL THEMES","*",$C$11)),"")</f>
        <v>0</v>
      </c>
      <c r="I14" s="73">
        <f t="shared" ref="I14:I45" ca="1" si="0">SUM(D14:H14)</f>
        <v>248128.32</v>
      </c>
      <c r="J14" s="64"/>
      <c r="K14" s="63"/>
    </row>
    <row r="15" spans="1:20" ht="30" customHeight="1" x14ac:dyDescent="0.25">
      <c r="A15" s="63"/>
      <c r="B15" s="644">
        <v>2</v>
      </c>
      <c r="C15" s="87" t="str">
        <f ca="1">IFERROR(OFFSET('1. Staff Posts and Salaries'!$J$1,MATCH(B15,IF($C$11="ALL THEMES",'1. Staff Posts and Salaries'!$X:$X,'1. Staff Posts and Salaries'!$X:$X),0)-1,0),"")</f>
        <v>Research Associate (Interventions)</v>
      </c>
      <c r="D15" s="72">
        <f ca="1">IFERROR(SUMIFS('2. Annual Costs of Staff Posts'!$O$13:$O$311,'2. Annual Costs of Staff Posts'!$J$13:$J$311,'Summary of Staff by Role'!$C15,'2. Annual Costs of Staff Posts'!$G$13:$G$311,IF($C$11="ALL THEMES","*",$C$11)),"")</f>
        <v>48000</v>
      </c>
      <c r="E15" s="72">
        <f ca="1">IFERROR(SUMIFS('2. Annual Costs of Staff Posts'!$T$13:$T$311,'2. Annual Costs of Staff Posts'!$J$13:$J$311,'Summary of Staff by Role'!$C15,'2. Annual Costs of Staff Posts'!$G$13:$G$311,IF($C$11="ALL THEMES","*",$C$11)),"")</f>
        <v>48000</v>
      </c>
      <c r="F15" s="72">
        <f ca="1">IFERROR(SUMIFS('2. Annual Costs of Staff Posts'!$Y$13:$Y$311,'2. Annual Costs of Staff Posts'!$J$13:$J$311,'Summary of Staff by Role'!$C15,'2. Annual Costs of Staff Posts'!$G$13:$G$311,IF($C$11="ALL THEMES","*",$C$11)),"")</f>
        <v>0</v>
      </c>
      <c r="G15" s="72">
        <f ca="1">IFERROR(SUMIFS('2. Annual Costs of Staff Posts'!$AD$13:$AD$311,'2. Annual Costs of Staff Posts'!$J$13:$J$311,'Summary of Staff by Role'!$C15,'2. Annual Costs of Staff Posts'!$G$13:$G$311,IF($C$11="ALL THEMES","*",$C$11)),"")</f>
        <v>0</v>
      </c>
      <c r="H15" s="72">
        <f ca="1">IFERROR(SUMIFS('2. Annual Costs of Staff Posts'!$AI$13:$AI$311,'2. Annual Costs of Staff Posts'!$J$13:$J$311,'Summary of Staff by Role'!$C15,'2. Annual Costs of Staff Posts'!$G$13:$G$311,IF($C$11="ALL THEMES","*",$C$11)),"")</f>
        <v>0</v>
      </c>
      <c r="I15" s="73">
        <f t="shared" ca="1" si="0"/>
        <v>96000</v>
      </c>
      <c r="J15" s="64"/>
      <c r="K15" s="63"/>
    </row>
    <row r="16" spans="1:20" ht="30" customHeight="1" x14ac:dyDescent="0.25">
      <c r="A16" s="63"/>
      <c r="B16" s="644">
        <v>3</v>
      </c>
      <c r="C16" s="87" t="str">
        <f ca="1">IFERROR(OFFSET('1. Staff Posts and Salaries'!$J$1,MATCH(B16,IF($C$11="ALL THEMES",'1. Staff Posts and Salaries'!$X:$X,'1. Staff Posts and Salaries'!$X:$X),0)-1,0),"")</f>
        <v>Field Co-ordinators (Interventions)</v>
      </c>
      <c r="D16" s="72">
        <f ca="1">IFERROR(SUMIFS('2. Annual Costs of Staff Posts'!$O$13:$O$311,'2. Annual Costs of Staff Posts'!$J$13:$J$311,'Summary of Staff by Role'!$C16,'2. Annual Costs of Staff Posts'!$G$13:$G$311,IF($C$11="ALL THEMES","*",$C$11)),"")</f>
        <v>24000</v>
      </c>
      <c r="E16" s="72">
        <f ca="1">IFERROR(SUMIFS('2. Annual Costs of Staff Posts'!$T$13:$T$311,'2. Annual Costs of Staff Posts'!$J$13:$J$311,'Summary of Staff by Role'!$C16,'2. Annual Costs of Staff Posts'!$G$13:$G$311,IF($C$11="ALL THEMES","*",$C$11)),"")</f>
        <v>48000</v>
      </c>
      <c r="F16" s="72">
        <f ca="1">IFERROR(SUMIFS('2. Annual Costs of Staff Posts'!$Y$13:$Y$311,'2. Annual Costs of Staff Posts'!$J$13:$J$311,'Summary of Staff by Role'!$C16,'2. Annual Costs of Staff Posts'!$G$13:$G$311,IF($C$11="ALL THEMES","*",$C$11)),"")</f>
        <v>24000</v>
      </c>
      <c r="G16" s="72">
        <f ca="1">IFERROR(SUMIFS('2. Annual Costs of Staff Posts'!$AD$13:$AD$311,'2. Annual Costs of Staff Posts'!$J$13:$J$311,'Summary of Staff by Role'!$C16,'2. Annual Costs of Staff Posts'!$G$13:$G$311,IF($C$11="ALL THEMES","*",$C$11)),"")</f>
        <v>24000</v>
      </c>
      <c r="H16" s="72">
        <f ca="1">IFERROR(SUMIFS('2. Annual Costs of Staff Posts'!$AI$13:$AI$311,'2. Annual Costs of Staff Posts'!$J$13:$J$311,'Summary of Staff by Role'!$C16,'2. Annual Costs of Staff Posts'!$G$13:$G$311,IF($C$11="ALL THEMES","*",$C$11)),"")</f>
        <v>0</v>
      </c>
      <c r="I16" s="73">
        <f t="shared" ca="1" si="0"/>
        <v>120000</v>
      </c>
      <c r="J16" s="64"/>
      <c r="K16" s="63"/>
    </row>
    <row r="17" spans="1:26" ht="30" customHeight="1" x14ac:dyDescent="0.25">
      <c r="A17" s="63"/>
      <c r="B17" s="644">
        <v>4</v>
      </c>
      <c r="C17" s="87" t="str">
        <f ca="1">IFERROR(OFFSET('1. Staff Posts and Salaries'!$J$1,MATCH(B17,IF($C$11="ALL THEMES",'1. Staff Posts and Salaries'!$X:$X,'1. Staff Posts and Salaries'!$X:$X),0)-1,0),"")</f>
        <v>Research Associate (Assessment)</v>
      </c>
      <c r="D17" s="72">
        <f ca="1">IFERROR(SUMIFS('2. Annual Costs of Staff Posts'!$O$13:$O$311,'2. Annual Costs of Staff Posts'!$J$13:$J$311,'Summary of Staff by Role'!$C17,'2. Annual Costs of Staff Posts'!$G$13:$G$311,IF($C$11="ALL THEMES","*",$C$11)),"")</f>
        <v>0</v>
      </c>
      <c r="E17" s="72">
        <f ca="1">IFERROR(SUMIFS('2. Annual Costs of Staff Posts'!$T$13:$T$311,'2. Annual Costs of Staff Posts'!$J$13:$J$311,'Summary of Staff by Role'!$C17,'2. Annual Costs of Staff Posts'!$G$13:$G$311,IF($C$11="ALL THEMES","*",$C$11)),"")</f>
        <v>48000</v>
      </c>
      <c r="F17" s="72">
        <f ca="1">IFERROR(SUMIFS('2. Annual Costs of Staff Posts'!$Y$13:$Y$311,'2. Annual Costs of Staff Posts'!$J$13:$J$311,'Summary of Staff by Role'!$C17,'2. Annual Costs of Staff Posts'!$G$13:$G$311,IF($C$11="ALL THEMES","*",$C$11)),"")</f>
        <v>48000</v>
      </c>
      <c r="G17" s="72">
        <f ca="1">IFERROR(SUMIFS('2. Annual Costs of Staff Posts'!$AD$13:$AD$311,'2. Annual Costs of Staff Posts'!$J$13:$J$311,'Summary of Staff by Role'!$C17,'2. Annual Costs of Staff Posts'!$G$13:$G$311,IF($C$11="ALL THEMES","*",$C$11)),"")</f>
        <v>48000</v>
      </c>
      <c r="H17" s="72">
        <f ca="1">IFERROR(SUMIFS('2. Annual Costs of Staff Posts'!$AI$13:$AI$311,'2. Annual Costs of Staff Posts'!$J$13:$J$311,'Summary of Staff by Role'!$C17,'2. Annual Costs of Staff Posts'!$G$13:$G$311,IF($C$11="ALL THEMES","*",$C$11)),"")</f>
        <v>0</v>
      </c>
      <c r="I17" s="73">
        <f t="shared" ca="1" si="0"/>
        <v>144000</v>
      </c>
      <c r="J17" s="64"/>
      <c r="K17" s="63"/>
    </row>
    <row r="18" spans="1:26" s="63" customFormat="1" ht="30" customHeight="1" x14ac:dyDescent="0.25">
      <c r="B18" s="644">
        <v>5</v>
      </c>
      <c r="C18" s="87" t="str">
        <f ca="1">IFERROR(OFFSET('1. Staff Posts and Salaries'!$J$1,MATCH(B18,IF($C$11="ALL THEMES",'1. Staff Posts and Salaries'!$X:$X,'1. Staff Posts and Salaries'!$X:$X),0)-1,0),"")</f>
        <v>Data Entry Assistant</v>
      </c>
      <c r="D18" s="72">
        <f ca="1">IFERROR(SUMIFS('2. Annual Costs of Staff Posts'!$O$13:$O$311,'2. Annual Costs of Staff Posts'!$J$13:$J$311,'Summary of Staff by Role'!$C18,'2. Annual Costs of Staff Posts'!$G$13:$G$311,IF($C$11="ALL THEMES","*",$C$11)),"")</f>
        <v>0</v>
      </c>
      <c r="E18" s="72">
        <f ca="1">IFERROR(SUMIFS('2. Annual Costs of Staff Posts'!$T$13:$T$311,'2. Annual Costs of Staff Posts'!$J$13:$J$311,'Summary of Staff by Role'!$C18,'2. Annual Costs of Staff Posts'!$G$13:$G$311,IF($C$11="ALL THEMES","*",$C$11)),"")</f>
        <v>14400</v>
      </c>
      <c r="F18" s="72">
        <f ca="1">IFERROR(SUMIFS('2. Annual Costs of Staff Posts'!$Y$13:$Y$311,'2. Annual Costs of Staff Posts'!$J$13:$J$311,'Summary of Staff by Role'!$C18,'2. Annual Costs of Staff Posts'!$G$13:$G$311,IF($C$11="ALL THEMES","*",$C$11)),"")</f>
        <v>14400</v>
      </c>
      <c r="G18" s="72">
        <f ca="1">IFERROR(SUMIFS('2. Annual Costs of Staff Posts'!$AD$13:$AD$311,'2. Annual Costs of Staff Posts'!$J$13:$J$311,'Summary of Staff by Role'!$C18,'2. Annual Costs of Staff Posts'!$G$13:$G$311,IF($C$11="ALL THEMES","*",$C$11)),"")</f>
        <v>14400</v>
      </c>
      <c r="H18" s="72">
        <f ca="1">IFERROR(SUMIFS('2. Annual Costs of Staff Posts'!$AI$13:$AI$311,'2. Annual Costs of Staff Posts'!$J$13:$J$311,'Summary of Staff by Role'!$C18,'2. Annual Costs of Staff Posts'!$G$13:$G$311,IF($C$11="ALL THEMES","*",$C$11)),"")</f>
        <v>0</v>
      </c>
      <c r="I18" s="73">
        <f t="shared" ca="1" si="0"/>
        <v>43200</v>
      </c>
      <c r="J18" s="64"/>
      <c r="R18" s="107"/>
      <c r="S18" s="107"/>
      <c r="T18" s="107"/>
      <c r="V18"/>
      <c r="W18"/>
      <c r="X18"/>
      <c r="Y18"/>
      <c r="Z18"/>
    </row>
    <row r="19" spans="1:26" s="63" customFormat="1" ht="30" customHeight="1" x14ac:dyDescent="0.25">
      <c r="B19" s="644">
        <v>6</v>
      </c>
      <c r="C19" s="87" t="str">
        <f ca="1">IFERROR(OFFSET('1. Staff Posts and Salaries'!$J$1,MATCH(B19,IF($C$11="ALL THEMES",'1. Staff Posts and Salaries'!$X:$X,'1. Staff Posts and Salaries'!$X:$X),0)-1,0),"")</f>
        <v>Project Co-ordinator</v>
      </c>
      <c r="D19" s="72">
        <f ca="1">IFERROR(SUMIFS('2. Annual Costs of Staff Posts'!$O$13:$O$311,'2. Annual Costs of Staff Posts'!$J$13:$J$311,'Summary of Staff by Role'!$C19,'2. Annual Costs of Staff Posts'!$G$13:$G$311,IF($C$11="ALL THEMES","*",$C$11)),"")</f>
        <v>18000</v>
      </c>
      <c r="E19" s="72">
        <f ca="1">IFERROR(SUMIFS('2. Annual Costs of Staff Posts'!$T$13:$T$311,'2. Annual Costs of Staff Posts'!$J$13:$J$311,'Summary of Staff by Role'!$C19,'2. Annual Costs of Staff Posts'!$G$13:$G$311,IF($C$11="ALL THEMES","*",$C$11)),"")</f>
        <v>18000</v>
      </c>
      <c r="F19" s="72">
        <f ca="1">IFERROR(SUMIFS('2. Annual Costs of Staff Posts'!$Y$13:$Y$311,'2. Annual Costs of Staff Posts'!$J$13:$J$311,'Summary of Staff by Role'!$C19,'2. Annual Costs of Staff Posts'!$G$13:$G$311,IF($C$11="ALL THEMES","*",$C$11)),"")</f>
        <v>18000</v>
      </c>
      <c r="G19" s="72">
        <f ca="1">IFERROR(SUMIFS('2. Annual Costs of Staff Posts'!$AD$13:$AD$311,'2. Annual Costs of Staff Posts'!$J$13:$J$311,'Summary of Staff by Role'!$C19,'2. Annual Costs of Staff Posts'!$G$13:$G$311,IF($C$11="ALL THEMES","*",$C$11)),"")</f>
        <v>18000</v>
      </c>
      <c r="H19" s="72">
        <f ca="1">IFERROR(SUMIFS('2. Annual Costs of Staff Posts'!$AI$13:$AI$311,'2. Annual Costs of Staff Posts'!$J$13:$J$311,'Summary of Staff by Role'!$C19,'2. Annual Costs of Staff Posts'!$G$13:$G$311,IF($C$11="ALL THEMES","*",$C$11)),"")</f>
        <v>0</v>
      </c>
      <c r="I19" s="73">
        <f t="shared" ca="1" si="0"/>
        <v>72000</v>
      </c>
      <c r="J19" s="64"/>
      <c r="R19" s="107"/>
      <c r="S19" s="107"/>
      <c r="T19" s="107"/>
      <c r="V19"/>
      <c r="W19"/>
      <c r="X19"/>
      <c r="Y19"/>
      <c r="Z19"/>
    </row>
    <row r="20" spans="1:26" s="63" customFormat="1" ht="30" customHeight="1" x14ac:dyDescent="0.25">
      <c r="B20" s="644">
        <v>7</v>
      </c>
      <c r="C20" s="87" t="str">
        <f ca="1">IFERROR(OFFSET('1. Staff Posts and Salaries'!$J$1,MATCH(B20,IF($C$11="ALL THEMES",'1. Staff Posts and Salaries'!$X:$X,'1. Staff Posts and Salaries'!$X:$X),0)-1,0),"")</f>
        <v>Field Assistant</v>
      </c>
      <c r="D20" s="72">
        <f ca="1">IFERROR(SUMIFS('2. Annual Costs of Staff Posts'!$O$13:$O$311,'2. Annual Costs of Staff Posts'!$J$13:$J$311,'Summary of Staff by Role'!$C20,'2. Annual Costs of Staff Posts'!$G$13:$G$311,IF($C$11="ALL THEMES","*",$C$11)),"")</f>
        <v>9000</v>
      </c>
      <c r="E20" s="72">
        <f ca="1">IFERROR(SUMIFS('2. Annual Costs of Staff Posts'!$T$13:$T$311,'2. Annual Costs of Staff Posts'!$J$13:$J$311,'Summary of Staff by Role'!$C20,'2. Annual Costs of Staff Posts'!$G$13:$G$311,IF($C$11="ALL THEMES","*",$C$11)),"")</f>
        <v>9000</v>
      </c>
      <c r="F20" s="72">
        <f ca="1">IFERROR(SUMIFS('2. Annual Costs of Staff Posts'!$Y$13:$Y$311,'2. Annual Costs of Staff Posts'!$J$13:$J$311,'Summary of Staff by Role'!$C20,'2. Annual Costs of Staff Posts'!$G$13:$G$311,IF($C$11="ALL THEMES","*",$C$11)),"")</f>
        <v>9000</v>
      </c>
      <c r="G20" s="72">
        <f ca="1">IFERROR(SUMIFS('2. Annual Costs of Staff Posts'!$AD$13:$AD$311,'2. Annual Costs of Staff Posts'!$J$13:$J$311,'Summary of Staff by Role'!$C20,'2. Annual Costs of Staff Posts'!$G$13:$G$311,IF($C$11="ALL THEMES","*",$C$11)),"")</f>
        <v>9000</v>
      </c>
      <c r="H20" s="72">
        <f ca="1">IFERROR(SUMIFS('2. Annual Costs of Staff Posts'!$AI$13:$AI$311,'2. Annual Costs of Staff Posts'!$J$13:$J$311,'Summary of Staff by Role'!$C20,'2. Annual Costs of Staff Posts'!$G$13:$G$311,IF($C$11="ALL THEMES","*",$C$11)),"")</f>
        <v>0</v>
      </c>
      <c r="I20" s="73">
        <f t="shared" ca="1" si="0"/>
        <v>36000</v>
      </c>
      <c r="J20" s="64"/>
      <c r="R20" s="107"/>
      <c r="S20" s="107"/>
      <c r="T20" s="107"/>
      <c r="V20"/>
      <c r="W20"/>
      <c r="X20"/>
      <c r="Y20"/>
      <c r="Z20"/>
    </row>
    <row r="21" spans="1:26" s="63" customFormat="1" ht="30" customHeight="1" x14ac:dyDescent="0.25">
      <c r="B21" s="644">
        <v>8</v>
      </c>
      <c r="C21" s="87" t="str">
        <f ca="1">IFERROR(OFFSET('1. Staff Posts and Salaries'!$J$1,MATCH(B21,IF($C$11="ALL THEMES",'1. Staff Posts and Salaries'!$X:$X,'1. Staff Posts and Salaries'!$X:$X),0)-1,0),"")</f>
        <v>Research Fellow</v>
      </c>
      <c r="D21" s="72">
        <f ca="1">IFERROR(SUMIFS('2. Annual Costs of Staff Posts'!$O$13:$O$311,'2. Annual Costs of Staff Posts'!$J$13:$J$311,'Summary of Staff by Role'!$C21,'2. Annual Costs of Staff Posts'!$G$13:$G$311,IF($C$11="ALL THEMES","*",$C$11)),"")</f>
        <v>25200</v>
      </c>
      <c r="E21" s="72">
        <f ca="1">IFERROR(SUMIFS('2. Annual Costs of Staff Posts'!$T$13:$T$311,'2. Annual Costs of Staff Posts'!$J$13:$J$311,'Summary of Staff by Role'!$C21,'2. Annual Costs of Staff Posts'!$G$13:$G$311,IF($C$11="ALL THEMES","*",$C$11)),"")</f>
        <v>50400</v>
      </c>
      <c r="F21" s="72">
        <f ca="1">IFERROR(SUMIFS('2. Annual Costs of Staff Posts'!$Y$13:$Y$311,'2. Annual Costs of Staff Posts'!$J$13:$J$311,'Summary of Staff by Role'!$C21,'2. Annual Costs of Staff Posts'!$G$13:$G$311,IF($C$11="ALL THEMES","*",$C$11)),"")</f>
        <v>50400</v>
      </c>
      <c r="G21" s="72">
        <f ca="1">IFERROR(SUMIFS('2. Annual Costs of Staff Posts'!$AD$13:$AD$311,'2. Annual Costs of Staff Posts'!$J$13:$J$311,'Summary of Staff by Role'!$C21,'2. Annual Costs of Staff Posts'!$G$13:$G$311,IF($C$11="ALL THEMES","*",$C$11)),"")</f>
        <v>25200</v>
      </c>
      <c r="H21" s="72">
        <f ca="1">IFERROR(SUMIFS('2. Annual Costs of Staff Posts'!$AI$13:$AI$311,'2. Annual Costs of Staff Posts'!$J$13:$J$311,'Summary of Staff by Role'!$C21,'2. Annual Costs of Staff Posts'!$G$13:$G$311,IF($C$11="ALL THEMES","*",$C$11)),"")</f>
        <v>0</v>
      </c>
      <c r="I21" s="73">
        <f t="shared" ca="1" si="0"/>
        <v>151200</v>
      </c>
      <c r="J21" s="64"/>
      <c r="R21" s="107"/>
      <c r="S21" s="107"/>
      <c r="T21" s="107"/>
      <c r="V21"/>
      <c r="W21"/>
      <c r="X21"/>
      <c r="Y21"/>
      <c r="Z21"/>
    </row>
    <row r="22" spans="1:26" s="63" customFormat="1" ht="30" customHeight="1" x14ac:dyDescent="0.25">
      <c r="B22" s="644">
        <v>9</v>
      </c>
      <c r="C22" s="87" t="str">
        <f ca="1">IFERROR(OFFSET('1. Staff Posts and Salaries'!$J$1,MATCH(B22,IF($C$11="ALL THEMES",'1. Staff Posts and Salaries'!$X:$X,'1. Staff Posts and Salaries'!$X:$X),0)-1,0),"")</f>
        <v>Clinical Lecturer</v>
      </c>
      <c r="D22" s="72">
        <f ca="1">IFERROR(SUMIFS('2. Annual Costs of Staff Posts'!$O$13:$O$311,'2. Annual Costs of Staff Posts'!$J$13:$J$311,'Summary of Staff by Role'!$C22,'2. Annual Costs of Staff Posts'!$G$13:$G$311,IF($C$11="ALL THEMES","*",$C$11)),"")</f>
        <v>35317.599999999999</v>
      </c>
      <c r="E22" s="72">
        <f ca="1">IFERROR(SUMIFS('2. Annual Costs of Staff Posts'!$T$13:$T$311,'2. Annual Costs of Staff Posts'!$J$13:$J$311,'Summary of Staff by Role'!$C22,'2. Annual Costs of Staff Posts'!$G$13:$G$311,IF($C$11="ALL THEMES","*",$C$11)),"")</f>
        <v>38360.79999993174</v>
      </c>
      <c r="F22" s="72">
        <f ca="1">IFERROR(SUMIFS('2. Annual Costs of Staff Posts'!$Y$13:$Y$311,'2. Annual Costs of Staff Posts'!$J$13:$J$311,'Summary of Staff by Role'!$C22,'2. Annual Costs of Staff Posts'!$G$13:$G$311,IF($C$11="ALL THEMES","*",$C$11)),"")</f>
        <v>40131.999999793836</v>
      </c>
      <c r="G22" s="72">
        <f ca="1">IFERROR(SUMIFS('2. Annual Costs of Staff Posts'!$AD$13:$AD$311,'2. Annual Costs of Staff Posts'!$J$13:$J$311,'Summary of Staff by Role'!$C22,'2. Annual Costs of Staff Posts'!$G$13:$G$311,IF($C$11="ALL THEMES","*",$C$11)),"")</f>
        <v>42269.59999948414</v>
      </c>
      <c r="H22" s="72">
        <f ca="1">IFERROR(SUMIFS('2. Annual Costs of Staff Posts'!$AI$13:$AI$311,'2. Annual Costs of Staff Posts'!$J$13:$J$311,'Summary of Staff by Role'!$C22,'2. Annual Costs of Staff Posts'!$G$13:$G$311,IF($C$11="ALL THEMES","*",$C$11)),"")</f>
        <v>0</v>
      </c>
      <c r="I22" s="73">
        <f t="shared" ca="1" si="0"/>
        <v>156079.99999920971</v>
      </c>
      <c r="J22" s="64"/>
      <c r="R22" s="107"/>
      <c r="S22" s="107"/>
      <c r="T22" s="107"/>
      <c r="V22"/>
      <c r="W22"/>
      <c r="X22"/>
      <c r="Y22"/>
      <c r="Z22"/>
    </row>
    <row r="23" spans="1:26" s="63" customFormat="1" ht="30" customHeight="1" x14ac:dyDescent="0.25">
      <c r="B23" s="644">
        <v>10</v>
      </c>
      <c r="C23" s="87" t="str">
        <f ca="1">IFERROR(OFFSET('1. Staff Posts and Salaries'!$J$1,MATCH(B23,IF($C$11="ALL THEMES",'1. Staff Posts and Salaries'!$X:$X,'1. Staff Posts and Salaries'!$X:$X),0)-1,0),"")</f>
        <v>Research Assistant</v>
      </c>
      <c r="D23" s="72">
        <f ca="1">IFERROR(SUMIFS('2. Annual Costs of Staff Posts'!$O$13:$O$311,'2. Annual Costs of Staff Posts'!$J$13:$J$311,'Summary of Staff by Role'!$C23,'2. Annual Costs of Staff Posts'!$G$13:$G$311,IF($C$11="ALL THEMES","*",$C$11)),"")</f>
        <v>32925.599999999999</v>
      </c>
      <c r="E23" s="72">
        <f ca="1">IFERROR(SUMIFS('2. Annual Costs of Staff Posts'!$T$13:$T$311,'2. Annual Costs of Staff Posts'!$J$13:$J$311,'Summary of Staff by Role'!$C23,'2. Annual Costs of Staff Posts'!$G$13:$G$311,IF($C$11="ALL THEMES","*",$C$11)),"")</f>
        <v>34045.781987737944</v>
      </c>
      <c r="F23" s="72">
        <f ca="1">IFERROR(SUMIFS('2. Annual Costs of Staff Posts'!$Y$13:$Y$311,'2. Annual Costs of Staff Posts'!$J$13:$J$311,'Summary of Staff by Role'!$C23,'2. Annual Costs of Staff Posts'!$G$13:$G$311,IF($C$11="ALL THEMES","*",$C$11)),"")</f>
        <v>35089.787568198233</v>
      </c>
      <c r="G23" s="72">
        <f ca="1">IFERROR(SUMIFS('2. Annual Costs of Staff Posts'!$AD$13:$AD$311,'2. Annual Costs of Staff Posts'!$J$13:$J$311,'Summary of Staff by Role'!$C23,'2. Annual Costs of Staff Posts'!$G$13:$G$311,IF($C$11="ALL THEMES","*",$C$11)),"")</f>
        <v>36166.593323834975</v>
      </c>
      <c r="H23" s="72">
        <f ca="1">IFERROR(SUMIFS('2. Annual Costs of Staff Posts'!$AI$13:$AI$311,'2. Annual Costs of Staff Posts'!$J$13:$J$311,'Summary of Staff by Role'!$C23,'2. Annual Costs of Staff Posts'!$G$13:$G$311,IF($C$11="ALL THEMES","*",$C$11)),"")</f>
        <v>0</v>
      </c>
      <c r="I23" s="73">
        <f t="shared" ca="1" si="0"/>
        <v>138227.76287977115</v>
      </c>
      <c r="J23" s="64"/>
      <c r="R23" s="107"/>
      <c r="S23" s="107"/>
      <c r="T23" s="107"/>
      <c r="V23"/>
      <c r="W23"/>
      <c r="X23"/>
      <c r="Y23"/>
      <c r="Z23"/>
    </row>
    <row r="24" spans="1:26" s="63" customFormat="1" ht="30" customHeight="1" x14ac:dyDescent="0.25">
      <c r="B24" s="644">
        <v>11</v>
      </c>
      <c r="C24" s="87" t="str">
        <f ca="1">IFERROR(OFFSET('1. Staff Posts and Salaries'!$J$1,MATCH(B24,IF($C$11="ALL THEMES",'1. Staff Posts and Salaries'!$X:$X,'1. Staff Posts and Salaries'!$X:$X),0)-1,0),"")</f>
        <v>Lead Investigator</v>
      </c>
      <c r="D24" s="72">
        <f ca="1">IFERROR(SUMIFS('2. Annual Costs of Staff Posts'!$O$13:$O$311,'2. Annual Costs of Staff Posts'!$J$13:$J$311,'Summary of Staff by Role'!$C24,'2. Annual Costs of Staff Posts'!$G$13:$G$311,IF($C$11="ALL THEMES","*",$C$11)),"")</f>
        <v>40569.600000000006</v>
      </c>
      <c r="E24" s="72">
        <f ca="1">IFERROR(SUMIFS('2. Annual Costs of Staff Posts'!$T$13:$T$311,'2. Annual Costs of Staff Posts'!$J$13:$J$311,'Summary of Staff by Role'!$C24,'2. Annual Costs of Staff Posts'!$G$13:$G$311,IF($C$11="ALL THEMES","*",$C$11)),"")</f>
        <v>40569.600000000006</v>
      </c>
      <c r="F24" s="72">
        <f ca="1">IFERROR(SUMIFS('2. Annual Costs of Staff Posts'!$Y$13:$Y$311,'2. Annual Costs of Staff Posts'!$J$13:$J$311,'Summary of Staff by Role'!$C24,'2. Annual Costs of Staff Posts'!$G$13:$G$311,IF($C$11="ALL THEMES","*",$C$11)),"")</f>
        <v>40569.600000000006</v>
      </c>
      <c r="G24" s="72">
        <f ca="1">IFERROR(SUMIFS('2. Annual Costs of Staff Posts'!$AD$13:$AD$311,'2. Annual Costs of Staff Posts'!$J$13:$J$311,'Summary of Staff by Role'!$C24,'2. Annual Costs of Staff Posts'!$G$13:$G$311,IF($C$11="ALL THEMES","*",$C$11)),"")</f>
        <v>40569.600000000006</v>
      </c>
      <c r="H24" s="72">
        <f ca="1">IFERROR(SUMIFS('2. Annual Costs of Staff Posts'!$AI$13:$AI$311,'2. Annual Costs of Staff Posts'!$J$13:$J$311,'Summary of Staff by Role'!$C24,'2. Annual Costs of Staff Posts'!$G$13:$G$311,IF($C$11="ALL THEMES","*",$C$11)),"")</f>
        <v>0</v>
      </c>
      <c r="I24" s="73">
        <f t="shared" ca="1" si="0"/>
        <v>162278.40000000002</v>
      </c>
      <c r="J24" s="64"/>
      <c r="R24" s="107"/>
      <c r="S24" s="107"/>
      <c r="T24" s="107"/>
      <c r="V24"/>
      <c r="W24"/>
      <c r="X24"/>
      <c r="Y24"/>
      <c r="Z24"/>
    </row>
    <row r="25" spans="1:26" s="63" customFormat="1" ht="30" customHeight="1" x14ac:dyDescent="0.25">
      <c r="B25" s="644">
        <v>12</v>
      </c>
      <c r="C25" s="87" t="str">
        <f ca="1">IFERROR(OFFSET('1. Staff Posts and Salaries'!$J$1,MATCH(B25,IF($C$11="ALL THEMES",'1. Staff Posts and Salaries'!$X:$X,'1. Staff Posts and Salaries'!$X:$X),0)-1,0),"")</f>
        <v/>
      </c>
      <c r="D25" s="72">
        <f ca="1">IFERROR(SUMIFS('2. Annual Costs of Staff Posts'!$O$13:$O$311,'2. Annual Costs of Staff Posts'!$J$13:$J$311,'Summary of Staff by Role'!$C25,'2. Annual Costs of Staff Posts'!$G$13:$G$311,IF($C$11="ALL THEMES","*",$C$11)),"")</f>
        <v>0</v>
      </c>
      <c r="E25" s="72">
        <f ca="1">IFERROR(SUMIFS('2. Annual Costs of Staff Posts'!$T$13:$T$311,'2. Annual Costs of Staff Posts'!$J$13:$J$311,'Summary of Staff by Role'!$C25,'2. Annual Costs of Staff Posts'!$G$13:$G$311,IF($C$11="ALL THEMES","*",$C$11)),"")</f>
        <v>0</v>
      </c>
      <c r="F25" s="72">
        <f ca="1">IFERROR(SUMIFS('2. Annual Costs of Staff Posts'!$Y$13:$Y$311,'2. Annual Costs of Staff Posts'!$J$13:$J$311,'Summary of Staff by Role'!$C25,'2. Annual Costs of Staff Posts'!$G$13:$G$311,IF($C$11="ALL THEMES","*",$C$11)),"")</f>
        <v>0</v>
      </c>
      <c r="G25" s="72">
        <f ca="1">IFERROR(SUMIFS('2. Annual Costs of Staff Posts'!$AD$13:$AD$311,'2. Annual Costs of Staff Posts'!$J$13:$J$311,'Summary of Staff by Role'!$C25,'2. Annual Costs of Staff Posts'!$G$13:$G$311,IF($C$11="ALL THEMES","*",$C$11)),"")</f>
        <v>0</v>
      </c>
      <c r="H25" s="72">
        <f ca="1">IFERROR(SUMIFS('2. Annual Costs of Staff Posts'!$AI$13:$AI$311,'2. Annual Costs of Staff Posts'!$J$13:$J$311,'Summary of Staff by Role'!$C25,'2. Annual Costs of Staff Posts'!$G$13:$G$311,IF($C$11="ALL THEMES","*",$C$11)),"")</f>
        <v>0</v>
      </c>
      <c r="I25" s="73">
        <f t="shared" ca="1" si="0"/>
        <v>0</v>
      </c>
      <c r="J25" s="64"/>
      <c r="R25" s="107"/>
      <c r="S25" s="107"/>
      <c r="T25" s="107"/>
      <c r="V25"/>
      <c r="W25"/>
      <c r="X25"/>
      <c r="Y25"/>
      <c r="Z25"/>
    </row>
    <row r="26" spans="1:26" ht="30" customHeight="1" x14ac:dyDescent="0.25">
      <c r="A26" s="63"/>
      <c r="B26" s="644">
        <v>13</v>
      </c>
      <c r="C26" s="87" t="str">
        <f ca="1">IFERROR(OFFSET('1. Staff Posts and Salaries'!$J$1,MATCH(B26,IF($C$11="ALL THEMES",'1. Staff Posts and Salaries'!$X:$X,'1. Staff Posts and Salaries'!$X:$X),0)-1,0),"")</f>
        <v/>
      </c>
      <c r="D26" s="72">
        <f ca="1">IFERROR(SUMIFS('2. Annual Costs of Staff Posts'!$O$13:$O$311,'2. Annual Costs of Staff Posts'!$J$13:$J$311,'Summary of Staff by Role'!$C26,'2. Annual Costs of Staff Posts'!$G$13:$G$311,IF($C$11="ALL THEMES","*",$C$11)),"")</f>
        <v>0</v>
      </c>
      <c r="E26" s="72">
        <f ca="1">IFERROR(SUMIFS('2. Annual Costs of Staff Posts'!$T$13:$T$311,'2. Annual Costs of Staff Posts'!$J$13:$J$311,'Summary of Staff by Role'!$C26,'2. Annual Costs of Staff Posts'!$G$13:$G$311,IF($C$11="ALL THEMES","*",$C$11)),"")</f>
        <v>0</v>
      </c>
      <c r="F26" s="72">
        <f ca="1">IFERROR(SUMIFS('2. Annual Costs of Staff Posts'!$Y$13:$Y$311,'2. Annual Costs of Staff Posts'!$J$13:$J$311,'Summary of Staff by Role'!$C26,'2. Annual Costs of Staff Posts'!$G$13:$G$311,IF($C$11="ALL THEMES","*",$C$11)),"")</f>
        <v>0</v>
      </c>
      <c r="G26" s="72">
        <f ca="1">IFERROR(SUMIFS('2. Annual Costs of Staff Posts'!$AD$13:$AD$311,'2. Annual Costs of Staff Posts'!$J$13:$J$311,'Summary of Staff by Role'!$C26,'2. Annual Costs of Staff Posts'!$G$13:$G$311,IF($C$11="ALL THEMES","*",$C$11)),"")</f>
        <v>0</v>
      </c>
      <c r="H26" s="72">
        <f ca="1">IFERROR(SUMIFS('2. Annual Costs of Staff Posts'!$AI$13:$AI$311,'2. Annual Costs of Staff Posts'!$J$13:$J$311,'Summary of Staff by Role'!$C26,'2. Annual Costs of Staff Posts'!$G$13:$G$311,IF($C$11="ALL THEMES","*",$C$11)),"")</f>
        <v>0</v>
      </c>
      <c r="I26" s="73">
        <f t="shared" ca="1" si="0"/>
        <v>0</v>
      </c>
      <c r="J26" s="64"/>
      <c r="K26" s="63"/>
    </row>
    <row r="27" spans="1:26" ht="30" customHeight="1" x14ac:dyDescent="0.25">
      <c r="A27" s="63"/>
      <c r="B27" s="644">
        <v>14</v>
      </c>
      <c r="C27" s="87" t="str">
        <f ca="1">IFERROR(OFFSET('1. Staff Posts and Salaries'!$J$1,MATCH(B27,IF($C$11="ALL THEMES",'1. Staff Posts and Salaries'!$X:$X,'1. Staff Posts and Salaries'!$X:$X),0)-1,0),"")</f>
        <v/>
      </c>
      <c r="D27" s="72">
        <f ca="1">IFERROR(SUMIFS('2. Annual Costs of Staff Posts'!$O$13:$O$311,'2. Annual Costs of Staff Posts'!$J$13:$J$311,'Summary of Staff by Role'!$C27,'2. Annual Costs of Staff Posts'!$G$13:$G$311,IF($C$11="ALL THEMES","*",$C$11)),"")</f>
        <v>0</v>
      </c>
      <c r="E27" s="72">
        <f ca="1">IFERROR(SUMIFS('2. Annual Costs of Staff Posts'!$T$13:$T$311,'2. Annual Costs of Staff Posts'!$J$13:$J$311,'Summary of Staff by Role'!$C27,'2. Annual Costs of Staff Posts'!$G$13:$G$311,IF($C$11="ALL THEMES","*",$C$11)),"")</f>
        <v>0</v>
      </c>
      <c r="F27" s="72">
        <f ca="1">IFERROR(SUMIFS('2. Annual Costs of Staff Posts'!$Y$13:$Y$311,'2. Annual Costs of Staff Posts'!$J$13:$J$311,'Summary of Staff by Role'!$C27,'2. Annual Costs of Staff Posts'!$G$13:$G$311,IF($C$11="ALL THEMES","*",$C$11)),"")</f>
        <v>0</v>
      </c>
      <c r="G27" s="72">
        <f ca="1">IFERROR(SUMIFS('2. Annual Costs of Staff Posts'!$AD$13:$AD$311,'2. Annual Costs of Staff Posts'!$J$13:$J$311,'Summary of Staff by Role'!$C27,'2. Annual Costs of Staff Posts'!$G$13:$G$311,IF($C$11="ALL THEMES","*",$C$11)),"")</f>
        <v>0</v>
      </c>
      <c r="H27" s="72">
        <f ca="1">IFERROR(SUMIFS('2. Annual Costs of Staff Posts'!$AI$13:$AI$311,'2. Annual Costs of Staff Posts'!$J$13:$J$311,'Summary of Staff by Role'!$C27,'2. Annual Costs of Staff Posts'!$G$13:$G$311,IF($C$11="ALL THEMES","*",$C$11)),"")</f>
        <v>0</v>
      </c>
      <c r="I27" s="73">
        <f t="shared" ca="1" si="0"/>
        <v>0</v>
      </c>
      <c r="J27" s="64"/>
      <c r="K27" s="63"/>
    </row>
    <row r="28" spans="1:26" ht="30" customHeight="1" x14ac:dyDescent="0.25">
      <c r="A28" s="63"/>
      <c r="B28" s="644">
        <v>15</v>
      </c>
      <c r="C28" s="87" t="str">
        <f ca="1">IFERROR(OFFSET('1. Staff Posts and Salaries'!$J$1,MATCH(B28,IF($C$11="ALL THEMES",'1. Staff Posts and Salaries'!$X:$X,'1. Staff Posts and Salaries'!$X:$X),0)-1,0),"")</f>
        <v/>
      </c>
      <c r="D28" s="72">
        <f ca="1">IFERROR(SUMIFS('2. Annual Costs of Staff Posts'!$O$13:$O$311,'2. Annual Costs of Staff Posts'!$J$13:$J$311,'Summary of Staff by Role'!$C28,'2. Annual Costs of Staff Posts'!$G$13:$G$311,IF($C$11="ALL THEMES","*",$C$11)),"")</f>
        <v>0</v>
      </c>
      <c r="E28" s="72">
        <f ca="1">IFERROR(SUMIFS('2. Annual Costs of Staff Posts'!$T$13:$T$311,'2. Annual Costs of Staff Posts'!$J$13:$J$311,'Summary of Staff by Role'!$C28,'2. Annual Costs of Staff Posts'!$G$13:$G$311,IF($C$11="ALL THEMES","*",$C$11)),"")</f>
        <v>0</v>
      </c>
      <c r="F28" s="72">
        <f ca="1">IFERROR(SUMIFS('2. Annual Costs of Staff Posts'!$Y$13:$Y$311,'2. Annual Costs of Staff Posts'!$J$13:$J$311,'Summary of Staff by Role'!$C28,'2. Annual Costs of Staff Posts'!$G$13:$G$311,IF($C$11="ALL THEMES","*",$C$11)),"")</f>
        <v>0</v>
      </c>
      <c r="G28" s="72">
        <f ca="1">IFERROR(SUMIFS('2. Annual Costs of Staff Posts'!$AD$13:$AD$311,'2. Annual Costs of Staff Posts'!$J$13:$J$311,'Summary of Staff by Role'!$C28,'2. Annual Costs of Staff Posts'!$G$13:$G$311,IF($C$11="ALL THEMES","*",$C$11)),"")</f>
        <v>0</v>
      </c>
      <c r="H28" s="72">
        <f ca="1">IFERROR(SUMIFS('2. Annual Costs of Staff Posts'!$AI$13:$AI$311,'2. Annual Costs of Staff Posts'!$J$13:$J$311,'Summary of Staff by Role'!$C28,'2. Annual Costs of Staff Posts'!$G$13:$G$311,IF($C$11="ALL THEMES","*",$C$11)),"")</f>
        <v>0</v>
      </c>
      <c r="I28" s="73">
        <f t="shared" ca="1" si="0"/>
        <v>0</v>
      </c>
      <c r="J28" s="64"/>
      <c r="K28" s="63"/>
    </row>
    <row r="29" spans="1:26" ht="30" customHeight="1" x14ac:dyDescent="0.25">
      <c r="A29" s="63"/>
      <c r="B29" s="644">
        <v>16</v>
      </c>
      <c r="C29" s="87" t="str">
        <f ca="1">IFERROR(OFFSET('1. Staff Posts and Salaries'!$J$1,MATCH(B29,IF($C$11="ALL THEMES",'1. Staff Posts and Salaries'!$X:$X,'1. Staff Posts and Salaries'!$X:$X),0)-1,0),"")</f>
        <v/>
      </c>
      <c r="D29" s="72">
        <f ca="1">IFERROR(SUMIFS('2. Annual Costs of Staff Posts'!$O$13:$O$311,'2. Annual Costs of Staff Posts'!$J$13:$J$311,'Summary of Staff by Role'!$C29,'2. Annual Costs of Staff Posts'!$G$13:$G$311,IF($C$11="ALL THEMES","*",$C$11)),"")</f>
        <v>0</v>
      </c>
      <c r="E29" s="72">
        <f ca="1">IFERROR(SUMIFS('2. Annual Costs of Staff Posts'!$T$13:$T$311,'2. Annual Costs of Staff Posts'!$J$13:$J$311,'Summary of Staff by Role'!$C29,'2. Annual Costs of Staff Posts'!$G$13:$G$311,IF($C$11="ALL THEMES","*",$C$11)),"")</f>
        <v>0</v>
      </c>
      <c r="F29" s="72">
        <f ca="1">IFERROR(SUMIFS('2. Annual Costs of Staff Posts'!$Y$13:$Y$311,'2. Annual Costs of Staff Posts'!$J$13:$J$311,'Summary of Staff by Role'!$C29,'2. Annual Costs of Staff Posts'!$G$13:$G$311,IF($C$11="ALL THEMES","*",$C$11)),"")</f>
        <v>0</v>
      </c>
      <c r="G29" s="72">
        <f ca="1">IFERROR(SUMIFS('2. Annual Costs of Staff Posts'!$AD$13:$AD$311,'2. Annual Costs of Staff Posts'!$J$13:$J$311,'Summary of Staff by Role'!$C29,'2. Annual Costs of Staff Posts'!$G$13:$G$311,IF($C$11="ALL THEMES","*",$C$11)),"")</f>
        <v>0</v>
      </c>
      <c r="H29" s="72">
        <f ca="1">IFERROR(SUMIFS('2. Annual Costs of Staff Posts'!$AI$13:$AI$311,'2. Annual Costs of Staff Posts'!$J$13:$J$311,'Summary of Staff by Role'!$C29,'2. Annual Costs of Staff Posts'!$G$13:$G$311,IF($C$11="ALL THEMES","*",$C$11)),"")</f>
        <v>0</v>
      </c>
      <c r="I29" s="73">
        <f t="shared" ca="1" si="0"/>
        <v>0</v>
      </c>
      <c r="J29" s="64"/>
      <c r="K29" s="63"/>
    </row>
    <row r="30" spans="1:26" s="107" customFormat="1" ht="30" customHeight="1" x14ac:dyDescent="0.25">
      <c r="B30" s="644">
        <v>17</v>
      </c>
      <c r="C30" s="87" t="str">
        <f ca="1">IFERROR(OFFSET('1. Staff Posts and Salaries'!$J$1,MATCH(B30,IF($C$11="ALL THEMES",'1. Staff Posts and Salaries'!$X:$X,'1. Staff Posts and Salaries'!$X:$X),0)-1,0),"")</f>
        <v/>
      </c>
      <c r="D30" s="72">
        <f ca="1">IFERROR(SUMIFS('2. Annual Costs of Staff Posts'!$O$13:$O$311,'2. Annual Costs of Staff Posts'!$J$13:$J$311,'Summary of Staff by Role'!$C30,'2. Annual Costs of Staff Posts'!$G$13:$G$311,IF($C$11="ALL THEMES","*",$C$11)),"")</f>
        <v>0</v>
      </c>
      <c r="E30" s="72">
        <f ca="1">IFERROR(SUMIFS('2. Annual Costs of Staff Posts'!$T$13:$T$311,'2. Annual Costs of Staff Posts'!$J$13:$J$311,'Summary of Staff by Role'!$C30,'2. Annual Costs of Staff Posts'!$G$13:$G$311,IF($C$11="ALL THEMES","*",$C$11)),"")</f>
        <v>0</v>
      </c>
      <c r="F30" s="72">
        <f ca="1">IFERROR(SUMIFS('2. Annual Costs of Staff Posts'!$Y$13:$Y$311,'2. Annual Costs of Staff Posts'!$J$13:$J$311,'Summary of Staff by Role'!$C30,'2. Annual Costs of Staff Posts'!$G$13:$G$311,IF($C$11="ALL THEMES","*",$C$11)),"")</f>
        <v>0</v>
      </c>
      <c r="G30" s="72">
        <f ca="1">IFERROR(SUMIFS('2. Annual Costs of Staff Posts'!$AD$13:$AD$311,'2. Annual Costs of Staff Posts'!$J$13:$J$311,'Summary of Staff by Role'!$C30,'2. Annual Costs of Staff Posts'!$G$13:$G$311,IF($C$11="ALL THEMES","*",$C$11)),"")</f>
        <v>0</v>
      </c>
      <c r="H30" s="72">
        <f ca="1">IFERROR(SUMIFS('2. Annual Costs of Staff Posts'!$AI$13:$AI$311,'2. Annual Costs of Staff Posts'!$J$13:$J$311,'Summary of Staff by Role'!$C30,'2. Annual Costs of Staff Posts'!$G$13:$G$311,IF($C$11="ALL THEMES","*",$C$11)),"")</f>
        <v>0</v>
      </c>
      <c r="I30" s="73">
        <f t="shared" ca="1" si="0"/>
        <v>0</v>
      </c>
      <c r="J30" s="64"/>
    </row>
    <row r="31" spans="1:26" s="107" customFormat="1" ht="30" customHeight="1" x14ac:dyDescent="0.25">
      <c r="B31" s="644">
        <v>18</v>
      </c>
      <c r="C31" s="87" t="str">
        <f ca="1">IFERROR(OFFSET('1. Staff Posts and Salaries'!$J$1,MATCH(B31,IF($C$11="ALL THEMES",'1. Staff Posts and Salaries'!$X:$X,'1. Staff Posts and Salaries'!$X:$X),0)-1,0),"")</f>
        <v/>
      </c>
      <c r="D31" s="72">
        <f ca="1">IFERROR(SUMIFS('2. Annual Costs of Staff Posts'!$O$13:$O$311,'2. Annual Costs of Staff Posts'!$J$13:$J$311,'Summary of Staff by Role'!$C31,'2. Annual Costs of Staff Posts'!$G$13:$G$311,IF($C$11="ALL THEMES","*",$C$11)),"")</f>
        <v>0</v>
      </c>
      <c r="E31" s="72">
        <f ca="1">IFERROR(SUMIFS('2. Annual Costs of Staff Posts'!$T$13:$T$311,'2. Annual Costs of Staff Posts'!$J$13:$J$311,'Summary of Staff by Role'!$C31,'2. Annual Costs of Staff Posts'!$G$13:$G$311,IF($C$11="ALL THEMES","*",$C$11)),"")</f>
        <v>0</v>
      </c>
      <c r="F31" s="72">
        <f ca="1">IFERROR(SUMIFS('2. Annual Costs of Staff Posts'!$Y$13:$Y$311,'2. Annual Costs of Staff Posts'!$J$13:$J$311,'Summary of Staff by Role'!$C31,'2. Annual Costs of Staff Posts'!$G$13:$G$311,IF($C$11="ALL THEMES","*",$C$11)),"")</f>
        <v>0</v>
      </c>
      <c r="G31" s="72">
        <f ca="1">IFERROR(SUMIFS('2. Annual Costs of Staff Posts'!$AD$13:$AD$311,'2. Annual Costs of Staff Posts'!$J$13:$J$311,'Summary of Staff by Role'!$C31,'2. Annual Costs of Staff Posts'!$G$13:$G$311,IF($C$11="ALL THEMES","*",$C$11)),"")</f>
        <v>0</v>
      </c>
      <c r="H31" s="72">
        <f ca="1">IFERROR(SUMIFS('2. Annual Costs of Staff Posts'!$AI$13:$AI$311,'2. Annual Costs of Staff Posts'!$J$13:$J$311,'Summary of Staff by Role'!$C31,'2. Annual Costs of Staff Posts'!$G$13:$G$311,IF($C$11="ALL THEMES","*",$C$11)),"")</f>
        <v>0</v>
      </c>
      <c r="I31" s="73">
        <f t="shared" ca="1" si="0"/>
        <v>0</v>
      </c>
      <c r="J31" s="64"/>
    </row>
    <row r="32" spans="1:26" s="107" customFormat="1" ht="30" customHeight="1" x14ac:dyDescent="0.25">
      <c r="B32" s="644">
        <v>19</v>
      </c>
      <c r="C32" s="87" t="str">
        <f ca="1">IFERROR(OFFSET('1. Staff Posts and Salaries'!$J$1,MATCH(B32,IF($C$11="ALL THEMES",'1. Staff Posts and Salaries'!$X:$X,'1. Staff Posts and Salaries'!$X:$X),0)-1,0),"")</f>
        <v/>
      </c>
      <c r="D32" s="72">
        <f ca="1">IFERROR(SUMIFS('2. Annual Costs of Staff Posts'!$O$13:$O$311,'2. Annual Costs of Staff Posts'!$J$13:$J$311,'Summary of Staff by Role'!$C32,'2. Annual Costs of Staff Posts'!$G$13:$G$311,IF($C$11="ALL THEMES","*",$C$11)),"")</f>
        <v>0</v>
      </c>
      <c r="E32" s="72">
        <f ca="1">IFERROR(SUMIFS('2. Annual Costs of Staff Posts'!$T$13:$T$311,'2. Annual Costs of Staff Posts'!$J$13:$J$311,'Summary of Staff by Role'!$C32,'2. Annual Costs of Staff Posts'!$G$13:$G$311,IF($C$11="ALL THEMES","*",$C$11)),"")</f>
        <v>0</v>
      </c>
      <c r="F32" s="72">
        <f ca="1">IFERROR(SUMIFS('2. Annual Costs of Staff Posts'!$Y$13:$Y$311,'2. Annual Costs of Staff Posts'!$J$13:$J$311,'Summary of Staff by Role'!$C32,'2. Annual Costs of Staff Posts'!$G$13:$G$311,IF($C$11="ALL THEMES","*",$C$11)),"")</f>
        <v>0</v>
      </c>
      <c r="G32" s="72">
        <f ca="1">IFERROR(SUMIFS('2. Annual Costs of Staff Posts'!$AD$13:$AD$311,'2. Annual Costs of Staff Posts'!$J$13:$J$311,'Summary of Staff by Role'!$C32,'2. Annual Costs of Staff Posts'!$G$13:$G$311,IF($C$11="ALL THEMES","*",$C$11)),"")</f>
        <v>0</v>
      </c>
      <c r="H32" s="72">
        <f ca="1">IFERROR(SUMIFS('2. Annual Costs of Staff Posts'!$AI$13:$AI$311,'2. Annual Costs of Staff Posts'!$J$13:$J$311,'Summary of Staff by Role'!$C32,'2. Annual Costs of Staff Posts'!$G$13:$G$311,IF($C$11="ALL THEMES","*",$C$11)),"")</f>
        <v>0</v>
      </c>
      <c r="I32" s="73">
        <f t="shared" ca="1" si="0"/>
        <v>0</v>
      </c>
      <c r="J32" s="64"/>
    </row>
    <row r="33" spans="2:10" s="107" customFormat="1" ht="30" customHeight="1" x14ac:dyDescent="0.25">
      <c r="B33" s="644">
        <v>20</v>
      </c>
      <c r="C33" s="87" t="str">
        <f ca="1">IFERROR(OFFSET('1. Staff Posts and Salaries'!$J$1,MATCH(B33,IF($C$11="ALL THEMES",'1. Staff Posts and Salaries'!$X:$X,'1. Staff Posts and Salaries'!$X:$X),0)-1,0),"")</f>
        <v/>
      </c>
      <c r="D33" s="72">
        <f ca="1">IFERROR(SUMIFS('2. Annual Costs of Staff Posts'!$O$13:$O$311,'2. Annual Costs of Staff Posts'!$J$13:$J$311,'Summary of Staff by Role'!$C33,'2. Annual Costs of Staff Posts'!$G$13:$G$311,IF($C$11="ALL THEMES","*",$C$11)),"")</f>
        <v>0</v>
      </c>
      <c r="E33" s="72">
        <f ca="1">IFERROR(SUMIFS('2. Annual Costs of Staff Posts'!$T$13:$T$311,'2. Annual Costs of Staff Posts'!$J$13:$J$311,'Summary of Staff by Role'!$C33,'2. Annual Costs of Staff Posts'!$G$13:$G$311,IF($C$11="ALL THEMES","*",$C$11)),"")</f>
        <v>0</v>
      </c>
      <c r="F33" s="72">
        <f ca="1">IFERROR(SUMIFS('2. Annual Costs of Staff Posts'!$Y$13:$Y$311,'2. Annual Costs of Staff Posts'!$J$13:$J$311,'Summary of Staff by Role'!$C33,'2. Annual Costs of Staff Posts'!$G$13:$G$311,IF($C$11="ALL THEMES","*",$C$11)),"")</f>
        <v>0</v>
      </c>
      <c r="G33" s="72">
        <f ca="1">IFERROR(SUMIFS('2. Annual Costs of Staff Posts'!$AD$13:$AD$311,'2. Annual Costs of Staff Posts'!$J$13:$J$311,'Summary of Staff by Role'!$C33,'2. Annual Costs of Staff Posts'!$G$13:$G$311,IF($C$11="ALL THEMES","*",$C$11)),"")</f>
        <v>0</v>
      </c>
      <c r="H33" s="72">
        <f ca="1">IFERROR(SUMIFS('2. Annual Costs of Staff Posts'!$AI$13:$AI$311,'2. Annual Costs of Staff Posts'!$J$13:$J$311,'Summary of Staff by Role'!$C33,'2. Annual Costs of Staff Posts'!$G$13:$G$311,IF($C$11="ALL THEMES","*",$C$11)),"")</f>
        <v>0</v>
      </c>
      <c r="I33" s="73">
        <f t="shared" ca="1" si="0"/>
        <v>0</v>
      </c>
      <c r="J33" s="64"/>
    </row>
    <row r="34" spans="2:10" s="107" customFormat="1" ht="30" customHeight="1" x14ac:dyDescent="0.25">
      <c r="B34" s="644">
        <v>21</v>
      </c>
      <c r="C34" s="87" t="str">
        <f ca="1">IFERROR(OFFSET('1. Staff Posts and Salaries'!$J$1,MATCH(B34,IF($C$11="ALL THEMES",'1. Staff Posts and Salaries'!$X:$X,'1. Staff Posts and Salaries'!$X:$X),0)-1,0),"")</f>
        <v/>
      </c>
      <c r="D34" s="72">
        <f ca="1">IFERROR(SUMIFS('2. Annual Costs of Staff Posts'!$O$13:$O$311,'2. Annual Costs of Staff Posts'!$J$13:$J$311,'Summary of Staff by Role'!$C34,'2. Annual Costs of Staff Posts'!$G$13:$G$311,IF($C$11="ALL THEMES","*",$C$11)),"")</f>
        <v>0</v>
      </c>
      <c r="E34" s="72">
        <f ca="1">IFERROR(SUMIFS('2. Annual Costs of Staff Posts'!$T$13:$T$311,'2. Annual Costs of Staff Posts'!$J$13:$J$311,'Summary of Staff by Role'!$C34,'2. Annual Costs of Staff Posts'!$G$13:$G$311,IF($C$11="ALL THEMES","*",$C$11)),"")</f>
        <v>0</v>
      </c>
      <c r="F34" s="72">
        <f ca="1">IFERROR(SUMIFS('2. Annual Costs of Staff Posts'!$Y$13:$Y$311,'2. Annual Costs of Staff Posts'!$J$13:$J$311,'Summary of Staff by Role'!$C34,'2. Annual Costs of Staff Posts'!$G$13:$G$311,IF($C$11="ALL THEMES","*",$C$11)),"")</f>
        <v>0</v>
      </c>
      <c r="G34" s="72">
        <f ca="1">IFERROR(SUMIFS('2. Annual Costs of Staff Posts'!$AD$13:$AD$311,'2. Annual Costs of Staff Posts'!$J$13:$J$311,'Summary of Staff by Role'!$C34,'2. Annual Costs of Staff Posts'!$G$13:$G$311,IF($C$11="ALL THEMES","*",$C$11)),"")</f>
        <v>0</v>
      </c>
      <c r="H34" s="72">
        <f ca="1">IFERROR(SUMIFS('2. Annual Costs of Staff Posts'!$AI$13:$AI$311,'2. Annual Costs of Staff Posts'!$J$13:$J$311,'Summary of Staff by Role'!$C34,'2. Annual Costs of Staff Posts'!$G$13:$G$311,IF($C$11="ALL THEMES","*",$C$11)),"")</f>
        <v>0</v>
      </c>
      <c r="I34" s="73">
        <f t="shared" ca="1" si="0"/>
        <v>0</v>
      </c>
      <c r="J34" s="64"/>
    </row>
    <row r="35" spans="2:10" s="107" customFormat="1" ht="30" customHeight="1" x14ac:dyDescent="0.25">
      <c r="B35" s="644">
        <v>22</v>
      </c>
      <c r="C35" s="87" t="str">
        <f ca="1">IFERROR(OFFSET('1. Staff Posts and Salaries'!$J$1,MATCH(B35,IF($C$11="ALL THEMES",'1. Staff Posts and Salaries'!$X:$X,'1. Staff Posts and Salaries'!$X:$X),0)-1,0),"")</f>
        <v/>
      </c>
      <c r="D35" s="72">
        <f ca="1">IFERROR(SUMIFS('2. Annual Costs of Staff Posts'!$O$13:$O$311,'2. Annual Costs of Staff Posts'!$J$13:$J$311,'Summary of Staff by Role'!$C35,'2. Annual Costs of Staff Posts'!$G$13:$G$311,IF($C$11="ALL THEMES","*",$C$11)),"")</f>
        <v>0</v>
      </c>
      <c r="E35" s="72">
        <f ca="1">IFERROR(SUMIFS('2. Annual Costs of Staff Posts'!$T$13:$T$311,'2. Annual Costs of Staff Posts'!$J$13:$J$311,'Summary of Staff by Role'!$C35,'2. Annual Costs of Staff Posts'!$G$13:$G$311,IF($C$11="ALL THEMES","*",$C$11)),"")</f>
        <v>0</v>
      </c>
      <c r="F35" s="72">
        <f ca="1">IFERROR(SUMIFS('2. Annual Costs of Staff Posts'!$Y$13:$Y$311,'2. Annual Costs of Staff Posts'!$J$13:$J$311,'Summary of Staff by Role'!$C35,'2. Annual Costs of Staff Posts'!$G$13:$G$311,IF($C$11="ALL THEMES","*",$C$11)),"")</f>
        <v>0</v>
      </c>
      <c r="G35" s="72">
        <f ca="1">IFERROR(SUMIFS('2. Annual Costs of Staff Posts'!$AD$13:$AD$311,'2. Annual Costs of Staff Posts'!$J$13:$J$311,'Summary of Staff by Role'!$C35,'2. Annual Costs of Staff Posts'!$G$13:$G$311,IF($C$11="ALL THEMES","*",$C$11)),"")</f>
        <v>0</v>
      </c>
      <c r="H35" s="72">
        <f ca="1">IFERROR(SUMIFS('2. Annual Costs of Staff Posts'!$AI$13:$AI$311,'2. Annual Costs of Staff Posts'!$J$13:$J$311,'Summary of Staff by Role'!$C35,'2. Annual Costs of Staff Posts'!$G$13:$G$311,IF($C$11="ALL THEMES","*",$C$11)),"")</f>
        <v>0</v>
      </c>
      <c r="I35" s="73">
        <f t="shared" ca="1" si="0"/>
        <v>0</v>
      </c>
      <c r="J35" s="64"/>
    </row>
    <row r="36" spans="2:10" s="107" customFormat="1" ht="30" customHeight="1" x14ac:dyDescent="0.25">
      <c r="B36" s="644">
        <v>23</v>
      </c>
      <c r="C36" s="87" t="str">
        <f ca="1">IFERROR(OFFSET('1. Staff Posts and Salaries'!$J$1,MATCH(B36,IF($C$11="ALL THEMES",'1. Staff Posts and Salaries'!$X:$X,'1. Staff Posts and Salaries'!$X:$X),0)-1,0),"")</f>
        <v/>
      </c>
      <c r="D36" s="72">
        <f ca="1">IFERROR(SUMIFS('2. Annual Costs of Staff Posts'!$O$13:$O$311,'2. Annual Costs of Staff Posts'!$J$13:$J$311,'Summary of Staff by Role'!$C36,'2. Annual Costs of Staff Posts'!$G$13:$G$311,IF($C$11="ALL THEMES","*",$C$11)),"")</f>
        <v>0</v>
      </c>
      <c r="E36" s="72">
        <f ca="1">IFERROR(SUMIFS('2. Annual Costs of Staff Posts'!$T$13:$T$311,'2. Annual Costs of Staff Posts'!$J$13:$J$311,'Summary of Staff by Role'!$C36,'2. Annual Costs of Staff Posts'!$G$13:$G$311,IF($C$11="ALL THEMES","*",$C$11)),"")</f>
        <v>0</v>
      </c>
      <c r="F36" s="72">
        <f ca="1">IFERROR(SUMIFS('2. Annual Costs of Staff Posts'!$Y$13:$Y$311,'2. Annual Costs of Staff Posts'!$J$13:$J$311,'Summary of Staff by Role'!$C36,'2. Annual Costs of Staff Posts'!$G$13:$G$311,IF($C$11="ALL THEMES","*",$C$11)),"")</f>
        <v>0</v>
      </c>
      <c r="G36" s="72">
        <f ca="1">IFERROR(SUMIFS('2. Annual Costs of Staff Posts'!$AD$13:$AD$311,'2. Annual Costs of Staff Posts'!$J$13:$J$311,'Summary of Staff by Role'!$C36,'2. Annual Costs of Staff Posts'!$G$13:$G$311,IF($C$11="ALL THEMES","*",$C$11)),"")</f>
        <v>0</v>
      </c>
      <c r="H36" s="72">
        <f ca="1">IFERROR(SUMIFS('2. Annual Costs of Staff Posts'!$AI$13:$AI$311,'2. Annual Costs of Staff Posts'!$J$13:$J$311,'Summary of Staff by Role'!$C36,'2. Annual Costs of Staff Posts'!$G$13:$G$311,IF($C$11="ALL THEMES","*",$C$11)),"")</f>
        <v>0</v>
      </c>
      <c r="I36" s="73">
        <f t="shared" ca="1" si="0"/>
        <v>0</v>
      </c>
      <c r="J36" s="64"/>
    </row>
    <row r="37" spans="2:10" s="107" customFormat="1" ht="30" customHeight="1" x14ac:dyDescent="0.25">
      <c r="B37" s="644">
        <v>24</v>
      </c>
      <c r="C37" s="87" t="str">
        <f ca="1">IFERROR(OFFSET('1. Staff Posts and Salaries'!$J$1,MATCH(B37,IF($C$11="ALL THEMES",'1. Staff Posts and Salaries'!$X:$X,'1. Staff Posts and Salaries'!$X:$X),0)-1,0),"")</f>
        <v/>
      </c>
      <c r="D37" s="72">
        <f ca="1">IFERROR(SUMIFS('2. Annual Costs of Staff Posts'!$O$13:$O$311,'2. Annual Costs of Staff Posts'!$J$13:$J$311,'Summary of Staff by Role'!$C37,'2. Annual Costs of Staff Posts'!$G$13:$G$311,IF($C$11="ALL THEMES","*",$C$11)),"")</f>
        <v>0</v>
      </c>
      <c r="E37" s="72">
        <f ca="1">IFERROR(SUMIFS('2. Annual Costs of Staff Posts'!$T$13:$T$311,'2. Annual Costs of Staff Posts'!$J$13:$J$311,'Summary of Staff by Role'!$C37,'2. Annual Costs of Staff Posts'!$G$13:$G$311,IF($C$11="ALL THEMES","*",$C$11)),"")</f>
        <v>0</v>
      </c>
      <c r="F37" s="72">
        <f ca="1">IFERROR(SUMIFS('2. Annual Costs of Staff Posts'!$Y$13:$Y$311,'2. Annual Costs of Staff Posts'!$J$13:$J$311,'Summary of Staff by Role'!$C37,'2. Annual Costs of Staff Posts'!$G$13:$G$311,IF($C$11="ALL THEMES","*",$C$11)),"")</f>
        <v>0</v>
      </c>
      <c r="G37" s="72">
        <f ca="1">IFERROR(SUMIFS('2. Annual Costs of Staff Posts'!$AD$13:$AD$311,'2. Annual Costs of Staff Posts'!$J$13:$J$311,'Summary of Staff by Role'!$C37,'2. Annual Costs of Staff Posts'!$G$13:$G$311,IF($C$11="ALL THEMES","*",$C$11)),"")</f>
        <v>0</v>
      </c>
      <c r="H37" s="72">
        <f ca="1">IFERROR(SUMIFS('2. Annual Costs of Staff Posts'!$AI$13:$AI$311,'2. Annual Costs of Staff Posts'!$J$13:$J$311,'Summary of Staff by Role'!$C37,'2. Annual Costs of Staff Posts'!$G$13:$G$311,IF($C$11="ALL THEMES","*",$C$11)),"")</f>
        <v>0</v>
      </c>
      <c r="I37" s="73">
        <f t="shared" ca="1" si="0"/>
        <v>0</v>
      </c>
      <c r="J37" s="64"/>
    </row>
    <row r="38" spans="2:10" s="107" customFormat="1" ht="30" customHeight="1" x14ac:dyDescent="0.25">
      <c r="B38" s="644">
        <v>25</v>
      </c>
      <c r="C38" s="87" t="str">
        <f ca="1">IFERROR(OFFSET('1. Staff Posts and Salaries'!$J$1,MATCH(B38,IF($C$11="ALL THEMES",'1. Staff Posts and Salaries'!$X:$X,'1. Staff Posts and Salaries'!$X:$X),0)-1,0),"")</f>
        <v/>
      </c>
      <c r="D38" s="72">
        <f ca="1">IFERROR(SUMIFS('2. Annual Costs of Staff Posts'!$O$13:$O$311,'2. Annual Costs of Staff Posts'!$J$13:$J$311,'Summary of Staff by Role'!$C38,'2. Annual Costs of Staff Posts'!$G$13:$G$311,IF($C$11="ALL THEMES","*",$C$11)),"")</f>
        <v>0</v>
      </c>
      <c r="E38" s="72">
        <f ca="1">IFERROR(SUMIFS('2. Annual Costs of Staff Posts'!$T$13:$T$311,'2. Annual Costs of Staff Posts'!$J$13:$J$311,'Summary of Staff by Role'!$C38,'2. Annual Costs of Staff Posts'!$G$13:$G$311,IF($C$11="ALL THEMES","*",$C$11)),"")</f>
        <v>0</v>
      </c>
      <c r="F38" s="72">
        <f ca="1">IFERROR(SUMIFS('2. Annual Costs of Staff Posts'!$Y$13:$Y$311,'2. Annual Costs of Staff Posts'!$J$13:$J$311,'Summary of Staff by Role'!$C38,'2. Annual Costs of Staff Posts'!$G$13:$G$311,IF($C$11="ALL THEMES","*",$C$11)),"")</f>
        <v>0</v>
      </c>
      <c r="G38" s="72">
        <f ca="1">IFERROR(SUMIFS('2. Annual Costs of Staff Posts'!$AD$13:$AD$311,'2. Annual Costs of Staff Posts'!$J$13:$J$311,'Summary of Staff by Role'!$C38,'2. Annual Costs of Staff Posts'!$G$13:$G$311,IF($C$11="ALL THEMES","*",$C$11)),"")</f>
        <v>0</v>
      </c>
      <c r="H38" s="72">
        <f ca="1">IFERROR(SUMIFS('2. Annual Costs of Staff Posts'!$AI$13:$AI$311,'2. Annual Costs of Staff Posts'!$J$13:$J$311,'Summary of Staff by Role'!$C38,'2. Annual Costs of Staff Posts'!$G$13:$G$311,IF($C$11="ALL THEMES","*",$C$11)),"")</f>
        <v>0</v>
      </c>
      <c r="I38" s="73">
        <f t="shared" ca="1" si="0"/>
        <v>0</v>
      </c>
      <c r="J38" s="64"/>
    </row>
    <row r="39" spans="2:10" s="107" customFormat="1" ht="30" customHeight="1" x14ac:dyDescent="0.25">
      <c r="B39" s="644">
        <v>26</v>
      </c>
      <c r="C39" s="87" t="str">
        <f ca="1">IFERROR(OFFSET('1. Staff Posts and Salaries'!$J$1,MATCH(B39,IF($C$11="ALL THEMES",'1. Staff Posts and Salaries'!$X:$X,'1. Staff Posts and Salaries'!$X:$X),0)-1,0),"")</f>
        <v/>
      </c>
      <c r="D39" s="72">
        <f ca="1">IFERROR(SUMIFS('2. Annual Costs of Staff Posts'!$O$13:$O$311,'2. Annual Costs of Staff Posts'!$J$13:$J$311,'Summary of Staff by Role'!$C39,'2. Annual Costs of Staff Posts'!$G$13:$G$311,IF($C$11="ALL THEMES","*",$C$11)),"")</f>
        <v>0</v>
      </c>
      <c r="E39" s="72">
        <f ca="1">IFERROR(SUMIFS('2. Annual Costs of Staff Posts'!$T$13:$T$311,'2. Annual Costs of Staff Posts'!$J$13:$J$311,'Summary of Staff by Role'!$C39,'2. Annual Costs of Staff Posts'!$G$13:$G$311,IF($C$11="ALL THEMES","*",$C$11)),"")</f>
        <v>0</v>
      </c>
      <c r="F39" s="72">
        <f ca="1">IFERROR(SUMIFS('2. Annual Costs of Staff Posts'!$Y$13:$Y$311,'2. Annual Costs of Staff Posts'!$J$13:$J$311,'Summary of Staff by Role'!$C39,'2. Annual Costs of Staff Posts'!$G$13:$G$311,IF($C$11="ALL THEMES","*",$C$11)),"")</f>
        <v>0</v>
      </c>
      <c r="G39" s="72">
        <f ca="1">IFERROR(SUMIFS('2. Annual Costs of Staff Posts'!$AD$13:$AD$311,'2. Annual Costs of Staff Posts'!$J$13:$J$311,'Summary of Staff by Role'!$C39,'2. Annual Costs of Staff Posts'!$G$13:$G$311,IF($C$11="ALL THEMES","*",$C$11)),"")</f>
        <v>0</v>
      </c>
      <c r="H39" s="72">
        <f ca="1">IFERROR(SUMIFS('2. Annual Costs of Staff Posts'!$AI$13:$AI$311,'2. Annual Costs of Staff Posts'!$J$13:$J$311,'Summary of Staff by Role'!$C39,'2. Annual Costs of Staff Posts'!$G$13:$G$311,IF($C$11="ALL THEMES","*",$C$11)),"")</f>
        <v>0</v>
      </c>
      <c r="I39" s="73">
        <f t="shared" ca="1" si="0"/>
        <v>0</v>
      </c>
      <c r="J39" s="64"/>
    </row>
    <row r="40" spans="2:10" s="107" customFormat="1" ht="30" customHeight="1" x14ac:dyDescent="0.25">
      <c r="B40" s="644">
        <v>27</v>
      </c>
      <c r="C40" s="87" t="str">
        <f ca="1">IFERROR(OFFSET('1. Staff Posts and Salaries'!$J$1,MATCH(B40,IF($C$11="ALL THEMES",'1. Staff Posts and Salaries'!$X:$X,'1. Staff Posts and Salaries'!$X:$X),0)-1,0),"")</f>
        <v/>
      </c>
      <c r="D40" s="72">
        <f ca="1">IFERROR(SUMIFS('2. Annual Costs of Staff Posts'!$O$13:$O$311,'2. Annual Costs of Staff Posts'!$J$13:$J$311,'Summary of Staff by Role'!$C40,'2. Annual Costs of Staff Posts'!$G$13:$G$311,IF($C$11="ALL THEMES","*",$C$11)),"")</f>
        <v>0</v>
      </c>
      <c r="E40" s="72">
        <f ca="1">IFERROR(SUMIFS('2. Annual Costs of Staff Posts'!$T$13:$T$311,'2. Annual Costs of Staff Posts'!$J$13:$J$311,'Summary of Staff by Role'!$C40,'2. Annual Costs of Staff Posts'!$G$13:$G$311,IF($C$11="ALL THEMES","*",$C$11)),"")</f>
        <v>0</v>
      </c>
      <c r="F40" s="72">
        <f ca="1">IFERROR(SUMIFS('2. Annual Costs of Staff Posts'!$Y$13:$Y$311,'2. Annual Costs of Staff Posts'!$J$13:$J$311,'Summary of Staff by Role'!$C40,'2. Annual Costs of Staff Posts'!$G$13:$G$311,IF($C$11="ALL THEMES","*",$C$11)),"")</f>
        <v>0</v>
      </c>
      <c r="G40" s="72">
        <f ca="1">IFERROR(SUMIFS('2. Annual Costs of Staff Posts'!$AD$13:$AD$311,'2. Annual Costs of Staff Posts'!$J$13:$J$311,'Summary of Staff by Role'!$C40,'2. Annual Costs of Staff Posts'!$G$13:$G$311,IF($C$11="ALL THEMES","*",$C$11)),"")</f>
        <v>0</v>
      </c>
      <c r="H40" s="72">
        <f ca="1">IFERROR(SUMIFS('2. Annual Costs of Staff Posts'!$AI$13:$AI$311,'2. Annual Costs of Staff Posts'!$J$13:$J$311,'Summary of Staff by Role'!$C40,'2. Annual Costs of Staff Posts'!$G$13:$G$311,IF($C$11="ALL THEMES","*",$C$11)),"")</f>
        <v>0</v>
      </c>
      <c r="I40" s="73">
        <f t="shared" ca="1" si="0"/>
        <v>0</v>
      </c>
      <c r="J40" s="64"/>
    </row>
    <row r="41" spans="2:10" s="107" customFormat="1" ht="30" customHeight="1" x14ac:dyDescent="0.25">
      <c r="B41" s="644">
        <v>28</v>
      </c>
      <c r="C41" s="87" t="str">
        <f ca="1">IFERROR(OFFSET('1. Staff Posts and Salaries'!$J$1,MATCH(B41,IF($C$11="ALL THEMES",'1. Staff Posts and Salaries'!$X:$X,'1. Staff Posts and Salaries'!$X:$X),0)-1,0),"")</f>
        <v/>
      </c>
      <c r="D41" s="72">
        <f ca="1">IFERROR(SUMIFS('2. Annual Costs of Staff Posts'!$O$13:$O$311,'2. Annual Costs of Staff Posts'!$J$13:$J$311,'Summary of Staff by Role'!$C41,'2. Annual Costs of Staff Posts'!$G$13:$G$311,IF($C$11="ALL THEMES","*",$C$11)),"")</f>
        <v>0</v>
      </c>
      <c r="E41" s="72">
        <f ca="1">IFERROR(SUMIFS('2. Annual Costs of Staff Posts'!$T$13:$T$311,'2. Annual Costs of Staff Posts'!$J$13:$J$311,'Summary of Staff by Role'!$C41,'2. Annual Costs of Staff Posts'!$G$13:$G$311,IF($C$11="ALL THEMES","*",$C$11)),"")</f>
        <v>0</v>
      </c>
      <c r="F41" s="72">
        <f ca="1">IFERROR(SUMIFS('2. Annual Costs of Staff Posts'!$Y$13:$Y$311,'2. Annual Costs of Staff Posts'!$J$13:$J$311,'Summary of Staff by Role'!$C41,'2. Annual Costs of Staff Posts'!$G$13:$G$311,IF($C$11="ALL THEMES","*",$C$11)),"")</f>
        <v>0</v>
      </c>
      <c r="G41" s="72">
        <f ca="1">IFERROR(SUMIFS('2. Annual Costs of Staff Posts'!$AD$13:$AD$311,'2. Annual Costs of Staff Posts'!$J$13:$J$311,'Summary of Staff by Role'!$C41,'2. Annual Costs of Staff Posts'!$G$13:$G$311,IF($C$11="ALL THEMES","*",$C$11)),"")</f>
        <v>0</v>
      </c>
      <c r="H41" s="72">
        <f ca="1">IFERROR(SUMIFS('2. Annual Costs of Staff Posts'!$AI$13:$AI$311,'2. Annual Costs of Staff Posts'!$J$13:$J$311,'Summary of Staff by Role'!$C41,'2. Annual Costs of Staff Posts'!$G$13:$G$311,IF($C$11="ALL THEMES","*",$C$11)),"")</f>
        <v>0</v>
      </c>
      <c r="I41" s="73">
        <f t="shared" ca="1" si="0"/>
        <v>0</v>
      </c>
      <c r="J41" s="64"/>
    </row>
    <row r="42" spans="2:10" s="107" customFormat="1" ht="30" customHeight="1" x14ac:dyDescent="0.25">
      <c r="B42" s="644">
        <v>29</v>
      </c>
      <c r="C42" s="87" t="str">
        <f ca="1">IFERROR(OFFSET('1. Staff Posts and Salaries'!$J$1,MATCH(B42,IF($C$11="ALL THEMES",'1. Staff Posts and Salaries'!$X:$X,'1. Staff Posts and Salaries'!$X:$X),0)-1,0),"")</f>
        <v/>
      </c>
      <c r="D42" s="72">
        <f ca="1">IFERROR(SUMIFS('2. Annual Costs of Staff Posts'!$O$13:$O$311,'2. Annual Costs of Staff Posts'!$J$13:$J$311,'Summary of Staff by Role'!$C42,'2. Annual Costs of Staff Posts'!$G$13:$G$311,IF($C$11="ALL THEMES","*",$C$11)),"")</f>
        <v>0</v>
      </c>
      <c r="E42" s="72">
        <f ca="1">IFERROR(SUMIFS('2. Annual Costs of Staff Posts'!$T$13:$T$311,'2. Annual Costs of Staff Posts'!$J$13:$J$311,'Summary of Staff by Role'!$C42,'2. Annual Costs of Staff Posts'!$G$13:$G$311,IF($C$11="ALL THEMES","*",$C$11)),"")</f>
        <v>0</v>
      </c>
      <c r="F42" s="72">
        <f ca="1">IFERROR(SUMIFS('2. Annual Costs of Staff Posts'!$Y$13:$Y$311,'2. Annual Costs of Staff Posts'!$J$13:$J$311,'Summary of Staff by Role'!$C42,'2. Annual Costs of Staff Posts'!$G$13:$G$311,IF($C$11="ALL THEMES","*",$C$11)),"")</f>
        <v>0</v>
      </c>
      <c r="G42" s="72">
        <f ca="1">IFERROR(SUMIFS('2. Annual Costs of Staff Posts'!$AD$13:$AD$311,'2. Annual Costs of Staff Posts'!$J$13:$J$311,'Summary of Staff by Role'!$C42,'2. Annual Costs of Staff Posts'!$G$13:$G$311,IF($C$11="ALL THEMES","*",$C$11)),"")</f>
        <v>0</v>
      </c>
      <c r="H42" s="72">
        <f ca="1">IFERROR(SUMIFS('2. Annual Costs of Staff Posts'!$AI$13:$AI$311,'2. Annual Costs of Staff Posts'!$J$13:$J$311,'Summary of Staff by Role'!$C42,'2. Annual Costs of Staff Posts'!$G$13:$G$311,IF($C$11="ALL THEMES","*",$C$11)),"")</f>
        <v>0</v>
      </c>
      <c r="I42" s="73">
        <f t="shared" ca="1" si="0"/>
        <v>0</v>
      </c>
      <c r="J42" s="64"/>
    </row>
    <row r="43" spans="2:10" s="107" customFormat="1" ht="30" customHeight="1" x14ac:dyDescent="0.25">
      <c r="B43" s="644">
        <v>30</v>
      </c>
      <c r="C43" s="87" t="str">
        <f ca="1">IFERROR(OFFSET('1. Staff Posts and Salaries'!$J$1,MATCH(B43,IF($C$11="ALL THEMES",'1. Staff Posts and Salaries'!$X:$X,'1. Staff Posts and Salaries'!$X:$X),0)-1,0),"")</f>
        <v/>
      </c>
      <c r="D43" s="72">
        <f ca="1">IFERROR(SUMIFS('2. Annual Costs of Staff Posts'!$O$13:$O$311,'2. Annual Costs of Staff Posts'!$J$13:$J$311,'Summary of Staff by Role'!$C43,'2. Annual Costs of Staff Posts'!$G$13:$G$311,IF($C$11="ALL THEMES","*",$C$11)),"")</f>
        <v>0</v>
      </c>
      <c r="E43" s="72">
        <f ca="1">IFERROR(SUMIFS('2. Annual Costs of Staff Posts'!$T$13:$T$311,'2. Annual Costs of Staff Posts'!$J$13:$J$311,'Summary of Staff by Role'!$C43,'2. Annual Costs of Staff Posts'!$G$13:$G$311,IF($C$11="ALL THEMES","*",$C$11)),"")</f>
        <v>0</v>
      </c>
      <c r="F43" s="72">
        <f ca="1">IFERROR(SUMIFS('2. Annual Costs of Staff Posts'!$Y$13:$Y$311,'2. Annual Costs of Staff Posts'!$J$13:$J$311,'Summary of Staff by Role'!$C43,'2. Annual Costs of Staff Posts'!$G$13:$G$311,IF($C$11="ALL THEMES","*",$C$11)),"")</f>
        <v>0</v>
      </c>
      <c r="G43" s="72">
        <f ca="1">IFERROR(SUMIFS('2. Annual Costs of Staff Posts'!$AD$13:$AD$311,'2. Annual Costs of Staff Posts'!$J$13:$J$311,'Summary of Staff by Role'!$C43,'2. Annual Costs of Staff Posts'!$G$13:$G$311,IF($C$11="ALL THEMES","*",$C$11)),"")</f>
        <v>0</v>
      </c>
      <c r="H43" s="72">
        <f ca="1">IFERROR(SUMIFS('2. Annual Costs of Staff Posts'!$AI$13:$AI$311,'2. Annual Costs of Staff Posts'!$J$13:$J$311,'Summary of Staff by Role'!$C43,'2. Annual Costs of Staff Posts'!$G$13:$G$311,IF($C$11="ALL THEMES","*",$C$11)),"")</f>
        <v>0</v>
      </c>
      <c r="I43" s="73">
        <f t="shared" ca="1" si="0"/>
        <v>0</v>
      </c>
      <c r="J43" s="64"/>
    </row>
    <row r="44" spans="2:10" s="107" customFormat="1" ht="30" customHeight="1" x14ac:dyDescent="0.25">
      <c r="B44" s="644">
        <v>31</v>
      </c>
      <c r="C44" s="87" t="str">
        <f ca="1">IFERROR(OFFSET('1. Staff Posts and Salaries'!$J$1,MATCH(B44,IF($C$11="ALL THEMES",'1. Staff Posts and Salaries'!$X:$X,'1. Staff Posts and Salaries'!$X:$X),0)-1,0),"")</f>
        <v/>
      </c>
      <c r="D44" s="72">
        <f ca="1">IFERROR(SUMIFS('2. Annual Costs of Staff Posts'!$O$13:$O$311,'2. Annual Costs of Staff Posts'!$J$13:$J$311,'Summary of Staff by Role'!$C44,'2. Annual Costs of Staff Posts'!$G$13:$G$311,IF($C$11="ALL THEMES","*",$C$11)),"")</f>
        <v>0</v>
      </c>
      <c r="E44" s="72">
        <f ca="1">IFERROR(SUMIFS('2. Annual Costs of Staff Posts'!$T$13:$T$311,'2. Annual Costs of Staff Posts'!$J$13:$J$311,'Summary of Staff by Role'!$C44,'2. Annual Costs of Staff Posts'!$G$13:$G$311,IF($C$11="ALL THEMES","*",$C$11)),"")</f>
        <v>0</v>
      </c>
      <c r="F44" s="72">
        <f ca="1">IFERROR(SUMIFS('2. Annual Costs of Staff Posts'!$Y$13:$Y$311,'2. Annual Costs of Staff Posts'!$J$13:$J$311,'Summary of Staff by Role'!$C44,'2. Annual Costs of Staff Posts'!$G$13:$G$311,IF($C$11="ALL THEMES","*",$C$11)),"")</f>
        <v>0</v>
      </c>
      <c r="G44" s="72">
        <f ca="1">IFERROR(SUMIFS('2. Annual Costs of Staff Posts'!$AD$13:$AD$311,'2. Annual Costs of Staff Posts'!$J$13:$J$311,'Summary of Staff by Role'!$C44,'2. Annual Costs of Staff Posts'!$G$13:$G$311,IF($C$11="ALL THEMES","*",$C$11)),"")</f>
        <v>0</v>
      </c>
      <c r="H44" s="72">
        <f ca="1">IFERROR(SUMIFS('2. Annual Costs of Staff Posts'!$AI$13:$AI$311,'2. Annual Costs of Staff Posts'!$J$13:$J$311,'Summary of Staff by Role'!$C44,'2. Annual Costs of Staff Posts'!$G$13:$G$311,IF($C$11="ALL THEMES","*",$C$11)),"")</f>
        <v>0</v>
      </c>
      <c r="I44" s="73">
        <f t="shared" ca="1" si="0"/>
        <v>0</v>
      </c>
      <c r="J44" s="64"/>
    </row>
    <row r="45" spans="2:10" s="107" customFormat="1" ht="30" customHeight="1" x14ac:dyDescent="0.25">
      <c r="B45" s="644">
        <v>32</v>
      </c>
      <c r="C45" s="87" t="str">
        <f ca="1">IFERROR(OFFSET('1. Staff Posts and Salaries'!$J$1,MATCH(B45,IF($C$11="ALL THEMES",'1. Staff Posts and Salaries'!$X:$X,'1. Staff Posts and Salaries'!$X:$X),0)-1,0),"")</f>
        <v/>
      </c>
      <c r="D45" s="72">
        <f ca="1">IFERROR(SUMIFS('2. Annual Costs of Staff Posts'!$O$13:$O$311,'2. Annual Costs of Staff Posts'!$J$13:$J$311,'Summary of Staff by Role'!$C45,'2. Annual Costs of Staff Posts'!$G$13:$G$311,IF($C$11="ALL THEMES","*",$C$11)),"")</f>
        <v>0</v>
      </c>
      <c r="E45" s="72">
        <f ca="1">IFERROR(SUMIFS('2. Annual Costs of Staff Posts'!$T$13:$T$311,'2. Annual Costs of Staff Posts'!$J$13:$J$311,'Summary of Staff by Role'!$C45,'2. Annual Costs of Staff Posts'!$G$13:$G$311,IF($C$11="ALL THEMES","*",$C$11)),"")</f>
        <v>0</v>
      </c>
      <c r="F45" s="72">
        <f ca="1">IFERROR(SUMIFS('2. Annual Costs of Staff Posts'!$Y$13:$Y$311,'2. Annual Costs of Staff Posts'!$J$13:$J$311,'Summary of Staff by Role'!$C45,'2. Annual Costs of Staff Posts'!$G$13:$G$311,IF($C$11="ALL THEMES","*",$C$11)),"")</f>
        <v>0</v>
      </c>
      <c r="G45" s="72">
        <f ca="1">IFERROR(SUMIFS('2. Annual Costs of Staff Posts'!$AD$13:$AD$311,'2. Annual Costs of Staff Posts'!$J$13:$J$311,'Summary of Staff by Role'!$C45,'2. Annual Costs of Staff Posts'!$G$13:$G$311,IF($C$11="ALL THEMES","*",$C$11)),"")</f>
        <v>0</v>
      </c>
      <c r="H45" s="72">
        <f ca="1">IFERROR(SUMIFS('2. Annual Costs of Staff Posts'!$AI$13:$AI$311,'2. Annual Costs of Staff Posts'!$J$13:$J$311,'Summary of Staff by Role'!$C45,'2. Annual Costs of Staff Posts'!$G$13:$G$311,IF($C$11="ALL THEMES","*",$C$11)),"")</f>
        <v>0</v>
      </c>
      <c r="I45" s="73">
        <f t="shared" ca="1" si="0"/>
        <v>0</v>
      </c>
      <c r="J45" s="64"/>
    </row>
    <row r="46" spans="2:10" s="107" customFormat="1" ht="30" customHeight="1" x14ac:dyDescent="0.25">
      <c r="B46" s="644">
        <v>33</v>
      </c>
      <c r="C46" s="87" t="str">
        <f ca="1">IFERROR(OFFSET('1. Staff Posts and Salaries'!$J$1,MATCH(B46,IF($C$11="ALL THEMES",'1. Staff Posts and Salaries'!$X:$X,'1. Staff Posts and Salaries'!$X:$X),0)-1,0),"")</f>
        <v/>
      </c>
      <c r="D46" s="72">
        <f ca="1">IFERROR(SUMIFS('2. Annual Costs of Staff Posts'!$O$13:$O$311,'2. Annual Costs of Staff Posts'!$J$13:$J$311,'Summary of Staff by Role'!$C46,'2. Annual Costs of Staff Posts'!$G$13:$G$311,IF($C$11="ALL THEMES","*",$C$11)),"")</f>
        <v>0</v>
      </c>
      <c r="E46" s="72">
        <f ca="1">IFERROR(SUMIFS('2. Annual Costs of Staff Posts'!$T$13:$T$311,'2. Annual Costs of Staff Posts'!$J$13:$J$311,'Summary of Staff by Role'!$C46,'2. Annual Costs of Staff Posts'!$G$13:$G$311,IF($C$11="ALL THEMES","*",$C$11)),"")</f>
        <v>0</v>
      </c>
      <c r="F46" s="72">
        <f ca="1">IFERROR(SUMIFS('2. Annual Costs of Staff Posts'!$Y$13:$Y$311,'2. Annual Costs of Staff Posts'!$J$13:$J$311,'Summary of Staff by Role'!$C46,'2. Annual Costs of Staff Posts'!$G$13:$G$311,IF($C$11="ALL THEMES","*",$C$11)),"")</f>
        <v>0</v>
      </c>
      <c r="G46" s="72">
        <f ca="1">IFERROR(SUMIFS('2. Annual Costs of Staff Posts'!$AD$13:$AD$311,'2. Annual Costs of Staff Posts'!$J$13:$J$311,'Summary of Staff by Role'!$C46,'2. Annual Costs of Staff Posts'!$G$13:$G$311,IF($C$11="ALL THEMES","*",$C$11)),"")</f>
        <v>0</v>
      </c>
      <c r="H46" s="72">
        <f ca="1">IFERROR(SUMIFS('2. Annual Costs of Staff Posts'!$AI$13:$AI$311,'2. Annual Costs of Staff Posts'!$J$13:$J$311,'Summary of Staff by Role'!$C46,'2. Annual Costs of Staff Posts'!$G$13:$G$311,IF($C$11="ALL THEMES","*",$C$11)),"")</f>
        <v>0</v>
      </c>
      <c r="I46" s="73">
        <f t="shared" ref="I46:I63" ca="1" si="1">SUM(D46:H46)</f>
        <v>0</v>
      </c>
      <c r="J46" s="64"/>
    </row>
    <row r="47" spans="2:10" s="107" customFormat="1" ht="30" customHeight="1" x14ac:dyDescent="0.25">
      <c r="B47" s="644">
        <v>34</v>
      </c>
      <c r="C47" s="87" t="str">
        <f ca="1">IFERROR(OFFSET('1. Staff Posts and Salaries'!$J$1,MATCH(B47,IF($C$11="ALL THEMES",'1. Staff Posts and Salaries'!$X:$X,'1. Staff Posts and Salaries'!$X:$X),0)-1,0),"")</f>
        <v/>
      </c>
      <c r="D47" s="72">
        <f ca="1">IFERROR(SUMIFS('2. Annual Costs of Staff Posts'!$O$13:$O$311,'2. Annual Costs of Staff Posts'!$J$13:$J$311,'Summary of Staff by Role'!$C47,'2. Annual Costs of Staff Posts'!$G$13:$G$311,IF($C$11="ALL THEMES","*",$C$11)),"")</f>
        <v>0</v>
      </c>
      <c r="E47" s="72">
        <f ca="1">IFERROR(SUMIFS('2. Annual Costs of Staff Posts'!$T$13:$T$311,'2. Annual Costs of Staff Posts'!$J$13:$J$311,'Summary of Staff by Role'!$C47,'2. Annual Costs of Staff Posts'!$G$13:$G$311,IF($C$11="ALL THEMES","*",$C$11)),"")</f>
        <v>0</v>
      </c>
      <c r="F47" s="72">
        <f ca="1">IFERROR(SUMIFS('2. Annual Costs of Staff Posts'!$Y$13:$Y$311,'2. Annual Costs of Staff Posts'!$J$13:$J$311,'Summary of Staff by Role'!$C47,'2. Annual Costs of Staff Posts'!$G$13:$G$311,IF($C$11="ALL THEMES","*",$C$11)),"")</f>
        <v>0</v>
      </c>
      <c r="G47" s="72">
        <f ca="1">IFERROR(SUMIFS('2. Annual Costs of Staff Posts'!$AD$13:$AD$311,'2. Annual Costs of Staff Posts'!$J$13:$J$311,'Summary of Staff by Role'!$C47,'2. Annual Costs of Staff Posts'!$G$13:$G$311,IF($C$11="ALL THEMES","*",$C$11)),"")</f>
        <v>0</v>
      </c>
      <c r="H47" s="72">
        <f ca="1">IFERROR(SUMIFS('2. Annual Costs of Staff Posts'!$AI$13:$AI$311,'2. Annual Costs of Staff Posts'!$J$13:$J$311,'Summary of Staff by Role'!$C47,'2. Annual Costs of Staff Posts'!$G$13:$G$311,IF($C$11="ALL THEMES","*",$C$11)),"")</f>
        <v>0</v>
      </c>
      <c r="I47" s="73">
        <f t="shared" ca="1" si="1"/>
        <v>0</v>
      </c>
      <c r="J47" s="64"/>
    </row>
    <row r="48" spans="2:10" s="107" customFormat="1" ht="30" customHeight="1" x14ac:dyDescent="0.25">
      <c r="B48" s="644">
        <v>35</v>
      </c>
      <c r="C48" s="87" t="str">
        <f ca="1">IFERROR(OFFSET('1. Staff Posts and Salaries'!$J$1,MATCH(B48,IF($C$11="ALL THEMES",'1. Staff Posts and Salaries'!$X:$X,'1. Staff Posts and Salaries'!$X:$X),0)-1,0),"")</f>
        <v/>
      </c>
      <c r="D48" s="72">
        <f ca="1">IFERROR(SUMIFS('2. Annual Costs of Staff Posts'!$O$13:$O$311,'2. Annual Costs of Staff Posts'!$J$13:$J$311,'Summary of Staff by Role'!$C48,'2. Annual Costs of Staff Posts'!$G$13:$G$311,IF($C$11="ALL THEMES","*",$C$11)),"")</f>
        <v>0</v>
      </c>
      <c r="E48" s="72">
        <f ca="1">IFERROR(SUMIFS('2. Annual Costs of Staff Posts'!$T$13:$T$311,'2. Annual Costs of Staff Posts'!$J$13:$J$311,'Summary of Staff by Role'!$C48,'2. Annual Costs of Staff Posts'!$G$13:$G$311,IF($C$11="ALL THEMES","*",$C$11)),"")</f>
        <v>0</v>
      </c>
      <c r="F48" s="72">
        <f ca="1">IFERROR(SUMIFS('2. Annual Costs of Staff Posts'!$Y$13:$Y$311,'2. Annual Costs of Staff Posts'!$J$13:$J$311,'Summary of Staff by Role'!$C48,'2. Annual Costs of Staff Posts'!$G$13:$G$311,IF($C$11="ALL THEMES","*",$C$11)),"")</f>
        <v>0</v>
      </c>
      <c r="G48" s="72">
        <f ca="1">IFERROR(SUMIFS('2. Annual Costs of Staff Posts'!$AD$13:$AD$311,'2. Annual Costs of Staff Posts'!$J$13:$J$311,'Summary of Staff by Role'!$C48,'2. Annual Costs of Staff Posts'!$G$13:$G$311,IF($C$11="ALL THEMES","*",$C$11)),"")</f>
        <v>0</v>
      </c>
      <c r="H48" s="72">
        <f ca="1">IFERROR(SUMIFS('2. Annual Costs of Staff Posts'!$AI$13:$AI$311,'2. Annual Costs of Staff Posts'!$J$13:$J$311,'Summary of Staff by Role'!$C48,'2. Annual Costs of Staff Posts'!$G$13:$G$311,IF($C$11="ALL THEMES","*",$C$11)),"")</f>
        <v>0</v>
      </c>
      <c r="I48" s="73">
        <f t="shared" ca="1" si="1"/>
        <v>0</v>
      </c>
      <c r="J48" s="64"/>
    </row>
    <row r="49" spans="1:12" s="107" customFormat="1" ht="30" customHeight="1" x14ac:dyDescent="0.25">
      <c r="B49" s="644">
        <v>36</v>
      </c>
      <c r="C49" s="87" t="str">
        <f ca="1">IFERROR(OFFSET('1. Staff Posts and Salaries'!$J$1,MATCH(B49,IF($C$11="ALL THEMES",'1. Staff Posts and Salaries'!$X:$X,'1. Staff Posts and Salaries'!$X:$X),0)-1,0),"")</f>
        <v/>
      </c>
      <c r="D49" s="72">
        <f ca="1">IFERROR(SUMIFS('2. Annual Costs of Staff Posts'!$O$13:$O$311,'2. Annual Costs of Staff Posts'!$J$13:$J$311,'Summary of Staff by Role'!$C49,'2. Annual Costs of Staff Posts'!$G$13:$G$311,IF($C$11="ALL THEMES","*",$C$11)),"")</f>
        <v>0</v>
      </c>
      <c r="E49" s="72">
        <f ca="1">IFERROR(SUMIFS('2. Annual Costs of Staff Posts'!$T$13:$T$311,'2. Annual Costs of Staff Posts'!$J$13:$J$311,'Summary of Staff by Role'!$C49,'2. Annual Costs of Staff Posts'!$G$13:$G$311,IF($C$11="ALL THEMES","*",$C$11)),"")</f>
        <v>0</v>
      </c>
      <c r="F49" s="72">
        <f ca="1">IFERROR(SUMIFS('2. Annual Costs of Staff Posts'!$Y$13:$Y$311,'2. Annual Costs of Staff Posts'!$J$13:$J$311,'Summary of Staff by Role'!$C49,'2. Annual Costs of Staff Posts'!$G$13:$G$311,IF($C$11="ALL THEMES","*",$C$11)),"")</f>
        <v>0</v>
      </c>
      <c r="G49" s="72">
        <f ca="1">IFERROR(SUMIFS('2. Annual Costs of Staff Posts'!$AD$13:$AD$311,'2. Annual Costs of Staff Posts'!$J$13:$J$311,'Summary of Staff by Role'!$C49,'2. Annual Costs of Staff Posts'!$G$13:$G$311,IF($C$11="ALL THEMES","*",$C$11)),"")</f>
        <v>0</v>
      </c>
      <c r="H49" s="72">
        <f ca="1">IFERROR(SUMIFS('2. Annual Costs of Staff Posts'!$AI$13:$AI$311,'2. Annual Costs of Staff Posts'!$J$13:$J$311,'Summary of Staff by Role'!$C49,'2. Annual Costs of Staff Posts'!$G$13:$G$311,IF($C$11="ALL THEMES","*",$C$11)),"")</f>
        <v>0</v>
      </c>
      <c r="I49" s="73">
        <f t="shared" ca="1" si="1"/>
        <v>0</v>
      </c>
      <c r="J49" s="64"/>
    </row>
    <row r="50" spans="1:12" s="107" customFormat="1" ht="30" customHeight="1" x14ac:dyDescent="0.25">
      <c r="B50" s="644">
        <v>37</v>
      </c>
      <c r="C50" s="87" t="str">
        <f ca="1">IFERROR(OFFSET('1. Staff Posts and Salaries'!$J$1,MATCH(B50,IF($C$11="ALL THEMES",'1. Staff Posts and Salaries'!$X:$X,'1. Staff Posts and Salaries'!$X:$X),0)-1,0),"")</f>
        <v/>
      </c>
      <c r="D50" s="72">
        <f ca="1">IFERROR(SUMIFS('2. Annual Costs of Staff Posts'!$O$13:$O$311,'2. Annual Costs of Staff Posts'!$J$13:$J$311,'Summary of Staff by Role'!$C50,'2. Annual Costs of Staff Posts'!$G$13:$G$311,IF($C$11="ALL THEMES","*",$C$11)),"")</f>
        <v>0</v>
      </c>
      <c r="E50" s="72">
        <f ca="1">IFERROR(SUMIFS('2. Annual Costs of Staff Posts'!$T$13:$T$311,'2. Annual Costs of Staff Posts'!$J$13:$J$311,'Summary of Staff by Role'!$C50,'2. Annual Costs of Staff Posts'!$G$13:$G$311,IF($C$11="ALL THEMES","*",$C$11)),"")</f>
        <v>0</v>
      </c>
      <c r="F50" s="72">
        <f ca="1">IFERROR(SUMIFS('2. Annual Costs of Staff Posts'!$Y$13:$Y$311,'2. Annual Costs of Staff Posts'!$J$13:$J$311,'Summary of Staff by Role'!$C50,'2. Annual Costs of Staff Posts'!$G$13:$G$311,IF($C$11="ALL THEMES","*",$C$11)),"")</f>
        <v>0</v>
      </c>
      <c r="G50" s="72">
        <f ca="1">IFERROR(SUMIFS('2. Annual Costs of Staff Posts'!$AD$13:$AD$311,'2. Annual Costs of Staff Posts'!$J$13:$J$311,'Summary of Staff by Role'!$C50,'2. Annual Costs of Staff Posts'!$G$13:$G$311,IF($C$11="ALL THEMES","*",$C$11)),"")</f>
        <v>0</v>
      </c>
      <c r="H50" s="72">
        <f ca="1">IFERROR(SUMIFS('2. Annual Costs of Staff Posts'!$AI$13:$AI$311,'2. Annual Costs of Staff Posts'!$J$13:$J$311,'Summary of Staff by Role'!$C50,'2. Annual Costs of Staff Posts'!$G$13:$G$311,IF($C$11="ALL THEMES","*",$C$11)),"")</f>
        <v>0</v>
      </c>
      <c r="I50" s="73">
        <f t="shared" ca="1" si="1"/>
        <v>0</v>
      </c>
      <c r="J50" s="64"/>
    </row>
    <row r="51" spans="1:12" s="107" customFormat="1" ht="30" customHeight="1" x14ac:dyDescent="0.25">
      <c r="B51" s="644">
        <v>38</v>
      </c>
      <c r="C51" s="87" t="str">
        <f ca="1">IFERROR(OFFSET('1. Staff Posts and Salaries'!$J$1,MATCH(B51,IF($C$11="ALL THEMES",'1. Staff Posts and Salaries'!$X:$X,'1. Staff Posts and Salaries'!$X:$X),0)-1,0),"")</f>
        <v/>
      </c>
      <c r="D51" s="72">
        <f ca="1">IFERROR(SUMIFS('2. Annual Costs of Staff Posts'!$O$13:$O$311,'2. Annual Costs of Staff Posts'!$J$13:$J$311,'Summary of Staff by Role'!$C51,'2. Annual Costs of Staff Posts'!$G$13:$G$311,IF($C$11="ALL THEMES","*",$C$11)),"")</f>
        <v>0</v>
      </c>
      <c r="E51" s="72">
        <f ca="1">IFERROR(SUMIFS('2. Annual Costs of Staff Posts'!$T$13:$T$311,'2. Annual Costs of Staff Posts'!$J$13:$J$311,'Summary of Staff by Role'!$C51,'2. Annual Costs of Staff Posts'!$G$13:$G$311,IF($C$11="ALL THEMES","*",$C$11)),"")</f>
        <v>0</v>
      </c>
      <c r="F51" s="72">
        <f ca="1">IFERROR(SUMIFS('2. Annual Costs of Staff Posts'!$Y$13:$Y$311,'2. Annual Costs of Staff Posts'!$J$13:$J$311,'Summary of Staff by Role'!$C51,'2. Annual Costs of Staff Posts'!$G$13:$G$311,IF($C$11="ALL THEMES","*",$C$11)),"")</f>
        <v>0</v>
      </c>
      <c r="G51" s="72">
        <f ca="1">IFERROR(SUMIFS('2. Annual Costs of Staff Posts'!$AD$13:$AD$311,'2. Annual Costs of Staff Posts'!$J$13:$J$311,'Summary of Staff by Role'!$C51,'2. Annual Costs of Staff Posts'!$G$13:$G$311,IF($C$11="ALL THEMES","*",$C$11)),"")</f>
        <v>0</v>
      </c>
      <c r="H51" s="72">
        <f ca="1">IFERROR(SUMIFS('2. Annual Costs of Staff Posts'!$AI$13:$AI$311,'2. Annual Costs of Staff Posts'!$J$13:$J$311,'Summary of Staff by Role'!$C51,'2. Annual Costs of Staff Posts'!$G$13:$G$311,IF($C$11="ALL THEMES","*",$C$11)),"")</f>
        <v>0</v>
      </c>
      <c r="I51" s="73">
        <f t="shared" ca="1" si="1"/>
        <v>0</v>
      </c>
      <c r="J51" s="64"/>
    </row>
    <row r="52" spans="1:12" s="107" customFormat="1" ht="30" customHeight="1" x14ac:dyDescent="0.25">
      <c r="B52" s="644">
        <v>39</v>
      </c>
      <c r="C52" s="87" t="str">
        <f ca="1">IFERROR(OFFSET('1. Staff Posts and Salaries'!$J$1,MATCH(B52,IF($C$11="ALL THEMES",'1. Staff Posts and Salaries'!$X:$X,'1. Staff Posts and Salaries'!$X:$X),0)-1,0),"")</f>
        <v/>
      </c>
      <c r="D52" s="72">
        <f ca="1">IFERROR(SUMIFS('2. Annual Costs of Staff Posts'!$O$13:$O$311,'2. Annual Costs of Staff Posts'!$J$13:$J$311,'Summary of Staff by Role'!$C52,'2. Annual Costs of Staff Posts'!$G$13:$G$311,IF($C$11="ALL THEMES","*",$C$11)),"")</f>
        <v>0</v>
      </c>
      <c r="E52" s="72">
        <f ca="1">IFERROR(SUMIFS('2. Annual Costs of Staff Posts'!$T$13:$T$311,'2. Annual Costs of Staff Posts'!$J$13:$J$311,'Summary of Staff by Role'!$C52,'2. Annual Costs of Staff Posts'!$G$13:$G$311,IF($C$11="ALL THEMES","*",$C$11)),"")</f>
        <v>0</v>
      </c>
      <c r="F52" s="72">
        <f ca="1">IFERROR(SUMIFS('2. Annual Costs of Staff Posts'!$Y$13:$Y$311,'2. Annual Costs of Staff Posts'!$J$13:$J$311,'Summary of Staff by Role'!$C52,'2. Annual Costs of Staff Posts'!$G$13:$G$311,IF($C$11="ALL THEMES","*",$C$11)),"")</f>
        <v>0</v>
      </c>
      <c r="G52" s="72">
        <f ca="1">IFERROR(SUMIFS('2. Annual Costs of Staff Posts'!$AD$13:$AD$311,'2. Annual Costs of Staff Posts'!$J$13:$J$311,'Summary of Staff by Role'!$C52,'2. Annual Costs of Staff Posts'!$G$13:$G$311,IF($C$11="ALL THEMES","*",$C$11)),"")</f>
        <v>0</v>
      </c>
      <c r="H52" s="72">
        <f ca="1">IFERROR(SUMIFS('2. Annual Costs of Staff Posts'!$AI$13:$AI$311,'2. Annual Costs of Staff Posts'!$J$13:$J$311,'Summary of Staff by Role'!$C52,'2. Annual Costs of Staff Posts'!$G$13:$G$311,IF($C$11="ALL THEMES","*",$C$11)),"")</f>
        <v>0</v>
      </c>
      <c r="I52" s="73">
        <f t="shared" ca="1" si="1"/>
        <v>0</v>
      </c>
      <c r="J52" s="64"/>
    </row>
    <row r="53" spans="1:12" s="107" customFormat="1" ht="30" customHeight="1" x14ac:dyDescent="0.25">
      <c r="B53" s="644">
        <v>40</v>
      </c>
      <c r="C53" s="87" t="str">
        <f ca="1">IFERROR(OFFSET('1. Staff Posts and Salaries'!$J$1,MATCH(B53,IF($C$11="ALL THEMES",'1. Staff Posts and Salaries'!$X:$X,'1. Staff Posts and Salaries'!$X:$X),0)-1,0),"")</f>
        <v/>
      </c>
      <c r="D53" s="72">
        <f ca="1">IFERROR(SUMIFS('2. Annual Costs of Staff Posts'!$O$13:$O$311,'2. Annual Costs of Staff Posts'!$J$13:$J$311,'Summary of Staff by Role'!$C53,'2. Annual Costs of Staff Posts'!$G$13:$G$311,IF($C$11="ALL THEMES","*",$C$11)),"")</f>
        <v>0</v>
      </c>
      <c r="E53" s="72">
        <f ca="1">IFERROR(SUMIFS('2. Annual Costs of Staff Posts'!$T$13:$T$311,'2. Annual Costs of Staff Posts'!$J$13:$J$311,'Summary of Staff by Role'!$C53,'2. Annual Costs of Staff Posts'!$G$13:$G$311,IF($C$11="ALL THEMES","*",$C$11)),"")</f>
        <v>0</v>
      </c>
      <c r="F53" s="72">
        <f ca="1">IFERROR(SUMIFS('2. Annual Costs of Staff Posts'!$Y$13:$Y$311,'2. Annual Costs of Staff Posts'!$J$13:$J$311,'Summary of Staff by Role'!$C53,'2. Annual Costs of Staff Posts'!$G$13:$G$311,IF($C$11="ALL THEMES","*",$C$11)),"")</f>
        <v>0</v>
      </c>
      <c r="G53" s="72">
        <f ca="1">IFERROR(SUMIFS('2. Annual Costs of Staff Posts'!$AD$13:$AD$311,'2. Annual Costs of Staff Posts'!$J$13:$J$311,'Summary of Staff by Role'!$C53,'2. Annual Costs of Staff Posts'!$G$13:$G$311,IF($C$11="ALL THEMES","*",$C$11)),"")</f>
        <v>0</v>
      </c>
      <c r="H53" s="72">
        <f ca="1">IFERROR(SUMIFS('2. Annual Costs of Staff Posts'!$AI$13:$AI$311,'2. Annual Costs of Staff Posts'!$J$13:$J$311,'Summary of Staff by Role'!$C53,'2. Annual Costs of Staff Posts'!$G$13:$G$311,IF($C$11="ALL THEMES","*",$C$11)),"")</f>
        <v>0</v>
      </c>
      <c r="I53" s="73">
        <f t="shared" ca="1" si="1"/>
        <v>0</v>
      </c>
      <c r="J53" s="64"/>
    </row>
    <row r="54" spans="1:12" s="107" customFormat="1" ht="30" customHeight="1" x14ac:dyDescent="0.25">
      <c r="B54" s="644">
        <v>41</v>
      </c>
      <c r="C54" s="87" t="str">
        <f ca="1">IFERROR(OFFSET('1. Staff Posts and Salaries'!$J$1,MATCH(B54,IF($C$11="ALL THEMES",'1. Staff Posts and Salaries'!$X:$X,'1. Staff Posts and Salaries'!$X:$X),0)-1,0),"")</f>
        <v/>
      </c>
      <c r="D54" s="72">
        <f ca="1">IFERROR(SUMIFS('2. Annual Costs of Staff Posts'!$O$13:$O$311,'2. Annual Costs of Staff Posts'!$J$13:$J$311,'Summary of Staff by Role'!$C54,'2. Annual Costs of Staff Posts'!$G$13:$G$311,IF($C$11="ALL THEMES","*",$C$11)),"")</f>
        <v>0</v>
      </c>
      <c r="E54" s="72">
        <f ca="1">IFERROR(SUMIFS('2. Annual Costs of Staff Posts'!$T$13:$T$311,'2. Annual Costs of Staff Posts'!$J$13:$J$311,'Summary of Staff by Role'!$C54,'2. Annual Costs of Staff Posts'!$G$13:$G$311,IF($C$11="ALL THEMES","*",$C$11)),"")</f>
        <v>0</v>
      </c>
      <c r="F54" s="72">
        <f ca="1">IFERROR(SUMIFS('2. Annual Costs of Staff Posts'!$Y$13:$Y$311,'2. Annual Costs of Staff Posts'!$J$13:$J$311,'Summary of Staff by Role'!$C54,'2. Annual Costs of Staff Posts'!$G$13:$G$311,IF($C$11="ALL THEMES","*",$C$11)),"")</f>
        <v>0</v>
      </c>
      <c r="G54" s="72">
        <f ca="1">IFERROR(SUMIFS('2. Annual Costs of Staff Posts'!$AD$13:$AD$311,'2. Annual Costs of Staff Posts'!$J$13:$J$311,'Summary of Staff by Role'!$C54,'2. Annual Costs of Staff Posts'!$G$13:$G$311,IF($C$11="ALL THEMES","*",$C$11)),"")</f>
        <v>0</v>
      </c>
      <c r="H54" s="72">
        <f ca="1">IFERROR(SUMIFS('2. Annual Costs of Staff Posts'!$AI$13:$AI$311,'2. Annual Costs of Staff Posts'!$J$13:$J$311,'Summary of Staff by Role'!$C54,'2. Annual Costs of Staff Posts'!$G$13:$G$311,IF($C$11="ALL THEMES","*",$C$11)),"")</f>
        <v>0</v>
      </c>
      <c r="I54" s="73">
        <f t="shared" ca="1" si="1"/>
        <v>0</v>
      </c>
      <c r="J54" s="64"/>
    </row>
    <row r="55" spans="1:12" s="107" customFormat="1" ht="30" customHeight="1" x14ac:dyDescent="0.25">
      <c r="B55" s="644">
        <v>42</v>
      </c>
      <c r="C55" s="87" t="str">
        <f ca="1">IFERROR(OFFSET('1. Staff Posts and Salaries'!$J$1,MATCH(B55,IF($C$11="ALL THEMES",'1. Staff Posts and Salaries'!$X:$X,'1. Staff Posts and Salaries'!$X:$X),0)-1,0),"")</f>
        <v/>
      </c>
      <c r="D55" s="72">
        <f ca="1">IFERROR(SUMIFS('2. Annual Costs of Staff Posts'!$O$13:$O$311,'2. Annual Costs of Staff Posts'!$J$13:$J$311,'Summary of Staff by Role'!$C55,'2. Annual Costs of Staff Posts'!$G$13:$G$311,IF($C$11="ALL THEMES","*",$C$11)),"")</f>
        <v>0</v>
      </c>
      <c r="E55" s="72">
        <f ca="1">IFERROR(SUMIFS('2. Annual Costs of Staff Posts'!$T$13:$T$311,'2. Annual Costs of Staff Posts'!$J$13:$J$311,'Summary of Staff by Role'!$C55,'2. Annual Costs of Staff Posts'!$G$13:$G$311,IF($C$11="ALL THEMES","*",$C$11)),"")</f>
        <v>0</v>
      </c>
      <c r="F55" s="72">
        <f ca="1">IFERROR(SUMIFS('2. Annual Costs of Staff Posts'!$Y$13:$Y$311,'2. Annual Costs of Staff Posts'!$J$13:$J$311,'Summary of Staff by Role'!$C55,'2. Annual Costs of Staff Posts'!$G$13:$G$311,IF($C$11="ALL THEMES","*",$C$11)),"")</f>
        <v>0</v>
      </c>
      <c r="G55" s="72">
        <f ca="1">IFERROR(SUMIFS('2. Annual Costs of Staff Posts'!$AD$13:$AD$311,'2. Annual Costs of Staff Posts'!$J$13:$J$311,'Summary of Staff by Role'!$C55,'2. Annual Costs of Staff Posts'!$G$13:$G$311,IF($C$11="ALL THEMES","*",$C$11)),"")</f>
        <v>0</v>
      </c>
      <c r="H55" s="72">
        <f ca="1">IFERROR(SUMIFS('2. Annual Costs of Staff Posts'!$AI$13:$AI$311,'2. Annual Costs of Staff Posts'!$J$13:$J$311,'Summary of Staff by Role'!$C55,'2. Annual Costs of Staff Posts'!$G$13:$G$311,IF($C$11="ALL THEMES","*",$C$11)),"")</f>
        <v>0</v>
      </c>
      <c r="I55" s="73">
        <f t="shared" ca="1" si="1"/>
        <v>0</v>
      </c>
      <c r="J55" s="64"/>
    </row>
    <row r="56" spans="1:12" s="107" customFormat="1" ht="30" customHeight="1" x14ac:dyDescent="0.25">
      <c r="B56" s="644">
        <v>43</v>
      </c>
      <c r="C56" s="87" t="str">
        <f ca="1">IFERROR(OFFSET('1. Staff Posts and Salaries'!$J$1,MATCH(B56,IF($C$11="ALL THEMES",'1. Staff Posts and Salaries'!$X:$X,'1. Staff Posts and Salaries'!$X:$X),0)-1,0),"")</f>
        <v/>
      </c>
      <c r="D56" s="72">
        <f ca="1">IFERROR(SUMIFS('2. Annual Costs of Staff Posts'!$O$13:$O$311,'2. Annual Costs of Staff Posts'!$J$13:$J$311,'Summary of Staff by Role'!$C56,'2. Annual Costs of Staff Posts'!$G$13:$G$311,IF($C$11="ALL THEMES","*",$C$11)),"")</f>
        <v>0</v>
      </c>
      <c r="E56" s="72">
        <f ca="1">IFERROR(SUMIFS('2. Annual Costs of Staff Posts'!$T$13:$T$311,'2. Annual Costs of Staff Posts'!$J$13:$J$311,'Summary of Staff by Role'!$C56,'2. Annual Costs of Staff Posts'!$G$13:$G$311,IF($C$11="ALL THEMES","*",$C$11)),"")</f>
        <v>0</v>
      </c>
      <c r="F56" s="72">
        <f ca="1">IFERROR(SUMIFS('2. Annual Costs of Staff Posts'!$Y$13:$Y$311,'2. Annual Costs of Staff Posts'!$J$13:$J$311,'Summary of Staff by Role'!$C56,'2. Annual Costs of Staff Posts'!$G$13:$G$311,IF($C$11="ALL THEMES","*",$C$11)),"")</f>
        <v>0</v>
      </c>
      <c r="G56" s="72">
        <f ca="1">IFERROR(SUMIFS('2. Annual Costs of Staff Posts'!$AD$13:$AD$311,'2. Annual Costs of Staff Posts'!$J$13:$J$311,'Summary of Staff by Role'!$C56,'2. Annual Costs of Staff Posts'!$G$13:$G$311,IF($C$11="ALL THEMES","*",$C$11)),"")</f>
        <v>0</v>
      </c>
      <c r="H56" s="72">
        <f ca="1">IFERROR(SUMIFS('2. Annual Costs of Staff Posts'!$AI$13:$AI$311,'2. Annual Costs of Staff Posts'!$J$13:$J$311,'Summary of Staff by Role'!$C56,'2. Annual Costs of Staff Posts'!$G$13:$G$311,IF($C$11="ALL THEMES","*",$C$11)),"")</f>
        <v>0</v>
      </c>
      <c r="I56" s="73">
        <f t="shared" ca="1" si="1"/>
        <v>0</v>
      </c>
      <c r="J56" s="64"/>
    </row>
    <row r="57" spans="1:12" s="107" customFormat="1" ht="30" customHeight="1" x14ac:dyDescent="0.25">
      <c r="B57" s="644">
        <v>44</v>
      </c>
      <c r="C57" s="87" t="str">
        <f ca="1">IFERROR(OFFSET('1. Staff Posts and Salaries'!$J$1,MATCH(B57,IF($C$11="ALL THEMES",'1. Staff Posts and Salaries'!$X:$X,'1. Staff Posts and Salaries'!$X:$X),0)-1,0),"")</f>
        <v/>
      </c>
      <c r="D57" s="72">
        <f ca="1">IFERROR(SUMIFS('2. Annual Costs of Staff Posts'!$O$13:$O$311,'2. Annual Costs of Staff Posts'!$J$13:$J$311,'Summary of Staff by Role'!$C57,'2. Annual Costs of Staff Posts'!$G$13:$G$311,IF($C$11="ALL THEMES","*",$C$11)),"")</f>
        <v>0</v>
      </c>
      <c r="E57" s="72">
        <f ca="1">IFERROR(SUMIFS('2. Annual Costs of Staff Posts'!$T$13:$T$311,'2. Annual Costs of Staff Posts'!$J$13:$J$311,'Summary of Staff by Role'!$C57,'2. Annual Costs of Staff Posts'!$G$13:$G$311,IF($C$11="ALL THEMES","*",$C$11)),"")</f>
        <v>0</v>
      </c>
      <c r="F57" s="72">
        <f ca="1">IFERROR(SUMIFS('2. Annual Costs of Staff Posts'!$Y$13:$Y$311,'2. Annual Costs of Staff Posts'!$J$13:$J$311,'Summary of Staff by Role'!$C57,'2. Annual Costs of Staff Posts'!$G$13:$G$311,IF($C$11="ALL THEMES","*",$C$11)),"")</f>
        <v>0</v>
      </c>
      <c r="G57" s="72">
        <f ca="1">IFERROR(SUMIFS('2. Annual Costs of Staff Posts'!$AD$13:$AD$311,'2. Annual Costs of Staff Posts'!$J$13:$J$311,'Summary of Staff by Role'!$C57,'2. Annual Costs of Staff Posts'!$G$13:$G$311,IF($C$11="ALL THEMES","*",$C$11)),"")</f>
        <v>0</v>
      </c>
      <c r="H57" s="72">
        <f ca="1">IFERROR(SUMIFS('2. Annual Costs of Staff Posts'!$AI$13:$AI$311,'2. Annual Costs of Staff Posts'!$J$13:$J$311,'Summary of Staff by Role'!$C57,'2. Annual Costs of Staff Posts'!$G$13:$G$311,IF($C$11="ALL THEMES","*",$C$11)),"")</f>
        <v>0</v>
      </c>
      <c r="I57" s="73">
        <f t="shared" ca="1" si="1"/>
        <v>0</v>
      </c>
      <c r="J57" s="64"/>
    </row>
    <row r="58" spans="1:12" s="107" customFormat="1" ht="30" customHeight="1" x14ac:dyDescent="0.25">
      <c r="B58" s="644">
        <v>45</v>
      </c>
      <c r="C58" s="87" t="str">
        <f ca="1">IFERROR(OFFSET('1. Staff Posts and Salaries'!$J$1,MATCH(B58,IF($C$11="ALL THEMES",'1. Staff Posts and Salaries'!$X:$X,'1. Staff Posts and Salaries'!$X:$X),0)-1,0),"")</f>
        <v/>
      </c>
      <c r="D58" s="72">
        <f ca="1">IFERROR(SUMIFS('2. Annual Costs of Staff Posts'!$O$13:$O$311,'2. Annual Costs of Staff Posts'!$J$13:$J$311,'Summary of Staff by Role'!$C58,'2. Annual Costs of Staff Posts'!$G$13:$G$311,IF($C$11="ALL THEMES","*",$C$11)),"")</f>
        <v>0</v>
      </c>
      <c r="E58" s="72">
        <f ca="1">IFERROR(SUMIFS('2. Annual Costs of Staff Posts'!$T$13:$T$311,'2. Annual Costs of Staff Posts'!$J$13:$J$311,'Summary of Staff by Role'!$C58,'2. Annual Costs of Staff Posts'!$G$13:$G$311,IF($C$11="ALL THEMES","*",$C$11)),"")</f>
        <v>0</v>
      </c>
      <c r="F58" s="72">
        <f ca="1">IFERROR(SUMIFS('2. Annual Costs of Staff Posts'!$Y$13:$Y$311,'2. Annual Costs of Staff Posts'!$J$13:$J$311,'Summary of Staff by Role'!$C58,'2. Annual Costs of Staff Posts'!$G$13:$G$311,IF($C$11="ALL THEMES","*",$C$11)),"")</f>
        <v>0</v>
      </c>
      <c r="G58" s="72">
        <f ca="1">IFERROR(SUMIFS('2. Annual Costs of Staff Posts'!$AD$13:$AD$311,'2. Annual Costs of Staff Posts'!$J$13:$J$311,'Summary of Staff by Role'!$C58,'2. Annual Costs of Staff Posts'!$G$13:$G$311,IF($C$11="ALL THEMES","*",$C$11)),"")</f>
        <v>0</v>
      </c>
      <c r="H58" s="72">
        <f ca="1">IFERROR(SUMIFS('2. Annual Costs of Staff Posts'!$AI$13:$AI$311,'2. Annual Costs of Staff Posts'!$J$13:$J$311,'Summary of Staff by Role'!$C58,'2. Annual Costs of Staff Posts'!$G$13:$G$311,IF($C$11="ALL THEMES","*",$C$11)),"")</f>
        <v>0</v>
      </c>
      <c r="I58" s="73">
        <f t="shared" ca="1" si="1"/>
        <v>0</v>
      </c>
      <c r="J58" s="64"/>
    </row>
    <row r="59" spans="1:12" s="107" customFormat="1" ht="30" customHeight="1" x14ac:dyDescent="0.25">
      <c r="B59" s="644">
        <v>46</v>
      </c>
      <c r="C59" s="87" t="str">
        <f ca="1">IFERROR(OFFSET('1. Staff Posts and Salaries'!$J$1,MATCH(B59,IF($C$11="ALL THEMES",'1. Staff Posts and Salaries'!$X:$X,'1. Staff Posts and Salaries'!$X:$X),0)-1,0),"")</f>
        <v/>
      </c>
      <c r="D59" s="72">
        <f ca="1">IFERROR(SUMIFS('2. Annual Costs of Staff Posts'!$O$13:$O$311,'2. Annual Costs of Staff Posts'!$J$13:$J$311,'Summary of Staff by Role'!$C59,'2. Annual Costs of Staff Posts'!$G$13:$G$311,IF($C$11="ALL THEMES","*",$C$11)),"")</f>
        <v>0</v>
      </c>
      <c r="E59" s="72">
        <f ca="1">IFERROR(SUMIFS('2. Annual Costs of Staff Posts'!$T$13:$T$311,'2. Annual Costs of Staff Posts'!$J$13:$J$311,'Summary of Staff by Role'!$C59,'2. Annual Costs of Staff Posts'!$G$13:$G$311,IF($C$11="ALL THEMES","*",$C$11)),"")</f>
        <v>0</v>
      </c>
      <c r="F59" s="72">
        <f ca="1">IFERROR(SUMIFS('2. Annual Costs of Staff Posts'!$Y$13:$Y$311,'2. Annual Costs of Staff Posts'!$J$13:$J$311,'Summary of Staff by Role'!$C59,'2. Annual Costs of Staff Posts'!$G$13:$G$311,IF($C$11="ALL THEMES","*",$C$11)),"")</f>
        <v>0</v>
      </c>
      <c r="G59" s="72">
        <f ca="1">IFERROR(SUMIFS('2. Annual Costs of Staff Posts'!$AD$13:$AD$311,'2. Annual Costs of Staff Posts'!$J$13:$J$311,'Summary of Staff by Role'!$C59,'2. Annual Costs of Staff Posts'!$G$13:$G$311,IF($C$11="ALL THEMES","*",$C$11)),"")</f>
        <v>0</v>
      </c>
      <c r="H59" s="72">
        <f ca="1">IFERROR(SUMIFS('2. Annual Costs of Staff Posts'!$AI$13:$AI$311,'2. Annual Costs of Staff Posts'!$J$13:$J$311,'Summary of Staff by Role'!$C59,'2. Annual Costs of Staff Posts'!$G$13:$G$311,IF($C$11="ALL THEMES","*",$C$11)),"")</f>
        <v>0</v>
      </c>
      <c r="I59" s="73">
        <f t="shared" ca="1" si="1"/>
        <v>0</v>
      </c>
      <c r="J59" s="64"/>
    </row>
    <row r="60" spans="1:12" s="107" customFormat="1" ht="30" customHeight="1" x14ac:dyDescent="0.25">
      <c r="B60" s="644">
        <v>47</v>
      </c>
      <c r="C60" s="87" t="str">
        <f ca="1">IFERROR(OFFSET('1. Staff Posts and Salaries'!$J$1,MATCH(B60,IF($C$11="ALL THEMES",'1. Staff Posts and Salaries'!$X:$X,'1. Staff Posts and Salaries'!$X:$X),0)-1,0),"")</f>
        <v/>
      </c>
      <c r="D60" s="72">
        <f ca="1">IFERROR(SUMIFS('2. Annual Costs of Staff Posts'!$O$13:$O$311,'2. Annual Costs of Staff Posts'!$J$13:$J$311,'Summary of Staff by Role'!$C60,'2. Annual Costs of Staff Posts'!$G$13:$G$311,IF($C$11="ALL THEMES","*",$C$11)),"")</f>
        <v>0</v>
      </c>
      <c r="E60" s="72">
        <f ca="1">IFERROR(SUMIFS('2. Annual Costs of Staff Posts'!$T$13:$T$311,'2. Annual Costs of Staff Posts'!$J$13:$J$311,'Summary of Staff by Role'!$C60,'2. Annual Costs of Staff Posts'!$G$13:$G$311,IF($C$11="ALL THEMES","*",$C$11)),"")</f>
        <v>0</v>
      </c>
      <c r="F60" s="72">
        <f ca="1">IFERROR(SUMIFS('2. Annual Costs of Staff Posts'!$Y$13:$Y$311,'2. Annual Costs of Staff Posts'!$J$13:$J$311,'Summary of Staff by Role'!$C60,'2. Annual Costs of Staff Posts'!$G$13:$G$311,IF($C$11="ALL THEMES","*",$C$11)),"")</f>
        <v>0</v>
      </c>
      <c r="G60" s="72">
        <f ca="1">IFERROR(SUMIFS('2. Annual Costs of Staff Posts'!$AD$13:$AD$311,'2. Annual Costs of Staff Posts'!$J$13:$J$311,'Summary of Staff by Role'!$C60,'2. Annual Costs of Staff Posts'!$G$13:$G$311,IF($C$11="ALL THEMES","*",$C$11)),"")</f>
        <v>0</v>
      </c>
      <c r="H60" s="72">
        <f ca="1">IFERROR(SUMIFS('2. Annual Costs of Staff Posts'!$AI$13:$AI$311,'2. Annual Costs of Staff Posts'!$J$13:$J$311,'Summary of Staff by Role'!$C60,'2. Annual Costs of Staff Posts'!$G$13:$G$311,IF($C$11="ALL THEMES","*",$C$11)),"")</f>
        <v>0</v>
      </c>
      <c r="I60" s="73">
        <f t="shared" ca="1" si="1"/>
        <v>0</v>
      </c>
      <c r="J60" s="64"/>
    </row>
    <row r="61" spans="1:12" s="107" customFormat="1" ht="30" customHeight="1" x14ac:dyDescent="0.25">
      <c r="B61" s="644">
        <v>48</v>
      </c>
      <c r="C61" s="87" t="str">
        <f ca="1">IFERROR(OFFSET('1. Staff Posts and Salaries'!$J$1,MATCH(B61,IF($C$11="ALL THEMES",'1. Staff Posts and Salaries'!$X:$X,'1. Staff Posts and Salaries'!$X:$X),0)-1,0),"")</f>
        <v/>
      </c>
      <c r="D61" s="72">
        <f ca="1">IFERROR(SUMIFS('2. Annual Costs of Staff Posts'!$O$13:$O$311,'2. Annual Costs of Staff Posts'!$J$13:$J$311,'Summary of Staff by Role'!$C61,'2. Annual Costs of Staff Posts'!$G$13:$G$311,IF($C$11="ALL THEMES","*",$C$11)),"")</f>
        <v>0</v>
      </c>
      <c r="E61" s="72">
        <f ca="1">IFERROR(SUMIFS('2. Annual Costs of Staff Posts'!$T$13:$T$311,'2. Annual Costs of Staff Posts'!$J$13:$J$311,'Summary of Staff by Role'!$C61,'2. Annual Costs of Staff Posts'!$G$13:$G$311,IF($C$11="ALL THEMES","*",$C$11)),"")</f>
        <v>0</v>
      </c>
      <c r="F61" s="72">
        <f ca="1">IFERROR(SUMIFS('2. Annual Costs of Staff Posts'!$Y$13:$Y$311,'2. Annual Costs of Staff Posts'!$J$13:$J$311,'Summary of Staff by Role'!$C61,'2. Annual Costs of Staff Posts'!$G$13:$G$311,IF($C$11="ALL THEMES","*",$C$11)),"")</f>
        <v>0</v>
      </c>
      <c r="G61" s="72">
        <f ca="1">IFERROR(SUMIFS('2. Annual Costs of Staff Posts'!$AD$13:$AD$311,'2. Annual Costs of Staff Posts'!$J$13:$J$311,'Summary of Staff by Role'!$C61,'2. Annual Costs of Staff Posts'!$G$13:$G$311,IF($C$11="ALL THEMES","*",$C$11)),"")</f>
        <v>0</v>
      </c>
      <c r="H61" s="72">
        <f ca="1">IFERROR(SUMIFS('2. Annual Costs of Staff Posts'!$AI$13:$AI$311,'2. Annual Costs of Staff Posts'!$J$13:$J$311,'Summary of Staff by Role'!$C61,'2. Annual Costs of Staff Posts'!$G$13:$G$311,IF($C$11="ALL THEMES","*",$C$11)),"")</f>
        <v>0</v>
      </c>
      <c r="I61" s="73">
        <f t="shared" ca="1" si="1"/>
        <v>0</v>
      </c>
      <c r="J61" s="64"/>
    </row>
    <row r="62" spans="1:12" s="107" customFormat="1" ht="30" customHeight="1" x14ac:dyDescent="0.25">
      <c r="B62" s="644">
        <v>49</v>
      </c>
      <c r="C62" s="87" t="str">
        <f ca="1">IFERROR(OFFSET('1. Staff Posts and Salaries'!$J$1,MATCH(B62,IF($C$11="ALL THEMES",'1. Staff Posts and Salaries'!$X:$X,'1. Staff Posts and Salaries'!$X:$X),0)-1,0),"")</f>
        <v/>
      </c>
      <c r="D62" s="72">
        <f ca="1">IFERROR(SUMIFS('2. Annual Costs of Staff Posts'!$O$13:$O$311,'2. Annual Costs of Staff Posts'!$J$13:$J$311,'Summary of Staff by Role'!$C62,'2. Annual Costs of Staff Posts'!$G$13:$G$311,IF($C$11="ALL THEMES","*",$C$11)),"")</f>
        <v>0</v>
      </c>
      <c r="E62" s="72">
        <f ca="1">IFERROR(SUMIFS('2. Annual Costs of Staff Posts'!$T$13:$T$311,'2. Annual Costs of Staff Posts'!$J$13:$J$311,'Summary of Staff by Role'!$C62,'2. Annual Costs of Staff Posts'!$G$13:$G$311,IF($C$11="ALL THEMES","*",$C$11)),"")</f>
        <v>0</v>
      </c>
      <c r="F62" s="72">
        <f ca="1">IFERROR(SUMIFS('2. Annual Costs of Staff Posts'!$Y$13:$Y$311,'2. Annual Costs of Staff Posts'!$J$13:$J$311,'Summary of Staff by Role'!$C62,'2. Annual Costs of Staff Posts'!$G$13:$G$311,IF($C$11="ALL THEMES","*",$C$11)),"")</f>
        <v>0</v>
      </c>
      <c r="G62" s="72">
        <f ca="1">IFERROR(SUMIFS('2. Annual Costs of Staff Posts'!$AD$13:$AD$311,'2. Annual Costs of Staff Posts'!$J$13:$J$311,'Summary of Staff by Role'!$C62,'2. Annual Costs of Staff Posts'!$G$13:$G$311,IF($C$11="ALL THEMES","*",$C$11)),"")</f>
        <v>0</v>
      </c>
      <c r="H62" s="72">
        <f ca="1">IFERROR(SUMIFS('2. Annual Costs of Staff Posts'!$AI$13:$AI$311,'2. Annual Costs of Staff Posts'!$J$13:$J$311,'Summary of Staff by Role'!$C62,'2. Annual Costs of Staff Posts'!$G$13:$G$311,IF($C$11="ALL THEMES","*",$C$11)),"")</f>
        <v>0</v>
      </c>
      <c r="I62" s="73">
        <f t="shared" ca="1" si="1"/>
        <v>0</v>
      </c>
      <c r="J62" s="64"/>
    </row>
    <row r="63" spans="1:12" s="107" customFormat="1" ht="30" customHeight="1" thickBot="1" x14ac:dyDescent="0.3">
      <c r="B63" s="644">
        <v>50</v>
      </c>
      <c r="C63" s="87" t="str">
        <f ca="1">IFERROR(OFFSET('1. Staff Posts and Salaries'!$J$1,MATCH(B63,IF($C$11="ALL THEMES",'1. Staff Posts and Salaries'!$X:$X,'1. Staff Posts and Salaries'!$X:$X),0)-1,0),"")</f>
        <v/>
      </c>
      <c r="D63" s="72">
        <f ca="1">IFERROR(SUMIFS('2. Annual Costs of Staff Posts'!$O$13:$O$311,'2. Annual Costs of Staff Posts'!$J$13:$J$311,'Summary of Staff by Role'!$C63,'2. Annual Costs of Staff Posts'!$G$13:$G$311,IF($C$11="ALL THEMES","*",$C$11)),"")</f>
        <v>0</v>
      </c>
      <c r="E63" s="72">
        <f ca="1">IFERROR(SUMIFS('2. Annual Costs of Staff Posts'!$T$13:$T$311,'2. Annual Costs of Staff Posts'!$J$13:$J$311,'Summary of Staff by Role'!$C63,'2. Annual Costs of Staff Posts'!$G$13:$G$311,IF($C$11="ALL THEMES","*",$C$11)),"")</f>
        <v>0</v>
      </c>
      <c r="F63" s="72">
        <f ca="1">IFERROR(SUMIFS('2. Annual Costs of Staff Posts'!$Y$13:$Y$311,'2. Annual Costs of Staff Posts'!$J$13:$J$311,'Summary of Staff by Role'!$C63,'2. Annual Costs of Staff Posts'!$G$13:$G$311,IF($C$11="ALL THEMES","*",$C$11)),"")</f>
        <v>0</v>
      </c>
      <c r="G63" s="72">
        <f ca="1">IFERROR(SUMIFS('2. Annual Costs of Staff Posts'!$AD$13:$AD$311,'2. Annual Costs of Staff Posts'!$J$13:$J$311,'Summary of Staff by Role'!$C63,'2. Annual Costs of Staff Posts'!$G$13:$G$311,IF($C$11="ALL THEMES","*",$C$11)),"")</f>
        <v>0</v>
      </c>
      <c r="H63" s="72">
        <f ca="1">IFERROR(SUMIFS('2. Annual Costs of Staff Posts'!$AI$13:$AI$311,'2. Annual Costs of Staff Posts'!$J$13:$J$311,'Summary of Staff by Role'!$C63,'2. Annual Costs of Staff Posts'!$G$13:$G$311,IF($C$11="ALL THEMES","*",$C$11)),"")</f>
        <v>0</v>
      </c>
      <c r="I63" s="73">
        <f t="shared" ca="1" si="1"/>
        <v>0</v>
      </c>
      <c r="J63" s="64"/>
    </row>
    <row r="64" spans="1:12" ht="30" customHeight="1" thickBot="1" x14ac:dyDescent="0.3">
      <c r="A64" s="63"/>
      <c r="B64" s="642"/>
      <c r="C64" s="83" t="s">
        <v>150</v>
      </c>
      <c r="D64" s="33">
        <f t="shared" ref="D64:H64" ca="1" si="2">SUM(D14:D63)</f>
        <v>295044.88</v>
      </c>
      <c r="E64" s="33">
        <f t="shared" ca="1" si="2"/>
        <v>410808.26198766974</v>
      </c>
      <c r="F64" s="33">
        <f t="shared" ca="1" si="2"/>
        <v>341623.46756799205</v>
      </c>
      <c r="G64" s="33">
        <f t="shared" ca="1" si="2"/>
        <v>319637.87332331913</v>
      </c>
      <c r="H64" s="33">
        <f t="shared" ca="1" si="2"/>
        <v>0</v>
      </c>
      <c r="I64" s="49">
        <f ca="1">SUM(I14:I63)</f>
        <v>1367114.4828789812</v>
      </c>
      <c r="J64" s="64"/>
      <c r="K64" s="63"/>
      <c r="L64" s="168"/>
    </row>
    <row r="65" spans="1:21" ht="8.1" customHeight="1" x14ac:dyDescent="0.25">
      <c r="A65" s="63"/>
      <c r="B65" s="642"/>
      <c r="C65" s="64"/>
      <c r="D65" s="64"/>
      <c r="E65" s="64"/>
      <c r="F65" s="64"/>
      <c r="G65" s="64"/>
      <c r="H65" s="64"/>
      <c r="I65" s="64"/>
      <c r="J65" s="64"/>
      <c r="K65" s="63"/>
      <c r="L65" s="5"/>
      <c r="M65" s="5"/>
    </row>
    <row r="66" spans="1:21" ht="8.1" customHeight="1" thickBot="1" x14ac:dyDescent="0.3">
      <c r="B66" s="642"/>
      <c r="C66" s="64"/>
      <c r="D66" s="64"/>
      <c r="E66" s="64"/>
      <c r="F66" s="64"/>
      <c r="G66" s="64"/>
      <c r="H66" s="64"/>
      <c r="I66" s="64"/>
      <c r="J66" s="64"/>
      <c r="L66" s="5"/>
      <c r="M66" s="5"/>
    </row>
    <row r="67" spans="1:21" ht="30" customHeight="1" thickBot="1" x14ac:dyDescent="0.3">
      <c r="B67" s="642"/>
      <c r="C67" s="218" t="s">
        <v>313</v>
      </c>
      <c r="D67" s="85" t="s">
        <v>138</v>
      </c>
      <c r="E67" s="85" t="s">
        <v>137</v>
      </c>
      <c r="F67" s="85" t="s">
        <v>136</v>
      </c>
      <c r="G67" s="85" t="s">
        <v>135</v>
      </c>
      <c r="H67" s="86" t="s">
        <v>134</v>
      </c>
      <c r="I67" s="71" t="s">
        <v>133</v>
      </c>
      <c r="J67" s="64"/>
      <c r="L67" s="5"/>
      <c r="M67" s="5"/>
    </row>
    <row r="68" spans="1:21" ht="30" customHeight="1" x14ac:dyDescent="0.25">
      <c r="B68" s="644">
        <v>1</v>
      </c>
      <c r="C68" s="87" t="str">
        <f t="shared" ref="C68:C88" ca="1" si="3">C14</f>
        <v>Co-Investigator</v>
      </c>
      <c r="D68" s="93">
        <f ca="1">IFERROR(D14/$D$64,"")</f>
        <v>0.21024625134996411</v>
      </c>
      <c r="E68" s="93">
        <f ca="1">IFERROR(E14/$E$64,"")</f>
        <v>0.15100007896594317</v>
      </c>
      <c r="F68" s="93">
        <f ca="1">IFERROR(F14/$F$64,"")</f>
        <v>0.18158026566969959</v>
      </c>
      <c r="G68" s="93">
        <f ca="1">IFERROR(G14/$G$64,"")</f>
        <v>0.19406986836398296</v>
      </c>
      <c r="H68" s="93" t="str">
        <f ca="1">IFERROR(H14/$H$64,"")</f>
        <v/>
      </c>
      <c r="I68" s="683">
        <f ca="1">IFERROR(I14/$I$64,"")</f>
        <v>0.1814978358487368</v>
      </c>
      <c r="J68" s="64"/>
      <c r="L68" s="5"/>
      <c r="M68" s="5"/>
    </row>
    <row r="69" spans="1:21" ht="30" customHeight="1" x14ac:dyDescent="0.25">
      <c r="B69" s="644">
        <v>2</v>
      </c>
      <c r="C69" s="87" t="str">
        <f t="shared" ca="1" si="3"/>
        <v>Research Associate (Interventions)</v>
      </c>
      <c r="D69" s="93">
        <f t="shared" ref="D69:D117" ca="1" si="4">IFERROR(D15/$D$64,"")</f>
        <v>0.16268711390619622</v>
      </c>
      <c r="E69" s="93">
        <f t="shared" ref="E69:E117" ca="1" si="5">IFERROR(E15/$E$64,"")</f>
        <v>0.11684283019955598</v>
      </c>
      <c r="F69" s="93">
        <f t="shared" ref="F69:F117" ca="1" si="6">IFERROR(F15/$F$64,"")</f>
        <v>0</v>
      </c>
      <c r="G69" s="93">
        <f t="shared" ref="G69:G117" ca="1" si="7">IFERROR(G15/$G$64,"")</f>
        <v>0</v>
      </c>
      <c r="H69" s="93" t="str">
        <f t="shared" ref="H69:H117" ca="1" si="8">IFERROR(H15/$H$64,"")</f>
        <v/>
      </c>
      <c r="I69" s="683">
        <f t="shared" ref="I69:I117" ca="1" si="9">IFERROR(I15/$I$64,"")</f>
        <v>7.0220893130936171E-2</v>
      </c>
      <c r="J69" s="64"/>
      <c r="L69" s="5"/>
      <c r="M69" s="206"/>
    </row>
    <row r="70" spans="1:21" ht="30" customHeight="1" x14ac:dyDescent="0.25">
      <c r="B70" s="644">
        <v>3</v>
      </c>
      <c r="C70" s="87" t="str">
        <f t="shared" ca="1" si="3"/>
        <v>Field Co-ordinators (Interventions)</v>
      </c>
      <c r="D70" s="93">
        <f t="shared" ca="1" si="4"/>
        <v>8.1343556953098112E-2</v>
      </c>
      <c r="E70" s="93">
        <f t="shared" ca="1" si="5"/>
        <v>0.11684283019955598</v>
      </c>
      <c r="F70" s="93">
        <f t="shared" ca="1" si="6"/>
        <v>7.025278494728518E-2</v>
      </c>
      <c r="G70" s="93">
        <f t="shared" ca="1" si="7"/>
        <v>7.5084969595338266E-2</v>
      </c>
      <c r="H70" s="93" t="str">
        <f t="shared" ca="1" si="8"/>
        <v/>
      </c>
      <c r="I70" s="683">
        <f t="shared" ca="1" si="9"/>
        <v>8.777611641367021E-2</v>
      </c>
      <c r="J70" s="64"/>
      <c r="L70" s="5"/>
      <c r="M70" s="206"/>
    </row>
    <row r="71" spans="1:21" ht="30" customHeight="1" x14ac:dyDescent="0.25">
      <c r="B71" s="644">
        <v>4</v>
      </c>
      <c r="C71" s="87" t="str">
        <f t="shared" ca="1" si="3"/>
        <v>Research Associate (Assessment)</v>
      </c>
      <c r="D71" s="93">
        <f t="shared" ca="1" si="4"/>
        <v>0</v>
      </c>
      <c r="E71" s="93">
        <f t="shared" ca="1" si="5"/>
        <v>0.11684283019955598</v>
      </c>
      <c r="F71" s="93">
        <f t="shared" ca="1" si="6"/>
        <v>0.14050556989457036</v>
      </c>
      <c r="G71" s="93">
        <f t="shared" ca="1" si="7"/>
        <v>0.15016993919067653</v>
      </c>
      <c r="H71" s="93" t="str">
        <f t="shared" ca="1" si="8"/>
        <v/>
      </c>
      <c r="I71" s="683">
        <f t="shared" ca="1" si="9"/>
        <v>0.10533133969640425</v>
      </c>
      <c r="J71" s="64"/>
      <c r="L71" s="5"/>
      <c r="M71" s="206"/>
    </row>
    <row r="72" spans="1:21" ht="30" customHeight="1" x14ac:dyDescent="0.25">
      <c r="B72" s="644">
        <v>5</v>
      </c>
      <c r="C72" s="87" t="str">
        <f t="shared" ca="1" si="3"/>
        <v>Data Entry Assistant</v>
      </c>
      <c r="D72" s="93">
        <f t="shared" ca="1" si="4"/>
        <v>0</v>
      </c>
      <c r="E72" s="93">
        <f t="shared" ca="1" si="5"/>
        <v>3.5052849059866789E-2</v>
      </c>
      <c r="F72" s="93">
        <f t="shared" ca="1" si="6"/>
        <v>4.2151670968371108E-2</v>
      </c>
      <c r="G72" s="93">
        <f t="shared" ca="1" si="7"/>
        <v>4.5050981757202957E-2</v>
      </c>
      <c r="H72" s="93" t="str">
        <f t="shared" ca="1" si="8"/>
        <v/>
      </c>
      <c r="I72" s="683">
        <f t="shared" ca="1" si="9"/>
        <v>3.1599401908921278E-2</v>
      </c>
      <c r="J72" s="64"/>
      <c r="L72" s="5"/>
      <c r="M72" s="206"/>
    </row>
    <row r="73" spans="1:21" ht="30" customHeight="1" x14ac:dyDescent="0.25">
      <c r="B73" s="644">
        <v>6</v>
      </c>
      <c r="C73" s="87" t="str">
        <f t="shared" ca="1" si="3"/>
        <v>Project Co-ordinator</v>
      </c>
      <c r="D73" s="93">
        <f t="shared" ca="1" si="4"/>
        <v>6.1007667714823591E-2</v>
      </c>
      <c r="E73" s="93">
        <f t="shared" ca="1" si="5"/>
        <v>4.381606132483349E-2</v>
      </c>
      <c r="F73" s="93">
        <f t="shared" ca="1" si="6"/>
        <v>5.2689588710463885E-2</v>
      </c>
      <c r="G73" s="93">
        <f t="shared" ca="1" si="7"/>
        <v>5.6313727196503696E-2</v>
      </c>
      <c r="H73" s="93" t="str">
        <f t="shared" ca="1" si="8"/>
        <v/>
      </c>
      <c r="I73" s="683">
        <f t="shared" ca="1" si="9"/>
        <v>5.2665669848202125E-2</v>
      </c>
      <c r="J73" s="64"/>
      <c r="L73" s="5"/>
      <c r="M73" s="206"/>
    </row>
    <row r="74" spans="1:21" ht="30" customHeight="1" x14ac:dyDescent="0.25">
      <c r="B74" s="644">
        <v>7</v>
      </c>
      <c r="C74" s="87" t="str">
        <f t="shared" ca="1" si="3"/>
        <v>Field Assistant</v>
      </c>
      <c r="D74" s="93">
        <f t="shared" ca="1" si="4"/>
        <v>3.0503833857411795E-2</v>
      </c>
      <c r="E74" s="93">
        <f t="shared" ca="1" si="5"/>
        <v>2.1908030662416745E-2</v>
      </c>
      <c r="F74" s="93">
        <f t="shared" ca="1" si="6"/>
        <v>2.6344794355231942E-2</v>
      </c>
      <c r="G74" s="93">
        <f t="shared" ca="1" si="7"/>
        <v>2.8156863598251848E-2</v>
      </c>
      <c r="H74" s="93" t="str">
        <f t="shared" ca="1" si="8"/>
        <v/>
      </c>
      <c r="I74" s="683">
        <f t="shared" ca="1" si="9"/>
        <v>2.6332834924101062E-2</v>
      </c>
      <c r="J74" s="64"/>
      <c r="L74" s="5"/>
      <c r="M74" s="206"/>
    </row>
    <row r="75" spans="1:21" ht="30" customHeight="1" x14ac:dyDescent="0.25">
      <c r="B75" s="644">
        <v>8</v>
      </c>
      <c r="C75" s="87" t="str">
        <f t="shared" ca="1" si="3"/>
        <v>Research Fellow</v>
      </c>
      <c r="D75" s="93">
        <f t="shared" ca="1" si="4"/>
        <v>8.5410734800753021E-2</v>
      </c>
      <c r="E75" s="93">
        <f t="shared" ca="1" si="5"/>
        <v>0.12268497170953377</v>
      </c>
      <c r="F75" s="93">
        <f t="shared" ca="1" si="6"/>
        <v>0.14753084838929889</v>
      </c>
      <c r="G75" s="93">
        <f t="shared" ca="1" si="7"/>
        <v>7.8839218075105175E-2</v>
      </c>
      <c r="H75" s="93" t="str">
        <f t="shared" ca="1" si="8"/>
        <v/>
      </c>
      <c r="I75" s="683">
        <f t="shared" ca="1" si="9"/>
        <v>0.11059790668122446</v>
      </c>
      <c r="J75" s="64"/>
      <c r="L75" s="5"/>
      <c r="M75" s="206"/>
    </row>
    <row r="76" spans="1:21" ht="30" customHeight="1" x14ac:dyDescent="0.25">
      <c r="B76" s="644">
        <v>9</v>
      </c>
      <c r="C76" s="87" t="str">
        <f t="shared" ca="1" si="3"/>
        <v>Clinical Lecturer</v>
      </c>
      <c r="D76" s="93">
        <f t="shared" ca="1" si="4"/>
        <v>0.11970246696028075</v>
      </c>
      <c r="E76" s="93">
        <f t="shared" ca="1" si="5"/>
        <v>9.3378842514815652E-2</v>
      </c>
      <c r="F76" s="93">
        <f t="shared" ca="1" si="6"/>
        <v>0.11747436522874856</v>
      </c>
      <c r="G76" s="93">
        <f t="shared" ca="1" si="7"/>
        <v>0.13224215128201572</v>
      </c>
      <c r="H76" s="93" t="str">
        <f t="shared" ca="1" si="8"/>
        <v/>
      </c>
      <c r="I76" s="683">
        <f t="shared" ca="1" si="9"/>
        <v>0.11416746874813566</v>
      </c>
      <c r="J76" s="64"/>
      <c r="L76" s="5"/>
      <c r="M76" s="206"/>
    </row>
    <row r="77" spans="1:21" ht="30" customHeight="1" x14ac:dyDescent="0.25">
      <c r="B77" s="644">
        <v>10</v>
      </c>
      <c r="C77" s="87" t="str">
        <f t="shared" ca="1" si="3"/>
        <v>Research Assistant</v>
      </c>
      <c r="D77" s="93">
        <f t="shared" ca="1" si="4"/>
        <v>0.1115952257839553</v>
      </c>
      <c r="E77" s="93">
        <f t="shared" ca="1" si="5"/>
        <v>8.2875115079257627E-2</v>
      </c>
      <c r="F77" s="93">
        <f t="shared" ca="1" si="6"/>
        <v>0.10271480416143965</v>
      </c>
      <c r="G77" s="93">
        <f t="shared" ca="1" si="7"/>
        <v>0.11314864833696303</v>
      </c>
      <c r="H77" s="93" t="str">
        <f t="shared" ca="1" si="8"/>
        <v/>
      </c>
      <c r="I77" s="683">
        <f t="shared" ca="1" si="9"/>
        <v>0.10110913505113328</v>
      </c>
      <c r="J77" s="64"/>
      <c r="L77" s="5"/>
      <c r="M77" s="206"/>
    </row>
    <row r="78" spans="1:21" s="107" customFormat="1" ht="30" customHeight="1" x14ac:dyDescent="0.25">
      <c r="B78" s="644"/>
      <c r="C78" s="87" t="str">
        <f t="shared" ca="1" si="3"/>
        <v>Lead Investigator</v>
      </c>
      <c r="D78" s="93">
        <f t="shared" ca="1" si="4"/>
        <v>0.13750314867351707</v>
      </c>
      <c r="E78" s="93">
        <f t="shared" ca="1" si="5"/>
        <v>9.8755560084664726E-2</v>
      </c>
      <c r="F78" s="93">
        <f t="shared" ca="1" si="6"/>
        <v>0.1187553076748909</v>
      </c>
      <c r="G78" s="93">
        <f t="shared" ca="1" si="7"/>
        <v>0.12692363260395981</v>
      </c>
      <c r="H78" s="93" t="str">
        <f t="shared" ca="1" si="8"/>
        <v/>
      </c>
      <c r="I78" s="683">
        <f t="shared" ca="1" si="9"/>
        <v>0.11870139774853451</v>
      </c>
      <c r="J78" s="64"/>
      <c r="L78" s="5"/>
      <c r="M78" s="206"/>
      <c r="N78"/>
      <c r="O78"/>
      <c r="P78"/>
      <c r="Q78"/>
      <c r="U78"/>
    </row>
    <row r="79" spans="1:21" s="107" customFormat="1" ht="30" customHeight="1" x14ac:dyDescent="0.25">
      <c r="B79" s="644"/>
      <c r="C79" s="87" t="str">
        <f t="shared" ca="1" si="3"/>
        <v/>
      </c>
      <c r="D79" s="93">
        <f t="shared" ca="1" si="4"/>
        <v>0</v>
      </c>
      <c r="E79" s="93">
        <f t="shared" ca="1" si="5"/>
        <v>0</v>
      </c>
      <c r="F79" s="93">
        <f t="shared" ca="1" si="6"/>
        <v>0</v>
      </c>
      <c r="G79" s="93">
        <f t="shared" ca="1" si="7"/>
        <v>0</v>
      </c>
      <c r="H79" s="93" t="str">
        <f t="shared" ca="1" si="8"/>
        <v/>
      </c>
      <c r="I79" s="683">
        <f t="shared" ca="1" si="9"/>
        <v>0</v>
      </c>
      <c r="J79" s="64"/>
      <c r="L79" s="5"/>
      <c r="M79" s="206"/>
      <c r="N79"/>
      <c r="O79"/>
      <c r="P79"/>
      <c r="Q79"/>
      <c r="U79"/>
    </row>
    <row r="80" spans="1:21" s="107" customFormat="1" ht="30" customHeight="1" x14ac:dyDescent="0.25">
      <c r="B80" s="644"/>
      <c r="C80" s="87" t="str">
        <f t="shared" ca="1" si="3"/>
        <v/>
      </c>
      <c r="D80" s="93">
        <f t="shared" ca="1" si="4"/>
        <v>0</v>
      </c>
      <c r="E80" s="93">
        <f t="shared" ca="1" si="5"/>
        <v>0</v>
      </c>
      <c r="F80" s="93">
        <f t="shared" ca="1" si="6"/>
        <v>0</v>
      </c>
      <c r="G80" s="93">
        <f t="shared" ca="1" si="7"/>
        <v>0</v>
      </c>
      <c r="H80" s="93" t="str">
        <f t="shared" ca="1" si="8"/>
        <v/>
      </c>
      <c r="I80" s="683">
        <f t="shared" ca="1" si="9"/>
        <v>0</v>
      </c>
      <c r="J80" s="64"/>
      <c r="L80" s="5"/>
      <c r="M80" s="206"/>
      <c r="N80"/>
      <c r="O80"/>
      <c r="P80"/>
      <c r="Q80"/>
      <c r="U80"/>
    </row>
    <row r="81" spans="2:13" s="107" customFormat="1" ht="30" customHeight="1" x14ac:dyDescent="0.25">
      <c r="B81" s="644"/>
      <c r="C81" s="87" t="str">
        <f t="shared" ca="1" si="3"/>
        <v/>
      </c>
      <c r="D81" s="93">
        <f t="shared" ca="1" si="4"/>
        <v>0</v>
      </c>
      <c r="E81" s="93">
        <f t="shared" ca="1" si="5"/>
        <v>0</v>
      </c>
      <c r="F81" s="93">
        <f t="shared" ca="1" si="6"/>
        <v>0</v>
      </c>
      <c r="G81" s="93">
        <f t="shared" ca="1" si="7"/>
        <v>0</v>
      </c>
      <c r="H81" s="93" t="str">
        <f t="shared" ca="1" si="8"/>
        <v/>
      </c>
      <c r="I81" s="683">
        <f t="shared" ca="1" si="9"/>
        <v>0</v>
      </c>
      <c r="J81" s="64"/>
      <c r="L81" s="5"/>
      <c r="M81" s="206"/>
    </row>
    <row r="82" spans="2:13" s="107" customFormat="1" ht="30" customHeight="1" x14ac:dyDescent="0.25">
      <c r="B82" s="644"/>
      <c r="C82" s="87" t="str">
        <f t="shared" ca="1" si="3"/>
        <v/>
      </c>
      <c r="D82" s="93">
        <f t="shared" ca="1" si="4"/>
        <v>0</v>
      </c>
      <c r="E82" s="93">
        <f t="shared" ca="1" si="5"/>
        <v>0</v>
      </c>
      <c r="F82" s="93">
        <f t="shared" ca="1" si="6"/>
        <v>0</v>
      </c>
      <c r="G82" s="93">
        <f t="shared" ca="1" si="7"/>
        <v>0</v>
      </c>
      <c r="H82" s="93" t="str">
        <f t="shared" ca="1" si="8"/>
        <v/>
      </c>
      <c r="I82" s="683">
        <f t="shared" ca="1" si="9"/>
        <v>0</v>
      </c>
      <c r="J82" s="64"/>
      <c r="L82" s="5"/>
      <c r="M82" s="206"/>
    </row>
    <row r="83" spans="2:13" s="107" customFormat="1" ht="30" customHeight="1" x14ac:dyDescent="0.25">
      <c r="B83" s="644"/>
      <c r="C83" s="87" t="str">
        <f t="shared" ca="1" si="3"/>
        <v/>
      </c>
      <c r="D83" s="93">
        <f t="shared" ca="1" si="4"/>
        <v>0</v>
      </c>
      <c r="E83" s="93">
        <f t="shared" ca="1" si="5"/>
        <v>0</v>
      </c>
      <c r="F83" s="93">
        <f t="shared" ca="1" si="6"/>
        <v>0</v>
      </c>
      <c r="G83" s="93">
        <f t="shared" ca="1" si="7"/>
        <v>0</v>
      </c>
      <c r="H83" s="93" t="str">
        <f t="shared" ca="1" si="8"/>
        <v/>
      </c>
      <c r="I83" s="683">
        <f t="shared" ca="1" si="9"/>
        <v>0</v>
      </c>
      <c r="J83" s="64"/>
      <c r="L83" s="5"/>
      <c r="M83" s="206"/>
    </row>
    <row r="84" spans="2:13" ht="30" customHeight="1" x14ac:dyDescent="0.25">
      <c r="B84" s="644">
        <v>11</v>
      </c>
      <c r="C84" s="87" t="str">
        <f t="shared" ca="1" si="3"/>
        <v/>
      </c>
      <c r="D84" s="93">
        <f t="shared" ca="1" si="4"/>
        <v>0</v>
      </c>
      <c r="E84" s="93">
        <f t="shared" ca="1" si="5"/>
        <v>0</v>
      </c>
      <c r="F84" s="93">
        <f t="shared" ca="1" si="6"/>
        <v>0</v>
      </c>
      <c r="G84" s="93">
        <f t="shared" ca="1" si="7"/>
        <v>0</v>
      </c>
      <c r="H84" s="93" t="str">
        <f t="shared" ca="1" si="8"/>
        <v/>
      </c>
      <c r="I84" s="683">
        <f t="shared" ca="1" si="9"/>
        <v>0</v>
      </c>
      <c r="J84" s="64"/>
      <c r="L84" s="5"/>
      <c r="M84" s="206"/>
    </row>
    <row r="85" spans="2:13" ht="30" customHeight="1" x14ac:dyDescent="0.25">
      <c r="B85" s="644">
        <v>12</v>
      </c>
      <c r="C85" s="87" t="str">
        <f t="shared" ca="1" si="3"/>
        <v/>
      </c>
      <c r="D85" s="93">
        <f t="shared" ca="1" si="4"/>
        <v>0</v>
      </c>
      <c r="E85" s="93">
        <f t="shared" ca="1" si="5"/>
        <v>0</v>
      </c>
      <c r="F85" s="93">
        <f t="shared" ca="1" si="6"/>
        <v>0</v>
      </c>
      <c r="G85" s="93">
        <f t="shared" ca="1" si="7"/>
        <v>0</v>
      </c>
      <c r="H85" s="93" t="str">
        <f t="shared" ca="1" si="8"/>
        <v/>
      </c>
      <c r="I85" s="683">
        <f t="shared" ca="1" si="9"/>
        <v>0</v>
      </c>
      <c r="J85" s="64"/>
      <c r="L85" s="5"/>
      <c r="M85" s="206"/>
    </row>
    <row r="86" spans="2:13" ht="30" customHeight="1" x14ac:dyDescent="0.25">
      <c r="B86" s="644">
        <v>13</v>
      </c>
      <c r="C86" s="87" t="str">
        <f t="shared" ca="1" si="3"/>
        <v/>
      </c>
      <c r="D86" s="93">
        <f t="shared" ca="1" si="4"/>
        <v>0</v>
      </c>
      <c r="E86" s="93">
        <f t="shared" ca="1" si="5"/>
        <v>0</v>
      </c>
      <c r="F86" s="93">
        <f t="shared" ca="1" si="6"/>
        <v>0</v>
      </c>
      <c r="G86" s="93">
        <f t="shared" ca="1" si="7"/>
        <v>0</v>
      </c>
      <c r="H86" s="93" t="str">
        <f t="shared" ca="1" si="8"/>
        <v/>
      </c>
      <c r="I86" s="683">
        <f t="shared" ca="1" si="9"/>
        <v>0</v>
      </c>
      <c r="J86" s="64"/>
      <c r="L86" s="5"/>
      <c r="M86" s="206"/>
    </row>
    <row r="87" spans="2:13" ht="30" customHeight="1" x14ac:dyDescent="0.25">
      <c r="B87" s="644">
        <v>14</v>
      </c>
      <c r="C87" s="87" t="str">
        <f t="shared" ca="1" si="3"/>
        <v/>
      </c>
      <c r="D87" s="93">
        <f t="shared" ca="1" si="4"/>
        <v>0</v>
      </c>
      <c r="E87" s="93">
        <f t="shared" ca="1" si="5"/>
        <v>0</v>
      </c>
      <c r="F87" s="93">
        <f t="shared" ca="1" si="6"/>
        <v>0</v>
      </c>
      <c r="G87" s="93">
        <f t="shared" ca="1" si="7"/>
        <v>0</v>
      </c>
      <c r="H87" s="93" t="str">
        <f t="shared" ca="1" si="8"/>
        <v/>
      </c>
      <c r="I87" s="683">
        <f t="shared" ca="1" si="9"/>
        <v>0</v>
      </c>
      <c r="J87" s="64"/>
      <c r="L87" s="5"/>
      <c r="M87" s="206"/>
    </row>
    <row r="88" spans="2:13" ht="30" customHeight="1" x14ac:dyDescent="0.25">
      <c r="B88" s="644">
        <v>15</v>
      </c>
      <c r="C88" s="87" t="str">
        <f t="shared" ca="1" si="3"/>
        <v/>
      </c>
      <c r="D88" s="93">
        <f t="shared" ca="1" si="4"/>
        <v>0</v>
      </c>
      <c r="E88" s="93">
        <f t="shared" ca="1" si="5"/>
        <v>0</v>
      </c>
      <c r="F88" s="93">
        <f t="shared" ca="1" si="6"/>
        <v>0</v>
      </c>
      <c r="G88" s="93">
        <f t="shared" ca="1" si="7"/>
        <v>0</v>
      </c>
      <c r="H88" s="93" t="str">
        <f t="shared" ca="1" si="8"/>
        <v/>
      </c>
      <c r="I88" s="683">
        <f t="shared" ca="1" si="9"/>
        <v>0</v>
      </c>
      <c r="J88" s="64"/>
      <c r="L88" s="5"/>
      <c r="M88" s="206"/>
    </row>
    <row r="89" spans="2:13" ht="30" customHeight="1" x14ac:dyDescent="0.25">
      <c r="B89" s="644">
        <v>16</v>
      </c>
      <c r="C89" s="87" t="str">
        <f t="shared" ref="C89:C117" ca="1" si="10">C35</f>
        <v/>
      </c>
      <c r="D89" s="93">
        <f t="shared" ca="1" si="4"/>
        <v>0</v>
      </c>
      <c r="E89" s="93">
        <f t="shared" ca="1" si="5"/>
        <v>0</v>
      </c>
      <c r="F89" s="93">
        <f t="shared" ca="1" si="6"/>
        <v>0</v>
      </c>
      <c r="G89" s="93">
        <f t="shared" ca="1" si="7"/>
        <v>0</v>
      </c>
      <c r="H89" s="93" t="str">
        <f t="shared" ca="1" si="8"/>
        <v/>
      </c>
      <c r="I89" s="683">
        <f t="shared" ca="1" si="9"/>
        <v>0</v>
      </c>
      <c r="J89" s="64"/>
      <c r="L89" s="5"/>
      <c r="M89" s="206"/>
    </row>
    <row r="90" spans="2:13" s="107" customFormat="1" ht="30" customHeight="1" x14ac:dyDescent="0.25">
      <c r="B90" s="644">
        <v>17</v>
      </c>
      <c r="C90" s="87" t="str">
        <f t="shared" ca="1" si="10"/>
        <v/>
      </c>
      <c r="D90" s="93">
        <f t="shared" ca="1" si="4"/>
        <v>0</v>
      </c>
      <c r="E90" s="93">
        <f t="shared" ca="1" si="5"/>
        <v>0</v>
      </c>
      <c r="F90" s="93">
        <f t="shared" ca="1" si="6"/>
        <v>0</v>
      </c>
      <c r="G90" s="93">
        <f t="shared" ca="1" si="7"/>
        <v>0</v>
      </c>
      <c r="H90" s="93" t="str">
        <f t="shared" ca="1" si="8"/>
        <v/>
      </c>
      <c r="I90" s="683">
        <f t="shared" ca="1" si="9"/>
        <v>0</v>
      </c>
      <c r="J90" s="64"/>
      <c r="L90" s="5"/>
      <c r="M90" s="206"/>
    </row>
    <row r="91" spans="2:13" s="107" customFormat="1" ht="30" customHeight="1" x14ac:dyDescent="0.25">
      <c r="B91" s="644">
        <v>18</v>
      </c>
      <c r="C91" s="87" t="str">
        <f t="shared" ca="1" si="10"/>
        <v/>
      </c>
      <c r="D91" s="93">
        <f t="shared" ca="1" si="4"/>
        <v>0</v>
      </c>
      <c r="E91" s="93">
        <f t="shared" ca="1" si="5"/>
        <v>0</v>
      </c>
      <c r="F91" s="93">
        <f t="shared" ca="1" si="6"/>
        <v>0</v>
      </c>
      <c r="G91" s="93">
        <f t="shared" ca="1" si="7"/>
        <v>0</v>
      </c>
      <c r="H91" s="93" t="str">
        <f t="shared" ca="1" si="8"/>
        <v/>
      </c>
      <c r="I91" s="683">
        <f t="shared" ca="1" si="9"/>
        <v>0</v>
      </c>
      <c r="J91" s="64"/>
      <c r="L91" s="5"/>
      <c r="M91" s="206"/>
    </row>
    <row r="92" spans="2:13" s="107" customFormat="1" ht="30" customHeight="1" x14ac:dyDescent="0.25">
      <c r="B92" s="644">
        <v>19</v>
      </c>
      <c r="C92" s="87" t="str">
        <f t="shared" ca="1" si="10"/>
        <v/>
      </c>
      <c r="D92" s="93">
        <f t="shared" ca="1" si="4"/>
        <v>0</v>
      </c>
      <c r="E92" s="93">
        <f t="shared" ca="1" si="5"/>
        <v>0</v>
      </c>
      <c r="F92" s="93">
        <f t="shared" ca="1" si="6"/>
        <v>0</v>
      </c>
      <c r="G92" s="93">
        <f t="shared" ca="1" si="7"/>
        <v>0</v>
      </c>
      <c r="H92" s="93" t="str">
        <f t="shared" ca="1" si="8"/>
        <v/>
      </c>
      <c r="I92" s="683">
        <f t="shared" ca="1" si="9"/>
        <v>0</v>
      </c>
      <c r="J92" s="64"/>
      <c r="L92" s="5"/>
      <c r="M92" s="206"/>
    </row>
    <row r="93" spans="2:13" s="107" customFormat="1" ht="30" customHeight="1" x14ac:dyDescent="0.25">
      <c r="B93" s="644">
        <v>20</v>
      </c>
      <c r="C93" s="87" t="str">
        <f t="shared" ca="1" si="10"/>
        <v/>
      </c>
      <c r="D93" s="93">
        <f t="shared" ca="1" si="4"/>
        <v>0</v>
      </c>
      <c r="E93" s="93">
        <f t="shared" ca="1" si="5"/>
        <v>0</v>
      </c>
      <c r="F93" s="93">
        <f t="shared" ca="1" si="6"/>
        <v>0</v>
      </c>
      <c r="G93" s="93">
        <f t="shared" ca="1" si="7"/>
        <v>0</v>
      </c>
      <c r="H93" s="93" t="str">
        <f t="shared" ca="1" si="8"/>
        <v/>
      </c>
      <c r="I93" s="683">
        <f t="shared" ca="1" si="9"/>
        <v>0</v>
      </c>
      <c r="J93" s="64"/>
      <c r="L93" s="5"/>
      <c r="M93" s="206"/>
    </row>
    <row r="94" spans="2:13" s="107" customFormat="1" ht="30" customHeight="1" x14ac:dyDescent="0.25">
      <c r="B94" s="644">
        <v>21</v>
      </c>
      <c r="C94" s="87" t="str">
        <f t="shared" ca="1" si="10"/>
        <v/>
      </c>
      <c r="D94" s="93">
        <f t="shared" ca="1" si="4"/>
        <v>0</v>
      </c>
      <c r="E94" s="93">
        <f t="shared" ca="1" si="5"/>
        <v>0</v>
      </c>
      <c r="F94" s="93">
        <f t="shared" ca="1" si="6"/>
        <v>0</v>
      </c>
      <c r="G94" s="93">
        <f t="shared" ca="1" si="7"/>
        <v>0</v>
      </c>
      <c r="H94" s="93" t="str">
        <f t="shared" ca="1" si="8"/>
        <v/>
      </c>
      <c r="I94" s="683">
        <f t="shared" ca="1" si="9"/>
        <v>0</v>
      </c>
      <c r="J94" s="64"/>
      <c r="L94" s="5"/>
      <c r="M94" s="206"/>
    </row>
    <row r="95" spans="2:13" s="107" customFormat="1" ht="30" customHeight="1" x14ac:dyDescent="0.25">
      <c r="B95" s="644">
        <v>22</v>
      </c>
      <c r="C95" s="87" t="str">
        <f t="shared" ca="1" si="10"/>
        <v/>
      </c>
      <c r="D95" s="93">
        <f t="shared" ca="1" si="4"/>
        <v>0</v>
      </c>
      <c r="E95" s="93">
        <f t="shared" ca="1" si="5"/>
        <v>0</v>
      </c>
      <c r="F95" s="93">
        <f t="shared" ca="1" si="6"/>
        <v>0</v>
      </c>
      <c r="G95" s="93">
        <f t="shared" ca="1" si="7"/>
        <v>0</v>
      </c>
      <c r="H95" s="93" t="str">
        <f t="shared" ca="1" si="8"/>
        <v/>
      </c>
      <c r="I95" s="683">
        <f t="shared" ca="1" si="9"/>
        <v>0</v>
      </c>
      <c r="J95" s="64"/>
      <c r="L95" s="5"/>
      <c r="M95" s="206"/>
    </row>
    <row r="96" spans="2:13" s="107" customFormat="1" ht="30" customHeight="1" x14ac:dyDescent="0.25">
      <c r="B96" s="644">
        <v>23</v>
      </c>
      <c r="C96" s="87" t="str">
        <f t="shared" ca="1" si="10"/>
        <v/>
      </c>
      <c r="D96" s="93">
        <f t="shared" ca="1" si="4"/>
        <v>0</v>
      </c>
      <c r="E96" s="93">
        <f t="shared" ca="1" si="5"/>
        <v>0</v>
      </c>
      <c r="F96" s="93">
        <f t="shared" ca="1" si="6"/>
        <v>0</v>
      </c>
      <c r="G96" s="93">
        <f t="shared" ca="1" si="7"/>
        <v>0</v>
      </c>
      <c r="H96" s="93" t="str">
        <f t="shared" ca="1" si="8"/>
        <v/>
      </c>
      <c r="I96" s="683">
        <f t="shared" ca="1" si="9"/>
        <v>0</v>
      </c>
      <c r="J96" s="64"/>
      <c r="L96" s="5"/>
      <c r="M96" s="5"/>
    </row>
    <row r="97" spans="2:13" s="107" customFormat="1" ht="30" customHeight="1" x14ac:dyDescent="0.25">
      <c r="B97" s="644">
        <v>24</v>
      </c>
      <c r="C97" s="87" t="str">
        <f t="shared" ca="1" si="10"/>
        <v/>
      </c>
      <c r="D97" s="93">
        <f t="shared" ca="1" si="4"/>
        <v>0</v>
      </c>
      <c r="E97" s="93">
        <f t="shared" ca="1" si="5"/>
        <v>0</v>
      </c>
      <c r="F97" s="93">
        <f t="shared" ca="1" si="6"/>
        <v>0</v>
      </c>
      <c r="G97" s="93">
        <f t="shared" ca="1" si="7"/>
        <v>0</v>
      </c>
      <c r="H97" s="93" t="str">
        <f t="shared" ca="1" si="8"/>
        <v/>
      </c>
      <c r="I97" s="683">
        <f t="shared" ca="1" si="9"/>
        <v>0</v>
      </c>
      <c r="J97" s="64"/>
      <c r="L97" s="5"/>
      <c r="M97" s="5"/>
    </row>
    <row r="98" spans="2:13" s="107" customFormat="1" ht="30" customHeight="1" x14ac:dyDescent="0.25">
      <c r="B98" s="644">
        <v>25</v>
      </c>
      <c r="C98" s="87" t="str">
        <f t="shared" ca="1" si="10"/>
        <v/>
      </c>
      <c r="D98" s="93">
        <f t="shared" ca="1" si="4"/>
        <v>0</v>
      </c>
      <c r="E98" s="93">
        <f t="shared" ca="1" si="5"/>
        <v>0</v>
      </c>
      <c r="F98" s="93">
        <f t="shared" ca="1" si="6"/>
        <v>0</v>
      </c>
      <c r="G98" s="93">
        <f t="shared" ca="1" si="7"/>
        <v>0</v>
      </c>
      <c r="H98" s="93" t="str">
        <f t="shared" ca="1" si="8"/>
        <v/>
      </c>
      <c r="I98" s="683">
        <f t="shared" ca="1" si="9"/>
        <v>0</v>
      </c>
      <c r="J98" s="64"/>
      <c r="L98" s="5"/>
      <c r="M98" s="5"/>
    </row>
    <row r="99" spans="2:13" s="107" customFormat="1" ht="30" customHeight="1" x14ac:dyDescent="0.25">
      <c r="B99" s="644">
        <v>26</v>
      </c>
      <c r="C99" s="87" t="str">
        <f t="shared" ca="1" si="10"/>
        <v/>
      </c>
      <c r="D99" s="93">
        <f t="shared" ca="1" si="4"/>
        <v>0</v>
      </c>
      <c r="E99" s="93">
        <f t="shared" ca="1" si="5"/>
        <v>0</v>
      </c>
      <c r="F99" s="93">
        <f t="shared" ca="1" si="6"/>
        <v>0</v>
      </c>
      <c r="G99" s="93">
        <f t="shared" ca="1" si="7"/>
        <v>0</v>
      </c>
      <c r="H99" s="93" t="str">
        <f t="shared" ca="1" si="8"/>
        <v/>
      </c>
      <c r="I99" s="683">
        <f t="shared" ca="1" si="9"/>
        <v>0</v>
      </c>
      <c r="J99" s="64"/>
      <c r="L99" s="5"/>
      <c r="M99" s="5"/>
    </row>
    <row r="100" spans="2:13" s="107" customFormat="1" ht="30" customHeight="1" x14ac:dyDescent="0.25">
      <c r="B100" s="644">
        <v>27</v>
      </c>
      <c r="C100" s="87" t="str">
        <f t="shared" ca="1" si="10"/>
        <v/>
      </c>
      <c r="D100" s="93">
        <f t="shared" ca="1" si="4"/>
        <v>0</v>
      </c>
      <c r="E100" s="93">
        <f t="shared" ca="1" si="5"/>
        <v>0</v>
      </c>
      <c r="F100" s="93">
        <f t="shared" ca="1" si="6"/>
        <v>0</v>
      </c>
      <c r="G100" s="93">
        <f t="shared" ca="1" si="7"/>
        <v>0</v>
      </c>
      <c r="H100" s="93" t="str">
        <f t="shared" ca="1" si="8"/>
        <v/>
      </c>
      <c r="I100" s="683">
        <f t="shared" ca="1" si="9"/>
        <v>0</v>
      </c>
      <c r="J100" s="64"/>
      <c r="L100" s="5"/>
      <c r="M100" s="5"/>
    </row>
    <row r="101" spans="2:13" s="107" customFormat="1" ht="30" customHeight="1" x14ac:dyDescent="0.25">
      <c r="B101" s="644">
        <v>28</v>
      </c>
      <c r="C101" s="87" t="str">
        <f t="shared" ca="1" si="10"/>
        <v/>
      </c>
      <c r="D101" s="93">
        <f t="shared" ca="1" si="4"/>
        <v>0</v>
      </c>
      <c r="E101" s="93">
        <f t="shared" ca="1" si="5"/>
        <v>0</v>
      </c>
      <c r="F101" s="93">
        <f t="shared" ca="1" si="6"/>
        <v>0</v>
      </c>
      <c r="G101" s="93">
        <f t="shared" ca="1" si="7"/>
        <v>0</v>
      </c>
      <c r="H101" s="93" t="str">
        <f t="shared" ca="1" si="8"/>
        <v/>
      </c>
      <c r="I101" s="683">
        <f t="shared" ca="1" si="9"/>
        <v>0</v>
      </c>
      <c r="J101" s="64"/>
      <c r="L101" s="5"/>
      <c r="M101" s="5"/>
    </row>
    <row r="102" spans="2:13" s="107" customFormat="1" ht="30" customHeight="1" x14ac:dyDescent="0.25">
      <c r="B102" s="644">
        <v>29</v>
      </c>
      <c r="C102" s="87" t="str">
        <f t="shared" ca="1" si="10"/>
        <v/>
      </c>
      <c r="D102" s="93">
        <f t="shared" ca="1" si="4"/>
        <v>0</v>
      </c>
      <c r="E102" s="93">
        <f t="shared" ca="1" si="5"/>
        <v>0</v>
      </c>
      <c r="F102" s="93">
        <f t="shared" ca="1" si="6"/>
        <v>0</v>
      </c>
      <c r="G102" s="93">
        <f t="shared" ca="1" si="7"/>
        <v>0</v>
      </c>
      <c r="H102" s="93" t="str">
        <f t="shared" ca="1" si="8"/>
        <v/>
      </c>
      <c r="I102" s="683">
        <f t="shared" ca="1" si="9"/>
        <v>0</v>
      </c>
      <c r="J102" s="64"/>
      <c r="L102" s="5"/>
      <c r="M102" s="5"/>
    </row>
    <row r="103" spans="2:13" s="107" customFormat="1" ht="30" customHeight="1" x14ac:dyDescent="0.25">
      <c r="B103" s="644">
        <v>30</v>
      </c>
      <c r="C103" s="87" t="str">
        <f t="shared" ca="1" si="10"/>
        <v/>
      </c>
      <c r="D103" s="93">
        <f t="shared" ca="1" si="4"/>
        <v>0</v>
      </c>
      <c r="E103" s="93">
        <f t="shared" ca="1" si="5"/>
        <v>0</v>
      </c>
      <c r="F103" s="93">
        <f t="shared" ca="1" si="6"/>
        <v>0</v>
      </c>
      <c r="G103" s="93">
        <f t="shared" ca="1" si="7"/>
        <v>0</v>
      </c>
      <c r="H103" s="93" t="str">
        <f t="shared" ca="1" si="8"/>
        <v/>
      </c>
      <c r="I103" s="683">
        <f t="shared" ca="1" si="9"/>
        <v>0</v>
      </c>
      <c r="J103" s="64"/>
      <c r="L103" s="5"/>
      <c r="M103" s="5"/>
    </row>
    <row r="104" spans="2:13" s="107" customFormat="1" ht="30" customHeight="1" x14ac:dyDescent="0.25">
      <c r="B104" s="644">
        <v>31</v>
      </c>
      <c r="C104" s="87" t="str">
        <f t="shared" ca="1" si="10"/>
        <v/>
      </c>
      <c r="D104" s="93">
        <f t="shared" ca="1" si="4"/>
        <v>0</v>
      </c>
      <c r="E104" s="93">
        <f t="shared" ca="1" si="5"/>
        <v>0</v>
      </c>
      <c r="F104" s="93">
        <f t="shared" ca="1" si="6"/>
        <v>0</v>
      </c>
      <c r="G104" s="93">
        <f t="shared" ca="1" si="7"/>
        <v>0</v>
      </c>
      <c r="H104" s="93" t="str">
        <f t="shared" ca="1" si="8"/>
        <v/>
      </c>
      <c r="I104" s="683">
        <f t="shared" ca="1" si="9"/>
        <v>0</v>
      </c>
      <c r="J104" s="64"/>
    </row>
    <row r="105" spans="2:13" s="107" customFormat="1" ht="30" customHeight="1" x14ac:dyDescent="0.25">
      <c r="B105" s="644">
        <v>32</v>
      </c>
      <c r="C105" s="87" t="str">
        <f t="shared" ca="1" si="10"/>
        <v/>
      </c>
      <c r="D105" s="93">
        <f t="shared" ca="1" si="4"/>
        <v>0</v>
      </c>
      <c r="E105" s="93">
        <f t="shared" ca="1" si="5"/>
        <v>0</v>
      </c>
      <c r="F105" s="93">
        <f t="shared" ca="1" si="6"/>
        <v>0</v>
      </c>
      <c r="G105" s="93">
        <f t="shared" ca="1" si="7"/>
        <v>0</v>
      </c>
      <c r="H105" s="93" t="str">
        <f t="shared" ca="1" si="8"/>
        <v/>
      </c>
      <c r="I105" s="683">
        <f t="shared" ca="1" si="9"/>
        <v>0</v>
      </c>
      <c r="J105" s="64"/>
    </row>
    <row r="106" spans="2:13" s="107" customFormat="1" ht="30" customHeight="1" x14ac:dyDescent="0.25">
      <c r="B106" s="644">
        <v>33</v>
      </c>
      <c r="C106" s="87" t="str">
        <f t="shared" ca="1" si="10"/>
        <v/>
      </c>
      <c r="D106" s="93">
        <f t="shared" ca="1" si="4"/>
        <v>0</v>
      </c>
      <c r="E106" s="93">
        <f t="shared" ca="1" si="5"/>
        <v>0</v>
      </c>
      <c r="F106" s="93">
        <f t="shared" ca="1" si="6"/>
        <v>0</v>
      </c>
      <c r="G106" s="93">
        <f t="shared" ca="1" si="7"/>
        <v>0</v>
      </c>
      <c r="H106" s="93" t="str">
        <f t="shared" ca="1" si="8"/>
        <v/>
      </c>
      <c r="I106" s="683">
        <f t="shared" ca="1" si="9"/>
        <v>0</v>
      </c>
      <c r="J106" s="64"/>
    </row>
    <row r="107" spans="2:13" s="107" customFormat="1" ht="30" customHeight="1" x14ac:dyDescent="0.25">
      <c r="B107" s="644">
        <v>34</v>
      </c>
      <c r="C107" s="87" t="str">
        <f t="shared" ca="1" si="10"/>
        <v/>
      </c>
      <c r="D107" s="93">
        <f t="shared" ca="1" si="4"/>
        <v>0</v>
      </c>
      <c r="E107" s="93">
        <f t="shared" ca="1" si="5"/>
        <v>0</v>
      </c>
      <c r="F107" s="93">
        <f t="shared" ca="1" si="6"/>
        <v>0</v>
      </c>
      <c r="G107" s="93">
        <f t="shared" ca="1" si="7"/>
        <v>0</v>
      </c>
      <c r="H107" s="93" t="str">
        <f t="shared" ca="1" si="8"/>
        <v/>
      </c>
      <c r="I107" s="683">
        <f t="shared" ca="1" si="9"/>
        <v>0</v>
      </c>
      <c r="J107" s="64"/>
    </row>
    <row r="108" spans="2:13" s="107" customFormat="1" ht="30" customHeight="1" x14ac:dyDescent="0.25">
      <c r="B108" s="644">
        <v>35</v>
      </c>
      <c r="C108" s="87" t="str">
        <f t="shared" ca="1" si="10"/>
        <v/>
      </c>
      <c r="D108" s="93">
        <f t="shared" ca="1" si="4"/>
        <v>0</v>
      </c>
      <c r="E108" s="93">
        <f t="shared" ca="1" si="5"/>
        <v>0</v>
      </c>
      <c r="F108" s="93">
        <f t="shared" ca="1" si="6"/>
        <v>0</v>
      </c>
      <c r="G108" s="93">
        <f t="shared" ca="1" si="7"/>
        <v>0</v>
      </c>
      <c r="H108" s="93" t="str">
        <f t="shared" ca="1" si="8"/>
        <v/>
      </c>
      <c r="I108" s="683">
        <f t="shared" ca="1" si="9"/>
        <v>0</v>
      </c>
      <c r="J108" s="64"/>
    </row>
    <row r="109" spans="2:13" s="107" customFormat="1" ht="30" customHeight="1" x14ac:dyDescent="0.25">
      <c r="B109" s="644">
        <v>36</v>
      </c>
      <c r="C109" s="87" t="str">
        <f t="shared" ca="1" si="10"/>
        <v/>
      </c>
      <c r="D109" s="93">
        <f t="shared" ca="1" si="4"/>
        <v>0</v>
      </c>
      <c r="E109" s="93">
        <f t="shared" ca="1" si="5"/>
        <v>0</v>
      </c>
      <c r="F109" s="93">
        <f t="shared" ca="1" si="6"/>
        <v>0</v>
      </c>
      <c r="G109" s="93">
        <f t="shared" ca="1" si="7"/>
        <v>0</v>
      </c>
      <c r="H109" s="93" t="str">
        <f t="shared" ca="1" si="8"/>
        <v/>
      </c>
      <c r="I109" s="683">
        <f t="shared" ca="1" si="9"/>
        <v>0</v>
      </c>
      <c r="J109" s="64"/>
    </row>
    <row r="110" spans="2:13" s="107" customFormat="1" ht="30" customHeight="1" x14ac:dyDescent="0.25">
      <c r="B110" s="644">
        <v>37</v>
      </c>
      <c r="C110" s="87" t="str">
        <f t="shared" ca="1" si="10"/>
        <v/>
      </c>
      <c r="D110" s="93">
        <f t="shared" ca="1" si="4"/>
        <v>0</v>
      </c>
      <c r="E110" s="93">
        <f t="shared" ca="1" si="5"/>
        <v>0</v>
      </c>
      <c r="F110" s="93">
        <f t="shared" ca="1" si="6"/>
        <v>0</v>
      </c>
      <c r="G110" s="93">
        <f t="shared" ca="1" si="7"/>
        <v>0</v>
      </c>
      <c r="H110" s="93" t="str">
        <f t="shared" ca="1" si="8"/>
        <v/>
      </c>
      <c r="I110" s="683">
        <f t="shared" ca="1" si="9"/>
        <v>0</v>
      </c>
      <c r="J110" s="64"/>
    </row>
    <row r="111" spans="2:13" s="107" customFormat="1" ht="30" customHeight="1" x14ac:dyDescent="0.25">
      <c r="B111" s="644">
        <v>38</v>
      </c>
      <c r="C111" s="87" t="str">
        <f t="shared" ca="1" si="10"/>
        <v/>
      </c>
      <c r="D111" s="93">
        <f t="shared" ca="1" si="4"/>
        <v>0</v>
      </c>
      <c r="E111" s="93">
        <f t="shared" ca="1" si="5"/>
        <v>0</v>
      </c>
      <c r="F111" s="93">
        <f t="shared" ca="1" si="6"/>
        <v>0</v>
      </c>
      <c r="G111" s="93">
        <f t="shared" ca="1" si="7"/>
        <v>0</v>
      </c>
      <c r="H111" s="93" t="str">
        <f t="shared" ca="1" si="8"/>
        <v/>
      </c>
      <c r="I111" s="683">
        <f t="shared" ca="1" si="9"/>
        <v>0</v>
      </c>
      <c r="J111" s="64"/>
    </row>
    <row r="112" spans="2:13" s="107" customFormat="1" ht="30" customHeight="1" x14ac:dyDescent="0.25">
      <c r="B112" s="644">
        <v>39</v>
      </c>
      <c r="C112" s="87" t="str">
        <f t="shared" ca="1" si="10"/>
        <v/>
      </c>
      <c r="D112" s="93">
        <f t="shared" ca="1" si="4"/>
        <v>0</v>
      </c>
      <c r="E112" s="93">
        <f t="shared" ca="1" si="5"/>
        <v>0</v>
      </c>
      <c r="F112" s="93">
        <f t="shared" ca="1" si="6"/>
        <v>0</v>
      </c>
      <c r="G112" s="93">
        <f t="shared" ca="1" si="7"/>
        <v>0</v>
      </c>
      <c r="H112" s="93" t="str">
        <f t="shared" ca="1" si="8"/>
        <v/>
      </c>
      <c r="I112" s="683">
        <f t="shared" ca="1" si="9"/>
        <v>0</v>
      </c>
      <c r="J112" s="64"/>
    </row>
    <row r="113" spans="2:21" s="107" customFormat="1" ht="30" customHeight="1" x14ac:dyDescent="0.25">
      <c r="B113" s="644">
        <v>40</v>
      </c>
      <c r="C113" s="87" t="str">
        <f t="shared" ca="1" si="10"/>
        <v/>
      </c>
      <c r="D113" s="93">
        <f t="shared" ca="1" si="4"/>
        <v>0</v>
      </c>
      <c r="E113" s="93">
        <f t="shared" ca="1" si="5"/>
        <v>0</v>
      </c>
      <c r="F113" s="93">
        <f t="shared" ca="1" si="6"/>
        <v>0</v>
      </c>
      <c r="G113" s="93">
        <f t="shared" ca="1" si="7"/>
        <v>0</v>
      </c>
      <c r="H113" s="93" t="str">
        <f t="shared" ca="1" si="8"/>
        <v/>
      </c>
      <c r="I113" s="683">
        <f t="shared" ca="1" si="9"/>
        <v>0</v>
      </c>
      <c r="J113" s="64"/>
    </row>
    <row r="114" spans="2:21" s="107" customFormat="1" ht="30" customHeight="1" x14ac:dyDescent="0.25">
      <c r="B114" s="644">
        <v>41</v>
      </c>
      <c r="C114" s="87" t="str">
        <f t="shared" ca="1" si="10"/>
        <v/>
      </c>
      <c r="D114" s="93">
        <f t="shared" ca="1" si="4"/>
        <v>0</v>
      </c>
      <c r="E114" s="93">
        <f t="shared" ca="1" si="5"/>
        <v>0</v>
      </c>
      <c r="F114" s="93">
        <f t="shared" ca="1" si="6"/>
        <v>0</v>
      </c>
      <c r="G114" s="93">
        <f t="shared" ca="1" si="7"/>
        <v>0</v>
      </c>
      <c r="H114" s="93" t="str">
        <f t="shared" ca="1" si="8"/>
        <v/>
      </c>
      <c r="I114" s="683">
        <f t="shared" ca="1" si="9"/>
        <v>0</v>
      </c>
      <c r="J114" s="64"/>
    </row>
    <row r="115" spans="2:21" s="107" customFormat="1" ht="30" customHeight="1" x14ac:dyDescent="0.25">
      <c r="B115" s="644">
        <v>42</v>
      </c>
      <c r="C115" s="87" t="str">
        <f t="shared" ca="1" si="10"/>
        <v/>
      </c>
      <c r="D115" s="93">
        <f t="shared" ca="1" si="4"/>
        <v>0</v>
      </c>
      <c r="E115" s="93">
        <f t="shared" ca="1" si="5"/>
        <v>0</v>
      </c>
      <c r="F115" s="93">
        <f t="shared" ca="1" si="6"/>
        <v>0</v>
      </c>
      <c r="G115" s="93">
        <f t="shared" ca="1" si="7"/>
        <v>0</v>
      </c>
      <c r="H115" s="93" t="str">
        <f t="shared" ca="1" si="8"/>
        <v/>
      </c>
      <c r="I115" s="683">
        <f t="shared" ca="1" si="9"/>
        <v>0</v>
      </c>
      <c r="J115" s="64"/>
    </row>
    <row r="116" spans="2:21" s="107" customFormat="1" ht="30" customHeight="1" x14ac:dyDescent="0.25">
      <c r="B116" s="644">
        <v>43</v>
      </c>
      <c r="C116" s="87" t="str">
        <f t="shared" ca="1" si="10"/>
        <v/>
      </c>
      <c r="D116" s="93">
        <f t="shared" ca="1" si="4"/>
        <v>0</v>
      </c>
      <c r="E116" s="93">
        <f t="shared" ca="1" si="5"/>
        <v>0</v>
      </c>
      <c r="F116" s="93">
        <f t="shared" ca="1" si="6"/>
        <v>0</v>
      </c>
      <c r="G116" s="93">
        <f t="shared" ca="1" si="7"/>
        <v>0</v>
      </c>
      <c r="H116" s="93" t="str">
        <f t="shared" ca="1" si="8"/>
        <v/>
      </c>
      <c r="I116" s="683">
        <f t="shared" ca="1" si="9"/>
        <v>0</v>
      </c>
      <c r="J116" s="64"/>
    </row>
    <row r="117" spans="2:21" s="107" customFormat="1" ht="30" customHeight="1" thickBot="1" x14ac:dyDescent="0.3">
      <c r="B117" s="644">
        <v>44</v>
      </c>
      <c r="C117" s="87" t="str">
        <f t="shared" ca="1" si="10"/>
        <v/>
      </c>
      <c r="D117" s="93">
        <f t="shared" ca="1" si="4"/>
        <v>0</v>
      </c>
      <c r="E117" s="93">
        <f t="shared" ca="1" si="5"/>
        <v>0</v>
      </c>
      <c r="F117" s="93">
        <f t="shared" ca="1" si="6"/>
        <v>0</v>
      </c>
      <c r="G117" s="93">
        <f t="shared" ca="1" si="7"/>
        <v>0</v>
      </c>
      <c r="H117" s="93" t="str">
        <f t="shared" ca="1" si="8"/>
        <v/>
      </c>
      <c r="I117" s="683">
        <f t="shared" ca="1" si="9"/>
        <v>0</v>
      </c>
      <c r="J117" s="64"/>
    </row>
    <row r="118" spans="2:21" ht="30" customHeight="1" thickBot="1" x14ac:dyDescent="0.3">
      <c r="B118" s="642"/>
      <c r="C118" s="83" t="s">
        <v>150</v>
      </c>
      <c r="D118" s="92">
        <f t="shared" ref="D118:H118" ca="1" si="11">SUM(D68:D117)</f>
        <v>1</v>
      </c>
      <c r="E118" s="92">
        <f t="shared" ca="1" si="11"/>
        <v>0.99999999999999989</v>
      </c>
      <c r="F118" s="92">
        <f t="shared" ca="1" si="11"/>
        <v>1</v>
      </c>
      <c r="G118" s="92">
        <f t="shared" ca="1" si="11"/>
        <v>1</v>
      </c>
      <c r="H118" s="92">
        <f t="shared" ca="1" si="11"/>
        <v>0</v>
      </c>
      <c r="I118" s="95">
        <f ca="1">SUM(I68:I117)</f>
        <v>0.99999999999999989</v>
      </c>
      <c r="J118" s="64"/>
    </row>
    <row r="119" spans="2:21" ht="8.1" customHeight="1" x14ac:dyDescent="0.25">
      <c r="B119" s="642"/>
      <c r="C119" s="64"/>
      <c r="D119" s="64"/>
      <c r="E119" s="64"/>
      <c r="F119" s="64"/>
      <c r="G119" s="64"/>
      <c r="H119" s="64"/>
      <c r="I119" s="64"/>
      <c r="J119" s="64"/>
    </row>
    <row r="120" spans="2:21" ht="8.1" customHeight="1" thickBot="1" x14ac:dyDescent="0.3">
      <c r="B120" s="642"/>
      <c r="C120" s="64"/>
      <c r="D120" s="64"/>
      <c r="E120" s="64"/>
      <c r="F120" s="64"/>
      <c r="G120" s="64"/>
      <c r="H120" s="64"/>
      <c r="I120" s="64"/>
      <c r="J120" s="64"/>
    </row>
    <row r="121" spans="2:21" ht="30" customHeight="1" thickBot="1" x14ac:dyDescent="0.3">
      <c r="B121" s="642"/>
      <c r="C121" s="218" t="s">
        <v>338</v>
      </c>
      <c r="D121" s="85" t="s">
        <v>348</v>
      </c>
      <c r="E121" s="85" t="s">
        <v>349</v>
      </c>
      <c r="F121" s="85" t="s">
        <v>350</v>
      </c>
      <c r="G121" s="85" t="s">
        <v>351</v>
      </c>
      <c r="H121" s="86" t="s">
        <v>352</v>
      </c>
      <c r="I121" s="71" t="s">
        <v>353</v>
      </c>
      <c r="J121" s="64"/>
      <c r="L121" s="207"/>
      <c r="M121" s="5"/>
      <c r="N121" s="5"/>
      <c r="O121" s="5"/>
      <c r="P121" s="5"/>
      <c r="Q121" s="5"/>
      <c r="R121" s="5"/>
    </row>
    <row r="122" spans="2:21" ht="30" customHeight="1" x14ac:dyDescent="0.25">
      <c r="B122" s="644">
        <v>1</v>
      </c>
      <c r="C122" s="87" t="str">
        <f ca="1">IFERROR(OFFSET('1. Staff Posts and Salaries'!$J$1,MATCH(B122,IF($C$11="ALL THEMES",'1. Staff Posts and Salaries'!$X:$X,'1. Staff Posts and Salaries'!$X:$X),0)-1,0),"")</f>
        <v>Co-Investigator</v>
      </c>
      <c r="D122" s="223">
        <f ca="1">IFERROR(SUMIF('2. Annual Costs of Staff Posts'!$J$13:$J$311,'Summary of Staff by Role'!$C122,'2. Annual Costs of Staff Posts'!$N$13:$N$311),"")</f>
        <v>1.4000000000000001</v>
      </c>
      <c r="E122" s="223">
        <f ca="1">IFERROR(SUMIF('2. Annual Costs of Staff Posts'!$J$13:$J$311,'Summary of Staff by Role'!$C122,'2. Annual Costs of Staff Posts'!$S$13:$S$311),"")</f>
        <v>1.4000000000000001</v>
      </c>
      <c r="F122" s="223">
        <f ca="1">IFERROR(SUMIF('2. Annual Costs of Staff Posts'!$J$13:$J$311,'Summary of Staff by Role'!$C122,'2. Annual Costs of Staff Posts'!$X$13:$X$311),"")</f>
        <v>1.4000000000000001</v>
      </c>
      <c r="G122" s="223">
        <f ca="1">IFERROR(SUMIF('2. Annual Costs of Staff Posts'!$J$13:$J$311,'Summary of Staff by Role'!$C122,'2. Annual Costs of Staff Posts'!$AC$13:$AC$311),"")</f>
        <v>1.4000000000000001</v>
      </c>
      <c r="H122" s="223">
        <f ca="1">IFERROR(SUMIF('2. Annual Costs of Staff Posts'!$J$13:$J$311,'Summary of Staff by Role'!$C122,'2. Annual Costs of Staff Posts'!$AH$13:$AH$311),"")</f>
        <v>0</v>
      </c>
      <c r="I122" s="224">
        <f ca="1">SUM(D122:H122)</f>
        <v>5.6000000000000005</v>
      </c>
      <c r="J122" s="64"/>
      <c r="L122" s="5"/>
      <c r="M122" s="5"/>
      <c r="N122" s="5"/>
      <c r="O122" s="5"/>
      <c r="P122" s="5"/>
      <c r="Q122" s="5"/>
      <c r="R122" s="5"/>
      <c r="S122" s="5"/>
      <c r="T122" s="5"/>
    </row>
    <row r="123" spans="2:21" ht="30" customHeight="1" x14ac:dyDescent="0.25">
      <c r="B123" s="644">
        <v>2</v>
      </c>
      <c r="C123" s="87" t="str">
        <f ca="1">IFERROR(OFFSET('1. Staff Posts and Salaries'!$J$1,MATCH(B123,IF($C$11="ALL THEMES",'1. Staff Posts and Salaries'!$X:$X,'1. Staff Posts and Salaries'!$X:$X),0)-1,0),"")</f>
        <v>Research Associate (Interventions)</v>
      </c>
      <c r="D123" s="223">
        <f ca="1">IFERROR(SUMIF('2. Annual Costs of Staff Posts'!$J$13:$J$311,'Summary of Staff by Role'!$C123,'2. Annual Costs of Staff Posts'!$N$13:$N$311),"")</f>
        <v>5</v>
      </c>
      <c r="E123" s="223">
        <f ca="1">IFERROR(SUMIF('2. Annual Costs of Staff Posts'!$J$13:$J$311,'Summary of Staff by Role'!$C123,'2. Annual Costs of Staff Posts'!$S$13:$S$311),"")</f>
        <v>5</v>
      </c>
      <c r="F123" s="223">
        <f ca="1">IFERROR(SUMIF('2. Annual Costs of Staff Posts'!$J$13:$J$311,'Summary of Staff by Role'!$C123,'2. Annual Costs of Staff Posts'!$X$13:$X$311),"")</f>
        <v>0</v>
      </c>
      <c r="G123" s="223">
        <f ca="1">IFERROR(SUMIF('2. Annual Costs of Staff Posts'!$J$13:$J$311,'Summary of Staff by Role'!$C123,'2. Annual Costs of Staff Posts'!$AC$13:$AC$311),"")</f>
        <v>0</v>
      </c>
      <c r="H123" s="223">
        <f ca="1">IFERROR(SUMIF('2. Annual Costs of Staff Posts'!$J$13:$J$311,'Summary of Staff by Role'!$C123,'2. Annual Costs of Staff Posts'!$AH$13:$AH$311),"")</f>
        <v>0</v>
      </c>
      <c r="I123" s="224">
        <f ca="1">SUM(D123:H123)</f>
        <v>10</v>
      </c>
      <c r="J123" s="64"/>
      <c r="L123" s="5"/>
      <c r="M123" s="5"/>
      <c r="N123" s="5"/>
      <c r="O123" s="5"/>
      <c r="P123" s="5"/>
      <c r="Q123" s="5"/>
      <c r="R123" s="5"/>
      <c r="S123" s="5"/>
      <c r="T123" s="5"/>
    </row>
    <row r="124" spans="2:21" ht="30" customHeight="1" x14ac:dyDescent="0.25">
      <c r="B124" s="644">
        <v>3</v>
      </c>
      <c r="C124" s="87" t="str">
        <f ca="1">IFERROR(OFFSET('1. Staff Posts and Salaries'!$J$1,MATCH(B124,IF($C$11="ALL THEMES",'1. Staff Posts and Salaries'!$X:$X,'1. Staff Posts and Salaries'!$X:$X),0)-1,0),"")</f>
        <v>Field Co-ordinators (Interventions)</v>
      </c>
      <c r="D124" s="223">
        <f ca="1">IFERROR(SUMIF('2. Annual Costs of Staff Posts'!$J$13:$J$311,'Summary of Staff by Role'!$C124,'2. Annual Costs of Staff Posts'!$N$13:$N$311),"")</f>
        <v>5</v>
      </c>
      <c r="E124" s="223">
        <f ca="1">IFERROR(SUMIF('2. Annual Costs of Staff Posts'!$J$13:$J$311,'Summary of Staff by Role'!$C124,'2. Annual Costs of Staff Posts'!$S$13:$S$311),"")</f>
        <v>10</v>
      </c>
      <c r="F124" s="223">
        <f ca="1">IFERROR(SUMIF('2. Annual Costs of Staff Posts'!$J$13:$J$311,'Summary of Staff by Role'!$C124,'2. Annual Costs of Staff Posts'!$X$13:$X$311),"")</f>
        <v>5</v>
      </c>
      <c r="G124" s="223">
        <f ca="1">IFERROR(SUMIF('2. Annual Costs of Staff Posts'!$J$13:$J$311,'Summary of Staff by Role'!$C124,'2. Annual Costs of Staff Posts'!$AC$13:$AC$311),"")</f>
        <v>5</v>
      </c>
      <c r="H124" s="223">
        <f ca="1">IFERROR(SUMIF('2. Annual Costs of Staff Posts'!$J$13:$J$311,'Summary of Staff by Role'!$C124,'2. Annual Costs of Staff Posts'!$AH$13:$AH$311),"")</f>
        <v>0</v>
      </c>
      <c r="I124" s="224">
        <f ca="1">SUM(D124:H124)</f>
        <v>25</v>
      </c>
      <c r="J124" s="64"/>
      <c r="L124" s="5"/>
      <c r="M124" s="204"/>
      <c r="N124" s="204"/>
      <c r="O124" s="204"/>
      <c r="P124" s="204"/>
      <c r="Q124" s="204"/>
      <c r="R124" s="204"/>
      <c r="S124" s="204"/>
      <c r="T124" s="204"/>
    </row>
    <row r="125" spans="2:21" ht="30" customHeight="1" x14ac:dyDescent="0.25">
      <c r="B125" s="644">
        <v>4</v>
      </c>
      <c r="C125" s="87" t="str">
        <f ca="1">IFERROR(OFFSET('1. Staff Posts and Salaries'!$J$1,MATCH(B125,IF($C$11="ALL THEMES",'1. Staff Posts and Salaries'!$X:$X,'1. Staff Posts and Salaries'!$X:$X),0)-1,0),"")</f>
        <v>Research Associate (Assessment)</v>
      </c>
      <c r="D125" s="223">
        <f ca="1">IFERROR(SUMIF('2. Annual Costs of Staff Posts'!$J$13:$J$311,'Summary of Staff by Role'!$C125,'2. Annual Costs of Staff Posts'!$N$13:$N$311),"")</f>
        <v>0</v>
      </c>
      <c r="E125" s="223">
        <f ca="1">IFERROR(SUMIF('2. Annual Costs of Staff Posts'!$J$13:$J$311,'Summary of Staff by Role'!$C125,'2. Annual Costs of Staff Posts'!$S$13:$S$311),"")</f>
        <v>5</v>
      </c>
      <c r="F125" s="223">
        <f ca="1">IFERROR(SUMIF('2. Annual Costs of Staff Posts'!$J$13:$J$311,'Summary of Staff by Role'!$C125,'2. Annual Costs of Staff Posts'!$X$13:$X$311),"")</f>
        <v>5</v>
      </c>
      <c r="G125" s="223">
        <f ca="1">IFERROR(SUMIF('2. Annual Costs of Staff Posts'!$J$13:$J$311,'Summary of Staff by Role'!$C125,'2. Annual Costs of Staff Posts'!$AC$13:$AC$311),"")</f>
        <v>5</v>
      </c>
      <c r="H125" s="223">
        <f ca="1">IFERROR(SUMIF('2. Annual Costs of Staff Posts'!$J$13:$J$311,'Summary of Staff by Role'!$C125,'2. Annual Costs of Staff Posts'!$AH$13:$AH$311),"")</f>
        <v>0</v>
      </c>
      <c r="I125" s="224">
        <f ca="1">SUM(D125:H125)</f>
        <v>15</v>
      </c>
      <c r="J125" s="64"/>
      <c r="L125" s="5"/>
      <c r="M125" s="204"/>
      <c r="N125" s="204"/>
      <c r="O125" s="204"/>
      <c r="P125" s="204"/>
      <c r="Q125" s="204"/>
      <c r="R125" s="204"/>
      <c r="S125" s="204"/>
      <c r="T125" s="204"/>
    </row>
    <row r="126" spans="2:21" ht="30" customHeight="1" x14ac:dyDescent="0.25">
      <c r="B126" s="644">
        <v>5</v>
      </c>
      <c r="C126" s="87" t="str">
        <f ca="1">IFERROR(OFFSET('1. Staff Posts and Salaries'!$J$1,MATCH(B126,IF($C$11="ALL THEMES",'1. Staff Posts and Salaries'!$X:$X,'1. Staff Posts and Salaries'!$X:$X),0)-1,0),"")</f>
        <v>Data Entry Assistant</v>
      </c>
      <c r="D126" s="223">
        <f ca="1">IFERROR(SUMIF('2. Annual Costs of Staff Posts'!$J$13:$J$311,'Summary of Staff by Role'!$C126,'2. Annual Costs of Staff Posts'!$N$13:$N$311),"")</f>
        <v>0</v>
      </c>
      <c r="E126" s="223">
        <f ca="1">IFERROR(SUMIF('2. Annual Costs of Staff Posts'!$J$13:$J$311,'Summary of Staff by Role'!$C126,'2. Annual Costs of Staff Posts'!$S$13:$S$311),"")</f>
        <v>2</v>
      </c>
      <c r="F126" s="223">
        <f ca="1">IFERROR(SUMIF('2. Annual Costs of Staff Posts'!$J$13:$J$311,'Summary of Staff by Role'!$C126,'2. Annual Costs of Staff Posts'!$X$13:$X$311),"")</f>
        <v>2</v>
      </c>
      <c r="G126" s="223">
        <f ca="1">IFERROR(SUMIF('2. Annual Costs of Staff Posts'!$J$13:$J$311,'Summary of Staff by Role'!$C126,'2. Annual Costs of Staff Posts'!$AC$13:$AC$311),"")</f>
        <v>2</v>
      </c>
      <c r="H126" s="223">
        <f ca="1">IFERROR(SUMIF('2. Annual Costs of Staff Posts'!$J$13:$J$311,'Summary of Staff by Role'!$C126,'2. Annual Costs of Staff Posts'!$AH$13:$AH$311),"")</f>
        <v>0</v>
      </c>
      <c r="I126" s="224">
        <f ca="1">SUM(D126:H126)</f>
        <v>6</v>
      </c>
      <c r="J126" s="64"/>
      <c r="L126" s="5"/>
      <c r="M126" s="204"/>
      <c r="N126" s="204"/>
      <c r="O126" s="204"/>
      <c r="P126" s="204"/>
      <c r="Q126" s="204"/>
      <c r="R126" s="204"/>
      <c r="S126" s="204"/>
      <c r="T126" s="204"/>
    </row>
    <row r="127" spans="2:21" s="107" customFormat="1" ht="30" customHeight="1" x14ac:dyDescent="0.25">
      <c r="B127" s="644">
        <v>6</v>
      </c>
      <c r="C127" s="87" t="str">
        <f ca="1">IFERROR(OFFSET('1. Staff Posts and Salaries'!$J$1,MATCH(B127,IF($C$11="ALL THEMES",'1. Staff Posts and Salaries'!$X:$X,'1. Staff Posts and Salaries'!$X:$X),0)-1,0),"")</f>
        <v>Project Co-ordinator</v>
      </c>
      <c r="D127" s="223">
        <f ca="1">IFERROR(SUMIF('2. Annual Costs of Staff Posts'!$J$13:$J$311,'Summary of Staff by Role'!$C127,'2. Annual Costs of Staff Posts'!$N$13:$N$311),"")</f>
        <v>1</v>
      </c>
      <c r="E127" s="223">
        <f ca="1">IFERROR(SUMIF('2. Annual Costs of Staff Posts'!$J$13:$J$311,'Summary of Staff by Role'!$C127,'2. Annual Costs of Staff Posts'!$S$13:$S$311),"")</f>
        <v>1</v>
      </c>
      <c r="F127" s="223">
        <f ca="1">IFERROR(SUMIF('2. Annual Costs of Staff Posts'!$J$13:$J$311,'Summary of Staff by Role'!$C127,'2. Annual Costs of Staff Posts'!$X$13:$X$311),"")</f>
        <v>1</v>
      </c>
      <c r="G127" s="223">
        <f ca="1">IFERROR(SUMIF('2. Annual Costs of Staff Posts'!$J$13:$J$311,'Summary of Staff by Role'!$C127,'2. Annual Costs of Staff Posts'!$AC$13:$AC$311),"")</f>
        <v>1</v>
      </c>
      <c r="H127" s="223">
        <f ca="1">IFERROR(SUMIF('2. Annual Costs of Staff Posts'!$J$13:$J$311,'Summary of Staff by Role'!$C127,'2. Annual Costs of Staff Posts'!$AH$13:$AH$311),"")</f>
        <v>0</v>
      </c>
      <c r="I127" s="224">
        <f t="shared" ref="I127:I171" ca="1" si="12">SUM(D127:H127)</f>
        <v>4</v>
      </c>
      <c r="J127" s="64"/>
      <c r="L127" s="5"/>
      <c r="M127" s="204"/>
      <c r="N127" s="204"/>
      <c r="O127" s="204"/>
      <c r="P127" s="204"/>
      <c r="Q127" s="204"/>
      <c r="R127" s="204"/>
      <c r="S127" s="204"/>
      <c r="T127" s="204"/>
      <c r="U127"/>
    </row>
    <row r="128" spans="2:21" s="107" customFormat="1" ht="30" customHeight="1" x14ac:dyDescent="0.25">
      <c r="B128" s="644">
        <v>7</v>
      </c>
      <c r="C128" s="87" t="str">
        <f ca="1">IFERROR(OFFSET('1. Staff Posts and Salaries'!$J$1,MATCH(B128,IF($C$11="ALL THEMES",'1. Staff Posts and Salaries'!$X:$X,'1. Staff Posts and Salaries'!$X:$X),0)-1,0),"")</f>
        <v>Field Assistant</v>
      </c>
      <c r="D128" s="223">
        <f ca="1">IFERROR(SUMIF('2. Annual Costs of Staff Posts'!$J$13:$J$311,'Summary of Staff by Role'!$C128,'2. Annual Costs of Staff Posts'!$N$13:$N$311),"")</f>
        <v>3</v>
      </c>
      <c r="E128" s="223">
        <f ca="1">IFERROR(SUMIF('2. Annual Costs of Staff Posts'!$J$13:$J$311,'Summary of Staff by Role'!$C128,'2. Annual Costs of Staff Posts'!$S$13:$S$311),"")</f>
        <v>3</v>
      </c>
      <c r="F128" s="223">
        <f ca="1">IFERROR(SUMIF('2. Annual Costs of Staff Posts'!$J$13:$J$311,'Summary of Staff by Role'!$C128,'2. Annual Costs of Staff Posts'!$X$13:$X$311),"")</f>
        <v>3</v>
      </c>
      <c r="G128" s="223">
        <f ca="1">IFERROR(SUMIF('2. Annual Costs of Staff Posts'!$J$13:$J$311,'Summary of Staff by Role'!$C128,'2. Annual Costs of Staff Posts'!$AC$13:$AC$311),"")</f>
        <v>3</v>
      </c>
      <c r="H128" s="223">
        <f ca="1">IFERROR(SUMIF('2. Annual Costs of Staff Posts'!$J$13:$J$311,'Summary of Staff by Role'!$C128,'2. Annual Costs of Staff Posts'!$AH$13:$AH$311),"")</f>
        <v>0</v>
      </c>
      <c r="I128" s="224">
        <f t="shared" ca="1" si="12"/>
        <v>12</v>
      </c>
      <c r="J128" s="64"/>
      <c r="L128" s="5"/>
      <c r="M128" s="204"/>
      <c r="N128" s="204"/>
      <c r="O128" s="204"/>
      <c r="P128" s="204"/>
      <c r="Q128" s="204"/>
      <c r="R128" s="204"/>
      <c r="S128" s="204"/>
      <c r="T128" s="204"/>
      <c r="U128"/>
    </row>
    <row r="129" spans="2:21" s="107" customFormat="1" ht="30" customHeight="1" x14ac:dyDescent="0.25">
      <c r="B129" s="644">
        <v>8</v>
      </c>
      <c r="C129" s="87" t="str">
        <f ca="1">IFERROR(OFFSET('1. Staff Posts and Salaries'!$J$1,MATCH(B129,IF($C$11="ALL THEMES",'1. Staff Posts and Salaries'!$X:$X,'1. Staff Posts and Salaries'!$X:$X),0)-1,0),"")</f>
        <v>Research Fellow</v>
      </c>
      <c r="D129" s="223">
        <f ca="1">IFERROR(SUMIF('2. Annual Costs of Staff Posts'!$J$13:$J$311,'Summary of Staff by Role'!$C129,'2. Annual Costs of Staff Posts'!$N$13:$N$311),"")</f>
        <v>3</v>
      </c>
      <c r="E129" s="223">
        <f ca="1">IFERROR(SUMIF('2. Annual Costs of Staff Posts'!$J$13:$J$311,'Summary of Staff by Role'!$C129,'2. Annual Costs of Staff Posts'!$S$13:$S$311),"")</f>
        <v>6</v>
      </c>
      <c r="F129" s="223">
        <f ca="1">IFERROR(SUMIF('2. Annual Costs of Staff Posts'!$J$13:$J$311,'Summary of Staff by Role'!$C129,'2. Annual Costs of Staff Posts'!$X$13:$X$311),"")</f>
        <v>6</v>
      </c>
      <c r="G129" s="223">
        <f ca="1">IFERROR(SUMIF('2. Annual Costs of Staff Posts'!$J$13:$J$311,'Summary of Staff by Role'!$C129,'2. Annual Costs of Staff Posts'!$AC$13:$AC$311),"")</f>
        <v>3</v>
      </c>
      <c r="H129" s="223">
        <f ca="1">IFERROR(SUMIF('2. Annual Costs of Staff Posts'!$J$13:$J$311,'Summary of Staff by Role'!$C129,'2. Annual Costs of Staff Posts'!$AH$13:$AH$311),"")</f>
        <v>0</v>
      </c>
      <c r="I129" s="224">
        <f t="shared" ca="1" si="12"/>
        <v>18</v>
      </c>
      <c r="J129" s="64"/>
      <c r="L129" s="5"/>
      <c r="M129" s="204"/>
      <c r="N129" s="204"/>
      <c r="O129" s="204"/>
      <c r="P129" s="204"/>
      <c r="Q129" s="204"/>
      <c r="R129" s="204"/>
      <c r="S129" s="204"/>
      <c r="T129" s="204"/>
      <c r="U129"/>
    </row>
    <row r="130" spans="2:21" s="107" customFormat="1" ht="30" customHeight="1" x14ac:dyDescent="0.25">
      <c r="B130" s="644">
        <v>9</v>
      </c>
      <c r="C130" s="87" t="str">
        <f ca="1">IFERROR(OFFSET('1. Staff Posts and Salaries'!$J$1,MATCH(B130,IF($C$11="ALL THEMES",'1. Staff Posts and Salaries'!$X:$X,'1. Staff Posts and Salaries'!$X:$X),0)-1,0),"")</f>
        <v>Clinical Lecturer</v>
      </c>
      <c r="D130" s="223">
        <f ca="1">IFERROR(SUMIF('2. Annual Costs of Staff Posts'!$J$13:$J$311,'Summary of Staff by Role'!$C130,'2. Annual Costs of Staff Posts'!$N$13:$N$311),"")</f>
        <v>1</v>
      </c>
      <c r="E130" s="223">
        <f ca="1">IFERROR(SUMIF('2. Annual Costs of Staff Posts'!$J$13:$J$311,'Summary of Staff by Role'!$C130,'2. Annual Costs of Staff Posts'!$S$13:$S$311),"")</f>
        <v>1</v>
      </c>
      <c r="F130" s="223">
        <f ca="1">IFERROR(SUMIF('2. Annual Costs of Staff Posts'!$J$13:$J$311,'Summary of Staff by Role'!$C130,'2. Annual Costs of Staff Posts'!$X$13:$X$311),"")</f>
        <v>1</v>
      </c>
      <c r="G130" s="223">
        <f ca="1">IFERROR(SUMIF('2. Annual Costs of Staff Posts'!$J$13:$J$311,'Summary of Staff by Role'!$C130,'2. Annual Costs of Staff Posts'!$AC$13:$AC$311),"")</f>
        <v>1</v>
      </c>
      <c r="H130" s="223">
        <f ca="1">IFERROR(SUMIF('2. Annual Costs of Staff Posts'!$J$13:$J$311,'Summary of Staff by Role'!$C130,'2. Annual Costs of Staff Posts'!$AH$13:$AH$311),"")</f>
        <v>0</v>
      </c>
      <c r="I130" s="224">
        <f t="shared" ca="1" si="12"/>
        <v>4</v>
      </c>
      <c r="J130" s="64"/>
      <c r="L130" s="5"/>
      <c r="M130" s="204"/>
      <c r="N130" s="204"/>
      <c r="O130" s="204"/>
      <c r="P130" s="204"/>
      <c r="Q130" s="204"/>
      <c r="R130" s="204"/>
      <c r="S130" s="204"/>
      <c r="T130" s="204"/>
      <c r="U130"/>
    </row>
    <row r="131" spans="2:21" s="107" customFormat="1" ht="30" customHeight="1" x14ac:dyDescent="0.25">
      <c r="B131" s="644">
        <v>10</v>
      </c>
      <c r="C131" s="87" t="str">
        <f ca="1">IFERROR(OFFSET('1. Staff Posts and Salaries'!$J$1,MATCH(B131,IF($C$11="ALL THEMES",'1. Staff Posts and Salaries'!$X:$X,'1. Staff Posts and Salaries'!$X:$X),0)-1,0),"")</f>
        <v>Research Assistant</v>
      </c>
      <c r="D131" s="223">
        <f ca="1">IFERROR(SUMIF('2. Annual Costs of Staff Posts'!$J$13:$J$311,'Summary of Staff by Role'!$C131,'2. Annual Costs of Staff Posts'!$N$13:$N$311),"")</f>
        <v>1</v>
      </c>
      <c r="E131" s="223">
        <f ca="1">IFERROR(SUMIF('2. Annual Costs of Staff Posts'!$J$13:$J$311,'Summary of Staff by Role'!$C131,'2. Annual Costs of Staff Posts'!$S$13:$S$311),"")</f>
        <v>1</v>
      </c>
      <c r="F131" s="223">
        <f ca="1">IFERROR(SUMIF('2. Annual Costs of Staff Posts'!$J$13:$J$311,'Summary of Staff by Role'!$C131,'2. Annual Costs of Staff Posts'!$X$13:$X$311),"")</f>
        <v>1</v>
      </c>
      <c r="G131" s="223">
        <f ca="1">IFERROR(SUMIF('2. Annual Costs of Staff Posts'!$J$13:$J$311,'Summary of Staff by Role'!$C131,'2. Annual Costs of Staff Posts'!$AC$13:$AC$311),"")</f>
        <v>1</v>
      </c>
      <c r="H131" s="223">
        <f ca="1">IFERROR(SUMIF('2. Annual Costs of Staff Posts'!$J$13:$J$311,'Summary of Staff by Role'!$C131,'2. Annual Costs of Staff Posts'!$AH$13:$AH$311),"")</f>
        <v>0</v>
      </c>
      <c r="I131" s="224">
        <f t="shared" ca="1" si="12"/>
        <v>4</v>
      </c>
      <c r="J131" s="64"/>
      <c r="L131" s="5"/>
      <c r="M131" s="204"/>
      <c r="N131" s="204"/>
      <c r="O131" s="204"/>
      <c r="P131" s="204"/>
      <c r="Q131" s="204"/>
      <c r="R131" s="204"/>
      <c r="S131" s="204"/>
      <c r="T131" s="204"/>
      <c r="U131"/>
    </row>
    <row r="132" spans="2:21" s="107" customFormat="1" ht="30" customHeight="1" x14ac:dyDescent="0.25">
      <c r="B132" s="644">
        <v>11</v>
      </c>
      <c r="C132" s="87" t="str">
        <f ca="1">IFERROR(OFFSET('1. Staff Posts and Salaries'!$J$1,MATCH(B132,IF($C$11="ALL THEMES",'1. Staff Posts and Salaries'!$X:$X,'1. Staff Posts and Salaries'!$X:$X),0)-1,0),"")</f>
        <v>Lead Investigator</v>
      </c>
      <c r="D132" s="223">
        <f ca="1">IFERROR(SUMIF('2. Annual Costs of Staff Posts'!$J$13:$J$311,'Summary of Staff by Role'!$C132,'2. Annual Costs of Staff Posts'!$N$13:$N$311),"")</f>
        <v>0.40000000000000008</v>
      </c>
      <c r="E132" s="223">
        <f ca="1">IFERROR(SUMIF('2. Annual Costs of Staff Posts'!$J$13:$J$311,'Summary of Staff by Role'!$C132,'2. Annual Costs of Staff Posts'!$S$13:$S$311),"")</f>
        <v>0.40000000000000008</v>
      </c>
      <c r="F132" s="223">
        <f ca="1">IFERROR(SUMIF('2. Annual Costs of Staff Posts'!$J$13:$J$311,'Summary of Staff by Role'!$C132,'2. Annual Costs of Staff Posts'!$X$13:$X$311),"")</f>
        <v>0.40000000000000008</v>
      </c>
      <c r="G132" s="223">
        <f ca="1">IFERROR(SUMIF('2. Annual Costs of Staff Posts'!$J$13:$J$311,'Summary of Staff by Role'!$C132,'2. Annual Costs of Staff Posts'!$AC$13:$AC$311),"")</f>
        <v>0.40000000000000008</v>
      </c>
      <c r="H132" s="223">
        <f ca="1">IFERROR(SUMIF('2. Annual Costs of Staff Posts'!$J$13:$J$311,'Summary of Staff by Role'!$C132,'2. Annual Costs of Staff Posts'!$AH$13:$AH$311),"")</f>
        <v>0</v>
      </c>
      <c r="I132" s="224">
        <f t="shared" ca="1" si="12"/>
        <v>1.6000000000000003</v>
      </c>
      <c r="J132" s="64"/>
      <c r="L132" s="5"/>
      <c r="M132" s="204"/>
      <c r="N132" s="204"/>
      <c r="O132" s="204"/>
      <c r="P132" s="204"/>
      <c r="Q132" s="204"/>
      <c r="R132" s="204"/>
      <c r="S132" s="204"/>
      <c r="T132" s="204"/>
      <c r="U132"/>
    </row>
    <row r="133" spans="2:21" s="107" customFormat="1" ht="30" customHeight="1" x14ac:dyDescent="0.25">
      <c r="B133" s="644">
        <v>12</v>
      </c>
      <c r="C133" s="87" t="str">
        <f ca="1">IFERROR(OFFSET('1. Staff Posts and Salaries'!$J$1,MATCH(B133,IF($C$11="ALL THEMES",'1. Staff Posts and Salaries'!$X:$X,'1. Staff Posts and Salaries'!$X:$X),0)-1,0),"")</f>
        <v/>
      </c>
      <c r="D133" s="223">
        <f ca="1">IFERROR(SUMIF('2. Annual Costs of Staff Posts'!$J$13:$J$311,'Summary of Staff by Role'!$C133,'2. Annual Costs of Staff Posts'!$N$13:$N$311),"")</f>
        <v>0</v>
      </c>
      <c r="E133" s="223">
        <f ca="1">IFERROR(SUMIF('2. Annual Costs of Staff Posts'!$J$13:$J$311,'Summary of Staff by Role'!$C133,'2. Annual Costs of Staff Posts'!$S$13:$S$311),"")</f>
        <v>0</v>
      </c>
      <c r="F133" s="223">
        <f ca="1">IFERROR(SUMIF('2. Annual Costs of Staff Posts'!$J$13:$J$311,'Summary of Staff by Role'!$C133,'2. Annual Costs of Staff Posts'!$X$13:$X$311),"")</f>
        <v>0</v>
      </c>
      <c r="G133" s="223">
        <f ca="1">IFERROR(SUMIF('2. Annual Costs of Staff Posts'!$J$13:$J$311,'Summary of Staff by Role'!$C133,'2. Annual Costs of Staff Posts'!$AC$13:$AC$311),"")</f>
        <v>0</v>
      </c>
      <c r="H133" s="223">
        <f ca="1">IFERROR(SUMIF('2. Annual Costs of Staff Posts'!$J$13:$J$311,'Summary of Staff by Role'!$C133,'2. Annual Costs of Staff Posts'!$AH$13:$AH$311),"")</f>
        <v>0</v>
      </c>
      <c r="I133" s="224">
        <f t="shared" ca="1" si="12"/>
        <v>0</v>
      </c>
      <c r="J133" s="64"/>
      <c r="L133" s="5"/>
      <c r="M133" s="204"/>
      <c r="N133" s="204"/>
      <c r="O133" s="204"/>
      <c r="P133" s="204"/>
      <c r="Q133" s="204"/>
      <c r="R133" s="204"/>
      <c r="S133" s="204"/>
      <c r="T133" s="204"/>
      <c r="U133"/>
    </row>
    <row r="134" spans="2:21" s="107" customFormat="1" ht="30" customHeight="1" x14ac:dyDescent="0.25">
      <c r="B134" s="644">
        <v>13</v>
      </c>
      <c r="C134" s="87" t="str">
        <f ca="1">IFERROR(OFFSET('1. Staff Posts and Salaries'!$J$1,MATCH(B134,IF($C$11="ALL THEMES",'1. Staff Posts and Salaries'!$X:$X,'1. Staff Posts and Salaries'!$X:$X),0)-1,0),"")</f>
        <v/>
      </c>
      <c r="D134" s="223">
        <f ca="1">IFERROR(SUMIF('2. Annual Costs of Staff Posts'!$J$13:$J$311,'Summary of Staff by Role'!$C134,'2. Annual Costs of Staff Posts'!$N$13:$N$311),"")</f>
        <v>0</v>
      </c>
      <c r="E134" s="223">
        <f ca="1">IFERROR(SUMIF('2. Annual Costs of Staff Posts'!$J$13:$J$311,'Summary of Staff by Role'!$C134,'2. Annual Costs of Staff Posts'!$S$13:$S$311),"")</f>
        <v>0</v>
      </c>
      <c r="F134" s="223">
        <f ca="1">IFERROR(SUMIF('2. Annual Costs of Staff Posts'!$J$13:$J$311,'Summary of Staff by Role'!$C134,'2. Annual Costs of Staff Posts'!$X$13:$X$311),"")</f>
        <v>0</v>
      </c>
      <c r="G134" s="223">
        <f ca="1">IFERROR(SUMIF('2. Annual Costs of Staff Posts'!$J$13:$J$311,'Summary of Staff by Role'!$C134,'2. Annual Costs of Staff Posts'!$AC$13:$AC$311),"")</f>
        <v>0</v>
      </c>
      <c r="H134" s="223">
        <f ca="1">IFERROR(SUMIF('2. Annual Costs of Staff Posts'!$J$13:$J$311,'Summary of Staff by Role'!$C134,'2. Annual Costs of Staff Posts'!$AH$13:$AH$311),"")</f>
        <v>0</v>
      </c>
      <c r="I134" s="224">
        <f t="shared" ca="1" si="12"/>
        <v>0</v>
      </c>
      <c r="J134" s="64"/>
      <c r="L134" s="5"/>
      <c r="M134" s="204"/>
      <c r="N134" s="204"/>
      <c r="O134" s="204"/>
      <c r="P134" s="204"/>
      <c r="Q134" s="204"/>
      <c r="R134" s="204"/>
      <c r="S134" s="204"/>
      <c r="T134" s="204"/>
      <c r="U134"/>
    </row>
    <row r="135" spans="2:21" s="107" customFormat="1" ht="30" customHeight="1" x14ac:dyDescent="0.25">
      <c r="B135" s="644">
        <v>14</v>
      </c>
      <c r="C135" s="87" t="str">
        <f ca="1">IFERROR(OFFSET('1. Staff Posts and Salaries'!$J$1,MATCH(B135,IF($C$11="ALL THEMES",'1. Staff Posts and Salaries'!$X:$X,'1. Staff Posts and Salaries'!$X:$X),0)-1,0),"")</f>
        <v/>
      </c>
      <c r="D135" s="223">
        <f ca="1">IFERROR(SUMIF('2. Annual Costs of Staff Posts'!$J$13:$J$311,'Summary of Staff by Role'!$C135,'2. Annual Costs of Staff Posts'!$N$13:$N$311),"")</f>
        <v>0</v>
      </c>
      <c r="E135" s="223">
        <f ca="1">IFERROR(SUMIF('2. Annual Costs of Staff Posts'!$J$13:$J$311,'Summary of Staff by Role'!$C135,'2. Annual Costs of Staff Posts'!$S$13:$S$311),"")</f>
        <v>0</v>
      </c>
      <c r="F135" s="223">
        <f ca="1">IFERROR(SUMIF('2. Annual Costs of Staff Posts'!$J$13:$J$311,'Summary of Staff by Role'!$C135,'2. Annual Costs of Staff Posts'!$X$13:$X$311),"")</f>
        <v>0</v>
      </c>
      <c r="G135" s="223">
        <f ca="1">IFERROR(SUMIF('2. Annual Costs of Staff Posts'!$J$13:$J$311,'Summary of Staff by Role'!$C135,'2. Annual Costs of Staff Posts'!$AC$13:$AC$311),"")</f>
        <v>0</v>
      </c>
      <c r="H135" s="223">
        <f ca="1">IFERROR(SUMIF('2. Annual Costs of Staff Posts'!$J$13:$J$311,'Summary of Staff by Role'!$C135,'2. Annual Costs of Staff Posts'!$AH$13:$AH$311),"")</f>
        <v>0</v>
      </c>
      <c r="I135" s="224">
        <f t="shared" ca="1" si="12"/>
        <v>0</v>
      </c>
      <c r="J135" s="64"/>
      <c r="L135" s="5"/>
      <c r="M135" s="204"/>
      <c r="N135" s="204"/>
      <c r="O135" s="204"/>
      <c r="P135" s="204"/>
      <c r="Q135" s="204"/>
      <c r="R135" s="204"/>
      <c r="S135" s="204"/>
      <c r="T135" s="204"/>
      <c r="U135"/>
    </row>
    <row r="136" spans="2:21" s="107" customFormat="1" ht="30" customHeight="1" x14ac:dyDescent="0.25">
      <c r="B136" s="644">
        <v>15</v>
      </c>
      <c r="C136" s="87" t="str">
        <f ca="1">IFERROR(OFFSET('1. Staff Posts and Salaries'!$J$1,MATCH(B136,IF($C$11="ALL THEMES",'1. Staff Posts and Salaries'!$X:$X,'1. Staff Posts and Salaries'!$X:$X),0)-1,0),"")</f>
        <v/>
      </c>
      <c r="D136" s="223">
        <f ca="1">IFERROR(SUMIF('2. Annual Costs of Staff Posts'!$J$13:$J$311,'Summary of Staff by Role'!$C136,'2. Annual Costs of Staff Posts'!$N$13:$N$311),"")</f>
        <v>0</v>
      </c>
      <c r="E136" s="223">
        <f ca="1">IFERROR(SUMIF('2. Annual Costs of Staff Posts'!$J$13:$J$311,'Summary of Staff by Role'!$C136,'2. Annual Costs of Staff Posts'!$S$13:$S$311),"")</f>
        <v>0</v>
      </c>
      <c r="F136" s="223">
        <f ca="1">IFERROR(SUMIF('2. Annual Costs of Staff Posts'!$J$13:$J$311,'Summary of Staff by Role'!$C136,'2. Annual Costs of Staff Posts'!$X$13:$X$311),"")</f>
        <v>0</v>
      </c>
      <c r="G136" s="223">
        <f ca="1">IFERROR(SUMIF('2. Annual Costs of Staff Posts'!$J$13:$J$311,'Summary of Staff by Role'!$C136,'2. Annual Costs of Staff Posts'!$AC$13:$AC$311),"")</f>
        <v>0</v>
      </c>
      <c r="H136" s="223">
        <f ca="1">IFERROR(SUMIF('2. Annual Costs of Staff Posts'!$J$13:$J$311,'Summary of Staff by Role'!$C136,'2. Annual Costs of Staff Posts'!$AH$13:$AH$311),"")</f>
        <v>0</v>
      </c>
      <c r="I136" s="224">
        <f t="shared" ca="1" si="12"/>
        <v>0</v>
      </c>
      <c r="J136" s="64"/>
      <c r="L136" s="5"/>
      <c r="M136" s="204"/>
      <c r="N136" s="204"/>
      <c r="O136" s="204"/>
      <c r="P136" s="204"/>
      <c r="Q136" s="204"/>
      <c r="R136" s="204"/>
      <c r="S136" s="204"/>
      <c r="T136" s="204"/>
      <c r="U136"/>
    </row>
    <row r="137" spans="2:21" s="107" customFormat="1" ht="30" customHeight="1" x14ac:dyDescent="0.25">
      <c r="B137" s="644">
        <v>16</v>
      </c>
      <c r="C137" s="87" t="str">
        <f ca="1">IFERROR(OFFSET('1. Staff Posts and Salaries'!$J$1,MATCH(B137,IF($C$11="ALL THEMES",'1. Staff Posts and Salaries'!$X:$X,'1. Staff Posts and Salaries'!$X:$X),0)-1,0),"")</f>
        <v/>
      </c>
      <c r="D137" s="223">
        <f ca="1">IFERROR(SUMIF('2. Annual Costs of Staff Posts'!$J$13:$J$311,'Summary of Staff by Role'!$C137,'2. Annual Costs of Staff Posts'!$N$13:$N$311),"")</f>
        <v>0</v>
      </c>
      <c r="E137" s="223">
        <f ca="1">IFERROR(SUMIF('2. Annual Costs of Staff Posts'!$J$13:$J$311,'Summary of Staff by Role'!$C137,'2. Annual Costs of Staff Posts'!$S$13:$S$311),"")</f>
        <v>0</v>
      </c>
      <c r="F137" s="223">
        <f ca="1">IFERROR(SUMIF('2. Annual Costs of Staff Posts'!$J$13:$J$311,'Summary of Staff by Role'!$C137,'2. Annual Costs of Staff Posts'!$X$13:$X$311),"")</f>
        <v>0</v>
      </c>
      <c r="G137" s="223">
        <f ca="1">IFERROR(SUMIF('2. Annual Costs of Staff Posts'!$J$13:$J$311,'Summary of Staff by Role'!$C137,'2. Annual Costs of Staff Posts'!$AC$13:$AC$311),"")</f>
        <v>0</v>
      </c>
      <c r="H137" s="223">
        <f ca="1">IFERROR(SUMIF('2. Annual Costs of Staff Posts'!$J$13:$J$311,'Summary of Staff by Role'!$C137,'2. Annual Costs of Staff Posts'!$AH$13:$AH$311),"")</f>
        <v>0</v>
      </c>
      <c r="I137" s="224">
        <f t="shared" ca="1" si="12"/>
        <v>0</v>
      </c>
      <c r="J137" s="64"/>
      <c r="L137" s="5"/>
      <c r="M137" s="204"/>
      <c r="N137" s="204"/>
      <c r="O137" s="204"/>
      <c r="P137" s="204"/>
      <c r="Q137" s="204"/>
      <c r="R137" s="204"/>
      <c r="S137" s="204"/>
      <c r="T137" s="204"/>
      <c r="U137"/>
    </row>
    <row r="138" spans="2:21" s="107" customFormat="1" ht="30" customHeight="1" x14ac:dyDescent="0.25">
      <c r="B138" s="644">
        <v>17</v>
      </c>
      <c r="C138" s="87" t="str">
        <f ca="1">IFERROR(OFFSET('1. Staff Posts and Salaries'!$J$1,MATCH(B138,IF($C$11="ALL THEMES",'1. Staff Posts and Salaries'!$X:$X,'1. Staff Posts and Salaries'!$X:$X),0)-1,0),"")</f>
        <v/>
      </c>
      <c r="D138" s="223">
        <f ca="1">IFERROR(SUMIF('2. Annual Costs of Staff Posts'!$J$13:$J$311,'Summary of Staff by Role'!$C138,'2. Annual Costs of Staff Posts'!$N$13:$N$311),"")</f>
        <v>0</v>
      </c>
      <c r="E138" s="223">
        <f ca="1">IFERROR(SUMIF('2. Annual Costs of Staff Posts'!$J$13:$J$311,'Summary of Staff by Role'!$C138,'2. Annual Costs of Staff Posts'!$S$13:$S$311),"")</f>
        <v>0</v>
      </c>
      <c r="F138" s="223">
        <f ca="1">IFERROR(SUMIF('2. Annual Costs of Staff Posts'!$J$13:$J$311,'Summary of Staff by Role'!$C138,'2. Annual Costs of Staff Posts'!$X$13:$X$311),"")</f>
        <v>0</v>
      </c>
      <c r="G138" s="223">
        <f ca="1">IFERROR(SUMIF('2. Annual Costs of Staff Posts'!$J$13:$J$311,'Summary of Staff by Role'!$C138,'2. Annual Costs of Staff Posts'!$AC$13:$AC$311),"")</f>
        <v>0</v>
      </c>
      <c r="H138" s="223">
        <f ca="1">IFERROR(SUMIF('2. Annual Costs of Staff Posts'!$J$13:$J$311,'Summary of Staff by Role'!$C138,'2. Annual Costs of Staff Posts'!$AH$13:$AH$311),"")</f>
        <v>0</v>
      </c>
      <c r="I138" s="224">
        <f t="shared" ca="1" si="12"/>
        <v>0</v>
      </c>
      <c r="J138" s="64"/>
      <c r="L138" s="5"/>
      <c r="M138" s="204"/>
      <c r="N138" s="204"/>
      <c r="O138" s="204"/>
      <c r="P138" s="204"/>
      <c r="Q138" s="204"/>
      <c r="R138" s="204"/>
      <c r="S138" s="204"/>
      <c r="T138" s="204"/>
      <c r="U138"/>
    </row>
    <row r="139" spans="2:21" s="107" customFormat="1" ht="30" customHeight="1" x14ac:dyDescent="0.25">
      <c r="B139" s="644">
        <v>18</v>
      </c>
      <c r="C139" s="87" t="str">
        <f ca="1">IFERROR(OFFSET('1. Staff Posts and Salaries'!$J$1,MATCH(B139,IF($C$11="ALL THEMES",'1. Staff Posts and Salaries'!$X:$X,'1. Staff Posts and Salaries'!$X:$X),0)-1,0),"")</f>
        <v/>
      </c>
      <c r="D139" s="223">
        <f ca="1">IFERROR(SUMIF('2. Annual Costs of Staff Posts'!$J$13:$J$311,'Summary of Staff by Role'!$C139,'2. Annual Costs of Staff Posts'!$N$13:$N$311),"")</f>
        <v>0</v>
      </c>
      <c r="E139" s="223">
        <f ca="1">IFERROR(SUMIF('2. Annual Costs of Staff Posts'!$J$13:$J$311,'Summary of Staff by Role'!$C139,'2. Annual Costs of Staff Posts'!$S$13:$S$311),"")</f>
        <v>0</v>
      </c>
      <c r="F139" s="223">
        <f ca="1">IFERROR(SUMIF('2. Annual Costs of Staff Posts'!$J$13:$J$311,'Summary of Staff by Role'!$C139,'2. Annual Costs of Staff Posts'!$X$13:$X$311),"")</f>
        <v>0</v>
      </c>
      <c r="G139" s="223">
        <f ca="1">IFERROR(SUMIF('2. Annual Costs of Staff Posts'!$J$13:$J$311,'Summary of Staff by Role'!$C139,'2. Annual Costs of Staff Posts'!$AC$13:$AC$311),"")</f>
        <v>0</v>
      </c>
      <c r="H139" s="223">
        <f ca="1">IFERROR(SUMIF('2. Annual Costs of Staff Posts'!$J$13:$J$311,'Summary of Staff by Role'!$C139,'2. Annual Costs of Staff Posts'!$AH$13:$AH$311),"")</f>
        <v>0</v>
      </c>
      <c r="I139" s="224">
        <f t="shared" ca="1" si="12"/>
        <v>0</v>
      </c>
      <c r="J139" s="64"/>
      <c r="L139" s="5"/>
      <c r="M139" s="204"/>
      <c r="N139" s="204"/>
      <c r="O139" s="204"/>
      <c r="P139" s="204"/>
      <c r="Q139" s="204"/>
      <c r="R139" s="204"/>
      <c r="S139" s="204"/>
      <c r="T139" s="204"/>
      <c r="U139"/>
    </row>
    <row r="140" spans="2:21" s="107" customFormat="1" ht="30" customHeight="1" x14ac:dyDescent="0.25">
      <c r="B140" s="644">
        <v>19</v>
      </c>
      <c r="C140" s="87" t="str">
        <f ca="1">IFERROR(OFFSET('1. Staff Posts and Salaries'!$J$1,MATCH(B140,IF($C$11="ALL THEMES",'1. Staff Posts and Salaries'!$X:$X,'1. Staff Posts and Salaries'!$X:$X),0)-1,0),"")</f>
        <v/>
      </c>
      <c r="D140" s="223">
        <f ca="1">IFERROR(SUMIF('2. Annual Costs of Staff Posts'!$J$13:$J$311,'Summary of Staff by Role'!$C140,'2. Annual Costs of Staff Posts'!$N$13:$N$311),"")</f>
        <v>0</v>
      </c>
      <c r="E140" s="223">
        <f ca="1">IFERROR(SUMIF('2. Annual Costs of Staff Posts'!$J$13:$J$311,'Summary of Staff by Role'!$C140,'2. Annual Costs of Staff Posts'!$S$13:$S$311),"")</f>
        <v>0</v>
      </c>
      <c r="F140" s="223">
        <f ca="1">IFERROR(SUMIF('2. Annual Costs of Staff Posts'!$J$13:$J$311,'Summary of Staff by Role'!$C140,'2. Annual Costs of Staff Posts'!$X$13:$X$311),"")</f>
        <v>0</v>
      </c>
      <c r="G140" s="223">
        <f ca="1">IFERROR(SUMIF('2. Annual Costs of Staff Posts'!$J$13:$J$311,'Summary of Staff by Role'!$C140,'2. Annual Costs of Staff Posts'!$AC$13:$AC$311),"")</f>
        <v>0</v>
      </c>
      <c r="H140" s="223">
        <f ca="1">IFERROR(SUMIF('2. Annual Costs of Staff Posts'!$J$13:$J$311,'Summary of Staff by Role'!$C140,'2. Annual Costs of Staff Posts'!$AH$13:$AH$311),"")</f>
        <v>0</v>
      </c>
      <c r="I140" s="224">
        <f t="shared" ca="1" si="12"/>
        <v>0</v>
      </c>
      <c r="J140" s="64"/>
      <c r="L140" s="5"/>
      <c r="M140" s="204"/>
      <c r="N140" s="204"/>
      <c r="O140" s="204"/>
      <c r="P140" s="204"/>
      <c r="Q140" s="204"/>
      <c r="R140" s="204"/>
      <c r="S140" s="204"/>
      <c r="T140" s="204"/>
      <c r="U140"/>
    </row>
    <row r="141" spans="2:21" s="107" customFormat="1" ht="30" customHeight="1" x14ac:dyDescent="0.25">
      <c r="B141" s="644">
        <v>20</v>
      </c>
      <c r="C141" s="87" t="str">
        <f ca="1">IFERROR(OFFSET('1. Staff Posts and Salaries'!$J$1,MATCH(B141,IF($C$11="ALL THEMES",'1. Staff Posts and Salaries'!$X:$X,'1. Staff Posts and Salaries'!$X:$X),0)-1,0),"")</f>
        <v/>
      </c>
      <c r="D141" s="223">
        <f ca="1">IFERROR(SUMIF('2. Annual Costs of Staff Posts'!$J$13:$J$311,'Summary of Staff by Role'!$C141,'2. Annual Costs of Staff Posts'!$N$13:$N$311),"")</f>
        <v>0</v>
      </c>
      <c r="E141" s="223">
        <f ca="1">IFERROR(SUMIF('2. Annual Costs of Staff Posts'!$J$13:$J$311,'Summary of Staff by Role'!$C141,'2. Annual Costs of Staff Posts'!$S$13:$S$311),"")</f>
        <v>0</v>
      </c>
      <c r="F141" s="223">
        <f ca="1">IFERROR(SUMIF('2. Annual Costs of Staff Posts'!$J$13:$J$311,'Summary of Staff by Role'!$C141,'2. Annual Costs of Staff Posts'!$X$13:$X$311),"")</f>
        <v>0</v>
      </c>
      <c r="G141" s="223">
        <f ca="1">IFERROR(SUMIF('2. Annual Costs of Staff Posts'!$J$13:$J$311,'Summary of Staff by Role'!$C141,'2. Annual Costs of Staff Posts'!$AC$13:$AC$311),"")</f>
        <v>0</v>
      </c>
      <c r="H141" s="223">
        <f ca="1">IFERROR(SUMIF('2. Annual Costs of Staff Posts'!$J$13:$J$311,'Summary of Staff by Role'!$C141,'2. Annual Costs of Staff Posts'!$AH$13:$AH$311),"")</f>
        <v>0</v>
      </c>
      <c r="I141" s="224">
        <f t="shared" ca="1" si="12"/>
        <v>0</v>
      </c>
      <c r="J141" s="64"/>
      <c r="L141" s="5"/>
      <c r="M141" s="204"/>
      <c r="N141" s="204"/>
      <c r="O141" s="204"/>
      <c r="P141" s="204"/>
      <c r="Q141" s="204"/>
      <c r="R141" s="204"/>
      <c r="S141" s="204"/>
      <c r="T141" s="204"/>
      <c r="U141"/>
    </row>
    <row r="142" spans="2:21" s="107" customFormat="1" ht="30" customHeight="1" x14ac:dyDescent="0.25">
      <c r="B142" s="644">
        <v>21</v>
      </c>
      <c r="C142" s="87" t="str">
        <f ca="1">IFERROR(OFFSET('1. Staff Posts and Salaries'!$J$1,MATCH(B142,IF($C$11="ALL THEMES",'1. Staff Posts and Salaries'!$X:$X,'1. Staff Posts and Salaries'!$X:$X),0)-1,0),"")</f>
        <v/>
      </c>
      <c r="D142" s="223">
        <f ca="1">IFERROR(SUMIF('2. Annual Costs of Staff Posts'!$J$13:$J$311,'Summary of Staff by Role'!$C142,'2. Annual Costs of Staff Posts'!$N$13:$N$311),"")</f>
        <v>0</v>
      </c>
      <c r="E142" s="223">
        <f ca="1">IFERROR(SUMIF('2. Annual Costs of Staff Posts'!$J$13:$J$311,'Summary of Staff by Role'!$C142,'2. Annual Costs of Staff Posts'!$S$13:$S$311),"")</f>
        <v>0</v>
      </c>
      <c r="F142" s="223">
        <f ca="1">IFERROR(SUMIF('2. Annual Costs of Staff Posts'!$J$13:$J$311,'Summary of Staff by Role'!$C142,'2. Annual Costs of Staff Posts'!$X$13:$X$311),"")</f>
        <v>0</v>
      </c>
      <c r="G142" s="223">
        <f ca="1">IFERROR(SUMIF('2. Annual Costs of Staff Posts'!$J$13:$J$311,'Summary of Staff by Role'!$C142,'2. Annual Costs of Staff Posts'!$AC$13:$AC$311),"")</f>
        <v>0</v>
      </c>
      <c r="H142" s="223">
        <f ca="1">IFERROR(SUMIF('2. Annual Costs of Staff Posts'!$J$13:$J$311,'Summary of Staff by Role'!$C142,'2. Annual Costs of Staff Posts'!$AH$13:$AH$311),"")</f>
        <v>0</v>
      </c>
      <c r="I142" s="224">
        <f t="shared" ca="1" si="12"/>
        <v>0</v>
      </c>
      <c r="J142" s="64"/>
      <c r="L142" s="5"/>
      <c r="M142" s="204"/>
      <c r="N142" s="204"/>
      <c r="O142" s="204"/>
      <c r="P142" s="204"/>
      <c r="Q142" s="204"/>
      <c r="R142" s="204"/>
      <c r="S142" s="204"/>
      <c r="T142" s="204"/>
      <c r="U142"/>
    </row>
    <row r="143" spans="2:21" s="107" customFormat="1" ht="30" customHeight="1" x14ac:dyDescent="0.25">
      <c r="B143" s="644">
        <v>22</v>
      </c>
      <c r="C143" s="87" t="str">
        <f ca="1">IFERROR(OFFSET('1. Staff Posts and Salaries'!$J$1,MATCH(B143,IF($C$11="ALL THEMES",'1. Staff Posts and Salaries'!$X:$X,'1. Staff Posts and Salaries'!$X:$X),0)-1,0),"")</f>
        <v/>
      </c>
      <c r="D143" s="223">
        <f ca="1">IFERROR(SUMIF('2. Annual Costs of Staff Posts'!$J$13:$J$311,'Summary of Staff by Role'!$C143,'2. Annual Costs of Staff Posts'!$N$13:$N$311),"")</f>
        <v>0</v>
      </c>
      <c r="E143" s="223">
        <f ca="1">IFERROR(SUMIF('2. Annual Costs of Staff Posts'!$J$13:$J$311,'Summary of Staff by Role'!$C143,'2. Annual Costs of Staff Posts'!$S$13:$S$311),"")</f>
        <v>0</v>
      </c>
      <c r="F143" s="223">
        <f ca="1">IFERROR(SUMIF('2. Annual Costs of Staff Posts'!$J$13:$J$311,'Summary of Staff by Role'!$C143,'2. Annual Costs of Staff Posts'!$X$13:$X$311),"")</f>
        <v>0</v>
      </c>
      <c r="G143" s="223">
        <f ca="1">IFERROR(SUMIF('2. Annual Costs of Staff Posts'!$J$13:$J$311,'Summary of Staff by Role'!$C143,'2. Annual Costs of Staff Posts'!$AC$13:$AC$311),"")</f>
        <v>0</v>
      </c>
      <c r="H143" s="223">
        <f ca="1">IFERROR(SUMIF('2. Annual Costs of Staff Posts'!$J$13:$J$311,'Summary of Staff by Role'!$C143,'2. Annual Costs of Staff Posts'!$AH$13:$AH$311),"")</f>
        <v>0</v>
      </c>
      <c r="I143" s="224">
        <f t="shared" ca="1" si="12"/>
        <v>0</v>
      </c>
      <c r="J143" s="64"/>
      <c r="L143" s="5"/>
      <c r="M143" s="204"/>
      <c r="N143" s="204"/>
      <c r="O143" s="204"/>
      <c r="P143" s="204"/>
      <c r="Q143" s="204"/>
      <c r="R143" s="204"/>
      <c r="S143" s="204"/>
      <c r="T143" s="204"/>
      <c r="U143"/>
    </row>
    <row r="144" spans="2:21" s="107" customFormat="1" ht="30" customHeight="1" x14ac:dyDescent="0.25">
      <c r="B144" s="644">
        <v>23</v>
      </c>
      <c r="C144" s="87" t="str">
        <f ca="1">IFERROR(OFFSET('1. Staff Posts and Salaries'!$J$1,MATCH(B144,IF($C$11="ALL THEMES",'1. Staff Posts and Salaries'!$X:$X,'1. Staff Posts and Salaries'!$X:$X),0)-1,0),"")</f>
        <v/>
      </c>
      <c r="D144" s="223">
        <f ca="1">IFERROR(SUMIF('2. Annual Costs of Staff Posts'!$J$13:$J$311,'Summary of Staff by Role'!$C144,'2. Annual Costs of Staff Posts'!$N$13:$N$311),"")</f>
        <v>0</v>
      </c>
      <c r="E144" s="223">
        <f ca="1">IFERROR(SUMIF('2. Annual Costs of Staff Posts'!$J$13:$J$311,'Summary of Staff by Role'!$C144,'2. Annual Costs of Staff Posts'!$S$13:$S$311),"")</f>
        <v>0</v>
      </c>
      <c r="F144" s="223">
        <f ca="1">IFERROR(SUMIF('2. Annual Costs of Staff Posts'!$J$13:$J$311,'Summary of Staff by Role'!$C144,'2. Annual Costs of Staff Posts'!$X$13:$X$311),"")</f>
        <v>0</v>
      </c>
      <c r="G144" s="223">
        <f ca="1">IFERROR(SUMIF('2. Annual Costs of Staff Posts'!$J$13:$J$311,'Summary of Staff by Role'!$C144,'2. Annual Costs of Staff Posts'!$AC$13:$AC$311),"")</f>
        <v>0</v>
      </c>
      <c r="H144" s="223">
        <f ca="1">IFERROR(SUMIF('2. Annual Costs of Staff Posts'!$J$13:$J$311,'Summary of Staff by Role'!$C144,'2. Annual Costs of Staff Posts'!$AH$13:$AH$311),"")</f>
        <v>0</v>
      </c>
      <c r="I144" s="224">
        <f t="shared" ca="1" si="12"/>
        <v>0</v>
      </c>
      <c r="J144" s="64"/>
      <c r="L144" s="5"/>
      <c r="M144" s="204"/>
      <c r="N144" s="204"/>
      <c r="O144" s="204"/>
      <c r="P144" s="204"/>
      <c r="Q144" s="204"/>
      <c r="R144" s="204"/>
      <c r="S144" s="204"/>
      <c r="T144" s="204"/>
      <c r="U144"/>
    </row>
    <row r="145" spans="2:21" s="107" customFormat="1" ht="30" customHeight="1" x14ac:dyDescent="0.25">
      <c r="B145" s="644">
        <v>24</v>
      </c>
      <c r="C145" s="87" t="str">
        <f ca="1">IFERROR(OFFSET('1. Staff Posts and Salaries'!$J$1,MATCH(B145,IF($C$11="ALL THEMES",'1. Staff Posts and Salaries'!$X:$X,'1. Staff Posts and Salaries'!$X:$X),0)-1,0),"")</f>
        <v/>
      </c>
      <c r="D145" s="223">
        <f ca="1">IFERROR(SUMIF('2. Annual Costs of Staff Posts'!$J$13:$J$311,'Summary of Staff by Role'!$C145,'2. Annual Costs of Staff Posts'!$N$13:$N$311),"")</f>
        <v>0</v>
      </c>
      <c r="E145" s="223">
        <f ca="1">IFERROR(SUMIF('2. Annual Costs of Staff Posts'!$J$13:$J$311,'Summary of Staff by Role'!$C145,'2. Annual Costs of Staff Posts'!$S$13:$S$311),"")</f>
        <v>0</v>
      </c>
      <c r="F145" s="223">
        <f ca="1">IFERROR(SUMIF('2. Annual Costs of Staff Posts'!$J$13:$J$311,'Summary of Staff by Role'!$C145,'2. Annual Costs of Staff Posts'!$X$13:$X$311),"")</f>
        <v>0</v>
      </c>
      <c r="G145" s="223">
        <f ca="1">IFERROR(SUMIF('2. Annual Costs of Staff Posts'!$J$13:$J$311,'Summary of Staff by Role'!$C145,'2. Annual Costs of Staff Posts'!$AC$13:$AC$311),"")</f>
        <v>0</v>
      </c>
      <c r="H145" s="223">
        <f ca="1">IFERROR(SUMIF('2. Annual Costs of Staff Posts'!$J$13:$J$311,'Summary of Staff by Role'!$C145,'2. Annual Costs of Staff Posts'!$AH$13:$AH$311),"")</f>
        <v>0</v>
      </c>
      <c r="I145" s="224">
        <f t="shared" ca="1" si="12"/>
        <v>0</v>
      </c>
      <c r="J145" s="64"/>
      <c r="L145" s="5"/>
      <c r="M145" s="204"/>
      <c r="N145" s="204"/>
      <c r="O145" s="204"/>
      <c r="P145" s="204"/>
      <c r="Q145" s="204"/>
      <c r="R145" s="204"/>
      <c r="S145" s="204"/>
      <c r="T145" s="204"/>
      <c r="U145"/>
    </row>
    <row r="146" spans="2:21" s="107" customFormat="1" ht="30" customHeight="1" x14ac:dyDescent="0.25">
      <c r="B146" s="644">
        <v>25</v>
      </c>
      <c r="C146" s="87" t="str">
        <f ca="1">IFERROR(OFFSET('1. Staff Posts and Salaries'!$J$1,MATCH(B146,IF($C$11="ALL THEMES",'1. Staff Posts and Salaries'!$X:$X,'1. Staff Posts and Salaries'!$X:$X),0)-1,0),"")</f>
        <v/>
      </c>
      <c r="D146" s="223">
        <f ca="1">IFERROR(SUMIF('2. Annual Costs of Staff Posts'!$J$13:$J$311,'Summary of Staff by Role'!$C146,'2. Annual Costs of Staff Posts'!$N$13:$N$311),"")</f>
        <v>0</v>
      </c>
      <c r="E146" s="223">
        <f ca="1">IFERROR(SUMIF('2. Annual Costs of Staff Posts'!$J$13:$J$311,'Summary of Staff by Role'!$C146,'2. Annual Costs of Staff Posts'!$S$13:$S$311),"")</f>
        <v>0</v>
      </c>
      <c r="F146" s="223">
        <f ca="1">IFERROR(SUMIF('2. Annual Costs of Staff Posts'!$J$13:$J$311,'Summary of Staff by Role'!$C146,'2. Annual Costs of Staff Posts'!$X$13:$X$311),"")</f>
        <v>0</v>
      </c>
      <c r="G146" s="223">
        <f ca="1">IFERROR(SUMIF('2. Annual Costs of Staff Posts'!$J$13:$J$311,'Summary of Staff by Role'!$C146,'2. Annual Costs of Staff Posts'!$AC$13:$AC$311),"")</f>
        <v>0</v>
      </c>
      <c r="H146" s="223">
        <f ca="1">IFERROR(SUMIF('2. Annual Costs of Staff Posts'!$J$13:$J$311,'Summary of Staff by Role'!$C146,'2. Annual Costs of Staff Posts'!$AH$13:$AH$311),"")</f>
        <v>0</v>
      </c>
      <c r="I146" s="224">
        <f t="shared" ca="1" si="12"/>
        <v>0</v>
      </c>
      <c r="J146" s="64"/>
      <c r="L146" s="5"/>
      <c r="M146" s="204"/>
      <c r="N146" s="204"/>
      <c r="O146" s="204"/>
      <c r="P146" s="204"/>
      <c r="Q146" s="204"/>
      <c r="R146" s="204"/>
      <c r="S146" s="204"/>
      <c r="T146" s="204"/>
      <c r="U146"/>
    </row>
    <row r="147" spans="2:21" s="107" customFormat="1" ht="30" customHeight="1" x14ac:dyDescent="0.25">
      <c r="B147" s="644">
        <v>26</v>
      </c>
      <c r="C147" s="87" t="str">
        <f ca="1">IFERROR(OFFSET('1. Staff Posts and Salaries'!$J$1,MATCH(B147,IF($C$11="ALL THEMES",'1. Staff Posts and Salaries'!$X:$X,'1. Staff Posts and Salaries'!$X:$X),0)-1,0),"")</f>
        <v/>
      </c>
      <c r="D147" s="223">
        <f ca="1">IFERROR(SUMIF('2. Annual Costs of Staff Posts'!$J$13:$J$311,'Summary of Staff by Role'!$C147,'2. Annual Costs of Staff Posts'!$N$13:$N$311),"")</f>
        <v>0</v>
      </c>
      <c r="E147" s="223">
        <f ca="1">IFERROR(SUMIF('2. Annual Costs of Staff Posts'!$J$13:$J$311,'Summary of Staff by Role'!$C147,'2. Annual Costs of Staff Posts'!$S$13:$S$311),"")</f>
        <v>0</v>
      </c>
      <c r="F147" s="223">
        <f ca="1">IFERROR(SUMIF('2. Annual Costs of Staff Posts'!$J$13:$J$311,'Summary of Staff by Role'!$C147,'2. Annual Costs of Staff Posts'!$X$13:$X$311),"")</f>
        <v>0</v>
      </c>
      <c r="G147" s="223">
        <f ca="1">IFERROR(SUMIF('2. Annual Costs of Staff Posts'!$J$13:$J$311,'Summary of Staff by Role'!$C147,'2. Annual Costs of Staff Posts'!$AC$13:$AC$311),"")</f>
        <v>0</v>
      </c>
      <c r="H147" s="223">
        <f ca="1">IFERROR(SUMIF('2. Annual Costs of Staff Posts'!$J$13:$J$311,'Summary of Staff by Role'!$C147,'2. Annual Costs of Staff Posts'!$AH$13:$AH$311),"")</f>
        <v>0</v>
      </c>
      <c r="I147" s="224">
        <f t="shared" ca="1" si="12"/>
        <v>0</v>
      </c>
      <c r="J147" s="64"/>
      <c r="L147" s="5"/>
      <c r="M147" s="204"/>
      <c r="N147" s="204"/>
      <c r="O147" s="204"/>
      <c r="P147" s="204"/>
      <c r="Q147" s="204"/>
      <c r="R147" s="204"/>
      <c r="S147" s="204"/>
      <c r="T147" s="204"/>
      <c r="U147"/>
    </row>
    <row r="148" spans="2:21" s="107" customFormat="1" ht="30" customHeight="1" x14ac:dyDescent="0.25">
      <c r="B148" s="644">
        <v>27</v>
      </c>
      <c r="C148" s="87" t="str">
        <f ca="1">IFERROR(OFFSET('1. Staff Posts and Salaries'!$J$1,MATCH(B148,IF($C$11="ALL THEMES",'1. Staff Posts and Salaries'!$X:$X,'1. Staff Posts and Salaries'!$X:$X),0)-1,0),"")</f>
        <v/>
      </c>
      <c r="D148" s="223">
        <f ca="1">IFERROR(SUMIF('2. Annual Costs of Staff Posts'!$J$13:$J$311,'Summary of Staff by Role'!$C148,'2. Annual Costs of Staff Posts'!$N$13:$N$311),"")</f>
        <v>0</v>
      </c>
      <c r="E148" s="223">
        <f ca="1">IFERROR(SUMIF('2. Annual Costs of Staff Posts'!$J$13:$J$311,'Summary of Staff by Role'!$C148,'2. Annual Costs of Staff Posts'!$S$13:$S$311),"")</f>
        <v>0</v>
      </c>
      <c r="F148" s="223">
        <f ca="1">IFERROR(SUMIF('2. Annual Costs of Staff Posts'!$J$13:$J$311,'Summary of Staff by Role'!$C148,'2. Annual Costs of Staff Posts'!$X$13:$X$311),"")</f>
        <v>0</v>
      </c>
      <c r="G148" s="223">
        <f ca="1">IFERROR(SUMIF('2. Annual Costs of Staff Posts'!$J$13:$J$311,'Summary of Staff by Role'!$C148,'2. Annual Costs of Staff Posts'!$AC$13:$AC$311),"")</f>
        <v>0</v>
      </c>
      <c r="H148" s="223">
        <f ca="1">IFERROR(SUMIF('2. Annual Costs of Staff Posts'!$J$13:$J$311,'Summary of Staff by Role'!$C148,'2. Annual Costs of Staff Posts'!$AH$13:$AH$311),"")</f>
        <v>0</v>
      </c>
      <c r="I148" s="224">
        <f t="shared" ca="1" si="12"/>
        <v>0</v>
      </c>
      <c r="J148" s="64"/>
      <c r="L148" s="5"/>
      <c r="M148" s="204"/>
      <c r="N148" s="204"/>
      <c r="O148" s="204"/>
      <c r="P148" s="204"/>
      <c r="Q148" s="204"/>
      <c r="R148" s="204"/>
      <c r="S148" s="204"/>
      <c r="T148" s="204"/>
      <c r="U148"/>
    </row>
    <row r="149" spans="2:21" s="107" customFormat="1" ht="30" customHeight="1" x14ac:dyDescent="0.25">
      <c r="B149" s="644">
        <v>28</v>
      </c>
      <c r="C149" s="87" t="str">
        <f ca="1">IFERROR(OFFSET('1. Staff Posts and Salaries'!$J$1,MATCH(B149,IF($C$11="ALL THEMES",'1. Staff Posts and Salaries'!$X:$X,'1. Staff Posts and Salaries'!$X:$X),0)-1,0),"")</f>
        <v/>
      </c>
      <c r="D149" s="223">
        <f ca="1">IFERROR(SUMIF('2. Annual Costs of Staff Posts'!$J$13:$J$311,'Summary of Staff by Role'!$C149,'2. Annual Costs of Staff Posts'!$N$13:$N$311),"")</f>
        <v>0</v>
      </c>
      <c r="E149" s="223">
        <f ca="1">IFERROR(SUMIF('2. Annual Costs of Staff Posts'!$J$13:$J$311,'Summary of Staff by Role'!$C149,'2. Annual Costs of Staff Posts'!$S$13:$S$311),"")</f>
        <v>0</v>
      </c>
      <c r="F149" s="223">
        <f ca="1">IFERROR(SUMIF('2. Annual Costs of Staff Posts'!$J$13:$J$311,'Summary of Staff by Role'!$C149,'2. Annual Costs of Staff Posts'!$X$13:$X$311),"")</f>
        <v>0</v>
      </c>
      <c r="G149" s="223">
        <f ca="1">IFERROR(SUMIF('2. Annual Costs of Staff Posts'!$J$13:$J$311,'Summary of Staff by Role'!$C149,'2. Annual Costs of Staff Posts'!$AC$13:$AC$311),"")</f>
        <v>0</v>
      </c>
      <c r="H149" s="223">
        <f ca="1">IFERROR(SUMIF('2. Annual Costs of Staff Posts'!$J$13:$J$311,'Summary of Staff by Role'!$C149,'2. Annual Costs of Staff Posts'!$AH$13:$AH$311),"")</f>
        <v>0</v>
      </c>
      <c r="I149" s="224">
        <f t="shared" ca="1" si="12"/>
        <v>0</v>
      </c>
      <c r="J149" s="64"/>
      <c r="L149" s="5"/>
      <c r="M149" s="204"/>
      <c r="N149" s="204"/>
      <c r="O149" s="204"/>
      <c r="P149" s="204"/>
      <c r="Q149" s="204"/>
      <c r="R149" s="204"/>
      <c r="S149" s="204"/>
      <c r="T149" s="204"/>
    </row>
    <row r="150" spans="2:21" s="107" customFormat="1" ht="30" customHeight="1" x14ac:dyDescent="0.25">
      <c r="B150" s="644">
        <v>29</v>
      </c>
      <c r="C150" s="87" t="str">
        <f ca="1">IFERROR(OFFSET('1. Staff Posts and Salaries'!$J$1,MATCH(B150,IF($C$11="ALL THEMES",'1. Staff Posts and Salaries'!$X:$X,'1. Staff Posts and Salaries'!$X:$X),0)-1,0),"")</f>
        <v/>
      </c>
      <c r="D150" s="223">
        <f ca="1">IFERROR(SUMIF('2. Annual Costs of Staff Posts'!$J$13:$J$311,'Summary of Staff by Role'!$C150,'2. Annual Costs of Staff Posts'!$N$13:$N$311),"")</f>
        <v>0</v>
      </c>
      <c r="E150" s="223">
        <f ca="1">IFERROR(SUMIF('2. Annual Costs of Staff Posts'!$J$13:$J$311,'Summary of Staff by Role'!$C150,'2. Annual Costs of Staff Posts'!$S$13:$S$311),"")</f>
        <v>0</v>
      </c>
      <c r="F150" s="223">
        <f ca="1">IFERROR(SUMIF('2. Annual Costs of Staff Posts'!$J$13:$J$311,'Summary of Staff by Role'!$C150,'2. Annual Costs of Staff Posts'!$X$13:$X$311),"")</f>
        <v>0</v>
      </c>
      <c r="G150" s="223">
        <f ca="1">IFERROR(SUMIF('2. Annual Costs of Staff Posts'!$J$13:$J$311,'Summary of Staff by Role'!$C150,'2. Annual Costs of Staff Posts'!$AC$13:$AC$311),"")</f>
        <v>0</v>
      </c>
      <c r="H150" s="223">
        <f ca="1">IFERROR(SUMIF('2. Annual Costs of Staff Posts'!$J$13:$J$311,'Summary of Staff by Role'!$C150,'2. Annual Costs of Staff Posts'!$AH$13:$AH$311),"")</f>
        <v>0</v>
      </c>
      <c r="I150" s="224">
        <f t="shared" ca="1" si="12"/>
        <v>0</v>
      </c>
      <c r="J150" s="64"/>
      <c r="L150" s="5"/>
      <c r="M150" s="204"/>
      <c r="N150" s="204"/>
      <c r="O150" s="204"/>
      <c r="P150" s="204"/>
      <c r="Q150" s="204"/>
      <c r="R150" s="204"/>
      <c r="S150" s="204"/>
      <c r="T150" s="204"/>
    </row>
    <row r="151" spans="2:21" s="107" customFormat="1" ht="30" customHeight="1" x14ac:dyDescent="0.25">
      <c r="B151" s="644">
        <v>30</v>
      </c>
      <c r="C151" s="87" t="str">
        <f ca="1">IFERROR(OFFSET('1. Staff Posts and Salaries'!$J$1,MATCH(B151,IF($C$11="ALL THEMES",'1. Staff Posts and Salaries'!$X:$X,'1. Staff Posts and Salaries'!$X:$X),0)-1,0),"")</f>
        <v/>
      </c>
      <c r="D151" s="223">
        <f ca="1">IFERROR(SUMIF('2. Annual Costs of Staff Posts'!$J$13:$J$311,'Summary of Staff by Role'!$C151,'2. Annual Costs of Staff Posts'!$N$13:$N$311),"")</f>
        <v>0</v>
      </c>
      <c r="E151" s="223">
        <f ca="1">IFERROR(SUMIF('2. Annual Costs of Staff Posts'!$J$13:$J$311,'Summary of Staff by Role'!$C151,'2. Annual Costs of Staff Posts'!$S$13:$S$311),"")</f>
        <v>0</v>
      </c>
      <c r="F151" s="223">
        <f ca="1">IFERROR(SUMIF('2. Annual Costs of Staff Posts'!$J$13:$J$311,'Summary of Staff by Role'!$C151,'2. Annual Costs of Staff Posts'!$X$13:$X$311),"")</f>
        <v>0</v>
      </c>
      <c r="G151" s="223">
        <f ca="1">IFERROR(SUMIF('2. Annual Costs of Staff Posts'!$J$13:$J$311,'Summary of Staff by Role'!$C151,'2. Annual Costs of Staff Posts'!$AC$13:$AC$311),"")</f>
        <v>0</v>
      </c>
      <c r="H151" s="223">
        <f ca="1">IFERROR(SUMIF('2. Annual Costs of Staff Posts'!$J$13:$J$311,'Summary of Staff by Role'!$C151,'2. Annual Costs of Staff Posts'!$AH$13:$AH$311),"")</f>
        <v>0</v>
      </c>
      <c r="I151" s="224">
        <f t="shared" ca="1" si="12"/>
        <v>0</v>
      </c>
      <c r="J151" s="64"/>
      <c r="L151" s="5"/>
      <c r="M151" s="5"/>
      <c r="N151" s="5"/>
      <c r="O151" s="5"/>
      <c r="P151" s="5"/>
      <c r="Q151" s="5"/>
      <c r="R151" s="5"/>
    </row>
    <row r="152" spans="2:21" s="107" customFormat="1" ht="30" customHeight="1" x14ac:dyDescent="0.25">
      <c r="B152" s="644">
        <v>31</v>
      </c>
      <c r="C152" s="87" t="str">
        <f ca="1">IFERROR(OFFSET('1. Staff Posts and Salaries'!$J$1,MATCH(B152,IF($C$11="ALL THEMES",'1. Staff Posts and Salaries'!$X:$X,'1. Staff Posts and Salaries'!$X:$X),0)-1,0),"")</f>
        <v/>
      </c>
      <c r="D152" s="223">
        <f ca="1">IFERROR(SUMIF('2. Annual Costs of Staff Posts'!$J$13:$J$311,'Summary of Staff by Role'!$C152,'2. Annual Costs of Staff Posts'!$N$13:$N$311),"")</f>
        <v>0</v>
      </c>
      <c r="E152" s="223">
        <f ca="1">IFERROR(SUMIF('2. Annual Costs of Staff Posts'!$J$13:$J$311,'Summary of Staff by Role'!$C152,'2. Annual Costs of Staff Posts'!$S$13:$S$311),"")</f>
        <v>0</v>
      </c>
      <c r="F152" s="223">
        <f ca="1">IFERROR(SUMIF('2. Annual Costs of Staff Posts'!$J$13:$J$311,'Summary of Staff by Role'!$C152,'2. Annual Costs of Staff Posts'!$X$13:$X$311),"")</f>
        <v>0</v>
      </c>
      <c r="G152" s="223">
        <f ca="1">IFERROR(SUMIF('2. Annual Costs of Staff Posts'!$J$13:$J$311,'Summary of Staff by Role'!$C152,'2. Annual Costs of Staff Posts'!$AC$13:$AC$311),"")</f>
        <v>0</v>
      </c>
      <c r="H152" s="223">
        <f ca="1">IFERROR(SUMIF('2. Annual Costs of Staff Posts'!$J$13:$J$311,'Summary of Staff by Role'!$C152,'2. Annual Costs of Staff Posts'!$AH$13:$AH$311),"")</f>
        <v>0</v>
      </c>
      <c r="I152" s="224">
        <f t="shared" ca="1" si="12"/>
        <v>0</v>
      </c>
      <c r="J152" s="64"/>
      <c r="L152"/>
      <c r="M152"/>
      <c r="N152"/>
    </row>
    <row r="153" spans="2:21" ht="30" customHeight="1" x14ac:dyDescent="0.25">
      <c r="B153" s="644">
        <v>32</v>
      </c>
      <c r="C153" s="87" t="str">
        <f ca="1">IFERROR(OFFSET('1. Staff Posts and Salaries'!$J$1,MATCH(B153,IF($C$11="ALL THEMES",'1. Staff Posts and Salaries'!$X:$X,'1. Staff Posts and Salaries'!$X:$X),0)-1,0),"")</f>
        <v/>
      </c>
      <c r="D153" s="223">
        <f ca="1">IFERROR(SUMIF('2. Annual Costs of Staff Posts'!$J$13:$J$311,'Summary of Staff by Role'!$C153,'2. Annual Costs of Staff Posts'!$N$13:$N$311),"")</f>
        <v>0</v>
      </c>
      <c r="E153" s="223">
        <f ca="1">IFERROR(SUMIF('2. Annual Costs of Staff Posts'!$J$13:$J$311,'Summary of Staff by Role'!$C153,'2. Annual Costs of Staff Posts'!$S$13:$S$311),"")</f>
        <v>0</v>
      </c>
      <c r="F153" s="223">
        <f ca="1">IFERROR(SUMIF('2. Annual Costs of Staff Posts'!$J$13:$J$311,'Summary of Staff by Role'!$C153,'2. Annual Costs of Staff Posts'!$X$13:$X$311),"")</f>
        <v>0</v>
      </c>
      <c r="G153" s="223">
        <f ca="1">IFERROR(SUMIF('2. Annual Costs of Staff Posts'!$J$13:$J$311,'Summary of Staff by Role'!$C153,'2. Annual Costs of Staff Posts'!$AC$13:$AC$311),"")</f>
        <v>0</v>
      </c>
      <c r="H153" s="223">
        <f ca="1">IFERROR(SUMIF('2. Annual Costs of Staff Posts'!$J$13:$J$311,'Summary of Staff by Role'!$C153,'2. Annual Costs of Staff Posts'!$AH$13:$AH$311),"")</f>
        <v>0</v>
      </c>
      <c r="I153" s="224">
        <f t="shared" ca="1" si="12"/>
        <v>0</v>
      </c>
      <c r="J153" s="64"/>
    </row>
    <row r="154" spans="2:21" ht="30" customHeight="1" x14ac:dyDescent="0.25">
      <c r="B154" s="644">
        <v>33</v>
      </c>
      <c r="C154" s="87" t="str">
        <f ca="1">IFERROR(OFFSET('1. Staff Posts and Salaries'!$J$1,MATCH(B154,IF($C$11="ALL THEMES",'1. Staff Posts and Salaries'!$X:$X,'1. Staff Posts and Salaries'!$X:$X),0)-1,0),"")</f>
        <v/>
      </c>
      <c r="D154" s="223">
        <f ca="1">IFERROR(SUMIF('2. Annual Costs of Staff Posts'!$J$13:$J$311,'Summary of Staff by Role'!$C154,'2. Annual Costs of Staff Posts'!$N$13:$N$311),"")</f>
        <v>0</v>
      </c>
      <c r="E154" s="223">
        <f ca="1">IFERROR(SUMIF('2. Annual Costs of Staff Posts'!$J$13:$J$311,'Summary of Staff by Role'!$C154,'2. Annual Costs of Staff Posts'!$S$13:$S$311),"")</f>
        <v>0</v>
      </c>
      <c r="F154" s="223">
        <f ca="1">IFERROR(SUMIF('2. Annual Costs of Staff Posts'!$J$13:$J$311,'Summary of Staff by Role'!$C154,'2. Annual Costs of Staff Posts'!$X$13:$X$311),"")</f>
        <v>0</v>
      </c>
      <c r="G154" s="223">
        <f ca="1">IFERROR(SUMIF('2. Annual Costs of Staff Posts'!$J$13:$J$311,'Summary of Staff by Role'!$C154,'2. Annual Costs of Staff Posts'!$AC$13:$AC$311),"")</f>
        <v>0</v>
      </c>
      <c r="H154" s="223">
        <f ca="1">IFERROR(SUMIF('2. Annual Costs of Staff Posts'!$J$13:$J$311,'Summary of Staff by Role'!$C154,'2. Annual Costs of Staff Posts'!$AH$13:$AH$311),"")</f>
        <v>0</v>
      </c>
      <c r="I154" s="224">
        <f t="shared" ca="1" si="12"/>
        <v>0</v>
      </c>
      <c r="J154" s="64"/>
    </row>
    <row r="155" spans="2:21" ht="30" customHeight="1" x14ac:dyDescent="0.25">
      <c r="B155" s="644">
        <v>34</v>
      </c>
      <c r="C155" s="87" t="str">
        <f ca="1">IFERROR(OFFSET('1. Staff Posts and Salaries'!$J$1,MATCH(B155,IF($C$11="ALL THEMES",'1. Staff Posts and Salaries'!$X:$X,'1. Staff Posts and Salaries'!$X:$X),0)-1,0),"")</f>
        <v/>
      </c>
      <c r="D155" s="223">
        <f ca="1">IFERROR(SUMIF('2. Annual Costs of Staff Posts'!$J$13:$J$311,'Summary of Staff by Role'!$C155,'2. Annual Costs of Staff Posts'!$N$13:$N$311),"")</f>
        <v>0</v>
      </c>
      <c r="E155" s="223">
        <f ca="1">IFERROR(SUMIF('2. Annual Costs of Staff Posts'!$J$13:$J$311,'Summary of Staff by Role'!$C155,'2. Annual Costs of Staff Posts'!$S$13:$S$311),"")</f>
        <v>0</v>
      </c>
      <c r="F155" s="223">
        <f ca="1">IFERROR(SUMIF('2. Annual Costs of Staff Posts'!$J$13:$J$311,'Summary of Staff by Role'!$C155,'2. Annual Costs of Staff Posts'!$X$13:$X$311),"")</f>
        <v>0</v>
      </c>
      <c r="G155" s="223">
        <f ca="1">IFERROR(SUMIF('2. Annual Costs of Staff Posts'!$J$13:$J$311,'Summary of Staff by Role'!$C155,'2. Annual Costs of Staff Posts'!$AC$13:$AC$311),"")</f>
        <v>0</v>
      </c>
      <c r="H155" s="223">
        <f ca="1">IFERROR(SUMIF('2. Annual Costs of Staff Posts'!$J$13:$J$311,'Summary of Staff by Role'!$C155,'2. Annual Costs of Staff Posts'!$AH$13:$AH$311),"")</f>
        <v>0</v>
      </c>
      <c r="I155" s="224">
        <f t="shared" ca="1" si="12"/>
        <v>0</v>
      </c>
      <c r="J155" s="64"/>
    </row>
    <row r="156" spans="2:21" ht="30" customHeight="1" x14ac:dyDescent="0.25">
      <c r="B156" s="644">
        <v>35</v>
      </c>
      <c r="C156" s="87" t="str">
        <f ca="1">IFERROR(OFFSET('1. Staff Posts and Salaries'!$J$1,MATCH(B156,IF($C$11="ALL THEMES",'1. Staff Posts and Salaries'!$X:$X,'1. Staff Posts and Salaries'!$X:$X),0)-1,0),"")</f>
        <v/>
      </c>
      <c r="D156" s="223">
        <f ca="1">IFERROR(SUMIF('2. Annual Costs of Staff Posts'!$J$13:$J$311,'Summary of Staff by Role'!$C156,'2. Annual Costs of Staff Posts'!$N$13:$N$311),"")</f>
        <v>0</v>
      </c>
      <c r="E156" s="223">
        <f ca="1">IFERROR(SUMIF('2. Annual Costs of Staff Posts'!$J$13:$J$311,'Summary of Staff by Role'!$C156,'2. Annual Costs of Staff Posts'!$S$13:$S$311),"")</f>
        <v>0</v>
      </c>
      <c r="F156" s="223">
        <f ca="1">IFERROR(SUMIF('2. Annual Costs of Staff Posts'!$J$13:$J$311,'Summary of Staff by Role'!$C156,'2. Annual Costs of Staff Posts'!$X$13:$X$311),"")</f>
        <v>0</v>
      </c>
      <c r="G156" s="223">
        <f ca="1">IFERROR(SUMIF('2. Annual Costs of Staff Posts'!$J$13:$J$311,'Summary of Staff by Role'!$C156,'2. Annual Costs of Staff Posts'!$AC$13:$AC$311),"")</f>
        <v>0</v>
      </c>
      <c r="H156" s="223">
        <f ca="1">IFERROR(SUMIF('2. Annual Costs of Staff Posts'!$J$13:$J$311,'Summary of Staff by Role'!$C156,'2. Annual Costs of Staff Posts'!$AH$13:$AH$311),"")</f>
        <v>0</v>
      </c>
      <c r="I156" s="224">
        <f t="shared" ca="1" si="12"/>
        <v>0</v>
      </c>
      <c r="J156" s="64"/>
    </row>
    <row r="157" spans="2:21" ht="30" customHeight="1" x14ac:dyDescent="0.25">
      <c r="B157" s="644">
        <v>36</v>
      </c>
      <c r="C157" s="87" t="str">
        <f ca="1">IFERROR(OFFSET('1. Staff Posts and Salaries'!$J$1,MATCH(B157,IF($C$11="ALL THEMES",'1. Staff Posts and Salaries'!$X:$X,'1. Staff Posts and Salaries'!$X:$X),0)-1,0),"")</f>
        <v/>
      </c>
      <c r="D157" s="223">
        <f ca="1">IFERROR(SUMIF('2. Annual Costs of Staff Posts'!$J$13:$J$311,'Summary of Staff by Role'!$C157,'2. Annual Costs of Staff Posts'!$N$13:$N$311),"")</f>
        <v>0</v>
      </c>
      <c r="E157" s="223">
        <f ca="1">IFERROR(SUMIF('2. Annual Costs of Staff Posts'!$J$13:$J$311,'Summary of Staff by Role'!$C157,'2. Annual Costs of Staff Posts'!$S$13:$S$311),"")</f>
        <v>0</v>
      </c>
      <c r="F157" s="223">
        <f ca="1">IFERROR(SUMIF('2. Annual Costs of Staff Posts'!$J$13:$J$311,'Summary of Staff by Role'!$C157,'2. Annual Costs of Staff Posts'!$X$13:$X$311),"")</f>
        <v>0</v>
      </c>
      <c r="G157" s="223">
        <f ca="1">IFERROR(SUMIF('2. Annual Costs of Staff Posts'!$J$13:$J$311,'Summary of Staff by Role'!$C157,'2. Annual Costs of Staff Posts'!$AC$13:$AC$311),"")</f>
        <v>0</v>
      </c>
      <c r="H157" s="223">
        <f ca="1">IFERROR(SUMIF('2. Annual Costs of Staff Posts'!$J$13:$J$311,'Summary of Staff by Role'!$C157,'2. Annual Costs of Staff Posts'!$AH$13:$AH$311),"")</f>
        <v>0</v>
      </c>
      <c r="I157" s="224">
        <f t="shared" ca="1" si="12"/>
        <v>0</v>
      </c>
      <c r="J157" s="64"/>
    </row>
    <row r="158" spans="2:21" ht="30" customHeight="1" x14ac:dyDescent="0.25">
      <c r="B158" s="644">
        <v>37</v>
      </c>
      <c r="C158" s="87" t="str">
        <f ca="1">IFERROR(OFFSET('1. Staff Posts and Salaries'!$J$1,MATCH(B158,IF($C$11="ALL THEMES",'1. Staff Posts and Salaries'!$X:$X,'1. Staff Posts and Salaries'!$X:$X),0)-1,0),"")</f>
        <v/>
      </c>
      <c r="D158" s="223">
        <f ca="1">IFERROR(SUMIF('2. Annual Costs of Staff Posts'!$J$13:$J$311,'Summary of Staff by Role'!$C158,'2. Annual Costs of Staff Posts'!$N$13:$N$311),"")</f>
        <v>0</v>
      </c>
      <c r="E158" s="223">
        <f ca="1">IFERROR(SUMIF('2. Annual Costs of Staff Posts'!$J$13:$J$311,'Summary of Staff by Role'!$C158,'2. Annual Costs of Staff Posts'!$S$13:$S$311),"")</f>
        <v>0</v>
      </c>
      <c r="F158" s="223">
        <f ca="1">IFERROR(SUMIF('2. Annual Costs of Staff Posts'!$J$13:$J$311,'Summary of Staff by Role'!$C158,'2. Annual Costs of Staff Posts'!$X$13:$X$311),"")</f>
        <v>0</v>
      </c>
      <c r="G158" s="223">
        <f ca="1">IFERROR(SUMIF('2. Annual Costs of Staff Posts'!$J$13:$J$311,'Summary of Staff by Role'!$C158,'2. Annual Costs of Staff Posts'!$AC$13:$AC$311),"")</f>
        <v>0</v>
      </c>
      <c r="H158" s="223">
        <f ca="1">IFERROR(SUMIF('2. Annual Costs of Staff Posts'!$J$13:$J$311,'Summary of Staff by Role'!$C158,'2. Annual Costs of Staff Posts'!$AH$13:$AH$311),"")</f>
        <v>0</v>
      </c>
      <c r="I158" s="224">
        <f t="shared" ca="1" si="12"/>
        <v>0</v>
      </c>
      <c r="J158" s="64"/>
    </row>
    <row r="159" spans="2:21" s="107" customFormat="1" ht="30" customHeight="1" x14ac:dyDescent="0.25">
      <c r="B159" s="644">
        <v>38</v>
      </c>
      <c r="C159" s="87" t="str">
        <f ca="1">IFERROR(OFFSET('1. Staff Posts and Salaries'!$J$1,MATCH(B159,IF($C$11="ALL THEMES",'1. Staff Posts and Salaries'!$X:$X,'1. Staff Posts and Salaries'!$X:$X),0)-1,0),"")</f>
        <v/>
      </c>
      <c r="D159" s="223">
        <f ca="1">IFERROR(SUMIF('2. Annual Costs of Staff Posts'!$J$13:$J$311,'Summary of Staff by Role'!$C159,'2. Annual Costs of Staff Posts'!$N$13:$N$311),"")</f>
        <v>0</v>
      </c>
      <c r="E159" s="223">
        <f ca="1">IFERROR(SUMIF('2. Annual Costs of Staff Posts'!$J$13:$J$311,'Summary of Staff by Role'!$C159,'2. Annual Costs of Staff Posts'!$S$13:$S$311),"")</f>
        <v>0</v>
      </c>
      <c r="F159" s="223">
        <f ca="1">IFERROR(SUMIF('2. Annual Costs of Staff Posts'!$J$13:$J$311,'Summary of Staff by Role'!$C159,'2. Annual Costs of Staff Posts'!$X$13:$X$311),"")</f>
        <v>0</v>
      </c>
      <c r="G159" s="223">
        <f ca="1">IFERROR(SUMIF('2. Annual Costs of Staff Posts'!$J$13:$J$311,'Summary of Staff by Role'!$C159,'2. Annual Costs of Staff Posts'!$AC$13:$AC$311),"")</f>
        <v>0</v>
      </c>
      <c r="H159" s="223">
        <f ca="1">IFERROR(SUMIF('2. Annual Costs of Staff Posts'!$J$13:$J$311,'Summary of Staff by Role'!$C159,'2. Annual Costs of Staff Posts'!$AH$13:$AH$311),"")</f>
        <v>0</v>
      </c>
      <c r="I159" s="224">
        <f t="shared" ca="1" si="12"/>
        <v>0</v>
      </c>
      <c r="J159" s="64"/>
      <c r="L159"/>
      <c r="M159"/>
      <c r="N159"/>
    </row>
    <row r="160" spans="2:21" s="107" customFormat="1" ht="30" customHeight="1" x14ac:dyDescent="0.25">
      <c r="B160" s="644">
        <v>39</v>
      </c>
      <c r="C160" s="87" t="str">
        <f ca="1">IFERROR(OFFSET('1. Staff Posts and Salaries'!$J$1,MATCH(B160,IF($C$11="ALL THEMES",'1. Staff Posts and Salaries'!$X:$X,'1. Staff Posts and Salaries'!$X:$X),0)-1,0),"")</f>
        <v/>
      </c>
      <c r="D160" s="223">
        <f ca="1">IFERROR(SUMIF('2. Annual Costs of Staff Posts'!$J$13:$J$311,'Summary of Staff by Role'!$C160,'2. Annual Costs of Staff Posts'!$N$13:$N$311),"")</f>
        <v>0</v>
      </c>
      <c r="E160" s="223">
        <f ca="1">IFERROR(SUMIF('2. Annual Costs of Staff Posts'!$J$13:$J$311,'Summary of Staff by Role'!$C160,'2. Annual Costs of Staff Posts'!$S$13:$S$311),"")</f>
        <v>0</v>
      </c>
      <c r="F160" s="223">
        <f ca="1">IFERROR(SUMIF('2. Annual Costs of Staff Posts'!$J$13:$J$311,'Summary of Staff by Role'!$C160,'2. Annual Costs of Staff Posts'!$X$13:$X$311),"")</f>
        <v>0</v>
      </c>
      <c r="G160" s="223">
        <f ca="1">IFERROR(SUMIF('2. Annual Costs of Staff Posts'!$J$13:$J$311,'Summary of Staff by Role'!$C160,'2. Annual Costs of Staff Posts'!$AC$13:$AC$311),"")</f>
        <v>0</v>
      </c>
      <c r="H160" s="223">
        <f ca="1">IFERROR(SUMIF('2. Annual Costs of Staff Posts'!$J$13:$J$311,'Summary of Staff by Role'!$C160,'2. Annual Costs of Staff Posts'!$AH$13:$AH$311),"")</f>
        <v>0</v>
      </c>
      <c r="I160" s="224">
        <f t="shared" ca="1" si="12"/>
        <v>0</v>
      </c>
      <c r="J160" s="64"/>
      <c r="L160"/>
      <c r="M160"/>
      <c r="N160"/>
    </row>
    <row r="161" spans="2:14" s="107" customFormat="1" ht="30" customHeight="1" x14ac:dyDescent="0.25">
      <c r="B161" s="644">
        <v>40</v>
      </c>
      <c r="C161" s="87" t="str">
        <f ca="1">IFERROR(OFFSET('1. Staff Posts and Salaries'!$J$1,MATCH(B161,IF($C$11="ALL THEMES",'1. Staff Posts and Salaries'!$X:$X,'1. Staff Posts and Salaries'!$X:$X),0)-1,0),"")</f>
        <v/>
      </c>
      <c r="D161" s="223">
        <f ca="1">IFERROR(SUMIF('2. Annual Costs of Staff Posts'!$J$13:$J$311,'Summary of Staff by Role'!$C161,'2. Annual Costs of Staff Posts'!$N$13:$N$311),"")</f>
        <v>0</v>
      </c>
      <c r="E161" s="223">
        <f ca="1">IFERROR(SUMIF('2. Annual Costs of Staff Posts'!$J$13:$J$311,'Summary of Staff by Role'!$C161,'2. Annual Costs of Staff Posts'!$S$13:$S$311),"")</f>
        <v>0</v>
      </c>
      <c r="F161" s="223">
        <f ca="1">IFERROR(SUMIF('2. Annual Costs of Staff Posts'!$J$13:$J$311,'Summary of Staff by Role'!$C161,'2. Annual Costs of Staff Posts'!$X$13:$X$311),"")</f>
        <v>0</v>
      </c>
      <c r="G161" s="223">
        <f ca="1">IFERROR(SUMIF('2. Annual Costs of Staff Posts'!$J$13:$J$311,'Summary of Staff by Role'!$C161,'2. Annual Costs of Staff Posts'!$AC$13:$AC$311),"")</f>
        <v>0</v>
      </c>
      <c r="H161" s="223">
        <f ca="1">IFERROR(SUMIF('2. Annual Costs of Staff Posts'!$J$13:$J$311,'Summary of Staff by Role'!$C161,'2. Annual Costs of Staff Posts'!$AH$13:$AH$311),"")</f>
        <v>0</v>
      </c>
      <c r="I161" s="224">
        <f t="shared" ca="1" si="12"/>
        <v>0</v>
      </c>
      <c r="J161" s="64"/>
      <c r="L161"/>
      <c r="M161"/>
      <c r="N161"/>
    </row>
    <row r="162" spans="2:14" s="107" customFormat="1" ht="30" customHeight="1" x14ac:dyDescent="0.25">
      <c r="B162" s="644">
        <v>41</v>
      </c>
      <c r="C162" s="87" t="str">
        <f ca="1">IFERROR(OFFSET('1. Staff Posts and Salaries'!$J$1,MATCH(B162,IF($C$11="ALL THEMES",'1. Staff Posts and Salaries'!$X:$X,'1. Staff Posts and Salaries'!$X:$X),0)-1,0),"")</f>
        <v/>
      </c>
      <c r="D162" s="223">
        <f ca="1">IFERROR(SUMIF('2. Annual Costs of Staff Posts'!$J$13:$J$311,'Summary of Staff by Role'!$C162,'2. Annual Costs of Staff Posts'!$N$13:$N$311),"")</f>
        <v>0</v>
      </c>
      <c r="E162" s="223">
        <f ca="1">IFERROR(SUMIF('2. Annual Costs of Staff Posts'!$J$13:$J$311,'Summary of Staff by Role'!$C162,'2. Annual Costs of Staff Posts'!$S$13:$S$311),"")</f>
        <v>0</v>
      </c>
      <c r="F162" s="223">
        <f ca="1">IFERROR(SUMIF('2. Annual Costs of Staff Posts'!$J$13:$J$311,'Summary of Staff by Role'!$C162,'2. Annual Costs of Staff Posts'!$X$13:$X$311),"")</f>
        <v>0</v>
      </c>
      <c r="G162" s="223">
        <f ca="1">IFERROR(SUMIF('2. Annual Costs of Staff Posts'!$J$13:$J$311,'Summary of Staff by Role'!$C162,'2. Annual Costs of Staff Posts'!$AC$13:$AC$311),"")</f>
        <v>0</v>
      </c>
      <c r="H162" s="223">
        <f ca="1">IFERROR(SUMIF('2. Annual Costs of Staff Posts'!$J$13:$J$311,'Summary of Staff by Role'!$C162,'2. Annual Costs of Staff Posts'!$AH$13:$AH$311),"")</f>
        <v>0</v>
      </c>
      <c r="I162" s="224">
        <f t="shared" ca="1" si="12"/>
        <v>0</v>
      </c>
      <c r="J162" s="64"/>
      <c r="L162"/>
      <c r="M162"/>
      <c r="N162"/>
    </row>
    <row r="163" spans="2:14" s="107" customFormat="1" ht="30" customHeight="1" x14ac:dyDescent="0.25">
      <c r="B163" s="644">
        <v>42</v>
      </c>
      <c r="C163" s="87" t="str">
        <f ca="1">IFERROR(OFFSET('1. Staff Posts and Salaries'!$J$1,MATCH(B163,IF($C$11="ALL THEMES",'1. Staff Posts and Salaries'!$X:$X,'1. Staff Posts and Salaries'!$X:$X),0)-1,0),"")</f>
        <v/>
      </c>
      <c r="D163" s="223">
        <f ca="1">IFERROR(SUMIF('2. Annual Costs of Staff Posts'!$J$13:$J$311,'Summary of Staff by Role'!$C163,'2. Annual Costs of Staff Posts'!$N$13:$N$311),"")</f>
        <v>0</v>
      </c>
      <c r="E163" s="223">
        <f ca="1">IFERROR(SUMIF('2. Annual Costs of Staff Posts'!$J$13:$J$311,'Summary of Staff by Role'!$C163,'2. Annual Costs of Staff Posts'!$S$13:$S$311),"")</f>
        <v>0</v>
      </c>
      <c r="F163" s="223">
        <f ca="1">IFERROR(SUMIF('2. Annual Costs of Staff Posts'!$J$13:$J$311,'Summary of Staff by Role'!$C163,'2. Annual Costs of Staff Posts'!$X$13:$X$311),"")</f>
        <v>0</v>
      </c>
      <c r="G163" s="223">
        <f ca="1">IFERROR(SUMIF('2. Annual Costs of Staff Posts'!$J$13:$J$311,'Summary of Staff by Role'!$C163,'2. Annual Costs of Staff Posts'!$AC$13:$AC$311),"")</f>
        <v>0</v>
      </c>
      <c r="H163" s="223">
        <f ca="1">IFERROR(SUMIF('2. Annual Costs of Staff Posts'!$J$13:$J$311,'Summary of Staff by Role'!$C163,'2. Annual Costs of Staff Posts'!$AH$13:$AH$311),"")</f>
        <v>0</v>
      </c>
      <c r="I163" s="224">
        <f t="shared" ca="1" si="12"/>
        <v>0</v>
      </c>
      <c r="J163" s="64"/>
      <c r="L163"/>
      <c r="M163"/>
      <c r="N163"/>
    </row>
    <row r="164" spans="2:14" ht="30" customHeight="1" x14ac:dyDescent="0.25">
      <c r="B164" s="644">
        <v>43</v>
      </c>
      <c r="C164" s="87" t="str">
        <f ca="1">IFERROR(OFFSET('1. Staff Posts and Salaries'!$J$1,MATCH(B164,IF($C$11="ALL THEMES",'1. Staff Posts and Salaries'!$X:$X,'1. Staff Posts and Salaries'!$X:$X),0)-1,0),"")</f>
        <v/>
      </c>
      <c r="D164" s="223">
        <f ca="1">IFERROR(SUMIF('2. Annual Costs of Staff Posts'!$J$13:$J$311,'Summary of Staff by Role'!$C164,'2. Annual Costs of Staff Posts'!$N$13:$N$311),"")</f>
        <v>0</v>
      </c>
      <c r="E164" s="223">
        <f ca="1">IFERROR(SUMIF('2. Annual Costs of Staff Posts'!$J$13:$J$311,'Summary of Staff by Role'!$C164,'2. Annual Costs of Staff Posts'!$S$13:$S$311),"")</f>
        <v>0</v>
      </c>
      <c r="F164" s="223">
        <f ca="1">IFERROR(SUMIF('2. Annual Costs of Staff Posts'!$J$13:$J$311,'Summary of Staff by Role'!$C164,'2. Annual Costs of Staff Posts'!$X$13:$X$311),"")</f>
        <v>0</v>
      </c>
      <c r="G164" s="223">
        <f ca="1">IFERROR(SUMIF('2. Annual Costs of Staff Posts'!$J$13:$J$311,'Summary of Staff by Role'!$C164,'2. Annual Costs of Staff Posts'!$AC$13:$AC$311),"")</f>
        <v>0</v>
      </c>
      <c r="H164" s="223">
        <f ca="1">IFERROR(SUMIF('2. Annual Costs of Staff Posts'!$J$13:$J$311,'Summary of Staff by Role'!$C164,'2. Annual Costs of Staff Posts'!$AH$13:$AH$311),"")</f>
        <v>0</v>
      </c>
      <c r="I164" s="224">
        <f t="shared" ca="1" si="12"/>
        <v>0</v>
      </c>
      <c r="J164" s="64"/>
    </row>
    <row r="165" spans="2:14" ht="30" customHeight="1" x14ac:dyDescent="0.25">
      <c r="B165" s="644">
        <v>44</v>
      </c>
      <c r="C165" s="87" t="str">
        <f ca="1">IFERROR(OFFSET('1. Staff Posts and Salaries'!$J$1,MATCH(B165,IF($C$11="ALL THEMES",'1. Staff Posts and Salaries'!$X:$X,'1. Staff Posts and Salaries'!$X:$X),0)-1,0),"")</f>
        <v/>
      </c>
      <c r="D165" s="223">
        <f ca="1">IFERROR(SUMIF('2. Annual Costs of Staff Posts'!$J$13:$J$311,'Summary of Staff by Role'!$C165,'2. Annual Costs of Staff Posts'!$N$13:$N$311),"")</f>
        <v>0</v>
      </c>
      <c r="E165" s="223">
        <f ca="1">IFERROR(SUMIF('2. Annual Costs of Staff Posts'!$J$13:$J$311,'Summary of Staff by Role'!$C165,'2. Annual Costs of Staff Posts'!$S$13:$S$311),"")</f>
        <v>0</v>
      </c>
      <c r="F165" s="223">
        <f ca="1">IFERROR(SUMIF('2. Annual Costs of Staff Posts'!$J$13:$J$311,'Summary of Staff by Role'!$C165,'2. Annual Costs of Staff Posts'!$X$13:$X$311),"")</f>
        <v>0</v>
      </c>
      <c r="G165" s="223">
        <f ca="1">IFERROR(SUMIF('2. Annual Costs of Staff Posts'!$J$13:$J$311,'Summary of Staff by Role'!$C165,'2. Annual Costs of Staff Posts'!$AC$13:$AC$311),"")</f>
        <v>0</v>
      </c>
      <c r="H165" s="223">
        <f ca="1">IFERROR(SUMIF('2. Annual Costs of Staff Posts'!$J$13:$J$311,'Summary of Staff by Role'!$C165,'2. Annual Costs of Staff Posts'!$AH$13:$AH$311),"")</f>
        <v>0</v>
      </c>
      <c r="I165" s="224">
        <f t="shared" ca="1" si="12"/>
        <v>0</v>
      </c>
      <c r="J165" s="64"/>
    </row>
    <row r="166" spans="2:14" ht="30" customHeight="1" x14ac:dyDescent="0.25">
      <c r="B166" s="644">
        <v>45</v>
      </c>
      <c r="C166" s="87" t="str">
        <f ca="1">IFERROR(OFFSET('1. Staff Posts and Salaries'!$J$1,MATCH(B166,IF($C$11="ALL THEMES",'1. Staff Posts and Salaries'!$X:$X,'1. Staff Posts and Salaries'!$X:$X),0)-1,0),"")</f>
        <v/>
      </c>
      <c r="D166" s="223">
        <f ca="1">IFERROR(SUMIF('2. Annual Costs of Staff Posts'!$J$13:$J$311,'Summary of Staff by Role'!$C166,'2. Annual Costs of Staff Posts'!$N$13:$N$311),"")</f>
        <v>0</v>
      </c>
      <c r="E166" s="223">
        <f ca="1">IFERROR(SUMIF('2. Annual Costs of Staff Posts'!$J$13:$J$311,'Summary of Staff by Role'!$C166,'2. Annual Costs of Staff Posts'!$S$13:$S$311),"")</f>
        <v>0</v>
      </c>
      <c r="F166" s="223">
        <f ca="1">IFERROR(SUMIF('2. Annual Costs of Staff Posts'!$J$13:$J$311,'Summary of Staff by Role'!$C166,'2. Annual Costs of Staff Posts'!$X$13:$X$311),"")</f>
        <v>0</v>
      </c>
      <c r="G166" s="223">
        <f ca="1">IFERROR(SUMIF('2. Annual Costs of Staff Posts'!$J$13:$J$311,'Summary of Staff by Role'!$C166,'2. Annual Costs of Staff Posts'!$AC$13:$AC$311),"")</f>
        <v>0</v>
      </c>
      <c r="H166" s="223">
        <f ca="1">IFERROR(SUMIF('2. Annual Costs of Staff Posts'!$J$13:$J$311,'Summary of Staff by Role'!$C166,'2. Annual Costs of Staff Posts'!$AH$13:$AH$311),"")</f>
        <v>0</v>
      </c>
      <c r="I166" s="224">
        <f t="shared" ca="1" si="12"/>
        <v>0</v>
      </c>
      <c r="J166" s="64"/>
    </row>
    <row r="167" spans="2:14" ht="30" customHeight="1" x14ac:dyDescent="0.25">
      <c r="B167" s="644">
        <v>46</v>
      </c>
      <c r="C167" s="87" t="str">
        <f ca="1">IFERROR(OFFSET('1. Staff Posts and Salaries'!$J$1,MATCH(B167,IF($C$11="ALL THEMES",'1. Staff Posts and Salaries'!$X:$X,'1. Staff Posts and Salaries'!$X:$X),0)-1,0),"")</f>
        <v/>
      </c>
      <c r="D167" s="223">
        <f ca="1">IFERROR(SUMIF('2. Annual Costs of Staff Posts'!$J$13:$J$311,'Summary of Staff by Role'!$C167,'2. Annual Costs of Staff Posts'!$N$13:$N$311),"")</f>
        <v>0</v>
      </c>
      <c r="E167" s="223">
        <f ca="1">IFERROR(SUMIF('2. Annual Costs of Staff Posts'!$J$13:$J$311,'Summary of Staff by Role'!$C167,'2. Annual Costs of Staff Posts'!$S$13:$S$311),"")</f>
        <v>0</v>
      </c>
      <c r="F167" s="223">
        <f ca="1">IFERROR(SUMIF('2. Annual Costs of Staff Posts'!$J$13:$J$311,'Summary of Staff by Role'!$C167,'2. Annual Costs of Staff Posts'!$X$13:$X$311),"")</f>
        <v>0</v>
      </c>
      <c r="G167" s="223">
        <f ca="1">IFERROR(SUMIF('2. Annual Costs of Staff Posts'!$J$13:$J$311,'Summary of Staff by Role'!$C167,'2. Annual Costs of Staff Posts'!$AC$13:$AC$311),"")</f>
        <v>0</v>
      </c>
      <c r="H167" s="223">
        <f ca="1">IFERROR(SUMIF('2. Annual Costs of Staff Posts'!$J$13:$J$311,'Summary of Staff by Role'!$C167,'2. Annual Costs of Staff Posts'!$AH$13:$AH$311),"")</f>
        <v>0</v>
      </c>
      <c r="I167" s="224">
        <f t="shared" ca="1" si="12"/>
        <v>0</v>
      </c>
      <c r="J167" s="64"/>
    </row>
    <row r="168" spans="2:14" ht="30" customHeight="1" x14ac:dyDescent="0.25">
      <c r="B168" s="644">
        <v>47</v>
      </c>
      <c r="C168" s="87" t="str">
        <f ca="1">IFERROR(OFFSET('1. Staff Posts and Salaries'!$J$1,MATCH(B168,IF($C$11="ALL THEMES",'1. Staff Posts and Salaries'!$X:$X,'1. Staff Posts and Salaries'!$X:$X),0)-1,0),"")</f>
        <v/>
      </c>
      <c r="D168" s="223">
        <f ca="1">IFERROR(SUMIF('2. Annual Costs of Staff Posts'!$J$13:$J$311,'Summary of Staff by Role'!$C168,'2. Annual Costs of Staff Posts'!$N$13:$N$311),"")</f>
        <v>0</v>
      </c>
      <c r="E168" s="223">
        <f ca="1">IFERROR(SUMIF('2. Annual Costs of Staff Posts'!$J$13:$J$311,'Summary of Staff by Role'!$C168,'2. Annual Costs of Staff Posts'!$S$13:$S$311),"")</f>
        <v>0</v>
      </c>
      <c r="F168" s="223">
        <f ca="1">IFERROR(SUMIF('2. Annual Costs of Staff Posts'!$J$13:$J$311,'Summary of Staff by Role'!$C168,'2. Annual Costs of Staff Posts'!$X$13:$X$311),"")</f>
        <v>0</v>
      </c>
      <c r="G168" s="223">
        <f ca="1">IFERROR(SUMIF('2. Annual Costs of Staff Posts'!$J$13:$J$311,'Summary of Staff by Role'!$C168,'2. Annual Costs of Staff Posts'!$AC$13:$AC$311),"")</f>
        <v>0</v>
      </c>
      <c r="H168" s="223">
        <f ca="1">IFERROR(SUMIF('2. Annual Costs of Staff Posts'!$J$13:$J$311,'Summary of Staff by Role'!$C168,'2. Annual Costs of Staff Posts'!$AH$13:$AH$311),"")</f>
        <v>0</v>
      </c>
      <c r="I168" s="224">
        <f t="shared" ca="1" si="12"/>
        <v>0</v>
      </c>
      <c r="J168" s="64"/>
    </row>
    <row r="169" spans="2:14" ht="30" customHeight="1" x14ac:dyDescent="0.25">
      <c r="B169" s="644">
        <v>48</v>
      </c>
      <c r="C169" s="87" t="str">
        <f ca="1">IFERROR(OFFSET('1. Staff Posts and Salaries'!$J$1,MATCH(B169,IF($C$11="ALL THEMES",'1. Staff Posts and Salaries'!$X:$X,'1. Staff Posts and Salaries'!$X:$X),0)-1,0),"")</f>
        <v/>
      </c>
      <c r="D169" s="223">
        <f ca="1">IFERROR(SUMIF('2. Annual Costs of Staff Posts'!$J$13:$J$311,'Summary of Staff by Role'!$C169,'2. Annual Costs of Staff Posts'!$N$13:$N$311),"")</f>
        <v>0</v>
      </c>
      <c r="E169" s="223">
        <f ca="1">IFERROR(SUMIF('2. Annual Costs of Staff Posts'!$J$13:$J$311,'Summary of Staff by Role'!$C169,'2. Annual Costs of Staff Posts'!$S$13:$S$311),"")</f>
        <v>0</v>
      </c>
      <c r="F169" s="223">
        <f ca="1">IFERROR(SUMIF('2. Annual Costs of Staff Posts'!$J$13:$J$311,'Summary of Staff by Role'!$C169,'2. Annual Costs of Staff Posts'!$X$13:$X$311),"")</f>
        <v>0</v>
      </c>
      <c r="G169" s="223">
        <f ca="1">IFERROR(SUMIF('2. Annual Costs of Staff Posts'!$J$13:$J$311,'Summary of Staff by Role'!$C169,'2. Annual Costs of Staff Posts'!$AC$13:$AC$311),"")</f>
        <v>0</v>
      </c>
      <c r="H169" s="223">
        <f ca="1">IFERROR(SUMIF('2. Annual Costs of Staff Posts'!$J$13:$J$311,'Summary of Staff by Role'!$C169,'2. Annual Costs of Staff Posts'!$AH$13:$AH$311),"")</f>
        <v>0</v>
      </c>
      <c r="I169" s="224">
        <f t="shared" ca="1" si="12"/>
        <v>0</v>
      </c>
      <c r="J169" s="64"/>
    </row>
    <row r="170" spans="2:14" s="107" customFormat="1" ht="30" customHeight="1" x14ac:dyDescent="0.25">
      <c r="B170" s="644">
        <v>49</v>
      </c>
      <c r="C170" s="87" t="str">
        <f ca="1">IFERROR(OFFSET('1. Staff Posts and Salaries'!$J$1,MATCH(B170,IF($C$11="ALL THEMES",'1. Staff Posts and Salaries'!$X:$X,'1. Staff Posts and Salaries'!$X:$X),0)-1,0),"")</f>
        <v/>
      </c>
      <c r="D170" s="223">
        <f ca="1">IFERROR(SUMIF('2. Annual Costs of Staff Posts'!$J$13:$J$311,'Summary of Staff by Role'!$C170,'2. Annual Costs of Staff Posts'!$N$13:$N$311),"")</f>
        <v>0</v>
      </c>
      <c r="E170" s="223">
        <f ca="1">IFERROR(SUMIF('2. Annual Costs of Staff Posts'!$J$13:$J$311,'Summary of Staff by Role'!$C170,'2. Annual Costs of Staff Posts'!$S$13:$S$311),"")</f>
        <v>0</v>
      </c>
      <c r="F170" s="223">
        <f ca="1">IFERROR(SUMIF('2. Annual Costs of Staff Posts'!$J$13:$J$311,'Summary of Staff by Role'!$C170,'2. Annual Costs of Staff Posts'!$X$13:$X$311),"")</f>
        <v>0</v>
      </c>
      <c r="G170" s="223">
        <f ca="1">IFERROR(SUMIF('2. Annual Costs of Staff Posts'!$J$13:$J$311,'Summary of Staff by Role'!$C170,'2. Annual Costs of Staff Posts'!$AC$13:$AC$311),"")</f>
        <v>0</v>
      </c>
      <c r="H170" s="223">
        <f ca="1">IFERROR(SUMIF('2. Annual Costs of Staff Posts'!$J$13:$J$311,'Summary of Staff by Role'!$C170,'2. Annual Costs of Staff Posts'!$AH$13:$AH$311),"")</f>
        <v>0</v>
      </c>
      <c r="I170" s="224">
        <f t="shared" ca="1" si="12"/>
        <v>0</v>
      </c>
      <c r="J170" s="64"/>
      <c r="L170"/>
      <c r="M170"/>
      <c r="N170"/>
    </row>
    <row r="171" spans="2:14" ht="30" customHeight="1" thickBot="1" x14ac:dyDescent="0.3">
      <c r="B171" s="644">
        <v>50</v>
      </c>
      <c r="C171" s="87" t="str">
        <f ca="1">IFERROR(OFFSET('1. Staff Posts and Salaries'!$J$1,MATCH(B171,IF($C$11="ALL THEMES",'1. Staff Posts and Salaries'!$X:$X,'1. Staff Posts and Salaries'!$X:$X),0)-1,0),"")</f>
        <v/>
      </c>
      <c r="D171" s="223">
        <f ca="1">IFERROR(SUMIF('2. Annual Costs of Staff Posts'!$J$13:$J$311,'Summary of Staff by Role'!$C171,'2. Annual Costs of Staff Posts'!$N$13:$N$311),"")</f>
        <v>0</v>
      </c>
      <c r="E171" s="223">
        <f ca="1">IFERROR(SUMIF('2. Annual Costs of Staff Posts'!$J$13:$J$311,'Summary of Staff by Role'!$C171,'2. Annual Costs of Staff Posts'!$S$13:$S$311),"")</f>
        <v>0</v>
      </c>
      <c r="F171" s="223">
        <f ca="1">IFERROR(SUMIF('2. Annual Costs of Staff Posts'!$J$13:$J$311,'Summary of Staff by Role'!$C171,'2. Annual Costs of Staff Posts'!$X$13:$X$311),"")</f>
        <v>0</v>
      </c>
      <c r="G171" s="223">
        <f ca="1">IFERROR(SUMIF('2. Annual Costs of Staff Posts'!$J$13:$J$311,'Summary of Staff by Role'!$C171,'2. Annual Costs of Staff Posts'!$AC$13:$AC$311),"")</f>
        <v>0</v>
      </c>
      <c r="H171" s="223">
        <f ca="1">IFERROR(SUMIF('2. Annual Costs of Staff Posts'!$J$13:$J$311,'Summary of Staff by Role'!$C171,'2. Annual Costs of Staff Posts'!$AH$13:$AH$311),"")</f>
        <v>0</v>
      </c>
      <c r="I171" s="224">
        <f t="shared" ca="1" si="12"/>
        <v>0</v>
      </c>
      <c r="J171" s="64"/>
    </row>
    <row r="172" spans="2:14" ht="30" customHeight="1" thickBot="1" x14ac:dyDescent="0.3">
      <c r="B172" s="642"/>
      <c r="C172" s="83" t="s">
        <v>150</v>
      </c>
      <c r="D172" s="225">
        <f t="shared" ref="D172:I172" ca="1" si="13">SUM(D122:D171)</f>
        <v>20.799999999999997</v>
      </c>
      <c r="E172" s="225">
        <f t="shared" ca="1" si="13"/>
        <v>35.799999999999997</v>
      </c>
      <c r="F172" s="225">
        <f t="shared" ca="1" si="13"/>
        <v>25.799999999999997</v>
      </c>
      <c r="G172" s="225">
        <f t="shared" ca="1" si="13"/>
        <v>22.799999999999997</v>
      </c>
      <c r="H172" s="225">
        <f t="shared" ca="1" si="13"/>
        <v>0</v>
      </c>
      <c r="I172" s="226">
        <f t="shared" ca="1" si="13"/>
        <v>105.19999999999999</v>
      </c>
      <c r="J172" s="64"/>
    </row>
    <row r="173" spans="2:14" ht="15" customHeight="1" thickBot="1" x14ac:dyDescent="0.3">
      <c r="B173" s="642"/>
      <c r="C173" s="64"/>
      <c r="D173" s="64"/>
      <c r="E173" s="64"/>
      <c r="F173" s="64"/>
      <c r="G173" s="64"/>
      <c r="H173" s="64"/>
      <c r="I173" s="64"/>
      <c r="J173" s="64"/>
    </row>
    <row r="174" spans="2:14" ht="39" thickBot="1" x14ac:dyDescent="0.3">
      <c r="B174" s="642"/>
      <c r="C174" s="218" t="s">
        <v>337</v>
      </c>
      <c r="D174" s="85" t="s">
        <v>141</v>
      </c>
      <c r="E174" s="85" t="s">
        <v>142</v>
      </c>
      <c r="F174" s="85" t="s">
        <v>143</v>
      </c>
      <c r="G174" s="85" t="s">
        <v>144</v>
      </c>
      <c r="H174" s="86" t="s">
        <v>145</v>
      </c>
      <c r="I174" s="71" t="s">
        <v>146</v>
      </c>
      <c r="J174" s="64"/>
    </row>
    <row r="175" spans="2:14" ht="30" customHeight="1" x14ac:dyDescent="0.25">
      <c r="B175" s="644">
        <v>1</v>
      </c>
      <c r="C175" s="87" t="str">
        <f t="shared" ref="C175:C206" ca="1" si="14">C122</f>
        <v>Co-Investigator</v>
      </c>
      <c r="D175" s="93">
        <f ca="1">IFERROR(D122/$D$172,0)</f>
        <v>6.7307692307692318E-2</v>
      </c>
      <c r="E175" s="93">
        <f t="shared" ref="E175:E206" ca="1" si="15">IFERROR(E122/$E$172,0)</f>
        <v>3.9106145251396655E-2</v>
      </c>
      <c r="F175" s="93">
        <f t="shared" ref="F175:F206" ca="1" si="16">IFERROR(F122/$F$172,0)</f>
        <v>5.4263565891472881E-2</v>
      </c>
      <c r="G175" s="93">
        <f t="shared" ref="G175:G206" ca="1" si="17">IFERROR(G122/$G$172,0)</f>
        <v>6.1403508771929835E-2</v>
      </c>
      <c r="H175" s="93">
        <f t="shared" ref="H175:H206" ca="1" si="18">IFERROR(H122/$H$172,0)</f>
        <v>0</v>
      </c>
      <c r="I175" s="94">
        <f t="shared" ref="I175:I206" ca="1" si="19">IFERROR(I122/$I$172,0)</f>
        <v>5.323193916349811E-2</v>
      </c>
      <c r="J175" s="64"/>
      <c r="L175" s="5"/>
      <c r="M175" s="5"/>
    </row>
    <row r="176" spans="2:14" ht="30" customHeight="1" x14ac:dyDescent="0.25">
      <c r="B176" s="644">
        <v>2</v>
      </c>
      <c r="C176" s="87" t="str">
        <f t="shared" ca="1" si="14"/>
        <v>Research Associate (Interventions)</v>
      </c>
      <c r="D176" s="93">
        <f t="shared" ref="D176:D206" ca="1" si="20">IFERROR(D123/$D$172,0)</f>
        <v>0.24038461538461542</v>
      </c>
      <c r="E176" s="93">
        <f t="shared" ca="1" si="15"/>
        <v>0.13966480446927376</v>
      </c>
      <c r="F176" s="93">
        <f t="shared" ca="1" si="16"/>
        <v>0</v>
      </c>
      <c r="G176" s="93">
        <f t="shared" ca="1" si="17"/>
        <v>0</v>
      </c>
      <c r="H176" s="93">
        <f t="shared" ca="1" si="18"/>
        <v>0</v>
      </c>
      <c r="I176" s="94">
        <f t="shared" ca="1" si="19"/>
        <v>9.5057034220532327E-2</v>
      </c>
      <c r="J176" s="64"/>
      <c r="L176" s="5"/>
      <c r="M176" s="5"/>
    </row>
    <row r="177" spans="2:13" ht="30" customHeight="1" x14ac:dyDescent="0.25">
      <c r="B177" s="644">
        <v>3</v>
      </c>
      <c r="C177" s="87" t="str">
        <f t="shared" ca="1" si="14"/>
        <v>Field Co-ordinators (Interventions)</v>
      </c>
      <c r="D177" s="93">
        <f t="shared" ca="1" si="20"/>
        <v>0.24038461538461542</v>
      </c>
      <c r="E177" s="93">
        <f t="shared" ca="1" si="15"/>
        <v>0.27932960893854752</v>
      </c>
      <c r="F177" s="93">
        <f t="shared" ca="1" si="16"/>
        <v>0.19379844961240311</v>
      </c>
      <c r="G177" s="93">
        <f t="shared" ca="1" si="17"/>
        <v>0.2192982456140351</v>
      </c>
      <c r="H177" s="93">
        <f t="shared" ca="1" si="18"/>
        <v>0</v>
      </c>
      <c r="I177" s="94">
        <f t="shared" ca="1" si="19"/>
        <v>0.23764258555133083</v>
      </c>
      <c r="J177" s="64"/>
      <c r="L177" s="5"/>
      <c r="M177" s="206"/>
    </row>
    <row r="178" spans="2:13" ht="30" customHeight="1" x14ac:dyDescent="0.25">
      <c r="B178" s="644">
        <v>4</v>
      </c>
      <c r="C178" s="87" t="str">
        <f t="shared" ca="1" si="14"/>
        <v>Research Associate (Assessment)</v>
      </c>
      <c r="D178" s="93">
        <f t="shared" ca="1" si="20"/>
        <v>0</v>
      </c>
      <c r="E178" s="93">
        <f t="shared" ca="1" si="15"/>
        <v>0.13966480446927376</v>
      </c>
      <c r="F178" s="93">
        <f t="shared" ca="1" si="16"/>
        <v>0.19379844961240311</v>
      </c>
      <c r="G178" s="93">
        <f t="shared" ca="1" si="17"/>
        <v>0.2192982456140351</v>
      </c>
      <c r="H178" s="93">
        <f t="shared" ca="1" si="18"/>
        <v>0</v>
      </c>
      <c r="I178" s="94">
        <f t="shared" ca="1" si="19"/>
        <v>0.1425855513307985</v>
      </c>
      <c r="J178" s="64"/>
      <c r="L178" s="5"/>
      <c r="M178" s="206"/>
    </row>
    <row r="179" spans="2:13" ht="30" customHeight="1" x14ac:dyDescent="0.25">
      <c r="B179" s="644">
        <v>5</v>
      </c>
      <c r="C179" s="87" t="str">
        <f t="shared" ca="1" si="14"/>
        <v>Data Entry Assistant</v>
      </c>
      <c r="D179" s="93">
        <f t="shared" ca="1" si="20"/>
        <v>0</v>
      </c>
      <c r="E179" s="93">
        <f t="shared" ca="1" si="15"/>
        <v>5.5865921787709501E-2</v>
      </c>
      <c r="F179" s="93">
        <f t="shared" ca="1" si="16"/>
        <v>7.7519379844961253E-2</v>
      </c>
      <c r="G179" s="93">
        <f t="shared" ca="1" si="17"/>
        <v>8.7719298245614044E-2</v>
      </c>
      <c r="H179" s="93">
        <f t="shared" ca="1" si="18"/>
        <v>0</v>
      </c>
      <c r="I179" s="94">
        <f t="shared" ca="1" si="19"/>
        <v>5.70342205323194E-2</v>
      </c>
      <c r="J179" s="64"/>
      <c r="L179" s="5"/>
      <c r="M179" s="206"/>
    </row>
    <row r="180" spans="2:13" ht="30" customHeight="1" x14ac:dyDescent="0.25">
      <c r="B180" s="644">
        <v>6</v>
      </c>
      <c r="C180" s="87" t="str">
        <f t="shared" ca="1" si="14"/>
        <v>Project Co-ordinator</v>
      </c>
      <c r="D180" s="93">
        <f t="shared" ca="1" si="20"/>
        <v>4.8076923076923087E-2</v>
      </c>
      <c r="E180" s="93">
        <f t="shared" ca="1" si="15"/>
        <v>2.793296089385475E-2</v>
      </c>
      <c r="F180" s="93">
        <f t="shared" ca="1" si="16"/>
        <v>3.8759689922480627E-2</v>
      </c>
      <c r="G180" s="93">
        <f t="shared" ca="1" si="17"/>
        <v>4.3859649122807022E-2</v>
      </c>
      <c r="H180" s="93">
        <f t="shared" ca="1" si="18"/>
        <v>0</v>
      </c>
      <c r="I180" s="94">
        <f t="shared" ca="1" si="19"/>
        <v>3.8022813688212934E-2</v>
      </c>
      <c r="J180" s="64"/>
      <c r="L180" s="5"/>
      <c r="M180" s="206"/>
    </row>
    <row r="181" spans="2:13" ht="30" customHeight="1" x14ac:dyDescent="0.25">
      <c r="B181" s="644">
        <v>7</v>
      </c>
      <c r="C181" s="87" t="str">
        <f t="shared" ca="1" si="14"/>
        <v>Field Assistant</v>
      </c>
      <c r="D181" s="93">
        <f t="shared" ca="1" si="20"/>
        <v>0.14423076923076925</v>
      </c>
      <c r="E181" s="93">
        <f t="shared" ca="1" si="15"/>
        <v>8.3798882681564255E-2</v>
      </c>
      <c r="F181" s="93">
        <f t="shared" ca="1" si="16"/>
        <v>0.11627906976744187</v>
      </c>
      <c r="G181" s="93">
        <f t="shared" ca="1" si="17"/>
        <v>0.13157894736842107</v>
      </c>
      <c r="H181" s="93">
        <f t="shared" ca="1" si="18"/>
        <v>0</v>
      </c>
      <c r="I181" s="94">
        <f t="shared" ca="1" si="19"/>
        <v>0.1140684410646388</v>
      </c>
      <c r="J181" s="64"/>
      <c r="L181" s="5"/>
      <c r="M181" s="206"/>
    </row>
    <row r="182" spans="2:13" ht="30" customHeight="1" x14ac:dyDescent="0.25">
      <c r="B182" s="644">
        <v>8</v>
      </c>
      <c r="C182" s="87" t="str">
        <f t="shared" ca="1" si="14"/>
        <v>Research Fellow</v>
      </c>
      <c r="D182" s="93">
        <f t="shared" ca="1" si="20"/>
        <v>0.14423076923076925</v>
      </c>
      <c r="E182" s="93">
        <f t="shared" ca="1" si="15"/>
        <v>0.16759776536312851</v>
      </c>
      <c r="F182" s="93">
        <f t="shared" ca="1" si="16"/>
        <v>0.23255813953488375</v>
      </c>
      <c r="G182" s="93">
        <f t="shared" ca="1" si="17"/>
        <v>0.13157894736842107</v>
      </c>
      <c r="H182" s="93">
        <f t="shared" ca="1" si="18"/>
        <v>0</v>
      </c>
      <c r="I182" s="94">
        <f t="shared" ca="1" si="19"/>
        <v>0.17110266159695819</v>
      </c>
      <c r="J182" s="64"/>
      <c r="L182" s="5"/>
      <c r="M182" s="206"/>
    </row>
    <row r="183" spans="2:13" ht="30" customHeight="1" x14ac:dyDescent="0.25">
      <c r="B183" s="644">
        <v>9</v>
      </c>
      <c r="C183" s="87" t="str">
        <f t="shared" ca="1" si="14"/>
        <v>Clinical Lecturer</v>
      </c>
      <c r="D183" s="93">
        <f t="shared" ca="1" si="20"/>
        <v>4.8076923076923087E-2</v>
      </c>
      <c r="E183" s="93">
        <f t="shared" ca="1" si="15"/>
        <v>2.793296089385475E-2</v>
      </c>
      <c r="F183" s="93">
        <f t="shared" ca="1" si="16"/>
        <v>3.8759689922480627E-2</v>
      </c>
      <c r="G183" s="93">
        <f t="shared" ca="1" si="17"/>
        <v>4.3859649122807022E-2</v>
      </c>
      <c r="H183" s="93">
        <f t="shared" ca="1" si="18"/>
        <v>0</v>
      </c>
      <c r="I183" s="94">
        <f t="shared" ca="1" si="19"/>
        <v>3.8022813688212934E-2</v>
      </c>
      <c r="J183" s="64"/>
      <c r="L183" s="5"/>
      <c r="M183" s="206"/>
    </row>
    <row r="184" spans="2:13" ht="30" customHeight="1" x14ac:dyDescent="0.25">
      <c r="B184" s="644">
        <v>10</v>
      </c>
      <c r="C184" s="87" t="str">
        <f t="shared" ca="1" si="14"/>
        <v>Research Assistant</v>
      </c>
      <c r="D184" s="93">
        <f t="shared" ca="1" si="20"/>
        <v>4.8076923076923087E-2</v>
      </c>
      <c r="E184" s="93">
        <f t="shared" ca="1" si="15"/>
        <v>2.793296089385475E-2</v>
      </c>
      <c r="F184" s="93">
        <f t="shared" ca="1" si="16"/>
        <v>3.8759689922480627E-2</v>
      </c>
      <c r="G184" s="93">
        <f t="shared" ca="1" si="17"/>
        <v>4.3859649122807022E-2</v>
      </c>
      <c r="H184" s="93">
        <f t="shared" ca="1" si="18"/>
        <v>0</v>
      </c>
      <c r="I184" s="94">
        <f t="shared" ca="1" si="19"/>
        <v>3.8022813688212934E-2</v>
      </c>
      <c r="J184" s="64"/>
      <c r="L184" s="5"/>
      <c r="M184" s="206"/>
    </row>
    <row r="185" spans="2:13" ht="30" customHeight="1" x14ac:dyDescent="0.25">
      <c r="B185" s="644">
        <v>11</v>
      </c>
      <c r="C185" s="87" t="str">
        <f t="shared" ca="1" si="14"/>
        <v>Lead Investigator</v>
      </c>
      <c r="D185" s="93">
        <f t="shared" ca="1" si="20"/>
        <v>1.9230769230769239E-2</v>
      </c>
      <c r="E185" s="93">
        <f t="shared" ca="1" si="15"/>
        <v>1.1173184357541903E-2</v>
      </c>
      <c r="F185" s="93">
        <f t="shared" ca="1" si="16"/>
        <v>1.5503875968992253E-2</v>
      </c>
      <c r="G185" s="93">
        <f t="shared" ca="1" si="17"/>
        <v>1.7543859649122813E-2</v>
      </c>
      <c r="H185" s="93">
        <f t="shared" ca="1" si="18"/>
        <v>0</v>
      </c>
      <c r="I185" s="94">
        <f t="shared" ca="1" si="19"/>
        <v>1.5209125475285176E-2</v>
      </c>
      <c r="J185" s="64"/>
      <c r="L185" s="5"/>
      <c r="M185" s="206"/>
    </row>
    <row r="186" spans="2:13" ht="30" customHeight="1" x14ac:dyDescent="0.25">
      <c r="B186" s="644">
        <v>12</v>
      </c>
      <c r="C186" s="87" t="str">
        <f t="shared" ca="1" si="14"/>
        <v/>
      </c>
      <c r="D186" s="93">
        <f t="shared" ca="1" si="20"/>
        <v>0</v>
      </c>
      <c r="E186" s="93">
        <f t="shared" ca="1" si="15"/>
        <v>0</v>
      </c>
      <c r="F186" s="93">
        <f t="shared" ca="1" si="16"/>
        <v>0</v>
      </c>
      <c r="G186" s="93">
        <f t="shared" ca="1" si="17"/>
        <v>0</v>
      </c>
      <c r="H186" s="93">
        <f t="shared" ca="1" si="18"/>
        <v>0</v>
      </c>
      <c r="I186" s="94">
        <f t="shared" ca="1" si="19"/>
        <v>0</v>
      </c>
      <c r="J186" s="64"/>
      <c r="L186" s="5"/>
      <c r="M186" s="206"/>
    </row>
    <row r="187" spans="2:13" ht="30" customHeight="1" x14ac:dyDescent="0.25">
      <c r="B187" s="644">
        <v>13</v>
      </c>
      <c r="C187" s="87" t="str">
        <f t="shared" ca="1" si="14"/>
        <v/>
      </c>
      <c r="D187" s="93">
        <f t="shared" ca="1" si="20"/>
        <v>0</v>
      </c>
      <c r="E187" s="93">
        <f t="shared" ca="1" si="15"/>
        <v>0</v>
      </c>
      <c r="F187" s="93">
        <f t="shared" ca="1" si="16"/>
        <v>0</v>
      </c>
      <c r="G187" s="93">
        <f t="shared" ca="1" si="17"/>
        <v>0</v>
      </c>
      <c r="H187" s="93">
        <f t="shared" ca="1" si="18"/>
        <v>0</v>
      </c>
      <c r="I187" s="94">
        <f t="shared" ca="1" si="19"/>
        <v>0</v>
      </c>
      <c r="J187" s="64"/>
      <c r="L187" s="5"/>
      <c r="M187" s="206"/>
    </row>
    <row r="188" spans="2:13" ht="30" customHeight="1" x14ac:dyDescent="0.25">
      <c r="B188" s="644">
        <v>14</v>
      </c>
      <c r="C188" s="87" t="str">
        <f t="shared" ca="1" si="14"/>
        <v/>
      </c>
      <c r="D188" s="93">
        <f t="shared" ca="1" si="20"/>
        <v>0</v>
      </c>
      <c r="E188" s="93">
        <f t="shared" ca="1" si="15"/>
        <v>0</v>
      </c>
      <c r="F188" s="93">
        <f t="shared" ca="1" si="16"/>
        <v>0</v>
      </c>
      <c r="G188" s="93">
        <f t="shared" ca="1" si="17"/>
        <v>0</v>
      </c>
      <c r="H188" s="93">
        <f t="shared" ca="1" si="18"/>
        <v>0</v>
      </c>
      <c r="I188" s="94">
        <f t="shared" ca="1" si="19"/>
        <v>0</v>
      </c>
      <c r="J188" s="64"/>
      <c r="L188" s="5"/>
      <c r="M188" s="206"/>
    </row>
    <row r="189" spans="2:13" ht="30" customHeight="1" x14ac:dyDescent="0.25">
      <c r="B189" s="644">
        <v>15</v>
      </c>
      <c r="C189" s="87" t="str">
        <f t="shared" ca="1" si="14"/>
        <v/>
      </c>
      <c r="D189" s="93">
        <f t="shared" ca="1" si="20"/>
        <v>0</v>
      </c>
      <c r="E189" s="93">
        <f t="shared" ca="1" si="15"/>
        <v>0</v>
      </c>
      <c r="F189" s="93">
        <f t="shared" ca="1" si="16"/>
        <v>0</v>
      </c>
      <c r="G189" s="93">
        <f t="shared" ca="1" si="17"/>
        <v>0</v>
      </c>
      <c r="H189" s="93">
        <f t="shared" ca="1" si="18"/>
        <v>0</v>
      </c>
      <c r="I189" s="94">
        <f t="shared" ca="1" si="19"/>
        <v>0</v>
      </c>
      <c r="J189" s="64"/>
      <c r="L189" s="5"/>
      <c r="M189" s="206"/>
    </row>
    <row r="190" spans="2:13" ht="30" customHeight="1" x14ac:dyDescent="0.25">
      <c r="B190" s="644">
        <v>16</v>
      </c>
      <c r="C190" s="87" t="str">
        <f t="shared" ca="1" si="14"/>
        <v/>
      </c>
      <c r="D190" s="93">
        <f t="shared" ca="1" si="20"/>
        <v>0</v>
      </c>
      <c r="E190" s="93">
        <f t="shared" ca="1" si="15"/>
        <v>0</v>
      </c>
      <c r="F190" s="93">
        <f t="shared" ca="1" si="16"/>
        <v>0</v>
      </c>
      <c r="G190" s="93">
        <f t="shared" ca="1" si="17"/>
        <v>0</v>
      </c>
      <c r="H190" s="93">
        <f t="shared" ca="1" si="18"/>
        <v>0</v>
      </c>
      <c r="I190" s="94">
        <f t="shared" ca="1" si="19"/>
        <v>0</v>
      </c>
      <c r="J190" s="64"/>
      <c r="L190" s="5"/>
      <c r="M190" s="206"/>
    </row>
    <row r="191" spans="2:13" ht="30" customHeight="1" x14ac:dyDescent="0.25">
      <c r="B191" s="644">
        <v>17</v>
      </c>
      <c r="C191" s="87" t="str">
        <f t="shared" ca="1" si="14"/>
        <v/>
      </c>
      <c r="D191" s="93">
        <f t="shared" ca="1" si="20"/>
        <v>0</v>
      </c>
      <c r="E191" s="93">
        <f t="shared" ca="1" si="15"/>
        <v>0</v>
      </c>
      <c r="F191" s="93">
        <f t="shared" ca="1" si="16"/>
        <v>0</v>
      </c>
      <c r="G191" s="93">
        <f t="shared" ca="1" si="17"/>
        <v>0</v>
      </c>
      <c r="H191" s="93">
        <f t="shared" ca="1" si="18"/>
        <v>0</v>
      </c>
      <c r="I191" s="94">
        <f t="shared" ca="1" si="19"/>
        <v>0</v>
      </c>
      <c r="J191" s="64"/>
      <c r="L191" s="5"/>
      <c r="M191" s="206"/>
    </row>
    <row r="192" spans="2:13" ht="30" customHeight="1" x14ac:dyDescent="0.25">
      <c r="B192" s="644">
        <v>18</v>
      </c>
      <c r="C192" s="87" t="str">
        <f t="shared" ca="1" si="14"/>
        <v/>
      </c>
      <c r="D192" s="93">
        <f t="shared" ca="1" si="20"/>
        <v>0</v>
      </c>
      <c r="E192" s="93">
        <f t="shared" ca="1" si="15"/>
        <v>0</v>
      </c>
      <c r="F192" s="93">
        <f t="shared" ca="1" si="16"/>
        <v>0</v>
      </c>
      <c r="G192" s="93">
        <f t="shared" ca="1" si="17"/>
        <v>0</v>
      </c>
      <c r="H192" s="93">
        <f t="shared" ca="1" si="18"/>
        <v>0</v>
      </c>
      <c r="I192" s="94">
        <f t="shared" ca="1" si="19"/>
        <v>0</v>
      </c>
      <c r="J192" s="64"/>
      <c r="L192" s="5"/>
      <c r="M192" s="206"/>
    </row>
    <row r="193" spans="2:21" s="107" customFormat="1" ht="30" customHeight="1" x14ac:dyDescent="0.25">
      <c r="B193" s="644">
        <v>19</v>
      </c>
      <c r="C193" s="87" t="str">
        <f t="shared" ca="1" si="14"/>
        <v/>
      </c>
      <c r="D193" s="93">
        <f t="shared" ca="1" si="20"/>
        <v>0</v>
      </c>
      <c r="E193" s="93">
        <f t="shared" ca="1" si="15"/>
        <v>0</v>
      </c>
      <c r="F193" s="93">
        <f t="shared" ca="1" si="16"/>
        <v>0</v>
      </c>
      <c r="G193" s="93">
        <f t="shared" ca="1" si="17"/>
        <v>0</v>
      </c>
      <c r="H193" s="93">
        <f t="shared" ca="1" si="18"/>
        <v>0</v>
      </c>
      <c r="I193" s="94">
        <f t="shared" ca="1" si="19"/>
        <v>0</v>
      </c>
      <c r="J193" s="64"/>
      <c r="L193" s="5"/>
      <c r="M193" s="206"/>
      <c r="N193"/>
      <c r="O193"/>
      <c r="P193"/>
      <c r="Q193"/>
      <c r="U193"/>
    </row>
    <row r="194" spans="2:21" s="107" customFormat="1" ht="30" customHeight="1" x14ac:dyDescent="0.25">
      <c r="B194" s="644">
        <v>20</v>
      </c>
      <c r="C194" s="87" t="str">
        <f t="shared" ca="1" si="14"/>
        <v/>
      </c>
      <c r="D194" s="93">
        <f t="shared" ca="1" si="20"/>
        <v>0</v>
      </c>
      <c r="E194" s="93">
        <f t="shared" ca="1" si="15"/>
        <v>0</v>
      </c>
      <c r="F194" s="93">
        <f t="shared" ca="1" si="16"/>
        <v>0</v>
      </c>
      <c r="G194" s="93">
        <f t="shared" ca="1" si="17"/>
        <v>0</v>
      </c>
      <c r="H194" s="93">
        <f t="shared" ca="1" si="18"/>
        <v>0</v>
      </c>
      <c r="I194" s="94">
        <f t="shared" ca="1" si="19"/>
        <v>0</v>
      </c>
      <c r="J194" s="64"/>
      <c r="L194" s="5"/>
      <c r="M194" s="206"/>
      <c r="N194"/>
      <c r="O194"/>
      <c r="P194"/>
      <c r="Q194"/>
      <c r="U194"/>
    </row>
    <row r="195" spans="2:21" s="107" customFormat="1" ht="30" customHeight="1" x14ac:dyDescent="0.25">
      <c r="B195" s="644">
        <v>21</v>
      </c>
      <c r="C195" s="87" t="str">
        <f t="shared" ca="1" si="14"/>
        <v/>
      </c>
      <c r="D195" s="93">
        <f t="shared" ca="1" si="20"/>
        <v>0</v>
      </c>
      <c r="E195" s="93">
        <f t="shared" ca="1" si="15"/>
        <v>0</v>
      </c>
      <c r="F195" s="93">
        <f t="shared" ca="1" si="16"/>
        <v>0</v>
      </c>
      <c r="G195" s="93">
        <f t="shared" ca="1" si="17"/>
        <v>0</v>
      </c>
      <c r="H195" s="93">
        <f t="shared" ca="1" si="18"/>
        <v>0</v>
      </c>
      <c r="I195" s="94">
        <f t="shared" ca="1" si="19"/>
        <v>0</v>
      </c>
      <c r="J195" s="64"/>
      <c r="L195" s="5"/>
      <c r="M195" s="206"/>
      <c r="N195"/>
      <c r="O195"/>
      <c r="P195"/>
      <c r="Q195"/>
      <c r="U195"/>
    </row>
    <row r="196" spans="2:21" s="107" customFormat="1" ht="30" customHeight="1" x14ac:dyDescent="0.25">
      <c r="B196" s="644">
        <v>22</v>
      </c>
      <c r="C196" s="87" t="str">
        <f t="shared" ca="1" si="14"/>
        <v/>
      </c>
      <c r="D196" s="93">
        <f t="shared" ca="1" si="20"/>
        <v>0</v>
      </c>
      <c r="E196" s="93">
        <f t="shared" ca="1" si="15"/>
        <v>0</v>
      </c>
      <c r="F196" s="93">
        <f t="shared" ca="1" si="16"/>
        <v>0</v>
      </c>
      <c r="G196" s="93">
        <f t="shared" ca="1" si="17"/>
        <v>0</v>
      </c>
      <c r="H196" s="93">
        <f t="shared" ca="1" si="18"/>
        <v>0</v>
      </c>
      <c r="I196" s="94">
        <f t="shared" ca="1" si="19"/>
        <v>0</v>
      </c>
      <c r="J196" s="64"/>
      <c r="L196" s="5"/>
      <c r="M196" s="206"/>
      <c r="N196"/>
      <c r="O196"/>
      <c r="P196"/>
      <c r="Q196"/>
      <c r="U196"/>
    </row>
    <row r="197" spans="2:21" s="107" customFormat="1" ht="30" customHeight="1" x14ac:dyDescent="0.25">
      <c r="B197" s="644"/>
      <c r="C197" s="87" t="str">
        <f t="shared" ca="1" si="14"/>
        <v/>
      </c>
      <c r="D197" s="93">
        <f t="shared" ca="1" si="20"/>
        <v>0</v>
      </c>
      <c r="E197" s="93">
        <f t="shared" ca="1" si="15"/>
        <v>0</v>
      </c>
      <c r="F197" s="93">
        <f t="shared" ca="1" si="16"/>
        <v>0</v>
      </c>
      <c r="G197" s="93">
        <f t="shared" ca="1" si="17"/>
        <v>0</v>
      </c>
      <c r="H197" s="93">
        <f t="shared" ca="1" si="18"/>
        <v>0</v>
      </c>
      <c r="I197" s="94">
        <f t="shared" ca="1" si="19"/>
        <v>0</v>
      </c>
      <c r="J197" s="64"/>
      <c r="L197" s="5"/>
      <c r="M197" s="206"/>
      <c r="N197"/>
      <c r="O197"/>
      <c r="P197"/>
      <c r="Q197"/>
      <c r="U197"/>
    </row>
    <row r="198" spans="2:21" s="107" customFormat="1" ht="30" customHeight="1" x14ac:dyDescent="0.25">
      <c r="B198" s="644"/>
      <c r="C198" s="87" t="str">
        <f t="shared" ca="1" si="14"/>
        <v/>
      </c>
      <c r="D198" s="93">
        <f t="shared" ca="1" si="20"/>
        <v>0</v>
      </c>
      <c r="E198" s="93">
        <f t="shared" ca="1" si="15"/>
        <v>0</v>
      </c>
      <c r="F198" s="93">
        <f t="shared" ca="1" si="16"/>
        <v>0</v>
      </c>
      <c r="G198" s="93">
        <f t="shared" ca="1" si="17"/>
        <v>0</v>
      </c>
      <c r="H198" s="93">
        <f t="shared" ca="1" si="18"/>
        <v>0</v>
      </c>
      <c r="I198" s="94">
        <f t="shared" ca="1" si="19"/>
        <v>0</v>
      </c>
      <c r="J198" s="64"/>
      <c r="L198" s="5"/>
      <c r="M198" s="206"/>
      <c r="N198"/>
      <c r="O198"/>
      <c r="P198"/>
      <c r="Q198"/>
      <c r="U198"/>
    </row>
    <row r="199" spans="2:21" s="107" customFormat="1" ht="30" customHeight="1" x14ac:dyDescent="0.25">
      <c r="B199" s="644"/>
      <c r="C199" s="87" t="str">
        <f t="shared" ca="1" si="14"/>
        <v/>
      </c>
      <c r="D199" s="93">
        <f t="shared" ca="1" si="20"/>
        <v>0</v>
      </c>
      <c r="E199" s="93">
        <f t="shared" ca="1" si="15"/>
        <v>0</v>
      </c>
      <c r="F199" s="93">
        <f t="shared" ca="1" si="16"/>
        <v>0</v>
      </c>
      <c r="G199" s="93">
        <f t="shared" ca="1" si="17"/>
        <v>0</v>
      </c>
      <c r="H199" s="93">
        <f t="shared" ca="1" si="18"/>
        <v>0</v>
      </c>
      <c r="I199" s="94">
        <f t="shared" ca="1" si="19"/>
        <v>0</v>
      </c>
      <c r="J199" s="64"/>
      <c r="L199" s="5"/>
      <c r="M199" s="206"/>
      <c r="N199"/>
      <c r="O199"/>
      <c r="P199"/>
      <c r="Q199"/>
      <c r="U199"/>
    </row>
    <row r="200" spans="2:21" s="107" customFormat="1" ht="30" customHeight="1" x14ac:dyDescent="0.25">
      <c r="B200" s="644"/>
      <c r="C200" s="87" t="str">
        <f t="shared" ca="1" si="14"/>
        <v/>
      </c>
      <c r="D200" s="93">
        <f t="shared" ca="1" si="20"/>
        <v>0</v>
      </c>
      <c r="E200" s="93">
        <f t="shared" ca="1" si="15"/>
        <v>0</v>
      </c>
      <c r="F200" s="93">
        <f t="shared" ca="1" si="16"/>
        <v>0</v>
      </c>
      <c r="G200" s="93">
        <f t="shared" ca="1" si="17"/>
        <v>0</v>
      </c>
      <c r="H200" s="93">
        <f t="shared" ca="1" si="18"/>
        <v>0</v>
      </c>
      <c r="I200" s="94">
        <f t="shared" ca="1" si="19"/>
        <v>0</v>
      </c>
      <c r="J200" s="64"/>
      <c r="L200" s="5"/>
      <c r="M200" s="206"/>
      <c r="N200"/>
      <c r="O200"/>
      <c r="P200"/>
      <c r="Q200"/>
      <c r="U200"/>
    </row>
    <row r="201" spans="2:21" s="107" customFormat="1" ht="30" customHeight="1" x14ac:dyDescent="0.25">
      <c r="B201" s="644"/>
      <c r="C201" s="87" t="str">
        <f t="shared" ca="1" si="14"/>
        <v/>
      </c>
      <c r="D201" s="93">
        <f t="shared" ca="1" si="20"/>
        <v>0</v>
      </c>
      <c r="E201" s="93">
        <f t="shared" ca="1" si="15"/>
        <v>0</v>
      </c>
      <c r="F201" s="93">
        <f t="shared" ca="1" si="16"/>
        <v>0</v>
      </c>
      <c r="G201" s="93">
        <f t="shared" ca="1" si="17"/>
        <v>0</v>
      </c>
      <c r="H201" s="93">
        <f t="shared" ca="1" si="18"/>
        <v>0</v>
      </c>
      <c r="I201" s="94">
        <f t="shared" ca="1" si="19"/>
        <v>0</v>
      </c>
      <c r="J201" s="64"/>
      <c r="L201" s="5"/>
      <c r="M201" s="206"/>
      <c r="N201"/>
      <c r="O201"/>
      <c r="P201"/>
      <c r="Q201"/>
      <c r="U201"/>
    </row>
    <row r="202" spans="2:21" s="107" customFormat="1" ht="30" customHeight="1" x14ac:dyDescent="0.25">
      <c r="B202" s="644"/>
      <c r="C202" s="87" t="str">
        <f t="shared" ca="1" si="14"/>
        <v/>
      </c>
      <c r="D202" s="93">
        <f t="shared" ca="1" si="20"/>
        <v>0</v>
      </c>
      <c r="E202" s="93">
        <f t="shared" ca="1" si="15"/>
        <v>0</v>
      </c>
      <c r="F202" s="93">
        <f t="shared" ca="1" si="16"/>
        <v>0</v>
      </c>
      <c r="G202" s="93">
        <f t="shared" ca="1" si="17"/>
        <v>0</v>
      </c>
      <c r="H202" s="93">
        <f t="shared" ca="1" si="18"/>
        <v>0</v>
      </c>
      <c r="I202" s="94">
        <f t="shared" ca="1" si="19"/>
        <v>0</v>
      </c>
      <c r="J202" s="64"/>
      <c r="L202" s="5"/>
      <c r="M202" s="206"/>
    </row>
    <row r="203" spans="2:21" s="107" customFormat="1" ht="30" customHeight="1" x14ac:dyDescent="0.25">
      <c r="B203" s="644"/>
      <c r="C203" s="87" t="str">
        <f t="shared" ca="1" si="14"/>
        <v/>
      </c>
      <c r="D203" s="93">
        <f t="shared" ca="1" si="20"/>
        <v>0</v>
      </c>
      <c r="E203" s="93">
        <f t="shared" ca="1" si="15"/>
        <v>0</v>
      </c>
      <c r="F203" s="93">
        <f t="shared" ca="1" si="16"/>
        <v>0</v>
      </c>
      <c r="G203" s="93">
        <f t="shared" ca="1" si="17"/>
        <v>0</v>
      </c>
      <c r="H203" s="93">
        <f t="shared" ca="1" si="18"/>
        <v>0</v>
      </c>
      <c r="I203" s="94">
        <f t="shared" ca="1" si="19"/>
        <v>0</v>
      </c>
      <c r="J203" s="64"/>
      <c r="L203" s="5"/>
      <c r="M203" s="206"/>
    </row>
    <row r="204" spans="2:21" s="107" customFormat="1" ht="30" customHeight="1" x14ac:dyDescent="0.25">
      <c r="B204" s="644"/>
      <c r="C204" s="87" t="str">
        <f t="shared" ca="1" si="14"/>
        <v/>
      </c>
      <c r="D204" s="93">
        <f t="shared" ca="1" si="20"/>
        <v>0</v>
      </c>
      <c r="E204" s="93">
        <f t="shared" ca="1" si="15"/>
        <v>0</v>
      </c>
      <c r="F204" s="93">
        <f t="shared" ca="1" si="16"/>
        <v>0</v>
      </c>
      <c r="G204" s="93">
        <f t="shared" ca="1" si="17"/>
        <v>0</v>
      </c>
      <c r="H204" s="93">
        <f t="shared" ca="1" si="18"/>
        <v>0</v>
      </c>
      <c r="I204" s="94">
        <f t="shared" ca="1" si="19"/>
        <v>0</v>
      </c>
      <c r="J204" s="64"/>
    </row>
    <row r="205" spans="2:21" s="107" customFormat="1" ht="30" customHeight="1" x14ac:dyDescent="0.25">
      <c r="B205" s="644"/>
      <c r="C205" s="87" t="str">
        <f t="shared" ca="1" si="14"/>
        <v/>
      </c>
      <c r="D205" s="93">
        <f t="shared" ca="1" si="20"/>
        <v>0</v>
      </c>
      <c r="E205" s="93">
        <f t="shared" ca="1" si="15"/>
        <v>0</v>
      </c>
      <c r="F205" s="93">
        <f t="shared" ca="1" si="16"/>
        <v>0</v>
      </c>
      <c r="G205" s="93">
        <f t="shared" ca="1" si="17"/>
        <v>0</v>
      </c>
      <c r="H205" s="93">
        <f t="shared" ca="1" si="18"/>
        <v>0</v>
      </c>
      <c r="I205" s="94">
        <f t="shared" ca="1" si="19"/>
        <v>0</v>
      </c>
      <c r="J205" s="64"/>
    </row>
    <row r="206" spans="2:21" s="107" customFormat="1" ht="30" customHeight="1" x14ac:dyDescent="0.25">
      <c r="B206" s="644"/>
      <c r="C206" s="87" t="str">
        <f t="shared" ca="1" si="14"/>
        <v/>
      </c>
      <c r="D206" s="93">
        <f t="shared" ca="1" si="20"/>
        <v>0</v>
      </c>
      <c r="E206" s="93">
        <f t="shared" ca="1" si="15"/>
        <v>0</v>
      </c>
      <c r="F206" s="93">
        <f t="shared" ca="1" si="16"/>
        <v>0</v>
      </c>
      <c r="G206" s="93">
        <f t="shared" ca="1" si="17"/>
        <v>0</v>
      </c>
      <c r="H206" s="93">
        <f t="shared" ca="1" si="18"/>
        <v>0</v>
      </c>
      <c r="I206" s="94">
        <f t="shared" ca="1" si="19"/>
        <v>0</v>
      </c>
      <c r="J206" s="64"/>
    </row>
    <row r="207" spans="2:21" s="107" customFormat="1" ht="30" customHeight="1" x14ac:dyDescent="0.25">
      <c r="B207" s="644"/>
      <c r="C207" s="87" t="str">
        <f t="shared" ref="C207:C224" ca="1" si="21">C154</f>
        <v/>
      </c>
      <c r="D207" s="93">
        <f t="shared" ref="D207:D224" ca="1" si="22">IFERROR(D154/$D$172,0)</f>
        <v>0</v>
      </c>
      <c r="E207" s="93">
        <f t="shared" ref="E207:E224" ca="1" si="23">IFERROR(E154/$E$172,0)</f>
        <v>0</v>
      </c>
      <c r="F207" s="93">
        <f t="shared" ref="F207:F224" ca="1" si="24">IFERROR(F154/$F$172,0)</f>
        <v>0</v>
      </c>
      <c r="G207" s="93">
        <f t="shared" ref="G207:G224" ca="1" si="25">IFERROR(G154/$G$172,0)</f>
        <v>0</v>
      </c>
      <c r="H207" s="93">
        <f t="shared" ref="H207:H224" ca="1" si="26">IFERROR(H154/$H$172,0)</f>
        <v>0</v>
      </c>
      <c r="I207" s="94">
        <f t="shared" ref="I207:I224" ca="1" si="27">IFERROR(I154/$I$172,0)</f>
        <v>0</v>
      </c>
      <c r="J207" s="64"/>
    </row>
    <row r="208" spans="2:21" s="107" customFormat="1" ht="30" customHeight="1" x14ac:dyDescent="0.25">
      <c r="B208" s="644"/>
      <c r="C208" s="87" t="str">
        <f t="shared" ca="1" si="21"/>
        <v/>
      </c>
      <c r="D208" s="93">
        <f t="shared" ca="1" si="22"/>
        <v>0</v>
      </c>
      <c r="E208" s="93">
        <f t="shared" ca="1" si="23"/>
        <v>0</v>
      </c>
      <c r="F208" s="93">
        <f t="shared" ca="1" si="24"/>
        <v>0</v>
      </c>
      <c r="G208" s="93">
        <f t="shared" ca="1" si="25"/>
        <v>0</v>
      </c>
      <c r="H208" s="93">
        <f t="shared" ca="1" si="26"/>
        <v>0</v>
      </c>
      <c r="I208" s="94">
        <f t="shared" ca="1" si="27"/>
        <v>0</v>
      </c>
      <c r="J208" s="64"/>
    </row>
    <row r="209" spans="2:10" s="107" customFormat="1" ht="30" customHeight="1" x14ac:dyDescent="0.25">
      <c r="B209" s="644"/>
      <c r="C209" s="87" t="str">
        <f t="shared" ca="1" si="21"/>
        <v/>
      </c>
      <c r="D209" s="93">
        <f t="shared" ca="1" si="22"/>
        <v>0</v>
      </c>
      <c r="E209" s="93">
        <f t="shared" ca="1" si="23"/>
        <v>0</v>
      </c>
      <c r="F209" s="93">
        <f t="shared" ca="1" si="24"/>
        <v>0</v>
      </c>
      <c r="G209" s="93">
        <f t="shared" ca="1" si="25"/>
        <v>0</v>
      </c>
      <c r="H209" s="93">
        <f t="shared" ca="1" si="26"/>
        <v>0</v>
      </c>
      <c r="I209" s="94">
        <f t="shared" ca="1" si="27"/>
        <v>0</v>
      </c>
      <c r="J209" s="64"/>
    </row>
    <row r="210" spans="2:10" s="107" customFormat="1" ht="30" customHeight="1" x14ac:dyDescent="0.25">
      <c r="B210" s="644"/>
      <c r="C210" s="87" t="str">
        <f t="shared" ca="1" si="21"/>
        <v/>
      </c>
      <c r="D210" s="93">
        <f t="shared" ca="1" si="22"/>
        <v>0</v>
      </c>
      <c r="E210" s="93">
        <f t="shared" ca="1" si="23"/>
        <v>0</v>
      </c>
      <c r="F210" s="93">
        <f t="shared" ca="1" si="24"/>
        <v>0</v>
      </c>
      <c r="G210" s="93">
        <f t="shared" ca="1" si="25"/>
        <v>0</v>
      </c>
      <c r="H210" s="93">
        <f t="shared" ca="1" si="26"/>
        <v>0</v>
      </c>
      <c r="I210" s="94">
        <f t="shared" ca="1" si="27"/>
        <v>0</v>
      </c>
      <c r="J210" s="64"/>
    </row>
    <row r="211" spans="2:10" s="107" customFormat="1" ht="30" customHeight="1" x14ac:dyDescent="0.25">
      <c r="B211" s="644"/>
      <c r="C211" s="87" t="str">
        <f t="shared" ca="1" si="21"/>
        <v/>
      </c>
      <c r="D211" s="93">
        <f t="shared" ca="1" si="22"/>
        <v>0</v>
      </c>
      <c r="E211" s="93">
        <f t="shared" ca="1" si="23"/>
        <v>0</v>
      </c>
      <c r="F211" s="93">
        <f t="shared" ca="1" si="24"/>
        <v>0</v>
      </c>
      <c r="G211" s="93">
        <f t="shared" ca="1" si="25"/>
        <v>0</v>
      </c>
      <c r="H211" s="93">
        <f t="shared" ca="1" si="26"/>
        <v>0</v>
      </c>
      <c r="I211" s="94">
        <f t="shared" ca="1" si="27"/>
        <v>0</v>
      </c>
      <c r="J211" s="64"/>
    </row>
    <row r="212" spans="2:10" s="107" customFormat="1" ht="30" customHeight="1" x14ac:dyDescent="0.25">
      <c r="B212" s="644"/>
      <c r="C212" s="87" t="str">
        <f t="shared" ca="1" si="21"/>
        <v/>
      </c>
      <c r="D212" s="93">
        <f t="shared" ca="1" si="22"/>
        <v>0</v>
      </c>
      <c r="E212" s="93">
        <f t="shared" ca="1" si="23"/>
        <v>0</v>
      </c>
      <c r="F212" s="93">
        <f t="shared" ca="1" si="24"/>
        <v>0</v>
      </c>
      <c r="G212" s="93">
        <f t="shared" ca="1" si="25"/>
        <v>0</v>
      </c>
      <c r="H212" s="93">
        <f t="shared" ca="1" si="26"/>
        <v>0</v>
      </c>
      <c r="I212" s="94">
        <f t="shared" ca="1" si="27"/>
        <v>0</v>
      </c>
      <c r="J212" s="64"/>
    </row>
    <row r="213" spans="2:10" s="107" customFormat="1" ht="30" customHeight="1" x14ac:dyDescent="0.25">
      <c r="B213" s="644"/>
      <c r="C213" s="87" t="str">
        <f t="shared" ca="1" si="21"/>
        <v/>
      </c>
      <c r="D213" s="93">
        <f t="shared" ca="1" si="22"/>
        <v>0</v>
      </c>
      <c r="E213" s="93">
        <f t="shared" ca="1" si="23"/>
        <v>0</v>
      </c>
      <c r="F213" s="93">
        <f t="shared" ca="1" si="24"/>
        <v>0</v>
      </c>
      <c r="G213" s="93">
        <f t="shared" ca="1" si="25"/>
        <v>0</v>
      </c>
      <c r="H213" s="93">
        <f t="shared" ca="1" si="26"/>
        <v>0</v>
      </c>
      <c r="I213" s="94">
        <f t="shared" ca="1" si="27"/>
        <v>0</v>
      </c>
      <c r="J213" s="64"/>
    </row>
    <row r="214" spans="2:10" s="107" customFormat="1" ht="30" customHeight="1" x14ac:dyDescent="0.25">
      <c r="B214" s="644"/>
      <c r="C214" s="87" t="str">
        <f t="shared" ca="1" si="21"/>
        <v/>
      </c>
      <c r="D214" s="93">
        <f t="shared" ca="1" si="22"/>
        <v>0</v>
      </c>
      <c r="E214" s="93">
        <f t="shared" ca="1" si="23"/>
        <v>0</v>
      </c>
      <c r="F214" s="93">
        <f t="shared" ca="1" si="24"/>
        <v>0</v>
      </c>
      <c r="G214" s="93">
        <f t="shared" ca="1" si="25"/>
        <v>0</v>
      </c>
      <c r="H214" s="93">
        <f t="shared" ca="1" si="26"/>
        <v>0</v>
      </c>
      <c r="I214" s="94">
        <f t="shared" ca="1" si="27"/>
        <v>0</v>
      </c>
      <c r="J214" s="64"/>
    </row>
    <row r="215" spans="2:10" s="107" customFormat="1" ht="30" customHeight="1" x14ac:dyDescent="0.25">
      <c r="B215" s="644"/>
      <c r="C215" s="87" t="str">
        <f t="shared" ca="1" si="21"/>
        <v/>
      </c>
      <c r="D215" s="93">
        <f t="shared" ca="1" si="22"/>
        <v>0</v>
      </c>
      <c r="E215" s="93">
        <f t="shared" ca="1" si="23"/>
        <v>0</v>
      </c>
      <c r="F215" s="93">
        <f t="shared" ca="1" si="24"/>
        <v>0</v>
      </c>
      <c r="G215" s="93">
        <f t="shared" ca="1" si="25"/>
        <v>0</v>
      </c>
      <c r="H215" s="93">
        <f t="shared" ca="1" si="26"/>
        <v>0</v>
      </c>
      <c r="I215" s="94">
        <f t="shared" ca="1" si="27"/>
        <v>0</v>
      </c>
      <c r="J215" s="64"/>
    </row>
    <row r="216" spans="2:10" s="107" customFormat="1" ht="30" customHeight="1" x14ac:dyDescent="0.25">
      <c r="B216" s="644"/>
      <c r="C216" s="87" t="str">
        <f t="shared" ca="1" si="21"/>
        <v/>
      </c>
      <c r="D216" s="93">
        <f t="shared" ca="1" si="22"/>
        <v>0</v>
      </c>
      <c r="E216" s="93">
        <f t="shared" ca="1" si="23"/>
        <v>0</v>
      </c>
      <c r="F216" s="93">
        <f t="shared" ca="1" si="24"/>
        <v>0</v>
      </c>
      <c r="G216" s="93">
        <f t="shared" ca="1" si="25"/>
        <v>0</v>
      </c>
      <c r="H216" s="93">
        <f t="shared" ca="1" si="26"/>
        <v>0</v>
      </c>
      <c r="I216" s="94">
        <f t="shared" ca="1" si="27"/>
        <v>0</v>
      </c>
      <c r="J216" s="64"/>
    </row>
    <row r="217" spans="2:10" s="107" customFormat="1" ht="30" customHeight="1" x14ac:dyDescent="0.25">
      <c r="B217" s="644"/>
      <c r="C217" s="87" t="str">
        <f t="shared" ca="1" si="21"/>
        <v/>
      </c>
      <c r="D217" s="93">
        <f t="shared" ca="1" si="22"/>
        <v>0</v>
      </c>
      <c r="E217" s="93">
        <f t="shared" ca="1" si="23"/>
        <v>0</v>
      </c>
      <c r="F217" s="93">
        <f t="shared" ca="1" si="24"/>
        <v>0</v>
      </c>
      <c r="G217" s="93">
        <f t="shared" ca="1" si="25"/>
        <v>0</v>
      </c>
      <c r="H217" s="93">
        <f t="shared" ca="1" si="26"/>
        <v>0</v>
      </c>
      <c r="I217" s="94">
        <f t="shared" ca="1" si="27"/>
        <v>0</v>
      </c>
      <c r="J217" s="64"/>
    </row>
    <row r="218" spans="2:10" s="107" customFormat="1" ht="30" customHeight="1" x14ac:dyDescent="0.25">
      <c r="B218" s="644"/>
      <c r="C218" s="87" t="str">
        <f t="shared" ca="1" si="21"/>
        <v/>
      </c>
      <c r="D218" s="93">
        <f t="shared" ca="1" si="22"/>
        <v>0</v>
      </c>
      <c r="E218" s="93">
        <f t="shared" ca="1" si="23"/>
        <v>0</v>
      </c>
      <c r="F218" s="93">
        <f t="shared" ca="1" si="24"/>
        <v>0</v>
      </c>
      <c r="G218" s="93">
        <f t="shared" ca="1" si="25"/>
        <v>0</v>
      </c>
      <c r="H218" s="93">
        <f t="shared" ca="1" si="26"/>
        <v>0</v>
      </c>
      <c r="I218" s="94">
        <f t="shared" ca="1" si="27"/>
        <v>0</v>
      </c>
      <c r="J218" s="64"/>
    </row>
    <row r="219" spans="2:10" s="107" customFormat="1" ht="30" customHeight="1" x14ac:dyDescent="0.25">
      <c r="B219" s="644"/>
      <c r="C219" s="87" t="str">
        <f t="shared" ca="1" si="21"/>
        <v/>
      </c>
      <c r="D219" s="93">
        <f t="shared" ca="1" si="22"/>
        <v>0</v>
      </c>
      <c r="E219" s="93">
        <f t="shared" ca="1" si="23"/>
        <v>0</v>
      </c>
      <c r="F219" s="93">
        <f t="shared" ca="1" si="24"/>
        <v>0</v>
      </c>
      <c r="G219" s="93">
        <f t="shared" ca="1" si="25"/>
        <v>0</v>
      </c>
      <c r="H219" s="93">
        <f t="shared" ca="1" si="26"/>
        <v>0</v>
      </c>
      <c r="I219" s="94">
        <f t="shared" ca="1" si="27"/>
        <v>0</v>
      </c>
      <c r="J219" s="64"/>
    </row>
    <row r="220" spans="2:10" s="107" customFormat="1" ht="30" customHeight="1" x14ac:dyDescent="0.25">
      <c r="B220" s="644"/>
      <c r="C220" s="87" t="str">
        <f t="shared" ca="1" si="21"/>
        <v/>
      </c>
      <c r="D220" s="93">
        <f t="shared" ca="1" si="22"/>
        <v>0</v>
      </c>
      <c r="E220" s="93">
        <f t="shared" ca="1" si="23"/>
        <v>0</v>
      </c>
      <c r="F220" s="93">
        <f t="shared" ca="1" si="24"/>
        <v>0</v>
      </c>
      <c r="G220" s="93">
        <f t="shared" ca="1" si="25"/>
        <v>0</v>
      </c>
      <c r="H220" s="93">
        <f t="shared" ca="1" si="26"/>
        <v>0</v>
      </c>
      <c r="I220" s="94">
        <f t="shared" ca="1" si="27"/>
        <v>0</v>
      </c>
      <c r="J220" s="64"/>
    </row>
    <row r="221" spans="2:10" s="107" customFormat="1" ht="30" customHeight="1" x14ac:dyDescent="0.25">
      <c r="B221" s="644"/>
      <c r="C221" s="87" t="str">
        <f t="shared" ca="1" si="21"/>
        <v/>
      </c>
      <c r="D221" s="93">
        <f t="shared" ca="1" si="22"/>
        <v>0</v>
      </c>
      <c r="E221" s="93">
        <f t="shared" ca="1" si="23"/>
        <v>0</v>
      </c>
      <c r="F221" s="93">
        <f t="shared" ca="1" si="24"/>
        <v>0</v>
      </c>
      <c r="G221" s="93">
        <f t="shared" ca="1" si="25"/>
        <v>0</v>
      </c>
      <c r="H221" s="93">
        <f t="shared" ca="1" si="26"/>
        <v>0</v>
      </c>
      <c r="I221" s="94">
        <f t="shared" ca="1" si="27"/>
        <v>0</v>
      </c>
      <c r="J221" s="64"/>
    </row>
    <row r="222" spans="2:10" s="107" customFormat="1" ht="30" customHeight="1" x14ac:dyDescent="0.25">
      <c r="B222" s="644"/>
      <c r="C222" s="87" t="str">
        <f t="shared" ca="1" si="21"/>
        <v/>
      </c>
      <c r="D222" s="93">
        <f t="shared" ca="1" si="22"/>
        <v>0</v>
      </c>
      <c r="E222" s="93">
        <f t="shared" ca="1" si="23"/>
        <v>0</v>
      </c>
      <c r="F222" s="93">
        <f t="shared" ca="1" si="24"/>
        <v>0</v>
      </c>
      <c r="G222" s="93">
        <f t="shared" ca="1" si="25"/>
        <v>0</v>
      </c>
      <c r="H222" s="93">
        <f t="shared" ca="1" si="26"/>
        <v>0</v>
      </c>
      <c r="I222" s="94">
        <f t="shared" ca="1" si="27"/>
        <v>0</v>
      </c>
      <c r="J222" s="64"/>
    </row>
    <row r="223" spans="2:10" s="107" customFormat="1" ht="30" customHeight="1" x14ac:dyDescent="0.25">
      <c r="B223" s="644">
        <v>23</v>
      </c>
      <c r="C223" s="87" t="str">
        <f t="shared" ca="1" si="21"/>
        <v/>
      </c>
      <c r="D223" s="93">
        <f t="shared" ca="1" si="22"/>
        <v>0</v>
      </c>
      <c r="E223" s="93">
        <f t="shared" ca="1" si="23"/>
        <v>0</v>
      </c>
      <c r="F223" s="93">
        <f t="shared" ca="1" si="24"/>
        <v>0</v>
      </c>
      <c r="G223" s="93">
        <f t="shared" ca="1" si="25"/>
        <v>0</v>
      </c>
      <c r="H223" s="93">
        <f t="shared" ca="1" si="26"/>
        <v>0</v>
      </c>
      <c r="I223" s="94">
        <f t="shared" ca="1" si="27"/>
        <v>0</v>
      </c>
      <c r="J223" s="64"/>
    </row>
    <row r="224" spans="2:10" s="107" customFormat="1" ht="30" customHeight="1" thickBot="1" x14ac:dyDescent="0.3">
      <c r="B224" s="644">
        <v>24</v>
      </c>
      <c r="C224" s="201" t="str">
        <f t="shared" ca="1" si="21"/>
        <v/>
      </c>
      <c r="D224" s="202">
        <f t="shared" ca="1" si="22"/>
        <v>0</v>
      </c>
      <c r="E224" s="202">
        <f t="shared" ca="1" si="23"/>
        <v>0</v>
      </c>
      <c r="F224" s="202">
        <f t="shared" ca="1" si="24"/>
        <v>0</v>
      </c>
      <c r="G224" s="202">
        <f t="shared" ca="1" si="25"/>
        <v>0</v>
      </c>
      <c r="H224" s="202">
        <f t="shared" ca="1" si="26"/>
        <v>0</v>
      </c>
      <c r="I224" s="203">
        <f t="shared" ca="1" si="27"/>
        <v>0</v>
      </c>
      <c r="J224" s="64"/>
    </row>
    <row r="225" spans="2:10" ht="30" customHeight="1" thickBot="1" x14ac:dyDescent="0.3">
      <c r="B225" s="642"/>
      <c r="C225" s="83" t="s">
        <v>150</v>
      </c>
      <c r="D225" s="92">
        <f ca="1">SUM(D175:D224)</f>
        <v>1.0000000000000002</v>
      </c>
      <c r="E225" s="92">
        <f ca="1">SUM(E175:E224)</f>
        <v>1.0000000000000002</v>
      </c>
      <c r="F225" s="92">
        <f ca="1">SUM(F175:F224)</f>
        <v>1</v>
      </c>
      <c r="G225" s="92">
        <f ca="1">SUM(G175:G224)</f>
        <v>1.0000000000000002</v>
      </c>
      <c r="H225" s="92">
        <f ca="1">SUM(H175:H224)</f>
        <v>0</v>
      </c>
      <c r="I225" s="95">
        <f ca="1">IFERROR(I172/$I$172,0)</f>
        <v>1</v>
      </c>
      <c r="J225" s="64"/>
    </row>
    <row r="226" spans="2:10" ht="8.1" customHeight="1" x14ac:dyDescent="0.25">
      <c r="B226" s="642"/>
      <c r="C226" s="64"/>
      <c r="D226" s="64"/>
      <c r="E226" s="64"/>
      <c r="F226" s="64"/>
      <c r="G226" s="64"/>
      <c r="H226" s="64"/>
      <c r="I226" s="64"/>
      <c r="J226" s="64"/>
    </row>
    <row r="227" spans="2:10" ht="8.1" customHeight="1" x14ac:dyDescent="0.25"/>
    <row r="228" spans="2:10" ht="11.25" hidden="1" customHeight="1" x14ac:dyDescent="0.25">
      <c r="C228" t="s">
        <v>80</v>
      </c>
    </row>
    <row r="229" spans="2:10" hidden="1" x14ac:dyDescent="0.25">
      <c r="B229" s="641">
        <v>1</v>
      </c>
      <c r="C229" t="s">
        <v>314</v>
      </c>
    </row>
    <row r="230" spans="2:10" hidden="1" x14ac:dyDescent="0.25">
      <c r="B230" s="641">
        <f>B229+1</f>
        <v>2</v>
      </c>
      <c r="C230" s="119" t="e">
        <f>IF('START - AWARD DETAILS'!#REF!=0,"",'START - AWARD DETAILS'!#REF!)</f>
        <v>#REF!</v>
      </c>
    </row>
    <row r="231" spans="2:10" hidden="1" x14ac:dyDescent="0.25">
      <c r="B231" s="641">
        <f t="shared" ref="B231:B249" si="28">B230+1</f>
        <v>3</v>
      </c>
      <c r="C231" s="119" t="e">
        <f>IF('START - AWARD DETAILS'!#REF!=0,"",'START - AWARD DETAILS'!#REF!)</f>
        <v>#REF!</v>
      </c>
    </row>
    <row r="232" spans="2:10" hidden="1" x14ac:dyDescent="0.25">
      <c r="B232" s="641">
        <f t="shared" si="28"/>
        <v>4</v>
      </c>
      <c r="C232" s="119" t="e">
        <f>IF('START - AWARD DETAILS'!#REF!=0,"",'START - AWARD DETAILS'!#REF!)</f>
        <v>#REF!</v>
      </c>
    </row>
    <row r="233" spans="2:10" hidden="1" x14ac:dyDescent="0.25">
      <c r="B233" s="641">
        <f t="shared" si="28"/>
        <v>5</v>
      </c>
      <c r="C233" s="119" t="e">
        <f>IF('START - AWARD DETAILS'!#REF!=0,"",'START - AWARD DETAILS'!#REF!)</f>
        <v>#REF!</v>
      </c>
    </row>
    <row r="234" spans="2:10" hidden="1" x14ac:dyDescent="0.25">
      <c r="B234" s="641">
        <f t="shared" si="28"/>
        <v>6</v>
      </c>
      <c r="C234" s="119" t="e">
        <f>IF('START - AWARD DETAILS'!#REF!=0,"",'START - AWARD DETAILS'!#REF!)</f>
        <v>#REF!</v>
      </c>
    </row>
    <row r="235" spans="2:10" hidden="1" x14ac:dyDescent="0.25">
      <c r="B235" s="641">
        <f t="shared" si="28"/>
        <v>7</v>
      </c>
      <c r="C235" s="119" t="e">
        <f>IF('START - AWARD DETAILS'!#REF!=0,"",'START - AWARD DETAILS'!#REF!)</f>
        <v>#REF!</v>
      </c>
    </row>
    <row r="236" spans="2:10" hidden="1" x14ac:dyDescent="0.25">
      <c r="B236" s="641">
        <f t="shared" si="28"/>
        <v>8</v>
      </c>
      <c r="C236" s="119" t="e">
        <f>IF('START - AWARD DETAILS'!#REF!=0,"",'START - AWARD DETAILS'!#REF!)</f>
        <v>#REF!</v>
      </c>
    </row>
    <row r="237" spans="2:10" hidden="1" x14ac:dyDescent="0.25">
      <c r="B237" s="641">
        <f t="shared" si="28"/>
        <v>9</v>
      </c>
      <c r="C237" s="119" t="e">
        <f>IF('START - AWARD DETAILS'!#REF!=0,"",'START - AWARD DETAILS'!#REF!)</f>
        <v>#REF!</v>
      </c>
    </row>
    <row r="238" spans="2:10" hidden="1" x14ac:dyDescent="0.25">
      <c r="B238" s="641">
        <f t="shared" si="28"/>
        <v>10</v>
      </c>
      <c r="C238" s="119" t="e">
        <f>IF('START - AWARD DETAILS'!#REF!=0,"",'START - AWARD DETAILS'!#REF!)</f>
        <v>#REF!</v>
      </c>
    </row>
    <row r="239" spans="2:10" hidden="1" x14ac:dyDescent="0.25">
      <c r="B239" s="641">
        <f t="shared" si="28"/>
        <v>11</v>
      </c>
      <c r="C239" s="119" t="e">
        <f>IF('START - AWARD DETAILS'!#REF!=0,"",'START - AWARD DETAILS'!#REF!)</f>
        <v>#REF!</v>
      </c>
    </row>
    <row r="240" spans="2:10" hidden="1" x14ac:dyDescent="0.25">
      <c r="B240" s="641">
        <f t="shared" si="28"/>
        <v>12</v>
      </c>
      <c r="C240" s="119" t="e">
        <f>IF('START - AWARD DETAILS'!#REF!=0,"",'START - AWARD DETAILS'!#REF!)</f>
        <v>#REF!</v>
      </c>
    </row>
    <row r="241" spans="2:3" hidden="1" x14ac:dyDescent="0.25">
      <c r="B241" s="641">
        <f t="shared" si="28"/>
        <v>13</v>
      </c>
      <c r="C241" s="119" t="e">
        <f>IF('START - AWARD DETAILS'!#REF!=0,"",'START - AWARD DETAILS'!#REF!)</f>
        <v>#REF!</v>
      </c>
    </row>
    <row r="242" spans="2:3" hidden="1" x14ac:dyDescent="0.25">
      <c r="B242" s="641">
        <f t="shared" si="28"/>
        <v>14</v>
      </c>
      <c r="C242" s="119" t="e">
        <f>IF('START - AWARD DETAILS'!#REF!=0,"",'START - AWARD DETAILS'!#REF!)</f>
        <v>#REF!</v>
      </c>
    </row>
    <row r="243" spans="2:3" hidden="1" x14ac:dyDescent="0.25">
      <c r="B243" s="641">
        <f t="shared" si="28"/>
        <v>15</v>
      </c>
      <c r="C243" s="119" t="e">
        <f>IF('START - AWARD DETAILS'!#REF!=0,"",'START - AWARD DETAILS'!#REF!)</f>
        <v>#REF!</v>
      </c>
    </row>
    <row r="244" spans="2:3" hidden="1" x14ac:dyDescent="0.25">
      <c r="B244" s="641">
        <f t="shared" si="28"/>
        <v>16</v>
      </c>
      <c r="C244" s="119" t="e">
        <f>IF('START - AWARD DETAILS'!#REF!=0,"",'START - AWARD DETAILS'!#REF!)</f>
        <v>#REF!</v>
      </c>
    </row>
    <row r="245" spans="2:3" hidden="1" x14ac:dyDescent="0.25">
      <c r="B245" s="641">
        <f t="shared" si="28"/>
        <v>17</v>
      </c>
      <c r="C245" s="119" t="e">
        <f>IF('START - AWARD DETAILS'!#REF!=0,"",'START - AWARD DETAILS'!#REF!)</f>
        <v>#REF!</v>
      </c>
    </row>
    <row r="246" spans="2:3" hidden="1" x14ac:dyDescent="0.25">
      <c r="B246" s="641">
        <f t="shared" si="28"/>
        <v>18</v>
      </c>
      <c r="C246" s="119" t="e">
        <f>IF('START - AWARD DETAILS'!#REF!=0,"",'START - AWARD DETAILS'!#REF!)</f>
        <v>#REF!</v>
      </c>
    </row>
    <row r="247" spans="2:3" hidden="1" x14ac:dyDescent="0.25">
      <c r="B247" s="641">
        <f t="shared" si="28"/>
        <v>19</v>
      </c>
      <c r="C247" s="119" t="e">
        <f>IF('START - AWARD DETAILS'!#REF!=0,"",'START - AWARD DETAILS'!#REF!)</f>
        <v>#REF!</v>
      </c>
    </row>
    <row r="248" spans="2:3" hidden="1" x14ac:dyDescent="0.25">
      <c r="B248" s="641">
        <f t="shared" si="28"/>
        <v>20</v>
      </c>
      <c r="C248" s="119" t="e">
        <f>IF('START - AWARD DETAILS'!#REF!=0,"",'START - AWARD DETAILS'!#REF!)</f>
        <v>#REF!</v>
      </c>
    </row>
    <row r="249" spans="2:3" hidden="1" x14ac:dyDescent="0.25">
      <c r="B249" s="641">
        <f t="shared" si="28"/>
        <v>21</v>
      </c>
      <c r="C249" s="119" t="e">
        <f>IF('START - AWARD DETAILS'!#REF!=0,"",'START - AWARD DETAILS'!#REF!)</f>
        <v>#REF!</v>
      </c>
    </row>
    <row r="250" spans="2:3" hidden="1" x14ac:dyDescent="0.25"/>
    <row r="251" spans="2:3" hidden="1" x14ac:dyDescent="0.25"/>
    <row r="252" spans="2:3" hidden="1" x14ac:dyDescent="0.25"/>
    <row r="253" spans="2:3" hidden="1" x14ac:dyDescent="0.25"/>
    <row r="254" spans="2:3" hidden="1" x14ac:dyDescent="0.25"/>
    <row r="255" spans="2:3" hidden="1" x14ac:dyDescent="0.25"/>
    <row r="256" spans="2:3" hidden="1" x14ac:dyDescent="0.25"/>
    <row r="257" hidden="1" x14ac:dyDescent="0.25"/>
    <row r="258" hidden="1" x14ac:dyDescent="0.25"/>
    <row r="259" hidden="1" x14ac:dyDescent="0.25"/>
    <row r="260" hidden="1" x14ac:dyDescent="0.25"/>
  </sheetData>
  <sheetProtection algorithmName="SHA-512" hashValue="lAPWLNZuAxrfd/1pI2uEGjdWeaOSuT2WAJ436bSbSodEsFSaMRHUSvtvJofIYgsYeuigDf4jGAS3FlQ9Zvqjvg==" saltValue="Xyz6arfZfOOcb/ekWvqFLg==" spinCount="100000" sheet="1" selectLockedCells="1"/>
  <mergeCells count="4">
    <mergeCell ref="C3:I3"/>
    <mergeCell ref="C9:I9"/>
    <mergeCell ref="D7:I7"/>
    <mergeCell ref="D5:I5"/>
  </mergeCells>
  <dataValidations count="1">
    <dataValidation type="list" allowBlank="1" showInputMessage="1" showErrorMessage="1" sqref="C11">
      <formula1>$C$228:$C$249</formula1>
    </dataValidation>
  </dataValidations>
  <pageMargins left="0.7" right="0.7" top="0.75" bottom="0.75" header="0.3" footer="0.3"/>
  <pageSetup paperSize="9" scale="20" orientation="portrait" r:id="rId1"/>
  <rowBreaks count="1" manualBreakCount="1">
    <brk id="1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W86"/>
  <sheetViews>
    <sheetView showGridLines="0" topLeftCell="A3" workbookViewId="0">
      <selection activeCell="H31" sqref="H31 H35"/>
    </sheetView>
  </sheetViews>
  <sheetFormatPr defaultColWidth="0" defaultRowHeight="15" zeroHeight="1" x14ac:dyDescent="0.25"/>
  <cols>
    <col min="1" max="2" width="1.7109375" style="63" customWidth="1"/>
    <col min="3" max="3" width="45.28515625" style="63" bestFit="1" customWidth="1"/>
    <col min="4" max="9" width="20.7109375" style="63" customWidth="1"/>
    <col min="10" max="11" width="1.7109375" style="63" customWidth="1"/>
    <col min="12" max="12" width="10.7109375" style="63" customWidth="1"/>
    <col min="13" max="14" width="10.7109375" style="5" customWidth="1"/>
    <col min="15" max="22" width="10.7109375" style="63" customWidth="1"/>
    <col min="23" max="23" width="1.7109375" style="63" customWidth="1"/>
    <col min="24" max="16384" width="3" style="63" hidden="1"/>
  </cols>
  <sheetData>
    <row r="1" spans="2:19" ht="8.1" customHeight="1" x14ac:dyDescent="0.25"/>
    <row r="2" spans="2:19" ht="8.1" customHeight="1" thickBot="1" x14ac:dyDescent="0.3">
      <c r="B2" s="64"/>
      <c r="C2" s="64"/>
      <c r="D2" s="64"/>
      <c r="E2" s="64"/>
      <c r="F2" s="64"/>
      <c r="G2" s="64"/>
      <c r="H2" s="64"/>
      <c r="I2" s="64"/>
      <c r="J2" s="64"/>
    </row>
    <row r="3" spans="2:19" ht="20.100000000000001" customHeight="1" thickBot="1" x14ac:dyDescent="0.3">
      <c r="B3" s="64"/>
      <c r="C3" s="697" t="s">
        <v>487</v>
      </c>
      <c r="D3" s="698"/>
      <c r="E3" s="698"/>
      <c r="F3" s="698"/>
      <c r="G3" s="698"/>
      <c r="H3" s="698"/>
      <c r="I3" s="698"/>
      <c r="J3" s="64"/>
    </row>
    <row r="4" spans="2:19" ht="8.1" customHeight="1" thickBot="1" x14ac:dyDescent="0.3">
      <c r="B4" s="64"/>
      <c r="C4" s="64"/>
      <c r="D4" s="64"/>
      <c r="E4" s="64"/>
      <c r="F4" s="64"/>
      <c r="G4" s="64"/>
      <c r="H4" s="64"/>
      <c r="I4" s="64"/>
      <c r="J4" s="64"/>
    </row>
    <row r="5" spans="2:19" ht="20.100000000000001" customHeight="1" thickBot="1" x14ac:dyDescent="0.3">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row>
    <row r="6" spans="2:19" ht="8.1" customHeight="1" thickBot="1" x14ac:dyDescent="0.3">
      <c r="B6" s="43"/>
      <c r="C6" s="43"/>
      <c r="D6" s="43"/>
      <c r="E6" s="43"/>
      <c r="F6" s="43"/>
      <c r="G6" s="43"/>
      <c r="H6" s="43"/>
      <c r="I6" s="43"/>
      <c r="J6" s="43"/>
    </row>
    <row r="7" spans="2:19" ht="20.100000000000001" customHeight="1" thickBot="1" x14ac:dyDescent="0.3">
      <c r="B7" s="43"/>
      <c r="C7" s="56" t="s">
        <v>0</v>
      </c>
      <c r="D7" s="702" t="str">
        <f>IF('START - AWARD DETAILS'!$D$14="","",'START - AWARD DETAILS'!$D$14)</f>
        <v>NIHR200817</v>
      </c>
      <c r="E7" s="703"/>
      <c r="F7" s="703"/>
      <c r="G7" s="703"/>
      <c r="H7" s="703"/>
      <c r="I7" s="704"/>
      <c r="J7" s="43"/>
    </row>
    <row r="8" spans="2:19" ht="8.1" customHeight="1" thickBot="1" x14ac:dyDescent="0.3">
      <c r="B8" s="64"/>
      <c r="C8" s="64"/>
      <c r="D8" s="64"/>
      <c r="E8" s="64"/>
      <c r="F8" s="64"/>
      <c r="G8" s="64"/>
      <c r="H8" s="64"/>
      <c r="I8" s="64"/>
      <c r="J8" s="64"/>
    </row>
    <row r="9" spans="2:19" ht="20.100000000000001" customHeight="1" thickBot="1" x14ac:dyDescent="0.3">
      <c r="B9" s="64"/>
      <c r="C9" s="699" t="s">
        <v>1</v>
      </c>
      <c r="D9" s="700"/>
      <c r="E9" s="700"/>
      <c r="F9" s="700"/>
      <c r="G9" s="700"/>
      <c r="H9" s="700"/>
      <c r="I9" s="701"/>
      <c r="J9" s="64"/>
    </row>
    <row r="10" spans="2:19" s="107" customFormat="1" ht="20.100000000000001" customHeight="1" x14ac:dyDescent="0.25">
      <c r="B10" s="64"/>
      <c r="C10" s="169"/>
      <c r="D10" s="169"/>
      <c r="E10" s="169"/>
      <c r="F10" s="169"/>
      <c r="G10" s="169"/>
      <c r="H10" s="169"/>
      <c r="I10" s="169"/>
      <c r="J10" s="64"/>
      <c r="M10" s="5"/>
      <c r="N10" s="5"/>
    </row>
    <row r="11" spans="2:19" s="107" customFormat="1" ht="20.100000000000001" customHeight="1" x14ac:dyDescent="0.25">
      <c r="B11" s="64"/>
      <c r="C11" s="169"/>
      <c r="D11" s="169"/>
      <c r="E11" s="169"/>
      <c r="F11" s="169"/>
      <c r="G11" s="169"/>
      <c r="H11" s="169"/>
      <c r="I11" s="169"/>
      <c r="J11" s="64"/>
      <c r="L11" s="168"/>
      <c r="M11" s="5"/>
      <c r="N11" s="5"/>
    </row>
    <row r="12" spans="2:19" s="107" customFormat="1" ht="20.100000000000001" customHeight="1" x14ac:dyDescent="0.25">
      <c r="B12" s="64"/>
      <c r="C12" s="169"/>
      <c r="D12" s="169"/>
      <c r="E12" s="169"/>
      <c r="F12" s="169"/>
      <c r="G12" s="169"/>
      <c r="H12" s="169"/>
      <c r="I12" s="169"/>
      <c r="J12" s="64"/>
      <c r="M12" s="5"/>
      <c r="N12" s="5"/>
    </row>
    <row r="13" spans="2:19" ht="8.1" customHeight="1" thickBot="1" x14ac:dyDescent="0.3">
      <c r="B13" s="64"/>
      <c r="C13" s="64"/>
      <c r="D13" s="64"/>
      <c r="E13" s="64"/>
      <c r="F13" s="64"/>
      <c r="G13" s="64"/>
      <c r="H13" s="64"/>
      <c r="I13" s="64"/>
      <c r="J13" s="64"/>
    </row>
    <row r="14" spans="2:19" ht="30" customHeight="1" thickBot="1" x14ac:dyDescent="0.3">
      <c r="B14" s="64"/>
      <c r="C14" s="218" t="s">
        <v>491</v>
      </c>
      <c r="D14" s="85" t="s">
        <v>11</v>
      </c>
      <c r="E14" s="85" t="s">
        <v>12</v>
      </c>
      <c r="F14" s="85" t="s">
        <v>13</v>
      </c>
      <c r="G14" s="85" t="s">
        <v>14</v>
      </c>
      <c r="H14" s="86" t="s">
        <v>15</v>
      </c>
      <c r="I14" s="71" t="s">
        <v>16</v>
      </c>
      <c r="J14" s="64"/>
      <c r="O14"/>
      <c r="P14"/>
      <c r="Q14"/>
      <c r="R14"/>
      <c r="S14"/>
    </row>
    <row r="15" spans="2:19" ht="30" customHeight="1" x14ac:dyDescent="0.25">
      <c r="B15" s="81">
        <v>1</v>
      </c>
      <c r="C15" s="87" t="str">
        <f ca="1">IFERROR(OFFSET('START - AWARD DETAILS'!$E$20,MATCH(B15,'START - AWARD DETAILS'!$P$20:$P$40,0)-1,0),"")</f>
        <v>United Kingdom</v>
      </c>
      <c r="D15" s="664">
        <f ca="1">SUMIF('2. Annual Costs of Staff Posts'!$F$12:$F$311,$C15,'2. Annual Costs of Staff Posts'!$O$12:$O$311)+SUMIF('3.Travel,Subsistence&amp;Conference'!$G$12:$G$70,'Summary of Costs by Country'!$C15,'3.Travel,Subsistence&amp;Conference'!$L$12:$L$70)+SUMIF('4. Equipment'!$F$12:$F$82,'Summary of Costs by Country'!$C15,'4. Equipment'!$L$12:$L$82)+SUMIF('5. Consumables'!$F$12:$F$61,'Summary of Costs by Country'!$C15,'5. Consumables'!$K$12:$K$61)+SUMIF('6. CPI'!$F$12:$F$61,'Summary of Costs by Country'!$C15,'6. CPI'!$K$12:$K$61)+SUMIF('7. Dissemination'!$F$12:$F$61,'Summary of Costs by Country'!$C15,'7. Dissemination'!$K$12:$K$61)+SUMIF('8. Risk Management &amp; Assurance'!$F$12:$F$61,'Summary of Costs by Country'!$C15,'8. Risk Management &amp; Assurance'!$K$12:$K$61)+SUMIF('9. External Intervention Costs'!$F$38:$F$80,'Summary of Costs by Country'!$C15,'9. External Intervention Costs'!$I$38:$I$80)+SUMIF('10. Other Direct Costs '!$F$12:$F$61,'Summary of Costs by Country'!$C15,'10. Other Direct Costs '!$K$12:$K$61)+SUMIF('11. Indirect Costs'!$E$13:$E$62,'Summary of Costs by Country'!$C15,'11. Indirect Costs'!$M$13:$M$62)</f>
        <v>256814.76</v>
      </c>
      <c r="E15" s="664">
        <f ca="1">SUMIF('2. Annual Costs of Staff Posts'!$F$12:$F$311,$C15,'2. Annual Costs of Staff Posts'!$T$12:$T$311)+SUMIF('3.Travel,Subsistence&amp;Conference'!$G$12:$G$70,'Summary of Costs by Country'!$C15,'3.Travel,Subsistence&amp;Conference'!$N$12:$N$70)+SUMIF('4. Equipment'!$F$12:$F$82,'Summary of Costs by Country'!$C15,'4. Equipment'!$N$12:$N$82)+SUMIF('5. Consumables'!$F$12:$F$61,'Summary of Costs by Country'!$C15,'5. Consumables'!$M$12:$M$61)+SUMIF('6. CPI'!$F$12:$F$61,'Summary of Costs by Country'!$C15,'6. CPI'!$M$12:$M$61)+SUMIF('7. Dissemination'!$F$12:$F$61,'Summary of Costs by Country'!$C15,'7. Dissemination'!$M$12:$M$61)+SUMIF('8. Risk Management &amp; Assurance'!$F$12:$F$61,'Summary of Costs by Country'!$C15,'8. Risk Management &amp; Assurance'!$M$12:$M$61)+SUMIF('9. External Intervention Costs'!$F$38:$F$80,'Summary of Costs by Country'!$C15,'9. External Intervention Costs'!$J$38:$J$80)+SUMIF('10. Other Direct Costs '!$F$12:$F$61,'Summary of Costs by Country'!$C15,'10. Other Direct Costs '!$M$12:$M$61)+SUMIF('11. Indirect Costs'!$E$13:$E$62,'Summary of Costs by Country'!$C15,'11. Indirect Costs'!$Q$13:$Q$62)</f>
        <v>260978.14198766969</v>
      </c>
      <c r="F15" s="664">
        <f ca="1">SUMIF('2. Annual Costs of Staff Posts'!$F$12:$F$311,$C15,'2. Annual Costs of Staff Posts'!$Y$12:$Y$311)+SUMIF('3.Travel,Subsistence&amp;Conference'!$G$12:$G$70,'Summary of Costs by Country'!$C15,'3.Travel,Subsistence&amp;Conference'!$P$12:$P$70)+SUMIF('4. Equipment'!$F$12:$F$82,'Summary of Costs by Country'!$C15,'4. Equipment'!$P$12:$P$82)+SUMIF('5. Consumables'!$F$12:$F$61,'Summary of Costs by Country'!$C15,'5. Consumables'!$O$12:$O$61)+SUMIF('6. CPI'!$F$12:$F$61,'Summary of Costs by Country'!$C15,'6. CPI'!$O$12:$O$61)+SUMIF('7. Dissemination'!$F$12:$F$61,'Summary of Costs by Country'!$C15,'7. Dissemination'!$O$12:$O$61)+SUMIF('8. Risk Management &amp; Assurance'!$F$12:$F$61,'Summary of Costs by Country'!$C15,'8. Risk Management &amp; Assurance'!$O$12:$O$61)+SUMIF('9. External Intervention Costs'!$F$38:$F$80,'Summary of Costs by Country'!$C15,'9. External Intervention Costs'!$K$38:$K$80)+SUMIF('10. Other Direct Costs '!$F$12:$F$61,'Summary of Costs by Country'!$C15,'10. Other Direct Costs '!$O$12:$O$61)+SUMIF('11. Indirect Costs'!$E$13:$E$62,'Summary of Costs by Country'!$C15,'11. Indirect Costs'!$U$13:$U$62)</f>
        <v>263793.34756799205</v>
      </c>
      <c r="G15" s="664">
        <f ca="1">SUMIF('2. Annual Costs of Staff Posts'!$F$12:$F$311,$C15,'2. Annual Costs of Staff Posts'!$AD$12:$AD$311)+SUMIF('3.Travel,Subsistence&amp;Conference'!$G$12:$G$70,'Summary of Costs by Country'!$C15,'3.Travel,Subsistence&amp;Conference'!$R$12:$R$70)+SUMIF('4. Equipment'!$F$12:$F$82,'Summary of Costs by Country'!$C15,'4. Equipment'!$R$12:$R$82)+SUMIF('5. Consumables'!$F$12:$F$61,'Summary of Costs by Country'!$C15,'5. Consumables'!$Q$12:$Q$61)+SUMIF('6. CPI'!$F$12:$F$61,'Summary of Costs by Country'!$C15,'6. CPI'!$Q$12:$Q$61)+SUMIF('7. Dissemination'!$F$12:$F$61,'Summary of Costs by Country'!$C15,'7. Dissemination'!$Q$12:$Q$61)+SUMIF('8. Risk Management &amp; Assurance'!$F$12:$F$61,'Summary of Costs by Country'!$C15,'8. Risk Management &amp; Assurance'!$Q$12:$Q$61)+SUMIF('9. External Intervention Costs'!$F$38:$F$80,'Summary of Costs by Country'!$C15,'9. External Intervention Costs'!$L$38:$L$80)+SUMIF('10. Other Direct Costs '!$F$12:$F$61,'Summary of Costs by Country'!$C15,'10. Other Direct Costs '!$Q$12:$Q$61)+SUMIF('11. Indirect Costs'!$E$13:$E$62,'Summary of Costs by Country'!$C15,'11. Indirect Costs'!$Y$13:$Y$62)</f>
        <v>267007.75332331914</v>
      </c>
      <c r="H15" s="664">
        <f ca="1">SUMIF('2. Annual Costs of Staff Posts'!$F$12:$F$311,$C15,'2. Annual Costs of Staff Posts'!$AI$12:$AI$311)+SUMIF('3.Travel,Subsistence&amp;Conference'!$G$12:$G$70,'Summary of Costs by Country'!$C15,'3.Travel,Subsistence&amp;Conference'!$T$12:$T$70)+SUMIF('4. Equipment'!$F$12:$F$82,'Summary of Costs by Country'!$C15,'4. Equipment'!$T$12:$T$82)+SUMIF('5. Consumables'!$F$12:$F$61,'Summary of Costs by Country'!$C15,'5. Consumables'!$S$12:$S$61)+SUMIF('6. CPI'!$F$12:$F$61,'Summary of Costs by Country'!$C15,'6. CPI'!$S$12:$S$61)+SUMIF('7. Dissemination'!$F$12:$F$61,'Summary of Costs by Country'!$C15,'7. Dissemination'!$S$12:$S$61)+SUMIF('8. Risk Management &amp; Assurance'!$F$12:$F$61,'Summary of Costs by Country'!$C15,'8. Risk Management &amp; Assurance'!$S$12:$S$61)+SUMIF('9. External Intervention Costs'!$F$38:$F$80,'Summary of Costs by Country'!$C15,'9. External Intervention Costs'!$M$38:$M$80)+SUMIF('10. Other Direct Costs '!$F$12:$F$61,'Summary of Costs by Country'!$C15,'10. Other Direct Costs '!$S$12:$S$61)+SUMIF('11. Indirect Costs'!$E$13:$E$62,'Summary of Costs by Country'!$C15,'11. Indirect Costs'!$AC$13:$AC$62)</f>
        <v>0</v>
      </c>
      <c r="I15" s="73">
        <f ca="1">SUM(D15:H15)</f>
        <v>1048594.0028789809</v>
      </c>
      <c r="J15" s="64"/>
      <c r="O15"/>
      <c r="P15"/>
      <c r="Q15"/>
      <c r="R15"/>
      <c r="S15"/>
    </row>
    <row r="16" spans="2:19" ht="30" customHeight="1" x14ac:dyDescent="0.25">
      <c r="B16" s="81">
        <f>B15+1</f>
        <v>2</v>
      </c>
      <c r="C16" s="87" t="str">
        <f ca="1">IFERROR(OFFSET('START - AWARD DETAILS'!$E$20,MATCH(B16,'START - AWARD DETAILS'!$P$20:$P$40,0)-1,0),"")</f>
        <v>Pakistan</v>
      </c>
      <c r="D16" s="664">
        <f ca="1">SUMIF('2. Annual Costs of Staff Posts'!$F$12:$F$311,$C16,'2. Annual Costs of Staff Posts'!$O$12:$O$311)+SUMIF('3.Travel,Subsistence&amp;Conference'!$G$12:$G$70,'Summary of Costs by Country'!$C16,'3.Travel,Subsistence&amp;Conference'!$L$12:$L$70)+SUMIF('4. Equipment'!$F$12:$F$82,'Summary of Costs by Country'!$C16,'4. Equipment'!$L$12:$L$82)+SUMIF('5. Consumables'!$F$12:$F$61,'Summary of Costs by Country'!$C16,'5. Consumables'!$K$12:$K$61)+SUMIF('6. CPI'!$F$12:$F$61,'Summary of Costs by Country'!$C16,'6. CPI'!$K$12:$K$61)+SUMIF('7. Dissemination'!$F$12:$F$61,'Summary of Costs by Country'!$C16,'7. Dissemination'!$K$12:$K$61)+SUMIF('8. Risk Management &amp; Assurance'!$F$12:$F$61,'Summary of Costs by Country'!$C16,'8. Risk Management &amp; Assurance'!$K$12:$K$61)+SUMIF('9. External Intervention Costs'!$F$38:$F$62,'Summary of Costs by Country'!$C16,'9. External Intervention Costs'!$I$38:$I$62)+SUMIF('10. Other Direct Costs '!$F$12:$F$61,'Summary of Costs by Country'!$C16,'10. Other Direct Costs '!$K$12:$K$61)+SUMIF('11. Indirect Costs'!$E$13:$E$62,'Summary of Costs by Country'!$C16,'11. Indirect Costs'!$M$13:$M$62)</f>
        <v>386242</v>
      </c>
      <c r="E16" s="664">
        <f ca="1">SUMIF('2. Annual Costs of Staff Posts'!$F$12:$F$311,$C16,'2. Annual Costs of Staff Posts'!$T$12:$T$311)+SUMIF('3.Travel,Subsistence&amp;Conference'!$G$12:$G$70,'Summary of Costs by Country'!$C16,'3.Travel,Subsistence&amp;Conference'!$N$12:$N$70)+SUMIF('4. Equipment'!$F$12:$F$82,'Summary of Costs by Country'!$C16,'4. Equipment'!$N$12:$N$82)+SUMIF('5. Consumables'!$F$12:$F$61,'Summary of Costs by Country'!$C16,'5. Consumables'!$M$12:$M$61)+SUMIF('6. CPI'!$F$12:$F$61,'Summary of Costs by Country'!$C16,'6. CPI'!$M$12:$M$61)+SUMIF('7. Dissemination'!$F$12:$F$61,'Summary of Costs by Country'!$C16,'7. Dissemination'!$M$12:$M$61)+SUMIF('8. Risk Management &amp; Assurance'!$F$12:$F$61,'Summary of Costs by Country'!$C16,'8. Risk Management &amp; Assurance'!$M$12:$M$61)+SUMIF('9. External Intervention Costs'!$F$38:$F$80,'Summary of Costs by Country'!$C16,'9. External Intervention Costs'!$J$38:$J$80)+SUMIF('10. Other Direct Costs '!$F$12:$F$61,'Summary of Costs by Country'!$C16,'10. Other Direct Costs '!$M$12:$M$61)+SUMIF('11. Indirect Costs'!$E$13:$E$62,'Summary of Costs by Country'!$C16,'11. Indirect Costs'!$Q$13:$Q$62)</f>
        <v>527002</v>
      </c>
      <c r="F16" s="664">
        <f ca="1">SUMIF('2. Annual Costs of Staff Posts'!$F$12:$F$311,$C16,'2. Annual Costs of Staff Posts'!$Y$12:$Y$311)+SUMIF('3.Travel,Subsistence&amp;Conference'!$G$12:$G$70,'Summary of Costs by Country'!$C16,'3.Travel,Subsistence&amp;Conference'!$P$12:$P$70)+SUMIF('4. Equipment'!$F$12:$F$82,'Summary of Costs by Country'!$C16,'4. Equipment'!$P$12:$P$82)+SUMIF('5. Consumables'!$F$12:$F$61,'Summary of Costs by Country'!$C16,'5. Consumables'!$O$12:$O$61)+SUMIF('6. CPI'!$F$12:$F$61,'Summary of Costs by Country'!$C16,'6. CPI'!$O$12:$O$61)+SUMIF('7. Dissemination'!$F$12:$F$61,'Summary of Costs by Country'!$C16,'7. Dissemination'!$O$12:$O$61)+SUMIF('8. Risk Management &amp; Assurance'!$F$12:$F$61,'Summary of Costs by Country'!$C16,'8. Risk Management &amp; Assurance'!$O$12:$O$61)+SUMIF('9. External Intervention Costs'!$F$38:$F$80,'Summary of Costs by Country'!$C16,'9. External Intervention Costs'!$K$38:$K$80)+SUMIF('10. Other Direct Costs '!$F$12:$F$61,'Summary of Costs by Country'!$C16,'10. Other Direct Costs '!$O$12:$O$61)+SUMIF('11. Indirect Costs'!$E$13:$E$62,'Summary of Costs by Country'!$C16,'11. Indirect Costs'!$U$13:$U$62)</f>
        <v>448053</v>
      </c>
      <c r="G16" s="664">
        <f ca="1">SUMIF('2. Annual Costs of Staff Posts'!$F$12:$F$311,$C16,'2. Annual Costs of Staff Posts'!$AD$12:$AD$311)+SUMIF('3.Travel,Subsistence&amp;Conference'!$G$12:$G$70,'Summary of Costs by Country'!$C16,'3.Travel,Subsistence&amp;Conference'!$R$12:$R$70)+SUMIF('4. Equipment'!$F$12:$F$82,'Summary of Costs by Country'!$C16,'4. Equipment'!$R$12:$R$82)+SUMIF('5. Consumables'!$F$12:$F$61,'Summary of Costs by Country'!$C16,'5. Consumables'!$Q$12:$Q$61)+SUMIF('6. CPI'!$F$12:$F$61,'Summary of Costs by Country'!$C16,'6. CPI'!$Q$12:$Q$61)+SUMIF('7. Dissemination'!$F$12:$F$61,'Summary of Costs by Country'!$C16,'7. Dissemination'!$Q$12:$Q$61)+SUMIF('8. Risk Management &amp; Assurance'!$F$12:$F$61,'Summary of Costs by Country'!$C16,'8. Risk Management &amp; Assurance'!$Q$12:$Q$61)+SUMIF('9. External Intervention Costs'!$F$38:$F$80,'Summary of Costs by Country'!$C16,'9. External Intervention Costs'!$L$38:$L$80)+SUMIF('10. Other Direct Costs '!$F$12:$F$61,'Summary of Costs by Country'!$C16,'10. Other Direct Costs '!$Q$12:$Q$61)+SUMIF('11. Indirect Costs'!$E$13:$E$62,'Summary of Costs by Country'!$C16,'11. Indirect Costs'!$Y$13:$Y$62)</f>
        <v>396133</v>
      </c>
      <c r="H16" s="664">
        <f ca="1">SUMIF('2. Annual Costs of Staff Posts'!$F$12:$F$311,$C16,'2. Annual Costs of Staff Posts'!$AI$12:$AI$311)+SUMIF('3.Travel,Subsistence&amp;Conference'!$G$12:$G$70,'Summary of Costs by Country'!$C16,'3.Travel,Subsistence&amp;Conference'!$T$12:$T$70)+SUMIF('4. Equipment'!$F$12:$F$82,'Summary of Costs by Country'!$C16,'4. Equipment'!$T$12:$T$82)+SUMIF('5. Consumables'!$F$12:$F$61,'Summary of Costs by Country'!$C16,'5. Consumables'!$S$12:$S$61)+SUMIF('6. CPI'!$F$12:$F$61,'Summary of Costs by Country'!$C16,'6. CPI'!$S$12:$S$61)+SUMIF('7. Dissemination'!$F$12:$F$61,'Summary of Costs by Country'!$C16,'7. Dissemination'!$S$12:$S$61)+SUMIF('8. Risk Management &amp; Assurance'!$F$12:$F$61,'Summary of Costs by Country'!$C16,'8. Risk Management &amp; Assurance'!$S$12:$S$61)+SUMIF('9. External Intervention Costs'!$F$38:$F$80,'Summary of Costs by Country'!$C16,'9. External Intervention Costs'!$M$38:$M$80)+SUMIF('10. Other Direct Costs '!$F$12:$F$61,'Summary of Costs by Country'!$C16,'10. Other Direct Costs '!$S$12:$S$61)+SUMIF('11. Indirect Costs'!$E$13:$E$62,'Summary of Costs by Country'!$C16,'11. Indirect Costs'!$AC$13:$AC$62)</f>
        <v>35134</v>
      </c>
      <c r="I16" s="73">
        <f t="shared" ref="I16:I27" ca="1" si="0">SUM(D16:H16)</f>
        <v>1792564</v>
      </c>
      <c r="J16" s="64"/>
      <c r="N16" s="205"/>
      <c r="O16"/>
      <c r="P16"/>
      <c r="Q16"/>
      <c r="R16"/>
      <c r="S16"/>
    </row>
    <row r="17" spans="2:19" ht="30" customHeight="1" x14ac:dyDescent="0.25">
      <c r="B17" s="81">
        <f t="shared" ref="B17:B34" si="1">B16+1</f>
        <v>3</v>
      </c>
      <c r="C17" s="87" t="str">
        <f ca="1">IFERROR(OFFSET('START - AWARD DETAILS'!$E$20,MATCH(B17,'START - AWARD DETAILS'!$P$20:$P$40,0)-1,0),"")</f>
        <v>Nepal</v>
      </c>
      <c r="D17" s="664">
        <f ca="1">SUMIF('2. Annual Costs of Staff Posts'!$F$12:$F$311,$C17,'2. Annual Costs of Staff Posts'!$O$12:$O$311)+SUMIF('3.Travel,Subsistence&amp;Conference'!$G$12:$G$70,'Summary of Costs by Country'!$C17,'3.Travel,Subsistence&amp;Conference'!$L$12:$L$70)+SUMIF('4. Equipment'!$F$12:$F$82,'Summary of Costs by Country'!$C17,'4. Equipment'!$L$12:$L$82)+SUMIF('5. Consumables'!$F$12:$F$61,'Summary of Costs by Country'!$C17,'5. Consumables'!$K$12:$K$61)+SUMIF('6. CPI'!$F$12:$F$61,'Summary of Costs by Country'!$C17,'6. CPI'!$K$12:$K$61)+SUMIF('7. Dissemination'!$F$12:$F$61,'Summary of Costs by Country'!$C17,'7. Dissemination'!$K$12:$K$61)+SUMIF('8. Risk Management &amp; Assurance'!$F$12:$F$61,'Summary of Costs by Country'!$C17,'8. Risk Management &amp; Assurance'!$K$12:$K$61)+SUMIF('9. External Intervention Costs'!$F$38:$F$62,'Summary of Costs by Country'!$C17,'9. External Intervention Costs'!$I$38:$I$62)+SUMIF('10. Other Direct Costs '!$F$12:$F$61,'Summary of Costs by Country'!$C17,'10. Other Direct Costs '!$K$12:$K$61)+SUMIF('11. Indirect Costs'!$E$13:$E$62,'Summary of Costs by Country'!$C17,'11. Indirect Costs'!$M$13:$M$62)</f>
        <v>11640</v>
      </c>
      <c r="E17" s="664">
        <f ca="1">SUMIF('2. Annual Costs of Staff Posts'!$F$12:$F$311,$C17,'2. Annual Costs of Staff Posts'!$T$12:$T$311)+SUMIF('3.Travel,Subsistence&amp;Conference'!$G$12:$G$70,'Summary of Costs by Country'!$C17,'3.Travel,Subsistence&amp;Conference'!$N$12:$N$70)+SUMIF('4. Equipment'!$F$12:$F$82,'Summary of Costs by Country'!$C17,'4. Equipment'!$N$12:$N$82)+SUMIF('5. Consumables'!$F$12:$F$61,'Summary of Costs by Country'!$C17,'5. Consumables'!$M$12:$M$61)+SUMIF('6. CPI'!$F$12:$F$61,'Summary of Costs by Country'!$C17,'6. CPI'!$M$12:$M$61)+SUMIF('7. Dissemination'!$F$12:$F$61,'Summary of Costs by Country'!$C17,'7. Dissemination'!$M$12:$M$61)+SUMIF('8. Risk Management &amp; Assurance'!$F$12:$F$61,'Summary of Costs by Country'!$C17,'8. Risk Management &amp; Assurance'!$M$12:$M$61)+SUMIF('9. External Intervention Costs'!$F$38:$F$80,'Summary of Costs by Country'!$C17,'9. External Intervention Costs'!$J$38:$J$80)+SUMIF('10. Other Direct Costs '!$F$12:$F$61,'Summary of Costs by Country'!$C17,'10. Other Direct Costs '!$M$12:$M$61)+SUMIF('11. Indirect Costs'!$E$13:$E$62,'Summary of Costs by Country'!$C17,'11. Indirect Costs'!$Q$13:$Q$62)</f>
        <v>36280</v>
      </c>
      <c r="F17" s="664">
        <f ca="1">SUMIF('2. Annual Costs of Staff Posts'!$F$12:$F$311,$C17,'2. Annual Costs of Staff Posts'!$Y$12:$Y$311)+SUMIF('3.Travel,Subsistence&amp;Conference'!$G$12:$G$70,'Summary of Costs by Country'!$C17,'3.Travel,Subsistence&amp;Conference'!$P$12:$P$70)+SUMIF('4. Equipment'!$F$12:$F$82,'Summary of Costs by Country'!$C17,'4. Equipment'!$P$12:$P$82)+SUMIF('5. Consumables'!$F$12:$F$61,'Summary of Costs by Country'!$C17,'5. Consumables'!$O$12:$O$61)+SUMIF('6. CPI'!$F$12:$F$61,'Summary of Costs by Country'!$C17,'6. CPI'!$O$12:$O$61)+SUMIF('7. Dissemination'!$F$12:$F$61,'Summary of Costs by Country'!$C17,'7. Dissemination'!$O$12:$O$61)+SUMIF('8. Risk Management &amp; Assurance'!$F$12:$F$61,'Summary of Costs by Country'!$C17,'8. Risk Management &amp; Assurance'!$O$12:$O$61)+SUMIF('9. External Intervention Costs'!$F$38:$F$80,'Summary of Costs by Country'!$C17,'9. External Intervention Costs'!$K$38:$K$80)+SUMIF('10. Other Direct Costs '!$F$12:$F$61,'Summary of Costs by Country'!$C17,'10. Other Direct Costs '!$O$12:$O$61)+SUMIF('11. Indirect Costs'!$E$13:$E$62,'Summary of Costs by Country'!$C17,'11. Indirect Costs'!$U$13:$U$62)</f>
        <v>46980</v>
      </c>
      <c r="G17" s="664">
        <f ca="1">SUMIF('2. Annual Costs of Staff Posts'!$F$12:$F$311,$C17,'2. Annual Costs of Staff Posts'!$AD$12:$AD$311)+SUMIF('3.Travel,Subsistence&amp;Conference'!$G$12:$G$70,'Summary of Costs by Country'!$C17,'3.Travel,Subsistence&amp;Conference'!$R$12:$R$70)+SUMIF('4. Equipment'!$F$12:$F$82,'Summary of Costs by Country'!$C17,'4. Equipment'!$R$12:$R$82)+SUMIF('5. Consumables'!$F$12:$F$61,'Summary of Costs by Country'!$C17,'5. Consumables'!$Q$12:$Q$61)+SUMIF('6. CPI'!$F$12:$F$61,'Summary of Costs by Country'!$C17,'6. CPI'!$Q$12:$Q$61)+SUMIF('7. Dissemination'!$F$12:$F$61,'Summary of Costs by Country'!$C17,'7. Dissemination'!$Q$12:$Q$61)+SUMIF('8. Risk Management &amp; Assurance'!$F$12:$F$61,'Summary of Costs by Country'!$C17,'8. Risk Management &amp; Assurance'!$Q$12:$Q$61)+SUMIF('9. External Intervention Costs'!$F$38:$F$80,'Summary of Costs by Country'!$C17,'9. External Intervention Costs'!$L$38:$L$80)+SUMIF('10. Other Direct Costs '!$F$12:$F$61,'Summary of Costs by Country'!$C17,'10. Other Direct Costs '!$Q$12:$Q$61)+SUMIF('11. Indirect Costs'!$E$13:$E$62,'Summary of Costs by Country'!$C17,'11. Indirect Costs'!$Y$13:$Y$62)</f>
        <v>26840</v>
      </c>
      <c r="H17" s="664">
        <f ca="1">SUMIF('2. Annual Costs of Staff Posts'!$F$12:$F$311,$C17,'2. Annual Costs of Staff Posts'!$AI$12:$AI$311)+SUMIF('3.Travel,Subsistence&amp;Conference'!$G$12:$G$70,'Summary of Costs by Country'!$C17,'3.Travel,Subsistence&amp;Conference'!$T$12:$T$70)+SUMIF('4. Equipment'!$F$12:$F$82,'Summary of Costs by Country'!$C17,'4. Equipment'!$T$12:$T$82)+SUMIF('5. Consumables'!$F$12:$F$61,'Summary of Costs by Country'!$C17,'5. Consumables'!$S$12:$S$61)+SUMIF('6. CPI'!$F$12:$F$61,'Summary of Costs by Country'!$C17,'6. CPI'!$S$12:$S$61)+SUMIF('7. Dissemination'!$F$12:$F$61,'Summary of Costs by Country'!$C17,'7. Dissemination'!$S$12:$S$61)+SUMIF('8. Risk Management &amp; Assurance'!$F$12:$F$61,'Summary of Costs by Country'!$C17,'8. Risk Management &amp; Assurance'!$S$12:$S$61)+SUMIF('9. External Intervention Costs'!$F$38:$F$80,'Summary of Costs by Country'!$C17,'9. External Intervention Costs'!$M$38:$M$80)+SUMIF('10. Other Direct Costs '!$F$12:$F$61,'Summary of Costs by Country'!$C17,'10. Other Direct Costs '!$S$12:$S$61)+SUMIF('11. Indirect Costs'!$E$13:$E$62,'Summary of Costs by Country'!$C17,'11. Indirect Costs'!$AC$13:$AC$62)</f>
        <v>16700</v>
      </c>
      <c r="I17" s="73">
        <f t="shared" ca="1" si="0"/>
        <v>138440</v>
      </c>
      <c r="J17" s="64"/>
      <c r="N17" s="205"/>
      <c r="O17"/>
      <c r="P17"/>
      <c r="Q17"/>
      <c r="R17"/>
      <c r="S17"/>
    </row>
    <row r="18" spans="2:19" s="107" customFormat="1" ht="30" customHeight="1" x14ac:dyDescent="0.25">
      <c r="B18" s="81">
        <f t="shared" si="1"/>
        <v>4</v>
      </c>
      <c r="C18" s="87" t="str">
        <f ca="1">IFERROR(OFFSET('START - AWARD DETAILS'!$E$20,MATCH(B18,'START - AWARD DETAILS'!$P$20:$P$40,0)-1,0),"")</f>
        <v>Bangladesh</v>
      </c>
      <c r="D18" s="664">
        <f ca="1">SUMIF('2. Annual Costs of Staff Posts'!$F$12:$F$311,$C18,'2. Annual Costs of Staff Posts'!$O$12:$O$311)+SUMIF('3.Travel,Subsistence&amp;Conference'!$G$12:$G$70,'Summary of Costs by Country'!$C18,'3.Travel,Subsistence&amp;Conference'!$L$12:$L$70)+SUMIF('4. Equipment'!$F$12:$F$82,'Summary of Costs by Country'!$C18,'4. Equipment'!$L$12:$L$82)+SUMIF('5. Consumables'!$F$12:$F$61,'Summary of Costs by Country'!$C18,'5. Consumables'!$K$12:$K$61)+SUMIF('6. CPI'!$F$12:$F$61,'Summary of Costs by Country'!$C18,'6. CPI'!$K$12:$K$61)+SUMIF('7. Dissemination'!$F$12:$F$61,'Summary of Costs by Country'!$C18,'7. Dissemination'!$K$12:$K$61)+SUMIF('8. Risk Management &amp; Assurance'!$F$12:$F$61,'Summary of Costs by Country'!$C18,'8. Risk Management &amp; Assurance'!$K$12:$K$61)+SUMIF('9. External Intervention Costs'!$F$38:$F$62,'Summary of Costs by Country'!$C18,'9. External Intervention Costs'!$I$38:$I$62)+SUMIF('10. Other Direct Costs '!$F$12:$F$61,'Summary of Costs by Country'!$C18,'10. Other Direct Costs '!$K$12:$K$61)+SUMIF('11. Indirect Costs'!$E$13:$E$62,'Summary of Costs by Country'!$C18,'11. Indirect Costs'!$M$13:$M$62)</f>
        <v>11640</v>
      </c>
      <c r="E18" s="664">
        <f ca="1">SUMIF('2. Annual Costs of Staff Posts'!$F$12:$F$311,$C18,'2. Annual Costs of Staff Posts'!$T$12:$T$311)+SUMIF('3.Travel,Subsistence&amp;Conference'!$G$12:$G$70,'Summary of Costs by Country'!$C18,'3.Travel,Subsistence&amp;Conference'!$N$12:$N$70)+SUMIF('4. Equipment'!$F$12:$F$82,'Summary of Costs by Country'!$C18,'4. Equipment'!$N$12:$N$82)+SUMIF('5. Consumables'!$F$12:$F$61,'Summary of Costs by Country'!$C18,'5. Consumables'!$M$12:$M$61)+SUMIF('6. CPI'!$F$12:$F$61,'Summary of Costs by Country'!$C18,'6. CPI'!$M$12:$M$61)+SUMIF('7. Dissemination'!$F$12:$F$61,'Summary of Costs by Country'!$C18,'7. Dissemination'!$M$12:$M$61)+SUMIF('8. Risk Management &amp; Assurance'!$F$12:$F$61,'Summary of Costs by Country'!$C18,'8. Risk Management &amp; Assurance'!$M$12:$M$61)+SUMIF('9. External Intervention Costs'!$F$38:$F$80,'Summary of Costs by Country'!$C18,'9. External Intervention Costs'!$J$38:$J$80)+SUMIF('10. Other Direct Costs '!$F$12:$F$61,'Summary of Costs by Country'!$C18,'10. Other Direct Costs '!$M$12:$M$61)+SUMIF('11. Indirect Costs'!$E$13:$E$62,'Summary of Costs by Country'!$C18,'11. Indirect Costs'!$Q$13:$Q$62)</f>
        <v>36280</v>
      </c>
      <c r="F18" s="664">
        <f ca="1">SUMIF('2. Annual Costs of Staff Posts'!$F$12:$F$311,$C18,'2. Annual Costs of Staff Posts'!$Y$12:$Y$311)+SUMIF('3.Travel,Subsistence&amp;Conference'!$G$12:$G$70,'Summary of Costs by Country'!$C18,'3.Travel,Subsistence&amp;Conference'!$P$12:$P$70)+SUMIF('4. Equipment'!$F$12:$F$82,'Summary of Costs by Country'!$C18,'4. Equipment'!$P$12:$P$82)+SUMIF('5. Consumables'!$F$12:$F$61,'Summary of Costs by Country'!$C18,'5. Consumables'!$O$12:$O$61)+SUMIF('6. CPI'!$F$12:$F$61,'Summary of Costs by Country'!$C18,'6. CPI'!$O$12:$O$61)+SUMIF('7. Dissemination'!$F$12:$F$61,'Summary of Costs by Country'!$C18,'7. Dissemination'!$O$12:$O$61)+SUMIF('8. Risk Management &amp; Assurance'!$F$12:$F$61,'Summary of Costs by Country'!$C18,'8. Risk Management &amp; Assurance'!$O$12:$O$61)+SUMIF('9. External Intervention Costs'!$F$38:$F$80,'Summary of Costs by Country'!$C18,'9. External Intervention Costs'!$K$38:$K$80)+SUMIF('10. Other Direct Costs '!$F$12:$F$61,'Summary of Costs by Country'!$C18,'10. Other Direct Costs '!$O$12:$O$61)+SUMIF('11. Indirect Costs'!$E$13:$E$62,'Summary of Costs by Country'!$C18,'11. Indirect Costs'!$U$13:$U$62)</f>
        <v>46980</v>
      </c>
      <c r="G18" s="664">
        <f ca="1">SUMIF('2. Annual Costs of Staff Posts'!$F$12:$F$311,$C18,'2. Annual Costs of Staff Posts'!$AD$12:$AD$311)+SUMIF('3.Travel,Subsistence&amp;Conference'!$G$12:$G$70,'Summary of Costs by Country'!$C18,'3.Travel,Subsistence&amp;Conference'!$R$12:$R$70)+SUMIF('4. Equipment'!$F$12:$F$82,'Summary of Costs by Country'!$C18,'4. Equipment'!$R$12:$R$82)+SUMIF('5. Consumables'!$F$12:$F$61,'Summary of Costs by Country'!$C18,'5. Consumables'!$Q$12:$Q$61)+SUMIF('6. CPI'!$F$12:$F$61,'Summary of Costs by Country'!$C18,'6. CPI'!$Q$12:$Q$61)+SUMIF('7. Dissemination'!$F$12:$F$61,'Summary of Costs by Country'!$C18,'7. Dissemination'!$Q$12:$Q$61)+SUMIF('8. Risk Management &amp; Assurance'!$F$12:$F$61,'Summary of Costs by Country'!$C18,'8. Risk Management &amp; Assurance'!$Q$12:$Q$61)+SUMIF('9. External Intervention Costs'!$F$38:$F$80,'Summary of Costs by Country'!$C18,'9. External Intervention Costs'!$L$38:$L$80)+SUMIF('10. Other Direct Costs '!$F$12:$F$61,'Summary of Costs by Country'!$C18,'10. Other Direct Costs '!$Q$12:$Q$61)+SUMIF('11. Indirect Costs'!$E$13:$E$62,'Summary of Costs by Country'!$C18,'11. Indirect Costs'!$Y$13:$Y$62)</f>
        <v>26840</v>
      </c>
      <c r="H18" s="664">
        <f ca="1">SUMIF('2. Annual Costs of Staff Posts'!$F$12:$F$311,$C18,'2. Annual Costs of Staff Posts'!$AI$12:$AI$311)+SUMIF('3.Travel,Subsistence&amp;Conference'!$G$12:$G$70,'Summary of Costs by Country'!$C18,'3.Travel,Subsistence&amp;Conference'!$T$12:$T$70)+SUMIF('4. Equipment'!$F$12:$F$82,'Summary of Costs by Country'!$C18,'4. Equipment'!$T$12:$T$82)+SUMIF('5. Consumables'!$F$12:$F$61,'Summary of Costs by Country'!$C18,'5. Consumables'!$S$12:$S$61)+SUMIF('6. CPI'!$F$12:$F$61,'Summary of Costs by Country'!$C18,'6. CPI'!$S$12:$S$61)+SUMIF('7. Dissemination'!$F$12:$F$61,'Summary of Costs by Country'!$C18,'7. Dissemination'!$S$12:$S$61)+SUMIF('8. Risk Management &amp; Assurance'!$F$12:$F$61,'Summary of Costs by Country'!$C18,'8. Risk Management &amp; Assurance'!$S$12:$S$61)+SUMIF('9. External Intervention Costs'!$F$38:$F$80,'Summary of Costs by Country'!$C18,'9. External Intervention Costs'!$M$38:$M$80)+SUMIF('10. Other Direct Costs '!$F$12:$F$61,'Summary of Costs by Country'!$C18,'10. Other Direct Costs '!$S$12:$S$61)+SUMIF('11. Indirect Costs'!$E$13:$E$62,'Summary of Costs by Country'!$C18,'11. Indirect Costs'!$AC$13:$AC$62)</f>
        <v>16700</v>
      </c>
      <c r="I18" s="73">
        <f t="shared" ca="1" si="0"/>
        <v>138440</v>
      </c>
      <c r="J18" s="64"/>
      <c r="M18" s="5"/>
      <c r="N18" s="205"/>
      <c r="O18"/>
      <c r="P18"/>
      <c r="Q18"/>
      <c r="R18"/>
      <c r="S18"/>
    </row>
    <row r="19" spans="2:19" s="107" customFormat="1" ht="30" customHeight="1" x14ac:dyDescent="0.25">
      <c r="B19" s="81">
        <f>B18+1</f>
        <v>5</v>
      </c>
      <c r="C19" s="87" t="str">
        <f ca="1">IFERROR(OFFSET('START - AWARD DETAILS'!$E$20,MATCH(B19,'START - AWARD DETAILS'!$P$20:$P$40,0)-1,0),"")</f>
        <v>Sri Lanka</v>
      </c>
      <c r="D19" s="664">
        <f ca="1">SUMIF('2. Annual Costs of Staff Posts'!$F$12:$F$311,$C19,'2. Annual Costs of Staff Posts'!$O$12:$O$311)+SUMIF('3.Travel,Subsistence&amp;Conference'!$G$12:$G$70,'Summary of Costs by Country'!$C19,'3.Travel,Subsistence&amp;Conference'!$L$12:$L$70)+SUMIF('4. Equipment'!$F$12:$F$82,'Summary of Costs by Country'!$C19,'4. Equipment'!$L$12:$L$82)+SUMIF('5. Consumables'!$F$12:$F$61,'Summary of Costs by Country'!$C19,'5. Consumables'!$K$12:$K$61)+SUMIF('6. CPI'!$F$12:$F$61,'Summary of Costs by Country'!$C19,'6. CPI'!$K$12:$K$61)+SUMIF('7. Dissemination'!$F$12:$F$61,'Summary of Costs by Country'!$C19,'7. Dissemination'!$K$12:$K$61)+SUMIF('8. Risk Management &amp; Assurance'!$F$12:$F$61,'Summary of Costs by Country'!$C19,'8. Risk Management &amp; Assurance'!$K$12:$K$61)+SUMIF('9. External Intervention Costs'!$F$38:$F$62,'Summary of Costs by Country'!$C19,'9. External Intervention Costs'!$I$38:$I$62)+SUMIF('10. Other Direct Costs '!$F$12:$F$61,'Summary of Costs by Country'!$C19,'10. Other Direct Costs '!$K$12:$K$61)+SUMIF('11. Indirect Costs'!$E$13:$E$62,'Summary of Costs by Country'!$C19,'11. Indirect Costs'!$M$13:$M$62)</f>
        <v>11640</v>
      </c>
      <c r="E19" s="664">
        <f ca="1">SUMIF('2. Annual Costs of Staff Posts'!$F$12:$F$311,$C19,'2. Annual Costs of Staff Posts'!$T$12:$T$311)+SUMIF('3.Travel,Subsistence&amp;Conference'!$G$12:$G$70,'Summary of Costs by Country'!$C19,'3.Travel,Subsistence&amp;Conference'!$N$12:$N$70)+SUMIF('4. Equipment'!$F$12:$F$82,'Summary of Costs by Country'!$C19,'4. Equipment'!$N$12:$N$82)+SUMIF('5. Consumables'!$F$12:$F$61,'Summary of Costs by Country'!$C19,'5. Consumables'!$M$12:$M$61)+SUMIF('6. CPI'!$F$12:$F$61,'Summary of Costs by Country'!$C19,'6. CPI'!$M$12:$M$61)+SUMIF('7. Dissemination'!$F$12:$F$61,'Summary of Costs by Country'!$C19,'7. Dissemination'!$M$12:$M$61)+SUMIF('8. Risk Management &amp; Assurance'!$F$12:$F$61,'Summary of Costs by Country'!$C19,'8. Risk Management &amp; Assurance'!$M$12:$M$61)+SUMIF('9. External Intervention Costs'!$F$38:$F$80,'Summary of Costs by Country'!$C19,'9. External Intervention Costs'!$J$38:$J$80)+SUMIF('10. Other Direct Costs '!$F$12:$F$61,'Summary of Costs by Country'!$C19,'10. Other Direct Costs '!$M$12:$M$61)+SUMIF('11. Indirect Costs'!$E$13:$E$62,'Summary of Costs by Country'!$C19,'11. Indirect Costs'!$Q$13:$Q$62)</f>
        <v>36280</v>
      </c>
      <c r="F19" s="664">
        <f ca="1">SUMIF('2. Annual Costs of Staff Posts'!$F$12:$F$311,$C19,'2. Annual Costs of Staff Posts'!$Y$12:$Y$311)+SUMIF('3.Travel,Subsistence&amp;Conference'!$G$12:$G$70,'Summary of Costs by Country'!$C19,'3.Travel,Subsistence&amp;Conference'!$P$12:$P$70)+SUMIF('4. Equipment'!$F$12:$F$82,'Summary of Costs by Country'!$C19,'4. Equipment'!$P$12:$P$82)+SUMIF('5. Consumables'!$F$12:$F$61,'Summary of Costs by Country'!$C19,'5. Consumables'!$O$12:$O$61)+SUMIF('6. CPI'!$F$12:$F$61,'Summary of Costs by Country'!$C19,'6. CPI'!$O$12:$O$61)+SUMIF('7. Dissemination'!$F$12:$F$61,'Summary of Costs by Country'!$C19,'7. Dissemination'!$O$12:$O$61)+SUMIF('8. Risk Management &amp; Assurance'!$F$12:$F$61,'Summary of Costs by Country'!$C19,'8. Risk Management &amp; Assurance'!$O$12:$O$61)+SUMIF('9. External Intervention Costs'!$F$38:$F$80,'Summary of Costs by Country'!$C19,'9. External Intervention Costs'!$K$38:$K$80)+SUMIF('10. Other Direct Costs '!$F$12:$F$61,'Summary of Costs by Country'!$C19,'10. Other Direct Costs '!$O$12:$O$61)+SUMIF('11. Indirect Costs'!$E$13:$E$62,'Summary of Costs by Country'!$C19,'11. Indirect Costs'!$U$13:$U$62)</f>
        <v>46980</v>
      </c>
      <c r="G19" s="664">
        <f ca="1">SUMIF('2. Annual Costs of Staff Posts'!$F$12:$F$311,$C19,'2. Annual Costs of Staff Posts'!$AD$12:$AD$311)+SUMIF('3.Travel,Subsistence&amp;Conference'!$G$12:$G$70,'Summary of Costs by Country'!$C19,'3.Travel,Subsistence&amp;Conference'!$R$12:$R$70)+SUMIF('4. Equipment'!$F$12:$F$82,'Summary of Costs by Country'!$C19,'4. Equipment'!$R$12:$R$82)+SUMIF('5. Consumables'!$F$12:$F$61,'Summary of Costs by Country'!$C19,'5. Consumables'!$Q$12:$Q$61)+SUMIF('6. CPI'!$F$12:$F$61,'Summary of Costs by Country'!$C19,'6. CPI'!$Q$12:$Q$61)+SUMIF('7. Dissemination'!$F$12:$F$61,'Summary of Costs by Country'!$C19,'7. Dissemination'!$Q$12:$Q$61)+SUMIF('8. Risk Management &amp; Assurance'!$F$12:$F$61,'Summary of Costs by Country'!$C19,'8. Risk Management &amp; Assurance'!$Q$12:$Q$61)+SUMIF('9. External Intervention Costs'!$F$38:$F$80,'Summary of Costs by Country'!$C19,'9. External Intervention Costs'!$L$38:$L$80)+SUMIF('10. Other Direct Costs '!$F$12:$F$61,'Summary of Costs by Country'!$C19,'10. Other Direct Costs '!$Q$12:$Q$61)+SUMIF('11. Indirect Costs'!$E$13:$E$62,'Summary of Costs by Country'!$C19,'11. Indirect Costs'!$Y$13:$Y$62)</f>
        <v>26840</v>
      </c>
      <c r="H19" s="664">
        <f ca="1">SUMIF('2. Annual Costs of Staff Posts'!$F$12:$F$311,$C19,'2. Annual Costs of Staff Posts'!$AI$12:$AI$311)+SUMIF('3.Travel,Subsistence&amp;Conference'!$G$12:$G$70,'Summary of Costs by Country'!$C19,'3.Travel,Subsistence&amp;Conference'!$T$12:$T$70)+SUMIF('4. Equipment'!$F$12:$F$82,'Summary of Costs by Country'!$C19,'4. Equipment'!$T$12:$T$82)+SUMIF('5. Consumables'!$F$12:$F$61,'Summary of Costs by Country'!$C19,'5. Consumables'!$S$12:$S$61)+SUMIF('6. CPI'!$F$12:$F$61,'Summary of Costs by Country'!$C19,'6. CPI'!$S$12:$S$61)+SUMIF('7. Dissemination'!$F$12:$F$61,'Summary of Costs by Country'!$C19,'7. Dissemination'!$S$12:$S$61)+SUMIF('8. Risk Management &amp; Assurance'!$F$12:$F$61,'Summary of Costs by Country'!$C19,'8. Risk Management &amp; Assurance'!$S$12:$S$61)+SUMIF('9. External Intervention Costs'!$F$38:$F$80,'Summary of Costs by Country'!$C19,'9. External Intervention Costs'!$M$38:$M$80)+SUMIF('10. Other Direct Costs '!$F$12:$F$61,'Summary of Costs by Country'!$C19,'10. Other Direct Costs '!$S$12:$S$61)+SUMIF('11. Indirect Costs'!$E$13:$E$62,'Summary of Costs by Country'!$C19,'11. Indirect Costs'!$AC$13:$AC$62)</f>
        <v>16700</v>
      </c>
      <c r="I19" s="73">
        <f t="shared" ca="1" si="0"/>
        <v>138440</v>
      </c>
      <c r="J19" s="64"/>
      <c r="M19" s="5"/>
      <c r="N19" s="205"/>
      <c r="O19"/>
      <c r="P19"/>
      <c r="Q19"/>
      <c r="R19"/>
      <c r="S19"/>
    </row>
    <row r="20" spans="2:19" s="107" customFormat="1" ht="30" customHeight="1" x14ac:dyDescent="0.25">
      <c r="B20" s="81">
        <f t="shared" si="1"/>
        <v>6</v>
      </c>
      <c r="C20" s="87" t="str">
        <f ca="1">IFERROR(OFFSET('START - AWARD DETAILS'!$E$20,MATCH(B20,'START - AWARD DETAILS'!$P$20:$P$40,0)-1,0),"")</f>
        <v/>
      </c>
      <c r="D20" s="664">
        <f ca="1">SUMIF('2. Annual Costs of Staff Posts'!$F$12:$F$311,$C20,'2. Annual Costs of Staff Posts'!$O$12:$O$311)+SUMIF('3.Travel,Subsistence&amp;Conference'!$G$12:$G$70,'Summary of Costs by Country'!$C20,'3.Travel,Subsistence&amp;Conference'!$L$12:$L$70)+SUMIF('4. Equipment'!$F$12:$F$82,'Summary of Costs by Country'!$C20,'4. Equipment'!$L$12:$L$82)+SUMIF('5. Consumables'!$F$12:$F$61,'Summary of Costs by Country'!$C20,'5. Consumables'!$K$12:$K$61)+SUMIF('6. CPI'!$F$12:$F$61,'Summary of Costs by Country'!$C20,'6. CPI'!$K$12:$K$61)+SUMIF('7. Dissemination'!$F$12:$F$61,'Summary of Costs by Country'!$C20,'7. Dissemination'!$K$12:$K$61)+SUMIF('8. Risk Management &amp; Assurance'!$F$12:$F$61,'Summary of Costs by Country'!$C20,'8. Risk Management &amp; Assurance'!$K$12:$K$61)+SUMIF('9. External Intervention Costs'!$F$38:$F$62,'Summary of Costs by Country'!$C20,'9. External Intervention Costs'!$I$38:$I$62)+SUMIF('10. Other Direct Costs '!$F$12:$F$61,'Summary of Costs by Country'!$C20,'10. Other Direct Costs '!$K$12:$K$61)+SUMIF('11. Indirect Costs'!$E$13:$E$62,'Summary of Costs by Country'!$C20,'11. Indirect Costs'!$M$13:$M$62)</f>
        <v>0</v>
      </c>
      <c r="E20" s="664">
        <f ca="1">SUMIF('2. Annual Costs of Staff Posts'!$F$12:$F$311,$C20,'2. Annual Costs of Staff Posts'!$T$12:$T$311)+SUMIF('3.Travel,Subsistence&amp;Conference'!$G$12:$G$70,'Summary of Costs by Country'!$C20,'3.Travel,Subsistence&amp;Conference'!$N$12:$N$70)+SUMIF('4. Equipment'!$F$12:$F$82,'Summary of Costs by Country'!$C20,'4. Equipment'!$N$12:$N$82)+SUMIF('5. Consumables'!$F$12:$F$61,'Summary of Costs by Country'!$C20,'5. Consumables'!$M$12:$M$61)+SUMIF('6. CPI'!$F$12:$F$61,'Summary of Costs by Country'!$C20,'6. CPI'!$M$12:$M$61)+SUMIF('7. Dissemination'!$F$12:$F$61,'Summary of Costs by Country'!$C20,'7. Dissemination'!$M$12:$M$61)+SUMIF('8. Risk Management &amp; Assurance'!$F$12:$F$61,'Summary of Costs by Country'!$C20,'8. Risk Management &amp; Assurance'!$M$12:$M$61)+SUMIF('9. External Intervention Costs'!$F$38:$F$80,'Summary of Costs by Country'!$C20,'9. External Intervention Costs'!$J$38:$J$80)+SUMIF('10. Other Direct Costs '!$F$12:$F$61,'Summary of Costs by Country'!$C20,'10. Other Direct Costs '!$M$12:$M$61)+SUMIF('11. Indirect Costs'!$E$13:$E$62,'Summary of Costs by Country'!$C20,'11. Indirect Costs'!$Q$13:$Q$62)</f>
        <v>0</v>
      </c>
      <c r="F20" s="664">
        <f ca="1">SUMIF('2. Annual Costs of Staff Posts'!$F$12:$F$311,$C20,'2. Annual Costs of Staff Posts'!$Y$12:$Y$311)+SUMIF('3.Travel,Subsistence&amp;Conference'!$G$12:$G$70,'Summary of Costs by Country'!$C20,'3.Travel,Subsistence&amp;Conference'!$P$12:$P$70)+SUMIF('4. Equipment'!$F$12:$F$82,'Summary of Costs by Country'!$C20,'4. Equipment'!$P$12:$P$82)+SUMIF('5. Consumables'!$F$12:$F$61,'Summary of Costs by Country'!$C20,'5. Consumables'!$O$12:$O$61)+SUMIF('6. CPI'!$F$12:$F$61,'Summary of Costs by Country'!$C20,'6. CPI'!$O$12:$O$61)+SUMIF('7. Dissemination'!$F$12:$F$61,'Summary of Costs by Country'!$C20,'7. Dissemination'!$O$12:$O$61)+SUMIF('8. Risk Management &amp; Assurance'!$F$12:$F$61,'Summary of Costs by Country'!$C20,'8. Risk Management &amp; Assurance'!$O$12:$O$61)+SUMIF('9. External Intervention Costs'!$F$38:$F$80,'Summary of Costs by Country'!$C20,'9. External Intervention Costs'!$K$38:$K$80)+SUMIF('10. Other Direct Costs '!$F$12:$F$61,'Summary of Costs by Country'!$C20,'10. Other Direct Costs '!$O$12:$O$61)+SUMIF('11. Indirect Costs'!$E$13:$E$62,'Summary of Costs by Country'!$C20,'11. Indirect Costs'!$U$13:$U$62)</f>
        <v>0</v>
      </c>
      <c r="G20" s="664">
        <f ca="1">SUMIF('2. Annual Costs of Staff Posts'!$F$12:$F$311,$C20,'2. Annual Costs of Staff Posts'!$AD$12:$AD$311)+SUMIF('3.Travel,Subsistence&amp;Conference'!$G$12:$G$70,'Summary of Costs by Country'!$C20,'3.Travel,Subsistence&amp;Conference'!$R$12:$R$70)+SUMIF('4. Equipment'!$F$12:$F$82,'Summary of Costs by Country'!$C20,'4. Equipment'!$R$12:$R$82)+SUMIF('5. Consumables'!$F$12:$F$61,'Summary of Costs by Country'!$C20,'5. Consumables'!$Q$12:$Q$61)+SUMIF('6. CPI'!$F$12:$F$61,'Summary of Costs by Country'!$C20,'6. CPI'!$Q$12:$Q$61)+SUMIF('7. Dissemination'!$F$12:$F$61,'Summary of Costs by Country'!$C20,'7. Dissemination'!$Q$12:$Q$61)+SUMIF('8. Risk Management &amp; Assurance'!$F$12:$F$61,'Summary of Costs by Country'!$C20,'8. Risk Management &amp; Assurance'!$Q$12:$Q$61)+SUMIF('9. External Intervention Costs'!$F$38:$F$80,'Summary of Costs by Country'!$C20,'9. External Intervention Costs'!$L$38:$L$80)+SUMIF('10. Other Direct Costs '!$F$12:$F$61,'Summary of Costs by Country'!$C20,'10. Other Direct Costs '!$Q$12:$Q$61)+SUMIF('11. Indirect Costs'!$E$13:$E$62,'Summary of Costs by Country'!$C20,'11. Indirect Costs'!$Y$13:$Y$62)</f>
        <v>0</v>
      </c>
      <c r="H20" s="664">
        <f ca="1">SUMIF('2. Annual Costs of Staff Posts'!$F$12:$F$311,$C20,'2. Annual Costs of Staff Posts'!$AI$12:$AI$311)+SUMIF('3.Travel,Subsistence&amp;Conference'!$G$12:$G$70,'Summary of Costs by Country'!$C20,'3.Travel,Subsistence&amp;Conference'!$T$12:$T$70)+SUMIF('4. Equipment'!$F$12:$F$82,'Summary of Costs by Country'!$C20,'4. Equipment'!$T$12:$T$82)+SUMIF('5. Consumables'!$F$12:$F$61,'Summary of Costs by Country'!$C20,'5. Consumables'!$S$12:$S$61)+SUMIF('6. CPI'!$F$12:$F$61,'Summary of Costs by Country'!$C20,'6. CPI'!$S$12:$S$61)+SUMIF('7. Dissemination'!$F$12:$F$61,'Summary of Costs by Country'!$C20,'7. Dissemination'!$S$12:$S$61)+SUMIF('8. Risk Management &amp; Assurance'!$F$12:$F$61,'Summary of Costs by Country'!$C20,'8. Risk Management &amp; Assurance'!$S$12:$S$61)+SUMIF('9. External Intervention Costs'!$F$38:$F$80,'Summary of Costs by Country'!$C20,'9. External Intervention Costs'!$M$38:$M$80)+SUMIF('10. Other Direct Costs '!$F$12:$F$61,'Summary of Costs by Country'!$C20,'10. Other Direct Costs '!$S$12:$S$61)+SUMIF('11. Indirect Costs'!$E$13:$E$62,'Summary of Costs by Country'!$C20,'11. Indirect Costs'!$AC$13:$AC$62)</f>
        <v>0</v>
      </c>
      <c r="I20" s="73">
        <f t="shared" ca="1" si="0"/>
        <v>0</v>
      </c>
      <c r="J20" s="64"/>
      <c r="M20" s="5"/>
      <c r="N20" s="205"/>
      <c r="O20"/>
      <c r="P20"/>
      <c r="Q20"/>
      <c r="R20"/>
      <c r="S20"/>
    </row>
    <row r="21" spans="2:19" s="107" customFormat="1" ht="30" customHeight="1" x14ac:dyDescent="0.25">
      <c r="B21" s="81">
        <f t="shared" si="1"/>
        <v>7</v>
      </c>
      <c r="C21" s="87" t="str">
        <f ca="1">IFERROR(OFFSET('START - AWARD DETAILS'!$E$20,MATCH(B21,'START - AWARD DETAILS'!$P$20:$P$40,0)-1,0),"")</f>
        <v/>
      </c>
      <c r="D21" s="664">
        <f ca="1">SUMIF('2. Annual Costs of Staff Posts'!$F$12:$F$311,$C21,'2. Annual Costs of Staff Posts'!$O$12:$O$311)+SUMIF('3.Travel,Subsistence&amp;Conference'!$G$12:$G$70,'Summary of Costs by Country'!$C21,'3.Travel,Subsistence&amp;Conference'!$L$12:$L$70)+SUMIF('4. Equipment'!$F$12:$F$82,'Summary of Costs by Country'!$C21,'4. Equipment'!$L$12:$L$82)+SUMIF('5. Consumables'!$F$12:$F$61,'Summary of Costs by Country'!$C21,'5. Consumables'!$K$12:$K$61)+SUMIF('6. CPI'!$F$12:$F$61,'Summary of Costs by Country'!$C21,'6. CPI'!$K$12:$K$61)+SUMIF('7. Dissemination'!$F$12:$F$61,'Summary of Costs by Country'!$C21,'7. Dissemination'!$K$12:$K$61)+SUMIF('8. Risk Management &amp; Assurance'!$F$12:$F$61,'Summary of Costs by Country'!$C21,'8. Risk Management &amp; Assurance'!$K$12:$K$61)+SUMIF('9. External Intervention Costs'!$F$38:$F$62,'Summary of Costs by Country'!$C21,'9. External Intervention Costs'!$I$38:$I$62)+SUMIF('10. Other Direct Costs '!$F$12:$F$61,'Summary of Costs by Country'!$C21,'10. Other Direct Costs '!$K$12:$K$61)+SUMIF('11. Indirect Costs'!$E$13:$E$62,'Summary of Costs by Country'!$C21,'11. Indirect Costs'!$M$13:$M$62)</f>
        <v>0</v>
      </c>
      <c r="E21" s="664">
        <f ca="1">SUMIF('2. Annual Costs of Staff Posts'!$F$12:$F$311,$C21,'2. Annual Costs of Staff Posts'!$T$12:$T$311)+SUMIF('3.Travel,Subsistence&amp;Conference'!$G$12:$G$70,'Summary of Costs by Country'!$C21,'3.Travel,Subsistence&amp;Conference'!$N$12:$N$70)+SUMIF('4. Equipment'!$F$12:$F$82,'Summary of Costs by Country'!$C21,'4. Equipment'!$N$12:$N$82)+SUMIF('5. Consumables'!$F$12:$F$61,'Summary of Costs by Country'!$C21,'5. Consumables'!$M$12:$M$61)+SUMIF('6. CPI'!$F$12:$F$61,'Summary of Costs by Country'!$C21,'6. CPI'!$M$12:$M$61)+SUMIF('7. Dissemination'!$F$12:$F$61,'Summary of Costs by Country'!$C21,'7. Dissemination'!$M$12:$M$61)+SUMIF('8. Risk Management &amp; Assurance'!$F$12:$F$61,'Summary of Costs by Country'!$C21,'8. Risk Management &amp; Assurance'!$M$12:$M$61)+SUMIF('9. External Intervention Costs'!$F$38:$F$80,'Summary of Costs by Country'!$C21,'9. External Intervention Costs'!$J$38:$J$80)+SUMIF('10. Other Direct Costs '!$F$12:$F$61,'Summary of Costs by Country'!$C21,'10. Other Direct Costs '!$M$12:$M$61)+SUMIF('11. Indirect Costs'!$E$13:$E$62,'Summary of Costs by Country'!$C21,'11. Indirect Costs'!$Q$13:$Q$62)</f>
        <v>0</v>
      </c>
      <c r="F21" s="664">
        <f ca="1">SUMIF('2. Annual Costs of Staff Posts'!$F$12:$F$311,$C21,'2. Annual Costs of Staff Posts'!$Y$12:$Y$311)+SUMIF('3.Travel,Subsistence&amp;Conference'!$G$12:$G$70,'Summary of Costs by Country'!$C21,'3.Travel,Subsistence&amp;Conference'!$P$12:$P$70)+SUMIF('4. Equipment'!$F$12:$F$82,'Summary of Costs by Country'!$C21,'4. Equipment'!$P$12:$P$82)+SUMIF('5. Consumables'!$F$12:$F$61,'Summary of Costs by Country'!$C21,'5. Consumables'!$O$12:$O$61)+SUMIF('6. CPI'!$F$12:$F$61,'Summary of Costs by Country'!$C21,'6. CPI'!$O$12:$O$61)+SUMIF('7. Dissemination'!$F$12:$F$61,'Summary of Costs by Country'!$C21,'7. Dissemination'!$O$12:$O$61)+SUMIF('8. Risk Management &amp; Assurance'!$F$12:$F$61,'Summary of Costs by Country'!$C21,'8. Risk Management &amp; Assurance'!$O$12:$O$61)+SUMIF('9. External Intervention Costs'!$F$38:$F$80,'Summary of Costs by Country'!$C21,'9. External Intervention Costs'!$K$38:$K$80)+SUMIF('10. Other Direct Costs '!$F$12:$F$61,'Summary of Costs by Country'!$C21,'10. Other Direct Costs '!$O$12:$O$61)+SUMIF('11. Indirect Costs'!$E$13:$E$62,'Summary of Costs by Country'!$C21,'11. Indirect Costs'!$U$13:$U$62)</f>
        <v>0</v>
      </c>
      <c r="G21" s="664">
        <f ca="1">SUMIF('2. Annual Costs of Staff Posts'!$F$12:$F$311,$C21,'2. Annual Costs of Staff Posts'!$AD$12:$AD$311)+SUMIF('3.Travel,Subsistence&amp;Conference'!$G$12:$G$70,'Summary of Costs by Country'!$C21,'3.Travel,Subsistence&amp;Conference'!$R$12:$R$70)+SUMIF('4. Equipment'!$F$12:$F$82,'Summary of Costs by Country'!$C21,'4. Equipment'!$R$12:$R$82)+SUMIF('5. Consumables'!$F$12:$F$61,'Summary of Costs by Country'!$C21,'5. Consumables'!$Q$12:$Q$61)+SUMIF('6. CPI'!$F$12:$F$61,'Summary of Costs by Country'!$C21,'6. CPI'!$Q$12:$Q$61)+SUMIF('7. Dissemination'!$F$12:$F$61,'Summary of Costs by Country'!$C21,'7. Dissemination'!$Q$12:$Q$61)+SUMIF('8. Risk Management &amp; Assurance'!$F$12:$F$61,'Summary of Costs by Country'!$C21,'8. Risk Management &amp; Assurance'!$Q$12:$Q$61)+SUMIF('9. External Intervention Costs'!$F$38:$F$80,'Summary of Costs by Country'!$C21,'9. External Intervention Costs'!$L$38:$L$80)+SUMIF('10. Other Direct Costs '!$F$12:$F$61,'Summary of Costs by Country'!$C21,'10. Other Direct Costs '!$Q$12:$Q$61)+SUMIF('11. Indirect Costs'!$E$13:$E$62,'Summary of Costs by Country'!$C21,'11. Indirect Costs'!$Y$13:$Y$62)</f>
        <v>0</v>
      </c>
      <c r="H21" s="664">
        <f ca="1">SUMIF('2. Annual Costs of Staff Posts'!$F$12:$F$311,$C21,'2. Annual Costs of Staff Posts'!$AI$12:$AI$311)+SUMIF('3.Travel,Subsistence&amp;Conference'!$G$12:$G$70,'Summary of Costs by Country'!$C21,'3.Travel,Subsistence&amp;Conference'!$T$12:$T$70)+SUMIF('4. Equipment'!$F$12:$F$82,'Summary of Costs by Country'!$C21,'4. Equipment'!$T$12:$T$82)+SUMIF('5. Consumables'!$F$12:$F$61,'Summary of Costs by Country'!$C21,'5. Consumables'!$S$12:$S$61)+SUMIF('6. CPI'!$F$12:$F$61,'Summary of Costs by Country'!$C21,'6. CPI'!$S$12:$S$61)+SUMIF('7. Dissemination'!$F$12:$F$61,'Summary of Costs by Country'!$C21,'7. Dissemination'!$S$12:$S$61)+SUMIF('8. Risk Management &amp; Assurance'!$F$12:$F$61,'Summary of Costs by Country'!$C21,'8. Risk Management &amp; Assurance'!$S$12:$S$61)+SUMIF('9. External Intervention Costs'!$F$38:$F$80,'Summary of Costs by Country'!$C21,'9. External Intervention Costs'!$M$38:$M$80)+SUMIF('10. Other Direct Costs '!$F$12:$F$61,'Summary of Costs by Country'!$C21,'10. Other Direct Costs '!$S$12:$S$61)+SUMIF('11. Indirect Costs'!$E$13:$E$62,'Summary of Costs by Country'!$C21,'11. Indirect Costs'!$AC$13:$AC$62)</f>
        <v>0</v>
      </c>
      <c r="I21" s="73">
        <f t="shared" ca="1" si="0"/>
        <v>0</v>
      </c>
      <c r="J21" s="64"/>
      <c r="M21" s="5"/>
      <c r="N21" s="205"/>
      <c r="O21"/>
      <c r="P21"/>
      <c r="Q21"/>
      <c r="R21"/>
      <c r="S21"/>
    </row>
    <row r="22" spans="2:19" s="107" customFormat="1" ht="30" customHeight="1" x14ac:dyDescent="0.25">
      <c r="B22" s="81">
        <f t="shared" si="1"/>
        <v>8</v>
      </c>
      <c r="C22" s="87" t="str">
        <f ca="1">IFERROR(OFFSET('START - AWARD DETAILS'!$E$20,MATCH(B22,'START - AWARD DETAILS'!$P$20:$P$40,0)-1,0),"")</f>
        <v/>
      </c>
      <c r="D22" s="664">
        <f ca="1">SUMIF('2. Annual Costs of Staff Posts'!$F$12:$F$311,$C22,'2. Annual Costs of Staff Posts'!$O$12:$O$311)+SUMIF('3.Travel,Subsistence&amp;Conference'!$G$12:$G$70,'Summary of Costs by Country'!$C22,'3.Travel,Subsistence&amp;Conference'!$L$12:$L$70)+SUMIF('4. Equipment'!$F$12:$F$82,'Summary of Costs by Country'!$C22,'4. Equipment'!$L$12:$L$82)+SUMIF('5. Consumables'!$F$12:$F$61,'Summary of Costs by Country'!$C22,'5. Consumables'!$K$12:$K$61)+SUMIF('6. CPI'!$F$12:$F$61,'Summary of Costs by Country'!$C22,'6. CPI'!$K$12:$K$61)+SUMIF('7. Dissemination'!$F$12:$F$61,'Summary of Costs by Country'!$C22,'7. Dissemination'!$K$12:$K$61)+SUMIF('8. Risk Management &amp; Assurance'!$F$12:$F$61,'Summary of Costs by Country'!$C22,'8. Risk Management &amp; Assurance'!$K$12:$K$61)+SUMIF('9. External Intervention Costs'!$F$38:$F$62,'Summary of Costs by Country'!$C22,'9. External Intervention Costs'!$I$38:$I$62)+SUMIF('10. Other Direct Costs '!$F$12:$F$61,'Summary of Costs by Country'!$C22,'10. Other Direct Costs '!$K$12:$K$61)+SUMIF('11. Indirect Costs'!$E$13:$E$62,'Summary of Costs by Country'!$C22,'11. Indirect Costs'!$M$13:$M$62)</f>
        <v>0</v>
      </c>
      <c r="E22" s="664">
        <f ca="1">SUMIF('2. Annual Costs of Staff Posts'!$F$12:$F$311,$C22,'2. Annual Costs of Staff Posts'!$T$12:$T$311)+SUMIF('3.Travel,Subsistence&amp;Conference'!$G$12:$G$70,'Summary of Costs by Country'!$C22,'3.Travel,Subsistence&amp;Conference'!$N$12:$N$70)+SUMIF('4. Equipment'!$F$12:$F$82,'Summary of Costs by Country'!$C22,'4. Equipment'!$N$12:$N$82)+SUMIF('5. Consumables'!$F$12:$F$61,'Summary of Costs by Country'!$C22,'5. Consumables'!$M$12:$M$61)+SUMIF('6. CPI'!$F$12:$F$61,'Summary of Costs by Country'!$C22,'6. CPI'!$M$12:$M$61)+SUMIF('7. Dissemination'!$F$12:$F$61,'Summary of Costs by Country'!$C22,'7. Dissemination'!$M$12:$M$61)+SUMIF('8. Risk Management &amp; Assurance'!$F$12:$F$61,'Summary of Costs by Country'!$C22,'8. Risk Management &amp; Assurance'!$M$12:$M$61)+SUMIF('9. External Intervention Costs'!$F$38:$F$80,'Summary of Costs by Country'!$C22,'9. External Intervention Costs'!$J$38:$J$80)+SUMIF('10. Other Direct Costs '!$F$12:$F$61,'Summary of Costs by Country'!$C22,'10. Other Direct Costs '!$M$12:$M$61)+SUMIF('11. Indirect Costs'!$E$13:$E$62,'Summary of Costs by Country'!$C22,'11. Indirect Costs'!$Q$13:$Q$62)</f>
        <v>0</v>
      </c>
      <c r="F22" s="664">
        <f ca="1">SUMIF('2. Annual Costs of Staff Posts'!$F$12:$F$311,$C22,'2. Annual Costs of Staff Posts'!$Y$12:$Y$311)+SUMIF('3.Travel,Subsistence&amp;Conference'!$G$12:$G$70,'Summary of Costs by Country'!$C22,'3.Travel,Subsistence&amp;Conference'!$P$12:$P$70)+SUMIF('4. Equipment'!$F$12:$F$82,'Summary of Costs by Country'!$C22,'4. Equipment'!$P$12:$P$82)+SUMIF('5. Consumables'!$F$12:$F$61,'Summary of Costs by Country'!$C22,'5. Consumables'!$O$12:$O$61)+SUMIF('6. CPI'!$F$12:$F$61,'Summary of Costs by Country'!$C22,'6. CPI'!$O$12:$O$61)+SUMIF('7. Dissemination'!$F$12:$F$61,'Summary of Costs by Country'!$C22,'7. Dissemination'!$O$12:$O$61)+SUMIF('8. Risk Management &amp; Assurance'!$F$12:$F$61,'Summary of Costs by Country'!$C22,'8. Risk Management &amp; Assurance'!$O$12:$O$61)+SUMIF('9. External Intervention Costs'!$F$38:$F$80,'Summary of Costs by Country'!$C22,'9. External Intervention Costs'!$K$38:$K$80)+SUMIF('10. Other Direct Costs '!$F$12:$F$61,'Summary of Costs by Country'!$C22,'10. Other Direct Costs '!$O$12:$O$61)+SUMIF('11. Indirect Costs'!$E$13:$E$62,'Summary of Costs by Country'!$C22,'11. Indirect Costs'!$U$13:$U$62)</f>
        <v>0</v>
      </c>
      <c r="G22" s="664">
        <f ca="1">SUMIF('2. Annual Costs of Staff Posts'!$F$12:$F$311,$C22,'2. Annual Costs of Staff Posts'!$AD$12:$AD$311)+SUMIF('3.Travel,Subsistence&amp;Conference'!$G$12:$G$70,'Summary of Costs by Country'!$C22,'3.Travel,Subsistence&amp;Conference'!$R$12:$R$70)+SUMIF('4. Equipment'!$F$12:$F$82,'Summary of Costs by Country'!$C22,'4. Equipment'!$R$12:$R$82)+SUMIF('5. Consumables'!$F$12:$F$61,'Summary of Costs by Country'!$C22,'5. Consumables'!$Q$12:$Q$61)+SUMIF('6. CPI'!$F$12:$F$61,'Summary of Costs by Country'!$C22,'6. CPI'!$Q$12:$Q$61)+SUMIF('7. Dissemination'!$F$12:$F$61,'Summary of Costs by Country'!$C22,'7. Dissemination'!$Q$12:$Q$61)+SUMIF('8. Risk Management &amp; Assurance'!$F$12:$F$61,'Summary of Costs by Country'!$C22,'8. Risk Management &amp; Assurance'!$Q$12:$Q$61)+SUMIF('9. External Intervention Costs'!$F$38:$F$80,'Summary of Costs by Country'!$C22,'9. External Intervention Costs'!$L$38:$L$80)+SUMIF('10. Other Direct Costs '!$F$12:$F$61,'Summary of Costs by Country'!$C22,'10. Other Direct Costs '!$Q$12:$Q$61)+SUMIF('11. Indirect Costs'!$E$13:$E$62,'Summary of Costs by Country'!$C22,'11. Indirect Costs'!$Y$13:$Y$62)</f>
        <v>0</v>
      </c>
      <c r="H22" s="664">
        <f ca="1">SUMIF('2. Annual Costs of Staff Posts'!$F$12:$F$311,$C22,'2. Annual Costs of Staff Posts'!$AI$12:$AI$311)+SUMIF('3.Travel,Subsistence&amp;Conference'!$G$12:$G$70,'Summary of Costs by Country'!$C22,'3.Travel,Subsistence&amp;Conference'!$T$12:$T$70)+SUMIF('4. Equipment'!$F$12:$F$82,'Summary of Costs by Country'!$C22,'4. Equipment'!$T$12:$T$82)+SUMIF('5. Consumables'!$F$12:$F$61,'Summary of Costs by Country'!$C22,'5. Consumables'!$S$12:$S$61)+SUMIF('6. CPI'!$F$12:$F$61,'Summary of Costs by Country'!$C22,'6. CPI'!$S$12:$S$61)+SUMIF('7. Dissemination'!$F$12:$F$61,'Summary of Costs by Country'!$C22,'7. Dissemination'!$S$12:$S$61)+SUMIF('8. Risk Management &amp; Assurance'!$F$12:$F$61,'Summary of Costs by Country'!$C22,'8. Risk Management &amp; Assurance'!$S$12:$S$61)+SUMIF('9. External Intervention Costs'!$F$38:$F$80,'Summary of Costs by Country'!$C22,'9. External Intervention Costs'!$M$38:$M$80)+SUMIF('10. Other Direct Costs '!$F$12:$F$61,'Summary of Costs by Country'!$C22,'10. Other Direct Costs '!$S$12:$S$61)+SUMIF('11. Indirect Costs'!$E$13:$E$62,'Summary of Costs by Country'!$C22,'11. Indirect Costs'!$AC$13:$AC$62)</f>
        <v>0</v>
      </c>
      <c r="I22" s="73">
        <f t="shared" ca="1" si="0"/>
        <v>0</v>
      </c>
      <c r="J22" s="64"/>
      <c r="M22" s="5"/>
      <c r="N22" s="205"/>
      <c r="O22"/>
      <c r="P22"/>
      <c r="Q22"/>
      <c r="R22"/>
      <c r="S22"/>
    </row>
    <row r="23" spans="2:19" s="107" customFormat="1" ht="30" customHeight="1" x14ac:dyDescent="0.25">
      <c r="B23" s="81">
        <f t="shared" si="1"/>
        <v>9</v>
      </c>
      <c r="C23" s="87" t="str">
        <f ca="1">IFERROR(OFFSET('START - AWARD DETAILS'!$E$20,MATCH(B23,'START - AWARD DETAILS'!$P$20:$P$40,0)-1,0),"")</f>
        <v/>
      </c>
      <c r="D23" s="664">
        <f ca="1">SUMIF('2. Annual Costs of Staff Posts'!$F$12:$F$311,$C23,'2. Annual Costs of Staff Posts'!$O$12:$O$311)+SUMIF('3.Travel,Subsistence&amp;Conference'!$G$12:$G$70,'Summary of Costs by Country'!$C23,'3.Travel,Subsistence&amp;Conference'!$L$12:$L$70)+SUMIF('4. Equipment'!$F$12:$F$82,'Summary of Costs by Country'!$C23,'4. Equipment'!$L$12:$L$82)+SUMIF('5. Consumables'!$F$12:$F$61,'Summary of Costs by Country'!$C23,'5. Consumables'!$K$12:$K$61)+SUMIF('6. CPI'!$F$12:$F$61,'Summary of Costs by Country'!$C23,'6. CPI'!$K$12:$K$61)+SUMIF('7. Dissemination'!$F$12:$F$61,'Summary of Costs by Country'!$C23,'7. Dissemination'!$K$12:$K$61)+SUMIF('8. Risk Management &amp; Assurance'!$F$12:$F$61,'Summary of Costs by Country'!$C23,'8. Risk Management &amp; Assurance'!$K$12:$K$61)+SUMIF('9. External Intervention Costs'!$F$38:$F$62,'Summary of Costs by Country'!$C23,'9. External Intervention Costs'!$I$38:$I$62)+SUMIF('10. Other Direct Costs '!$F$12:$F$61,'Summary of Costs by Country'!$C23,'10. Other Direct Costs '!$K$12:$K$61)+SUMIF('11. Indirect Costs'!$E$13:$E$62,'Summary of Costs by Country'!$C23,'11. Indirect Costs'!$M$13:$M$62)</f>
        <v>0</v>
      </c>
      <c r="E23" s="664">
        <f ca="1">SUMIF('2. Annual Costs of Staff Posts'!$F$12:$F$311,$C23,'2. Annual Costs of Staff Posts'!$T$12:$T$311)+SUMIF('3.Travel,Subsistence&amp;Conference'!$G$12:$G$70,'Summary of Costs by Country'!$C23,'3.Travel,Subsistence&amp;Conference'!$N$12:$N$70)+SUMIF('4. Equipment'!$F$12:$F$82,'Summary of Costs by Country'!$C23,'4. Equipment'!$N$12:$N$82)+SUMIF('5. Consumables'!$F$12:$F$61,'Summary of Costs by Country'!$C23,'5. Consumables'!$M$12:$M$61)+SUMIF('6. CPI'!$F$12:$F$61,'Summary of Costs by Country'!$C23,'6. CPI'!$M$12:$M$61)+SUMIF('7. Dissemination'!$F$12:$F$61,'Summary of Costs by Country'!$C23,'7. Dissemination'!$M$12:$M$61)+SUMIF('8. Risk Management &amp; Assurance'!$F$12:$F$61,'Summary of Costs by Country'!$C23,'8. Risk Management &amp; Assurance'!$M$12:$M$61)+SUMIF('9. External Intervention Costs'!$F$38:$F$80,'Summary of Costs by Country'!$C23,'9. External Intervention Costs'!$J$38:$J$80)+SUMIF('10. Other Direct Costs '!$F$12:$F$61,'Summary of Costs by Country'!$C23,'10. Other Direct Costs '!$M$12:$M$61)+SUMIF('11. Indirect Costs'!$E$13:$E$62,'Summary of Costs by Country'!$C23,'11. Indirect Costs'!$Q$13:$Q$62)</f>
        <v>0</v>
      </c>
      <c r="F23" s="664">
        <f ca="1">SUMIF('2. Annual Costs of Staff Posts'!$F$12:$F$311,$C23,'2. Annual Costs of Staff Posts'!$Y$12:$Y$311)+SUMIF('3.Travel,Subsistence&amp;Conference'!$G$12:$G$70,'Summary of Costs by Country'!$C23,'3.Travel,Subsistence&amp;Conference'!$P$12:$P$70)+SUMIF('4. Equipment'!$F$12:$F$82,'Summary of Costs by Country'!$C23,'4. Equipment'!$P$12:$P$82)+SUMIF('5. Consumables'!$F$12:$F$61,'Summary of Costs by Country'!$C23,'5. Consumables'!$O$12:$O$61)+SUMIF('6. CPI'!$F$12:$F$61,'Summary of Costs by Country'!$C23,'6. CPI'!$O$12:$O$61)+SUMIF('7. Dissemination'!$F$12:$F$61,'Summary of Costs by Country'!$C23,'7. Dissemination'!$O$12:$O$61)+SUMIF('8. Risk Management &amp; Assurance'!$F$12:$F$61,'Summary of Costs by Country'!$C23,'8. Risk Management &amp; Assurance'!$O$12:$O$61)+SUMIF('9. External Intervention Costs'!$F$38:$F$80,'Summary of Costs by Country'!$C23,'9. External Intervention Costs'!$K$38:$K$80)+SUMIF('10. Other Direct Costs '!$F$12:$F$61,'Summary of Costs by Country'!$C23,'10. Other Direct Costs '!$O$12:$O$61)+SUMIF('11. Indirect Costs'!$E$13:$E$62,'Summary of Costs by Country'!$C23,'11. Indirect Costs'!$U$13:$U$62)</f>
        <v>0</v>
      </c>
      <c r="G23" s="664">
        <f ca="1">SUMIF('2. Annual Costs of Staff Posts'!$F$12:$F$311,$C23,'2. Annual Costs of Staff Posts'!$AD$12:$AD$311)+SUMIF('3.Travel,Subsistence&amp;Conference'!$G$12:$G$70,'Summary of Costs by Country'!$C23,'3.Travel,Subsistence&amp;Conference'!$R$12:$R$70)+SUMIF('4. Equipment'!$F$12:$F$82,'Summary of Costs by Country'!$C23,'4. Equipment'!$R$12:$R$82)+SUMIF('5. Consumables'!$F$12:$F$61,'Summary of Costs by Country'!$C23,'5. Consumables'!$Q$12:$Q$61)+SUMIF('6. CPI'!$F$12:$F$61,'Summary of Costs by Country'!$C23,'6. CPI'!$Q$12:$Q$61)+SUMIF('7. Dissemination'!$F$12:$F$61,'Summary of Costs by Country'!$C23,'7. Dissemination'!$Q$12:$Q$61)+SUMIF('8. Risk Management &amp; Assurance'!$F$12:$F$61,'Summary of Costs by Country'!$C23,'8. Risk Management &amp; Assurance'!$Q$12:$Q$61)+SUMIF('9. External Intervention Costs'!$F$38:$F$80,'Summary of Costs by Country'!$C23,'9. External Intervention Costs'!$L$38:$L$80)+SUMIF('10. Other Direct Costs '!$F$12:$F$61,'Summary of Costs by Country'!$C23,'10. Other Direct Costs '!$Q$12:$Q$61)+SUMIF('11. Indirect Costs'!$E$13:$E$62,'Summary of Costs by Country'!$C23,'11. Indirect Costs'!$Y$13:$Y$62)</f>
        <v>0</v>
      </c>
      <c r="H23" s="664">
        <f ca="1">SUMIF('2. Annual Costs of Staff Posts'!$F$12:$F$311,$C23,'2. Annual Costs of Staff Posts'!$AI$12:$AI$311)+SUMIF('3.Travel,Subsistence&amp;Conference'!$G$12:$G$70,'Summary of Costs by Country'!$C23,'3.Travel,Subsistence&amp;Conference'!$T$12:$T$70)+SUMIF('4. Equipment'!$F$12:$F$82,'Summary of Costs by Country'!$C23,'4. Equipment'!$T$12:$T$82)+SUMIF('5. Consumables'!$F$12:$F$61,'Summary of Costs by Country'!$C23,'5. Consumables'!$S$12:$S$61)+SUMIF('6. CPI'!$F$12:$F$61,'Summary of Costs by Country'!$C23,'6. CPI'!$S$12:$S$61)+SUMIF('7. Dissemination'!$F$12:$F$61,'Summary of Costs by Country'!$C23,'7. Dissemination'!$S$12:$S$61)+SUMIF('8. Risk Management &amp; Assurance'!$F$12:$F$61,'Summary of Costs by Country'!$C23,'8. Risk Management &amp; Assurance'!$S$12:$S$61)+SUMIF('9. External Intervention Costs'!$F$38:$F$80,'Summary of Costs by Country'!$C23,'9. External Intervention Costs'!$M$38:$M$80)+SUMIF('10. Other Direct Costs '!$F$12:$F$61,'Summary of Costs by Country'!$C23,'10. Other Direct Costs '!$S$12:$S$61)+SUMIF('11. Indirect Costs'!$E$13:$E$62,'Summary of Costs by Country'!$C23,'11. Indirect Costs'!$AC$13:$AC$62)</f>
        <v>0</v>
      </c>
      <c r="I23" s="73">
        <f t="shared" ca="1" si="0"/>
        <v>0</v>
      </c>
      <c r="J23" s="64"/>
      <c r="M23" s="5"/>
      <c r="N23" s="205"/>
      <c r="O23"/>
      <c r="P23"/>
      <c r="Q23"/>
      <c r="R23"/>
      <c r="S23"/>
    </row>
    <row r="24" spans="2:19" s="107" customFormat="1" ht="30" customHeight="1" x14ac:dyDescent="0.25">
      <c r="B24" s="81">
        <f t="shared" si="1"/>
        <v>10</v>
      </c>
      <c r="C24" s="87" t="str">
        <f ca="1">IFERROR(OFFSET('START - AWARD DETAILS'!$E$20,MATCH(B24,'START - AWARD DETAILS'!$P$20:$P$40,0)-1,0),"")</f>
        <v/>
      </c>
      <c r="D24" s="664">
        <f ca="1">SUMIF('2. Annual Costs of Staff Posts'!$F$12:$F$311,$C24,'2. Annual Costs of Staff Posts'!$O$12:$O$311)+SUMIF('3.Travel,Subsistence&amp;Conference'!$G$12:$G$70,'Summary of Costs by Country'!$C24,'3.Travel,Subsistence&amp;Conference'!$L$12:$L$70)+SUMIF('4. Equipment'!$F$12:$F$82,'Summary of Costs by Country'!$C24,'4. Equipment'!$L$12:$L$82)+SUMIF('5. Consumables'!$F$12:$F$61,'Summary of Costs by Country'!$C24,'5. Consumables'!$K$12:$K$61)+SUMIF('6. CPI'!$F$12:$F$61,'Summary of Costs by Country'!$C24,'6. CPI'!$K$12:$K$61)+SUMIF('7. Dissemination'!$F$12:$F$61,'Summary of Costs by Country'!$C24,'7. Dissemination'!$K$12:$K$61)+SUMIF('8. Risk Management &amp; Assurance'!$F$12:$F$61,'Summary of Costs by Country'!$C24,'8. Risk Management &amp; Assurance'!$K$12:$K$61)+SUMIF('9. External Intervention Costs'!$F$38:$F$62,'Summary of Costs by Country'!$C24,'9. External Intervention Costs'!$I$38:$I$62)+SUMIF('10. Other Direct Costs '!$F$12:$F$61,'Summary of Costs by Country'!$C24,'10. Other Direct Costs '!$K$12:$K$61)+SUMIF('11. Indirect Costs'!$E$13:$E$62,'Summary of Costs by Country'!$C24,'11. Indirect Costs'!$M$13:$M$62)</f>
        <v>0</v>
      </c>
      <c r="E24" s="664">
        <f ca="1">SUMIF('2. Annual Costs of Staff Posts'!$F$12:$F$311,$C24,'2. Annual Costs of Staff Posts'!$T$12:$T$311)+SUMIF('3.Travel,Subsistence&amp;Conference'!$G$12:$G$70,'Summary of Costs by Country'!$C24,'3.Travel,Subsistence&amp;Conference'!$N$12:$N$70)+SUMIF('4. Equipment'!$F$12:$F$82,'Summary of Costs by Country'!$C24,'4. Equipment'!$N$12:$N$82)+SUMIF('5. Consumables'!$F$12:$F$61,'Summary of Costs by Country'!$C24,'5. Consumables'!$M$12:$M$61)+SUMIF('6. CPI'!$F$12:$F$61,'Summary of Costs by Country'!$C24,'6. CPI'!$M$12:$M$61)+SUMIF('7. Dissemination'!$F$12:$F$61,'Summary of Costs by Country'!$C24,'7. Dissemination'!$M$12:$M$61)+SUMIF('8. Risk Management &amp; Assurance'!$F$12:$F$61,'Summary of Costs by Country'!$C24,'8. Risk Management &amp; Assurance'!$M$12:$M$61)+SUMIF('9. External Intervention Costs'!$F$38:$F$80,'Summary of Costs by Country'!$C24,'9. External Intervention Costs'!$J$38:$J$80)+SUMIF('10. Other Direct Costs '!$F$12:$F$61,'Summary of Costs by Country'!$C24,'10. Other Direct Costs '!$M$12:$M$61)+SUMIF('11. Indirect Costs'!$E$13:$E$62,'Summary of Costs by Country'!$C24,'11. Indirect Costs'!$Q$13:$Q$62)</f>
        <v>0</v>
      </c>
      <c r="F24" s="664">
        <f ca="1">SUMIF('2. Annual Costs of Staff Posts'!$F$12:$F$311,$C24,'2. Annual Costs of Staff Posts'!$Y$12:$Y$311)+SUMIF('3.Travel,Subsistence&amp;Conference'!$G$12:$G$70,'Summary of Costs by Country'!$C24,'3.Travel,Subsistence&amp;Conference'!$P$12:$P$70)+SUMIF('4. Equipment'!$F$12:$F$82,'Summary of Costs by Country'!$C24,'4. Equipment'!$P$12:$P$82)+SUMIF('5. Consumables'!$F$12:$F$61,'Summary of Costs by Country'!$C24,'5. Consumables'!$O$12:$O$61)+SUMIF('6. CPI'!$F$12:$F$61,'Summary of Costs by Country'!$C24,'6. CPI'!$O$12:$O$61)+SUMIF('7. Dissemination'!$F$12:$F$61,'Summary of Costs by Country'!$C24,'7. Dissemination'!$O$12:$O$61)+SUMIF('8. Risk Management &amp; Assurance'!$F$12:$F$61,'Summary of Costs by Country'!$C24,'8. Risk Management &amp; Assurance'!$O$12:$O$61)+SUMIF('9. External Intervention Costs'!$F$38:$F$80,'Summary of Costs by Country'!$C24,'9. External Intervention Costs'!$K$38:$K$80)+SUMIF('10. Other Direct Costs '!$F$12:$F$61,'Summary of Costs by Country'!$C24,'10. Other Direct Costs '!$O$12:$O$61)+SUMIF('11. Indirect Costs'!$E$13:$E$62,'Summary of Costs by Country'!$C24,'11. Indirect Costs'!$U$13:$U$62)</f>
        <v>0</v>
      </c>
      <c r="G24" s="664">
        <f ca="1">SUMIF('2. Annual Costs of Staff Posts'!$F$12:$F$311,$C24,'2. Annual Costs of Staff Posts'!$AD$12:$AD$311)+SUMIF('3.Travel,Subsistence&amp;Conference'!$G$12:$G$70,'Summary of Costs by Country'!$C24,'3.Travel,Subsistence&amp;Conference'!$R$12:$R$70)+SUMIF('4. Equipment'!$F$12:$F$82,'Summary of Costs by Country'!$C24,'4. Equipment'!$R$12:$R$82)+SUMIF('5. Consumables'!$F$12:$F$61,'Summary of Costs by Country'!$C24,'5. Consumables'!$Q$12:$Q$61)+SUMIF('6. CPI'!$F$12:$F$61,'Summary of Costs by Country'!$C24,'6. CPI'!$Q$12:$Q$61)+SUMIF('7. Dissemination'!$F$12:$F$61,'Summary of Costs by Country'!$C24,'7. Dissemination'!$Q$12:$Q$61)+SUMIF('8. Risk Management &amp; Assurance'!$F$12:$F$61,'Summary of Costs by Country'!$C24,'8. Risk Management &amp; Assurance'!$Q$12:$Q$61)+SUMIF('9. External Intervention Costs'!$F$38:$F$80,'Summary of Costs by Country'!$C24,'9. External Intervention Costs'!$L$38:$L$80)+SUMIF('10. Other Direct Costs '!$F$12:$F$61,'Summary of Costs by Country'!$C24,'10. Other Direct Costs '!$Q$12:$Q$61)+SUMIF('11. Indirect Costs'!$E$13:$E$62,'Summary of Costs by Country'!$C24,'11. Indirect Costs'!$Y$13:$Y$62)</f>
        <v>0</v>
      </c>
      <c r="H24" s="664">
        <f ca="1">SUMIF('2. Annual Costs of Staff Posts'!$F$12:$F$311,$C24,'2. Annual Costs of Staff Posts'!$AI$12:$AI$311)+SUMIF('3.Travel,Subsistence&amp;Conference'!$G$12:$G$70,'Summary of Costs by Country'!$C24,'3.Travel,Subsistence&amp;Conference'!$T$12:$T$70)+SUMIF('4. Equipment'!$F$12:$F$82,'Summary of Costs by Country'!$C24,'4. Equipment'!$T$12:$T$82)+SUMIF('5. Consumables'!$F$12:$F$61,'Summary of Costs by Country'!$C24,'5. Consumables'!$S$12:$S$61)+SUMIF('6. CPI'!$F$12:$F$61,'Summary of Costs by Country'!$C24,'6. CPI'!$S$12:$S$61)+SUMIF('7. Dissemination'!$F$12:$F$61,'Summary of Costs by Country'!$C24,'7. Dissemination'!$S$12:$S$61)+SUMIF('8. Risk Management &amp; Assurance'!$F$12:$F$61,'Summary of Costs by Country'!$C24,'8. Risk Management &amp; Assurance'!$S$12:$S$61)+SUMIF('9. External Intervention Costs'!$F$38:$F$80,'Summary of Costs by Country'!$C24,'9. External Intervention Costs'!$M$38:$M$80)+SUMIF('10. Other Direct Costs '!$F$12:$F$61,'Summary of Costs by Country'!$C24,'10. Other Direct Costs '!$S$12:$S$61)+SUMIF('11. Indirect Costs'!$E$13:$E$62,'Summary of Costs by Country'!$C24,'11. Indirect Costs'!$AC$13:$AC$62)</f>
        <v>0</v>
      </c>
      <c r="I24" s="73">
        <f t="shared" ca="1" si="0"/>
        <v>0</v>
      </c>
      <c r="J24" s="64"/>
      <c r="M24" s="5"/>
      <c r="N24" s="5"/>
      <c r="O24"/>
      <c r="P24"/>
      <c r="Q24"/>
      <c r="R24"/>
      <c r="S24"/>
    </row>
    <row r="25" spans="2:19" s="107" customFormat="1" ht="30" customHeight="1" x14ac:dyDescent="0.25">
      <c r="B25" s="81">
        <f t="shared" si="1"/>
        <v>11</v>
      </c>
      <c r="C25" s="87" t="str">
        <f ca="1">IFERROR(OFFSET('START - AWARD DETAILS'!$E$20,MATCH(B25,'START - AWARD DETAILS'!$P$20:$P$40,0)-1,0),"")</f>
        <v/>
      </c>
      <c r="D25" s="664">
        <f ca="1">SUMIF('2. Annual Costs of Staff Posts'!$F$12:$F$311,$C25,'2. Annual Costs of Staff Posts'!$O$12:$O$311)+SUMIF('3.Travel,Subsistence&amp;Conference'!$G$12:$G$70,'Summary of Costs by Country'!$C25,'3.Travel,Subsistence&amp;Conference'!$L$12:$L$70)+SUMIF('4. Equipment'!$F$12:$F$82,'Summary of Costs by Country'!$C25,'4. Equipment'!$L$12:$L$82)+SUMIF('5. Consumables'!$F$12:$F$61,'Summary of Costs by Country'!$C25,'5. Consumables'!$K$12:$K$61)+SUMIF('6. CPI'!$F$12:$F$61,'Summary of Costs by Country'!$C25,'6. CPI'!$K$12:$K$61)+SUMIF('7. Dissemination'!$F$12:$F$61,'Summary of Costs by Country'!$C25,'7. Dissemination'!$K$12:$K$61)+SUMIF('8. Risk Management &amp; Assurance'!$F$12:$F$61,'Summary of Costs by Country'!$C25,'8. Risk Management &amp; Assurance'!$K$12:$K$61)+SUMIF('9. External Intervention Costs'!$F$38:$F$62,'Summary of Costs by Country'!$C25,'9. External Intervention Costs'!$I$38:$I$62)+SUMIF('10. Other Direct Costs '!$F$12:$F$61,'Summary of Costs by Country'!$C25,'10. Other Direct Costs '!$K$12:$K$61)+SUMIF('11. Indirect Costs'!$E$13:$E$62,'Summary of Costs by Country'!$C25,'11. Indirect Costs'!$M$13:$M$62)</f>
        <v>0</v>
      </c>
      <c r="E25" s="664">
        <f ca="1">SUMIF('2. Annual Costs of Staff Posts'!$F$12:$F$311,$C25,'2. Annual Costs of Staff Posts'!$T$12:$T$311)+SUMIF('3.Travel,Subsistence&amp;Conference'!$G$12:$G$70,'Summary of Costs by Country'!$C25,'3.Travel,Subsistence&amp;Conference'!$N$12:$N$70)+SUMIF('4. Equipment'!$F$12:$F$82,'Summary of Costs by Country'!$C25,'4. Equipment'!$N$12:$N$82)+SUMIF('5. Consumables'!$F$12:$F$61,'Summary of Costs by Country'!$C25,'5. Consumables'!$M$12:$M$61)+SUMIF('6. CPI'!$F$12:$F$61,'Summary of Costs by Country'!$C25,'6. CPI'!$M$12:$M$61)+SUMIF('7. Dissemination'!$F$12:$F$61,'Summary of Costs by Country'!$C25,'7. Dissemination'!$M$12:$M$61)+SUMIF('8. Risk Management &amp; Assurance'!$F$12:$F$61,'Summary of Costs by Country'!$C25,'8. Risk Management &amp; Assurance'!$M$12:$M$61)+SUMIF('9. External Intervention Costs'!$F$38:$F$80,'Summary of Costs by Country'!$C25,'9. External Intervention Costs'!$J$38:$J$80)+SUMIF('10. Other Direct Costs '!$F$12:$F$61,'Summary of Costs by Country'!$C25,'10. Other Direct Costs '!$M$12:$M$61)+SUMIF('11. Indirect Costs'!$E$13:$E$62,'Summary of Costs by Country'!$C25,'11. Indirect Costs'!$Q$13:$Q$62)</f>
        <v>0</v>
      </c>
      <c r="F25" s="664">
        <f ca="1">SUMIF('2. Annual Costs of Staff Posts'!$F$12:$F$311,$C25,'2. Annual Costs of Staff Posts'!$Y$12:$Y$311)+SUMIF('3.Travel,Subsistence&amp;Conference'!$G$12:$G$70,'Summary of Costs by Country'!$C25,'3.Travel,Subsistence&amp;Conference'!$P$12:$P$70)+SUMIF('4. Equipment'!$F$12:$F$82,'Summary of Costs by Country'!$C25,'4. Equipment'!$P$12:$P$82)+SUMIF('5. Consumables'!$F$12:$F$61,'Summary of Costs by Country'!$C25,'5. Consumables'!$O$12:$O$61)+SUMIF('6. CPI'!$F$12:$F$61,'Summary of Costs by Country'!$C25,'6. CPI'!$O$12:$O$61)+SUMIF('7. Dissemination'!$F$12:$F$61,'Summary of Costs by Country'!$C25,'7. Dissemination'!$O$12:$O$61)+SUMIF('8. Risk Management &amp; Assurance'!$F$12:$F$61,'Summary of Costs by Country'!$C25,'8. Risk Management &amp; Assurance'!$O$12:$O$61)+SUMIF('9. External Intervention Costs'!$F$38:$F$80,'Summary of Costs by Country'!$C25,'9. External Intervention Costs'!$K$38:$K$80)+SUMIF('10. Other Direct Costs '!$F$12:$F$61,'Summary of Costs by Country'!$C25,'10. Other Direct Costs '!$O$12:$O$61)+SUMIF('11. Indirect Costs'!$E$13:$E$62,'Summary of Costs by Country'!$C25,'11. Indirect Costs'!$U$13:$U$62)</f>
        <v>0</v>
      </c>
      <c r="G25" s="664">
        <f ca="1">SUMIF('2. Annual Costs of Staff Posts'!$F$12:$F$311,$C25,'2. Annual Costs of Staff Posts'!$AD$12:$AD$311)+SUMIF('3.Travel,Subsistence&amp;Conference'!$G$12:$G$70,'Summary of Costs by Country'!$C25,'3.Travel,Subsistence&amp;Conference'!$R$12:$R$70)+SUMIF('4. Equipment'!$F$12:$F$82,'Summary of Costs by Country'!$C25,'4. Equipment'!$R$12:$R$82)+SUMIF('5. Consumables'!$F$12:$F$61,'Summary of Costs by Country'!$C25,'5. Consumables'!$Q$12:$Q$61)+SUMIF('6. CPI'!$F$12:$F$61,'Summary of Costs by Country'!$C25,'6. CPI'!$Q$12:$Q$61)+SUMIF('7. Dissemination'!$F$12:$F$61,'Summary of Costs by Country'!$C25,'7. Dissemination'!$Q$12:$Q$61)+SUMIF('8. Risk Management &amp; Assurance'!$F$12:$F$61,'Summary of Costs by Country'!$C25,'8. Risk Management &amp; Assurance'!$Q$12:$Q$61)+SUMIF('9. External Intervention Costs'!$F$38:$F$80,'Summary of Costs by Country'!$C25,'9. External Intervention Costs'!$L$38:$L$80)+SUMIF('10. Other Direct Costs '!$F$12:$F$61,'Summary of Costs by Country'!$C25,'10. Other Direct Costs '!$Q$12:$Q$61)+SUMIF('11. Indirect Costs'!$E$13:$E$62,'Summary of Costs by Country'!$C25,'11. Indirect Costs'!$Y$13:$Y$62)</f>
        <v>0</v>
      </c>
      <c r="H25" s="664">
        <f ca="1">SUMIF('2. Annual Costs of Staff Posts'!$F$12:$F$311,$C25,'2. Annual Costs of Staff Posts'!$AI$12:$AI$311)+SUMIF('3.Travel,Subsistence&amp;Conference'!$G$12:$G$70,'Summary of Costs by Country'!$C25,'3.Travel,Subsistence&amp;Conference'!$T$12:$T$70)+SUMIF('4. Equipment'!$F$12:$F$82,'Summary of Costs by Country'!$C25,'4. Equipment'!$T$12:$T$82)+SUMIF('5. Consumables'!$F$12:$F$61,'Summary of Costs by Country'!$C25,'5. Consumables'!$S$12:$S$61)+SUMIF('6. CPI'!$F$12:$F$61,'Summary of Costs by Country'!$C25,'6. CPI'!$S$12:$S$61)+SUMIF('7. Dissemination'!$F$12:$F$61,'Summary of Costs by Country'!$C25,'7. Dissemination'!$S$12:$S$61)+SUMIF('8. Risk Management &amp; Assurance'!$F$12:$F$61,'Summary of Costs by Country'!$C25,'8. Risk Management &amp; Assurance'!$S$12:$S$61)+SUMIF('9. External Intervention Costs'!$F$38:$F$80,'Summary of Costs by Country'!$C25,'9. External Intervention Costs'!$M$38:$M$80)+SUMIF('10. Other Direct Costs '!$F$12:$F$61,'Summary of Costs by Country'!$C25,'10. Other Direct Costs '!$S$12:$S$61)+SUMIF('11. Indirect Costs'!$E$13:$E$62,'Summary of Costs by Country'!$C25,'11. Indirect Costs'!$AC$13:$AC$62)</f>
        <v>0</v>
      </c>
      <c r="I25" s="73">
        <f t="shared" ca="1" si="0"/>
        <v>0</v>
      </c>
      <c r="J25" s="64"/>
      <c r="M25" s="5"/>
      <c r="N25" s="5"/>
      <c r="O25"/>
      <c r="P25"/>
      <c r="Q25"/>
      <c r="R25"/>
      <c r="S25"/>
    </row>
    <row r="26" spans="2:19" s="107" customFormat="1" ht="30" customHeight="1" x14ac:dyDescent="0.25">
      <c r="B26" s="81">
        <f t="shared" si="1"/>
        <v>12</v>
      </c>
      <c r="C26" s="87" t="str">
        <f ca="1">IFERROR(OFFSET('START - AWARD DETAILS'!$E$20,MATCH(B26,'START - AWARD DETAILS'!$P$20:$P$40,0)-1,0),"")</f>
        <v/>
      </c>
      <c r="D26" s="664">
        <f ca="1">SUMIF('2. Annual Costs of Staff Posts'!$F$12:$F$311,$C26,'2. Annual Costs of Staff Posts'!$O$12:$O$311)+SUMIF('3.Travel,Subsistence&amp;Conference'!$G$12:$G$70,'Summary of Costs by Country'!$C26,'3.Travel,Subsistence&amp;Conference'!$L$12:$L$70)+SUMIF('4. Equipment'!$F$12:$F$82,'Summary of Costs by Country'!$C26,'4. Equipment'!$L$12:$L$82)+SUMIF('5. Consumables'!$F$12:$F$61,'Summary of Costs by Country'!$C26,'5. Consumables'!$K$12:$K$61)+SUMIF('6. CPI'!$F$12:$F$61,'Summary of Costs by Country'!$C26,'6. CPI'!$K$12:$K$61)+SUMIF('7. Dissemination'!$F$12:$F$61,'Summary of Costs by Country'!$C26,'7. Dissemination'!$K$12:$K$61)+SUMIF('8. Risk Management &amp; Assurance'!$F$12:$F$61,'Summary of Costs by Country'!$C26,'8. Risk Management &amp; Assurance'!$K$12:$K$61)+SUMIF('9. External Intervention Costs'!$F$38:$F$62,'Summary of Costs by Country'!$C26,'9. External Intervention Costs'!$I$38:$I$62)+SUMIF('10. Other Direct Costs '!$F$12:$F$61,'Summary of Costs by Country'!$C26,'10. Other Direct Costs '!$K$12:$K$61)+SUMIF('11. Indirect Costs'!$E$13:$E$62,'Summary of Costs by Country'!$C26,'11. Indirect Costs'!$M$13:$M$62)</f>
        <v>0</v>
      </c>
      <c r="E26" s="664">
        <f ca="1">SUMIF('2. Annual Costs of Staff Posts'!$F$12:$F$311,$C26,'2. Annual Costs of Staff Posts'!$T$12:$T$311)+SUMIF('3.Travel,Subsistence&amp;Conference'!$G$12:$G$70,'Summary of Costs by Country'!$C26,'3.Travel,Subsistence&amp;Conference'!$N$12:$N$70)+SUMIF('4. Equipment'!$F$12:$F$82,'Summary of Costs by Country'!$C26,'4. Equipment'!$N$12:$N$82)+SUMIF('5. Consumables'!$F$12:$F$61,'Summary of Costs by Country'!$C26,'5. Consumables'!$M$12:$M$61)+SUMIF('6. CPI'!$F$12:$F$61,'Summary of Costs by Country'!$C26,'6. CPI'!$M$12:$M$61)+SUMIF('7. Dissemination'!$F$12:$F$61,'Summary of Costs by Country'!$C26,'7. Dissemination'!$M$12:$M$61)+SUMIF('8. Risk Management &amp; Assurance'!$F$12:$F$61,'Summary of Costs by Country'!$C26,'8. Risk Management &amp; Assurance'!$M$12:$M$61)+SUMIF('9. External Intervention Costs'!$F$38:$F$80,'Summary of Costs by Country'!$C26,'9. External Intervention Costs'!$J$38:$J$80)+SUMIF('10. Other Direct Costs '!$F$12:$F$61,'Summary of Costs by Country'!$C26,'10. Other Direct Costs '!$M$12:$M$61)+SUMIF('11. Indirect Costs'!$E$13:$E$62,'Summary of Costs by Country'!$C26,'11. Indirect Costs'!$Q$13:$Q$62)</f>
        <v>0</v>
      </c>
      <c r="F26" s="664">
        <f ca="1">SUMIF('2. Annual Costs of Staff Posts'!$F$12:$F$311,$C26,'2. Annual Costs of Staff Posts'!$Y$12:$Y$311)+SUMIF('3.Travel,Subsistence&amp;Conference'!$G$12:$G$70,'Summary of Costs by Country'!$C26,'3.Travel,Subsistence&amp;Conference'!$P$12:$P$70)+SUMIF('4. Equipment'!$F$12:$F$82,'Summary of Costs by Country'!$C26,'4. Equipment'!$P$12:$P$82)+SUMIF('5. Consumables'!$F$12:$F$61,'Summary of Costs by Country'!$C26,'5. Consumables'!$O$12:$O$61)+SUMIF('6. CPI'!$F$12:$F$61,'Summary of Costs by Country'!$C26,'6. CPI'!$O$12:$O$61)+SUMIF('7. Dissemination'!$F$12:$F$61,'Summary of Costs by Country'!$C26,'7. Dissemination'!$O$12:$O$61)+SUMIF('8. Risk Management &amp; Assurance'!$F$12:$F$61,'Summary of Costs by Country'!$C26,'8. Risk Management &amp; Assurance'!$O$12:$O$61)+SUMIF('9. External Intervention Costs'!$F$38:$F$80,'Summary of Costs by Country'!$C26,'9. External Intervention Costs'!$K$38:$K$80)+SUMIF('10. Other Direct Costs '!$F$12:$F$61,'Summary of Costs by Country'!$C26,'10. Other Direct Costs '!$O$12:$O$61)+SUMIF('11. Indirect Costs'!$E$13:$E$62,'Summary of Costs by Country'!$C26,'11. Indirect Costs'!$U$13:$U$62)</f>
        <v>0</v>
      </c>
      <c r="G26" s="664">
        <f ca="1">SUMIF('2. Annual Costs of Staff Posts'!$F$12:$F$311,$C26,'2. Annual Costs of Staff Posts'!$AD$12:$AD$311)+SUMIF('3.Travel,Subsistence&amp;Conference'!$G$12:$G$70,'Summary of Costs by Country'!$C26,'3.Travel,Subsistence&amp;Conference'!$R$12:$R$70)+SUMIF('4. Equipment'!$F$12:$F$82,'Summary of Costs by Country'!$C26,'4. Equipment'!$R$12:$R$82)+SUMIF('5. Consumables'!$F$12:$F$61,'Summary of Costs by Country'!$C26,'5. Consumables'!$Q$12:$Q$61)+SUMIF('6. CPI'!$F$12:$F$61,'Summary of Costs by Country'!$C26,'6. CPI'!$Q$12:$Q$61)+SUMIF('7. Dissemination'!$F$12:$F$61,'Summary of Costs by Country'!$C26,'7. Dissemination'!$Q$12:$Q$61)+SUMIF('8. Risk Management &amp; Assurance'!$F$12:$F$61,'Summary of Costs by Country'!$C26,'8. Risk Management &amp; Assurance'!$Q$12:$Q$61)+SUMIF('9. External Intervention Costs'!$F$38:$F$80,'Summary of Costs by Country'!$C26,'9. External Intervention Costs'!$L$38:$L$80)+SUMIF('10. Other Direct Costs '!$F$12:$F$61,'Summary of Costs by Country'!$C26,'10. Other Direct Costs '!$Q$12:$Q$61)+SUMIF('11. Indirect Costs'!$E$13:$E$62,'Summary of Costs by Country'!$C26,'11. Indirect Costs'!$Y$13:$Y$62)</f>
        <v>0</v>
      </c>
      <c r="H26" s="664">
        <f ca="1">SUMIF('2. Annual Costs of Staff Posts'!$F$12:$F$311,$C26,'2. Annual Costs of Staff Posts'!$AI$12:$AI$311)+SUMIF('3.Travel,Subsistence&amp;Conference'!$G$12:$G$70,'Summary of Costs by Country'!$C26,'3.Travel,Subsistence&amp;Conference'!$T$12:$T$70)+SUMIF('4. Equipment'!$F$12:$F$82,'Summary of Costs by Country'!$C26,'4. Equipment'!$T$12:$T$82)+SUMIF('5. Consumables'!$F$12:$F$61,'Summary of Costs by Country'!$C26,'5. Consumables'!$S$12:$S$61)+SUMIF('6. CPI'!$F$12:$F$61,'Summary of Costs by Country'!$C26,'6. CPI'!$S$12:$S$61)+SUMIF('7. Dissemination'!$F$12:$F$61,'Summary of Costs by Country'!$C26,'7. Dissemination'!$S$12:$S$61)+SUMIF('8. Risk Management &amp; Assurance'!$F$12:$F$61,'Summary of Costs by Country'!$C26,'8. Risk Management &amp; Assurance'!$S$12:$S$61)+SUMIF('9. External Intervention Costs'!$F$38:$F$80,'Summary of Costs by Country'!$C26,'9. External Intervention Costs'!$M$38:$M$80)+SUMIF('10. Other Direct Costs '!$F$12:$F$61,'Summary of Costs by Country'!$C26,'10. Other Direct Costs '!$S$12:$S$61)+SUMIF('11. Indirect Costs'!$E$13:$E$62,'Summary of Costs by Country'!$C26,'11. Indirect Costs'!$AC$13:$AC$62)</f>
        <v>0</v>
      </c>
      <c r="I26" s="73">
        <f t="shared" ca="1" si="0"/>
        <v>0</v>
      </c>
      <c r="J26" s="64"/>
      <c r="M26" s="5"/>
      <c r="N26" s="5"/>
      <c r="O26"/>
      <c r="P26"/>
      <c r="Q26"/>
      <c r="R26"/>
      <c r="S26"/>
    </row>
    <row r="27" spans="2:19" s="107" customFormat="1" ht="30" customHeight="1" x14ac:dyDescent="0.25">
      <c r="B27" s="81">
        <f t="shared" si="1"/>
        <v>13</v>
      </c>
      <c r="C27" s="87" t="str">
        <f ca="1">IFERROR(OFFSET('START - AWARD DETAILS'!$E$20,MATCH(B27,'START - AWARD DETAILS'!$P$20:$P$40,0)-1,0),"")</f>
        <v/>
      </c>
      <c r="D27" s="664">
        <f ca="1">SUMIF('2. Annual Costs of Staff Posts'!$F$12:$F$311,$C27,'2. Annual Costs of Staff Posts'!$O$12:$O$311)+SUMIF('3.Travel,Subsistence&amp;Conference'!$G$12:$G$70,'Summary of Costs by Country'!$C27,'3.Travel,Subsistence&amp;Conference'!$L$12:$L$70)+SUMIF('4. Equipment'!$F$12:$F$82,'Summary of Costs by Country'!$C27,'4. Equipment'!$L$12:$L$82)+SUMIF('5. Consumables'!$F$12:$F$61,'Summary of Costs by Country'!$C27,'5. Consumables'!$K$12:$K$61)+SUMIF('6. CPI'!$F$12:$F$61,'Summary of Costs by Country'!$C27,'6. CPI'!$K$12:$K$61)+SUMIF('7. Dissemination'!$F$12:$F$61,'Summary of Costs by Country'!$C27,'7. Dissemination'!$K$12:$K$61)+SUMIF('8. Risk Management &amp; Assurance'!$F$12:$F$61,'Summary of Costs by Country'!$C27,'8. Risk Management &amp; Assurance'!$K$12:$K$61)+SUMIF('9. External Intervention Costs'!$F$38:$F$62,'Summary of Costs by Country'!$C27,'9. External Intervention Costs'!$I$38:$I$62)+SUMIF('10. Other Direct Costs '!$F$12:$F$61,'Summary of Costs by Country'!$C27,'10. Other Direct Costs '!$K$12:$K$61)+SUMIF('11. Indirect Costs'!$E$13:$E$62,'Summary of Costs by Country'!$C27,'11. Indirect Costs'!$M$13:$M$62)</f>
        <v>0</v>
      </c>
      <c r="E27" s="664">
        <f ca="1">SUMIF('2. Annual Costs of Staff Posts'!$F$12:$F$311,$C27,'2. Annual Costs of Staff Posts'!$T$12:$T$311)+SUMIF('3.Travel,Subsistence&amp;Conference'!$G$12:$G$70,'Summary of Costs by Country'!$C27,'3.Travel,Subsistence&amp;Conference'!$N$12:$N$70)+SUMIF('4. Equipment'!$F$12:$F$82,'Summary of Costs by Country'!$C27,'4. Equipment'!$N$12:$N$82)+SUMIF('5. Consumables'!$F$12:$F$61,'Summary of Costs by Country'!$C27,'5. Consumables'!$M$12:$M$61)+SUMIF('6. CPI'!$F$12:$F$61,'Summary of Costs by Country'!$C27,'6. CPI'!$M$12:$M$61)+SUMIF('7. Dissemination'!$F$12:$F$61,'Summary of Costs by Country'!$C27,'7. Dissemination'!$M$12:$M$61)+SUMIF('8. Risk Management &amp; Assurance'!$F$12:$F$61,'Summary of Costs by Country'!$C27,'8. Risk Management &amp; Assurance'!$M$12:$M$61)+SUMIF('9. External Intervention Costs'!$F$38:$F$80,'Summary of Costs by Country'!$C27,'9. External Intervention Costs'!$J$38:$J$80)+SUMIF('10. Other Direct Costs '!$F$12:$F$61,'Summary of Costs by Country'!$C27,'10. Other Direct Costs '!$M$12:$M$61)+SUMIF('11. Indirect Costs'!$E$13:$E$62,'Summary of Costs by Country'!$C27,'11. Indirect Costs'!$Q$13:$Q$62)</f>
        <v>0</v>
      </c>
      <c r="F27" s="664">
        <f ca="1">SUMIF('2. Annual Costs of Staff Posts'!$F$12:$F$311,$C27,'2. Annual Costs of Staff Posts'!$Y$12:$Y$311)+SUMIF('3.Travel,Subsistence&amp;Conference'!$G$12:$G$70,'Summary of Costs by Country'!$C27,'3.Travel,Subsistence&amp;Conference'!$P$12:$P$70)+SUMIF('4. Equipment'!$F$12:$F$82,'Summary of Costs by Country'!$C27,'4. Equipment'!$P$12:$P$82)+SUMIF('5. Consumables'!$F$12:$F$61,'Summary of Costs by Country'!$C27,'5. Consumables'!$O$12:$O$61)+SUMIF('6. CPI'!$F$12:$F$61,'Summary of Costs by Country'!$C27,'6. CPI'!$O$12:$O$61)+SUMIF('7. Dissemination'!$F$12:$F$61,'Summary of Costs by Country'!$C27,'7. Dissemination'!$O$12:$O$61)+SUMIF('8. Risk Management &amp; Assurance'!$F$12:$F$61,'Summary of Costs by Country'!$C27,'8. Risk Management &amp; Assurance'!$O$12:$O$61)+SUMIF('9. External Intervention Costs'!$F$38:$F$80,'Summary of Costs by Country'!$C27,'9. External Intervention Costs'!$K$38:$K$80)+SUMIF('10. Other Direct Costs '!$F$12:$F$61,'Summary of Costs by Country'!$C27,'10. Other Direct Costs '!$O$12:$O$61)+SUMIF('11. Indirect Costs'!$E$13:$E$62,'Summary of Costs by Country'!$C27,'11. Indirect Costs'!$U$13:$U$62)</f>
        <v>0</v>
      </c>
      <c r="G27" s="664">
        <f ca="1">SUMIF('2. Annual Costs of Staff Posts'!$F$12:$F$311,$C27,'2. Annual Costs of Staff Posts'!$AD$12:$AD$311)+SUMIF('3.Travel,Subsistence&amp;Conference'!$G$12:$G$70,'Summary of Costs by Country'!$C27,'3.Travel,Subsistence&amp;Conference'!$R$12:$R$70)+SUMIF('4. Equipment'!$F$12:$F$82,'Summary of Costs by Country'!$C27,'4. Equipment'!$R$12:$R$82)+SUMIF('5. Consumables'!$F$12:$F$61,'Summary of Costs by Country'!$C27,'5. Consumables'!$Q$12:$Q$61)+SUMIF('6. CPI'!$F$12:$F$61,'Summary of Costs by Country'!$C27,'6. CPI'!$Q$12:$Q$61)+SUMIF('7. Dissemination'!$F$12:$F$61,'Summary of Costs by Country'!$C27,'7. Dissemination'!$Q$12:$Q$61)+SUMIF('8. Risk Management &amp; Assurance'!$F$12:$F$61,'Summary of Costs by Country'!$C27,'8. Risk Management &amp; Assurance'!$Q$12:$Q$61)+SUMIF('9. External Intervention Costs'!$F$38:$F$80,'Summary of Costs by Country'!$C27,'9. External Intervention Costs'!$L$38:$L$80)+SUMIF('10. Other Direct Costs '!$F$12:$F$61,'Summary of Costs by Country'!$C27,'10. Other Direct Costs '!$Q$12:$Q$61)+SUMIF('11. Indirect Costs'!$E$13:$E$62,'Summary of Costs by Country'!$C27,'11. Indirect Costs'!$Y$13:$Y$62)</f>
        <v>0</v>
      </c>
      <c r="H27" s="664">
        <f ca="1">SUMIF('2. Annual Costs of Staff Posts'!$F$12:$F$311,$C27,'2. Annual Costs of Staff Posts'!$AI$12:$AI$311)+SUMIF('3.Travel,Subsistence&amp;Conference'!$G$12:$G$70,'Summary of Costs by Country'!$C27,'3.Travel,Subsistence&amp;Conference'!$T$12:$T$70)+SUMIF('4. Equipment'!$F$12:$F$82,'Summary of Costs by Country'!$C27,'4. Equipment'!$T$12:$T$82)+SUMIF('5. Consumables'!$F$12:$F$61,'Summary of Costs by Country'!$C27,'5. Consumables'!$S$12:$S$61)+SUMIF('6. CPI'!$F$12:$F$61,'Summary of Costs by Country'!$C27,'6. CPI'!$S$12:$S$61)+SUMIF('7. Dissemination'!$F$12:$F$61,'Summary of Costs by Country'!$C27,'7. Dissemination'!$S$12:$S$61)+SUMIF('8. Risk Management &amp; Assurance'!$F$12:$F$61,'Summary of Costs by Country'!$C27,'8. Risk Management &amp; Assurance'!$S$12:$S$61)+SUMIF('9. External Intervention Costs'!$F$38:$F$80,'Summary of Costs by Country'!$C27,'9. External Intervention Costs'!$M$38:$M$80)+SUMIF('10. Other Direct Costs '!$F$12:$F$61,'Summary of Costs by Country'!$C27,'10. Other Direct Costs '!$S$12:$S$61)+SUMIF('11. Indirect Costs'!$E$13:$E$62,'Summary of Costs by Country'!$C27,'11. Indirect Costs'!$AC$13:$AC$62)</f>
        <v>0</v>
      </c>
      <c r="I27" s="73">
        <f t="shared" ca="1" si="0"/>
        <v>0</v>
      </c>
      <c r="J27" s="64"/>
      <c r="M27" s="5"/>
      <c r="N27" s="5"/>
      <c r="O27"/>
      <c r="P27"/>
      <c r="Q27"/>
      <c r="R27"/>
      <c r="S27"/>
    </row>
    <row r="28" spans="2:19" ht="30" customHeight="1" x14ac:dyDescent="0.25">
      <c r="B28" s="81">
        <f t="shared" si="1"/>
        <v>14</v>
      </c>
      <c r="C28" s="87" t="str">
        <f ca="1">IFERROR(OFFSET('START - AWARD DETAILS'!$E$20,MATCH(B28,'START - AWARD DETAILS'!$P$20:$P$40,0)-1,0),"")</f>
        <v/>
      </c>
      <c r="D28" s="664">
        <f ca="1">SUMIF('2. Annual Costs of Staff Posts'!$F$12:$F$311,$C28,'2. Annual Costs of Staff Posts'!$O$12:$O$311)+SUMIF('3.Travel,Subsistence&amp;Conference'!$G$12:$G$70,'Summary of Costs by Country'!$C28,'3.Travel,Subsistence&amp;Conference'!$L$12:$L$70)+SUMIF('4. Equipment'!$F$12:$F$82,'Summary of Costs by Country'!$C28,'4. Equipment'!$L$12:$L$82)+SUMIF('5. Consumables'!$F$12:$F$61,'Summary of Costs by Country'!$C28,'5. Consumables'!$K$12:$K$61)+SUMIF('6. CPI'!$F$12:$F$61,'Summary of Costs by Country'!$C28,'6. CPI'!$K$12:$K$61)+SUMIF('7. Dissemination'!$F$12:$F$61,'Summary of Costs by Country'!$C28,'7. Dissemination'!$K$12:$K$61)+SUMIF('8. Risk Management &amp; Assurance'!$F$12:$F$61,'Summary of Costs by Country'!$C28,'8. Risk Management &amp; Assurance'!$K$12:$K$61)+SUMIF('9. External Intervention Costs'!$F$38:$F$62,'Summary of Costs by Country'!$C28,'9. External Intervention Costs'!$I$38:$I$62)+SUMIF('10. Other Direct Costs '!$F$12:$F$61,'Summary of Costs by Country'!$C28,'10. Other Direct Costs '!$K$12:$K$61)+SUMIF('11. Indirect Costs'!$E$13:$E$62,'Summary of Costs by Country'!$C28,'11. Indirect Costs'!$M$13:$M$62)</f>
        <v>0</v>
      </c>
      <c r="E28" s="664">
        <f ca="1">SUMIF('2. Annual Costs of Staff Posts'!$F$12:$F$311,$C28,'2. Annual Costs of Staff Posts'!$T$12:$T$311)+SUMIF('3.Travel,Subsistence&amp;Conference'!$G$12:$G$70,'Summary of Costs by Country'!$C28,'3.Travel,Subsistence&amp;Conference'!$N$12:$N$70)+SUMIF('4. Equipment'!$F$12:$F$82,'Summary of Costs by Country'!$C28,'4. Equipment'!$N$12:$N$82)+SUMIF('5. Consumables'!$F$12:$F$61,'Summary of Costs by Country'!$C28,'5. Consumables'!$M$12:$M$61)+SUMIF('6. CPI'!$F$12:$F$61,'Summary of Costs by Country'!$C28,'6. CPI'!$M$12:$M$61)+SUMIF('7. Dissemination'!$F$12:$F$61,'Summary of Costs by Country'!$C28,'7. Dissemination'!$M$12:$M$61)+SUMIF('8. Risk Management &amp; Assurance'!$F$12:$F$61,'Summary of Costs by Country'!$C28,'8. Risk Management &amp; Assurance'!$M$12:$M$61)+SUMIF('9. External Intervention Costs'!$F$38:$F$80,'Summary of Costs by Country'!$C28,'9. External Intervention Costs'!$J$38:$J$80)+SUMIF('10. Other Direct Costs '!$F$12:$F$61,'Summary of Costs by Country'!$C28,'10. Other Direct Costs '!$M$12:$M$61)+SUMIF('11. Indirect Costs'!$E$13:$E$62,'Summary of Costs by Country'!$C28,'11. Indirect Costs'!$Q$13:$Q$62)</f>
        <v>0</v>
      </c>
      <c r="F28" s="664">
        <f ca="1">SUMIF('2. Annual Costs of Staff Posts'!$F$12:$F$311,$C28,'2. Annual Costs of Staff Posts'!$Y$12:$Y$311)+SUMIF('3.Travel,Subsistence&amp;Conference'!$G$12:$G$70,'Summary of Costs by Country'!$C28,'3.Travel,Subsistence&amp;Conference'!$P$12:$P$70)+SUMIF('4. Equipment'!$F$12:$F$82,'Summary of Costs by Country'!$C28,'4. Equipment'!$P$12:$P$82)+SUMIF('5. Consumables'!$F$12:$F$61,'Summary of Costs by Country'!$C28,'5. Consumables'!$O$12:$O$61)+SUMIF('6. CPI'!$F$12:$F$61,'Summary of Costs by Country'!$C28,'6. CPI'!$O$12:$O$61)+SUMIF('7. Dissemination'!$F$12:$F$61,'Summary of Costs by Country'!$C28,'7. Dissemination'!$O$12:$O$61)+SUMIF('8. Risk Management &amp; Assurance'!$F$12:$F$61,'Summary of Costs by Country'!$C28,'8. Risk Management &amp; Assurance'!$O$12:$O$61)+SUMIF('9. External Intervention Costs'!$F$38:$F$80,'Summary of Costs by Country'!$C28,'9. External Intervention Costs'!$K$38:$K$80)+SUMIF('10. Other Direct Costs '!$F$12:$F$61,'Summary of Costs by Country'!$C28,'10. Other Direct Costs '!$O$12:$O$61)+SUMIF('11. Indirect Costs'!$E$13:$E$62,'Summary of Costs by Country'!$C28,'11. Indirect Costs'!$U$13:$U$62)</f>
        <v>0</v>
      </c>
      <c r="G28" s="664">
        <f ca="1">SUMIF('2. Annual Costs of Staff Posts'!$F$12:$F$311,$C28,'2. Annual Costs of Staff Posts'!$AD$12:$AD$311)+SUMIF('3.Travel,Subsistence&amp;Conference'!$G$12:$G$70,'Summary of Costs by Country'!$C28,'3.Travel,Subsistence&amp;Conference'!$R$12:$R$70)+SUMIF('4. Equipment'!$F$12:$F$82,'Summary of Costs by Country'!$C28,'4. Equipment'!$R$12:$R$82)+SUMIF('5. Consumables'!$F$12:$F$61,'Summary of Costs by Country'!$C28,'5. Consumables'!$Q$12:$Q$61)+SUMIF('6. CPI'!$F$12:$F$61,'Summary of Costs by Country'!$C28,'6. CPI'!$Q$12:$Q$61)+SUMIF('7. Dissemination'!$F$12:$F$61,'Summary of Costs by Country'!$C28,'7. Dissemination'!$Q$12:$Q$61)+SUMIF('8. Risk Management &amp; Assurance'!$F$12:$F$61,'Summary of Costs by Country'!$C28,'8. Risk Management &amp; Assurance'!$Q$12:$Q$61)+SUMIF('9. External Intervention Costs'!$F$38:$F$80,'Summary of Costs by Country'!$C28,'9. External Intervention Costs'!$L$38:$L$80)+SUMIF('10. Other Direct Costs '!$F$12:$F$61,'Summary of Costs by Country'!$C28,'10. Other Direct Costs '!$Q$12:$Q$61)+SUMIF('11. Indirect Costs'!$E$13:$E$62,'Summary of Costs by Country'!$C28,'11. Indirect Costs'!$Y$13:$Y$62)</f>
        <v>0</v>
      </c>
      <c r="H28" s="664">
        <f ca="1">SUMIF('2. Annual Costs of Staff Posts'!$F$12:$F$311,$C28,'2. Annual Costs of Staff Posts'!$AI$12:$AI$311)+SUMIF('3.Travel,Subsistence&amp;Conference'!$G$12:$G$70,'Summary of Costs by Country'!$C28,'3.Travel,Subsistence&amp;Conference'!$T$12:$T$70)+SUMIF('4. Equipment'!$F$12:$F$82,'Summary of Costs by Country'!$C28,'4. Equipment'!$T$12:$T$82)+SUMIF('5. Consumables'!$F$12:$F$61,'Summary of Costs by Country'!$C28,'5. Consumables'!$S$12:$S$61)+SUMIF('6. CPI'!$F$12:$F$61,'Summary of Costs by Country'!$C28,'6. CPI'!$S$12:$S$61)+SUMIF('7. Dissemination'!$F$12:$F$61,'Summary of Costs by Country'!$C28,'7. Dissemination'!$S$12:$S$61)+SUMIF('8. Risk Management &amp; Assurance'!$F$12:$F$61,'Summary of Costs by Country'!$C28,'8. Risk Management &amp; Assurance'!$S$12:$S$61)+SUMIF('9. External Intervention Costs'!$F$38:$F$80,'Summary of Costs by Country'!$C28,'9. External Intervention Costs'!$M$38:$M$80)+SUMIF('10. Other Direct Costs '!$F$12:$F$61,'Summary of Costs by Country'!$C28,'10. Other Direct Costs '!$S$12:$S$61)+SUMIF('11. Indirect Costs'!$E$13:$E$62,'Summary of Costs by Country'!$C28,'11. Indirect Costs'!$AC$13:$AC$62)</f>
        <v>0</v>
      </c>
      <c r="I28" s="73">
        <f t="shared" ref="I28:I34" ca="1" si="2">SUM(D28:H28)</f>
        <v>0</v>
      </c>
      <c r="J28" s="64"/>
    </row>
    <row r="29" spans="2:19" ht="30" customHeight="1" x14ac:dyDescent="0.25">
      <c r="B29" s="81">
        <f t="shared" si="1"/>
        <v>15</v>
      </c>
      <c r="C29" s="87" t="str">
        <f ca="1">IFERROR(OFFSET('START - AWARD DETAILS'!$E$20,MATCH(B29,'START - AWARD DETAILS'!$P$20:$P$40,0)-1,0),"")</f>
        <v/>
      </c>
      <c r="D29" s="664">
        <f ca="1">SUMIF('2. Annual Costs of Staff Posts'!$F$12:$F$311,$C29,'2. Annual Costs of Staff Posts'!$O$12:$O$311)+SUMIF('3.Travel,Subsistence&amp;Conference'!$G$12:$G$70,'Summary of Costs by Country'!$C29,'3.Travel,Subsistence&amp;Conference'!$L$12:$L$70)+SUMIF('4. Equipment'!$F$12:$F$82,'Summary of Costs by Country'!$C29,'4. Equipment'!$L$12:$L$82)+SUMIF('5. Consumables'!$F$12:$F$61,'Summary of Costs by Country'!$C29,'5. Consumables'!$K$12:$K$61)+SUMIF('6. CPI'!$F$12:$F$61,'Summary of Costs by Country'!$C29,'6. CPI'!$K$12:$K$61)+SUMIF('7. Dissemination'!$F$12:$F$61,'Summary of Costs by Country'!$C29,'7. Dissemination'!$K$12:$K$61)+SUMIF('8. Risk Management &amp; Assurance'!$F$12:$F$61,'Summary of Costs by Country'!$C29,'8. Risk Management &amp; Assurance'!$K$12:$K$61)+SUMIF('9. External Intervention Costs'!$F$38:$F$62,'Summary of Costs by Country'!$C29,'9. External Intervention Costs'!$I$38:$I$62)+SUMIF('10. Other Direct Costs '!$F$12:$F$61,'Summary of Costs by Country'!$C29,'10. Other Direct Costs '!$K$12:$K$61)+SUMIF('11. Indirect Costs'!$E$13:$E$62,'Summary of Costs by Country'!$C29,'11. Indirect Costs'!$M$13:$M$62)</f>
        <v>0</v>
      </c>
      <c r="E29" s="664">
        <f ca="1">SUMIF('2. Annual Costs of Staff Posts'!$F$12:$F$311,$C29,'2. Annual Costs of Staff Posts'!$T$12:$T$311)+SUMIF('3.Travel,Subsistence&amp;Conference'!$G$12:$G$70,'Summary of Costs by Country'!$C29,'3.Travel,Subsistence&amp;Conference'!$N$12:$N$70)+SUMIF('4. Equipment'!$F$12:$F$82,'Summary of Costs by Country'!$C29,'4. Equipment'!$N$12:$N$82)+SUMIF('5. Consumables'!$F$12:$F$61,'Summary of Costs by Country'!$C29,'5. Consumables'!$M$12:$M$61)+SUMIF('6. CPI'!$F$12:$F$61,'Summary of Costs by Country'!$C29,'6. CPI'!$M$12:$M$61)+SUMIF('7. Dissemination'!$F$12:$F$61,'Summary of Costs by Country'!$C29,'7. Dissemination'!$M$12:$M$61)+SUMIF('8. Risk Management &amp; Assurance'!$F$12:$F$61,'Summary of Costs by Country'!$C29,'8. Risk Management &amp; Assurance'!$M$12:$M$61)+SUMIF('9. External Intervention Costs'!$F$38:$F$80,'Summary of Costs by Country'!$C29,'9. External Intervention Costs'!$J$38:$J$80)+SUMIF('10. Other Direct Costs '!$F$12:$F$61,'Summary of Costs by Country'!$C29,'10. Other Direct Costs '!$M$12:$M$61)+SUMIF('11. Indirect Costs'!$E$13:$E$62,'Summary of Costs by Country'!$C29,'11. Indirect Costs'!$Q$13:$Q$62)</f>
        <v>0</v>
      </c>
      <c r="F29" s="664">
        <f ca="1">SUMIF('2. Annual Costs of Staff Posts'!$F$12:$F$311,$C29,'2. Annual Costs of Staff Posts'!$Y$12:$Y$311)+SUMIF('3.Travel,Subsistence&amp;Conference'!$G$12:$G$70,'Summary of Costs by Country'!$C29,'3.Travel,Subsistence&amp;Conference'!$P$12:$P$70)+SUMIF('4. Equipment'!$F$12:$F$82,'Summary of Costs by Country'!$C29,'4. Equipment'!$P$12:$P$82)+SUMIF('5. Consumables'!$F$12:$F$61,'Summary of Costs by Country'!$C29,'5. Consumables'!$O$12:$O$61)+SUMIF('6. CPI'!$F$12:$F$61,'Summary of Costs by Country'!$C29,'6. CPI'!$O$12:$O$61)+SUMIF('7. Dissemination'!$F$12:$F$61,'Summary of Costs by Country'!$C29,'7. Dissemination'!$O$12:$O$61)+SUMIF('8. Risk Management &amp; Assurance'!$F$12:$F$61,'Summary of Costs by Country'!$C29,'8. Risk Management &amp; Assurance'!$O$12:$O$61)+SUMIF('9. External Intervention Costs'!$F$38:$F$80,'Summary of Costs by Country'!$C29,'9. External Intervention Costs'!$K$38:$K$80)+SUMIF('10. Other Direct Costs '!$F$12:$F$61,'Summary of Costs by Country'!$C29,'10. Other Direct Costs '!$O$12:$O$61)+SUMIF('11. Indirect Costs'!$E$13:$E$62,'Summary of Costs by Country'!$C29,'11. Indirect Costs'!$U$13:$U$62)</f>
        <v>0</v>
      </c>
      <c r="G29" s="664">
        <f ca="1">SUMIF('2. Annual Costs of Staff Posts'!$F$12:$F$311,$C29,'2. Annual Costs of Staff Posts'!$AD$12:$AD$311)+SUMIF('3.Travel,Subsistence&amp;Conference'!$G$12:$G$70,'Summary of Costs by Country'!$C29,'3.Travel,Subsistence&amp;Conference'!$R$12:$R$70)+SUMIF('4. Equipment'!$F$12:$F$82,'Summary of Costs by Country'!$C29,'4. Equipment'!$R$12:$R$82)+SUMIF('5. Consumables'!$F$12:$F$61,'Summary of Costs by Country'!$C29,'5. Consumables'!$Q$12:$Q$61)+SUMIF('6. CPI'!$F$12:$F$61,'Summary of Costs by Country'!$C29,'6. CPI'!$Q$12:$Q$61)+SUMIF('7. Dissemination'!$F$12:$F$61,'Summary of Costs by Country'!$C29,'7. Dissemination'!$Q$12:$Q$61)+SUMIF('8. Risk Management &amp; Assurance'!$F$12:$F$61,'Summary of Costs by Country'!$C29,'8. Risk Management &amp; Assurance'!$Q$12:$Q$61)+SUMIF('9. External Intervention Costs'!$F$38:$F$80,'Summary of Costs by Country'!$C29,'9. External Intervention Costs'!$L$38:$L$80)+SUMIF('10. Other Direct Costs '!$F$12:$F$61,'Summary of Costs by Country'!$C29,'10. Other Direct Costs '!$Q$12:$Q$61)+SUMIF('11. Indirect Costs'!$E$13:$E$62,'Summary of Costs by Country'!$C29,'11. Indirect Costs'!$Y$13:$Y$62)</f>
        <v>0</v>
      </c>
      <c r="H29" s="664">
        <f ca="1">SUMIF('2. Annual Costs of Staff Posts'!$F$12:$F$311,$C29,'2. Annual Costs of Staff Posts'!$AI$12:$AI$311)+SUMIF('3.Travel,Subsistence&amp;Conference'!$G$12:$G$70,'Summary of Costs by Country'!$C29,'3.Travel,Subsistence&amp;Conference'!$T$12:$T$70)+SUMIF('4. Equipment'!$F$12:$F$82,'Summary of Costs by Country'!$C29,'4. Equipment'!$T$12:$T$82)+SUMIF('5. Consumables'!$F$12:$F$61,'Summary of Costs by Country'!$C29,'5. Consumables'!$S$12:$S$61)+SUMIF('6. CPI'!$F$12:$F$61,'Summary of Costs by Country'!$C29,'6. CPI'!$S$12:$S$61)+SUMIF('7. Dissemination'!$F$12:$F$61,'Summary of Costs by Country'!$C29,'7. Dissemination'!$S$12:$S$61)+SUMIF('8. Risk Management &amp; Assurance'!$F$12:$F$61,'Summary of Costs by Country'!$C29,'8. Risk Management &amp; Assurance'!$S$12:$S$61)+SUMIF('9. External Intervention Costs'!$F$38:$F$80,'Summary of Costs by Country'!$C29,'9. External Intervention Costs'!$M$38:$M$80)+SUMIF('10. Other Direct Costs '!$F$12:$F$61,'Summary of Costs by Country'!$C29,'10. Other Direct Costs '!$S$12:$S$61)+SUMIF('11. Indirect Costs'!$E$13:$E$62,'Summary of Costs by Country'!$C29,'11. Indirect Costs'!$AC$13:$AC$62)</f>
        <v>0</v>
      </c>
      <c r="I29" s="73">
        <f t="shared" ca="1" si="2"/>
        <v>0</v>
      </c>
      <c r="J29" s="64"/>
    </row>
    <row r="30" spans="2:19" ht="30" customHeight="1" x14ac:dyDescent="0.25">
      <c r="B30" s="81">
        <f t="shared" si="1"/>
        <v>16</v>
      </c>
      <c r="C30" s="87" t="str">
        <f ca="1">IFERROR(OFFSET('START - AWARD DETAILS'!$E$20,MATCH(B30,'START - AWARD DETAILS'!$P$20:$P$40,0)-1,0),"")</f>
        <v/>
      </c>
      <c r="D30" s="664">
        <f ca="1">SUMIF('2. Annual Costs of Staff Posts'!$F$12:$F$311,$C30,'2. Annual Costs of Staff Posts'!$O$12:$O$311)+SUMIF('3.Travel,Subsistence&amp;Conference'!$G$12:$G$70,'Summary of Costs by Country'!$C30,'3.Travel,Subsistence&amp;Conference'!$L$12:$L$70)+SUMIF('4. Equipment'!$F$12:$F$82,'Summary of Costs by Country'!$C30,'4. Equipment'!$L$12:$L$82)+SUMIF('5. Consumables'!$F$12:$F$61,'Summary of Costs by Country'!$C30,'5. Consumables'!$K$12:$K$61)+SUMIF('6. CPI'!$F$12:$F$61,'Summary of Costs by Country'!$C30,'6. CPI'!$K$12:$K$61)+SUMIF('7. Dissemination'!$F$12:$F$61,'Summary of Costs by Country'!$C30,'7. Dissemination'!$K$12:$K$61)+SUMIF('8. Risk Management &amp; Assurance'!$F$12:$F$61,'Summary of Costs by Country'!$C30,'8. Risk Management &amp; Assurance'!$K$12:$K$61)+SUMIF('9. External Intervention Costs'!$F$38:$F$62,'Summary of Costs by Country'!$C30,'9. External Intervention Costs'!$I$38:$I$62)+SUMIF('10. Other Direct Costs '!$F$12:$F$61,'Summary of Costs by Country'!$C30,'10. Other Direct Costs '!$K$12:$K$61)+SUMIF('11. Indirect Costs'!$E$13:$E$62,'Summary of Costs by Country'!$C30,'11. Indirect Costs'!$M$13:$M$62)</f>
        <v>0</v>
      </c>
      <c r="E30" s="664">
        <f ca="1">SUMIF('2. Annual Costs of Staff Posts'!$F$12:$F$311,$C30,'2. Annual Costs of Staff Posts'!$T$12:$T$311)+SUMIF('3.Travel,Subsistence&amp;Conference'!$G$12:$G$70,'Summary of Costs by Country'!$C30,'3.Travel,Subsistence&amp;Conference'!$N$12:$N$70)+SUMIF('4. Equipment'!$F$12:$F$82,'Summary of Costs by Country'!$C30,'4. Equipment'!$N$12:$N$82)+SUMIF('5. Consumables'!$F$12:$F$61,'Summary of Costs by Country'!$C30,'5. Consumables'!$M$12:$M$61)+SUMIF('6. CPI'!$F$12:$F$61,'Summary of Costs by Country'!$C30,'6. CPI'!$M$12:$M$61)+SUMIF('7. Dissemination'!$F$12:$F$61,'Summary of Costs by Country'!$C30,'7. Dissemination'!$M$12:$M$61)+SUMIF('8. Risk Management &amp; Assurance'!$F$12:$F$61,'Summary of Costs by Country'!$C30,'8. Risk Management &amp; Assurance'!$M$12:$M$61)+SUMIF('9. External Intervention Costs'!$F$38:$F$80,'Summary of Costs by Country'!$C30,'9. External Intervention Costs'!$J$38:$J$80)+SUMIF('10. Other Direct Costs '!$F$12:$F$61,'Summary of Costs by Country'!$C30,'10. Other Direct Costs '!$M$12:$M$61)+SUMIF('11. Indirect Costs'!$E$13:$E$62,'Summary of Costs by Country'!$C30,'11. Indirect Costs'!$Q$13:$Q$62)</f>
        <v>0</v>
      </c>
      <c r="F30" s="664">
        <f ca="1">SUMIF('2. Annual Costs of Staff Posts'!$F$12:$F$311,$C30,'2. Annual Costs of Staff Posts'!$Y$12:$Y$311)+SUMIF('3.Travel,Subsistence&amp;Conference'!$G$12:$G$70,'Summary of Costs by Country'!$C30,'3.Travel,Subsistence&amp;Conference'!$P$12:$P$70)+SUMIF('4. Equipment'!$F$12:$F$82,'Summary of Costs by Country'!$C30,'4. Equipment'!$P$12:$P$82)+SUMIF('5. Consumables'!$F$12:$F$61,'Summary of Costs by Country'!$C30,'5. Consumables'!$O$12:$O$61)+SUMIF('6. CPI'!$F$12:$F$61,'Summary of Costs by Country'!$C30,'6. CPI'!$O$12:$O$61)+SUMIF('7. Dissemination'!$F$12:$F$61,'Summary of Costs by Country'!$C30,'7. Dissemination'!$O$12:$O$61)+SUMIF('8. Risk Management &amp; Assurance'!$F$12:$F$61,'Summary of Costs by Country'!$C30,'8. Risk Management &amp; Assurance'!$O$12:$O$61)+SUMIF('9. External Intervention Costs'!$F$38:$F$80,'Summary of Costs by Country'!$C30,'9. External Intervention Costs'!$K$38:$K$80)+SUMIF('10. Other Direct Costs '!$F$12:$F$61,'Summary of Costs by Country'!$C30,'10. Other Direct Costs '!$O$12:$O$61)+SUMIF('11. Indirect Costs'!$E$13:$E$62,'Summary of Costs by Country'!$C30,'11. Indirect Costs'!$U$13:$U$62)</f>
        <v>0</v>
      </c>
      <c r="G30" s="664">
        <f ca="1">SUMIF('2. Annual Costs of Staff Posts'!$F$12:$F$311,$C30,'2. Annual Costs of Staff Posts'!$AD$12:$AD$311)+SUMIF('3.Travel,Subsistence&amp;Conference'!$G$12:$G$70,'Summary of Costs by Country'!$C30,'3.Travel,Subsistence&amp;Conference'!$R$12:$R$70)+SUMIF('4. Equipment'!$F$12:$F$82,'Summary of Costs by Country'!$C30,'4. Equipment'!$R$12:$R$82)+SUMIF('5. Consumables'!$F$12:$F$61,'Summary of Costs by Country'!$C30,'5. Consumables'!$Q$12:$Q$61)+SUMIF('6. CPI'!$F$12:$F$61,'Summary of Costs by Country'!$C30,'6. CPI'!$Q$12:$Q$61)+SUMIF('7. Dissemination'!$F$12:$F$61,'Summary of Costs by Country'!$C30,'7. Dissemination'!$Q$12:$Q$61)+SUMIF('8. Risk Management &amp; Assurance'!$F$12:$F$61,'Summary of Costs by Country'!$C30,'8. Risk Management &amp; Assurance'!$Q$12:$Q$61)+SUMIF('9. External Intervention Costs'!$F$38:$F$80,'Summary of Costs by Country'!$C30,'9. External Intervention Costs'!$L$38:$L$80)+SUMIF('10. Other Direct Costs '!$F$12:$F$61,'Summary of Costs by Country'!$C30,'10. Other Direct Costs '!$Q$12:$Q$61)+SUMIF('11. Indirect Costs'!$E$13:$E$62,'Summary of Costs by Country'!$C30,'11. Indirect Costs'!$Y$13:$Y$62)</f>
        <v>0</v>
      </c>
      <c r="H30" s="664">
        <f ca="1">SUMIF('2. Annual Costs of Staff Posts'!$F$12:$F$311,$C30,'2. Annual Costs of Staff Posts'!$AI$12:$AI$311)+SUMIF('3.Travel,Subsistence&amp;Conference'!$G$12:$G$70,'Summary of Costs by Country'!$C30,'3.Travel,Subsistence&amp;Conference'!$T$12:$T$70)+SUMIF('4. Equipment'!$F$12:$F$82,'Summary of Costs by Country'!$C30,'4. Equipment'!$T$12:$T$82)+SUMIF('5. Consumables'!$F$12:$F$61,'Summary of Costs by Country'!$C30,'5. Consumables'!$S$12:$S$61)+SUMIF('6. CPI'!$F$12:$F$61,'Summary of Costs by Country'!$C30,'6. CPI'!$S$12:$S$61)+SUMIF('7. Dissemination'!$F$12:$F$61,'Summary of Costs by Country'!$C30,'7. Dissemination'!$S$12:$S$61)+SUMIF('8. Risk Management &amp; Assurance'!$F$12:$F$61,'Summary of Costs by Country'!$C30,'8. Risk Management &amp; Assurance'!$S$12:$S$61)+SUMIF('9. External Intervention Costs'!$F$38:$F$80,'Summary of Costs by Country'!$C30,'9. External Intervention Costs'!$M$38:$M$80)+SUMIF('10. Other Direct Costs '!$F$12:$F$61,'Summary of Costs by Country'!$C30,'10. Other Direct Costs '!$S$12:$S$61)+SUMIF('11. Indirect Costs'!$E$13:$E$62,'Summary of Costs by Country'!$C30,'11. Indirect Costs'!$AC$13:$AC$62)</f>
        <v>0</v>
      </c>
      <c r="I30" s="73">
        <f t="shared" ca="1" si="2"/>
        <v>0</v>
      </c>
      <c r="J30" s="64"/>
    </row>
    <row r="31" spans="2:19" ht="30" customHeight="1" x14ac:dyDescent="0.25">
      <c r="B31" s="81">
        <f t="shared" si="1"/>
        <v>17</v>
      </c>
      <c r="C31" s="87" t="str">
        <f ca="1">IFERROR(OFFSET('START - AWARD DETAILS'!$E$20,MATCH(B31,'START - AWARD DETAILS'!$P$20:$P$40,0)-1,0),"")</f>
        <v/>
      </c>
      <c r="D31" s="664">
        <f ca="1">SUMIF('2. Annual Costs of Staff Posts'!$F$12:$F$311,$C31,'2. Annual Costs of Staff Posts'!$O$12:$O$311)+SUMIF('3.Travel,Subsistence&amp;Conference'!$G$12:$G$70,'Summary of Costs by Country'!$C31,'3.Travel,Subsistence&amp;Conference'!$L$12:$L$70)+SUMIF('4. Equipment'!$F$12:$F$82,'Summary of Costs by Country'!$C31,'4. Equipment'!$L$12:$L$82)+SUMIF('5. Consumables'!$F$12:$F$61,'Summary of Costs by Country'!$C31,'5. Consumables'!$K$12:$K$61)+SUMIF('6. CPI'!$F$12:$F$61,'Summary of Costs by Country'!$C31,'6. CPI'!$K$12:$K$61)+SUMIF('7. Dissemination'!$F$12:$F$61,'Summary of Costs by Country'!$C31,'7. Dissemination'!$K$12:$K$61)+SUMIF('8. Risk Management &amp; Assurance'!$F$12:$F$61,'Summary of Costs by Country'!$C31,'8. Risk Management &amp; Assurance'!$K$12:$K$61)+SUMIF('9. External Intervention Costs'!$F$38:$F$62,'Summary of Costs by Country'!$C31,'9. External Intervention Costs'!$I$38:$I$62)+SUMIF('10. Other Direct Costs '!$F$12:$F$61,'Summary of Costs by Country'!$C31,'10. Other Direct Costs '!$K$12:$K$61)+SUMIF('11. Indirect Costs'!$E$13:$E$62,'Summary of Costs by Country'!$C31,'11. Indirect Costs'!$M$13:$M$62)</f>
        <v>0</v>
      </c>
      <c r="E31" s="664">
        <f ca="1">SUMIF('2. Annual Costs of Staff Posts'!$F$12:$F$311,$C31,'2. Annual Costs of Staff Posts'!$T$12:$T$311)+SUMIF('3.Travel,Subsistence&amp;Conference'!$G$12:$G$70,'Summary of Costs by Country'!$C31,'3.Travel,Subsistence&amp;Conference'!$N$12:$N$70)+SUMIF('4. Equipment'!$F$12:$F$82,'Summary of Costs by Country'!$C31,'4. Equipment'!$N$12:$N$82)+SUMIF('5. Consumables'!$F$12:$F$61,'Summary of Costs by Country'!$C31,'5. Consumables'!$M$12:$M$61)+SUMIF('6. CPI'!$F$12:$F$61,'Summary of Costs by Country'!$C31,'6. CPI'!$M$12:$M$61)+SUMIF('7. Dissemination'!$F$12:$F$61,'Summary of Costs by Country'!$C31,'7. Dissemination'!$M$12:$M$61)+SUMIF('8. Risk Management &amp; Assurance'!$F$12:$F$61,'Summary of Costs by Country'!$C31,'8. Risk Management &amp; Assurance'!$M$12:$M$61)+SUMIF('9. External Intervention Costs'!$F$38:$F$80,'Summary of Costs by Country'!$C31,'9. External Intervention Costs'!$J$38:$J$80)+SUMIF('10. Other Direct Costs '!$F$12:$F$61,'Summary of Costs by Country'!$C31,'10. Other Direct Costs '!$M$12:$M$61)+SUMIF('11. Indirect Costs'!$E$13:$E$62,'Summary of Costs by Country'!$C31,'11. Indirect Costs'!$Q$13:$Q$62)</f>
        <v>0</v>
      </c>
      <c r="F31" s="664">
        <f ca="1">SUMIF('2. Annual Costs of Staff Posts'!$F$12:$F$311,$C31,'2. Annual Costs of Staff Posts'!$Y$12:$Y$311)+SUMIF('3.Travel,Subsistence&amp;Conference'!$G$12:$G$70,'Summary of Costs by Country'!$C31,'3.Travel,Subsistence&amp;Conference'!$P$12:$P$70)+SUMIF('4. Equipment'!$F$12:$F$82,'Summary of Costs by Country'!$C31,'4. Equipment'!$P$12:$P$82)+SUMIF('5. Consumables'!$F$12:$F$61,'Summary of Costs by Country'!$C31,'5. Consumables'!$O$12:$O$61)+SUMIF('6. CPI'!$F$12:$F$61,'Summary of Costs by Country'!$C31,'6. CPI'!$O$12:$O$61)+SUMIF('7. Dissemination'!$F$12:$F$61,'Summary of Costs by Country'!$C31,'7. Dissemination'!$O$12:$O$61)+SUMIF('8. Risk Management &amp; Assurance'!$F$12:$F$61,'Summary of Costs by Country'!$C31,'8. Risk Management &amp; Assurance'!$O$12:$O$61)+SUMIF('9. External Intervention Costs'!$F$38:$F$80,'Summary of Costs by Country'!$C31,'9. External Intervention Costs'!$K$38:$K$80)+SUMIF('10. Other Direct Costs '!$F$12:$F$61,'Summary of Costs by Country'!$C31,'10. Other Direct Costs '!$O$12:$O$61)+SUMIF('11. Indirect Costs'!$E$13:$E$62,'Summary of Costs by Country'!$C31,'11. Indirect Costs'!$U$13:$U$62)</f>
        <v>0</v>
      </c>
      <c r="G31" s="664">
        <f ca="1">SUMIF('2. Annual Costs of Staff Posts'!$F$12:$F$311,$C31,'2. Annual Costs of Staff Posts'!$AD$12:$AD$311)+SUMIF('3.Travel,Subsistence&amp;Conference'!$G$12:$G$70,'Summary of Costs by Country'!$C31,'3.Travel,Subsistence&amp;Conference'!$R$12:$R$70)+SUMIF('4. Equipment'!$F$12:$F$82,'Summary of Costs by Country'!$C31,'4. Equipment'!$R$12:$R$82)+SUMIF('5. Consumables'!$F$12:$F$61,'Summary of Costs by Country'!$C31,'5. Consumables'!$Q$12:$Q$61)+SUMIF('6. CPI'!$F$12:$F$61,'Summary of Costs by Country'!$C31,'6. CPI'!$Q$12:$Q$61)+SUMIF('7. Dissemination'!$F$12:$F$61,'Summary of Costs by Country'!$C31,'7. Dissemination'!$Q$12:$Q$61)+SUMIF('8. Risk Management &amp; Assurance'!$F$12:$F$61,'Summary of Costs by Country'!$C31,'8. Risk Management &amp; Assurance'!$Q$12:$Q$61)+SUMIF('9. External Intervention Costs'!$F$38:$F$80,'Summary of Costs by Country'!$C31,'9. External Intervention Costs'!$L$38:$L$80)+SUMIF('10. Other Direct Costs '!$F$12:$F$61,'Summary of Costs by Country'!$C31,'10. Other Direct Costs '!$Q$12:$Q$61)+SUMIF('11. Indirect Costs'!$E$13:$E$62,'Summary of Costs by Country'!$C31,'11. Indirect Costs'!$Y$13:$Y$62)</f>
        <v>0</v>
      </c>
      <c r="H31" s="664">
        <f ca="1">SUMIF('2. Annual Costs of Staff Posts'!$F$12:$F$311,$C31,'2. Annual Costs of Staff Posts'!$AI$12:$AI$311)+SUMIF('3.Travel,Subsistence&amp;Conference'!$G$12:$G$70,'Summary of Costs by Country'!$C31,'3.Travel,Subsistence&amp;Conference'!$T$12:$T$70)+SUMIF('4. Equipment'!$F$12:$F$82,'Summary of Costs by Country'!$C31,'4. Equipment'!$T$12:$T$82)+SUMIF('5. Consumables'!$F$12:$F$61,'Summary of Costs by Country'!$C31,'5. Consumables'!$S$12:$S$61)+SUMIF('6. CPI'!$F$12:$F$61,'Summary of Costs by Country'!$C31,'6. CPI'!$S$12:$S$61)+SUMIF('7. Dissemination'!$F$12:$F$61,'Summary of Costs by Country'!$C31,'7. Dissemination'!$S$12:$S$61)+SUMIF('8. Risk Management &amp; Assurance'!$F$12:$F$61,'Summary of Costs by Country'!$C31,'8. Risk Management &amp; Assurance'!$S$12:$S$61)+SUMIF('9. External Intervention Costs'!$F$38:$F$80,'Summary of Costs by Country'!$C31,'9. External Intervention Costs'!$M$38:$M$80)+SUMIF('10. Other Direct Costs '!$F$12:$F$61,'Summary of Costs by Country'!$C31,'10. Other Direct Costs '!$S$12:$S$61)+SUMIF('11. Indirect Costs'!$E$13:$E$62,'Summary of Costs by Country'!$C31,'11. Indirect Costs'!$AC$13:$AC$62)</f>
        <v>0</v>
      </c>
      <c r="I31" s="73">
        <f t="shared" ca="1" si="2"/>
        <v>0</v>
      </c>
      <c r="J31" s="64"/>
    </row>
    <row r="32" spans="2:19" ht="30" customHeight="1" x14ac:dyDescent="0.25">
      <c r="B32" s="81">
        <f t="shared" si="1"/>
        <v>18</v>
      </c>
      <c r="C32" s="87" t="str">
        <f ca="1">IFERROR(OFFSET('START - AWARD DETAILS'!$E$20,MATCH(B32,'START - AWARD DETAILS'!$P$20:$P$40,0)-1,0),"")</f>
        <v/>
      </c>
      <c r="D32" s="664">
        <f ca="1">SUMIF('2. Annual Costs of Staff Posts'!$F$12:$F$311,$C32,'2. Annual Costs of Staff Posts'!$O$12:$O$311)+SUMIF('3.Travel,Subsistence&amp;Conference'!$G$12:$G$70,'Summary of Costs by Country'!$C32,'3.Travel,Subsistence&amp;Conference'!$L$12:$L$70)+SUMIF('4. Equipment'!$F$12:$F$82,'Summary of Costs by Country'!$C32,'4. Equipment'!$L$12:$L$82)+SUMIF('5. Consumables'!$F$12:$F$61,'Summary of Costs by Country'!$C32,'5. Consumables'!$K$12:$K$61)+SUMIF('6. CPI'!$F$12:$F$61,'Summary of Costs by Country'!$C32,'6. CPI'!$K$12:$K$61)+SUMIF('7. Dissemination'!$F$12:$F$61,'Summary of Costs by Country'!$C32,'7. Dissemination'!$K$12:$K$61)+SUMIF('8. Risk Management &amp; Assurance'!$F$12:$F$61,'Summary of Costs by Country'!$C32,'8. Risk Management &amp; Assurance'!$K$12:$K$61)+SUMIF('9. External Intervention Costs'!$F$38:$F$62,'Summary of Costs by Country'!$C32,'9. External Intervention Costs'!$I$38:$I$62)+SUMIF('10. Other Direct Costs '!$F$12:$F$61,'Summary of Costs by Country'!$C32,'10. Other Direct Costs '!$K$12:$K$61)+SUMIF('11. Indirect Costs'!$E$13:$E$62,'Summary of Costs by Country'!$C32,'11. Indirect Costs'!$M$13:$M$62)</f>
        <v>0</v>
      </c>
      <c r="E32" s="664">
        <f ca="1">SUMIF('2. Annual Costs of Staff Posts'!$F$12:$F$311,$C32,'2. Annual Costs of Staff Posts'!$T$12:$T$311)+SUMIF('3.Travel,Subsistence&amp;Conference'!$G$12:$G$70,'Summary of Costs by Country'!$C32,'3.Travel,Subsistence&amp;Conference'!$N$12:$N$70)+SUMIF('4. Equipment'!$F$12:$F$82,'Summary of Costs by Country'!$C32,'4. Equipment'!$N$12:$N$82)+SUMIF('5. Consumables'!$F$12:$F$61,'Summary of Costs by Country'!$C32,'5. Consumables'!$M$12:$M$61)+SUMIF('6. CPI'!$F$12:$F$61,'Summary of Costs by Country'!$C32,'6. CPI'!$M$12:$M$61)+SUMIF('7. Dissemination'!$F$12:$F$61,'Summary of Costs by Country'!$C32,'7. Dissemination'!$M$12:$M$61)+SUMIF('8. Risk Management &amp; Assurance'!$F$12:$F$61,'Summary of Costs by Country'!$C32,'8. Risk Management &amp; Assurance'!$M$12:$M$61)+SUMIF('9. External Intervention Costs'!$F$38:$F$80,'Summary of Costs by Country'!$C32,'9. External Intervention Costs'!$J$38:$J$80)+SUMIF('10. Other Direct Costs '!$F$12:$F$61,'Summary of Costs by Country'!$C32,'10. Other Direct Costs '!$M$12:$M$61)+SUMIF('11. Indirect Costs'!$E$13:$E$62,'Summary of Costs by Country'!$C32,'11. Indirect Costs'!$Q$13:$Q$62)</f>
        <v>0</v>
      </c>
      <c r="F32" s="664">
        <f ca="1">SUMIF('2. Annual Costs of Staff Posts'!$F$12:$F$311,$C32,'2. Annual Costs of Staff Posts'!$Y$12:$Y$311)+SUMIF('3.Travel,Subsistence&amp;Conference'!$G$12:$G$70,'Summary of Costs by Country'!$C32,'3.Travel,Subsistence&amp;Conference'!$P$12:$P$70)+SUMIF('4. Equipment'!$F$12:$F$82,'Summary of Costs by Country'!$C32,'4. Equipment'!$P$12:$P$82)+SUMIF('5. Consumables'!$F$12:$F$61,'Summary of Costs by Country'!$C32,'5. Consumables'!$O$12:$O$61)+SUMIF('6. CPI'!$F$12:$F$61,'Summary of Costs by Country'!$C32,'6. CPI'!$O$12:$O$61)+SUMIF('7. Dissemination'!$F$12:$F$61,'Summary of Costs by Country'!$C32,'7. Dissemination'!$O$12:$O$61)+SUMIF('8. Risk Management &amp; Assurance'!$F$12:$F$61,'Summary of Costs by Country'!$C32,'8. Risk Management &amp; Assurance'!$O$12:$O$61)+SUMIF('9. External Intervention Costs'!$F$38:$F$80,'Summary of Costs by Country'!$C32,'9. External Intervention Costs'!$K$38:$K$80)+SUMIF('10. Other Direct Costs '!$F$12:$F$61,'Summary of Costs by Country'!$C32,'10. Other Direct Costs '!$O$12:$O$61)+SUMIF('11. Indirect Costs'!$E$13:$E$62,'Summary of Costs by Country'!$C32,'11. Indirect Costs'!$U$13:$U$62)</f>
        <v>0</v>
      </c>
      <c r="G32" s="664">
        <f ca="1">SUMIF('2. Annual Costs of Staff Posts'!$F$12:$F$311,$C32,'2. Annual Costs of Staff Posts'!$AD$12:$AD$311)+SUMIF('3.Travel,Subsistence&amp;Conference'!$G$12:$G$70,'Summary of Costs by Country'!$C32,'3.Travel,Subsistence&amp;Conference'!$R$12:$R$70)+SUMIF('4. Equipment'!$F$12:$F$82,'Summary of Costs by Country'!$C32,'4. Equipment'!$R$12:$R$82)+SUMIF('5. Consumables'!$F$12:$F$61,'Summary of Costs by Country'!$C32,'5. Consumables'!$Q$12:$Q$61)+SUMIF('6. CPI'!$F$12:$F$61,'Summary of Costs by Country'!$C32,'6. CPI'!$Q$12:$Q$61)+SUMIF('7. Dissemination'!$F$12:$F$61,'Summary of Costs by Country'!$C32,'7. Dissemination'!$Q$12:$Q$61)+SUMIF('8. Risk Management &amp; Assurance'!$F$12:$F$61,'Summary of Costs by Country'!$C32,'8. Risk Management &amp; Assurance'!$Q$12:$Q$61)+SUMIF('9. External Intervention Costs'!$F$38:$F$80,'Summary of Costs by Country'!$C32,'9. External Intervention Costs'!$L$38:$L$80)+SUMIF('10. Other Direct Costs '!$F$12:$F$61,'Summary of Costs by Country'!$C32,'10. Other Direct Costs '!$Q$12:$Q$61)+SUMIF('11. Indirect Costs'!$E$13:$E$62,'Summary of Costs by Country'!$C32,'11. Indirect Costs'!$Y$13:$Y$62)</f>
        <v>0</v>
      </c>
      <c r="H32" s="664">
        <f ca="1">SUMIF('2. Annual Costs of Staff Posts'!$F$12:$F$311,$C32,'2. Annual Costs of Staff Posts'!$AI$12:$AI$311)+SUMIF('3.Travel,Subsistence&amp;Conference'!$G$12:$G$70,'Summary of Costs by Country'!$C32,'3.Travel,Subsistence&amp;Conference'!$T$12:$T$70)+SUMIF('4. Equipment'!$F$12:$F$82,'Summary of Costs by Country'!$C32,'4. Equipment'!$T$12:$T$82)+SUMIF('5. Consumables'!$F$12:$F$61,'Summary of Costs by Country'!$C32,'5. Consumables'!$S$12:$S$61)+SUMIF('6. CPI'!$F$12:$F$61,'Summary of Costs by Country'!$C32,'6. CPI'!$S$12:$S$61)+SUMIF('7. Dissemination'!$F$12:$F$61,'Summary of Costs by Country'!$C32,'7. Dissemination'!$S$12:$S$61)+SUMIF('8. Risk Management &amp; Assurance'!$F$12:$F$61,'Summary of Costs by Country'!$C32,'8. Risk Management &amp; Assurance'!$S$12:$S$61)+SUMIF('9. External Intervention Costs'!$F$38:$F$80,'Summary of Costs by Country'!$C32,'9. External Intervention Costs'!$M$38:$M$80)+SUMIF('10. Other Direct Costs '!$F$12:$F$61,'Summary of Costs by Country'!$C32,'10. Other Direct Costs '!$S$12:$S$61)+SUMIF('11. Indirect Costs'!$E$13:$E$62,'Summary of Costs by Country'!$C32,'11. Indirect Costs'!$AC$13:$AC$62)</f>
        <v>0</v>
      </c>
      <c r="I32" s="73">
        <f t="shared" ca="1" si="2"/>
        <v>0</v>
      </c>
      <c r="J32" s="64"/>
    </row>
    <row r="33" spans="2:19" ht="30" customHeight="1" x14ac:dyDescent="0.25">
      <c r="B33" s="81">
        <f t="shared" si="1"/>
        <v>19</v>
      </c>
      <c r="C33" s="87" t="str">
        <f ca="1">IFERROR(OFFSET('START - AWARD DETAILS'!$E$20,MATCH(B33,'START - AWARD DETAILS'!$P$20:$P$40,0)-1,0),"")</f>
        <v/>
      </c>
      <c r="D33" s="664">
        <f ca="1">SUMIF('2. Annual Costs of Staff Posts'!$F$12:$F$311,$C33,'2. Annual Costs of Staff Posts'!$O$12:$O$311)+SUMIF('3.Travel,Subsistence&amp;Conference'!$G$12:$G$70,'Summary of Costs by Country'!$C33,'3.Travel,Subsistence&amp;Conference'!$L$12:$L$70)+SUMIF('4. Equipment'!$F$12:$F$82,'Summary of Costs by Country'!$C33,'4. Equipment'!$L$12:$L$82)+SUMIF('5. Consumables'!$F$12:$F$61,'Summary of Costs by Country'!$C33,'5. Consumables'!$K$12:$K$61)+SUMIF('6. CPI'!$F$12:$F$61,'Summary of Costs by Country'!$C33,'6. CPI'!$K$12:$K$61)+SUMIF('7. Dissemination'!$F$12:$F$61,'Summary of Costs by Country'!$C33,'7. Dissemination'!$K$12:$K$61)+SUMIF('8. Risk Management &amp; Assurance'!$F$12:$F$61,'Summary of Costs by Country'!$C33,'8. Risk Management &amp; Assurance'!$K$12:$K$61)+SUMIF('9. External Intervention Costs'!$F$38:$F$62,'Summary of Costs by Country'!$C33,'9. External Intervention Costs'!$I$38:$I$62)+SUMIF('10. Other Direct Costs '!$F$12:$F$61,'Summary of Costs by Country'!$C33,'10. Other Direct Costs '!$K$12:$K$61)+SUMIF('11. Indirect Costs'!$E$13:$E$62,'Summary of Costs by Country'!$C33,'11. Indirect Costs'!$M$13:$M$62)</f>
        <v>0</v>
      </c>
      <c r="E33" s="664">
        <f ca="1">SUMIF('2. Annual Costs of Staff Posts'!$F$12:$F$311,$C33,'2. Annual Costs of Staff Posts'!$T$12:$T$311)+SUMIF('3.Travel,Subsistence&amp;Conference'!$G$12:$G$70,'Summary of Costs by Country'!$C33,'3.Travel,Subsistence&amp;Conference'!$N$12:$N$70)+SUMIF('4. Equipment'!$F$12:$F$82,'Summary of Costs by Country'!$C33,'4. Equipment'!$N$12:$N$82)+SUMIF('5. Consumables'!$F$12:$F$61,'Summary of Costs by Country'!$C33,'5. Consumables'!$M$12:$M$61)+SUMIF('6. CPI'!$F$12:$F$61,'Summary of Costs by Country'!$C33,'6. CPI'!$M$12:$M$61)+SUMIF('7. Dissemination'!$F$12:$F$61,'Summary of Costs by Country'!$C33,'7. Dissemination'!$M$12:$M$61)+SUMIF('8. Risk Management &amp; Assurance'!$F$12:$F$61,'Summary of Costs by Country'!$C33,'8. Risk Management &amp; Assurance'!$M$12:$M$61)+SUMIF('9. External Intervention Costs'!$F$38:$F$80,'Summary of Costs by Country'!$C33,'9. External Intervention Costs'!$J$38:$J$80)+SUMIF('10. Other Direct Costs '!$F$12:$F$61,'Summary of Costs by Country'!$C33,'10. Other Direct Costs '!$M$12:$M$61)+SUMIF('11. Indirect Costs'!$E$13:$E$62,'Summary of Costs by Country'!$C33,'11. Indirect Costs'!$Q$13:$Q$62)</f>
        <v>0</v>
      </c>
      <c r="F33" s="664">
        <f ca="1">SUMIF('2. Annual Costs of Staff Posts'!$F$12:$F$311,$C33,'2. Annual Costs of Staff Posts'!$Y$12:$Y$311)+SUMIF('3.Travel,Subsistence&amp;Conference'!$G$12:$G$70,'Summary of Costs by Country'!$C33,'3.Travel,Subsistence&amp;Conference'!$P$12:$P$70)+SUMIF('4. Equipment'!$F$12:$F$82,'Summary of Costs by Country'!$C33,'4. Equipment'!$P$12:$P$82)+SUMIF('5. Consumables'!$F$12:$F$61,'Summary of Costs by Country'!$C33,'5. Consumables'!$O$12:$O$61)+SUMIF('6. CPI'!$F$12:$F$61,'Summary of Costs by Country'!$C33,'6. CPI'!$O$12:$O$61)+SUMIF('7. Dissemination'!$F$12:$F$61,'Summary of Costs by Country'!$C33,'7. Dissemination'!$O$12:$O$61)+SUMIF('8. Risk Management &amp; Assurance'!$F$12:$F$61,'Summary of Costs by Country'!$C33,'8. Risk Management &amp; Assurance'!$O$12:$O$61)+SUMIF('9. External Intervention Costs'!$F$38:$F$80,'Summary of Costs by Country'!$C33,'9. External Intervention Costs'!$K$38:$K$80)+SUMIF('10. Other Direct Costs '!$F$12:$F$61,'Summary of Costs by Country'!$C33,'10. Other Direct Costs '!$O$12:$O$61)+SUMIF('11. Indirect Costs'!$E$13:$E$62,'Summary of Costs by Country'!$C33,'11. Indirect Costs'!$U$13:$U$62)</f>
        <v>0</v>
      </c>
      <c r="G33" s="664">
        <f ca="1">SUMIF('2. Annual Costs of Staff Posts'!$F$12:$F$311,$C33,'2. Annual Costs of Staff Posts'!$AD$12:$AD$311)+SUMIF('3.Travel,Subsistence&amp;Conference'!$G$12:$G$70,'Summary of Costs by Country'!$C33,'3.Travel,Subsistence&amp;Conference'!$R$12:$R$70)+SUMIF('4. Equipment'!$F$12:$F$82,'Summary of Costs by Country'!$C33,'4. Equipment'!$R$12:$R$82)+SUMIF('5. Consumables'!$F$12:$F$61,'Summary of Costs by Country'!$C33,'5. Consumables'!$Q$12:$Q$61)+SUMIF('6. CPI'!$F$12:$F$61,'Summary of Costs by Country'!$C33,'6. CPI'!$Q$12:$Q$61)+SUMIF('7. Dissemination'!$F$12:$F$61,'Summary of Costs by Country'!$C33,'7. Dissemination'!$Q$12:$Q$61)+SUMIF('8. Risk Management &amp; Assurance'!$F$12:$F$61,'Summary of Costs by Country'!$C33,'8. Risk Management &amp; Assurance'!$Q$12:$Q$61)+SUMIF('9. External Intervention Costs'!$F$38:$F$80,'Summary of Costs by Country'!$C33,'9. External Intervention Costs'!$L$38:$L$80)+SUMIF('10. Other Direct Costs '!$F$12:$F$61,'Summary of Costs by Country'!$C33,'10. Other Direct Costs '!$Q$12:$Q$61)+SUMIF('11. Indirect Costs'!$E$13:$E$62,'Summary of Costs by Country'!$C33,'11. Indirect Costs'!$Y$13:$Y$62)</f>
        <v>0</v>
      </c>
      <c r="H33" s="664">
        <f ca="1">SUMIF('2. Annual Costs of Staff Posts'!$F$12:$F$311,$C33,'2. Annual Costs of Staff Posts'!$AI$12:$AI$311)+SUMIF('3.Travel,Subsistence&amp;Conference'!$G$12:$G$70,'Summary of Costs by Country'!$C33,'3.Travel,Subsistence&amp;Conference'!$T$12:$T$70)+SUMIF('4. Equipment'!$F$12:$F$82,'Summary of Costs by Country'!$C33,'4. Equipment'!$T$12:$T$82)+SUMIF('5. Consumables'!$F$12:$F$61,'Summary of Costs by Country'!$C33,'5. Consumables'!$S$12:$S$61)+SUMIF('6. CPI'!$F$12:$F$61,'Summary of Costs by Country'!$C33,'6. CPI'!$S$12:$S$61)+SUMIF('7. Dissemination'!$F$12:$F$61,'Summary of Costs by Country'!$C33,'7. Dissemination'!$S$12:$S$61)+SUMIF('8. Risk Management &amp; Assurance'!$F$12:$F$61,'Summary of Costs by Country'!$C33,'8. Risk Management &amp; Assurance'!$S$12:$S$61)+SUMIF('9. External Intervention Costs'!$F$38:$F$80,'Summary of Costs by Country'!$C33,'9. External Intervention Costs'!$M$38:$M$80)+SUMIF('10. Other Direct Costs '!$F$12:$F$61,'Summary of Costs by Country'!$C33,'10. Other Direct Costs '!$S$12:$S$61)+SUMIF('11. Indirect Costs'!$E$13:$E$62,'Summary of Costs by Country'!$C33,'11. Indirect Costs'!$AC$13:$AC$62)</f>
        <v>0</v>
      </c>
      <c r="I33" s="73">
        <f t="shared" ca="1" si="2"/>
        <v>0</v>
      </c>
      <c r="J33" s="64"/>
    </row>
    <row r="34" spans="2:19" ht="30" customHeight="1" thickBot="1" x14ac:dyDescent="0.3">
      <c r="B34" s="81">
        <f t="shared" si="1"/>
        <v>20</v>
      </c>
      <c r="C34" s="87" t="str">
        <f ca="1">IFERROR(OFFSET('START - AWARD DETAILS'!$E$20,MATCH(B34,'START - AWARD DETAILS'!$P$20:$P$40,0)-1,0),"")</f>
        <v/>
      </c>
      <c r="D34" s="664">
        <f ca="1">SUMIF('2. Annual Costs of Staff Posts'!$F$12:$F$311,$C34,'2. Annual Costs of Staff Posts'!$O$12:$O$311)+SUMIF('3.Travel,Subsistence&amp;Conference'!$G$12:$G$70,'Summary of Costs by Country'!$C34,'3.Travel,Subsistence&amp;Conference'!$L$12:$L$70)+SUMIF('4. Equipment'!$F$12:$F$82,'Summary of Costs by Country'!$C34,'4. Equipment'!$L$12:$L$82)+SUMIF('5. Consumables'!$F$12:$F$61,'Summary of Costs by Country'!$C34,'5. Consumables'!$K$12:$K$61)+SUMIF('6. CPI'!$F$12:$F$61,'Summary of Costs by Country'!$C34,'6. CPI'!$K$12:$K$61)+SUMIF('7. Dissemination'!$F$12:$F$61,'Summary of Costs by Country'!$C34,'7. Dissemination'!$K$12:$K$61)+SUMIF('8. Risk Management &amp; Assurance'!$F$12:$F$61,'Summary of Costs by Country'!$C34,'8. Risk Management &amp; Assurance'!$K$12:$K$61)+SUMIF('9. External Intervention Costs'!$F$38:$F$62,'Summary of Costs by Country'!$C34,'9. External Intervention Costs'!$I$38:$I$62)+SUMIF('10. Other Direct Costs '!$F$12:$F$61,'Summary of Costs by Country'!$C34,'10. Other Direct Costs '!$K$12:$K$61)+SUMIF('11. Indirect Costs'!$E$13:$E$62,'Summary of Costs by Country'!$C34,'11. Indirect Costs'!$M$13:$M$62)</f>
        <v>0</v>
      </c>
      <c r="E34" s="664">
        <f ca="1">SUMIF('2. Annual Costs of Staff Posts'!$F$12:$F$311,$C34,'2. Annual Costs of Staff Posts'!$T$12:$T$311)+SUMIF('3.Travel,Subsistence&amp;Conference'!$G$12:$G$70,'Summary of Costs by Country'!$C34,'3.Travel,Subsistence&amp;Conference'!$N$12:$N$70)+SUMIF('4. Equipment'!$F$12:$F$82,'Summary of Costs by Country'!$C34,'4. Equipment'!$N$12:$N$82)+SUMIF('5. Consumables'!$F$12:$F$61,'Summary of Costs by Country'!$C34,'5. Consumables'!$M$12:$M$61)+SUMIF('6. CPI'!$F$12:$F$61,'Summary of Costs by Country'!$C34,'6. CPI'!$M$12:$M$61)+SUMIF('7. Dissemination'!$F$12:$F$61,'Summary of Costs by Country'!$C34,'7. Dissemination'!$M$12:$M$61)+SUMIF('8. Risk Management &amp; Assurance'!$F$12:$F$61,'Summary of Costs by Country'!$C34,'8. Risk Management &amp; Assurance'!$M$12:$M$61)+SUMIF('9. External Intervention Costs'!$F$38:$F$80,'Summary of Costs by Country'!$C34,'9. External Intervention Costs'!$J$38:$J$80)+SUMIF('10. Other Direct Costs '!$F$12:$F$61,'Summary of Costs by Country'!$C34,'10. Other Direct Costs '!$M$12:$M$61)+SUMIF('11. Indirect Costs'!$E$13:$E$62,'Summary of Costs by Country'!$C34,'11. Indirect Costs'!$Q$13:$Q$62)</f>
        <v>0</v>
      </c>
      <c r="F34" s="664">
        <f ca="1">SUMIF('2. Annual Costs of Staff Posts'!$F$12:$F$311,$C34,'2. Annual Costs of Staff Posts'!$Y$12:$Y$311)+SUMIF('3.Travel,Subsistence&amp;Conference'!$G$12:$G$70,'Summary of Costs by Country'!$C34,'3.Travel,Subsistence&amp;Conference'!$P$12:$P$70)+SUMIF('4. Equipment'!$F$12:$F$82,'Summary of Costs by Country'!$C34,'4. Equipment'!$P$12:$P$82)+SUMIF('5. Consumables'!$F$12:$F$61,'Summary of Costs by Country'!$C34,'5. Consumables'!$O$12:$O$61)+SUMIF('6. CPI'!$F$12:$F$61,'Summary of Costs by Country'!$C34,'6. CPI'!$O$12:$O$61)+SUMIF('7. Dissemination'!$F$12:$F$61,'Summary of Costs by Country'!$C34,'7. Dissemination'!$O$12:$O$61)+SUMIF('8. Risk Management &amp; Assurance'!$F$12:$F$61,'Summary of Costs by Country'!$C34,'8. Risk Management &amp; Assurance'!$O$12:$O$61)+SUMIF('9. External Intervention Costs'!$F$38:$F$80,'Summary of Costs by Country'!$C34,'9. External Intervention Costs'!$K$38:$K$80)+SUMIF('10. Other Direct Costs '!$F$12:$F$61,'Summary of Costs by Country'!$C34,'10. Other Direct Costs '!$O$12:$O$61)+SUMIF('11. Indirect Costs'!$E$13:$E$62,'Summary of Costs by Country'!$C34,'11. Indirect Costs'!$U$13:$U$62)</f>
        <v>0</v>
      </c>
      <c r="G34" s="664">
        <f ca="1">SUMIF('2. Annual Costs of Staff Posts'!$F$12:$F$311,$C34,'2. Annual Costs of Staff Posts'!$AD$12:$AD$311)+SUMIF('3.Travel,Subsistence&amp;Conference'!$G$12:$G$70,'Summary of Costs by Country'!$C34,'3.Travel,Subsistence&amp;Conference'!$R$12:$R$70)+SUMIF('4. Equipment'!$F$12:$F$82,'Summary of Costs by Country'!$C34,'4. Equipment'!$R$12:$R$82)+SUMIF('5. Consumables'!$F$12:$F$61,'Summary of Costs by Country'!$C34,'5. Consumables'!$Q$12:$Q$61)+SUMIF('6. CPI'!$F$12:$F$61,'Summary of Costs by Country'!$C34,'6. CPI'!$Q$12:$Q$61)+SUMIF('7. Dissemination'!$F$12:$F$61,'Summary of Costs by Country'!$C34,'7. Dissemination'!$Q$12:$Q$61)+SUMIF('8. Risk Management &amp; Assurance'!$F$12:$F$61,'Summary of Costs by Country'!$C34,'8. Risk Management &amp; Assurance'!$Q$12:$Q$61)+SUMIF('9. External Intervention Costs'!$F$38:$F$80,'Summary of Costs by Country'!$C34,'9. External Intervention Costs'!$L$38:$L$80)+SUMIF('10. Other Direct Costs '!$F$12:$F$61,'Summary of Costs by Country'!$C34,'10. Other Direct Costs '!$Q$12:$Q$61)+SUMIF('11. Indirect Costs'!$E$13:$E$62,'Summary of Costs by Country'!$C34,'11. Indirect Costs'!$Y$13:$Y$62)</f>
        <v>0</v>
      </c>
      <c r="H34" s="664">
        <f ca="1">SUMIF('2. Annual Costs of Staff Posts'!$F$12:$F$311,$C34,'2. Annual Costs of Staff Posts'!$AI$12:$AI$311)+SUMIF('3.Travel,Subsistence&amp;Conference'!$G$12:$G$70,'Summary of Costs by Country'!$C34,'3.Travel,Subsistence&amp;Conference'!$T$12:$T$70)+SUMIF('4. Equipment'!$F$12:$F$82,'Summary of Costs by Country'!$C34,'4. Equipment'!$T$12:$T$82)+SUMIF('5. Consumables'!$F$12:$F$61,'Summary of Costs by Country'!$C34,'5. Consumables'!$S$12:$S$61)+SUMIF('6. CPI'!$F$12:$F$61,'Summary of Costs by Country'!$C34,'6. CPI'!$S$12:$S$61)+SUMIF('7. Dissemination'!$F$12:$F$61,'Summary of Costs by Country'!$C34,'7. Dissemination'!$S$12:$S$61)+SUMIF('8. Risk Management &amp; Assurance'!$F$12:$F$61,'Summary of Costs by Country'!$C34,'8. Risk Management &amp; Assurance'!$S$12:$S$61)+SUMIF('9. External Intervention Costs'!$F$38:$F$80,'Summary of Costs by Country'!$C34,'9. External Intervention Costs'!$M$38:$M$80)+SUMIF('10. Other Direct Costs '!$F$12:$F$61,'Summary of Costs by Country'!$C34,'10. Other Direct Costs '!$S$12:$S$61)+SUMIF('11. Indirect Costs'!$E$13:$E$62,'Summary of Costs by Country'!$C34,'11. Indirect Costs'!$AC$13:$AC$62)</f>
        <v>0</v>
      </c>
      <c r="I34" s="73">
        <f t="shared" ca="1" si="2"/>
        <v>0</v>
      </c>
      <c r="J34" s="64"/>
    </row>
    <row r="35" spans="2:19" ht="30" customHeight="1" thickBot="1" x14ac:dyDescent="0.3">
      <c r="B35" s="64"/>
      <c r="C35" s="83" t="s">
        <v>150</v>
      </c>
      <c r="D35" s="33">
        <f t="shared" ref="D35:I35" ca="1" si="3">SUM(D15:D34)</f>
        <v>677976.76</v>
      </c>
      <c r="E35" s="33">
        <f t="shared" ca="1" si="3"/>
        <v>896820.14198766975</v>
      </c>
      <c r="F35" s="33">
        <f t="shared" ca="1" si="3"/>
        <v>852786.34756799205</v>
      </c>
      <c r="G35" s="33">
        <f t="shared" ca="1" si="3"/>
        <v>743660.75332331914</v>
      </c>
      <c r="H35" s="33">
        <f t="shared" ca="1" si="3"/>
        <v>85234</v>
      </c>
      <c r="I35" s="49">
        <f t="shared" ca="1" si="3"/>
        <v>3256478.0028789807</v>
      </c>
      <c r="J35" s="64"/>
      <c r="L35" s="168"/>
    </row>
    <row r="36" spans="2:19" ht="8.1" customHeight="1" x14ac:dyDescent="0.25">
      <c r="B36" s="64"/>
      <c r="C36" s="64"/>
      <c r="D36" s="64"/>
      <c r="E36" s="64"/>
      <c r="F36" s="64"/>
      <c r="G36" s="64"/>
      <c r="H36" s="64"/>
      <c r="I36" s="64"/>
      <c r="J36" s="64"/>
    </row>
    <row r="37" spans="2:19" ht="8.1" customHeight="1" thickBot="1" x14ac:dyDescent="0.3">
      <c r="B37" s="64"/>
      <c r="C37" s="64"/>
      <c r="D37" s="64"/>
      <c r="E37" s="64"/>
      <c r="F37" s="64"/>
      <c r="G37" s="64"/>
      <c r="H37" s="64"/>
      <c r="I37" s="64"/>
      <c r="J37" s="64"/>
    </row>
    <row r="38" spans="2:19" ht="30" customHeight="1" thickBot="1" x14ac:dyDescent="0.3">
      <c r="B38" s="64"/>
      <c r="C38" s="84" t="s">
        <v>327</v>
      </c>
      <c r="D38" s="85" t="s">
        <v>11</v>
      </c>
      <c r="E38" s="85" t="s">
        <v>12</v>
      </c>
      <c r="F38" s="85" t="s">
        <v>13</v>
      </c>
      <c r="G38" s="85" t="s">
        <v>14</v>
      </c>
      <c r="H38" s="86" t="s">
        <v>15</v>
      </c>
      <c r="I38" s="71" t="s">
        <v>16</v>
      </c>
      <c r="J38" s="64"/>
      <c r="O38"/>
      <c r="P38"/>
      <c r="Q38"/>
      <c r="R38"/>
      <c r="S38"/>
    </row>
    <row r="39" spans="2:19" ht="30" customHeight="1" x14ac:dyDescent="0.25">
      <c r="B39" s="81">
        <v>1</v>
      </c>
      <c r="C39" s="87" t="str">
        <f ca="1">C15</f>
        <v>United Kingdom</v>
      </c>
      <c r="D39" s="93">
        <f ca="1">IFERROR(D15/D$35,0)</f>
        <v>0.37879581595097744</v>
      </c>
      <c r="E39" s="93">
        <f t="shared" ref="D39:H53" ca="1" si="4">IFERROR(E15/E$35,0)</f>
        <v>0.29100388112297532</v>
      </c>
      <c r="F39" s="93">
        <f t="shared" ca="1" si="4"/>
        <v>0.30933111009608416</v>
      </c>
      <c r="G39" s="93">
        <f t="shared" ca="1" si="4"/>
        <v>0.35904510508332954</v>
      </c>
      <c r="H39" s="93">
        <f t="shared" ca="1" si="4"/>
        <v>0</v>
      </c>
      <c r="I39" s="683">
        <f ca="1">IFERROR(I15/$I$35,0)</f>
        <v>0.32200248303594925</v>
      </c>
      <c r="J39" s="64"/>
      <c r="O39"/>
      <c r="P39"/>
      <c r="Q39"/>
      <c r="R39"/>
      <c r="S39"/>
    </row>
    <row r="40" spans="2:19" ht="30" customHeight="1" x14ac:dyDescent="0.25">
      <c r="B40" s="81">
        <f>B39+1</f>
        <v>2</v>
      </c>
      <c r="C40" s="87" t="str">
        <f ca="1">C16</f>
        <v>Pakistan</v>
      </c>
      <c r="D40" s="93">
        <f t="shared" ca="1" si="4"/>
        <v>0.56969799377783981</v>
      </c>
      <c r="E40" s="93">
        <f t="shared" ca="1" si="4"/>
        <v>0.58763399184141618</v>
      </c>
      <c r="F40" s="93">
        <f t="shared" ca="1" si="4"/>
        <v>0.52539888950822711</v>
      </c>
      <c r="G40" s="93">
        <f t="shared" ca="1" si="4"/>
        <v>0.53267971750524057</v>
      </c>
      <c r="H40" s="93">
        <f t="shared" ca="1" si="4"/>
        <v>0.4122063965084356</v>
      </c>
      <c r="I40" s="683">
        <f t="shared" ref="I40:I59" ca="1" si="5">IFERROR(I16/$I$35,0)</f>
        <v>0.55046095764050407</v>
      </c>
      <c r="J40" s="64"/>
      <c r="N40" s="206"/>
      <c r="O40"/>
      <c r="P40"/>
      <c r="Q40"/>
      <c r="R40"/>
      <c r="S40"/>
    </row>
    <row r="41" spans="2:19" ht="30" customHeight="1" x14ac:dyDescent="0.25">
      <c r="B41" s="81">
        <f t="shared" ref="B41:B58" si="6">B40+1</f>
        <v>3</v>
      </c>
      <c r="C41" s="87" t="str">
        <f ca="1">C17</f>
        <v>Nepal</v>
      </c>
      <c r="D41" s="93">
        <f t="shared" ca="1" si="4"/>
        <v>1.7168730090394248E-2</v>
      </c>
      <c r="E41" s="93">
        <f t="shared" ca="1" si="4"/>
        <v>4.045404234520282E-2</v>
      </c>
      <c r="F41" s="93">
        <f t="shared" ca="1" si="4"/>
        <v>5.5090000131896244E-2</v>
      </c>
      <c r="G41" s="93">
        <f t="shared" ca="1" si="4"/>
        <v>3.6091725803809975E-2</v>
      </c>
      <c r="H41" s="93">
        <f t="shared" ca="1" si="4"/>
        <v>0.19593120116385479</v>
      </c>
      <c r="I41" s="683">
        <f t="shared" ca="1" si="5"/>
        <v>4.251218644118223E-2</v>
      </c>
      <c r="J41" s="64"/>
      <c r="N41" s="206"/>
      <c r="O41"/>
      <c r="P41"/>
      <c r="Q41"/>
      <c r="R41"/>
      <c r="S41"/>
    </row>
    <row r="42" spans="2:19" s="107" customFormat="1" ht="30" customHeight="1" x14ac:dyDescent="0.25">
      <c r="B42" s="81">
        <f t="shared" si="6"/>
        <v>4</v>
      </c>
      <c r="C42" s="87" t="str">
        <f t="shared" ref="C42:C58" ca="1" si="7">C18</f>
        <v>Bangladesh</v>
      </c>
      <c r="D42" s="93">
        <f t="shared" ca="1" si="4"/>
        <v>1.7168730090394248E-2</v>
      </c>
      <c r="E42" s="93">
        <f t="shared" ca="1" si="4"/>
        <v>4.045404234520282E-2</v>
      </c>
      <c r="F42" s="93">
        <f t="shared" ca="1" si="4"/>
        <v>5.5090000131896244E-2</v>
      </c>
      <c r="G42" s="93">
        <f t="shared" ca="1" si="4"/>
        <v>3.6091725803809975E-2</v>
      </c>
      <c r="H42" s="93">
        <f t="shared" ca="1" si="4"/>
        <v>0.19593120116385479</v>
      </c>
      <c r="I42" s="683">
        <f t="shared" ca="1" si="5"/>
        <v>4.251218644118223E-2</v>
      </c>
      <c r="J42" s="64"/>
      <c r="M42" s="5"/>
      <c r="N42" s="206"/>
      <c r="O42"/>
      <c r="P42"/>
      <c r="Q42"/>
      <c r="R42"/>
      <c r="S42"/>
    </row>
    <row r="43" spans="2:19" s="107" customFormat="1" ht="30" customHeight="1" x14ac:dyDescent="0.25">
      <c r="B43" s="81">
        <f t="shared" si="6"/>
        <v>5</v>
      </c>
      <c r="C43" s="87" t="str">
        <f t="shared" ca="1" si="7"/>
        <v>Sri Lanka</v>
      </c>
      <c r="D43" s="93">
        <f t="shared" ca="1" si="4"/>
        <v>1.7168730090394248E-2</v>
      </c>
      <c r="E43" s="93">
        <f t="shared" ca="1" si="4"/>
        <v>4.045404234520282E-2</v>
      </c>
      <c r="F43" s="93">
        <f t="shared" ca="1" si="4"/>
        <v>5.5090000131896244E-2</v>
      </c>
      <c r="G43" s="93">
        <f t="shared" ca="1" si="4"/>
        <v>3.6091725803809975E-2</v>
      </c>
      <c r="H43" s="93">
        <f t="shared" ca="1" si="4"/>
        <v>0.19593120116385479</v>
      </c>
      <c r="I43" s="683">
        <f t="shared" ca="1" si="5"/>
        <v>4.251218644118223E-2</v>
      </c>
      <c r="J43" s="64"/>
      <c r="M43" s="5"/>
      <c r="N43" s="206"/>
      <c r="O43"/>
      <c r="P43"/>
      <c r="Q43"/>
      <c r="R43"/>
      <c r="S43"/>
    </row>
    <row r="44" spans="2:19" s="107" customFormat="1" ht="30" customHeight="1" x14ac:dyDescent="0.25">
      <c r="B44" s="81">
        <f t="shared" si="6"/>
        <v>6</v>
      </c>
      <c r="C44" s="87" t="str">
        <f t="shared" ca="1" si="7"/>
        <v/>
      </c>
      <c r="D44" s="93">
        <f t="shared" ca="1" si="4"/>
        <v>0</v>
      </c>
      <c r="E44" s="93">
        <f t="shared" ca="1" si="4"/>
        <v>0</v>
      </c>
      <c r="F44" s="93">
        <f t="shared" ca="1" si="4"/>
        <v>0</v>
      </c>
      <c r="G44" s="93">
        <f t="shared" ca="1" si="4"/>
        <v>0</v>
      </c>
      <c r="H44" s="93">
        <f t="shared" ca="1" si="4"/>
        <v>0</v>
      </c>
      <c r="I44" s="683">
        <f t="shared" ca="1" si="5"/>
        <v>0</v>
      </c>
      <c r="J44" s="64"/>
      <c r="M44" s="5"/>
      <c r="N44" s="206"/>
      <c r="O44"/>
      <c r="P44"/>
      <c r="Q44"/>
      <c r="R44"/>
      <c r="S44"/>
    </row>
    <row r="45" spans="2:19" s="107" customFormat="1" ht="30" customHeight="1" x14ac:dyDescent="0.25">
      <c r="B45" s="81">
        <f t="shared" si="6"/>
        <v>7</v>
      </c>
      <c r="C45" s="87" t="str">
        <f t="shared" ca="1" si="7"/>
        <v/>
      </c>
      <c r="D45" s="93">
        <f t="shared" ca="1" si="4"/>
        <v>0</v>
      </c>
      <c r="E45" s="93">
        <f t="shared" ca="1" si="4"/>
        <v>0</v>
      </c>
      <c r="F45" s="93">
        <f t="shared" ca="1" si="4"/>
        <v>0</v>
      </c>
      <c r="G45" s="93">
        <f t="shared" ca="1" si="4"/>
        <v>0</v>
      </c>
      <c r="H45" s="93">
        <f t="shared" ca="1" si="4"/>
        <v>0</v>
      </c>
      <c r="I45" s="683">
        <f t="shared" ca="1" si="5"/>
        <v>0</v>
      </c>
      <c r="J45" s="64"/>
      <c r="M45" s="5"/>
      <c r="N45" s="206"/>
      <c r="O45"/>
      <c r="P45"/>
      <c r="Q45"/>
      <c r="R45"/>
      <c r="S45"/>
    </row>
    <row r="46" spans="2:19" s="107" customFormat="1" ht="30" customHeight="1" x14ac:dyDescent="0.25">
      <c r="B46" s="81">
        <f t="shared" si="6"/>
        <v>8</v>
      </c>
      <c r="C46" s="87" t="str">
        <f t="shared" ca="1" si="7"/>
        <v/>
      </c>
      <c r="D46" s="93">
        <f t="shared" ca="1" si="4"/>
        <v>0</v>
      </c>
      <c r="E46" s="93">
        <f t="shared" ca="1" si="4"/>
        <v>0</v>
      </c>
      <c r="F46" s="93">
        <f t="shared" ca="1" si="4"/>
        <v>0</v>
      </c>
      <c r="G46" s="93">
        <f t="shared" ca="1" si="4"/>
        <v>0</v>
      </c>
      <c r="H46" s="93">
        <f t="shared" ca="1" si="4"/>
        <v>0</v>
      </c>
      <c r="I46" s="683">
        <f t="shared" ca="1" si="5"/>
        <v>0</v>
      </c>
      <c r="J46" s="64"/>
      <c r="M46" s="5"/>
      <c r="N46" s="206"/>
      <c r="O46"/>
      <c r="P46"/>
      <c r="Q46"/>
      <c r="R46"/>
      <c r="S46"/>
    </row>
    <row r="47" spans="2:19" s="107" customFormat="1" ht="30" customHeight="1" x14ac:dyDescent="0.25">
      <c r="B47" s="81">
        <f t="shared" si="6"/>
        <v>9</v>
      </c>
      <c r="C47" s="87" t="str">
        <f t="shared" ca="1" si="7"/>
        <v/>
      </c>
      <c r="D47" s="93">
        <f t="shared" ca="1" si="4"/>
        <v>0</v>
      </c>
      <c r="E47" s="93">
        <f t="shared" ca="1" si="4"/>
        <v>0</v>
      </c>
      <c r="F47" s="93">
        <f t="shared" ca="1" si="4"/>
        <v>0</v>
      </c>
      <c r="G47" s="93">
        <f t="shared" ca="1" si="4"/>
        <v>0</v>
      </c>
      <c r="H47" s="93">
        <f t="shared" ca="1" si="4"/>
        <v>0</v>
      </c>
      <c r="I47" s="683">
        <f t="shared" ca="1" si="5"/>
        <v>0</v>
      </c>
      <c r="J47" s="64"/>
      <c r="M47" s="5"/>
      <c r="N47" s="206"/>
      <c r="O47"/>
      <c r="P47"/>
      <c r="Q47"/>
      <c r="R47"/>
      <c r="S47"/>
    </row>
    <row r="48" spans="2:19" s="107" customFormat="1" ht="30" customHeight="1" x14ac:dyDescent="0.25">
      <c r="B48" s="81">
        <f t="shared" si="6"/>
        <v>10</v>
      </c>
      <c r="C48" s="87" t="str">
        <f t="shared" ca="1" si="7"/>
        <v/>
      </c>
      <c r="D48" s="93">
        <f t="shared" ca="1" si="4"/>
        <v>0</v>
      </c>
      <c r="E48" s="93">
        <f t="shared" ca="1" si="4"/>
        <v>0</v>
      </c>
      <c r="F48" s="93">
        <f t="shared" ca="1" si="4"/>
        <v>0</v>
      </c>
      <c r="G48" s="93">
        <f t="shared" ca="1" si="4"/>
        <v>0</v>
      </c>
      <c r="H48" s="93">
        <f t="shared" ca="1" si="4"/>
        <v>0</v>
      </c>
      <c r="I48" s="683">
        <f t="shared" ca="1" si="5"/>
        <v>0</v>
      </c>
      <c r="J48" s="64"/>
      <c r="M48" s="5"/>
      <c r="N48" s="5"/>
      <c r="O48"/>
      <c r="P48"/>
      <c r="Q48"/>
      <c r="R48"/>
      <c r="S48"/>
    </row>
    <row r="49" spans="2:19" s="107" customFormat="1" ht="30" customHeight="1" x14ac:dyDescent="0.25">
      <c r="B49" s="81">
        <f t="shared" si="6"/>
        <v>11</v>
      </c>
      <c r="C49" s="87" t="str">
        <f t="shared" ca="1" si="7"/>
        <v/>
      </c>
      <c r="D49" s="93">
        <f t="shared" ca="1" si="4"/>
        <v>0</v>
      </c>
      <c r="E49" s="93">
        <f t="shared" ca="1" si="4"/>
        <v>0</v>
      </c>
      <c r="F49" s="93">
        <f t="shared" ca="1" si="4"/>
        <v>0</v>
      </c>
      <c r="G49" s="93">
        <f t="shared" ca="1" si="4"/>
        <v>0</v>
      </c>
      <c r="H49" s="93">
        <f t="shared" ca="1" si="4"/>
        <v>0</v>
      </c>
      <c r="I49" s="683">
        <f t="shared" ca="1" si="5"/>
        <v>0</v>
      </c>
      <c r="J49" s="64"/>
      <c r="M49" s="5"/>
      <c r="N49" s="5"/>
      <c r="O49"/>
      <c r="P49"/>
      <c r="Q49"/>
      <c r="R49"/>
      <c r="S49"/>
    </row>
    <row r="50" spans="2:19" s="107" customFormat="1" ht="30" customHeight="1" x14ac:dyDescent="0.25">
      <c r="B50" s="81">
        <f t="shared" si="6"/>
        <v>12</v>
      </c>
      <c r="C50" s="87" t="str">
        <f t="shared" ca="1" si="7"/>
        <v/>
      </c>
      <c r="D50" s="93">
        <f t="shared" ca="1" si="4"/>
        <v>0</v>
      </c>
      <c r="E50" s="93">
        <f t="shared" ca="1" si="4"/>
        <v>0</v>
      </c>
      <c r="F50" s="93">
        <f t="shared" ca="1" si="4"/>
        <v>0</v>
      </c>
      <c r="G50" s="93">
        <f t="shared" ca="1" si="4"/>
        <v>0</v>
      </c>
      <c r="H50" s="93">
        <f t="shared" ca="1" si="4"/>
        <v>0</v>
      </c>
      <c r="I50" s="683">
        <f t="shared" ca="1" si="5"/>
        <v>0</v>
      </c>
      <c r="J50" s="64"/>
      <c r="M50" s="5"/>
      <c r="N50" s="5"/>
      <c r="O50"/>
      <c r="P50"/>
      <c r="Q50"/>
      <c r="R50"/>
      <c r="S50"/>
    </row>
    <row r="51" spans="2:19" s="107" customFormat="1" ht="30" customHeight="1" x14ac:dyDescent="0.25">
      <c r="B51" s="81">
        <f t="shared" si="6"/>
        <v>13</v>
      </c>
      <c r="C51" s="87" t="str">
        <f t="shared" ca="1" si="7"/>
        <v/>
      </c>
      <c r="D51" s="93">
        <f t="shared" ca="1" si="4"/>
        <v>0</v>
      </c>
      <c r="E51" s="93">
        <f t="shared" ca="1" si="4"/>
        <v>0</v>
      </c>
      <c r="F51" s="93">
        <f t="shared" ca="1" si="4"/>
        <v>0</v>
      </c>
      <c r="G51" s="93">
        <f t="shared" ca="1" si="4"/>
        <v>0</v>
      </c>
      <c r="H51" s="93">
        <f t="shared" ca="1" si="4"/>
        <v>0</v>
      </c>
      <c r="I51" s="683">
        <f t="shared" ca="1" si="5"/>
        <v>0</v>
      </c>
      <c r="J51" s="64"/>
      <c r="M51" s="5"/>
      <c r="N51" s="5"/>
      <c r="O51"/>
      <c r="P51"/>
      <c r="Q51"/>
      <c r="R51"/>
      <c r="S51"/>
    </row>
    <row r="52" spans="2:19" s="107" customFormat="1" ht="30" customHeight="1" x14ac:dyDescent="0.25">
      <c r="B52" s="81">
        <f t="shared" si="6"/>
        <v>14</v>
      </c>
      <c r="C52" s="87" t="str">
        <f t="shared" ca="1" si="7"/>
        <v/>
      </c>
      <c r="D52" s="93">
        <f t="shared" ca="1" si="4"/>
        <v>0</v>
      </c>
      <c r="E52" s="93">
        <f t="shared" ca="1" si="4"/>
        <v>0</v>
      </c>
      <c r="F52" s="93">
        <f t="shared" ca="1" si="4"/>
        <v>0</v>
      </c>
      <c r="G52" s="93">
        <f t="shared" ca="1" si="4"/>
        <v>0</v>
      </c>
      <c r="H52" s="93">
        <f t="shared" ca="1" si="4"/>
        <v>0</v>
      </c>
      <c r="I52" s="683">
        <f t="shared" ca="1" si="5"/>
        <v>0</v>
      </c>
      <c r="J52" s="64"/>
      <c r="M52" s="5"/>
      <c r="N52" s="5"/>
    </row>
    <row r="53" spans="2:19" s="107" customFormat="1" ht="30" customHeight="1" x14ac:dyDescent="0.25">
      <c r="B53" s="81">
        <f t="shared" si="6"/>
        <v>15</v>
      </c>
      <c r="C53" s="87" t="str">
        <f t="shared" ca="1" si="7"/>
        <v/>
      </c>
      <c r="D53" s="93">
        <f t="shared" ca="1" si="4"/>
        <v>0</v>
      </c>
      <c r="E53" s="93">
        <f t="shared" ca="1" si="4"/>
        <v>0</v>
      </c>
      <c r="F53" s="93">
        <f t="shared" ca="1" si="4"/>
        <v>0</v>
      </c>
      <c r="G53" s="93">
        <f t="shared" ca="1" si="4"/>
        <v>0</v>
      </c>
      <c r="H53" s="93">
        <f t="shared" ca="1" si="4"/>
        <v>0</v>
      </c>
      <c r="I53" s="683">
        <f t="shared" ca="1" si="5"/>
        <v>0</v>
      </c>
      <c r="J53" s="64"/>
      <c r="M53" s="5"/>
      <c r="N53" s="5"/>
    </row>
    <row r="54" spans="2:19" ht="30" customHeight="1" x14ac:dyDescent="0.25">
      <c r="B54" s="81">
        <f t="shared" si="6"/>
        <v>16</v>
      </c>
      <c r="C54" s="87" t="str">
        <f t="shared" ca="1" si="7"/>
        <v/>
      </c>
      <c r="D54" s="93">
        <f t="shared" ref="D54:H58" ca="1" si="8">IFERROR(D28/D$35,0)</f>
        <v>0</v>
      </c>
      <c r="E54" s="93">
        <f t="shared" ca="1" si="8"/>
        <v>0</v>
      </c>
      <c r="F54" s="93">
        <f t="shared" ca="1" si="8"/>
        <v>0</v>
      </c>
      <c r="G54" s="93">
        <f t="shared" ca="1" si="8"/>
        <v>0</v>
      </c>
      <c r="H54" s="93">
        <f t="shared" ca="1" si="8"/>
        <v>0</v>
      </c>
      <c r="I54" s="683">
        <f t="shared" ca="1" si="5"/>
        <v>0</v>
      </c>
      <c r="J54" s="64"/>
    </row>
    <row r="55" spans="2:19" ht="30" customHeight="1" x14ac:dyDescent="0.25">
      <c r="B55" s="81">
        <f t="shared" si="6"/>
        <v>17</v>
      </c>
      <c r="C55" s="87" t="str">
        <f t="shared" ca="1" si="7"/>
        <v/>
      </c>
      <c r="D55" s="93">
        <f t="shared" ca="1" si="8"/>
        <v>0</v>
      </c>
      <c r="E55" s="93">
        <f t="shared" ca="1" si="8"/>
        <v>0</v>
      </c>
      <c r="F55" s="93">
        <f t="shared" ca="1" si="8"/>
        <v>0</v>
      </c>
      <c r="G55" s="93">
        <f t="shared" ca="1" si="8"/>
        <v>0</v>
      </c>
      <c r="H55" s="93">
        <f t="shared" ca="1" si="8"/>
        <v>0</v>
      </c>
      <c r="I55" s="683">
        <f t="shared" ca="1" si="5"/>
        <v>0</v>
      </c>
      <c r="J55" s="64"/>
    </row>
    <row r="56" spans="2:19" ht="30" customHeight="1" x14ac:dyDescent="0.25">
      <c r="B56" s="81">
        <f t="shared" si="6"/>
        <v>18</v>
      </c>
      <c r="C56" s="87" t="str">
        <f t="shared" ca="1" si="7"/>
        <v/>
      </c>
      <c r="D56" s="93">
        <f t="shared" ca="1" si="8"/>
        <v>0</v>
      </c>
      <c r="E56" s="93">
        <f t="shared" ca="1" si="8"/>
        <v>0</v>
      </c>
      <c r="F56" s="93">
        <f t="shared" ca="1" si="8"/>
        <v>0</v>
      </c>
      <c r="G56" s="93">
        <f t="shared" ca="1" si="8"/>
        <v>0</v>
      </c>
      <c r="H56" s="93">
        <f t="shared" ca="1" si="8"/>
        <v>0</v>
      </c>
      <c r="I56" s="683">
        <f t="shared" ca="1" si="5"/>
        <v>0</v>
      </c>
      <c r="J56" s="64"/>
    </row>
    <row r="57" spans="2:19" ht="30" customHeight="1" x14ac:dyDescent="0.25">
      <c r="B57" s="81">
        <f t="shared" si="6"/>
        <v>19</v>
      </c>
      <c r="C57" s="87" t="str">
        <f t="shared" ca="1" si="7"/>
        <v/>
      </c>
      <c r="D57" s="93">
        <f t="shared" ca="1" si="8"/>
        <v>0</v>
      </c>
      <c r="E57" s="93">
        <f t="shared" ca="1" si="8"/>
        <v>0</v>
      </c>
      <c r="F57" s="93">
        <f t="shared" ca="1" si="8"/>
        <v>0</v>
      </c>
      <c r="G57" s="93">
        <f t="shared" ca="1" si="8"/>
        <v>0</v>
      </c>
      <c r="H57" s="93">
        <f t="shared" ca="1" si="8"/>
        <v>0</v>
      </c>
      <c r="I57" s="683">
        <f t="shared" ca="1" si="5"/>
        <v>0</v>
      </c>
      <c r="J57" s="64"/>
    </row>
    <row r="58" spans="2:19" ht="30" customHeight="1" thickBot="1" x14ac:dyDescent="0.3">
      <c r="B58" s="81">
        <f t="shared" si="6"/>
        <v>20</v>
      </c>
      <c r="C58" s="87" t="str">
        <f t="shared" ca="1" si="7"/>
        <v/>
      </c>
      <c r="D58" s="93">
        <f t="shared" ca="1" si="8"/>
        <v>0</v>
      </c>
      <c r="E58" s="93">
        <f t="shared" ca="1" si="8"/>
        <v>0</v>
      </c>
      <c r="F58" s="93">
        <f t="shared" ca="1" si="8"/>
        <v>0</v>
      </c>
      <c r="G58" s="93">
        <f t="shared" ca="1" si="8"/>
        <v>0</v>
      </c>
      <c r="H58" s="93">
        <f t="shared" ca="1" si="8"/>
        <v>0</v>
      </c>
      <c r="I58" s="685">
        <f t="shared" ca="1" si="5"/>
        <v>0</v>
      </c>
      <c r="J58" s="64"/>
    </row>
    <row r="59" spans="2:19" ht="30" customHeight="1" thickBot="1" x14ac:dyDescent="0.3">
      <c r="B59" s="81" t="e">
        <f>#REF!+1</f>
        <v>#REF!</v>
      </c>
      <c r="C59" s="83" t="s">
        <v>150</v>
      </c>
      <c r="D59" s="92">
        <f ca="1">SUM(D39:D58)</f>
        <v>0.99999999999999989</v>
      </c>
      <c r="E59" s="92">
        <f ca="1">SUM(E39:E58)</f>
        <v>0.99999999999999989</v>
      </c>
      <c r="F59" s="92">
        <f ca="1">SUM(F39:F58)</f>
        <v>1</v>
      </c>
      <c r="G59" s="92">
        <f ca="1">SUM(G39:G58)</f>
        <v>0.99999999999999989</v>
      </c>
      <c r="H59" s="92">
        <f ca="1">SUM(H39:H58)</f>
        <v>0.99999999999999989</v>
      </c>
      <c r="I59" s="686">
        <f t="shared" ca="1" si="5"/>
        <v>1</v>
      </c>
      <c r="J59" s="64"/>
    </row>
    <row r="60" spans="2:19" ht="8.1" customHeight="1" x14ac:dyDescent="0.25">
      <c r="B60" s="64"/>
      <c r="C60" s="64"/>
      <c r="D60" s="64"/>
      <c r="E60" s="64"/>
      <c r="F60" s="64"/>
      <c r="G60" s="64"/>
      <c r="H60" s="64"/>
      <c r="I60" s="64"/>
      <c r="J60" s="64"/>
    </row>
    <row r="61" spans="2:19" ht="8.1" customHeight="1" x14ac:dyDescent="0.25"/>
    <row r="62" spans="2:19" hidden="1" x14ac:dyDescent="0.25"/>
    <row r="63" spans="2:19" hidden="1" x14ac:dyDescent="0.25">
      <c r="B63" s="107"/>
      <c r="C63" s="107" t="s">
        <v>25</v>
      </c>
    </row>
    <row r="64" spans="2:19" ht="15.75" hidden="1" thickBot="1" x14ac:dyDescent="0.3">
      <c r="B64" s="107">
        <v>1</v>
      </c>
      <c r="C64" s="107" t="s">
        <v>314</v>
      </c>
    </row>
    <row r="65" spans="2:3" ht="15.75" hidden="1" thickBot="1" x14ac:dyDescent="0.3">
      <c r="B65" s="107">
        <f>B64+1</f>
        <v>2</v>
      </c>
      <c r="C65" s="119" t="e">
        <f>IF('START - AWARD DETAILS'!#REF!=0,"",'START - AWARD DETAILS'!#REF!)</f>
        <v>#REF!</v>
      </c>
    </row>
    <row r="66" spans="2:3" ht="15.75" hidden="1" thickBot="1" x14ac:dyDescent="0.3">
      <c r="B66" s="107">
        <f t="shared" ref="B66:B84" si="9">B65+1</f>
        <v>3</v>
      </c>
      <c r="C66" s="119" t="e">
        <f>IF('START - AWARD DETAILS'!#REF!=0,"",'START - AWARD DETAILS'!#REF!)</f>
        <v>#REF!</v>
      </c>
    </row>
    <row r="67" spans="2:3" ht="15.75" hidden="1" thickBot="1" x14ac:dyDescent="0.3">
      <c r="B67" s="107">
        <f t="shared" si="9"/>
        <v>4</v>
      </c>
      <c r="C67" s="119" t="e">
        <f>IF('START - AWARD DETAILS'!#REF!=0,"",'START - AWARD DETAILS'!#REF!)</f>
        <v>#REF!</v>
      </c>
    </row>
    <row r="68" spans="2:3" ht="15.75" hidden="1" thickBot="1" x14ac:dyDescent="0.3">
      <c r="B68" s="107">
        <f t="shared" si="9"/>
        <v>5</v>
      </c>
      <c r="C68" s="119" t="e">
        <f>IF('START - AWARD DETAILS'!#REF!=0,"",'START - AWARD DETAILS'!#REF!)</f>
        <v>#REF!</v>
      </c>
    </row>
    <row r="69" spans="2:3" ht="15.75" hidden="1" thickBot="1" x14ac:dyDescent="0.3">
      <c r="B69" s="107">
        <f t="shared" si="9"/>
        <v>6</v>
      </c>
      <c r="C69" s="119" t="e">
        <f>IF('START - AWARD DETAILS'!#REF!=0,"",'START - AWARD DETAILS'!#REF!)</f>
        <v>#REF!</v>
      </c>
    </row>
    <row r="70" spans="2:3" ht="15.75" hidden="1" thickBot="1" x14ac:dyDescent="0.3">
      <c r="B70" s="107">
        <f t="shared" si="9"/>
        <v>7</v>
      </c>
      <c r="C70" s="119" t="e">
        <f>IF('START - AWARD DETAILS'!#REF!=0,"",'START - AWARD DETAILS'!#REF!)</f>
        <v>#REF!</v>
      </c>
    </row>
    <row r="71" spans="2:3" ht="15.75" hidden="1" thickBot="1" x14ac:dyDescent="0.3">
      <c r="B71" s="107">
        <f t="shared" si="9"/>
        <v>8</v>
      </c>
      <c r="C71" s="119" t="e">
        <f>IF('START - AWARD DETAILS'!#REF!=0,"",'START - AWARD DETAILS'!#REF!)</f>
        <v>#REF!</v>
      </c>
    </row>
    <row r="72" spans="2:3" ht="15.75" hidden="1" thickBot="1" x14ac:dyDescent="0.3">
      <c r="B72" s="107">
        <f t="shared" si="9"/>
        <v>9</v>
      </c>
      <c r="C72" s="119" t="e">
        <f>IF('START - AWARD DETAILS'!#REF!=0,"",'START - AWARD DETAILS'!#REF!)</f>
        <v>#REF!</v>
      </c>
    </row>
    <row r="73" spans="2:3" ht="15.75" hidden="1" thickBot="1" x14ac:dyDescent="0.3">
      <c r="B73" s="107">
        <f t="shared" si="9"/>
        <v>10</v>
      </c>
      <c r="C73" s="119" t="e">
        <f>IF('START - AWARD DETAILS'!#REF!=0,"",'START - AWARD DETAILS'!#REF!)</f>
        <v>#REF!</v>
      </c>
    </row>
    <row r="74" spans="2:3" ht="15.75" hidden="1" thickBot="1" x14ac:dyDescent="0.3">
      <c r="B74" s="107">
        <f t="shared" si="9"/>
        <v>11</v>
      </c>
      <c r="C74" s="119" t="e">
        <f>IF('START - AWARD DETAILS'!#REF!=0,"",'START - AWARD DETAILS'!#REF!)</f>
        <v>#REF!</v>
      </c>
    </row>
    <row r="75" spans="2:3" ht="15.75" hidden="1" thickBot="1" x14ac:dyDescent="0.3">
      <c r="B75" s="107">
        <f t="shared" si="9"/>
        <v>12</v>
      </c>
      <c r="C75" s="119" t="e">
        <f>IF('START - AWARD DETAILS'!#REF!=0,"",'START - AWARD DETAILS'!#REF!)</f>
        <v>#REF!</v>
      </c>
    </row>
    <row r="76" spans="2:3" ht="15.75" hidden="1" thickBot="1" x14ac:dyDescent="0.3">
      <c r="B76" s="107">
        <f t="shared" si="9"/>
        <v>13</v>
      </c>
      <c r="C76" s="119" t="e">
        <f>IF('START - AWARD DETAILS'!#REF!=0,"",'START - AWARD DETAILS'!#REF!)</f>
        <v>#REF!</v>
      </c>
    </row>
    <row r="77" spans="2:3" ht="15.75" hidden="1" thickBot="1" x14ac:dyDescent="0.3">
      <c r="B77" s="107">
        <f t="shared" si="9"/>
        <v>14</v>
      </c>
      <c r="C77" s="119" t="e">
        <f>IF('START - AWARD DETAILS'!#REF!=0,"",'START - AWARD DETAILS'!#REF!)</f>
        <v>#REF!</v>
      </c>
    </row>
    <row r="78" spans="2:3" ht="15.75" hidden="1" thickBot="1" x14ac:dyDescent="0.3">
      <c r="B78" s="107">
        <f t="shared" si="9"/>
        <v>15</v>
      </c>
      <c r="C78" s="119" t="e">
        <f>IF('START - AWARD DETAILS'!#REF!=0,"",'START - AWARD DETAILS'!#REF!)</f>
        <v>#REF!</v>
      </c>
    </row>
    <row r="79" spans="2:3" ht="15.75" hidden="1" thickBot="1" x14ac:dyDescent="0.3">
      <c r="B79" s="107">
        <f t="shared" si="9"/>
        <v>16</v>
      </c>
      <c r="C79" s="119" t="e">
        <f>IF('START - AWARD DETAILS'!#REF!=0,"",'START - AWARD DETAILS'!#REF!)</f>
        <v>#REF!</v>
      </c>
    </row>
    <row r="80" spans="2:3" ht="15.75" hidden="1" thickBot="1" x14ac:dyDescent="0.3">
      <c r="B80" s="107">
        <f t="shared" si="9"/>
        <v>17</v>
      </c>
      <c r="C80" s="119" t="e">
        <f>IF('START - AWARD DETAILS'!#REF!=0,"",'START - AWARD DETAILS'!#REF!)</f>
        <v>#REF!</v>
      </c>
    </row>
    <row r="81" spans="2:3" ht="15.75" hidden="1" thickBot="1" x14ac:dyDescent="0.3">
      <c r="B81" s="107">
        <f t="shared" si="9"/>
        <v>18</v>
      </c>
      <c r="C81" s="119" t="e">
        <f>IF('START - AWARD DETAILS'!#REF!=0,"",'START - AWARD DETAILS'!#REF!)</f>
        <v>#REF!</v>
      </c>
    </row>
    <row r="82" spans="2:3" ht="15.75" hidden="1" thickBot="1" x14ac:dyDescent="0.3">
      <c r="B82" s="107">
        <f t="shared" si="9"/>
        <v>19</v>
      </c>
      <c r="C82" s="119" t="e">
        <f>IF('START - AWARD DETAILS'!#REF!=0,"",'START - AWARD DETAILS'!#REF!)</f>
        <v>#REF!</v>
      </c>
    </row>
    <row r="83" spans="2:3" ht="15.75" hidden="1" thickBot="1" x14ac:dyDescent="0.3">
      <c r="B83" s="107">
        <f t="shared" si="9"/>
        <v>20</v>
      </c>
      <c r="C83" s="119" t="e">
        <f>IF('START - AWARD DETAILS'!#REF!=0,"",'START - AWARD DETAILS'!#REF!)</f>
        <v>#REF!</v>
      </c>
    </row>
    <row r="84" spans="2:3" hidden="1" x14ac:dyDescent="0.25">
      <c r="B84" s="107">
        <f t="shared" si="9"/>
        <v>21</v>
      </c>
      <c r="C84" s="119" t="e">
        <f>IF('START - AWARD DETAILS'!#REF!=0,"",'START - AWARD DETAILS'!#REF!)</f>
        <v>#REF!</v>
      </c>
    </row>
    <row r="85" spans="2:3" hidden="1" x14ac:dyDescent="0.25"/>
    <row r="86" spans="2:3" hidden="1" x14ac:dyDescent="0.25"/>
  </sheetData>
  <sheetProtection algorithmName="SHA-512" hashValue="03bkhdYGvDVY8EYOvg9w3lHzWbn3EKmXaf6/yULXU2OMzLJ9daDCza33AcaflDWZkp1jpc4TK1HPaddpcbh4vw==" saltValue="+2J0kzPi8BtgXNrMdyLHSA==" spinCount="100000" sheet="1" selectLockedCells="1"/>
  <mergeCells count="4">
    <mergeCell ref="C3:I3"/>
    <mergeCell ref="C9:I9"/>
    <mergeCell ref="D7:I7"/>
    <mergeCell ref="D5:I5"/>
  </mergeCells>
  <pageMargins left="0.7" right="0.7" top="0.75" bottom="0.75" header="0.3" footer="0.3"/>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6"/>
  <sheetViews>
    <sheetView showGridLines="0" topLeftCell="A10" workbookViewId="0">
      <selection activeCell="D17" sqref="D17"/>
    </sheetView>
  </sheetViews>
  <sheetFormatPr defaultColWidth="0" defaultRowHeight="15" customHeight="1" zeroHeight="1" x14ac:dyDescent="0.25"/>
  <cols>
    <col min="1" max="2" width="1.7109375" style="107" customWidth="1"/>
    <col min="3" max="3" width="45.28515625" style="107" bestFit="1" customWidth="1"/>
    <col min="4" max="9" width="20.7109375" style="107" customWidth="1"/>
    <col min="10" max="11" width="1.7109375" style="107" customWidth="1"/>
    <col min="12" max="12" width="10.7109375" style="107" customWidth="1"/>
    <col min="13" max="14" width="10.7109375" style="5" customWidth="1"/>
    <col min="15" max="22" width="10.7109375" style="107" customWidth="1"/>
    <col min="23" max="23" width="1.7109375" style="107" customWidth="1"/>
    <col min="24" max="16384" width="3" style="107" hidden="1"/>
  </cols>
  <sheetData>
    <row r="1" spans="2:14" ht="8.1" customHeight="1" x14ac:dyDescent="0.25"/>
    <row r="2" spans="2:14" ht="8.1" customHeight="1" thickBot="1" x14ac:dyDescent="0.3">
      <c r="B2" s="64"/>
      <c r="C2" s="64"/>
      <c r="D2" s="64"/>
      <c r="E2" s="64"/>
      <c r="F2" s="64"/>
      <c r="G2" s="64"/>
      <c r="H2" s="64"/>
      <c r="I2" s="64"/>
      <c r="J2" s="64"/>
    </row>
    <row r="3" spans="2:14" ht="20.100000000000001" customHeight="1" thickBot="1" x14ac:dyDescent="0.3">
      <c r="B3" s="64"/>
      <c r="C3" s="697" t="s">
        <v>492</v>
      </c>
      <c r="D3" s="698"/>
      <c r="E3" s="698"/>
      <c r="F3" s="698"/>
      <c r="G3" s="698"/>
      <c r="H3" s="698"/>
      <c r="I3" s="698"/>
      <c r="J3" s="64"/>
    </row>
    <row r="4" spans="2:14" ht="8.1" customHeight="1" thickBot="1" x14ac:dyDescent="0.3">
      <c r="B4" s="64"/>
      <c r="C4" s="64"/>
      <c r="D4" s="64"/>
      <c r="E4" s="64"/>
      <c r="F4" s="64"/>
      <c r="G4" s="64"/>
      <c r="H4" s="64"/>
      <c r="I4" s="64"/>
      <c r="J4" s="64"/>
    </row>
    <row r="5" spans="2:14" ht="20.100000000000001" customHeight="1" thickBot="1" x14ac:dyDescent="0.3">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row>
    <row r="6" spans="2:14" ht="8.1" customHeight="1" thickBot="1" x14ac:dyDescent="0.3">
      <c r="B6" s="43"/>
      <c r="C6" s="43"/>
      <c r="D6" s="43"/>
      <c r="E6" s="43"/>
      <c r="F6" s="43"/>
      <c r="G6" s="43"/>
      <c r="H6" s="43"/>
      <c r="I6" s="43"/>
      <c r="J6" s="43"/>
    </row>
    <row r="7" spans="2:14" ht="20.100000000000001" customHeight="1" thickBot="1" x14ac:dyDescent="0.3">
      <c r="B7" s="43"/>
      <c r="C7" s="56" t="s">
        <v>0</v>
      </c>
      <c r="D7" s="702" t="str">
        <f>IF('START - AWARD DETAILS'!$D$14="","",'START - AWARD DETAILS'!$D$14)</f>
        <v>NIHR200817</v>
      </c>
      <c r="E7" s="703"/>
      <c r="F7" s="703"/>
      <c r="G7" s="703"/>
      <c r="H7" s="703"/>
      <c r="I7" s="704"/>
      <c r="J7" s="43"/>
    </row>
    <row r="8" spans="2:14" ht="8.1" customHeight="1" thickBot="1" x14ac:dyDescent="0.3">
      <c r="B8" s="64"/>
      <c r="C8" s="64"/>
      <c r="D8" s="64"/>
      <c r="E8" s="64"/>
      <c r="F8" s="64"/>
      <c r="G8" s="64"/>
      <c r="H8" s="64"/>
      <c r="I8" s="64"/>
      <c r="J8" s="64"/>
    </row>
    <row r="9" spans="2:14" ht="20.100000000000001" customHeight="1" thickBot="1" x14ac:dyDescent="0.3">
      <c r="B9" s="64"/>
      <c r="C9" s="699" t="s">
        <v>1</v>
      </c>
      <c r="D9" s="700"/>
      <c r="E9" s="700"/>
      <c r="F9" s="700"/>
      <c r="G9" s="700"/>
      <c r="H9" s="700"/>
      <c r="I9" s="701"/>
      <c r="J9" s="64"/>
    </row>
    <row r="10" spans="2:14" ht="20.100000000000001" customHeight="1" x14ac:dyDescent="0.25">
      <c r="B10" s="64"/>
      <c r="C10" s="169"/>
      <c r="D10" s="169"/>
      <c r="E10" s="169"/>
      <c r="F10" s="169"/>
      <c r="G10" s="169"/>
      <c r="H10" s="169"/>
      <c r="I10" s="169"/>
      <c r="J10" s="64"/>
    </row>
    <row r="11" spans="2:14" ht="20.100000000000001" customHeight="1" x14ac:dyDescent="0.25">
      <c r="B11" s="64"/>
      <c r="C11" s="169"/>
      <c r="D11" s="169"/>
      <c r="E11" s="169"/>
      <c r="F11" s="169"/>
      <c r="G11" s="169"/>
      <c r="H11" s="169"/>
      <c r="I11" s="169"/>
      <c r="J11" s="64"/>
      <c r="L11" s="168"/>
    </row>
    <row r="12" spans="2:14" ht="20.100000000000001" customHeight="1" x14ac:dyDescent="0.25">
      <c r="B12" s="64"/>
      <c r="C12" s="169"/>
      <c r="D12" s="169"/>
      <c r="E12" s="169"/>
      <c r="F12" s="169"/>
      <c r="G12" s="169"/>
      <c r="H12" s="169"/>
      <c r="I12" s="169"/>
      <c r="J12" s="64"/>
    </row>
    <row r="13" spans="2:14" ht="8.1" customHeight="1" thickBot="1" x14ac:dyDescent="0.3">
      <c r="B13" s="64"/>
      <c r="C13" s="64"/>
      <c r="D13" s="64"/>
      <c r="E13" s="64"/>
      <c r="F13" s="64"/>
      <c r="G13" s="64"/>
      <c r="H13" s="64"/>
      <c r="I13" s="64"/>
      <c r="J13" s="64"/>
    </row>
    <row r="14" spans="2:14" ht="30" customHeight="1" thickBot="1" x14ac:dyDescent="0.3">
      <c r="B14" s="64"/>
      <c r="C14" s="218" t="s">
        <v>482</v>
      </c>
      <c r="D14" s="85" t="s">
        <v>11</v>
      </c>
      <c r="E14" s="85" t="s">
        <v>12</v>
      </c>
      <c r="F14" s="85" t="s">
        <v>13</v>
      </c>
      <c r="G14" s="85" t="s">
        <v>14</v>
      </c>
      <c r="H14" s="86" t="s">
        <v>15</v>
      </c>
      <c r="I14" s="71" t="s">
        <v>16</v>
      </c>
      <c r="J14" s="64"/>
    </row>
    <row r="15" spans="2:14" ht="30" customHeight="1" x14ac:dyDescent="0.25">
      <c r="B15" s="81">
        <v>1</v>
      </c>
      <c r="C15" s="87" t="str">
        <f ca="1">IFERROR(OFFSET('START - AWARD DETAILS'!$G$20,MATCH(B15,'START - AWARD DETAILS'!$R$20:$R$40,0)-1,0),"")</f>
        <v>N/A</v>
      </c>
      <c r="D15" s="664">
        <f ca="1">SUMIF('2. Annual Costs of Staff Posts'!$H$12:$H$311,$C15,'2. Annual Costs of Staff Posts'!$O$12:$O$311)+SUMIF('3.Travel,Subsistence&amp;Conference'!$I$12:$I$70,'Summary of Costs by Income Band'!$C15,'3.Travel,Subsistence&amp;Conference'!$L$12:$L$70)+SUMIF('4. Equipment'!$H$12:$H$82,'Summary of Costs by Income Band'!$C15,'4. Equipment'!$L$12:$L$82)+SUMIF('5. Consumables'!$H$12:$H$61,'Summary of Costs by Income Band'!$C15,'5. Consumables'!$K$12:$K$61)+SUMIF('6. CPI'!$H$12:$H$61,'Summary of Costs by Income Band'!$C15,'6. CPI'!$K$12:$K$61)+SUMIF('7. Dissemination'!$H$12:$H$61,'Summary of Costs by Income Band'!$C15,'7. Dissemination'!$K$12:$K$61)+SUMIF('8. Risk Management &amp; Assurance'!$H$12:$H$61,'Summary of Costs by Income Band'!$C15,'8. Risk Management &amp; Assurance'!$K$12:$K$61)+SUMIF('9. External Intervention Costs'!$H$38:$H$80,'Summary of Costs by Income Band'!$C15,'9. External Intervention Costs'!$I$38:$I$80)+SUMIF('10. Other Direct Costs '!$H$12:$H$61,'Summary of Costs by Income Band'!$C15,'10. Other Direct Costs '!$K$12:$K$61)+SUMIF('11. Indirect Costs'!$G$13:$G$62,'Summary of Costs by Income Band'!$C15,'11. Indirect Costs'!$M$13:$M$62)</f>
        <v>256814.76</v>
      </c>
      <c r="E15" s="664">
        <f ca="1">SUMIF('2. Annual Costs of Staff Posts'!$H$12:$H$311,$C15,'2. Annual Costs of Staff Posts'!$T$12:$T$311)+SUMIF('3.Travel,Subsistence&amp;Conference'!$I$12:$I$70,'Summary of Costs by Income Band'!$C15,'3.Travel,Subsistence&amp;Conference'!$N$12:$N$70)+SUMIF('4. Equipment'!$H$12:$H$82,'Summary of Costs by Income Band'!$C15,'4. Equipment'!$N$12:$N$82)+SUMIF('5. Consumables'!$H$12:$H$61,'Summary of Costs by Income Band'!$C15,'5. Consumables'!$M$12:$M$61)+SUMIF('6. CPI'!$H$12:$H$61,'Summary of Costs by Income Band'!$C15,'6. CPI'!$M$12:$M$61)+SUMIF('7. Dissemination'!$H$12:$H$61,'Summary of Costs by Income Band'!$C15,'7. Dissemination'!$M$12:$M$61)+SUMIF('8. Risk Management &amp; Assurance'!$H$12:$H$61,'Summary of Costs by Income Band'!$C15,'8. Risk Management &amp; Assurance'!$M$12:$M$61)+SUMIF('9. External Intervention Costs'!$H$38:$H$80,'Summary of Costs by Income Band'!$C15,'9. External Intervention Costs'!$J$38:$J$80)+SUMIF('10. Other Direct Costs '!$H$12:$H$61,'Summary of Costs by Income Band'!$C15,'10. Other Direct Costs '!$M$12:$M$61)+SUMIF('11. Indirect Costs'!$G$13:$G$62,'Summary of Costs by Income Band'!$C15,'11. Indirect Costs'!$Q$13:$Q$62)</f>
        <v>260978.14198766969</v>
      </c>
      <c r="F15" s="664">
        <f ca="1">SUMIF('2. Annual Costs of Staff Posts'!$H$12:$H$311,$C15,'2. Annual Costs of Staff Posts'!$Y$12:$Y$311)+SUMIF('3.Travel,Subsistence&amp;Conference'!$I$12:$I$70,'Summary of Costs by Income Band'!$C15,'3.Travel,Subsistence&amp;Conference'!$P$12:$P$70)+SUMIF('4. Equipment'!$H$12:$H$82,'Summary of Costs by Income Band'!$C15,'4. Equipment'!$P$12:$P$82)+SUMIF('5. Consumables'!$H$12:$H$61,'Summary of Costs by Income Band'!$C15,'5. Consumables'!$O$12:$O$61)+SUMIF('6. CPI'!$H$12:$H$61,'Summary of Costs by Income Band'!$C15,'6. CPI'!$O$12:$O$61)+SUMIF('7. Dissemination'!$H$12:$H$61,'Summary of Costs by Income Band'!$C15,'7. Dissemination'!$O$12:$O$61)+SUMIF('8. Risk Management &amp; Assurance'!$H$12:$H$61,'Summary of Costs by Income Band'!$C15,'8. Risk Management &amp; Assurance'!$O$12:$O$61)+SUMIF('9. External Intervention Costs'!$H$38:$H$80,'Summary of Costs by Income Band'!$C15,'9. External Intervention Costs'!$K$38:$K$80)+SUMIF('10. Other Direct Costs '!$H$12:$H$61,'Summary of Costs by Income Band'!$C15,'10. Other Direct Costs '!$O$12:$O$61)+SUMIF('11. Indirect Costs'!$G$13:$G$62,'Summary of Costs by Income Band'!$C15,'11. Indirect Costs'!$U$13:$U$62)</f>
        <v>263793.34756799205</v>
      </c>
      <c r="G15" s="664">
        <f ca="1">SUMIF('2. Annual Costs of Staff Posts'!$H$12:$H$311,$C15,'2. Annual Costs of Staff Posts'!$AD$12:$AD$311)+SUMIF('3.Travel,Subsistence&amp;Conference'!$I$12:$I$70,'Summary of Costs by Income Band'!$C15,'3.Travel,Subsistence&amp;Conference'!$R$12:$R$70)+SUMIF('4. Equipment'!$H$12:$H$82,'Summary of Costs by Income Band'!$C15,'4. Equipment'!$R$12:$R$82)+SUMIF('5. Consumables'!$H$12:$H$61,'Summary of Costs by Income Band'!$C15,'5. Consumables'!$Q$12:$Q$61)+SUMIF('6. CPI'!$H$12:$H$61,'Summary of Costs by Income Band'!$C15,'6. CPI'!$Q$12:$Q$61)+SUMIF('7. Dissemination'!$H$12:$H$61,'Summary of Costs by Income Band'!$C15,'7. Dissemination'!$Q$12:$Q$61)+SUMIF('8. Risk Management &amp; Assurance'!$H$12:$H$61,'Summary of Costs by Income Band'!$C15,'8. Risk Management &amp; Assurance'!$Q$12:$Q$61)+SUMIF('9. External Intervention Costs'!$H$38:$H$80,'Summary of Costs by Income Band'!$C15,'9. External Intervention Costs'!$L$38:$L$80)+SUMIF('10. Other Direct Costs '!$H$12:$H$61,'Summary of Costs by Income Band'!$C15,'10. Other Direct Costs '!$Q$12:$Q$61)+SUMIF('11. Indirect Costs'!$G$13:$G$62,'Summary of Costs by Income Band'!$C15,'11. Indirect Costs'!$Y$13:$Y$62)</f>
        <v>267007.75332331914</v>
      </c>
      <c r="H15" s="664">
        <f ca="1">SUMIF('2. Annual Costs of Staff Posts'!$H$12:$H$311,$C15,'2. Annual Costs of Staff Posts'!$AI$12:$AI$311)+SUMIF('3.Travel,Subsistence&amp;Conference'!$I$12:$I$70,'Summary of Costs by Income Band'!$C15,'3.Travel,Subsistence&amp;Conference'!$T$12:$T$70)+SUMIF('4. Equipment'!$H$12:$H$82,'Summary of Costs by Income Band'!$C15,'4. Equipment'!$T$12:$T$82)+SUMIF('5. Consumables'!$H$12:$H$61,'Summary of Costs by Income Band'!$C15,'5. Consumables'!$S$12:$S$61)+SUMIF('6. CPI'!$H$12:$H$61,'Summary of Costs by Income Band'!$C15,'6. CPI'!$S$12:$S$61)+SUMIF('7. Dissemination'!$H$12:$H$61,'Summary of Costs by Income Band'!$C15,'7. Dissemination'!$S$12:$S$61)+SUMIF('8. Risk Management &amp; Assurance'!$H$12:$H$61,'Summary of Costs by Income Band'!$C15,'8. Risk Management &amp; Assurance'!$S$12:$S$61)+SUMIF('9. External Intervention Costs'!$H$38:$H$80,'Summary of Costs by Income Band'!$C15,'9. External Intervention Costs'!$M$38:$M$80)+SUMIF('10. Other Direct Costs '!$H$12:$H$61,'Summary of Costs by Income Band'!$C15,'10. Other Direct Costs '!$S$12:$S$61)+SUMIF('11. Indirect Costs'!$G$13:$G$62,'Summary of Costs by Income Band'!$C15,'11. Indirect Costs'!$AC$13:$AC$62)</f>
        <v>0</v>
      </c>
      <c r="I15" s="73">
        <f ca="1">SUM(D15:H15)</f>
        <v>1048594.0028789809</v>
      </c>
      <c r="J15" s="64"/>
    </row>
    <row r="16" spans="2:14" ht="30" customHeight="1" x14ac:dyDescent="0.25">
      <c r="B16" s="81">
        <f>B15+1</f>
        <v>2</v>
      </c>
      <c r="C16" s="87" t="str">
        <f ca="1">IFERROR(OFFSET('START - AWARD DETAILS'!$G$20,MATCH(B16,'START - AWARD DETAILS'!$R$20:$R$40,0)-1,0),"")</f>
        <v>Lower Middle Income Countries and Territories</v>
      </c>
      <c r="D16" s="153">
        <f ca="1">SUMIF('2. Annual Costs of Staff Posts'!$H$12:$H$311,$C16,'2. Annual Costs of Staff Posts'!$O$12:$O$311)+SUMIF('3.Travel,Subsistence&amp;Conference'!$I$12:$I$70,'Summary of Costs by Income Band'!$C16,'3.Travel,Subsistence&amp;Conference'!$L$12:$L$70)+SUMIF('4. Equipment'!$H$12:$H$82,'Summary of Costs by Income Band'!$C16,'4. Equipment'!$L$12:$L$82)+SUMIF('5. Consumables'!$H$12:$H$61,'Summary of Costs by Income Band'!$C16,'5. Consumables'!$K$12:$K$61)+SUMIF('6. CPI'!$H$12:$H$61,'Summary of Costs by Income Band'!$C16,'6. CPI'!$K$12:$K$61)+SUMIF('7. Dissemination'!$H$12:$H$61,'Summary of Costs by Income Band'!$C16,'7. Dissemination'!$K$12:$K$61)+SUMIF('8. Risk Management &amp; Assurance'!$H$12:$H$61,'Summary of Costs by Income Band'!$C16,'8. Risk Management &amp; Assurance'!$K$12:$K$61)+SUMIF('9. External Intervention Costs'!$H$38:$H$80,'Summary of Costs by Income Band'!$C16,'9. External Intervention Costs'!$I$38:$I$80)+SUMIF('10. Other Direct Costs '!$H$12:$H$61,'Summary of Costs by Income Band'!$C16,'10. Other Direct Costs '!$K$12:$K$61)+SUMIF('11. Indirect Costs'!$G$13:$G$62,'Summary of Costs by Income Band'!$C16,'11. Indirect Costs'!$M$13:$M$62)</f>
        <v>397882</v>
      </c>
      <c r="E16" s="153">
        <f ca="1">SUMIF('2. Annual Costs of Staff Posts'!$H$12:$H$311,$C16,'2. Annual Costs of Staff Posts'!$T$12:$T$311)+SUMIF('3.Travel,Subsistence&amp;Conference'!$I$12:$I$70,'Summary of Costs by Income Band'!$C16,'3.Travel,Subsistence&amp;Conference'!$N$12:$N$70)+SUMIF('4. Equipment'!$H$12:$H$82,'Summary of Costs by Income Band'!$C16,'4. Equipment'!$N$12:$N$82)+SUMIF('5. Consumables'!$H$12:$H$61,'Summary of Costs by Income Band'!$C16,'5. Consumables'!$M$12:$M$61)+SUMIF('6. CPI'!$H$12:$H$61,'Summary of Costs by Income Band'!$C16,'6. CPI'!$M$12:$M$61)+SUMIF('7. Dissemination'!$H$12:$H$61,'Summary of Costs by Income Band'!$C16,'7. Dissemination'!$M$12:$M$61)+SUMIF('8. Risk Management &amp; Assurance'!$H$12:$H$61,'Summary of Costs by Income Band'!$C16,'8. Risk Management &amp; Assurance'!$M$12:$M$61)+SUMIF('9. External Intervention Costs'!$H$38:$H$80,'Summary of Costs by Income Band'!$C16,'9. External Intervention Costs'!$J$38:$J$80)+SUMIF('10. Other Direct Costs '!$H$12:$H$61,'Summary of Costs by Income Band'!$C16,'10. Other Direct Costs '!$M$12:$M$61)+SUMIF('11. Indirect Costs'!$G$13:$G$62,'Summary of Costs by Income Band'!$C16,'11. Indirect Costs'!$Q$13:$Q$62)</f>
        <v>563282</v>
      </c>
      <c r="F16" s="153">
        <f ca="1">SUMIF('2. Annual Costs of Staff Posts'!$H$12:$H$311,$C16,'2. Annual Costs of Staff Posts'!$Y$12:$Y$311)+SUMIF('3.Travel,Subsistence&amp;Conference'!$I$12:$I$70,'Summary of Costs by Income Band'!$C16,'3.Travel,Subsistence&amp;Conference'!$P$12:$P$70)+SUMIF('4. Equipment'!$H$12:$H$82,'Summary of Costs by Income Band'!$C16,'4. Equipment'!$P$12:$P$82)+SUMIF('5. Consumables'!$H$12:$H$61,'Summary of Costs by Income Band'!$C16,'5. Consumables'!$O$12:$O$61)+SUMIF('6. CPI'!$H$12:$H$61,'Summary of Costs by Income Band'!$C16,'6. CPI'!$O$12:$O$61)+SUMIF('7. Dissemination'!$H$12:$H$61,'Summary of Costs by Income Band'!$C16,'7. Dissemination'!$O$12:$O$61)+SUMIF('8. Risk Management &amp; Assurance'!$H$12:$H$61,'Summary of Costs by Income Band'!$C16,'8. Risk Management &amp; Assurance'!$O$12:$O$61)+SUMIF('9. External Intervention Costs'!$H$38:$H$80,'Summary of Costs by Income Band'!$C16,'9. External Intervention Costs'!$K$38:$K$80)+SUMIF('10. Other Direct Costs '!$H$12:$H$61,'Summary of Costs by Income Band'!$C16,'10. Other Direct Costs '!$O$12:$O$61)+SUMIF('11. Indirect Costs'!$G$13:$G$62,'Summary of Costs by Income Band'!$C16,'11. Indirect Costs'!$U$13:$U$62)</f>
        <v>495033</v>
      </c>
      <c r="G16" s="153">
        <f ca="1">SUMIF('2. Annual Costs of Staff Posts'!$H$12:$H$311,$C16,'2. Annual Costs of Staff Posts'!$AD$12:$AD$311)+SUMIF('3.Travel,Subsistence&amp;Conference'!$I$12:$I$70,'Summary of Costs by Income Band'!$C16,'3.Travel,Subsistence&amp;Conference'!$R$12:$R$70)+SUMIF('4. Equipment'!$H$12:$H$82,'Summary of Costs by Income Band'!$C16,'4. Equipment'!$R$12:$R$82)+SUMIF('5. Consumables'!$H$12:$H$61,'Summary of Costs by Income Band'!$C16,'5. Consumables'!$Q$12:$Q$61)+SUMIF('6. CPI'!$H$12:$H$61,'Summary of Costs by Income Band'!$C16,'6. CPI'!$Q$12:$Q$61)+SUMIF('7. Dissemination'!$H$12:$H$61,'Summary of Costs by Income Band'!$C16,'7. Dissemination'!$Q$12:$Q$61)+SUMIF('8. Risk Management &amp; Assurance'!$H$12:$H$61,'Summary of Costs by Income Band'!$C16,'8. Risk Management &amp; Assurance'!$Q$12:$Q$61)+SUMIF('9. External Intervention Costs'!$H$38:$H$80,'Summary of Costs by Income Band'!$C16,'9. External Intervention Costs'!$L$38:$L$80)+SUMIF('10. Other Direct Costs '!$H$12:$H$61,'Summary of Costs by Income Band'!$C16,'10. Other Direct Costs '!$Q$12:$Q$61)+SUMIF('11. Indirect Costs'!$G$13:$G$62,'Summary of Costs by Income Band'!$C16,'11. Indirect Costs'!$Y$13:$Y$62)</f>
        <v>422973</v>
      </c>
      <c r="H16" s="153">
        <f ca="1">SUMIF('2. Annual Costs of Staff Posts'!$H$12:$H$311,$C16,'2. Annual Costs of Staff Posts'!$AI$12:$AI$311)+SUMIF('3.Travel,Subsistence&amp;Conference'!$I$12:$I$70,'Summary of Costs by Income Band'!$C16,'3.Travel,Subsistence&amp;Conference'!$T$12:$T$70)+SUMIF('4. Equipment'!$H$12:$H$82,'Summary of Costs by Income Band'!$C16,'4. Equipment'!$T$12:$T$82)+SUMIF('5. Consumables'!$H$12:$H$61,'Summary of Costs by Income Band'!$C16,'5. Consumables'!$S$12:$S$61)+SUMIF('6. CPI'!$H$12:$H$61,'Summary of Costs by Income Band'!$C16,'6. CPI'!$S$12:$S$61)+SUMIF('7. Dissemination'!$H$12:$H$61,'Summary of Costs by Income Band'!$C16,'7. Dissemination'!$S$12:$S$61)+SUMIF('8. Risk Management &amp; Assurance'!$H$12:$H$61,'Summary of Costs by Income Band'!$C16,'8. Risk Management &amp; Assurance'!$S$12:$S$61)+SUMIF('9. External Intervention Costs'!$H$38:$H$80,'Summary of Costs by Income Band'!$C16,'9. External Intervention Costs'!$M$38:$M$80)+SUMIF('10. Other Direct Costs '!$H$12:$H$61,'Summary of Costs by Income Band'!$C16,'10. Other Direct Costs '!$S$12:$S$61)+SUMIF('11. Indirect Costs'!$G$13:$G$62,'Summary of Costs by Income Band'!$C16,'11. Indirect Costs'!$AC$13:$AC$62)</f>
        <v>51834</v>
      </c>
      <c r="I16" s="73">
        <f ca="1">SUM(D16:H16)</f>
        <v>1931004</v>
      </c>
      <c r="J16" s="64"/>
      <c r="N16" s="205"/>
    </row>
    <row r="17" spans="2:14" ht="30" customHeight="1" x14ac:dyDescent="0.25">
      <c r="B17" s="81">
        <f t="shared" ref="B17:B34" si="0">B16+1</f>
        <v>3</v>
      </c>
      <c r="C17" s="87" t="str">
        <f ca="1">IFERROR(OFFSET('START - AWARD DETAILS'!$G$20,MATCH(B17,'START - AWARD DETAILS'!$R$20:$R$40,0)-1,0),"")</f>
        <v/>
      </c>
      <c r="D17" s="153">
        <f ca="1">SUMIF('2. Annual Costs of Staff Posts'!$H$12:$H$311,$C17,'2. Annual Costs of Staff Posts'!$O$12:$O$311)+SUMIF('3.Travel,Subsistence&amp;Conference'!$I$12:$I$70,'Summary of Costs by Income Band'!$C17,'3.Travel,Subsistence&amp;Conference'!$L$12:$L$70)+SUMIF('4. Equipment'!$H$12:$H$82,'Summary of Costs by Income Band'!$C17,'4. Equipment'!$L$12:$L$82)+SUMIF('5. Consumables'!$H$12:$H$61,'Summary of Costs by Income Band'!$C17,'5. Consumables'!$K$12:$K$61)+SUMIF('6. CPI'!$H$12:$H$61,'Summary of Costs by Income Band'!$C17,'6. CPI'!$K$12:$K$61)+SUMIF('7. Dissemination'!$H$12:$H$61,'Summary of Costs by Income Band'!$C17,'7. Dissemination'!$K$12:$K$61)+SUMIF('8. Risk Management &amp; Assurance'!$H$12:$H$61,'Summary of Costs by Income Band'!$C17,'8. Risk Management &amp; Assurance'!$K$12:$K$61)+SUMIF('9. External Intervention Costs'!$H$38:$H$80,'Summary of Costs by Income Band'!$C17,'9. External Intervention Costs'!$I$38:$I$80)+SUMIF('10. Other Direct Costs '!$H$12:$H$61,'Summary of Costs by Income Band'!$C17,'10. Other Direct Costs '!$K$12:$K$61)+SUMIF('11. Indirect Costs'!$G$13:$G$62,'Summary of Costs by Income Band'!$C17,'11. Indirect Costs'!$M$13:$M$62)</f>
        <v>0</v>
      </c>
      <c r="E17" s="153">
        <f ca="1">SUMIF('2. Annual Costs of Staff Posts'!$H$12:$H$311,$C17,'2. Annual Costs of Staff Posts'!$T$12:$T$311)+SUMIF('3.Travel,Subsistence&amp;Conference'!$I$12:$I$70,'Summary of Costs by Income Band'!$C17,'3.Travel,Subsistence&amp;Conference'!$N$12:$N$70)+SUMIF('4. Equipment'!$H$12:$H$82,'Summary of Costs by Income Band'!$C17,'4. Equipment'!$N$12:$N$82)+SUMIF('5. Consumables'!$H$12:$H$61,'Summary of Costs by Income Band'!$C17,'5. Consumables'!$M$12:$M$61)+SUMIF('6. CPI'!$H$12:$H$61,'Summary of Costs by Income Band'!$C17,'6. CPI'!$M$12:$M$61)+SUMIF('7. Dissemination'!$H$12:$H$61,'Summary of Costs by Income Band'!$C17,'7. Dissemination'!$M$12:$M$61)+SUMIF('8. Risk Management &amp; Assurance'!$H$12:$H$61,'Summary of Costs by Income Band'!$C17,'8. Risk Management &amp; Assurance'!$M$12:$M$61)+SUMIF('9. External Intervention Costs'!$H$38:$H$80,'Summary of Costs by Income Band'!$C17,'9. External Intervention Costs'!$J$38:$J$80)+SUMIF('10. Other Direct Costs '!$H$12:$H$61,'Summary of Costs by Income Band'!$C17,'10. Other Direct Costs '!$M$12:$M$61)+SUMIF('11. Indirect Costs'!$G$13:$G$62,'Summary of Costs by Income Band'!$C17,'11. Indirect Costs'!$Q$13:$Q$62)</f>
        <v>0</v>
      </c>
      <c r="F17" s="153">
        <f ca="1">SUMIF('2. Annual Costs of Staff Posts'!$H$12:$H$311,$C17,'2. Annual Costs of Staff Posts'!$Y$12:$Y$311)+SUMIF('3.Travel,Subsistence&amp;Conference'!$I$12:$I$70,'Summary of Costs by Income Band'!$C17,'3.Travel,Subsistence&amp;Conference'!$P$12:$P$70)+SUMIF('4. Equipment'!$H$12:$H$82,'Summary of Costs by Income Band'!$C17,'4. Equipment'!$P$12:$P$82)+SUMIF('5. Consumables'!$H$12:$H$61,'Summary of Costs by Income Band'!$C17,'5. Consumables'!$O$12:$O$61)+SUMIF('6. CPI'!$H$12:$H$61,'Summary of Costs by Income Band'!$C17,'6. CPI'!$O$12:$O$61)+SUMIF('7. Dissemination'!$H$12:$H$61,'Summary of Costs by Income Band'!$C17,'7. Dissemination'!$O$12:$O$61)+SUMIF('8. Risk Management &amp; Assurance'!$H$12:$H$61,'Summary of Costs by Income Band'!$C17,'8. Risk Management &amp; Assurance'!$O$12:$O$61)+SUMIF('9. External Intervention Costs'!$H$38:$H$80,'Summary of Costs by Income Band'!$C17,'9. External Intervention Costs'!$K$38:$K$80)+SUMIF('10. Other Direct Costs '!$H$12:$H$61,'Summary of Costs by Income Band'!$C17,'10. Other Direct Costs '!$O$12:$O$61)+SUMIF('11. Indirect Costs'!$G$13:$G$62,'Summary of Costs by Income Band'!$C17,'11. Indirect Costs'!$U$13:$U$62)</f>
        <v>0</v>
      </c>
      <c r="G17" s="153">
        <f ca="1">SUMIF('2. Annual Costs of Staff Posts'!$H$12:$H$311,$C17,'2. Annual Costs of Staff Posts'!$AD$12:$AD$311)+SUMIF('3.Travel,Subsistence&amp;Conference'!$I$12:$I$70,'Summary of Costs by Income Band'!$C17,'3.Travel,Subsistence&amp;Conference'!$R$12:$R$70)+SUMIF('4. Equipment'!$H$12:$H$82,'Summary of Costs by Income Band'!$C17,'4. Equipment'!$R$12:$R$82)+SUMIF('5. Consumables'!$H$12:$H$61,'Summary of Costs by Income Band'!$C17,'5. Consumables'!$Q$12:$Q$61)+SUMIF('6. CPI'!$H$12:$H$61,'Summary of Costs by Income Band'!$C17,'6. CPI'!$Q$12:$Q$61)+SUMIF('7. Dissemination'!$H$12:$H$61,'Summary of Costs by Income Band'!$C17,'7. Dissemination'!$Q$12:$Q$61)+SUMIF('8. Risk Management &amp; Assurance'!$H$12:$H$61,'Summary of Costs by Income Band'!$C17,'8. Risk Management &amp; Assurance'!$Q$12:$Q$61)+SUMIF('9. External Intervention Costs'!$H$38:$H$80,'Summary of Costs by Income Band'!$C17,'9. External Intervention Costs'!$L$38:$L$80)+SUMIF('10. Other Direct Costs '!$H$12:$H$61,'Summary of Costs by Income Band'!$C17,'10. Other Direct Costs '!$Q$12:$Q$61)+SUMIF('11. Indirect Costs'!$G$13:$G$62,'Summary of Costs by Income Band'!$C17,'11. Indirect Costs'!$Y$13:$Y$62)</f>
        <v>0</v>
      </c>
      <c r="H17" s="153">
        <f ca="1">SUMIF('2. Annual Costs of Staff Posts'!$H$12:$H$311,$C17,'2. Annual Costs of Staff Posts'!$AI$12:$AI$311)+SUMIF('3.Travel,Subsistence&amp;Conference'!$I$12:$I$70,'Summary of Costs by Income Band'!$C17,'3.Travel,Subsistence&amp;Conference'!$T$12:$T$70)+SUMIF('4. Equipment'!$H$12:$H$82,'Summary of Costs by Income Band'!$C17,'4. Equipment'!$T$12:$T$82)+SUMIF('5. Consumables'!$H$12:$H$61,'Summary of Costs by Income Band'!$C17,'5. Consumables'!$S$12:$S$61)+SUMIF('6. CPI'!$H$12:$H$61,'Summary of Costs by Income Band'!$C17,'6. CPI'!$S$12:$S$61)+SUMIF('7. Dissemination'!$H$12:$H$61,'Summary of Costs by Income Band'!$C17,'7. Dissemination'!$S$12:$S$61)+SUMIF('8. Risk Management &amp; Assurance'!$H$12:$H$61,'Summary of Costs by Income Band'!$C17,'8. Risk Management &amp; Assurance'!$S$12:$S$61)+SUMIF('9. External Intervention Costs'!$H$38:$H$80,'Summary of Costs by Income Band'!$C17,'9. External Intervention Costs'!$M$38:$M$80)+SUMIF('10. Other Direct Costs '!$H$12:$H$61,'Summary of Costs by Income Band'!$C17,'10. Other Direct Costs '!$S$12:$S$61)+SUMIF('11. Indirect Costs'!$G$13:$G$62,'Summary of Costs by Income Band'!$C17,'11. Indirect Costs'!$AC$13:$AC$62)</f>
        <v>0</v>
      </c>
      <c r="I17" s="73">
        <f ca="1">SUM(D17:H17)</f>
        <v>0</v>
      </c>
      <c r="J17" s="64"/>
      <c r="N17" s="205"/>
    </row>
    <row r="18" spans="2:14" ht="30" customHeight="1" x14ac:dyDescent="0.25">
      <c r="B18" s="81">
        <f t="shared" si="0"/>
        <v>4</v>
      </c>
      <c r="C18" s="87" t="str">
        <f ca="1">IFERROR(OFFSET('START - AWARD DETAILS'!$G$20,MATCH(B18,'START - AWARD DETAILS'!$R$20:$R$40,0)-1,0),"")</f>
        <v>Least Developed Countries</v>
      </c>
      <c r="D18" s="153">
        <f ca="1">SUMIF('2. Annual Costs of Staff Posts'!$H$12:$H$311,$C18,'2. Annual Costs of Staff Posts'!$O$12:$O$311)+SUMIF('3.Travel,Subsistence&amp;Conference'!$I$12:$I$70,'Summary of Costs by Income Band'!$C18,'3.Travel,Subsistence&amp;Conference'!$L$12:$L$70)+SUMIF('4. Equipment'!$H$12:$H$82,'Summary of Costs by Income Band'!$C18,'4. Equipment'!$L$12:$L$82)+SUMIF('5. Consumables'!$H$12:$H$61,'Summary of Costs by Income Band'!$C18,'5. Consumables'!$K$12:$K$61)+SUMIF('6. CPI'!$H$12:$H$61,'Summary of Costs by Income Band'!$C18,'6. CPI'!$K$12:$K$61)+SUMIF('7. Dissemination'!$H$12:$H$61,'Summary of Costs by Income Band'!$C18,'7. Dissemination'!$K$12:$K$61)+SUMIF('8. Risk Management &amp; Assurance'!$H$12:$H$61,'Summary of Costs by Income Band'!$C18,'8. Risk Management &amp; Assurance'!$K$12:$K$61)+SUMIF('9. External Intervention Costs'!$H$38:$H$80,'Summary of Costs by Income Band'!$C18,'9. External Intervention Costs'!$I$38:$I$80)+SUMIF('10. Other Direct Costs '!$H$12:$H$61,'Summary of Costs by Income Band'!$C18,'10. Other Direct Costs '!$K$12:$K$61)+SUMIF('11. Indirect Costs'!$G$13:$G$62,'Summary of Costs by Income Band'!$C18,'11. Indirect Costs'!$M$13:$M$62)</f>
        <v>23280</v>
      </c>
      <c r="E18" s="153">
        <f ca="1">SUMIF('2. Annual Costs of Staff Posts'!$H$12:$H$311,$C18,'2. Annual Costs of Staff Posts'!$T$12:$T$311)+SUMIF('3.Travel,Subsistence&amp;Conference'!$I$12:$I$70,'Summary of Costs by Income Band'!$C18,'3.Travel,Subsistence&amp;Conference'!$N$12:$N$70)+SUMIF('4. Equipment'!$H$12:$H$82,'Summary of Costs by Income Band'!$C18,'4. Equipment'!$N$12:$N$82)+SUMIF('5. Consumables'!$H$12:$H$61,'Summary of Costs by Income Band'!$C18,'5. Consumables'!$M$12:$M$61)+SUMIF('6. CPI'!$H$12:$H$61,'Summary of Costs by Income Band'!$C18,'6. CPI'!$M$12:$M$61)+SUMIF('7. Dissemination'!$H$12:$H$61,'Summary of Costs by Income Band'!$C18,'7. Dissemination'!$M$12:$M$61)+SUMIF('8. Risk Management &amp; Assurance'!$H$12:$H$61,'Summary of Costs by Income Band'!$C18,'8. Risk Management &amp; Assurance'!$M$12:$M$61)+SUMIF('9. External Intervention Costs'!$H$38:$H$80,'Summary of Costs by Income Band'!$C18,'9. External Intervention Costs'!$J$38:$J$80)+SUMIF('10. Other Direct Costs '!$H$12:$H$61,'Summary of Costs by Income Band'!$C18,'10. Other Direct Costs '!$M$12:$M$61)+SUMIF('11. Indirect Costs'!$G$13:$G$62,'Summary of Costs by Income Band'!$C18,'11. Indirect Costs'!$Q$13:$Q$62)</f>
        <v>72560</v>
      </c>
      <c r="F18" s="153">
        <f ca="1">SUMIF('2. Annual Costs of Staff Posts'!$H$12:$H$311,$C18,'2. Annual Costs of Staff Posts'!$Y$12:$Y$311)+SUMIF('3.Travel,Subsistence&amp;Conference'!$I$12:$I$70,'Summary of Costs by Income Band'!$C18,'3.Travel,Subsistence&amp;Conference'!$P$12:$P$70)+SUMIF('4. Equipment'!$H$12:$H$82,'Summary of Costs by Income Band'!$C18,'4. Equipment'!$P$12:$P$82)+SUMIF('5. Consumables'!$H$12:$H$61,'Summary of Costs by Income Band'!$C18,'5. Consumables'!$O$12:$O$61)+SUMIF('6. CPI'!$H$12:$H$61,'Summary of Costs by Income Band'!$C18,'6. CPI'!$O$12:$O$61)+SUMIF('7. Dissemination'!$H$12:$H$61,'Summary of Costs by Income Band'!$C18,'7. Dissemination'!$O$12:$O$61)+SUMIF('8. Risk Management &amp; Assurance'!$H$12:$H$61,'Summary of Costs by Income Band'!$C18,'8. Risk Management &amp; Assurance'!$O$12:$O$61)+SUMIF('9. External Intervention Costs'!$H$38:$H$80,'Summary of Costs by Income Band'!$C18,'9. External Intervention Costs'!$K$38:$K$80)+SUMIF('10. Other Direct Costs '!$H$12:$H$61,'Summary of Costs by Income Band'!$C18,'10. Other Direct Costs '!$O$12:$O$61)+SUMIF('11. Indirect Costs'!$G$13:$G$62,'Summary of Costs by Income Band'!$C18,'11. Indirect Costs'!$U$13:$U$62)</f>
        <v>93960</v>
      </c>
      <c r="G18" s="153">
        <f ca="1">SUMIF('2. Annual Costs of Staff Posts'!$H$12:$H$311,$C18,'2. Annual Costs of Staff Posts'!$AD$12:$AD$311)+SUMIF('3.Travel,Subsistence&amp;Conference'!$I$12:$I$70,'Summary of Costs by Income Band'!$C18,'3.Travel,Subsistence&amp;Conference'!$R$12:$R$70)+SUMIF('4. Equipment'!$H$12:$H$82,'Summary of Costs by Income Band'!$C18,'4. Equipment'!$R$12:$R$82)+SUMIF('5. Consumables'!$H$12:$H$61,'Summary of Costs by Income Band'!$C18,'5. Consumables'!$Q$12:$Q$61)+SUMIF('6. CPI'!$H$12:$H$61,'Summary of Costs by Income Band'!$C18,'6. CPI'!$Q$12:$Q$61)+SUMIF('7. Dissemination'!$H$12:$H$61,'Summary of Costs by Income Band'!$C18,'7. Dissemination'!$Q$12:$Q$61)+SUMIF('8. Risk Management &amp; Assurance'!$H$12:$H$61,'Summary of Costs by Income Band'!$C18,'8. Risk Management &amp; Assurance'!$Q$12:$Q$61)+SUMIF('9. External Intervention Costs'!$H$38:$H$80,'Summary of Costs by Income Band'!$C18,'9. External Intervention Costs'!$L$38:$L$80)+SUMIF('10. Other Direct Costs '!$H$12:$H$61,'Summary of Costs by Income Band'!$C18,'10. Other Direct Costs '!$Q$12:$Q$61)+SUMIF('11. Indirect Costs'!$G$13:$G$62,'Summary of Costs by Income Band'!$C18,'11. Indirect Costs'!$Y$13:$Y$62)</f>
        <v>53680</v>
      </c>
      <c r="H18" s="153">
        <f ca="1">SUMIF('2. Annual Costs of Staff Posts'!$H$12:$H$311,$C18,'2. Annual Costs of Staff Posts'!$AI$12:$AI$311)+SUMIF('3.Travel,Subsistence&amp;Conference'!$I$12:$I$70,'Summary of Costs by Income Band'!$C18,'3.Travel,Subsistence&amp;Conference'!$T$12:$T$70)+SUMIF('4. Equipment'!$H$12:$H$82,'Summary of Costs by Income Band'!$C18,'4. Equipment'!$T$12:$T$82)+SUMIF('5. Consumables'!$H$12:$H$61,'Summary of Costs by Income Band'!$C18,'5. Consumables'!$S$12:$S$61)+SUMIF('6. CPI'!$H$12:$H$61,'Summary of Costs by Income Band'!$C18,'6. CPI'!$S$12:$S$61)+SUMIF('7. Dissemination'!$H$12:$H$61,'Summary of Costs by Income Band'!$C18,'7. Dissemination'!$S$12:$S$61)+SUMIF('8. Risk Management &amp; Assurance'!$H$12:$H$61,'Summary of Costs by Income Band'!$C18,'8. Risk Management &amp; Assurance'!$S$12:$S$61)+SUMIF('9. External Intervention Costs'!$H$38:$H$80,'Summary of Costs by Income Band'!$C18,'9. External Intervention Costs'!$M$38:$M$80)+SUMIF('10. Other Direct Costs '!$H$12:$H$61,'Summary of Costs by Income Band'!$C18,'10. Other Direct Costs '!$S$12:$S$61)+SUMIF('11. Indirect Costs'!$G$13:$G$62,'Summary of Costs by Income Band'!$C18,'11. Indirect Costs'!$AC$13:$AC$62)</f>
        <v>33400</v>
      </c>
      <c r="I18" s="73">
        <f ca="1">SUM(D18:H18)</f>
        <v>276880</v>
      </c>
      <c r="J18" s="64"/>
      <c r="N18" s="205"/>
    </row>
    <row r="19" spans="2:14" ht="30" customHeight="1" x14ac:dyDescent="0.25">
      <c r="B19" s="81">
        <f t="shared" si="0"/>
        <v>5</v>
      </c>
      <c r="C19" s="87" t="str">
        <f ca="1">IFERROR(OFFSET('START - AWARD DETAILS'!$G$20,MATCH(B19,'START - AWARD DETAILS'!$R$20:$R$40,0)-1,0),"")</f>
        <v/>
      </c>
      <c r="D19" s="153">
        <f ca="1">SUMIF('2. Annual Costs of Staff Posts'!$H$12:$H$311,$C19,'2. Annual Costs of Staff Posts'!$O$12:$O$311)+SUMIF('3.Travel,Subsistence&amp;Conference'!$I$12:$I$70,'Summary of Costs by Income Band'!$C19,'3.Travel,Subsistence&amp;Conference'!$L$12:$L$70)+SUMIF('4. Equipment'!$H$12:$H$82,'Summary of Costs by Income Band'!$C19,'4. Equipment'!$L$12:$L$82)+SUMIF('5. Consumables'!$H$12:$H$61,'Summary of Costs by Income Band'!$C19,'5. Consumables'!$K$12:$K$61)+SUMIF('6. CPI'!$H$12:$H$61,'Summary of Costs by Income Band'!$C19,'6. CPI'!$K$12:$K$61)+SUMIF('7. Dissemination'!$H$12:$H$61,'Summary of Costs by Income Band'!$C19,'7. Dissemination'!$K$12:$K$61)+SUMIF('8. Risk Management &amp; Assurance'!$H$12:$H$61,'Summary of Costs by Income Band'!$C19,'8. Risk Management &amp; Assurance'!$K$12:$K$61)+SUMIF('9. External Intervention Costs'!$H$38:$H$80,'Summary of Costs by Income Band'!$C19,'9. External Intervention Costs'!$I$38:$I$80)+SUMIF('10. Other Direct Costs '!$H$12:$H$61,'Summary of Costs by Income Band'!$C19,'10. Other Direct Costs '!$K$12:$K$61)+SUMIF('11. Indirect Costs'!$G$13:$G$62,'Summary of Costs by Income Band'!$C19,'11. Indirect Costs'!$M$13:$M$62)</f>
        <v>0</v>
      </c>
      <c r="E19" s="153">
        <f ca="1">SUMIF('2. Annual Costs of Staff Posts'!$H$12:$H$311,$C19,'2. Annual Costs of Staff Posts'!$T$12:$T$311)+SUMIF('3.Travel,Subsistence&amp;Conference'!$I$12:$I$70,'Summary of Costs by Income Band'!$C19,'3.Travel,Subsistence&amp;Conference'!$N$12:$N$70)+SUMIF('4. Equipment'!$H$12:$H$82,'Summary of Costs by Income Band'!$C19,'4. Equipment'!$N$12:$N$82)+SUMIF('5. Consumables'!$H$12:$H$61,'Summary of Costs by Income Band'!$C19,'5. Consumables'!$M$12:$M$61)+SUMIF('6. CPI'!$H$12:$H$61,'Summary of Costs by Income Band'!$C19,'6. CPI'!$M$12:$M$61)+SUMIF('7. Dissemination'!$H$12:$H$61,'Summary of Costs by Income Band'!$C19,'7. Dissemination'!$M$12:$M$61)+SUMIF('8. Risk Management &amp; Assurance'!$H$12:$H$61,'Summary of Costs by Income Band'!$C19,'8. Risk Management &amp; Assurance'!$M$12:$M$61)+SUMIF('9. External Intervention Costs'!$H$38:$H$80,'Summary of Costs by Income Band'!$C19,'9. External Intervention Costs'!$J$38:$J$80)+SUMIF('10. Other Direct Costs '!$H$12:$H$61,'Summary of Costs by Income Band'!$C19,'10. Other Direct Costs '!$M$12:$M$61)+SUMIF('11. Indirect Costs'!$G$13:$G$62,'Summary of Costs by Income Band'!$C19,'11. Indirect Costs'!$Q$13:$Q$62)</f>
        <v>0</v>
      </c>
      <c r="F19" s="153">
        <f ca="1">SUMIF('2. Annual Costs of Staff Posts'!$H$12:$H$311,$C19,'2. Annual Costs of Staff Posts'!$Y$12:$Y$311)+SUMIF('3.Travel,Subsistence&amp;Conference'!$I$12:$I$70,'Summary of Costs by Income Band'!$C19,'3.Travel,Subsistence&amp;Conference'!$P$12:$P$70)+SUMIF('4. Equipment'!$H$12:$H$82,'Summary of Costs by Income Band'!$C19,'4. Equipment'!$P$12:$P$82)+SUMIF('5. Consumables'!$H$12:$H$61,'Summary of Costs by Income Band'!$C19,'5. Consumables'!$O$12:$O$61)+SUMIF('6. CPI'!$H$12:$H$61,'Summary of Costs by Income Band'!$C19,'6. CPI'!$O$12:$O$61)+SUMIF('7. Dissemination'!$H$12:$H$61,'Summary of Costs by Income Band'!$C19,'7. Dissemination'!$O$12:$O$61)+SUMIF('8. Risk Management &amp; Assurance'!$H$12:$H$61,'Summary of Costs by Income Band'!$C19,'8. Risk Management &amp; Assurance'!$O$12:$O$61)+SUMIF('9. External Intervention Costs'!$H$38:$H$80,'Summary of Costs by Income Band'!$C19,'9. External Intervention Costs'!$K$38:$K$80)+SUMIF('10. Other Direct Costs '!$H$12:$H$61,'Summary of Costs by Income Band'!$C19,'10. Other Direct Costs '!$O$12:$O$61)+SUMIF('11. Indirect Costs'!$G$13:$G$62,'Summary of Costs by Income Band'!$C19,'11. Indirect Costs'!$U$13:$U$62)</f>
        <v>0</v>
      </c>
      <c r="G19" s="153">
        <f ca="1">SUMIF('2. Annual Costs of Staff Posts'!$H$12:$H$311,$C19,'2. Annual Costs of Staff Posts'!$AD$12:$AD$311)+SUMIF('3.Travel,Subsistence&amp;Conference'!$I$12:$I$70,'Summary of Costs by Income Band'!$C19,'3.Travel,Subsistence&amp;Conference'!$R$12:$R$70)+SUMIF('4. Equipment'!$H$12:$H$82,'Summary of Costs by Income Band'!$C19,'4. Equipment'!$R$12:$R$82)+SUMIF('5. Consumables'!$H$12:$H$61,'Summary of Costs by Income Band'!$C19,'5. Consumables'!$Q$12:$Q$61)+SUMIF('6. CPI'!$H$12:$H$61,'Summary of Costs by Income Band'!$C19,'6. CPI'!$Q$12:$Q$61)+SUMIF('7. Dissemination'!$H$12:$H$61,'Summary of Costs by Income Band'!$C19,'7. Dissemination'!$Q$12:$Q$61)+SUMIF('8. Risk Management &amp; Assurance'!$H$12:$H$61,'Summary of Costs by Income Band'!$C19,'8. Risk Management &amp; Assurance'!$Q$12:$Q$61)+SUMIF('9. External Intervention Costs'!$H$38:$H$80,'Summary of Costs by Income Band'!$C19,'9. External Intervention Costs'!$L$38:$L$80)+SUMIF('10. Other Direct Costs '!$H$12:$H$61,'Summary of Costs by Income Band'!$C19,'10. Other Direct Costs '!$Q$12:$Q$61)+SUMIF('11. Indirect Costs'!$G$13:$G$62,'Summary of Costs by Income Band'!$C19,'11. Indirect Costs'!$Y$13:$Y$62)</f>
        <v>0</v>
      </c>
      <c r="H19" s="153">
        <f ca="1">SUMIF('2. Annual Costs of Staff Posts'!$H$12:$H$311,$C19,'2. Annual Costs of Staff Posts'!$AI$12:$AI$311)+SUMIF('3.Travel,Subsistence&amp;Conference'!$I$12:$I$70,'Summary of Costs by Income Band'!$C19,'3.Travel,Subsistence&amp;Conference'!$T$12:$T$70)+SUMIF('4. Equipment'!$H$12:$H$82,'Summary of Costs by Income Band'!$C19,'4. Equipment'!$T$12:$T$82)+SUMIF('5. Consumables'!$H$12:$H$61,'Summary of Costs by Income Band'!$C19,'5. Consumables'!$S$12:$S$61)+SUMIF('6. CPI'!$H$12:$H$61,'Summary of Costs by Income Band'!$C19,'6. CPI'!$S$12:$S$61)+SUMIF('7. Dissemination'!$H$12:$H$61,'Summary of Costs by Income Band'!$C19,'7. Dissemination'!$S$12:$S$61)+SUMIF('8. Risk Management &amp; Assurance'!$H$12:$H$61,'Summary of Costs by Income Band'!$C19,'8. Risk Management &amp; Assurance'!$S$12:$S$61)+SUMIF('9. External Intervention Costs'!$H$38:$H$80,'Summary of Costs by Income Band'!$C19,'9. External Intervention Costs'!$M$38:$M$80)+SUMIF('10. Other Direct Costs '!$H$12:$H$61,'Summary of Costs by Income Band'!$C19,'10. Other Direct Costs '!$S$12:$S$61)+SUMIF('11. Indirect Costs'!$G$13:$G$62,'Summary of Costs by Income Band'!$C19,'11. Indirect Costs'!$AC$13:$AC$62)</f>
        <v>0</v>
      </c>
      <c r="I19" s="73">
        <f t="shared" ref="I19:I34" ca="1" si="1">SUM(D19:H19)</f>
        <v>0</v>
      </c>
      <c r="J19" s="64"/>
      <c r="N19" s="205"/>
    </row>
    <row r="20" spans="2:14" ht="30" customHeight="1" x14ac:dyDescent="0.25">
      <c r="B20" s="81">
        <f t="shared" si="0"/>
        <v>6</v>
      </c>
      <c r="C20" s="87" t="str">
        <f ca="1">IFERROR(OFFSET('START - AWARD DETAILS'!$G$20,MATCH(B20,'START - AWARD DETAILS'!$R$20:$R$40,0)-1,0),"")</f>
        <v/>
      </c>
      <c r="D20" s="153">
        <f ca="1">SUMIF('2. Annual Costs of Staff Posts'!$H$12:$H$311,$C20,'2. Annual Costs of Staff Posts'!$O$12:$O$311)+SUMIF('3.Travel,Subsistence&amp;Conference'!$I$12:$I$70,'Summary of Costs by Income Band'!$C20,'3.Travel,Subsistence&amp;Conference'!$L$12:$L$70)+SUMIF('4. Equipment'!$H$12:$H$82,'Summary of Costs by Income Band'!$C20,'4. Equipment'!$L$12:$L$82)+SUMIF('5. Consumables'!$H$12:$H$61,'Summary of Costs by Income Band'!$C20,'5. Consumables'!$K$12:$K$61)+SUMIF('6. CPI'!$H$12:$H$61,'Summary of Costs by Income Band'!$C20,'6. CPI'!$K$12:$K$61)+SUMIF('7. Dissemination'!$H$12:$H$61,'Summary of Costs by Income Band'!$C20,'7. Dissemination'!$K$12:$K$61)+SUMIF('8. Risk Management &amp; Assurance'!$H$12:$H$61,'Summary of Costs by Income Band'!$C20,'8. Risk Management &amp; Assurance'!$K$12:$K$61)+SUMIF('9. External Intervention Costs'!$H$38:$H$80,'Summary of Costs by Income Band'!$C20,'9. External Intervention Costs'!$I$38:$I$80)+SUMIF('10. Other Direct Costs '!$H$12:$H$61,'Summary of Costs by Income Band'!$C20,'10. Other Direct Costs '!$K$12:$K$61)+SUMIF('11. Indirect Costs'!$G$13:$G$62,'Summary of Costs by Income Band'!$C20,'11. Indirect Costs'!$M$13:$M$62)</f>
        <v>0</v>
      </c>
      <c r="E20" s="153">
        <f ca="1">SUMIF('2. Annual Costs of Staff Posts'!$H$12:$H$311,$C20,'2. Annual Costs of Staff Posts'!$T$12:$T$311)+SUMIF('3.Travel,Subsistence&amp;Conference'!$I$12:$I$70,'Summary of Costs by Income Band'!$C20,'3.Travel,Subsistence&amp;Conference'!$N$12:$N$70)+SUMIF('4. Equipment'!$H$12:$H$82,'Summary of Costs by Income Band'!$C20,'4. Equipment'!$N$12:$N$82)+SUMIF('5. Consumables'!$H$12:$H$61,'Summary of Costs by Income Band'!$C20,'5. Consumables'!$M$12:$M$61)+SUMIF('6. CPI'!$H$12:$H$61,'Summary of Costs by Income Band'!$C20,'6. CPI'!$M$12:$M$61)+SUMIF('7. Dissemination'!$H$12:$H$61,'Summary of Costs by Income Band'!$C20,'7. Dissemination'!$M$12:$M$61)+SUMIF('8. Risk Management &amp; Assurance'!$H$12:$H$61,'Summary of Costs by Income Band'!$C20,'8. Risk Management &amp; Assurance'!$M$12:$M$61)+SUMIF('9. External Intervention Costs'!$H$38:$H$80,'Summary of Costs by Income Band'!$C20,'9. External Intervention Costs'!$J$38:$J$80)+SUMIF('10. Other Direct Costs '!$H$12:$H$61,'Summary of Costs by Income Band'!$C20,'10. Other Direct Costs '!$M$12:$M$61)+SUMIF('11. Indirect Costs'!$G$13:$G$62,'Summary of Costs by Income Band'!$C20,'11. Indirect Costs'!$Q$13:$Q$62)</f>
        <v>0</v>
      </c>
      <c r="F20" s="153">
        <f ca="1">SUMIF('2. Annual Costs of Staff Posts'!$H$12:$H$311,$C20,'2. Annual Costs of Staff Posts'!$Y$12:$Y$311)+SUMIF('3.Travel,Subsistence&amp;Conference'!$I$12:$I$70,'Summary of Costs by Income Band'!$C20,'3.Travel,Subsistence&amp;Conference'!$P$12:$P$70)+SUMIF('4. Equipment'!$H$12:$H$82,'Summary of Costs by Income Band'!$C20,'4. Equipment'!$P$12:$P$82)+SUMIF('5. Consumables'!$H$12:$H$61,'Summary of Costs by Income Band'!$C20,'5. Consumables'!$O$12:$O$61)+SUMIF('6. CPI'!$H$12:$H$61,'Summary of Costs by Income Band'!$C20,'6. CPI'!$O$12:$O$61)+SUMIF('7. Dissemination'!$H$12:$H$61,'Summary of Costs by Income Band'!$C20,'7. Dissemination'!$O$12:$O$61)+SUMIF('8. Risk Management &amp; Assurance'!$H$12:$H$61,'Summary of Costs by Income Band'!$C20,'8. Risk Management &amp; Assurance'!$O$12:$O$61)+SUMIF('9. External Intervention Costs'!$H$38:$H$80,'Summary of Costs by Income Band'!$C20,'9. External Intervention Costs'!$K$38:$K$80)+SUMIF('10. Other Direct Costs '!$H$12:$H$61,'Summary of Costs by Income Band'!$C20,'10. Other Direct Costs '!$O$12:$O$61)+SUMIF('11. Indirect Costs'!$G$13:$G$62,'Summary of Costs by Income Band'!$C20,'11. Indirect Costs'!$U$13:$U$62)</f>
        <v>0</v>
      </c>
      <c r="G20" s="153">
        <f ca="1">SUMIF('2. Annual Costs of Staff Posts'!$H$12:$H$311,$C20,'2. Annual Costs of Staff Posts'!$AD$12:$AD$311)+SUMIF('3.Travel,Subsistence&amp;Conference'!$I$12:$I$70,'Summary of Costs by Income Band'!$C20,'3.Travel,Subsistence&amp;Conference'!$R$12:$R$70)+SUMIF('4. Equipment'!$H$12:$H$82,'Summary of Costs by Income Band'!$C20,'4. Equipment'!$R$12:$R$82)+SUMIF('5. Consumables'!$H$12:$H$61,'Summary of Costs by Income Band'!$C20,'5. Consumables'!$Q$12:$Q$61)+SUMIF('6. CPI'!$H$12:$H$61,'Summary of Costs by Income Band'!$C20,'6. CPI'!$Q$12:$Q$61)+SUMIF('7. Dissemination'!$H$12:$H$61,'Summary of Costs by Income Band'!$C20,'7. Dissemination'!$Q$12:$Q$61)+SUMIF('8. Risk Management &amp; Assurance'!$H$12:$H$61,'Summary of Costs by Income Band'!$C20,'8. Risk Management &amp; Assurance'!$Q$12:$Q$61)+SUMIF('9. External Intervention Costs'!$H$38:$H$80,'Summary of Costs by Income Band'!$C20,'9. External Intervention Costs'!$L$38:$L$80)+SUMIF('10. Other Direct Costs '!$H$12:$H$61,'Summary of Costs by Income Band'!$C20,'10. Other Direct Costs '!$Q$12:$Q$61)+SUMIF('11. Indirect Costs'!$G$13:$G$62,'Summary of Costs by Income Band'!$C20,'11. Indirect Costs'!$Y$13:$Y$62)</f>
        <v>0</v>
      </c>
      <c r="H20" s="153">
        <f ca="1">SUMIF('2. Annual Costs of Staff Posts'!$H$12:$H$311,$C20,'2. Annual Costs of Staff Posts'!$AI$12:$AI$311)+SUMIF('3.Travel,Subsistence&amp;Conference'!$I$12:$I$70,'Summary of Costs by Income Band'!$C20,'3.Travel,Subsistence&amp;Conference'!$T$12:$T$70)+SUMIF('4. Equipment'!$H$12:$H$82,'Summary of Costs by Income Band'!$C20,'4. Equipment'!$T$12:$T$82)+SUMIF('5. Consumables'!$H$12:$H$61,'Summary of Costs by Income Band'!$C20,'5. Consumables'!$S$12:$S$61)+SUMIF('6. CPI'!$H$12:$H$61,'Summary of Costs by Income Band'!$C20,'6. CPI'!$S$12:$S$61)+SUMIF('7. Dissemination'!$H$12:$H$61,'Summary of Costs by Income Band'!$C20,'7. Dissemination'!$S$12:$S$61)+SUMIF('8. Risk Management &amp; Assurance'!$H$12:$H$61,'Summary of Costs by Income Band'!$C20,'8. Risk Management &amp; Assurance'!$S$12:$S$61)+SUMIF('9. External Intervention Costs'!$H$38:$H$80,'Summary of Costs by Income Band'!$C20,'9. External Intervention Costs'!$M$38:$M$80)+SUMIF('10. Other Direct Costs '!$H$12:$H$61,'Summary of Costs by Income Band'!$C20,'10. Other Direct Costs '!$S$12:$S$61)+SUMIF('11. Indirect Costs'!$G$13:$G$62,'Summary of Costs by Income Band'!$C20,'11. Indirect Costs'!$AC$13:$AC$62)</f>
        <v>0</v>
      </c>
      <c r="I20" s="73">
        <f t="shared" ca="1" si="1"/>
        <v>0</v>
      </c>
      <c r="J20" s="64"/>
      <c r="N20" s="205"/>
    </row>
    <row r="21" spans="2:14" ht="30" customHeight="1" x14ac:dyDescent="0.25">
      <c r="B21" s="81">
        <f t="shared" si="0"/>
        <v>7</v>
      </c>
      <c r="C21" s="87" t="str">
        <f ca="1">IFERROR(OFFSET('START - AWARD DETAILS'!$G$20,MATCH(B21,'START - AWARD DETAILS'!$R$20:$R$40,0)-1,0),"")</f>
        <v/>
      </c>
      <c r="D21" s="153">
        <f ca="1">SUMIF('2. Annual Costs of Staff Posts'!$H$12:$H$311,$C21,'2. Annual Costs of Staff Posts'!$O$12:$O$311)+SUMIF('3.Travel,Subsistence&amp;Conference'!$I$12:$I$70,'Summary of Costs by Income Band'!$C21,'3.Travel,Subsistence&amp;Conference'!$L$12:$L$70)+SUMIF('4. Equipment'!$H$12:$H$82,'Summary of Costs by Income Band'!$C21,'4. Equipment'!$L$12:$L$82)+SUMIF('5. Consumables'!$H$12:$H$61,'Summary of Costs by Income Band'!$C21,'5. Consumables'!$K$12:$K$61)+SUMIF('6. CPI'!$H$12:$H$61,'Summary of Costs by Income Band'!$C21,'6. CPI'!$K$12:$K$61)+SUMIF('7. Dissemination'!$H$12:$H$61,'Summary of Costs by Income Band'!$C21,'7. Dissemination'!$K$12:$K$61)+SUMIF('8. Risk Management &amp; Assurance'!$H$12:$H$61,'Summary of Costs by Income Band'!$C21,'8. Risk Management &amp; Assurance'!$K$12:$K$61)+SUMIF('9. External Intervention Costs'!$H$38:$H$80,'Summary of Costs by Income Band'!$C21,'9. External Intervention Costs'!$I$38:$I$80)+SUMIF('10. Other Direct Costs '!$H$12:$H$61,'Summary of Costs by Income Band'!$C21,'10. Other Direct Costs '!$K$12:$K$61)+SUMIF('11. Indirect Costs'!$G$13:$G$62,'Summary of Costs by Income Band'!$C21,'11. Indirect Costs'!$M$13:$M$62)</f>
        <v>0</v>
      </c>
      <c r="E21" s="153">
        <f ca="1">SUMIF('2. Annual Costs of Staff Posts'!$H$12:$H$311,$C21,'2. Annual Costs of Staff Posts'!$T$12:$T$311)+SUMIF('3.Travel,Subsistence&amp;Conference'!$I$12:$I$70,'Summary of Costs by Income Band'!$C21,'3.Travel,Subsistence&amp;Conference'!$N$12:$N$70)+SUMIF('4. Equipment'!$H$12:$H$82,'Summary of Costs by Income Band'!$C21,'4. Equipment'!$N$12:$N$82)+SUMIF('5. Consumables'!$H$12:$H$61,'Summary of Costs by Income Band'!$C21,'5. Consumables'!$M$12:$M$61)+SUMIF('6. CPI'!$H$12:$H$61,'Summary of Costs by Income Band'!$C21,'6. CPI'!$M$12:$M$61)+SUMIF('7. Dissemination'!$H$12:$H$61,'Summary of Costs by Income Band'!$C21,'7. Dissemination'!$M$12:$M$61)+SUMIF('8. Risk Management &amp; Assurance'!$H$12:$H$61,'Summary of Costs by Income Band'!$C21,'8. Risk Management &amp; Assurance'!$M$12:$M$61)+SUMIF('9. External Intervention Costs'!$H$38:$H$80,'Summary of Costs by Income Band'!$C21,'9. External Intervention Costs'!$J$38:$J$80)+SUMIF('10. Other Direct Costs '!$H$12:$H$61,'Summary of Costs by Income Band'!$C21,'10. Other Direct Costs '!$M$12:$M$61)+SUMIF('11. Indirect Costs'!$G$13:$G$62,'Summary of Costs by Income Band'!$C21,'11. Indirect Costs'!$Q$13:$Q$62)</f>
        <v>0</v>
      </c>
      <c r="F21" s="153">
        <f ca="1">SUMIF('2. Annual Costs of Staff Posts'!$H$12:$H$311,$C21,'2. Annual Costs of Staff Posts'!$Y$12:$Y$311)+SUMIF('3.Travel,Subsistence&amp;Conference'!$I$12:$I$70,'Summary of Costs by Income Band'!$C21,'3.Travel,Subsistence&amp;Conference'!$P$12:$P$70)+SUMIF('4. Equipment'!$H$12:$H$82,'Summary of Costs by Income Band'!$C21,'4. Equipment'!$P$12:$P$82)+SUMIF('5. Consumables'!$H$12:$H$61,'Summary of Costs by Income Band'!$C21,'5. Consumables'!$O$12:$O$61)+SUMIF('6. CPI'!$H$12:$H$61,'Summary of Costs by Income Band'!$C21,'6. CPI'!$O$12:$O$61)+SUMIF('7. Dissemination'!$H$12:$H$61,'Summary of Costs by Income Band'!$C21,'7. Dissemination'!$O$12:$O$61)+SUMIF('8. Risk Management &amp; Assurance'!$H$12:$H$61,'Summary of Costs by Income Band'!$C21,'8. Risk Management &amp; Assurance'!$O$12:$O$61)+SUMIF('9. External Intervention Costs'!$H$38:$H$80,'Summary of Costs by Income Band'!$C21,'9. External Intervention Costs'!$K$38:$K$80)+SUMIF('10. Other Direct Costs '!$H$12:$H$61,'Summary of Costs by Income Band'!$C21,'10. Other Direct Costs '!$O$12:$O$61)+SUMIF('11. Indirect Costs'!$G$13:$G$62,'Summary of Costs by Income Band'!$C21,'11. Indirect Costs'!$U$13:$U$62)</f>
        <v>0</v>
      </c>
      <c r="G21" s="153">
        <f ca="1">SUMIF('2. Annual Costs of Staff Posts'!$H$12:$H$311,$C21,'2. Annual Costs of Staff Posts'!$AD$12:$AD$311)+SUMIF('3.Travel,Subsistence&amp;Conference'!$I$12:$I$70,'Summary of Costs by Income Band'!$C21,'3.Travel,Subsistence&amp;Conference'!$R$12:$R$70)+SUMIF('4. Equipment'!$H$12:$H$82,'Summary of Costs by Income Band'!$C21,'4. Equipment'!$R$12:$R$82)+SUMIF('5. Consumables'!$H$12:$H$61,'Summary of Costs by Income Band'!$C21,'5. Consumables'!$Q$12:$Q$61)+SUMIF('6. CPI'!$H$12:$H$61,'Summary of Costs by Income Band'!$C21,'6. CPI'!$Q$12:$Q$61)+SUMIF('7. Dissemination'!$H$12:$H$61,'Summary of Costs by Income Band'!$C21,'7. Dissemination'!$Q$12:$Q$61)+SUMIF('8. Risk Management &amp; Assurance'!$H$12:$H$61,'Summary of Costs by Income Band'!$C21,'8. Risk Management &amp; Assurance'!$Q$12:$Q$61)+SUMIF('9. External Intervention Costs'!$H$38:$H$80,'Summary of Costs by Income Band'!$C21,'9. External Intervention Costs'!$L$38:$L$80)+SUMIF('10. Other Direct Costs '!$H$12:$H$61,'Summary of Costs by Income Band'!$C21,'10. Other Direct Costs '!$Q$12:$Q$61)+SUMIF('11. Indirect Costs'!$G$13:$G$62,'Summary of Costs by Income Band'!$C21,'11. Indirect Costs'!$Y$13:$Y$62)</f>
        <v>0</v>
      </c>
      <c r="H21" s="153">
        <f ca="1">SUMIF('2. Annual Costs of Staff Posts'!$H$12:$H$311,$C21,'2. Annual Costs of Staff Posts'!$AI$12:$AI$311)+SUMIF('3.Travel,Subsistence&amp;Conference'!$I$12:$I$70,'Summary of Costs by Income Band'!$C21,'3.Travel,Subsistence&amp;Conference'!$T$12:$T$70)+SUMIF('4. Equipment'!$H$12:$H$82,'Summary of Costs by Income Band'!$C21,'4. Equipment'!$T$12:$T$82)+SUMIF('5. Consumables'!$H$12:$H$61,'Summary of Costs by Income Band'!$C21,'5. Consumables'!$S$12:$S$61)+SUMIF('6. CPI'!$H$12:$H$61,'Summary of Costs by Income Band'!$C21,'6. CPI'!$S$12:$S$61)+SUMIF('7. Dissemination'!$H$12:$H$61,'Summary of Costs by Income Band'!$C21,'7. Dissemination'!$S$12:$S$61)+SUMIF('8. Risk Management &amp; Assurance'!$H$12:$H$61,'Summary of Costs by Income Band'!$C21,'8. Risk Management &amp; Assurance'!$S$12:$S$61)+SUMIF('9. External Intervention Costs'!$H$38:$H$80,'Summary of Costs by Income Band'!$C21,'9. External Intervention Costs'!$M$38:$M$80)+SUMIF('10. Other Direct Costs '!$H$12:$H$61,'Summary of Costs by Income Band'!$C21,'10. Other Direct Costs '!$S$12:$S$61)+SUMIF('11. Indirect Costs'!$G$13:$G$62,'Summary of Costs by Income Band'!$C21,'11. Indirect Costs'!$AC$13:$AC$62)</f>
        <v>0</v>
      </c>
      <c r="I21" s="73">
        <f t="shared" ca="1" si="1"/>
        <v>0</v>
      </c>
      <c r="J21" s="64"/>
      <c r="N21" s="205"/>
    </row>
    <row r="22" spans="2:14" ht="30" customHeight="1" x14ac:dyDescent="0.25">
      <c r="B22" s="81">
        <f t="shared" si="0"/>
        <v>8</v>
      </c>
      <c r="C22" s="87" t="str">
        <f ca="1">IFERROR(OFFSET('START - AWARD DETAILS'!$G$20,MATCH(B22,'START - AWARD DETAILS'!$R$20:$R$40,0)-1,0),"")</f>
        <v/>
      </c>
      <c r="D22" s="153">
        <f ca="1">SUMIF('2. Annual Costs of Staff Posts'!$H$12:$H$311,$C22,'2. Annual Costs of Staff Posts'!$O$12:$O$311)+SUMIF('3.Travel,Subsistence&amp;Conference'!$I$12:$I$70,'Summary of Costs by Income Band'!$C22,'3.Travel,Subsistence&amp;Conference'!$L$12:$L$70)+SUMIF('4. Equipment'!$H$12:$H$82,'Summary of Costs by Income Band'!$C22,'4. Equipment'!$L$12:$L$82)+SUMIF('5. Consumables'!$H$12:$H$61,'Summary of Costs by Income Band'!$C22,'5. Consumables'!$K$12:$K$61)+SUMIF('6. CPI'!$H$12:$H$61,'Summary of Costs by Income Band'!$C22,'6. CPI'!$K$12:$K$61)+SUMIF('7. Dissemination'!$H$12:$H$61,'Summary of Costs by Income Band'!$C22,'7. Dissemination'!$K$12:$K$61)+SUMIF('8. Risk Management &amp; Assurance'!$H$12:$H$61,'Summary of Costs by Income Band'!$C22,'8. Risk Management &amp; Assurance'!$K$12:$K$61)+SUMIF('9. External Intervention Costs'!$H$38:$H$80,'Summary of Costs by Income Band'!$C22,'9. External Intervention Costs'!$I$38:$I$80)+SUMIF('10. Other Direct Costs '!$H$12:$H$61,'Summary of Costs by Income Band'!$C22,'10. Other Direct Costs '!$K$12:$K$61)+SUMIF('11. Indirect Costs'!$G$13:$G$62,'Summary of Costs by Income Band'!$C22,'11. Indirect Costs'!$M$13:$M$62)</f>
        <v>0</v>
      </c>
      <c r="E22" s="153">
        <f ca="1">SUMIF('2. Annual Costs of Staff Posts'!$H$12:$H$311,$C22,'2. Annual Costs of Staff Posts'!$T$12:$T$311)+SUMIF('3.Travel,Subsistence&amp;Conference'!$I$12:$I$70,'Summary of Costs by Income Band'!$C22,'3.Travel,Subsistence&amp;Conference'!$N$12:$N$70)+SUMIF('4. Equipment'!$H$12:$H$82,'Summary of Costs by Income Band'!$C22,'4. Equipment'!$N$12:$N$82)+SUMIF('5. Consumables'!$H$12:$H$61,'Summary of Costs by Income Band'!$C22,'5. Consumables'!$M$12:$M$61)+SUMIF('6. CPI'!$H$12:$H$61,'Summary of Costs by Income Band'!$C22,'6. CPI'!$M$12:$M$61)+SUMIF('7. Dissemination'!$H$12:$H$61,'Summary of Costs by Income Band'!$C22,'7. Dissemination'!$M$12:$M$61)+SUMIF('8. Risk Management &amp; Assurance'!$H$12:$H$61,'Summary of Costs by Income Band'!$C22,'8. Risk Management &amp; Assurance'!$M$12:$M$61)+SUMIF('9. External Intervention Costs'!$H$38:$H$80,'Summary of Costs by Income Band'!$C22,'9. External Intervention Costs'!$J$38:$J$80)+SUMIF('10. Other Direct Costs '!$H$12:$H$61,'Summary of Costs by Income Band'!$C22,'10. Other Direct Costs '!$M$12:$M$61)+SUMIF('11. Indirect Costs'!$G$13:$G$62,'Summary of Costs by Income Band'!$C22,'11. Indirect Costs'!$Q$13:$Q$62)</f>
        <v>0</v>
      </c>
      <c r="F22" s="153">
        <f ca="1">SUMIF('2. Annual Costs of Staff Posts'!$H$12:$H$311,$C22,'2. Annual Costs of Staff Posts'!$Y$12:$Y$311)+SUMIF('3.Travel,Subsistence&amp;Conference'!$I$12:$I$70,'Summary of Costs by Income Band'!$C22,'3.Travel,Subsistence&amp;Conference'!$P$12:$P$70)+SUMIF('4. Equipment'!$H$12:$H$82,'Summary of Costs by Income Band'!$C22,'4. Equipment'!$P$12:$P$82)+SUMIF('5. Consumables'!$H$12:$H$61,'Summary of Costs by Income Band'!$C22,'5. Consumables'!$O$12:$O$61)+SUMIF('6. CPI'!$H$12:$H$61,'Summary of Costs by Income Band'!$C22,'6. CPI'!$O$12:$O$61)+SUMIF('7. Dissemination'!$H$12:$H$61,'Summary of Costs by Income Band'!$C22,'7. Dissemination'!$O$12:$O$61)+SUMIF('8. Risk Management &amp; Assurance'!$H$12:$H$61,'Summary of Costs by Income Band'!$C22,'8. Risk Management &amp; Assurance'!$O$12:$O$61)+SUMIF('9. External Intervention Costs'!$H$38:$H$80,'Summary of Costs by Income Band'!$C22,'9. External Intervention Costs'!$K$38:$K$80)+SUMIF('10. Other Direct Costs '!$H$12:$H$61,'Summary of Costs by Income Band'!$C22,'10. Other Direct Costs '!$O$12:$O$61)+SUMIF('11. Indirect Costs'!$G$13:$G$62,'Summary of Costs by Income Band'!$C22,'11. Indirect Costs'!$U$13:$U$62)</f>
        <v>0</v>
      </c>
      <c r="G22" s="153">
        <f ca="1">SUMIF('2. Annual Costs of Staff Posts'!$H$12:$H$311,$C22,'2. Annual Costs of Staff Posts'!$AD$12:$AD$311)+SUMIF('3.Travel,Subsistence&amp;Conference'!$I$12:$I$70,'Summary of Costs by Income Band'!$C22,'3.Travel,Subsistence&amp;Conference'!$R$12:$R$70)+SUMIF('4. Equipment'!$H$12:$H$82,'Summary of Costs by Income Band'!$C22,'4. Equipment'!$R$12:$R$82)+SUMIF('5. Consumables'!$H$12:$H$61,'Summary of Costs by Income Band'!$C22,'5. Consumables'!$Q$12:$Q$61)+SUMIF('6. CPI'!$H$12:$H$61,'Summary of Costs by Income Band'!$C22,'6. CPI'!$Q$12:$Q$61)+SUMIF('7. Dissemination'!$H$12:$H$61,'Summary of Costs by Income Band'!$C22,'7. Dissemination'!$Q$12:$Q$61)+SUMIF('8. Risk Management &amp; Assurance'!$H$12:$H$61,'Summary of Costs by Income Band'!$C22,'8. Risk Management &amp; Assurance'!$Q$12:$Q$61)+SUMIF('9. External Intervention Costs'!$H$38:$H$80,'Summary of Costs by Income Band'!$C22,'9. External Intervention Costs'!$L$38:$L$80)+SUMIF('10. Other Direct Costs '!$H$12:$H$61,'Summary of Costs by Income Band'!$C22,'10. Other Direct Costs '!$Q$12:$Q$61)+SUMIF('11. Indirect Costs'!$G$13:$G$62,'Summary of Costs by Income Band'!$C22,'11. Indirect Costs'!$Y$13:$Y$62)</f>
        <v>0</v>
      </c>
      <c r="H22" s="153">
        <f ca="1">SUMIF('2. Annual Costs of Staff Posts'!$H$12:$H$311,$C22,'2. Annual Costs of Staff Posts'!$AI$12:$AI$311)+SUMIF('3.Travel,Subsistence&amp;Conference'!$I$12:$I$70,'Summary of Costs by Income Band'!$C22,'3.Travel,Subsistence&amp;Conference'!$T$12:$T$70)+SUMIF('4. Equipment'!$H$12:$H$82,'Summary of Costs by Income Band'!$C22,'4. Equipment'!$T$12:$T$82)+SUMIF('5. Consumables'!$H$12:$H$61,'Summary of Costs by Income Band'!$C22,'5. Consumables'!$S$12:$S$61)+SUMIF('6. CPI'!$H$12:$H$61,'Summary of Costs by Income Band'!$C22,'6. CPI'!$S$12:$S$61)+SUMIF('7. Dissemination'!$H$12:$H$61,'Summary of Costs by Income Band'!$C22,'7. Dissemination'!$S$12:$S$61)+SUMIF('8. Risk Management &amp; Assurance'!$H$12:$H$61,'Summary of Costs by Income Band'!$C22,'8. Risk Management &amp; Assurance'!$S$12:$S$61)+SUMIF('9. External Intervention Costs'!$H$38:$H$80,'Summary of Costs by Income Band'!$C22,'9. External Intervention Costs'!$M$38:$M$80)+SUMIF('10. Other Direct Costs '!$H$12:$H$61,'Summary of Costs by Income Band'!$C22,'10. Other Direct Costs '!$S$12:$S$61)+SUMIF('11. Indirect Costs'!$G$13:$G$62,'Summary of Costs by Income Band'!$C22,'11. Indirect Costs'!$AC$13:$AC$62)</f>
        <v>0</v>
      </c>
      <c r="I22" s="73">
        <f t="shared" ca="1" si="1"/>
        <v>0</v>
      </c>
      <c r="J22" s="64"/>
      <c r="N22" s="205"/>
    </row>
    <row r="23" spans="2:14" ht="30" customHeight="1" x14ac:dyDescent="0.25">
      <c r="B23" s="81">
        <f t="shared" si="0"/>
        <v>9</v>
      </c>
      <c r="C23" s="87" t="str">
        <f ca="1">IFERROR(OFFSET('START - AWARD DETAILS'!$G$20,MATCH(B23,'START - AWARD DETAILS'!$R$20:$R$40,0)-1,0),"")</f>
        <v/>
      </c>
      <c r="D23" s="153">
        <f ca="1">SUMIF('2. Annual Costs of Staff Posts'!$H$12:$H$311,$C23,'2. Annual Costs of Staff Posts'!$O$12:$O$311)+SUMIF('3.Travel,Subsistence&amp;Conference'!$I$12:$I$70,'Summary of Costs by Income Band'!$C23,'3.Travel,Subsistence&amp;Conference'!$L$12:$L$70)+SUMIF('4. Equipment'!$H$12:$H$82,'Summary of Costs by Income Band'!$C23,'4. Equipment'!$L$12:$L$82)+SUMIF('5. Consumables'!$H$12:$H$61,'Summary of Costs by Income Band'!$C23,'5. Consumables'!$K$12:$K$61)+SUMIF('6. CPI'!$H$12:$H$61,'Summary of Costs by Income Band'!$C23,'6. CPI'!$K$12:$K$61)+SUMIF('7. Dissemination'!$H$12:$H$61,'Summary of Costs by Income Band'!$C23,'7. Dissemination'!$K$12:$K$61)+SUMIF('8. Risk Management &amp; Assurance'!$H$12:$H$61,'Summary of Costs by Income Band'!$C23,'8. Risk Management &amp; Assurance'!$K$12:$K$61)+SUMIF('9. External Intervention Costs'!$H$38:$H$80,'Summary of Costs by Income Band'!$C23,'9. External Intervention Costs'!$I$38:$I$80)+SUMIF('10. Other Direct Costs '!$H$12:$H$61,'Summary of Costs by Income Band'!$C23,'10. Other Direct Costs '!$K$12:$K$61)+SUMIF('11. Indirect Costs'!$G$13:$G$62,'Summary of Costs by Income Band'!$C23,'11. Indirect Costs'!$M$13:$M$62)</f>
        <v>0</v>
      </c>
      <c r="E23" s="153">
        <f ca="1">SUMIF('2. Annual Costs of Staff Posts'!$H$12:$H$311,$C23,'2. Annual Costs of Staff Posts'!$T$12:$T$311)+SUMIF('3.Travel,Subsistence&amp;Conference'!$I$12:$I$70,'Summary of Costs by Income Band'!$C23,'3.Travel,Subsistence&amp;Conference'!$N$12:$N$70)+SUMIF('4. Equipment'!$H$12:$H$82,'Summary of Costs by Income Band'!$C23,'4. Equipment'!$N$12:$N$82)+SUMIF('5. Consumables'!$H$12:$H$61,'Summary of Costs by Income Band'!$C23,'5. Consumables'!$M$12:$M$61)+SUMIF('6. CPI'!$H$12:$H$61,'Summary of Costs by Income Band'!$C23,'6. CPI'!$M$12:$M$61)+SUMIF('7. Dissemination'!$H$12:$H$61,'Summary of Costs by Income Band'!$C23,'7. Dissemination'!$M$12:$M$61)+SUMIF('8. Risk Management &amp; Assurance'!$H$12:$H$61,'Summary of Costs by Income Band'!$C23,'8. Risk Management &amp; Assurance'!$M$12:$M$61)+SUMIF('9. External Intervention Costs'!$H$38:$H$80,'Summary of Costs by Income Band'!$C23,'9. External Intervention Costs'!$J$38:$J$80)+SUMIF('10. Other Direct Costs '!$H$12:$H$61,'Summary of Costs by Income Band'!$C23,'10. Other Direct Costs '!$M$12:$M$61)+SUMIF('11. Indirect Costs'!$G$13:$G$62,'Summary of Costs by Income Band'!$C23,'11. Indirect Costs'!$Q$13:$Q$62)</f>
        <v>0</v>
      </c>
      <c r="F23" s="153">
        <f ca="1">SUMIF('2. Annual Costs of Staff Posts'!$H$12:$H$311,$C23,'2. Annual Costs of Staff Posts'!$Y$12:$Y$311)+SUMIF('3.Travel,Subsistence&amp;Conference'!$I$12:$I$70,'Summary of Costs by Income Band'!$C23,'3.Travel,Subsistence&amp;Conference'!$P$12:$P$70)+SUMIF('4. Equipment'!$H$12:$H$82,'Summary of Costs by Income Band'!$C23,'4. Equipment'!$P$12:$P$82)+SUMIF('5. Consumables'!$H$12:$H$61,'Summary of Costs by Income Band'!$C23,'5. Consumables'!$O$12:$O$61)+SUMIF('6. CPI'!$H$12:$H$61,'Summary of Costs by Income Band'!$C23,'6. CPI'!$O$12:$O$61)+SUMIF('7. Dissemination'!$H$12:$H$61,'Summary of Costs by Income Band'!$C23,'7. Dissemination'!$O$12:$O$61)+SUMIF('8. Risk Management &amp; Assurance'!$H$12:$H$61,'Summary of Costs by Income Band'!$C23,'8. Risk Management &amp; Assurance'!$O$12:$O$61)+SUMIF('9. External Intervention Costs'!$H$38:$H$80,'Summary of Costs by Income Band'!$C23,'9. External Intervention Costs'!$K$38:$K$80)+SUMIF('10. Other Direct Costs '!$H$12:$H$61,'Summary of Costs by Income Band'!$C23,'10. Other Direct Costs '!$O$12:$O$61)+SUMIF('11. Indirect Costs'!$G$13:$G$62,'Summary of Costs by Income Band'!$C23,'11. Indirect Costs'!$U$13:$U$62)</f>
        <v>0</v>
      </c>
      <c r="G23" s="153">
        <f ca="1">SUMIF('2. Annual Costs of Staff Posts'!$H$12:$H$311,$C23,'2. Annual Costs of Staff Posts'!$AD$12:$AD$311)+SUMIF('3.Travel,Subsistence&amp;Conference'!$I$12:$I$70,'Summary of Costs by Income Band'!$C23,'3.Travel,Subsistence&amp;Conference'!$R$12:$R$70)+SUMIF('4. Equipment'!$H$12:$H$82,'Summary of Costs by Income Band'!$C23,'4. Equipment'!$R$12:$R$82)+SUMIF('5. Consumables'!$H$12:$H$61,'Summary of Costs by Income Band'!$C23,'5. Consumables'!$Q$12:$Q$61)+SUMIF('6. CPI'!$H$12:$H$61,'Summary of Costs by Income Band'!$C23,'6. CPI'!$Q$12:$Q$61)+SUMIF('7. Dissemination'!$H$12:$H$61,'Summary of Costs by Income Band'!$C23,'7. Dissemination'!$Q$12:$Q$61)+SUMIF('8. Risk Management &amp; Assurance'!$H$12:$H$61,'Summary of Costs by Income Band'!$C23,'8. Risk Management &amp; Assurance'!$Q$12:$Q$61)+SUMIF('9. External Intervention Costs'!$H$38:$H$80,'Summary of Costs by Income Band'!$C23,'9. External Intervention Costs'!$L$38:$L$80)+SUMIF('10. Other Direct Costs '!$H$12:$H$61,'Summary of Costs by Income Band'!$C23,'10. Other Direct Costs '!$Q$12:$Q$61)+SUMIF('11. Indirect Costs'!$G$13:$G$62,'Summary of Costs by Income Band'!$C23,'11. Indirect Costs'!$Y$13:$Y$62)</f>
        <v>0</v>
      </c>
      <c r="H23" s="153">
        <f ca="1">SUMIF('2. Annual Costs of Staff Posts'!$H$12:$H$311,$C23,'2. Annual Costs of Staff Posts'!$AI$12:$AI$311)+SUMIF('3.Travel,Subsistence&amp;Conference'!$I$12:$I$70,'Summary of Costs by Income Band'!$C23,'3.Travel,Subsistence&amp;Conference'!$T$12:$T$70)+SUMIF('4. Equipment'!$H$12:$H$82,'Summary of Costs by Income Band'!$C23,'4. Equipment'!$T$12:$T$82)+SUMIF('5. Consumables'!$H$12:$H$61,'Summary of Costs by Income Band'!$C23,'5. Consumables'!$S$12:$S$61)+SUMIF('6. CPI'!$H$12:$H$61,'Summary of Costs by Income Band'!$C23,'6. CPI'!$S$12:$S$61)+SUMIF('7. Dissemination'!$H$12:$H$61,'Summary of Costs by Income Band'!$C23,'7. Dissemination'!$S$12:$S$61)+SUMIF('8. Risk Management &amp; Assurance'!$H$12:$H$61,'Summary of Costs by Income Band'!$C23,'8. Risk Management &amp; Assurance'!$S$12:$S$61)+SUMIF('9. External Intervention Costs'!$H$38:$H$80,'Summary of Costs by Income Band'!$C23,'9. External Intervention Costs'!$M$38:$M$80)+SUMIF('10. Other Direct Costs '!$H$12:$H$61,'Summary of Costs by Income Band'!$C23,'10. Other Direct Costs '!$S$12:$S$61)+SUMIF('11. Indirect Costs'!$G$13:$G$62,'Summary of Costs by Income Band'!$C23,'11. Indirect Costs'!$AC$13:$AC$62)</f>
        <v>0</v>
      </c>
      <c r="I23" s="73">
        <f t="shared" ca="1" si="1"/>
        <v>0</v>
      </c>
      <c r="J23" s="64"/>
      <c r="N23" s="205"/>
    </row>
    <row r="24" spans="2:14" ht="30" customHeight="1" x14ac:dyDescent="0.25">
      <c r="B24" s="81">
        <f t="shared" si="0"/>
        <v>10</v>
      </c>
      <c r="C24" s="87" t="str">
        <f ca="1">IFERROR(OFFSET('START - AWARD DETAILS'!$G$20,MATCH(B24,'START - AWARD DETAILS'!$R$20:$R$40,0)-1,0),"")</f>
        <v/>
      </c>
      <c r="D24" s="153">
        <f ca="1">SUMIF('2. Annual Costs of Staff Posts'!$H$12:$H$311,$C24,'2. Annual Costs of Staff Posts'!$O$12:$O$311)+SUMIF('3.Travel,Subsistence&amp;Conference'!$I$12:$I$70,'Summary of Costs by Income Band'!$C24,'3.Travel,Subsistence&amp;Conference'!$L$12:$L$70)+SUMIF('4. Equipment'!$H$12:$H$82,'Summary of Costs by Income Band'!$C24,'4. Equipment'!$L$12:$L$82)+SUMIF('5. Consumables'!$H$12:$H$61,'Summary of Costs by Income Band'!$C24,'5. Consumables'!$K$12:$K$61)+SUMIF('6. CPI'!$H$12:$H$61,'Summary of Costs by Income Band'!$C24,'6. CPI'!$K$12:$K$61)+SUMIF('7. Dissemination'!$H$12:$H$61,'Summary of Costs by Income Band'!$C24,'7. Dissemination'!$K$12:$K$61)+SUMIF('8. Risk Management &amp; Assurance'!$H$12:$H$61,'Summary of Costs by Income Band'!$C24,'8. Risk Management &amp; Assurance'!$K$12:$K$61)+SUMIF('9. External Intervention Costs'!$H$38:$H$80,'Summary of Costs by Income Band'!$C24,'9. External Intervention Costs'!$I$38:$I$80)+SUMIF('10. Other Direct Costs '!$H$12:$H$61,'Summary of Costs by Income Band'!$C24,'10. Other Direct Costs '!$K$12:$K$61)+SUMIF('11. Indirect Costs'!$G$13:$G$62,'Summary of Costs by Income Band'!$C24,'11. Indirect Costs'!$M$13:$M$62)</f>
        <v>0</v>
      </c>
      <c r="E24" s="153">
        <f ca="1">SUMIF('2. Annual Costs of Staff Posts'!$H$12:$H$311,$C24,'2. Annual Costs of Staff Posts'!$T$12:$T$311)+SUMIF('3.Travel,Subsistence&amp;Conference'!$I$12:$I$70,'Summary of Costs by Income Band'!$C24,'3.Travel,Subsistence&amp;Conference'!$N$12:$N$70)+SUMIF('4. Equipment'!$H$12:$H$82,'Summary of Costs by Income Band'!$C24,'4. Equipment'!$N$12:$N$82)+SUMIF('5. Consumables'!$H$12:$H$61,'Summary of Costs by Income Band'!$C24,'5. Consumables'!$M$12:$M$61)+SUMIF('6. CPI'!$H$12:$H$61,'Summary of Costs by Income Band'!$C24,'6. CPI'!$M$12:$M$61)+SUMIF('7. Dissemination'!$H$12:$H$61,'Summary of Costs by Income Band'!$C24,'7. Dissemination'!$M$12:$M$61)+SUMIF('8. Risk Management &amp; Assurance'!$H$12:$H$61,'Summary of Costs by Income Band'!$C24,'8. Risk Management &amp; Assurance'!$M$12:$M$61)+SUMIF('9. External Intervention Costs'!$H$38:$H$80,'Summary of Costs by Income Band'!$C24,'9. External Intervention Costs'!$J$38:$J$80)+SUMIF('10. Other Direct Costs '!$H$12:$H$61,'Summary of Costs by Income Band'!$C24,'10. Other Direct Costs '!$M$12:$M$61)+SUMIF('11. Indirect Costs'!$G$13:$G$62,'Summary of Costs by Income Band'!$C24,'11. Indirect Costs'!$Q$13:$Q$62)</f>
        <v>0</v>
      </c>
      <c r="F24" s="153">
        <f ca="1">SUMIF('2. Annual Costs of Staff Posts'!$H$12:$H$311,$C24,'2. Annual Costs of Staff Posts'!$Y$12:$Y$311)+SUMIF('3.Travel,Subsistence&amp;Conference'!$I$12:$I$70,'Summary of Costs by Income Band'!$C24,'3.Travel,Subsistence&amp;Conference'!$P$12:$P$70)+SUMIF('4. Equipment'!$H$12:$H$82,'Summary of Costs by Income Band'!$C24,'4. Equipment'!$P$12:$P$82)+SUMIF('5. Consumables'!$H$12:$H$61,'Summary of Costs by Income Band'!$C24,'5. Consumables'!$O$12:$O$61)+SUMIF('6. CPI'!$H$12:$H$61,'Summary of Costs by Income Band'!$C24,'6. CPI'!$O$12:$O$61)+SUMIF('7. Dissemination'!$H$12:$H$61,'Summary of Costs by Income Band'!$C24,'7. Dissemination'!$O$12:$O$61)+SUMIF('8. Risk Management &amp; Assurance'!$H$12:$H$61,'Summary of Costs by Income Band'!$C24,'8. Risk Management &amp; Assurance'!$O$12:$O$61)+SUMIF('9. External Intervention Costs'!$H$38:$H$80,'Summary of Costs by Income Band'!$C24,'9. External Intervention Costs'!$K$38:$K$80)+SUMIF('10. Other Direct Costs '!$H$12:$H$61,'Summary of Costs by Income Band'!$C24,'10. Other Direct Costs '!$O$12:$O$61)+SUMIF('11. Indirect Costs'!$G$13:$G$62,'Summary of Costs by Income Band'!$C24,'11. Indirect Costs'!$U$13:$U$62)</f>
        <v>0</v>
      </c>
      <c r="G24" s="153">
        <f ca="1">SUMIF('2. Annual Costs of Staff Posts'!$H$12:$H$311,$C24,'2. Annual Costs of Staff Posts'!$AD$12:$AD$311)+SUMIF('3.Travel,Subsistence&amp;Conference'!$I$12:$I$70,'Summary of Costs by Income Band'!$C24,'3.Travel,Subsistence&amp;Conference'!$R$12:$R$70)+SUMIF('4. Equipment'!$H$12:$H$82,'Summary of Costs by Income Band'!$C24,'4. Equipment'!$R$12:$R$82)+SUMIF('5. Consumables'!$H$12:$H$61,'Summary of Costs by Income Band'!$C24,'5. Consumables'!$Q$12:$Q$61)+SUMIF('6. CPI'!$H$12:$H$61,'Summary of Costs by Income Band'!$C24,'6. CPI'!$Q$12:$Q$61)+SUMIF('7. Dissemination'!$H$12:$H$61,'Summary of Costs by Income Band'!$C24,'7. Dissemination'!$Q$12:$Q$61)+SUMIF('8. Risk Management &amp; Assurance'!$H$12:$H$61,'Summary of Costs by Income Band'!$C24,'8. Risk Management &amp; Assurance'!$Q$12:$Q$61)+SUMIF('9. External Intervention Costs'!$H$38:$H$80,'Summary of Costs by Income Band'!$C24,'9. External Intervention Costs'!$L$38:$L$80)+SUMIF('10. Other Direct Costs '!$H$12:$H$61,'Summary of Costs by Income Band'!$C24,'10. Other Direct Costs '!$Q$12:$Q$61)+SUMIF('11. Indirect Costs'!$G$13:$G$62,'Summary of Costs by Income Band'!$C24,'11. Indirect Costs'!$Y$13:$Y$62)</f>
        <v>0</v>
      </c>
      <c r="H24" s="153">
        <f ca="1">SUMIF('2. Annual Costs of Staff Posts'!$H$12:$H$311,$C24,'2. Annual Costs of Staff Posts'!$AI$12:$AI$311)+SUMIF('3.Travel,Subsistence&amp;Conference'!$I$12:$I$70,'Summary of Costs by Income Band'!$C24,'3.Travel,Subsistence&amp;Conference'!$T$12:$T$70)+SUMIF('4. Equipment'!$H$12:$H$82,'Summary of Costs by Income Band'!$C24,'4. Equipment'!$T$12:$T$82)+SUMIF('5. Consumables'!$H$12:$H$61,'Summary of Costs by Income Band'!$C24,'5. Consumables'!$S$12:$S$61)+SUMIF('6. CPI'!$H$12:$H$61,'Summary of Costs by Income Band'!$C24,'6. CPI'!$S$12:$S$61)+SUMIF('7. Dissemination'!$H$12:$H$61,'Summary of Costs by Income Band'!$C24,'7. Dissemination'!$S$12:$S$61)+SUMIF('8. Risk Management &amp; Assurance'!$H$12:$H$61,'Summary of Costs by Income Band'!$C24,'8. Risk Management &amp; Assurance'!$S$12:$S$61)+SUMIF('9. External Intervention Costs'!$H$38:$H$80,'Summary of Costs by Income Band'!$C24,'9. External Intervention Costs'!$M$38:$M$80)+SUMIF('10. Other Direct Costs '!$H$12:$H$61,'Summary of Costs by Income Band'!$C24,'10. Other Direct Costs '!$S$12:$S$61)+SUMIF('11. Indirect Costs'!$G$13:$G$62,'Summary of Costs by Income Band'!$C24,'11. Indirect Costs'!$AC$13:$AC$62)</f>
        <v>0</v>
      </c>
      <c r="I24" s="73">
        <f t="shared" ca="1" si="1"/>
        <v>0</v>
      </c>
      <c r="J24" s="64"/>
    </row>
    <row r="25" spans="2:14" ht="30" customHeight="1" x14ac:dyDescent="0.25">
      <c r="B25" s="81">
        <f t="shared" si="0"/>
        <v>11</v>
      </c>
      <c r="C25" s="87" t="str">
        <f ca="1">IFERROR(OFFSET('START - AWARD DETAILS'!$G$20,MATCH(B25,'START - AWARD DETAILS'!$R$20:$R$40,0)-1,0),"")</f>
        <v/>
      </c>
      <c r="D25" s="153">
        <f ca="1">SUMIF('2. Annual Costs of Staff Posts'!$H$12:$H$311,$C25,'2. Annual Costs of Staff Posts'!$O$12:$O$311)+SUMIF('3.Travel,Subsistence&amp;Conference'!$I$12:$I$70,'Summary of Costs by Income Band'!$C25,'3.Travel,Subsistence&amp;Conference'!$L$12:$L$70)+SUMIF('4. Equipment'!$H$12:$H$82,'Summary of Costs by Income Band'!$C25,'4. Equipment'!$L$12:$L$82)+SUMIF('5. Consumables'!$H$12:$H$61,'Summary of Costs by Income Band'!$C25,'5. Consumables'!$K$12:$K$61)+SUMIF('6. CPI'!$H$12:$H$61,'Summary of Costs by Income Band'!$C25,'6. CPI'!$K$12:$K$61)+SUMIF('7. Dissemination'!$H$12:$H$61,'Summary of Costs by Income Band'!$C25,'7. Dissemination'!$K$12:$K$61)+SUMIF('8. Risk Management &amp; Assurance'!$H$12:$H$61,'Summary of Costs by Income Band'!$C25,'8. Risk Management &amp; Assurance'!$K$12:$K$61)+SUMIF('9. External Intervention Costs'!$H$38:$H$80,'Summary of Costs by Income Band'!$C25,'9. External Intervention Costs'!$I$38:$I$80)+SUMIF('10. Other Direct Costs '!$H$12:$H$61,'Summary of Costs by Income Band'!$C25,'10. Other Direct Costs '!$K$12:$K$61)+SUMIF('11. Indirect Costs'!$G$13:$G$62,'Summary of Costs by Income Band'!$C25,'11. Indirect Costs'!$M$13:$M$62)</f>
        <v>0</v>
      </c>
      <c r="E25" s="153">
        <f ca="1">SUMIF('2. Annual Costs of Staff Posts'!$H$12:$H$311,$C25,'2. Annual Costs of Staff Posts'!$T$12:$T$311)+SUMIF('3.Travel,Subsistence&amp;Conference'!$I$12:$I$70,'Summary of Costs by Income Band'!$C25,'3.Travel,Subsistence&amp;Conference'!$N$12:$N$70)+SUMIF('4. Equipment'!$H$12:$H$82,'Summary of Costs by Income Band'!$C25,'4. Equipment'!$N$12:$N$82)+SUMIF('5. Consumables'!$H$12:$H$61,'Summary of Costs by Income Band'!$C25,'5. Consumables'!$M$12:$M$61)+SUMIF('6. CPI'!$H$12:$H$61,'Summary of Costs by Income Band'!$C25,'6. CPI'!$M$12:$M$61)+SUMIF('7. Dissemination'!$H$12:$H$61,'Summary of Costs by Income Band'!$C25,'7. Dissemination'!$M$12:$M$61)+SUMIF('8. Risk Management &amp; Assurance'!$H$12:$H$61,'Summary of Costs by Income Band'!$C25,'8. Risk Management &amp; Assurance'!$M$12:$M$61)+SUMIF('9. External Intervention Costs'!$H$38:$H$80,'Summary of Costs by Income Band'!$C25,'9. External Intervention Costs'!$J$38:$J$80)+SUMIF('10. Other Direct Costs '!$H$12:$H$61,'Summary of Costs by Income Band'!$C25,'10. Other Direct Costs '!$M$12:$M$61)+SUMIF('11. Indirect Costs'!$G$13:$G$62,'Summary of Costs by Income Band'!$C25,'11. Indirect Costs'!$Q$13:$Q$62)</f>
        <v>0</v>
      </c>
      <c r="F25" s="153">
        <f ca="1">SUMIF('2. Annual Costs of Staff Posts'!$H$12:$H$311,$C25,'2. Annual Costs of Staff Posts'!$Y$12:$Y$311)+SUMIF('3.Travel,Subsistence&amp;Conference'!$I$12:$I$70,'Summary of Costs by Income Band'!$C25,'3.Travel,Subsistence&amp;Conference'!$P$12:$P$70)+SUMIF('4. Equipment'!$H$12:$H$82,'Summary of Costs by Income Band'!$C25,'4. Equipment'!$P$12:$P$82)+SUMIF('5. Consumables'!$H$12:$H$61,'Summary of Costs by Income Band'!$C25,'5. Consumables'!$O$12:$O$61)+SUMIF('6. CPI'!$H$12:$H$61,'Summary of Costs by Income Band'!$C25,'6. CPI'!$O$12:$O$61)+SUMIF('7. Dissemination'!$H$12:$H$61,'Summary of Costs by Income Band'!$C25,'7. Dissemination'!$O$12:$O$61)+SUMIF('8. Risk Management &amp; Assurance'!$H$12:$H$61,'Summary of Costs by Income Band'!$C25,'8. Risk Management &amp; Assurance'!$O$12:$O$61)+SUMIF('9. External Intervention Costs'!$H$38:$H$80,'Summary of Costs by Income Band'!$C25,'9. External Intervention Costs'!$K$38:$K$80)+SUMIF('10. Other Direct Costs '!$H$12:$H$61,'Summary of Costs by Income Band'!$C25,'10. Other Direct Costs '!$O$12:$O$61)+SUMIF('11. Indirect Costs'!$G$13:$G$62,'Summary of Costs by Income Band'!$C25,'11. Indirect Costs'!$U$13:$U$62)</f>
        <v>0</v>
      </c>
      <c r="G25" s="153">
        <f ca="1">SUMIF('2. Annual Costs of Staff Posts'!$H$12:$H$311,$C25,'2. Annual Costs of Staff Posts'!$AD$12:$AD$311)+SUMIF('3.Travel,Subsistence&amp;Conference'!$I$12:$I$70,'Summary of Costs by Income Band'!$C25,'3.Travel,Subsistence&amp;Conference'!$R$12:$R$70)+SUMIF('4. Equipment'!$H$12:$H$82,'Summary of Costs by Income Band'!$C25,'4. Equipment'!$R$12:$R$82)+SUMIF('5. Consumables'!$H$12:$H$61,'Summary of Costs by Income Band'!$C25,'5. Consumables'!$Q$12:$Q$61)+SUMIF('6. CPI'!$H$12:$H$61,'Summary of Costs by Income Band'!$C25,'6. CPI'!$Q$12:$Q$61)+SUMIF('7. Dissemination'!$H$12:$H$61,'Summary of Costs by Income Band'!$C25,'7. Dissemination'!$Q$12:$Q$61)+SUMIF('8. Risk Management &amp; Assurance'!$H$12:$H$61,'Summary of Costs by Income Band'!$C25,'8. Risk Management &amp; Assurance'!$Q$12:$Q$61)+SUMIF('9. External Intervention Costs'!$H$38:$H$80,'Summary of Costs by Income Band'!$C25,'9. External Intervention Costs'!$L$38:$L$80)+SUMIF('10. Other Direct Costs '!$H$12:$H$61,'Summary of Costs by Income Band'!$C25,'10. Other Direct Costs '!$Q$12:$Q$61)+SUMIF('11. Indirect Costs'!$G$13:$G$62,'Summary of Costs by Income Band'!$C25,'11. Indirect Costs'!$Y$13:$Y$62)</f>
        <v>0</v>
      </c>
      <c r="H25" s="153">
        <f ca="1">SUMIF('2. Annual Costs of Staff Posts'!$H$12:$H$311,$C25,'2. Annual Costs of Staff Posts'!$AI$12:$AI$311)+SUMIF('3.Travel,Subsistence&amp;Conference'!$I$12:$I$70,'Summary of Costs by Income Band'!$C25,'3.Travel,Subsistence&amp;Conference'!$T$12:$T$70)+SUMIF('4. Equipment'!$H$12:$H$82,'Summary of Costs by Income Band'!$C25,'4. Equipment'!$T$12:$T$82)+SUMIF('5. Consumables'!$H$12:$H$61,'Summary of Costs by Income Band'!$C25,'5. Consumables'!$S$12:$S$61)+SUMIF('6. CPI'!$H$12:$H$61,'Summary of Costs by Income Band'!$C25,'6. CPI'!$S$12:$S$61)+SUMIF('7. Dissemination'!$H$12:$H$61,'Summary of Costs by Income Band'!$C25,'7. Dissemination'!$S$12:$S$61)+SUMIF('8. Risk Management &amp; Assurance'!$H$12:$H$61,'Summary of Costs by Income Band'!$C25,'8. Risk Management &amp; Assurance'!$S$12:$S$61)+SUMIF('9. External Intervention Costs'!$H$38:$H$80,'Summary of Costs by Income Band'!$C25,'9. External Intervention Costs'!$M$38:$M$80)+SUMIF('10. Other Direct Costs '!$H$12:$H$61,'Summary of Costs by Income Band'!$C25,'10. Other Direct Costs '!$S$12:$S$61)+SUMIF('11. Indirect Costs'!$G$13:$G$62,'Summary of Costs by Income Band'!$C25,'11. Indirect Costs'!$AC$13:$AC$62)</f>
        <v>0</v>
      </c>
      <c r="I25" s="73">
        <f t="shared" ca="1" si="1"/>
        <v>0</v>
      </c>
      <c r="J25" s="64"/>
    </row>
    <row r="26" spans="2:14" ht="30" customHeight="1" x14ac:dyDescent="0.25">
      <c r="B26" s="81">
        <f t="shared" si="0"/>
        <v>12</v>
      </c>
      <c r="C26" s="87" t="str">
        <f ca="1">IFERROR(OFFSET('START - AWARD DETAILS'!$G$20,MATCH(B26,'START - AWARD DETAILS'!$R$20:$R$40,0)-1,0),"")</f>
        <v/>
      </c>
      <c r="D26" s="153">
        <f ca="1">SUMIF('2. Annual Costs of Staff Posts'!$H$12:$H$311,$C26,'2. Annual Costs of Staff Posts'!$O$12:$O$311)+SUMIF('3.Travel,Subsistence&amp;Conference'!$I$12:$I$70,'Summary of Costs by Income Band'!$C26,'3.Travel,Subsistence&amp;Conference'!$L$12:$L$70)+SUMIF('4. Equipment'!$H$12:$H$82,'Summary of Costs by Income Band'!$C26,'4. Equipment'!$L$12:$L$82)+SUMIF('5. Consumables'!$H$12:$H$61,'Summary of Costs by Income Band'!$C26,'5. Consumables'!$K$12:$K$61)+SUMIF('6. CPI'!$H$12:$H$61,'Summary of Costs by Income Band'!$C26,'6. CPI'!$K$12:$K$61)+SUMIF('7. Dissemination'!$H$12:$H$61,'Summary of Costs by Income Band'!$C26,'7. Dissemination'!$K$12:$K$61)+SUMIF('8. Risk Management &amp; Assurance'!$H$12:$H$61,'Summary of Costs by Income Band'!$C26,'8. Risk Management &amp; Assurance'!$K$12:$K$61)+SUMIF('9. External Intervention Costs'!$H$38:$H$80,'Summary of Costs by Income Band'!$C26,'9. External Intervention Costs'!$I$38:$I$80)+SUMIF('10. Other Direct Costs '!$H$12:$H$61,'Summary of Costs by Income Band'!$C26,'10. Other Direct Costs '!$K$12:$K$61)+SUMIF('11. Indirect Costs'!$G$13:$G$62,'Summary of Costs by Income Band'!$C26,'11. Indirect Costs'!$M$13:$M$62)</f>
        <v>0</v>
      </c>
      <c r="E26" s="153">
        <f ca="1">SUMIF('2. Annual Costs of Staff Posts'!$H$12:$H$311,$C26,'2. Annual Costs of Staff Posts'!$T$12:$T$311)+SUMIF('3.Travel,Subsistence&amp;Conference'!$I$12:$I$70,'Summary of Costs by Income Band'!$C26,'3.Travel,Subsistence&amp;Conference'!$N$12:$N$70)+SUMIF('4. Equipment'!$H$12:$H$82,'Summary of Costs by Income Band'!$C26,'4. Equipment'!$N$12:$N$82)+SUMIF('5. Consumables'!$H$12:$H$61,'Summary of Costs by Income Band'!$C26,'5. Consumables'!$M$12:$M$61)+SUMIF('6. CPI'!$H$12:$H$61,'Summary of Costs by Income Band'!$C26,'6. CPI'!$M$12:$M$61)+SUMIF('7. Dissemination'!$H$12:$H$61,'Summary of Costs by Income Band'!$C26,'7. Dissemination'!$M$12:$M$61)+SUMIF('8. Risk Management &amp; Assurance'!$H$12:$H$61,'Summary of Costs by Income Band'!$C26,'8. Risk Management &amp; Assurance'!$M$12:$M$61)+SUMIF('9. External Intervention Costs'!$H$38:$H$80,'Summary of Costs by Income Band'!$C26,'9. External Intervention Costs'!$J$38:$J$80)+SUMIF('10. Other Direct Costs '!$H$12:$H$61,'Summary of Costs by Income Band'!$C26,'10. Other Direct Costs '!$M$12:$M$61)+SUMIF('11. Indirect Costs'!$G$13:$G$62,'Summary of Costs by Income Band'!$C26,'11. Indirect Costs'!$Q$13:$Q$62)</f>
        <v>0</v>
      </c>
      <c r="F26" s="153">
        <f ca="1">SUMIF('2. Annual Costs of Staff Posts'!$H$12:$H$311,$C26,'2. Annual Costs of Staff Posts'!$Y$12:$Y$311)+SUMIF('3.Travel,Subsistence&amp;Conference'!$I$12:$I$70,'Summary of Costs by Income Band'!$C26,'3.Travel,Subsistence&amp;Conference'!$P$12:$P$70)+SUMIF('4. Equipment'!$H$12:$H$82,'Summary of Costs by Income Band'!$C26,'4. Equipment'!$P$12:$P$82)+SUMIF('5. Consumables'!$H$12:$H$61,'Summary of Costs by Income Band'!$C26,'5. Consumables'!$O$12:$O$61)+SUMIF('6. CPI'!$H$12:$H$61,'Summary of Costs by Income Band'!$C26,'6. CPI'!$O$12:$O$61)+SUMIF('7. Dissemination'!$H$12:$H$61,'Summary of Costs by Income Band'!$C26,'7. Dissemination'!$O$12:$O$61)+SUMIF('8. Risk Management &amp; Assurance'!$H$12:$H$61,'Summary of Costs by Income Band'!$C26,'8. Risk Management &amp; Assurance'!$O$12:$O$61)+SUMIF('9. External Intervention Costs'!$H$38:$H$80,'Summary of Costs by Income Band'!$C26,'9. External Intervention Costs'!$K$38:$K$80)+SUMIF('10. Other Direct Costs '!$H$12:$H$61,'Summary of Costs by Income Band'!$C26,'10. Other Direct Costs '!$O$12:$O$61)+SUMIF('11. Indirect Costs'!$G$13:$G$62,'Summary of Costs by Income Band'!$C26,'11. Indirect Costs'!$U$13:$U$62)</f>
        <v>0</v>
      </c>
      <c r="G26" s="153">
        <f ca="1">SUMIF('2. Annual Costs of Staff Posts'!$H$12:$H$311,$C26,'2. Annual Costs of Staff Posts'!$AD$12:$AD$311)+SUMIF('3.Travel,Subsistence&amp;Conference'!$I$12:$I$70,'Summary of Costs by Income Band'!$C26,'3.Travel,Subsistence&amp;Conference'!$R$12:$R$70)+SUMIF('4. Equipment'!$H$12:$H$82,'Summary of Costs by Income Band'!$C26,'4. Equipment'!$R$12:$R$82)+SUMIF('5. Consumables'!$H$12:$H$61,'Summary of Costs by Income Band'!$C26,'5. Consumables'!$Q$12:$Q$61)+SUMIF('6. CPI'!$H$12:$H$61,'Summary of Costs by Income Band'!$C26,'6. CPI'!$Q$12:$Q$61)+SUMIF('7. Dissemination'!$H$12:$H$61,'Summary of Costs by Income Band'!$C26,'7. Dissemination'!$Q$12:$Q$61)+SUMIF('8. Risk Management &amp; Assurance'!$H$12:$H$61,'Summary of Costs by Income Band'!$C26,'8. Risk Management &amp; Assurance'!$Q$12:$Q$61)+SUMIF('9. External Intervention Costs'!$H$38:$H$80,'Summary of Costs by Income Band'!$C26,'9. External Intervention Costs'!$L$38:$L$80)+SUMIF('10. Other Direct Costs '!$H$12:$H$61,'Summary of Costs by Income Band'!$C26,'10. Other Direct Costs '!$Q$12:$Q$61)+SUMIF('11. Indirect Costs'!$G$13:$G$62,'Summary of Costs by Income Band'!$C26,'11. Indirect Costs'!$Y$13:$Y$62)</f>
        <v>0</v>
      </c>
      <c r="H26" s="153">
        <f ca="1">SUMIF('2. Annual Costs of Staff Posts'!$H$12:$H$311,$C26,'2. Annual Costs of Staff Posts'!$AI$12:$AI$311)+SUMIF('3.Travel,Subsistence&amp;Conference'!$I$12:$I$70,'Summary of Costs by Income Band'!$C26,'3.Travel,Subsistence&amp;Conference'!$T$12:$T$70)+SUMIF('4. Equipment'!$H$12:$H$82,'Summary of Costs by Income Band'!$C26,'4. Equipment'!$T$12:$T$82)+SUMIF('5. Consumables'!$H$12:$H$61,'Summary of Costs by Income Band'!$C26,'5. Consumables'!$S$12:$S$61)+SUMIF('6. CPI'!$H$12:$H$61,'Summary of Costs by Income Band'!$C26,'6. CPI'!$S$12:$S$61)+SUMIF('7. Dissemination'!$H$12:$H$61,'Summary of Costs by Income Band'!$C26,'7. Dissemination'!$S$12:$S$61)+SUMIF('8. Risk Management &amp; Assurance'!$H$12:$H$61,'Summary of Costs by Income Band'!$C26,'8. Risk Management &amp; Assurance'!$S$12:$S$61)+SUMIF('9. External Intervention Costs'!$H$38:$H$80,'Summary of Costs by Income Band'!$C26,'9. External Intervention Costs'!$M$38:$M$80)+SUMIF('10. Other Direct Costs '!$H$12:$H$61,'Summary of Costs by Income Band'!$C26,'10. Other Direct Costs '!$S$12:$S$61)+SUMIF('11. Indirect Costs'!$G$13:$G$62,'Summary of Costs by Income Band'!$C26,'11. Indirect Costs'!$AC$13:$AC$62)</f>
        <v>0</v>
      </c>
      <c r="I26" s="73">
        <f t="shared" ca="1" si="1"/>
        <v>0</v>
      </c>
      <c r="J26" s="64"/>
    </row>
    <row r="27" spans="2:14" ht="30" customHeight="1" x14ac:dyDescent="0.25">
      <c r="B27" s="81">
        <f t="shared" si="0"/>
        <v>13</v>
      </c>
      <c r="C27" s="87" t="str">
        <f ca="1">IFERROR(OFFSET('START - AWARD DETAILS'!$G$20,MATCH(B27,'START - AWARD DETAILS'!$R$20:$R$40,0)-1,0),"")</f>
        <v/>
      </c>
      <c r="D27" s="153">
        <f ca="1">SUMIF('2. Annual Costs of Staff Posts'!$H$12:$H$311,$C27,'2. Annual Costs of Staff Posts'!$O$12:$O$311)+SUMIF('3.Travel,Subsistence&amp;Conference'!$I$12:$I$70,'Summary of Costs by Income Band'!$C27,'3.Travel,Subsistence&amp;Conference'!$L$12:$L$70)+SUMIF('4. Equipment'!$H$12:$H$82,'Summary of Costs by Income Band'!$C27,'4. Equipment'!$L$12:$L$82)+SUMIF('5. Consumables'!$H$12:$H$61,'Summary of Costs by Income Band'!$C27,'5. Consumables'!$K$12:$K$61)+SUMIF('6. CPI'!$H$12:$H$61,'Summary of Costs by Income Band'!$C27,'6. CPI'!$K$12:$K$61)+SUMIF('7. Dissemination'!$H$12:$H$61,'Summary of Costs by Income Band'!$C27,'7. Dissemination'!$K$12:$K$61)+SUMIF('8. Risk Management &amp; Assurance'!$H$12:$H$61,'Summary of Costs by Income Band'!$C27,'8. Risk Management &amp; Assurance'!$K$12:$K$61)+SUMIF('9. External Intervention Costs'!$H$38:$H$80,'Summary of Costs by Income Band'!$C27,'9. External Intervention Costs'!$I$38:$I$80)+SUMIF('10. Other Direct Costs '!$H$12:$H$61,'Summary of Costs by Income Band'!$C27,'10. Other Direct Costs '!$K$12:$K$61)+SUMIF('11. Indirect Costs'!$G$13:$G$62,'Summary of Costs by Income Band'!$C27,'11. Indirect Costs'!$M$13:$M$62)</f>
        <v>0</v>
      </c>
      <c r="E27" s="153">
        <f ca="1">SUMIF('2. Annual Costs of Staff Posts'!$H$12:$H$311,$C27,'2. Annual Costs of Staff Posts'!$T$12:$T$311)+SUMIF('3.Travel,Subsistence&amp;Conference'!$I$12:$I$70,'Summary of Costs by Income Band'!$C27,'3.Travel,Subsistence&amp;Conference'!$N$12:$N$70)+SUMIF('4. Equipment'!$H$12:$H$82,'Summary of Costs by Income Band'!$C27,'4. Equipment'!$N$12:$N$82)+SUMIF('5. Consumables'!$H$12:$H$61,'Summary of Costs by Income Band'!$C27,'5. Consumables'!$M$12:$M$61)+SUMIF('6. CPI'!$H$12:$H$61,'Summary of Costs by Income Band'!$C27,'6. CPI'!$M$12:$M$61)+SUMIF('7. Dissemination'!$H$12:$H$61,'Summary of Costs by Income Band'!$C27,'7. Dissemination'!$M$12:$M$61)+SUMIF('8. Risk Management &amp; Assurance'!$H$12:$H$61,'Summary of Costs by Income Band'!$C27,'8. Risk Management &amp; Assurance'!$M$12:$M$61)+SUMIF('9. External Intervention Costs'!$H$38:$H$80,'Summary of Costs by Income Band'!$C27,'9. External Intervention Costs'!$J$38:$J$80)+SUMIF('10. Other Direct Costs '!$H$12:$H$61,'Summary of Costs by Income Band'!$C27,'10. Other Direct Costs '!$M$12:$M$61)+SUMIF('11. Indirect Costs'!$G$13:$G$62,'Summary of Costs by Income Band'!$C27,'11. Indirect Costs'!$Q$13:$Q$62)</f>
        <v>0</v>
      </c>
      <c r="F27" s="153">
        <f ca="1">SUMIF('2. Annual Costs of Staff Posts'!$H$12:$H$311,$C27,'2. Annual Costs of Staff Posts'!$Y$12:$Y$311)+SUMIF('3.Travel,Subsistence&amp;Conference'!$I$12:$I$70,'Summary of Costs by Income Band'!$C27,'3.Travel,Subsistence&amp;Conference'!$P$12:$P$70)+SUMIF('4. Equipment'!$H$12:$H$82,'Summary of Costs by Income Band'!$C27,'4. Equipment'!$P$12:$P$82)+SUMIF('5. Consumables'!$H$12:$H$61,'Summary of Costs by Income Band'!$C27,'5. Consumables'!$O$12:$O$61)+SUMIF('6. CPI'!$H$12:$H$61,'Summary of Costs by Income Band'!$C27,'6. CPI'!$O$12:$O$61)+SUMIF('7. Dissemination'!$H$12:$H$61,'Summary of Costs by Income Band'!$C27,'7. Dissemination'!$O$12:$O$61)+SUMIF('8. Risk Management &amp; Assurance'!$H$12:$H$61,'Summary of Costs by Income Band'!$C27,'8. Risk Management &amp; Assurance'!$O$12:$O$61)+SUMIF('9. External Intervention Costs'!$H$38:$H$80,'Summary of Costs by Income Band'!$C27,'9. External Intervention Costs'!$K$38:$K$80)+SUMIF('10. Other Direct Costs '!$H$12:$H$61,'Summary of Costs by Income Band'!$C27,'10. Other Direct Costs '!$O$12:$O$61)+SUMIF('11. Indirect Costs'!$G$13:$G$62,'Summary of Costs by Income Band'!$C27,'11. Indirect Costs'!$U$13:$U$62)</f>
        <v>0</v>
      </c>
      <c r="G27" s="153">
        <f ca="1">SUMIF('2. Annual Costs of Staff Posts'!$H$12:$H$311,$C27,'2. Annual Costs of Staff Posts'!$AD$12:$AD$311)+SUMIF('3.Travel,Subsistence&amp;Conference'!$I$12:$I$70,'Summary of Costs by Income Band'!$C27,'3.Travel,Subsistence&amp;Conference'!$R$12:$R$70)+SUMIF('4. Equipment'!$H$12:$H$82,'Summary of Costs by Income Band'!$C27,'4. Equipment'!$R$12:$R$82)+SUMIF('5. Consumables'!$H$12:$H$61,'Summary of Costs by Income Band'!$C27,'5. Consumables'!$Q$12:$Q$61)+SUMIF('6. CPI'!$H$12:$H$61,'Summary of Costs by Income Band'!$C27,'6. CPI'!$Q$12:$Q$61)+SUMIF('7. Dissemination'!$H$12:$H$61,'Summary of Costs by Income Band'!$C27,'7. Dissemination'!$Q$12:$Q$61)+SUMIF('8. Risk Management &amp; Assurance'!$H$12:$H$61,'Summary of Costs by Income Band'!$C27,'8. Risk Management &amp; Assurance'!$Q$12:$Q$61)+SUMIF('9. External Intervention Costs'!$H$38:$H$80,'Summary of Costs by Income Band'!$C27,'9. External Intervention Costs'!$L$38:$L$80)+SUMIF('10. Other Direct Costs '!$H$12:$H$61,'Summary of Costs by Income Band'!$C27,'10. Other Direct Costs '!$Q$12:$Q$61)+SUMIF('11. Indirect Costs'!$G$13:$G$62,'Summary of Costs by Income Band'!$C27,'11. Indirect Costs'!$Y$13:$Y$62)</f>
        <v>0</v>
      </c>
      <c r="H27" s="153">
        <f ca="1">SUMIF('2. Annual Costs of Staff Posts'!$H$12:$H$311,$C27,'2. Annual Costs of Staff Posts'!$AI$12:$AI$311)+SUMIF('3.Travel,Subsistence&amp;Conference'!$I$12:$I$70,'Summary of Costs by Income Band'!$C27,'3.Travel,Subsistence&amp;Conference'!$T$12:$T$70)+SUMIF('4. Equipment'!$H$12:$H$82,'Summary of Costs by Income Band'!$C27,'4. Equipment'!$T$12:$T$82)+SUMIF('5. Consumables'!$H$12:$H$61,'Summary of Costs by Income Band'!$C27,'5. Consumables'!$S$12:$S$61)+SUMIF('6. CPI'!$H$12:$H$61,'Summary of Costs by Income Band'!$C27,'6. CPI'!$S$12:$S$61)+SUMIF('7. Dissemination'!$H$12:$H$61,'Summary of Costs by Income Band'!$C27,'7. Dissemination'!$S$12:$S$61)+SUMIF('8. Risk Management &amp; Assurance'!$H$12:$H$61,'Summary of Costs by Income Band'!$C27,'8. Risk Management &amp; Assurance'!$S$12:$S$61)+SUMIF('9. External Intervention Costs'!$H$38:$H$80,'Summary of Costs by Income Band'!$C27,'9. External Intervention Costs'!$M$38:$M$80)+SUMIF('10. Other Direct Costs '!$H$12:$H$61,'Summary of Costs by Income Band'!$C27,'10. Other Direct Costs '!$S$12:$S$61)+SUMIF('11. Indirect Costs'!$G$13:$G$62,'Summary of Costs by Income Band'!$C27,'11. Indirect Costs'!$AC$13:$AC$62)</f>
        <v>0</v>
      </c>
      <c r="I27" s="73">
        <f t="shared" ca="1" si="1"/>
        <v>0</v>
      </c>
      <c r="J27" s="64"/>
    </row>
    <row r="28" spans="2:14" ht="30" customHeight="1" x14ac:dyDescent="0.25">
      <c r="B28" s="81">
        <f t="shared" si="0"/>
        <v>14</v>
      </c>
      <c r="C28" s="87" t="str">
        <f ca="1">IFERROR(OFFSET('START - AWARD DETAILS'!$G$20,MATCH(B28,'START - AWARD DETAILS'!$R$20:$R$40,0)-1,0),"")</f>
        <v/>
      </c>
      <c r="D28" s="153">
        <f ca="1">SUMIF('2. Annual Costs of Staff Posts'!$H$12:$H$311,$C28,'2. Annual Costs of Staff Posts'!$O$12:$O$311)+SUMIF('3.Travel,Subsistence&amp;Conference'!$I$12:$I$70,'Summary of Costs by Income Band'!$C28,'3.Travel,Subsistence&amp;Conference'!$L$12:$L$70)+SUMIF('4. Equipment'!$H$12:$H$82,'Summary of Costs by Income Band'!$C28,'4. Equipment'!$L$12:$L$82)+SUMIF('5. Consumables'!$H$12:$H$61,'Summary of Costs by Income Band'!$C28,'5. Consumables'!$K$12:$K$61)+SUMIF('6. CPI'!$H$12:$H$61,'Summary of Costs by Income Band'!$C28,'6. CPI'!$K$12:$K$61)+SUMIF('7. Dissemination'!$H$12:$H$61,'Summary of Costs by Income Band'!$C28,'7. Dissemination'!$K$12:$K$61)+SUMIF('8. Risk Management &amp; Assurance'!$H$12:$H$61,'Summary of Costs by Income Band'!$C28,'8. Risk Management &amp; Assurance'!$K$12:$K$61)+SUMIF('9. External Intervention Costs'!$H$38:$H$80,'Summary of Costs by Income Band'!$C28,'9. External Intervention Costs'!$I$38:$I$80)+SUMIF('10. Other Direct Costs '!$H$12:$H$61,'Summary of Costs by Income Band'!$C28,'10. Other Direct Costs '!$K$12:$K$61)+SUMIF('11. Indirect Costs'!$G$13:$G$62,'Summary of Costs by Income Band'!$C28,'11. Indirect Costs'!$M$13:$M$62)</f>
        <v>0</v>
      </c>
      <c r="E28" s="153">
        <f ca="1">SUMIF('2. Annual Costs of Staff Posts'!$H$12:$H$311,$C28,'2. Annual Costs of Staff Posts'!$T$12:$T$311)+SUMIF('3.Travel,Subsistence&amp;Conference'!$I$12:$I$70,'Summary of Costs by Income Band'!$C28,'3.Travel,Subsistence&amp;Conference'!$N$12:$N$70)+SUMIF('4. Equipment'!$H$12:$H$82,'Summary of Costs by Income Band'!$C28,'4. Equipment'!$N$12:$N$82)+SUMIF('5. Consumables'!$H$12:$H$61,'Summary of Costs by Income Band'!$C28,'5. Consumables'!$M$12:$M$61)+SUMIF('6. CPI'!$H$12:$H$61,'Summary of Costs by Income Band'!$C28,'6. CPI'!$M$12:$M$61)+SUMIF('7. Dissemination'!$H$12:$H$61,'Summary of Costs by Income Band'!$C28,'7. Dissemination'!$M$12:$M$61)+SUMIF('8. Risk Management &amp; Assurance'!$H$12:$H$61,'Summary of Costs by Income Band'!$C28,'8. Risk Management &amp; Assurance'!$M$12:$M$61)+SUMIF('9. External Intervention Costs'!$H$38:$H$80,'Summary of Costs by Income Band'!$C28,'9. External Intervention Costs'!$J$38:$J$80)+SUMIF('10. Other Direct Costs '!$H$12:$H$61,'Summary of Costs by Income Band'!$C28,'10. Other Direct Costs '!$M$12:$M$61)+SUMIF('11. Indirect Costs'!$G$13:$G$62,'Summary of Costs by Income Band'!$C28,'11. Indirect Costs'!$Q$13:$Q$62)</f>
        <v>0</v>
      </c>
      <c r="F28" s="153">
        <f ca="1">SUMIF('2. Annual Costs of Staff Posts'!$H$12:$H$311,$C28,'2. Annual Costs of Staff Posts'!$Y$12:$Y$311)+SUMIF('3.Travel,Subsistence&amp;Conference'!$I$12:$I$70,'Summary of Costs by Income Band'!$C28,'3.Travel,Subsistence&amp;Conference'!$P$12:$P$70)+SUMIF('4. Equipment'!$H$12:$H$82,'Summary of Costs by Income Band'!$C28,'4. Equipment'!$P$12:$P$82)+SUMIF('5. Consumables'!$H$12:$H$61,'Summary of Costs by Income Band'!$C28,'5. Consumables'!$O$12:$O$61)+SUMIF('6. CPI'!$H$12:$H$61,'Summary of Costs by Income Band'!$C28,'6. CPI'!$O$12:$O$61)+SUMIF('7. Dissemination'!$H$12:$H$61,'Summary of Costs by Income Band'!$C28,'7. Dissemination'!$O$12:$O$61)+SUMIF('8. Risk Management &amp; Assurance'!$H$12:$H$61,'Summary of Costs by Income Band'!$C28,'8. Risk Management &amp; Assurance'!$O$12:$O$61)+SUMIF('9. External Intervention Costs'!$H$38:$H$80,'Summary of Costs by Income Band'!$C28,'9. External Intervention Costs'!$K$38:$K$80)+SUMIF('10. Other Direct Costs '!$H$12:$H$61,'Summary of Costs by Income Band'!$C28,'10. Other Direct Costs '!$O$12:$O$61)+SUMIF('11. Indirect Costs'!$G$13:$G$62,'Summary of Costs by Income Band'!$C28,'11. Indirect Costs'!$U$13:$U$62)</f>
        <v>0</v>
      </c>
      <c r="G28" s="153">
        <f ca="1">SUMIF('2. Annual Costs of Staff Posts'!$H$12:$H$311,$C28,'2. Annual Costs of Staff Posts'!$AD$12:$AD$311)+SUMIF('3.Travel,Subsistence&amp;Conference'!$I$12:$I$70,'Summary of Costs by Income Band'!$C28,'3.Travel,Subsistence&amp;Conference'!$R$12:$R$70)+SUMIF('4. Equipment'!$H$12:$H$82,'Summary of Costs by Income Band'!$C28,'4. Equipment'!$R$12:$R$82)+SUMIF('5. Consumables'!$H$12:$H$61,'Summary of Costs by Income Band'!$C28,'5. Consumables'!$Q$12:$Q$61)+SUMIF('6. CPI'!$H$12:$H$61,'Summary of Costs by Income Band'!$C28,'6. CPI'!$Q$12:$Q$61)+SUMIF('7. Dissemination'!$H$12:$H$61,'Summary of Costs by Income Band'!$C28,'7. Dissemination'!$Q$12:$Q$61)+SUMIF('8. Risk Management &amp; Assurance'!$H$12:$H$61,'Summary of Costs by Income Band'!$C28,'8. Risk Management &amp; Assurance'!$Q$12:$Q$61)+SUMIF('9. External Intervention Costs'!$H$38:$H$80,'Summary of Costs by Income Band'!$C28,'9. External Intervention Costs'!$L$38:$L$80)+SUMIF('10. Other Direct Costs '!$H$12:$H$61,'Summary of Costs by Income Band'!$C28,'10. Other Direct Costs '!$Q$12:$Q$61)+SUMIF('11. Indirect Costs'!$G$13:$G$62,'Summary of Costs by Income Band'!$C28,'11. Indirect Costs'!$Y$13:$Y$62)</f>
        <v>0</v>
      </c>
      <c r="H28" s="153">
        <f ca="1">SUMIF('2. Annual Costs of Staff Posts'!$H$12:$H$311,$C28,'2. Annual Costs of Staff Posts'!$AI$12:$AI$311)+SUMIF('3.Travel,Subsistence&amp;Conference'!$I$12:$I$70,'Summary of Costs by Income Band'!$C28,'3.Travel,Subsistence&amp;Conference'!$T$12:$T$70)+SUMIF('4. Equipment'!$H$12:$H$82,'Summary of Costs by Income Band'!$C28,'4. Equipment'!$T$12:$T$82)+SUMIF('5. Consumables'!$H$12:$H$61,'Summary of Costs by Income Band'!$C28,'5. Consumables'!$S$12:$S$61)+SUMIF('6. CPI'!$H$12:$H$61,'Summary of Costs by Income Band'!$C28,'6. CPI'!$S$12:$S$61)+SUMIF('7. Dissemination'!$H$12:$H$61,'Summary of Costs by Income Band'!$C28,'7. Dissemination'!$S$12:$S$61)+SUMIF('8. Risk Management &amp; Assurance'!$H$12:$H$61,'Summary of Costs by Income Band'!$C28,'8. Risk Management &amp; Assurance'!$S$12:$S$61)+SUMIF('9. External Intervention Costs'!$H$38:$H$80,'Summary of Costs by Income Band'!$C28,'9. External Intervention Costs'!$M$38:$M$80)+SUMIF('10. Other Direct Costs '!$H$12:$H$61,'Summary of Costs by Income Band'!$C28,'10. Other Direct Costs '!$S$12:$S$61)+SUMIF('11. Indirect Costs'!$G$13:$G$62,'Summary of Costs by Income Band'!$C28,'11. Indirect Costs'!$AC$13:$AC$62)</f>
        <v>0</v>
      </c>
      <c r="I28" s="73">
        <f t="shared" ca="1" si="1"/>
        <v>0</v>
      </c>
      <c r="J28" s="64"/>
    </row>
    <row r="29" spans="2:14" ht="30" customHeight="1" x14ac:dyDescent="0.25">
      <c r="B29" s="81">
        <f t="shared" si="0"/>
        <v>15</v>
      </c>
      <c r="C29" s="87" t="str">
        <f ca="1">IFERROR(OFFSET('START - AWARD DETAILS'!$G$20,MATCH(B29,'START - AWARD DETAILS'!$R$20:$R$40,0)-1,0),"")</f>
        <v/>
      </c>
      <c r="D29" s="153">
        <f ca="1">SUMIF('2. Annual Costs of Staff Posts'!$H$12:$H$311,$C29,'2. Annual Costs of Staff Posts'!$O$12:$O$311)+SUMIF('3.Travel,Subsistence&amp;Conference'!$I$12:$I$70,'Summary of Costs by Income Band'!$C29,'3.Travel,Subsistence&amp;Conference'!$L$12:$L$70)+SUMIF('4. Equipment'!$H$12:$H$82,'Summary of Costs by Income Band'!$C29,'4. Equipment'!$L$12:$L$82)+SUMIF('5. Consumables'!$H$12:$H$61,'Summary of Costs by Income Band'!$C29,'5. Consumables'!$K$12:$K$61)+SUMIF('6. CPI'!$H$12:$H$61,'Summary of Costs by Income Band'!$C29,'6. CPI'!$K$12:$K$61)+SUMIF('7. Dissemination'!$H$12:$H$61,'Summary of Costs by Income Band'!$C29,'7. Dissemination'!$K$12:$K$61)+SUMIF('8. Risk Management &amp; Assurance'!$H$12:$H$61,'Summary of Costs by Income Band'!$C29,'8. Risk Management &amp; Assurance'!$K$12:$K$61)+SUMIF('9. External Intervention Costs'!$H$38:$H$80,'Summary of Costs by Income Band'!$C29,'9. External Intervention Costs'!$I$38:$I$80)+SUMIF('10. Other Direct Costs '!$H$12:$H$61,'Summary of Costs by Income Band'!$C29,'10. Other Direct Costs '!$K$12:$K$61)+SUMIF('11. Indirect Costs'!$G$13:$G$62,'Summary of Costs by Income Band'!$C29,'11. Indirect Costs'!$M$13:$M$62)</f>
        <v>0</v>
      </c>
      <c r="E29" s="153">
        <f ca="1">SUMIF('2. Annual Costs of Staff Posts'!$H$12:$H$311,$C29,'2. Annual Costs of Staff Posts'!$T$12:$T$311)+SUMIF('3.Travel,Subsistence&amp;Conference'!$I$12:$I$70,'Summary of Costs by Income Band'!$C29,'3.Travel,Subsistence&amp;Conference'!$N$12:$N$70)+SUMIF('4. Equipment'!$H$12:$H$82,'Summary of Costs by Income Band'!$C29,'4. Equipment'!$N$12:$N$82)+SUMIF('5. Consumables'!$H$12:$H$61,'Summary of Costs by Income Band'!$C29,'5. Consumables'!$M$12:$M$61)+SUMIF('6. CPI'!$H$12:$H$61,'Summary of Costs by Income Band'!$C29,'6. CPI'!$M$12:$M$61)+SUMIF('7. Dissemination'!$H$12:$H$61,'Summary of Costs by Income Band'!$C29,'7. Dissemination'!$M$12:$M$61)+SUMIF('8. Risk Management &amp; Assurance'!$H$12:$H$61,'Summary of Costs by Income Band'!$C29,'8. Risk Management &amp; Assurance'!$M$12:$M$61)+SUMIF('9. External Intervention Costs'!$H$38:$H$80,'Summary of Costs by Income Band'!$C29,'9. External Intervention Costs'!$J$38:$J$80)+SUMIF('10. Other Direct Costs '!$H$12:$H$61,'Summary of Costs by Income Band'!$C29,'10. Other Direct Costs '!$M$12:$M$61)+SUMIF('11. Indirect Costs'!$G$13:$G$62,'Summary of Costs by Income Band'!$C29,'11. Indirect Costs'!$Q$13:$Q$62)</f>
        <v>0</v>
      </c>
      <c r="F29" s="153">
        <f ca="1">SUMIF('2. Annual Costs of Staff Posts'!$H$12:$H$311,$C29,'2. Annual Costs of Staff Posts'!$Y$12:$Y$311)+SUMIF('3.Travel,Subsistence&amp;Conference'!$I$12:$I$70,'Summary of Costs by Income Band'!$C29,'3.Travel,Subsistence&amp;Conference'!$P$12:$P$70)+SUMIF('4. Equipment'!$H$12:$H$82,'Summary of Costs by Income Band'!$C29,'4. Equipment'!$P$12:$P$82)+SUMIF('5. Consumables'!$H$12:$H$61,'Summary of Costs by Income Band'!$C29,'5. Consumables'!$O$12:$O$61)+SUMIF('6. CPI'!$H$12:$H$61,'Summary of Costs by Income Band'!$C29,'6. CPI'!$O$12:$O$61)+SUMIF('7. Dissemination'!$H$12:$H$61,'Summary of Costs by Income Band'!$C29,'7. Dissemination'!$O$12:$O$61)+SUMIF('8. Risk Management &amp; Assurance'!$H$12:$H$61,'Summary of Costs by Income Band'!$C29,'8. Risk Management &amp; Assurance'!$O$12:$O$61)+SUMIF('9. External Intervention Costs'!$H$38:$H$80,'Summary of Costs by Income Band'!$C29,'9. External Intervention Costs'!$K$38:$K$80)+SUMIF('10. Other Direct Costs '!$H$12:$H$61,'Summary of Costs by Income Band'!$C29,'10. Other Direct Costs '!$O$12:$O$61)+SUMIF('11. Indirect Costs'!$G$13:$G$62,'Summary of Costs by Income Band'!$C29,'11. Indirect Costs'!$U$13:$U$62)</f>
        <v>0</v>
      </c>
      <c r="G29" s="153">
        <f ca="1">SUMIF('2. Annual Costs of Staff Posts'!$H$12:$H$311,$C29,'2. Annual Costs of Staff Posts'!$AD$12:$AD$311)+SUMIF('3.Travel,Subsistence&amp;Conference'!$I$12:$I$70,'Summary of Costs by Income Band'!$C29,'3.Travel,Subsistence&amp;Conference'!$R$12:$R$70)+SUMIF('4. Equipment'!$H$12:$H$82,'Summary of Costs by Income Band'!$C29,'4. Equipment'!$R$12:$R$82)+SUMIF('5. Consumables'!$H$12:$H$61,'Summary of Costs by Income Band'!$C29,'5. Consumables'!$Q$12:$Q$61)+SUMIF('6. CPI'!$H$12:$H$61,'Summary of Costs by Income Band'!$C29,'6. CPI'!$Q$12:$Q$61)+SUMIF('7. Dissemination'!$H$12:$H$61,'Summary of Costs by Income Band'!$C29,'7. Dissemination'!$Q$12:$Q$61)+SUMIF('8. Risk Management &amp; Assurance'!$H$12:$H$61,'Summary of Costs by Income Band'!$C29,'8. Risk Management &amp; Assurance'!$Q$12:$Q$61)+SUMIF('9. External Intervention Costs'!$H$38:$H$80,'Summary of Costs by Income Band'!$C29,'9. External Intervention Costs'!$L$38:$L$80)+SUMIF('10. Other Direct Costs '!$H$12:$H$61,'Summary of Costs by Income Band'!$C29,'10. Other Direct Costs '!$Q$12:$Q$61)+SUMIF('11. Indirect Costs'!$G$13:$G$62,'Summary of Costs by Income Band'!$C29,'11. Indirect Costs'!$Y$13:$Y$62)</f>
        <v>0</v>
      </c>
      <c r="H29" s="153">
        <f ca="1">SUMIF('2. Annual Costs of Staff Posts'!$H$12:$H$311,$C29,'2. Annual Costs of Staff Posts'!$AI$12:$AI$311)+SUMIF('3.Travel,Subsistence&amp;Conference'!$I$12:$I$70,'Summary of Costs by Income Band'!$C29,'3.Travel,Subsistence&amp;Conference'!$T$12:$T$70)+SUMIF('4. Equipment'!$H$12:$H$82,'Summary of Costs by Income Band'!$C29,'4. Equipment'!$T$12:$T$82)+SUMIF('5. Consumables'!$H$12:$H$61,'Summary of Costs by Income Band'!$C29,'5. Consumables'!$S$12:$S$61)+SUMIF('6. CPI'!$H$12:$H$61,'Summary of Costs by Income Band'!$C29,'6. CPI'!$S$12:$S$61)+SUMIF('7. Dissemination'!$H$12:$H$61,'Summary of Costs by Income Band'!$C29,'7. Dissemination'!$S$12:$S$61)+SUMIF('8. Risk Management &amp; Assurance'!$H$12:$H$61,'Summary of Costs by Income Band'!$C29,'8. Risk Management &amp; Assurance'!$S$12:$S$61)+SUMIF('9. External Intervention Costs'!$H$38:$H$80,'Summary of Costs by Income Band'!$C29,'9. External Intervention Costs'!$M$38:$M$80)+SUMIF('10. Other Direct Costs '!$H$12:$H$61,'Summary of Costs by Income Band'!$C29,'10. Other Direct Costs '!$S$12:$S$61)+SUMIF('11. Indirect Costs'!$G$13:$G$62,'Summary of Costs by Income Band'!$C29,'11. Indirect Costs'!$AC$13:$AC$62)</f>
        <v>0</v>
      </c>
      <c r="I29" s="73">
        <f t="shared" ca="1" si="1"/>
        <v>0</v>
      </c>
      <c r="J29" s="64"/>
    </row>
    <row r="30" spans="2:14" ht="30" customHeight="1" x14ac:dyDescent="0.25">
      <c r="B30" s="81">
        <f t="shared" si="0"/>
        <v>16</v>
      </c>
      <c r="C30" s="87" t="str">
        <f ca="1">IFERROR(OFFSET('START - AWARD DETAILS'!$G$20,MATCH(B30,'START - AWARD DETAILS'!$R$20:$R$40,0)-1,0),"")</f>
        <v/>
      </c>
      <c r="D30" s="153">
        <f ca="1">SUMIF('2. Annual Costs of Staff Posts'!$H$12:$H$311,$C30,'2. Annual Costs of Staff Posts'!$O$12:$O$311)+SUMIF('3.Travel,Subsistence&amp;Conference'!$I$12:$I$70,'Summary of Costs by Income Band'!$C30,'3.Travel,Subsistence&amp;Conference'!$L$12:$L$70)+SUMIF('4. Equipment'!$H$12:$H$82,'Summary of Costs by Income Band'!$C30,'4. Equipment'!$L$12:$L$82)+SUMIF('5. Consumables'!$H$12:$H$61,'Summary of Costs by Income Band'!$C30,'5. Consumables'!$K$12:$K$61)+SUMIF('6. CPI'!$H$12:$H$61,'Summary of Costs by Income Band'!$C30,'6. CPI'!$K$12:$K$61)+SUMIF('7. Dissemination'!$H$12:$H$61,'Summary of Costs by Income Band'!$C30,'7. Dissemination'!$K$12:$K$61)+SUMIF('8. Risk Management &amp; Assurance'!$H$12:$H$61,'Summary of Costs by Income Band'!$C30,'8. Risk Management &amp; Assurance'!$K$12:$K$61)+SUMIF('9. External Intervention Costs'!$H$38:$H$80,'Summary of Costs by Income Band'!$C30,'9. External Intervention Costs'!$I$38:$I$80)+SUMIF('10. Other Direct Costs '!$H$12:$H$61,'Summary of Costs by Income Band'!$C30,'10. Other Direct Costs '!$K$12:$K$61)+SUMIF('11. Indirect Costs'!$G$13:$G$62,'Summary of Costs by Income Band'!$C30,'11. Indirect Costs'!$M$13:$M$62)</f>
        <v>0</v>
      </c>
      <c r="E30" s="153">
        <f ca="1">SUMIF('2. Annual Costs of Staff Posts'!$H$12:$H$311,$C30,'2. Annual Costs of Staff Posts'!$T$12:$T$311)+SUMIF('3.Travel,Subsistence&amp;Conference'!$I$12:$I$70,'Summary of Costs by Income Band'!$C30,'3.Travel,Subsistence&amp;Conference'!$N$12:$N$70)+SUMIF('4. Equipment'!$H$12:$H$82,'Summary of Costs by Income Band'!$C30,'4. Equipment'!$N$12:$N$82)+SUMIF('5. Consumables'!$H$12:$H$61,'Summary of Costs by Income Band'!$C30,'5. Consumables'!$M$12:$M$61)+SUMIF('6. CPI'!$H$12:$H$61,'Summary of Costs by Income Band'!$C30,'6. CPI'!$M$12:$M$61)+SUMIF('7. Dissemination'!$H$12:$H$61,'Summary of Costs by Income Band'!$C30,'7. Dissemination'!$M$12:$M$61)+SUMIF('8. Risk Management &amp; Assurance'!$H$12:$H$61,'Summary of Costs by Income Band'!$C30,'8. Risk Management &amp; Assurance'!$M$12:$M$61)+SUMIF('9. External Intervention Costs'!$H$38:$H$80,'Summary of Costs by Income Band'!$C30,'9. External Intervention Costs'!$J$38:$J$80)+SUMIF('10. Other Direct Costs '!$H$12:$H$61,'Summary of Costs by Income Band'!$C30,'10. Other Direct Costs '!$M$12:$M$61)+SUMIF('11. Indirect Costs'!$G$13:$G$62,'Summary of Costs by Income Band'!$C30,'11. Indirect Costs'!$Q$13:$Q$62)</f>
        <v>0</v>
      </c>
      <c r="F30" s="153">
        <f ca="1">SUMIF('2. Annual Costs of Staff Posts'!$H$12:$H$311,$C30,'2. Annual Costs of Staff Posts'!$Y$12:$Y$311)+SUMIF('3.Travel,Subsistence&amp;Conference'!$I$12:$I$70,'Summary of Costs by Income Band'!$C30,'3.Travel,Subsistence&amp;Conference'!$P$12:$P$70)+SUMIF('4. Equipment'!$H$12:$H$82,'Summary of Costs by Income Band'!$C30,'4. Equipment'!$P$12:$P$82)+SUMIF('5. Consumables'!$H$12:$H$61,'Summary of Costs by Income Band'!$C30,'5. Consumables'!$O$12:$O$61)+SUMIF('6. CPI'!$H$12:$H$61,'Summary of Costs by Income Band'!$C30,'6. CPI'!$O$12:$O$61)+SUMIF('7. Dissemination'!$H$12:$H$61,'Summary of Costs by Income Band'!$C30,'7. Dissemination'!$O$12:$O$61)+SUMIF('8. Risk Management &amp; Assurance'!$H$12:$H$61,'Summary of Costs by Income Band'!$C30,'8. Risk Management &amp; Assurance'!$O$12:$O$61)+SUMIF('9. External Intervention Costs'!$H$38:$H$80,'Summary of Costs by Income Band'!$C30,'9. External Intervention Costs'!$K$38:$K$80)+SUMIF('10. Other Direct Costs '!$H$12:$H$61,'Summary of Costs by Income Band'!$C30,'10. Other Direct Costs '!$O$12:$O$61)+SUMIF('11. Indirect Costs'!$G$13:$G$62,'Summary of Costs by Income Band'!$C30,'11. Indirect Costs'!$U$13:$U$62)</f>
        <v>0</v>
      </c>
      <c r="G30" s="153">
        <f ca="1">SUMIF('2. Annual Costs of Staff Posts'!$H$12:$H$311,$C30,'2. Annual Costs of Staff Posts'!$AD$12:$AD$311)+SUMIF('3.Travel,Subsistence&amp;Conference'!$I$12:$I$70,'Summary of Costs by Income Band'!$C30,'3.Travel,Subsistence&amp;Conference'!$R$12:$R$70)+SUMIF('4. Equipment'!$H$12:$H$82,'Summary of Costs by Income Band'!$C30,'4. Equipment'!$R$12:$R$82)+SUMIF('5. Consumables'!$H$12:$H$61,'Summary of Costs by Income Band'!$C30,'5. Consumables'!$Q$12:$Q$61)+SUMIF('6. CPI'!$H$12:$H$61,'Summary of Costs by Income Band'!$C30,'6. CPI'!$Q$12:$Q$61)+SUMIF('7. Dissemination'!$H$12:$H$61,'Summary of Costs by Income Band'!$C30,'7. Dissemination'!$Q$12:$Q$61)+SUMIF('8. Risk Management &amp; Assurance'!$H$12:$H$61,'Summary of Costs by Income Band'!$C30,'8. Risk Management &amp; Assurance'!$Q$12:$Q$61)+SUMIF('9. External Intervention Costs'!$H$38:$H$80,'Summary of Costs by Income Band'!$C30,'9. External Intervention Costs'!$L$38:$L$80)+SUMIF('10. Other Direct Costs '!$H$12:$H$61,'Summary of Costs by Income Band'!$C30,'10. Other Direct Costs '!$Q$12:$Q$61)+SUMIF('11. Indirect Costs'!$G$13:$G$62,'Summary of Costs by Income Band'!$C30,'11. Indirect Costs'!$Y$13:$Y$62)</f>
        <v>0</v>
      </c>
      <c r="H30" s="153">
        <f ca="1">SUMIF('2. Annual Costs of Staff Posts'!$H$12:$H$311,$C30,'2. Annual Costs of Staff Posts'!$AI$12:$AI$311)+SUMIF('3.Travel,Subsistence&amp;Conference'!$I$12:$I$70,'Summary of Costs by Income Band'!$C30,'3.Travel,Subsistence&amp;Conference'!$T$12:$T$70)+SUMIF('4. Equipment'!$H$12:$H$82,'Summary of Costs by Income Band'!$C30,'4. Equipment'!$T$12:$T$82)+SUMIF('5. Consumables'!$H$12:$H$61,'Summary of Costs by Income Band'!$C30,'5. Consumables'!$S$12:$S$61)+SUMIF('6. CPI'!$H$12:$H$61,'Summary of Costs by Income Band'!$C30,'6. CPI'!$S$12:$S$61)+SUMIF('7. Dissemination'!$H$12:$H$61,'Summary of Costs by Income Band'!$C30,'7. Dissemination'!$S$12:$S$61)+SUMIF('8. Risk Management &amp; Assurance'!$H$12:$H$61,'Summary of Costs by Income Band'!$C30,'8. Risk Management &amp; Assurance'!$S$12:$S$61)+SUMIF('9. External Intervention Costs'!$H$38:$H$80,'Summary of Costs by Income Band'!$C30,'9. External Intervention Costs'!$M$38:$M$80)+SUMIF('10. Other Direct Costs '!$H$12:$H$61,'Summary of Costs by Income Band'!$C30,'10. Other Direct Costs '!$S$12:$S$61)+SUMIF('11. Indirect Costs'!$G$13:$G$62,'Summary of Costs by Income Band'!$C30,'11. Indirect Costs'!$AC$13:$AC$62)</f>
        <v>0</v>
      </c>
      <c r="I30" s="73">
        <f t="shared" ca="1" si="1"/>
        <v>0</v>
      </c>
      <c r="J30" s="64"/>
    </row>
    <row r="31" spans="2:14" ht="30" customHeight="1" x14ac:dyDescent="0.25">
      <c r="B31" s="81">
        <f t="shared" si="0"/>
        <v>17</v>
      </c>
      <c r="C31" s="87" t="str">
        <f ca="1">IFERROR(OFFSET('START - AWARD DETAILS'!$G$20,MATCH(B31,'START - AWARD DETAILS'!$R$20:$R$40,0)-1,0),"")</f>
        <v/>
      </c>
      <c r="D31" s="153">
        <f ca="1">SUMIF('2. Annual Costs of Staff Posts'!$H$12:$H$311,$C31,'2. Annual Costs of Staff Posts'!$O$12:$O$311)+SUMIF('3.Travel,Subsistence&amp;Conference'!$I$12:$I$70,'Summary of Costs by Income Band'!$C31,'3.Travel,Subsistence&amp;Conference'!$L$12:$L$70)+SUMIF('4. Equipment'!$H$12:$H$82,'Summary of Costs by Income Band'!$C31,'4. Equipment'!$L$12:$L$82)+SUMIF('5. Consumables'!$H$12:$H$61,'Summary of Costs by Income Band'!$C31,'5. Consumables'!$K$12:$K$61)+SUMIF('6. CPI'!$H$12:$H$61,'Summary of Costs by Income Band'!$C31,'6. CPI'!$K$12:$K$61)+SUMIF('7. Dissemination'!$H$12:$H$61,'Summary of Costs by Income Band'!$C31,'7. Dissemination'!$K$12:$K$61)+SUMIF('8. Risk Management &amp; Assurance'!$H$12:$H$61,'Summary of Costs by Income Band'!$C31,'8. Risk Management &amp; Assurance'!$K$12:$K$61)+SUMIF('9. External Intervention Costs'!$H$38:$H$80,'Summary of Costs by Income Band'!$C31,'9. External Intervention Costs'!$I$38:$I$80)+SUMIF('10. Other Direct Costs '!$H$12:$H$61,'Summary of Costs by Income Band'!$C31,'10. Other Direct Costs '!$K$12:$K$61)+SUMIF('11. Indirect Costs'!$G$13:$G$62,'Summary of Costs by Income Band'!$C31,'11. Indirect Costs'!$M$13:$M$62)</f>
        <v>0</v>
      </c>
      <c r="E31" s="153">
        <f ca="1">SUMIF('2. Annual Costs of Staff Posts'!$H$12:$H$311,$C31,'2. Annual Costs of Staff Posts'!$T$12:$T$311)+SUMIF('3.Travel,Subsistence&amp;Conference'!$I$12:$I$70,'Summary of Costs by Income Band'!$C31,'3.Travel,Subsistence&amp;Conference'!$N$12:$N$70)+SUMIF('4. Equipment'!$H$12:$H$82,'Summary of Costs by Income Band'!$C31,'4. Equipment'!$N$12:$N$82)+SUMIF('5. Consumables'!$H$12:$H$61,'Summary of Costs by Income Band'!$C31,'5. Consumables'!$M$12:$M$61)+SUMIF('6. CPI'!$H$12:$H$61,'Summary of Costs by Income Band'!$C31,'6. CPI'!$M$12:$M$61)+SUMIF('7. Dissemination'!$H$12:$H$61,'Summary of Costs by Income Band'!$C31,'7. Dissemination'!$M$12:$M$61)+SUMIF('8. Risk Management &amp; Assurance'!$H$12:$H$61,'Summary of Costs by Income Band'!$C31,'8. Risk Management &amp; Assurance'!$M$12:$M$61)+SUMIF('9. External Intervention Costs'!$H$38:$H$80,'Summary of Costs by Income Band'!$C31,'9. External Intervention Costs'!$J$38:$J$80)+SUMIF('10. Other Direct Costs '!$H$12:$H$61,'Summary of Costs by Income Band'!$C31,'10. Other Direct Costs '!$M$12:$M$61)+SUMIF('11. Indirect Costs'!$G$13:$G$62,'Summary of Costs by Income Band'!$C31,'11. Indirect Costs'!$Q$13:$Q$62)</f>
        <v>0</v>
      </c>
      <c r="F31" s="153">
        <f ca="1">SUMIF('2. Annual Costs of Staff Posts'!$H$12:$H$311,$C31,'2. Annual Costs of Staff Posts'!$Y$12:$Y$311)+SUMIF('3.Travel,Subsistence&amp;Conference'!$I$12:$I$70,'Summary of Costs by Income Band'!$C31,'3.Travel,Subsistence&amp;Conference'!$P$12:$P$70)+SUMIF('4. Equipment'!$H$12:$H$82,'Summary of Costs by Income Band'!$C31,'4. Equipment'!$P$12:$P$82)+SUMIF('5. Consumables'!$H$12:$H$61,'Summary of Costs by Income Band'!$C31,'5. Consumables'!$O$12:$O$61)+SUMIF('6. CPI'!$H$12:$H$61,'Summary of Costs by Income Band'!$C31,'6. CPI'!$O$12:$O$61)+SUMIF('7. Dissemination'!$H$12:$H$61,'Summary of Costs by Income Band'!$C31,'7. Dissemination'!$O$12:$O$61)+SUMIF('8. Risk Management &amp; Assurance'!$H$12:$H$61,'Summary of Costs by Income Band'!$C31,'8. Risk Management &amp; Assurance'!$O$12:$O$61)+SUMIF('9. External Intervention Costs'!$H$38:$H$80,'Summary of Costs by Income Band'!$C31,'9. External Intervention Costs'!$K$38:$K$80)+SUMIF('10. Other Direct Costs '!$H$12:$H$61,'Summary of Costs by Income Band'!$C31,'10. Other Direct Costs '!$O$12:$O$61)+SUMIF('11. Indirect Costs'!$G$13:$G$62,'Summary of Costs by Income Band'!$C31,'11. Indirect Costs'!$U$13:$U$62)</f>
        <v>0</v>
      </c>
      <c r="G31" s="153">
        <f ca="1">SUMIF('2. Annual Costs of Staff Posts'!$H$12:$H$311,$C31,'2. Annual Costs of Staff Posts'!$AD$12:$AD$311)+SUMIF('3.Travel,Subsistence&amp;Conference'!$I$12:$I$70,'Summary of Costs by Income Band'!$C31,'3.Travel,Subsistence&amp;Conference'!$R$12:$R$70)+SUMIF('4. Equipment'!$H$12:$H$82,'Summary of Costs by Income Band'!$C31,'4. Equipment'!$R$12:$R$82)+SUMIF('5. Consumables'!$H$12:$H$61,'Summary of Costs by Income Band'!$C31,'5. Consumables'!$Q$12:$Q$61)+SUMIF('6. CPI'!$H$12:$H$61,'Summary of Costs by Income Band'!$C31,'6. CPI'!$Q$12:$Q$61)+SUMIF('7. Dissemination'!$H$12:$H$61,'Summary of Costs by Income Band'!$C31,'7. Dissemination'!$Q$12:$Q$61)+SUMIF('8. Risk Management &amp; Assurance'!$H$12:$H$61,'Summary of Costs by Income Band'!$C31,'8. Risk Management &amp; Assurance'!$Q$12:$Q$61)+SUMIF('9. External Intervention Costs'!$H$38:$H$80,'Summary of Costs by Income Band'!$C31,'9. External Intervention Costs'!$L$38:$L$80)+SUMIF('10. Other Direct Costs '!$H$12:$H$61,'Summary of Costs by Income Band'!$C31,'10. Other Direct Costs '!$Q$12:$Q$61)+SUMIF('11. Indirect Costs'!$G$13:$G$62,'Summary of Costs by Income Band'!$C31,'11. Indirect Costs'!$Y$13:$Y$62)</f>
        <v>0</v>
      </c>
      <c r="H31" s="153">
        <f ca="1">SUMIF('2. Annual Costs of Staff Posts'!$H$12:$H$311,$C31,'2. Annual Costs of Staff Posts'!$AI$12:$AI$311)+SUMIF('3.Travel,Subsistence&amp;Conference'!$I$12:$I$70,'Summary of Costs by Income Band'!$C31,'3.Travel,Subsistence&amp;Conference'!$T$12:$T$70)+SUMIF('4. Equipment'!$H$12:$H$82,'Summary of Costs by Income Band'!$C31,'4. Equipment'!$T$12:$T$82)+SUMIF('5. Consumables'!$H$12:$H$61,'Summary of Costs by Income Band'!$C31,'5. Consumables'!$S$12:$S$61)+SUMIF('6. CPI'!$H$12:$H$61,'Summary of Costs by Income Band'!$C31,'6. CPI'!$S$12:$S$61)+SUMIF('7. Dissemination'!$H$12:$H$61,'Summary of Costs by Income Band'!$C31,'7. Dissemination'!$S$12:$S$61)+SUMIF('8. Risk Management &amp; Assurance'!$H$12:$H$61,'Summary of Costs by Income Band'!$C31,'8. Risk Management &amp; Assurance'!$S$12:$S$61)+SUMIF('9. External Intervention Costs'!$H$38:$H$80,'Summary of Costs by Income Band'!$C31,'9. External Intervention Costs'!$M$38:$M$80)+SUMIF('10. Other Direct Costs '!$H$12:$H$61,'Summary of Costs by Income Band'!$C31,'10. Other Direct Costs '!$S$12:$S$61)+SUMIF('11. Indirect Costs'!$G$13:$G$62,'Summary of Costs by Income Band'!$C31,'11. Indirect Costs'!$AC$13:$AC$62)</f>
        <v>0</v>
      </c>
      <c r="I31" s="73">
        <f t="shared" ca="1" si="1"/>
        <v>0</v>
      </c>
      <c r="J31" s="64"/>
    </row>
    <row r="32" spans="2:14" ht="30" customHeight="1" x14ac:dyDescent="0.25">
      <c r="B32" s="81">
        <f t="shared" si="0"/>
        <v>18</v>
      </c>
      <c r="C32" s="87" t="str">
        <f ca="1">IFERROR(OFFSET('START - AWARD DETAILS'!$G$20,MATCH(B32,'START - AWARD DETAILS'!$R$20:$R$40,0)-1,0),"")</f>
        <v/>
      </c>
      <c r="D32" s="153">
        <f ca="1">SUMIF('2. Annual Costs of Staff Posts'!$H$12:$H$311,$C32,'2. Annual Costs of Staff Posts'!$O$12:$O$311)+SUMIF('3.Travel,Subsistence&amp;Conference'!$I$12:$I$70,'Summary of Costs by Income Band'!$C32,'3.Travel,Subsistence&amp;Conference'!$L$12:$L$70)+SUMIF('4. Equipment'!$H$12:$H$82,'Summary of Costs by Income Band'!$C32,'4. Equipment'!$L$12:$L$82)+SUMIF('5. Consumables'!$H$12:$H$61,'Summary of Costs by Income Band'!$C32,'5. Consumables'!$K$12:$K$61)+SUMIF('6. CPI'!$H$12:$H$61,'Summary of Costs by Income Band'!$C32,'6. CPI'!$K$12:$K$61)+SUMIF('7. Dissemination'!$H$12:$H$61,'Summary of Costs by Income Band'!$C32,'7. Dissemination'!$K$12:$K$61)+SUMIF('8. Risk Management &amp; Assurance'!$H$12:$H$61,'Summary of Costs by Income Band'!$C32,'8. Risk Management &amp; Assurance'!$K$12:$K$61)+SUMIF('9. External Intervention Costs'!$H$38:$H$80,'Summary of Costs by Income Band'!$C32,'9. External Intervention Costs'!$I$38:$I$80)+SUMIF('10. Other Direct Costs '!$H$12:$H$61,'Summary of Costs by Income Band'!$C32,'10. Other Direct Costs '!$K$12:$K$61)+SUMIF('11. Indirect Costs'!$G$13:$G$62,'Summary of Costs by Income Band'!$C32,'11. Indirect Costs'!$M$13:$M$62)</f>
        <v>0</v>
      </c>
      <c r="E32" s="153">
        <f ca="1">SUMIF('2. Annual Costs of Staff Posts'!$H$12:$H$311,$C32,'2. Annual Costs of Staff Posts'!$T$12:$T$311)+SUMIF('3.Travel,Subsistence&amp;Conference'!$I$12:$I$70,'Summary of Costs by Income Band'!$C32,'3.Travel,Subsistence&amp;Conference'!$N$12:$N$70)+SUMIF('4. Equipment'!$H$12:$H$82,'Summary of Costs by Income Band'!$C32,'4. Equipment'!$N$12:$N$82)+SUMIF('5. Consumables'!$H$12:$H$61,'Summary of Costs by Income Band'!$C32,'5. Consumables'!$M$12:$M$61)+SUMIF('6. CPI'!$H$12:$H$61,'Summary of Costs by Income Band'!$C32,'6. CPI'!$M$12:$M$61)+SUMIF('7. Dissemination'!$H$12:$H$61,'Summary of Costs by Income Band'!$C32,'7. Dissemination'!$M$12:$M$61)+SUMIF('8. Risk Management &amp; Assurance'!$H$12:$H$61,'Summary of Costs by Income Band'!$C32,'8. Risk Management &amp; Assurance'!$M$12:$M$61)+SUMIF('9. External Intervention Costs'!$H$38:$H$80,'Summary of Costs by Income Band'!$C32,'9. External Intervention Costs'!$J$38:$J$80)+SUMIF('10. Other Direct Costs '!$H$12:$H$61,'Summary of Costs by Income Band'!$C32,'10. Other Direct Costs '!$M$12:$M$61)+SUMIF('11. Indirect Costs'!$G$13:$G$62,'Summary of Costs by Income Band'!$C32,'11. Indirect Costs'!$Q$13:$Q$62)</f>
        <v>0</v>
      </c>
      <c r="F32" s="153">
        <f ca="1">SUMIF('2. Annual Costs of Staff Posts'!$H$12:$H$311,$C32,'2. Annual Costs of Staff Posts'!$Y$12:$Y$311)+SUMIF('3.Travel,Subsistence&amp;Conference'!$I$12:$I$70,'Summary of Costs by Income Band'!$C32,'3.Travel,Subsistence&amp;Conference'!$P$12:$P$70)+SUMIF('4. Equipment'!$H$12:$H$82,'Summary of Costs by Income Band'!$C32,'4. Equipment'!$P$12:$P$82)+SUMIF('5. Consumables'!$H$12:$H$61,'Summary of Costs by Income Band'!$C32,'5. Consumables'!$O$12:$O$61)+SUMIF('6. CPI'!$H$12:$H$61,'Summary of Costs by Income Band'!$C32,'6. CPI'!$O$12:$O$61)+SUMIF('7. Dissemination'!$H$12:$H$61,'Summary of Costs by Income Band'!$C32,'7. Dissemination'!$O$12:$O$61)+SUMIF('8. Risk Management &amp; Assurance'!$H$12:$H$61,'Summary of Costs by Income Band'!$C32,'8. Risk Management &amp; Assurance'!$O$12:$O$61)+SUMIF('9. External Intervention Costs'!$H$38:$H$80,'Summary of Costs by Income Band'!$C32,'9. External Intervention Costs'!$K$38:$K$80)+SUMIF('10. Other Direct Costs '!$H$12:$H$61,'Summary of Costs by Income Band'!$C32,'10. Other Direct Costs '!$O$12:$O$61)+SUMIF('11. Indirect Costs'!$G$13:$G$62,'Summary of Costs by Income Band'!$C32,'11. Indirect Costs'!$U$13:$U$62)</f>
        <v>0</v>
      </c>
      <c r="G32" s="153">
        <f ca="1">SUMIF('2. Annual Costs of Staff Posts'!$H$12:$H$311,$C32,'2. Annual Costs of Staff Posts'!$AD$12:$AD$311)+SUMIF('3.Travel,Subsistence&amp;Conference'!$I$12:$I$70,'Summary of Costs by Income Band'!$C32,'3.Travel,Subsistence&amp;Conference'!$R$12:$R$70)+SUMIF('4. Equipment'!$H$12:$H$82,'Summary of Costs by Income Band'!$C32,'4. Equipment'!$R$12:$R$82)+SUMIF('5. Consumables'!$H$12:$H$61,'Summary of Costs by Income Band'!$C32,'5. Consumables'!$Q$12:$Q$61)+SUMIF('6. CPI'!$H$12:$H$61,'Summary of Costs by Income Band'!$C32,'6. CPI'!$Q$12:$Q$61)+SUMIF('7. Dissemination'!$H$12:$H$61,'Summary of Costs by Income Band'!$C32,'7. Dissemination'!$Q$12:$Q$61)+SUMIF('8. Risk Management &amp; Assurance'!$H$12:$H$61,'Summary of Costs by Income Band'!$C32,'8. Risk Management &amp; Assurance'!$Q$12:$Q$61)+SUMIF('9. External Intervention Costs'!$H$38:$H$80,'Summary of Costs by Income Band'!$C32,'9. External Intervention Costs'!$L$38:$L$80)+SUMIF('10. Other Direct Costs '!$H$12:$H$61,'Summary of Costs by Income Band'!$C32,'10. Other Direct Costs '!$Q$12:$Q$61)+SUMIF('11. Indirect Costs'!$G$13:$G$62,'Summary of Costs by Income Band'!$C32,'11. Indirect Costs'!$Y$13:$Y$62)</f>
        <v>0</v>
      </c>
      <c r="H32" s="153">
        <f ca="1">SUMIF('2. Annual Costs of Staff Posts'!$H$12:$H$311,$C32,'2. Annual Costs of Staff Posts'!$AI$12:$AI$311)+SUMIF('3.Travel,Subsistence&amp;Conference'!$I$12:$I$70,'Summary of Costs by Income Band'!$C32,'3.Travel,Subsistence&amp;Conference'!$T$12:$T$70)+SUMIF('4. Equipment'!$H$12:$H$82,'Summary of Costs by Income Band'!$C32,'4. Equipment'!$T$12:$T$82)+SUMIF('5. Consumables'!$H$12:$H$61,'Summary of Costs by Income Band'!$C32,'5. Consumables'!$S$12:$S$61)+SUMIF('6. CPI'!$H$12:$H$61,'Summary of Costs by Income Band'!$C32,'6. CPI'!$S$12:$S$61)+SUMIF('7. Dissemination'!$H$12:$H$61,'Summary of Costs by Income Band'!$C32,'7. Dissemination'!$S$12:$S$61)+SUMIF('8. Risk Management &amp; Assurance'!$H$12:$H$61,'Summary of Costs by Income Band'!$C32,'8. Risk Management &amp; Assurance'!$S$12:$S$61)+SUMIF('9. External Intervention Costs'!$H$38:$H$80,'Summary of Costs by Income Band'!$C32,'9. External Intervention Costs'!$M$38:$M$80)+SUMIF('10. Other Direct Costs '!$H$12:$H$61,'Summary of Costs by Income Band'!$C32,'10. Other Direct Costs '!$S$12:$S$61)+SUMIF('11. Indirect Costs'!$G$13:$G$62,'Summary of Costs by Income Band'!$C32,'11. Indirect Costs'!$AC$13:$AC$62)</f>
        <v>0</v>
      </c>
      <c r="I32" s="73">
        <f t="shared" ca="1" si="1"/>
        <v>0</v>
      </c>
      <c r="J32" s="64"/>
    </row>
    <row r="33" spans="2:14" ht="30" customHeight="1" x14ac:dyDescent="0.25">
      <c r="B33" s="81">
        <f t="shared" si="0"/>
        <v>19</v>
      </c>
      <c r="C33" s="87" t="str">
        <f ca="1">IFERROR(OFFSET('START - AWARD DETAILS'!$G$20,MATCH(B33,'START - AWARD DETAILS'!$R$20:$R$40,0)-1,0),"")</f>
        <v/>
      </c>
      <c r="D33" s="153">
        <f ca="1">SUMIF('2. Annual Costs of Staff Posts'!$H$12:$H$311,$C33,'2. Annual Costs of Staff Posts'!$O$12:$O$311)+SUMIF('3.Travel,Subsistence&amp;Conference'!$I$12:$I$70,'Summary of Costs by Income Band'!$C33,'3.Travel,Subsistence&amp;Conference'!$L$12:$L$70)+SUMIF('4. Equipment'!$H$12:$H$82,'Summary of Costs by Income Band'!$C33,'4. Equipment'!$L$12:$L$82)+SUMIF('5. Consumables'!$H$12:$H$61,'Summary of Costs by Income Band'!$C33,'5. Consumables'!$K$12:$K$61)+SUMIF('6. CPI'!$H$12:$H$61,'Summary of Costs by Income Band'!$C33,'6. CPI'!$K$12:$K$61)+SUMIF('7. Dissemination'!$H$12:$H$61,'Summary of Costs by Income Band'!$C33,'7. Dissemination'!$K$12:$K$61)+SUMIF('8. Risk Management &amp; Assurance'!$H$12:$H$61,'Summary of Costs by Income Band'!$C33,'8. Risk Management &amp; Assurance'!$K$12:$K$61)+SUMIF('9. External Intervention Costs'!$H$38:$H$80,'Summary of Costs by Income Band'!$C33,'9. External Intervention Costs'!$I$38:$I$80)+SUMIF('10. Other Direct Costs '!$H$12:$H$61,'Summary of Costs by Income Band'!$C33,'10. Other Direct Costs '!$K$12:$K$61)+SUMIF('11. Indirect Costs'!$G$13:$G$62,'Summary of Costs by Income Band'!$C33,'11. Indirect Costs'!$M$13:$M$62)</f>
        <v>0</v>
      </c>
      <c r="E33" s="153">
        <f ca="1">SUMIF('2. Annual Costs of Staff Posts'!$H$12:$H$311,$C33,'2. Annual Costs of Staff Posts'!$T$12:$T$311)+SUMIF('3.Travel,Subsistence&amp;Conference'!$I$12:$I$70,'Summary of Costs by Income Band'!$C33,'3.Travel,Subsistence&amp;Conference'!$N$12:$N$70)+SUMIF('4. Equipment'!$H$12:$H$82,'Summary of Costs by Income Band'!$C33,'4. Equipment'!$N$12:$N$82)+SUMIF('5. Consumables'!$H$12:$H$61,'Summary of Costs by Income Band'!$C33,'5. Consumables'!$M$12:$M$61)+SUMIF('6. CPI'!$H$12:$H$61,'Summary of Costs by Income Band'!$C33,'6. CPI'!$M$12:$M$61)+SUMIF('7. Dissemination'!$H$12:$H$61,'Summary of Costs by Income Band'!$C33,'7. Dissemination'!$M$12:$M$61)+SUMIF('8. Risk Management &amp; Assurance'!$H$12:$H$61,'Summary of Costs by Income Band'!$C33,'8. Risk Management &amp; Assurance'!$M$12:$M$61)+SUMIF('9. External Intervention Costs'!$H$38:$H$80,'Summary of Costs by Income Band'!$C33,'9. External Intervention Costs'!$J$38:$J$80)+SUMIF('10. Other Direct Costs '!$H$12:$H$61,'Summary of Costs by Income Band'!$C33,'10. Other Direct Costs '!$M$12:$M$61)+SUMIF('11. Indirect Costs'!$G$13:$G$62,'Summary of Costs by Income Band'!$C33,'11. Indirect Costs'!$Q$13:$Q$62)</f>
        <v>0</v>
      </c>
      <c r="F33" s="153">
        <f ca="1">SUMIF('2. Annual Costs of Staff Posts'!$H$12:$H$311,$C33,'2. Annual Costs of Staff Posts'!$Y$12:$Y$311)+SUMIF('3.Travel,Subsistence&amp;Conference'!$I$12:$I$70,'Summary of Costs by Income Band'!$C33,'3.Travel,Subsistence&amp;Conference'!$P$12:$P$70)+SUMIF('4. Equipment'!$H$12:$H$82,'Summary of Costs by Income Band'!$C33,'4. Equipment'!$P$12:$P$82)+SUMIF('5. Consumables'!$H$12:$H$61,'Summary of Costs by Income Band'!$C33,'5. Consumables'!$O$12:$O$61)+SUMIF('6. CPI'!$H$12:$H$61,'Summary of Costs by Income Band'!$C33,'6. CPI'!$O$12:$O$61)+SUMIF('7. Dissemination'!$H$12:$H$61,'Summary of Costs by Income Band'!$C33,'7. Dissemination'!$O$12:$O$61)+SUMIF('8. Risk Management &amp; Assurance'!$H$12:$H$61,'Summary of Costs by Income Band'!$C33,'8. Risk Management &amp; Assurance'!$O$12:$O$61)+SUMIF('9. External Intervention Costs'!$H$38:$H$80,'Summary of Costs by Income Band'!$C33,'9. External Intervention Costs'!$K$38:$K$80)+SUMIF('10. Other Direct Costs '!$H$12:$H$61,'Summary of Costs by Income Band'!$C33,'10. Other Direct Costs '!$O$12:$O$61)+SUMIF('11. Indirect Costs'!$G$13:$G$62,'Summary of Costs by Income Band'!$C33,'11. Indirect Costs'!$U$13:$U$62)</f>
        <v>0</v>
      </c>
      <c r="G33" s="153">
        <f ca="1">SUMIF('2. Annual Costs of Staff Posts'!$H$12:$H$311,$C33,'2. Annual Costs of Staff Posts'!$AD$12:$AD$311)+SUMIF('3.Travel,Subsistence&amp;Conference'!$I$12:$I$70,'Summary of Costs by Income Band'!$C33,'3.Travel,Subsistence&amp;Conference'!$R$12:$R$70)+SUMIF('4. Equipment'!$H$12:$H$82,'Summary of Costs by Income Band'!$C33,'4. Equipment'!$R$12:$R$82)+SUMIF('5. Consumables'!$H$12:$H$61,'Summary of Costs by Income Band'!$C33,'5. Consumables'!$Q$12:$Q$61)+SUMIF('6. CPI'!$H$12:$H$61,'Summary of Costs by Income Band'!$C33,'6. CPI'!$Q$12:$Q$61)+SUMIF('7. Dissemination'!$H$12:$H$61,'Summary of Costs by Income Band'!$C33,'7. Dissemination'!$Q$12:$Q$61)+SUMIF('8. Risk Management &amp; Assurance'!$H$12:$H$61,'Summary of Costs by Income Band'!$C33,'8. Risk Management &amp; Assurance'!$Q$12:$Q$61)+SUMIF('9. External Intervention Costs'!$H$38:$H$80,'Summary of Costs by Income Band'!$C33,'9. External Intervention Costs'!$L$38:$L$80)+SUMIF('10. Other Direct Costs '!$H$12:$H$61,'Summary of Costs by Income Band'!$C33,'10. Other Direct Costs '!$Q$12:$Q$61)+SUMIF('11. Indirect Costs'!$G$13:$G$62,'Summary of Costs by Income Band'!$C33,'11. Indirect Costs'!$Y$13:$Y$62)</f>
        <v>0</v>
      </c>
      <c r="H33" s="153">
        <f ca="1">SUMIF('2. Annual Costs of Staff Posts'!$H$12:$H$311,$C33,'2. Annual Costs of Staff Posts'!$AI$12:$AI$311)+SUMIF('3.Travel,Subsistence&amp;Conference'!$I$12:$I$70,'Summary of Costs by Income Band'!$C33,'3.Travel,Subsistence&amp;Conference'!$T$12:$T$70)+SUMIF('4. Equipment'!$H$12:$H$82,'Summary of Costs by Income Band'!$C33,'4. Equipment'!$T$12:$T$82)+SUMIF('5. Consumables'!$H$12:$H$61,'Summary of Costs by Income Band'!$C33,'5. Consumables'!$S$12:$S$61)+SUMIF('6. CPI'!$H$12:$H$61,'Summary of Costs by Income Band'!$C33,'6. CPI'!$S$12:$S$61)+SUMIF('7. Dissemination'!$H$12:$H$61,'Summary of Costs by Income Band'!$C33,'7. Dissemination'!$S$12:$S$61)+SUMIF('8. Risk Management &amp; Assurance'!$H$12:$H$61,'Summary of Costs by Income Band'!$C33,'8. Risk Management &amp; Assurance'!$S$12:$S$61)+SUMIF('9. External Intervention Costs'!$H$38:$H$80,'Summary of Costs by Income Band'!$C33,'9. External Intervention Costs'!$M$38:$M$80)+SUMIF('10. Other Direct Costs '!$H$12:$H$61,'Summary of Costs by Income Band'!$C33,'10. Other Direct Costs '!$S$12:$S$61)+SUMIF('11. Indirect Costs'!$G$13:$G$62,'Summary of Costs by Income Band'!$C33,'11. Indirect Costs'!$AC$13:$AC$62)</f>
        <v>0</v>
      </c>
      <c r="I33" s="73">
        <f t="shared" ca="1" si="1"/>
        <v>0</v>
      </c>
      <c r="J33" s="64"/>
    </row>
    <row r="34" spans="2:14" ht="30" customHeight="1" thickBot="1" x14ac:dyDescent="0.3">
      <c r="B34" s="81">
        <f t="shared" si="0"/>
        <v>20</v>
      </c>
      <c r="C34" s="87" t="str">
        <f ca="1">IFERROR(OFFSET('START - AWARD DETAILS'!$G$20,MATCH(B34,'START - AWARD DETAILS'!$R$20:$R$40,0)-1,0),"")</f>
        <v/>
      </c>
      <c r="D34" s="153">
        <f ca="1">SUMIF('2. Annual Costs of Staff Posts'!$H$12:$H$311,$C34,'2. Annual Costs of Staff Posts'!$O$12:$O$311)+SUMIF('3.Travel,Subsistence&amp;Conference'!$I$12:$I$70,'Summary of Costs by Income Band'!$C34,'3.Travel,Subsistence&amp;Conference'!$L$12:$L$70)+SUMIF('4. Equipment'!$H$12:$H$82,'Summary of Costs by Income Band'!$C34,'4. Equipment'!$L$12:$L$82)+SUMIF('5. Consumables'!$H$12:$H$61,'Summary of Costs by Income Band'!$C34,'5. Consumables'!$K$12:$K$61)+SUMIF('6. CPI'!$H$12:$H$61,'Summary of Costs by Income Band'!$C34,'6. CPI'!$K$12:$K$61)+SUMIF('7. Dissemination'!$H$12:$H$61,'Summary of Costs by Income Band'!$C34,'7. Dissemination'!$K$12:$K$61)+SUMIF('8. Risk Management &amp; Assurance'!$H$12:$H$61,'Summary of Costs by Income Band'!$C34,'8. Risk Management &amp; Assurance'!$K$12:$K$61)+SUMIF('9. External Intervention Costs'!$H$38:$H$80,'Summary of Costs by Income Band'!$C34,'9. External Intervention Costs'!$I$38:$I$80)+SUMIF('10. Other Direct Costs '!$H$12:$H$61,'Summary of Costs by Income Band'!$C34,'10. Other Direct Costs '!$K$12:$K$61)+SUMIF('11. Indirect Costs'!$G$13:$G$62,'Summary of Costs by Income Band'!$C34,'11. Indirect Costs'!$M$13:$M$62)</f>
        <v>0</v>
      </c>
      <c r="E34" s="153">
        <f ca="1">SUMIF('2. Annual Costs of Staff Posts'!$H$12:$H$311,$C34,'2. Annual Costs of Staff Posts'!$T$12:$T$311)+SUMIF('3.Travel,Subsistence&amp;Conference'!$I$12:$I$70,'Summary of Costs by Income Band'!$C34,'3.Travel,Subsistence&amp;Conference'!$N$12:$N$70)+SUMIF('4. Equipment'!$H$12:$H$82,'Summary of Costs by Income Band'!$C34,'4. Equipment'!$N$12:$N$82)+SUMIF('5. Consumables'!$H$12:$H$61,'Summary of Costs by Income Band'!$C34,'5. Consumables'!$M$12:$M$61)+SUMIF('6. CPI'!$H$12:$H$61,'Summary of Costs by Income Band'!$C34,'6. CPI'!$M$12:$M$61)+SUMIF('7. Dissemination'!$H$12:$H$61,'Summary of Costs by Income Band'!$C34,'7. Dissemination'!$M$12:$M$61)+SUMIF('8. Risk Management &amp; Assurance'!$H$12:$H$61,'Summary of Costs by Income Band'!$C34,'8. Risk Management &amp; Assurance'!$M$12:$M$61)+SUMIF('9. External Intervention Costs'!$H$38:$H$80,'Summary of Costs by Income Band'!$C34,'9. External Intervention Costs'!$J$38:$J$80)+SUMIF('10. Other Direct Costs '!$H$12:$H$61,'Summary of Costs by Income Band'!$C34,'10. Other Direct Costs '!$M$12:$M$61)+SUMIF('11. Indirect Costs'!$G$13:$G$62,'Summary of Costs by Income Band'!$C34,'11. Indirect Costs'!$Q$13:$Q$62)</f>
        <v>0</v>
      </c>
      <c r="F34" s="153">
        <f ca="1">SUMIF('2. Annual Costs of Staff Posts'!$H$12:$H$311,$C34,'2. Annual Costs of Staff Posts'!$Y$12:$Y$311)+SUMIF('3.Travel,Subsistence&amp;Conference'!$I$12:$I$70,'Summary of Costs by Income Band'!$C34,'3.Travel,Subsistence&amp;Conference'!$P$12:$P$70)+SUMIF('4. Equipment'!$H$12:$H$82,'Summary of Costs by Income Band'!$C34,'4. Equipment'!$P$12:$P$82)+SUMIF('5. Consumables'!$H$12:$H$61,'Summary of Costs by Income Band'!$C34,'5. Consumables'!$O$12:$O$61)+SUMIF('6. CPI'!$H$12:$H$61,'Summary of Costs by Income Band'!$C34,'6. CPI'!$O$12:$O$61)+SUMIF('7. Dissemination'!$H$12:$H$61,'Summary of Costs by Income Band'!$C34,'7. Dissemination'!$O$12:$O$61)+SUMIF('8. Risk Management &amp; Assurance'!$H$12:$H$61,'Summary of Costs by Income Band'!$C34,'8. Risk Management &amp; Assurance'!$O$12:$O$61)+SUMIF('9. External Intervention Costs'!$H$38:$H$80,'Summary of Costs by Income Band'!$C34,'9. External Intervention Costs'!$K$38:$K$80)+SUMIF('10. Other Direct Costs '!$H$12:$H$61,'Summary of Costs by Income Band'!$C34,'10. Other Direct Costs '!$O$12:$O$61)+SUMIF('11. Indirect Costs'!$G$13:$G$62,'Summary of Costs by Income Band'!$C34,'11. Indirect Costs'!$U$13:$U$62)</f>
        <v>0</v>
      </c>
      <c r="G34" s="153">
        <f ca="1">SUMIF('2. Annual Costs of Staff Posts'!$H$12:$H$311,$C34,'2. Annual Costs of Staff Posts'!$AD$12:$AD$311)+SUMIF('3.Travel,Subsistence&amp;Conference'!$I$12:$I$70,'Summary of Costs by Income Band'!$C34,'3.Travel,Subsistence&amp;Conference'!$R$12:$R$70)+SUMIF('4. Equipment'!$H$12:$H$82,'Summary of Costs by Income Band'!$C34,'4. Equipment'!$R$12:$R$82)+SUMIF('5. Consumables'!$H$12:$H$61,'Summary of Costs by Income Band'!$C34,'5. Consumables'!$Q$12:$Q$61)+SUMIF('6. CPI'!$H$12:$H$61,'Summary of Costs by Income Band'!$C34,'6. CPI'!$Q$12:$Q$61)+SUMIF('7. Dissemination'!$H$12:$H$61,'Summary of Costs by Income Band'!$C34,'7. Dissemination'!$Q$12:$Q$61)+SUMIF('8. Risk Management &amp; Assurance'!$H$12:$H$61,'Summary of Costs by Income Band'!$C34,'8. Risk Management &amp; Assurance'!$Q$12:$Q$61)+SUMIF('9. External Intervention Costs'!$H$38:$H$80,'Summary of Costs by Income Band'!$C34,'9. External Intervention Costs'!$L$38:$L$80)+SUMIF('10. Other Direct Costs '!$H$12:$H$61,'Summary of Costs by Income Band'!$C34,'10. Other Direct Costs '!$Q$12:$Q$61)+SUMIF('11. Indirect Costs'!$G$13:$G$62,'Summary of Costs by Income Band'!$C34,'11. Indirect Costs'!$Y$13:$Y$62)</f>
        <v>0</v>
      </c>
      <c r="H34" s="153">
        <f ca="1">SUMIF('2. Annual Costs of Staff Posts'!$H$12:$H$311,$C34,'2. Annual Costs of Staff Posts'!$AI$12:$AI$311)+SUMIF('3.Travel,Subsistence&amp;Conference'!$I$12:$I$70,'Summary of Costs by Income Band'!$C34,'3.Travel,Subsistence&amp;Conference'!$T$12:$T$70)+SUMIF('4. Equipment'!$H$12:$H$82,'Summary of Costs by Income Band'!$C34,'4. Equipment'!$T$12:$T$82)+SUMIF('5. Consumables'!$H$12:$H$61,'Summary of Costs by Income Band'!$C34,'5. Consumables'!$S$12:$S$61)+SUMIF('6. CPI'!$H$12:$H$61,'Summary of Costs by Income Band'!$C34,'6. CPI'!$S$12:$S$61)+SUMIF('7. Dissemination'!$H$12:$H$61,'Summary of Costs by Income Band'!$C34,'7. Dissemination'!$S$12:$S$61)+SUMIF('8. Risk Management &amp; Assurance'!$H$12:$H$61,'Summary of Costs by Income Band'!$C34,'8. Risk Management &amp; Assurance'!$S$12:$S$61)+SUMIF('9. External Intervention Costs'!$H$38:$H$80,'Summary of Costs by Income Band'!$C34,'9. External Intervention Costs'!$M$38:$M$80)+SUMIF('10. Other Direct Costs '!$H$12:$H$61,'Summary of Costs by Income Band'!$C34,'10. Other Direct Costs '!$S$12:$S$61)+SUMIF('11. Indirect Costs'!$G$13:$G$62,'Summary of Costs by Income Band'!$C34,'11. Indirect Costs'!$AC$13:$AC$62)</f>
        <v>0</v>
      </c>
      <c r="I34" s="73">
        <f t="shared" ca="1" si="1"/>
        <v>0</v>
      </c>
      <c r="J34" s="64"/>
    </row>
    <row r="35" spans="2:14" ht="30" customHeight="1" thickBot="1" x14ac:dyDescent="0.3">
      <c r="B35" s="64"/>
      <c r="C35" s="83" t="s">
        <v>150</v>
      </c>
      <c r="D35" s="33">
        <f t="shared" ref="D35:I35" ca="1" si="2">SUM(D15:D34)</f>
        <v>677976.76</v>
      </c>
      <c r="E35" s="33">
        <f t="shared" ca="1" si="2"/>
        <v>896820.14198766975</v>
      </c>
      <c r="F35" s="33">
        <f t="shared" ca="1" si="2"/>
        <v>852786.34756799205</v>
      </c>
      <c r="G35" s="33">
        <f t="shared" ca="1" si="2"/>
        <v>743660.75332331914</v>
      </c>
      <c r="H35" s="33">
        <f t="shared" ca="1" si="2"/>
        <v>85234</v>
      </c>
      <c r="I35" s="49">
        <f t="shared" ca="1" si="2"/>
        <v>3256478.0028789807</v>
      </c>
      <c r="J35" s="64"/>
      <c r="L35" s="168"/>
    </row>
    <row r="36" spans="2:14" ht="8.1" customHeight="1" x14ac:dyDescent="0.25">
      <c r="B36" s="64"/>
      <c r="C36" s="64"/>
      <c r="D36" s="64"/>
      <c r="E36" s="64"/>
      <c r="F36" s="64"/>
      <c r="G36" s="64"/>
      <c r="H36" s="64"/>
      <c r="I36" s="64"/>
      <c r="J36" s="64"/>
    </row>
    <row r="37" spans="2:14" ht="8.1" customHeight="1" thickBot="1" x14ac:dyDescent="0.3">
      <c r="B37" s="64"/>
      <c r="C37" s="64"/>
      <c r="D37" s="64"/>
      <c r="E37" s="64"/>
      <c r="F37" s="64"/>
      <c r="G37" s="64"/>
      <c r="H37" s="64"/>
      <c r="I37" s="64"/>
      <c r="J37" s="64"/>
    </row>
    <row r="38" spans="2:14" ht="30" customHeight="1" thickBot="1" x14ac:dyDescent="0.3">
      <c r="B38" s="64"/>
      <c r="C38" s="218" t="s">
        <v>482</v>
      </c>
      <c r="D38" s="85" t="s">
        <v>11</v>
      </c>
      <c r="E38" s="85" t="s">
        <v>12</v>
      </c>
      <c r="F38" s="85" t="s">
        <v>13</v>
      </c>
      <c r="G38" s="85" t="s">
        <v>14</v>
      </c>
      <c r="H38" s="86" t="s">
        <v>15</v>
      </c>
      <c r="I38" s="514" t="s">
        <v>445</v>
      </c>
      <c r="J38" s="64"/>
    </row>
    <row r="39" spans="2:14" ht="30" customHeight="1" x14ac:dyDescent="0.25">
      <c r="B39" s="81">
        <v>1</v>
      </c>
      <c r="C39" s="87" t="str">
        <f ca="1">C15</f>
        <v>N/A</v>
      </c>
      <c r="D39" s="93">
        <f ca="1">IFERROR(D15/D$35,0)</f>
        <v>0.37879581595097744</v>
      </c>
      <c r="E39" s="93">
        <f t="shared" ref="D39:H53" ca="1" si="3">IFERROR(E15/E$35,0)</f>
        <v>0.29100388112297532</v>
      </c>
      <c r="F39" s="93">
        <f t="shared" ca="1" si="3"/>
        <v>0.30933111009608416</v>
      </c>
      <c r="G39" s="93">
        <f t="shared" ca="1" si="3"/>
        <v>0.35904510508332954</v>
      </c>
      <c r="H39" s="93">
        <f t="shared" ca="1" si="3"/>
        <v>0</v>
      </c>
      <c r="I39" s="683">
        <f ca="1">IFERROR(I15/$I$35,0)</f>
        <v>0.32200248303594925</v>
      </c>
      <c r="J39" s="64"/>
    </row>
    <row r="40" spans="2:14" ht="30" customHeight="1" x14ac:dyDescent="0.25">
      <c r="B40" s="81">
        <f>B39+1</f>
        <v>2</v>
      </c>
      <c r="C40" s="87" t="str">
        <f ca="1">C16</f>
        <v>Lower Middle Income Countries and Territories</v>
      </c>
      <c r="D40" s="93">
        <f t="shared" ca="1" si="3"/>
        <v>0.58686672386823402</v>
      </c>
      <c r="E40" s="93">
        <f t="shared" ca="1" si="3"/>
        <v>0.62808803418661896</v>
      </c>
      <c r="F40" s="93">
        <f t="shared" ca="1" si="3"/>
        <v>0.58048888964012335</v>
      </c>
      <c r="G40" s="93">
        <f t="shared" ca="1" si="3"/>
        <v>0.5687714433090505</v>
      </c>
      <c r="H40" s="93">
        <f t="shared" ca="1" si="3"/>
        <v>0.60813759767229036</v>
      </c>
      <c r="I40" s="683">
        <f t="shared" ref="I40:I59" ca="1" si="4">IFERROR(I16/$I$35,0)</f>
        <v>0.59297314408168633</v>
      </c>
      <c r="J40" s="64"/>
      <c r="N40" s="206"/>
    </row>
    <row r="41" spans="2:14" ht="30" customHeight="1" x14ac:dyDescent="0.25">
      <c r="B41" s="81">
        <f t="shared" ref="B41:B58" si="5">B40+1</f>
        <v>3</v>
      </c>
      <c r="C41" s="87" t="str">
        <f ca="1">C17</f>
        <v/>
      </c>
      <c r="D41" s="93">
        <f t="shared" ca="1" si="3"/>
        <v>0</v>
      </c>
      <c r="E41" s="93">
        <f t="shared" ca="1" si="3"/>
        <v>0</v>
      </c>
      <c r="F41" s="93">
        <f t="shared" ca="1" si="3"/>
        <v>0</v>
      </c>
      <c r="G41" s="93">
        <f t="shared" ca="1" si="3"/>
        <v>0</v>
      </c>
      <c r="H41" s="93">
        <f t="shared" ca="1" si="3"/>
        <v>0</v>
      </c>
      <c r="I41" s="683">
        <f t="shared" ca="1" si="4"/>
        <v>0</v>
      </c>
      <c r="J41" s="64"/>
      <c r="N41" s="206"/>
    </row>
    <row r="42" spans="2:14" ht="30" customHeight="1" x14ac:dyDescent="0.25">
      <c r="B42" s="81">
        <f t="shared" si="5"/>
        <v>4</v>
      </c>
      <c r="C42" s="87" t="str">
        <f t="shared" ref="C42:C58" ca="1" si="6">C18</f>
        <v>Least Developed Countries</v>
      </c>
      <c r="D42" s="93">
        <f t="shared" ca="1" si="3"/>
        <v>3.4337460180788495E-2</v>
      </c>
      <c r="E42" s="93">
        <f t="shared" ca="1" si="3"/>
        <v>8.0908084690405641E-2</v>
      </c>
      <c r="F42" s="93">
        <f t="shared" ca="1" si="3"/>
        <v>0.11018000026379249</v>
      </c>
      <c r="G42" s="93">
        <f t="shared" ca="1" si="3"/>
        <v>7.218345160761995E-2</v>
      </c>
      <c r="H42" s="93">
        <f t="shared" ca="1" si="3"/>
        <v>0.39186240232770958</v>
      </c>
      <c r="I42" s="683">
        <f t="shared" ca="1" si="4"/>
        <v>8.502437288236446E-2</v>
      </c>
      <c r="J42" s="64"/>
      <c r="N42" s="206"/>
    </row>
    <row r="43" spans="2:14" ht="30" customHeight="1" x14ac:dyDescent="0.25">
      <c r="B43" s="81">
        <f t="shared" si="5"/>
        <v>5</v>
      </c>
      <c r="C43" s="87" t="str">
        <f t="shared" ca="1" si="6"/>
        <v/>
      </c>
      <c r="D43" s="93">
        <f t="shared" ca="1" si="3"/>
        <v>0</v>
      </c>
      <c r="E43" s="93">
        <f t="shared" ca="1" si="3"/>
        <v>0</v>
      </c>
      <c r="F43" s="93">
        <f t="shared" ca="1" si="3"/>
        <v>0</v>
      </c>
      <c r="G43" s="93">
        <f t="shared" ca="1" si="3"/>
        <v>0</v>
      </c>
      <c r="H43" s="93">
        <f t="shared" ca="1" si="3"/>
        <v>0</v>
      </c>
      <c r="I43" s="683">
        <f t="shared" ca="1" si="4"/>
        <v>0</v>
      </c>
      <c r="J43" s="64"/>
      <c r="N43" s="206"/>
    </row>
    <row r="44" spans="2:14" ht="30" customHeight="1" x14ac:dyDescent="0.25">
      <c r="B44" s="81">
        <f t="shared" si="5"/>
        <v>6</v>
      </c>
      <c r="C44" s="87" t="str">
        <f t="shared" ca="1" si="6"/>
        <v/>
      </c>
      <c r="D44" s="93">
        <f t="shared" ca="1" si="3"/>
        <v>0</v>
      </c>
      <c r="E44" s="93">
        <f t="shared" ca="1" si="3"/>
        <v>0</v>
      </c>
      <c r="F44" s="93">
        <f t="shared" ca="1" si="3"/>
        <v>0</v>
      </c>
      <c r="G44" s="93">
        <f t="shared" ca="1" si="3"/>
        <v>0</v>
      </c>
      <c r="H44" s="93">
        <f t="shared" ca="1" si="3"/>
        <v>0</v>
      </c>
      <c r="I44" s="683">
        <f t="shared" ca="1" si="4"/>
        <v>0</v>
      </c>
      <c r="J44" s="64"/>
      <c r="N44" s="206"/>
    </row>
    <row r="45" spans="2:14" ht="30" customHeight="1" x14ac:dyDescent="0.25">
      <c r="B45" s="81">
        <f t="shared" si="5"/>
        <v>7</v>
      </c>
      <c r="C45" s="87" t="str">
        <f t="shared" ca="1" si="6"/>
        <v/>
      </c>
      <c r="D45" s="93">
        <f t="shared" ca="1" si="3"/>
        <v>0</v>
      </c>
      <c r="E45" s="93">
        <f t="shared" ca="1" si="3"/>
        <v>0</v>
      </c>
      <c r="F45" s="93">
        <f t="shared" ca="1" si="3"/>
        <v>0</v>
      </c>
      <c r="G45" s="93">
        <f t="shared" ca="1" si="3"/>
        <v>0</v>
      </c>
      <c r="H45" s="93">
        <f t="shared" ca="1" si="3"/>
        <v>0</v>
      </c>
      <c r="I45" s="683">
        <f t="shared" ca="1" si="4"/>
        <v>0</v>
      </c>
      <c r="J45" s="64"/>
      <c r="N45" s="206"/>
    </row>
    <row r="46" spans="2:14" ht="30" customHeight="1" x14ac:dyDescent="0.25">
      <c r="B46" s="81">
        <f t="shared" si="5"/>
        <v>8</v>
      </c>
      <c r="C46" s="87" t="str">
        <f t="shared" ca="1" si="6"/>
        <v/>
      </c>
      <c r="D46" s="93">
        <f t="shared" ca="1" si="3"/>
        <v>0</v>
      </c>
      <c r="E46" s="93">
        <f t="shared" ca="1" si="3"/>
        <v>0</v>
      </c>
      <c r="F46" s="93">
        <f t="shared" ca="1" si="3"/>
        <v>0</v>
      </c>
      <c r="G46" s="93">
        <f t="shared" ca="1" si="3"/>
        <v>0</v>
      </c>
      <c r="H46" s="93">
        <f t="shared" ca="1" si="3"/>
        <v>0</v>
      </c>
      <c r="I46" s="683">
        <f t="shared" ca="1" si="4"/>
        <v>0</v>
      </c>
      <c r="J46" s="64"/>
      <c r="N46" s="206"/>
    </row>
    <row r="47" spans="2:14" ht="30" customHeight="1" x14ac:dyDescent="0.25">
      <c r="B47" s="81">
        <f t="shared" si="5"/>
        <v>9</v>
      </c>
      <c r="C47" s="87" t="str">
        <f t="shared" ca="1" si="6"/>
        <v/>
      </c>
      <c r="D47" s="93">
        <f t="shared" ca="1" si="3"/>
        <v>0</v>
      </c>
      <c r="E47" s="93">
        <f t="shared" ca="1" si="3"/>
        <v>0</v>
      </c>
      <c r="F47" s="93">
        <f t="shared" ca="1" si="3"/>
        <v>0</v>
      </c>
      <c r="G47" s="93">
        <f t="shared" ca="1" si="3"/>
        <v>0</v>
      </c>
      <c r="H47" s="93">
        <f t="shared" ca="1" si="3"/>
        <v>0</v>
      </c>
      <c r="I47" s="683">
        <f t="shared" ca="1" si="4"/>
        <v>0</v>
      </c>
      <c r="J47" s="64"/>
      <c r="N47" s="206"/>
    </row>
    <row r="48" spans="2:14" ht="30" customHeight="1" x14ac:dyDescent="0.25">
      <c r="B48" s="81">
        <f t="shared" si="5"/>
        <v>10</v>
      </c>
      <c r="C48" s="87" t="str">
        <f t="shared" ca="1" si="6"/>
        <v/>
      </c>
      <c r="D48" s="93">
        <f t="shared" ca="1" si="3"/>
        <v>0</v>
      </c>
      <c r="E48" s="93">
        <f t="shared" ca="1" si="3"/>
        <v>0</v>
      </c>
      <c r="F48" s="93">
        <f t="shared" ca="1" si="3"/>
        <v>0</v>
      </c>
      <c r="G48" s="93">
        <f t="shared" ca="1" si="3"/>
        <v>0</v>
      </c>
      <c r="H48" s="93">
        <f t="shared" ca="1" si="3"/>
        <v>0</v>
      </c>
      <c r="I48" s="683">
        <f t="shared" ca="1" si="4"/>
        <v>0</v>
      </c>
      <c r="J48" s="64"/>
    </row>
    <row r="49" spans="2:10" ht="30" customHeight="1" x14ac:dyDescent="0.25">
      <c r="B49" s="81">
        <f t="shared" si="5"/>
        <v>11</v>
      </c>
      <c r="C49" s="87" t="str">
        <f t="shared" ca="1" si="6"/>
        <v/>
      </c>
      <c r="D49" s="93">
        <f t="shared" ca="1" si="3"/>
        <v>0</v>
      </c>
      <c r="E49" s="93">
        <f t="shared" ca="1" si="3"/>
        <v>0</v>
      </c>
      <c r="F49" s="93">
        <f t="shared" ca="1" si="3"/>
        <v>0</v>
      </c>
      <c r="G49" s="93">
        <f t="shared" ca="1" si="3"/>
        <v>0</v>
      </c>
      <c r="H49" s="93">
        <f t="shared" ca="1" si="3"/>
        <v>0</v>
      </c>
      <c r="I49" s="683">
        <f t="shared" ca="1" si="4"/>
        <v>0</v>
      </c>
      <c r="J49" s="64"/>
    </row>
    <row r="50" spans="2:10" ht="30" customHeight="1" x14ac:dyDescent="0.25">
      <c r="B50" s="81">
        <f t="shared" si="5"/>
        <v>12</v>
      </c>
      <c r="C50" s="87" t="str">
        <f t="shared" ca="1" si="6"/>
        <v/>
      </c>
      <c r="D50" s="93">
        <f t="shared" ca="1" si="3"/>
        <v>0</v>
      </c>
      <c r="E50" s="93">
        <f t="shared" ca="1" si="3"/>
        <v>0</v>
      </c>
      <c r="F50" s="93">
        <f t="shared" ca="1" si="3"/>
        <v>0</v>
      </c>
      <c r="G50" s="93">
        <f t="shared" ca="1" si="3"/>
        <v>0</v>
      </c>
      <c r="H50" s="93">
        <f t="shared" ca="1" si="3"/>
        <v>0</v>
      </c>
      <c r="I50" s="683">
        <f t="shared" ca="1" si="4"/>
        <v>0</v>
      </c>
      <c r="J50" s="64"/>
    </row>
    <row r="51" spans="2:10" ht="30" customHeight="1" x14ac:dyDescent="0.25">
      <c r="B51" s="81">
        <f t="shared" si="5"/>
        <v>13</v>
      </c>
      <c r="C51" s="87" t="str">
        <f t="shared" ca="1" si="6"/>
        <v/>
      </c>
      <c r="D51" s="93">
        <f t="shared" ca="1" si="3"/>
        <v>0</v>
      </c>
      <c r="E51" s="93">
        <f t="shared" ca="1" si="3"/>
        <v>0</v>
      </c>
      <c r="F51" s="93">
        <f t="shared" ca="1" si="3"/>
        <v>0</v>
      </c>
      <c r="G51" s="93">
        <f t="shared" ca="1" si="3"/>
        <v>0</v>
      </c>
      <c r="H51" s="93">
        <f t="shared" ca="1" si="3"/>
        <v>0</v>
      </c>
      <c r="I51" s="683">
        <f t="shared" ca="1" si="4"/>
        <v>0</v>
      </c>
      <c r="J51" s="64"/>
    </row>
    <row r="52" spans="2:10" ht="30" customHeight="1" x14ac:dyDescent="0.25">
      <c r="B52" s="81">
        <f t="shared" si="5"/>
        <v>14</v>
      </c>
      <c r="C52" s="87" t="str">
        <f t="shared" ca="1" si="6"/>
        <v/>
      </c>
      <c r="D52" s="93">
        <f t="shared" ca="1" si="3"/>
        <v>0</v>
      </c>
      <c r="E52" s="93">
        <f t="shared" ca="1" si="3"/>
        <v>0</v>
      </c>
      <c r="F52" s="93">
        <f t="shared" ca="1" si="3"/>
        <v>0</v>
      </c>
      <c r="G52" s="93">
        <f t="shared" ca="1" si="3"/>
        <v>0</v>
      </c>
      <c r="H52" s="93">
        <f t="shared" ca="1" si="3"/>
        <v>0</v>
      </c>
      <c r="I52" s="683">
        <f t="shared" ca="1" si="4"/>
        <v>0</v>
      </c>
      <c r="J52" s="64"/>
    </row>
    <row r="53" spans="2:10" ht="30" customHeight="1" x14ac:dyDescent="0.25">
      <c r="B53" s="81">
        <f t="shared" si="5"/>
        <v>15</v>
      </c>
      <c r="C53" s="87" t="str">
        <f t="shared" ca="1" si="6"/>
        <v/>
      </c>
      <c r="D53" s="93">
        <f t="shared" ca="1" si="3"/>
        <v>0</v>
      </c>
      <c r="E53" s="93">
        <f t="shared" ca="1" si="3"/>
        <v>0</v>
      </c>
      <c r="F53" s="93">
        <f t="shared" ca="1" si="3"/>
        <v>0</v>
      </c>
      <c r="G53" s="93">
        <f t="shared" ca="1" si="3"/>
        <v>0</v>
      </c>
      <c r="H53" s="93">
        <f t="shared" ca="1" si="3"/>
        <v>0</v>
      </c>
      <c r="I53" s="683">
        <f t="shared" ca="1" si="4"/>
        <v>0</v>
      </c>
      <c r="J53" s="64"/>
    </row>
    <row r="54" spans="2:10" ht="30" customHeight="1" x14ac:dyDescent="0.25">
      <c r="B54" s="81">
        <f t="shared" si="5"/>
        <v>16</v>
      </c>
      <c r="C54" s="87" t="str">
        <f t="shared" ca="1" si="6"/>
        <v/>
      </c>
      <c r="D54" s="93">
        <f t="shared" ref="D54:H58" ca="1" si="7">IFERROR(D28/D$35,0)</f>
        <v>0</v>
      </c>
      <c r="E54" s="93">
        <f t="shared" ca="1" si="7"/>
        <v>0</v>
      </c>
      <c r="F54" s="93">
        <f t="shared" ca="1" si="7"/>
        <v>0</v>
      </c>
      <c r="G54" s="93">
        <f t="shared" ca="1" si="7"/>
        <v>0</v>
      </c>
      <c r="H54" s="93">
        <f t="shared" ca="1" si="7"/>
        <v>0</v>
      </c>
      <c r="I54" s="683">
        <f t="shared" ca="1" si="4"/>
        <v>0</v>
      </c>
      <c r="J54" s="64"/>
    </row>
    <row r="55" spans="2:10" ht="30" customHeight="1" x14ac:dyDescent="0.25">
      <c r="B55" s="81">
        <f t="shared" si="5"/>
        <v>17</v>
      </c>
      <c r="C55" s="87" t="str">
        <f t="shared" ca="1" si="6"/>
        <v/>
      </c>
      <c r="D55" s="93">
        <f t="shared" ca="1" si="7"/>
        <v>0</v>
      </c>
      <c r="E55" s="93">
        <f t="shared" ca="1" si="7"/>
        <v>0</v>
      </c>
      <c r="F55" s="93">
        <f t="shared" ca="1" si="7"/>
        <v>0</v>
      </c>
      <c r="G55" s="93">
        <f t="shared" ca="1" si="7"/>
        <v>0</v>
      </c>
      <c r="H55" s="93">
        <f t="shared" ca="1" si="7"/>
        <v>0</v>
      </c>
      <c r="I55" s="683">
        <f t="shared" ca="1" si="4"/>
        <v>0</v>
      </c>
      <c r="J55" s="64"/>
    </row>
    <row r="56" spans="2:10" ht="30" customHeight="1" x14ac:dyDescent="0.25">
      <c r="B56" s="81">
        <f t="shared" si="5"/>
        <v>18</v>
      </c>
      <c r="C56" s="87" t="str">
        <f t="shared" ca="1" si="6"/>
        <v/>
      </c>
      <c r="D56" s="93">
        <f t="shared" ca="1" si="7"/>
        <v>0</v>
      </c>
      <c r="E56" s="93">
        <f t="shared" ca="1" si="7"/>
        <v>0</v>
      </c>
      <c r="F56" s="93">
        <f t="shared" ca="1" si="7"/>
        <v>0</v>
      </c>
      <c r="G56" s="93">
        <f t="shared" ca="1" si="7"/>
        <v>0</v>
      </c>
      <c r="H56" s="93">
        <f t="shared" ca="1" si="7"/>
        <v>0</v>
      </c>
      <c r="I56" s="683">
        <f t="shared" ca="1" si="4"/>
        <v>0</v>
      </c>
      <c r="J56" s="64"/>
    </row>
    <row r="57" spans="2:10" ht="30" customHeight="1" x14ac:dyDescent="0.25">
      <c r="B57" s="81">
        <f t="shared" si="5"/>
        <v>19</v>
      </c>
      <c r="C57" s="87" t="str">
        <f t="shared" ca="1" si="6"/>
        <v/>
      </c>
      <c r="D57" s="93">
        <f t="shared" ca="1" si="7"/>
        <v>0</v>
      </c>
      <c r="E57" s="93">
        <f t="shared" ca="1" si="7"/>
        <v>0</v>
      </c>
      <c r="F57" s="93">
        <f t="shared" ca="1" si="7"/>
        <v>0</v>
      </c>
      <c r="G57" s="93">
        <f t="shared" ca="1" si="7"/>
        <v>0</v>
      </c>
      <c r="H57" s="93">
        <f t="shared" ca="1" si="7"/>
        <v>0</v>
      </c>
      <c r="I57" s="683">
        <f t="shared" ca="1" si="4"/>
        <v>0</v>
      </c>
      <c r="J57" s="64"/>
    </row>
    <row r="58" spans="2:10" ht="30" customHeight="1" thickBot="1" x14ac:dyDescent="0.3">
      <c r="B58" s="81">
        <f t="shared" si="5"/>
        <v>20</v>
      </c>
      <c r="C58" s="87" t="str">
        <f t="shared" ca="1" si="6"/>
        <v/>
      </c>
      <c r="D58" s="93">
        <f t="shared" ca="1" si="7"/>
        <v>0</v>
      </c>
      <c r="E58" s="93">
        <f t="shared" ca="1" si="7"/>
        <v>0</v>
      </c>
      <c r="F58" s="93">
        <f t="shared" ca="1" si="7"/>
        <v>0</v>
      </c>
      <c r="G58" s="93">
        <f t="shared" ca="1" si="7"/>
        <v>0</v>
      </c>
      <c r="H58" s="93">
        <f t="shared" ca="1" si="7"/>
        <v>0</v>
      </c>
      <c r="I58" s="685">
        <f t="shared" ca="1" si="4"/>
        <v>0</v>
      </c>
      <c r="J58" s="64"/>
    </row>
    <row r="59" spans="2:10" ht="30" customHeight="1" thickBot="1" x14ac:dyDescent="0.3">
      <c r="B59" s="81" t="e">
        <f>#REF!+1</f>
        <v>#REF!</v>
      </c>
      <c r="C59" s="83" t="s">
        <v>150</v>
      </c>
      <c r="D59" s="92">
        <f ca="1">SUM(D39:D58)</f>
        <v>1</v>
      </c>
      <c r="E59" s="92">
        <f ca="1">SUM(E39:E58)</f>
        <v>0.99999999999999989</v>
      </c>
      <c r="F59" s="92">
        <f ca="1">SUM(F39:F58)</f>
        <v>1</v>
      </c>
      <c r="G59" s="92">
        <f ca="1">SUM(G39:G58)</f>
        <v>1</v>
      </c>
      <c r="H59" s="92">
        <f ca="1">SUM(H39:H58)</f>
        <v>1</v>
      </c>
      <c r="I59" s="686">
        <f t="shared" ca="1" si="4"/>
        <v>1</v>
      </c>
      <c r="J59" s="64"/>
    </row>
    <row r="60" spans="2:10" ht="8.1" customHeight="1" x14ac:dyDescent="0.25">
      <c r="B60" s="64"/>
      <c r="C60" s="64"/>
      <c r="D60" s="64"/>
      <c r="E60" s="64"/>
      <c r="F60" s="64"/>
      <c r="G60" s="64"/>
      <c r="H60" s="64"/>
      <c r="I60" s="64"/>
      <c r="J60" s="64"/>
    </row>
    <row r="61" spans="2:10" ht="8.1" customHeight="1" x14ac:dyDescent="0.25"/>
    <row r="62" spans="2:10" hidden="1" x14ac:dyDescent="0.25"/>
    <row r="63" spans="2:10" hidden="1" x14ac:dyDescent="0.25">
      <c r="C63" s="107" t="s">
        <v>25</v>
      </c>
    </row>
    <row r="64" spans="2:10" hidden="1" x14ac:dyDescent="0.25">
      <c r="B64" s="107">
        <v>1</v>
      </c>
      <c r="C64" s="107" t="s">
        <v>314</v>
      </c>
    </row>
    <row r="65" spans="2:3" hidden="1" x14ac:dyDescent="0.25">
      <c r="B65" s="107">
        <f>B64+1</f>
        <v>2</v>
      </c>
      <c r="C65" s="119" t="e">
        <f>IF('START - AWARD DETAILS'!#REF!=0,"",'START - AWARD DETAILS'!#REF!)</f>
        <v>#REF!</v>
      </c>
    </row>
    <row r="66" spans="2:3" hidden="1" x14ac:dyDescent="0.25">
      <c r="B66" s="107">
        <f t="shared" ref="B66:B84" si="8">B65+1</f>
        <v>3</v>
      </c>
      <c r="C66" s="119" t="e">
        <f>IF('START - AWARD DETAILS'!#REF!=0,"",'START - AWARD DETAILS'!#REF!)</f>
        <v>#REF!</v>
      </c>
    </row>
    <row r="67" spans="2:3" hidden="1" x14ac:dyDescent="0.25">
      <c r="B67" s="107">
        <f t="shared" si="8"/>
        <v>4</v>
      </c>
      <c r="C67" s="119" t="e">
        <f>IF('START - AWARD DETAILS'!#REF!=0,"",'START - AWARD DETAILS'!#REF!)</f>
        <v>#REF!</v>
      </c>
    </row>
    <row r="68" spans="2:3" hidden="1" x14ac:dyDescent="0.25">
      <c r="B68" s="107">
        <f t="shared" si="8"/>
        <v>5</v>
      </c>
      <c r="C68" s="119" t="e">
        <f>IF('START - AWARD DETAILS'!#REF!=0,"",'START - AWARD DETAILS'!#REF!)</f>
        <v>#REF!</v>
      </c>
    </row>
    <row r="69" spans="2:3" hidden="1" x14ac:dyDescent="0.25">
      <c r="B69" s="107">
        <f t="shared" si="8"/>
        <v>6</v>
      </c>
      <c r="C69" s="119" t="e">
        <f>IF('START - AWARD DETAILS'!#REF!=0,"",'START - AWARD DETAILS'!#REF!)</f>
        <v>#REF!</v>
      </c>
    </row>
    <row r="70" spans="2:3" hidden="1" x14ac:dyDescent="0.25">
      <c r="B70" s="107">
        <f t="shared" si="8"/>
        <v>7</v>
      </c>
      <c r="C70" s="119" t="e">
        <f>IF('START - AWARD DETAILS'!#REF!=0,"",'START - AWARD DETAILS'!#REF!)</f>
        <v>#REF!</v>
      </c>
    </row>
    <row r="71" spans="2:3" hidden="1" x14ac:dyDescent="0.25">
      <c r="B71" s="107">
        <f t="shared" si="8"/>
        <v>8</v>
      </c>
      <c r="C71" s="119" t="e">
        <f>IF('START - AWARD DETAILS'!#REF!=0,"",'START - AWARD DETAILS'!#REF!)</f>
        <v>#REF!</v>
      </c>
    </row>
    <row r="72" spans="2:3" hidden="1" x14ac:dyDescent="0.25">
      <c r="B72" s="107">
        <f t="shared" si="8"/>
        <v>9</v>
      </c>
      <c r="C72" s="119" t="e">
        <f>IF('START - AWARD DETAILS'!#REF!=0,"",'START - AWARD DETAILS'!#REF!)</f>
        <v>#REF!</v>
      </c>
    </row>
    <row r="73" spans="2:3" hidden="1" x14ac:dyDescent="0.25">
      <c r="B73" s="107">
        <f t="shared" si="8"/>
        <v>10</v>
      </c>
      <c r="C73" s="119" t="e">
        <f>IF('START - AWARD DETAILS'!#REF!=0,"",'START - AWARD DETAILS'!#REF!)</f>
        <v>#REF!</v>
      </c>
    </row>
    <row r="74" spans="2:3" hidden="1" x14ac:dyDescent="0.25">
      <c r="B74" s="107">
        <f t="shared" si="8"/>
        <v>11</v>
      </c>
      <c r="C74" s="119" t="e">
        <f>IF('START - AWARD DETAILS'!#REF!=0,"",'START - AWARD DETAILS'!#REF!)</f>
        <v>#REF!</v>
      </c>
    </row>
    <row r="75" spans="2:3" hidden="1" x14ac:dyDescent="0.25">
      <c r="B75" s="107">
        <f t="shared" si="8"/>
        <v>12</v>
      </c>
      <c r="C75" s="119" t="e">
        <f>IF('START - AWARD DETAILS'!#REF!=0,"",'START - AWARD DETAILS'!#REF!)</f>
        <v>#REF!</v>
      </c>
    </row>
    <row r="76" spans="2:3" hidden="1" x14ac:dyDescent="0.25">
      <c r="B76" s="107">
        <f t="shared" si="8"/>
        <v>13</v>
      </c>
      <c r="C76" s="119" t="e">
        <f>IF('START - AWARD DETAILS'!#REF!=0,"",'START - AWARD DETAILS'!#REF!)</f>
        <v>#REF!</v>
      </c>
    </row>
    <row r="77" spans="2:3" hidden="1" x14ac:dyDescent="0.25">
      <c r="B77" s="107">
        <f t="shared" si="8"/>
        <v>14</v>
      </c>
      <c r="C77" s="119" t="e">
        <f>IF('START - AWARD DETAILS'!#REF!=0,"",'START - AWARD DETAILS'!#REF!)</f>
        <v>#REF!</v>
      </c>
    </row>
    <row r="78" spans="2:3" hidden="1" x14ac:dyDescent="0.25">
      <c r="B78" s="107">
        <f t="shared" si="8"/>
        <v>15</v>
      </c>
      <c r="C78" s="119" t="e">
        <f>IF('START - AWARD DETAILS'!#REF!=0,"",'START - AWARD DETAILS'!#REF!)</f>
        <v>#REF!</v>
      </c>
    </row>
    <row r="79" spans="2:3" hidden="1" x14ac:dyDescent="0.25">
      <c r="B79" s="107">
        <f t="shared" si="8"/>
        <v>16</v>
      </c>
      <c r="C79" s="119" t="e">
        <f>IF('START - AWARD DETAILS'!#REF!=0,"",'START - AWARD DETAILS'!#REF!)</f>
        <v>#REF!</v>
      </c>
    </row>
    <row r="80" spans="2:3" hidden="1" x14ac:dyDescent="0.25">
      <c r="B80" s="107">
        <f t="shared" si="8"/>
        <v>17</v>
      </c>
      <c r="C80" s="119" t="e">
        <f>IF('START - AWARD DETAILS'!#REF!=0,"",'START - AWARD DETAILS'!#REF!)</f>
        <v>#REF!</v>
      </c>
    </row>
    <row r="81" spans="2:3" hidden="1" x14ac:dyDescent="0.25">
      <c r="B81" s="107">
        <f t="shared" si="8"/>
        <v>18</v>
      </c>
      <c r="C81" s="119" t="e">
        <f>IF('START - AWARD DETAILS'!#REF!=0,"",'START - AWARD DETAILS'!#REF!)</f>
        <v>#REF!</v>
      </c>
    </row>
    <row r="82" spans="2:3" hidden="1" x14ac:dyDescent="0.25">
      <c r="B82" s="107">
        <f t="shared" si="8"/>
        <v>19</v>
      </c>
      <c r="C82" s="119" t="e">
        <f>IF('START - AWARD DETAILS'!#REF!=0,"",'START - AWARD DETAILS'!#REF!)</f>
        <v>#REF!</v>
      </c>
    </row>
    <row r="83" spans="2:3" hidden="1" x14ac:dyDescent="0.25">
      <c r="B83" s="107">
        <f t="shared" si="8"/>
        <v>20</v>
      </c>
      <c r="C83" s="119" t="e">
        <f>IF('START - AWARD DETAILS'!#REF!=0,"",'START - AWARD DETAILS'!#REF!)</f>
        <v>#REF!</v>
      </c>
    </row>
    <row r="84" spans="2:3" hidden="1" x14ac:dyDescent="0.25">
      <c r="B84" s="107">
        <f t="shared" si="8"/>
        <v>21</v>
      </c>
      <c r="C84" s="119" t="e">
        <f>IF('START - AWARD DETAILS'!#REF!=0,"",'START - AWARD DETAILS'!#REF!)</f>
        <v>#REF!</v>
      </c>
    </row>
    <row r="85" spans="2:3" hidden="1" x14ac:dyDescent="0.25"/>
    <row r="86" spans="2:3" hidden="1" x14ac:dyDescent="0.25"/>
  </sheetData>
  <sheetProtection algorithmName="SHA-512" hashValue="FSVmqkgIQyfF1AwDICNczhzTNJl3/NUe+dWzX5UksMFBHJVRLIl8kHDVNs4I5H8LCiOmk83ysyDxuL3F5C057A==" saltValue="VKA/tCDrk9hqLTEJs35v/A==" spinCount="100000" sheet="1" selectLockedCells="1"/>
  <mergeCells count="4">
    <mergeCell ref="C3:I3"/>
    <mergeCell ref="C9:I9"/>
    <mergeCell ref="D7:I7"/>
    <mergeCell ref="D5:I5"/>
  </mergeCells>
  <pageMargins left="0.7" right="0.7" top="0.75" bottom="0.75" header="0.3" footer="0.3"/>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1:S145"/>
  <sheetViews>
    <sheetView showGridLines="0" topLeftCell="A35" workbookViewId="0">
      <selection activeCell="E67" sqref="E67 E75"/>
    </sheetView>
  </sheetViews>
  <sheetFormatPr defaultColWidth="0" defaultRowHeight="15" zeroHeight="1" x14ac:dyDescent="0.25"/>
  <cols>
    <col min="1" max="2" width="1.7109375" customWidth="1"/>
    <col min="3" max="3" width="33.85546875" customWidth="1"/>
    <col min="4" max="4" width="20.5703125" customWidth="1"/>
    <col min="5" max="9" width="20.7109375" customWidth="1"/>
    <col min="10" max="10" width="1.7109375" customWidth="1"/>
    <col min="11" max="11" width="1.7109375" style="53" customWidth="1"/>
    <col min="12" max="12" width="14.140625" customWidth="1"/>
    <col min="13" max="13" width="31.7109375" style="5" customWidth="1"/>
    <col min="14" max="14" width="5.5703125" style="5" customWidth="1"/>
    <col min="15" max="21" width="14.140625" customWidth="1"/>
    <col min="22" max="22" width="1.7109375" customWidth="1"/>
  </cols>
  <sheetData>
    <row r="1" spans="2:19" s="63" customFormat="1" ht="8.1" customHeight="1" x14ac:dyDescent="0.25">
      <c r="K1" s="53"/>
      <c r="M1" s="5"/>
      <c r="N1" s="5"/>
    </row>
    <row r="2" spans="2:19" s="63" customFormat="1" ht="8.1" customHeight="1" thickBot="1" x14ac:dyDescent="0.3">
      <c r="B2" s="64"/>
      <c r="C2" s="64"/>
      <c r="D2" s="64"/>
      <c r="E2" s="64"/>
      <c r="F2" s="64"/>
      <c r="G2" s="64"/>
      <c r="H2" s="64"/>
      <c r="I2" s="64"/>
      <c r="J2" s="64"/>
      <c r="K2" s="53"/>
      <c r="M2" s="5"/>
      <c r="N2" s="5"/>
    </row>
    <row r="3" spans="2:19" ht="20.100000000000001" customHeight="1" thickBot="1" x14ac:dyDescent="0.3">
      <c r="B3" s="64"/>
      <c r="C3" s="697" t="s">
        <v>367</v>
      </c>
      <c r="D3" s="698"/>
      <c r="E3" s="698"/>
      <c r="F3" s="698"/>
      <c r="G3" s="698"/>
      <c r="H3" s="698"/>
      <c r="I3" s="705"/>
      <c r="J3" s="64"/>
    </row>
    <row r="4" spans="2:19" ht="8.1" customHeight="1" thickBot="1" x14ac:dyDescent="0.3">
      <c r="B4" s="64"/>
      <c r="C4" s="64"/>
      <c r="D4" s="64"/>
      <c r="E4" s="64"/>
      <c r="F4" s="64"/>
      <c r="G4" s="64"/>
      <c r="H4" s="64"/>
      <c r="I4" s="64"/>
      <c r="J4" s="64"/>
    </row>
    <row r="5" spans="2:19" s="63" customFormat="1" ht="20.100000000000001" customHeight="1" thickBot="1" x14ac:dyDescent="0.3">
      <c r="B5" s="43"/>
      <c r="C5" s="7" t="s">
        <v>107</v>
      </c>
      <c r="D5" s="702" t="str">
        <f>IF('START - AWARD DETAILS'!$D$13="","",'START - AWARD DETAILS'!$D$13)</f>
        <v>ENHANCE: Scaling-up Care for Perinatal Depression through Technological Enhancements to the 'Thinking Healthy Programme'</v>
      </c>
      <c r="E5" s="703"/>
      <c r="F5" s="703"/>
      <c r="G5" s="703"/>
      <c r="H5" s="703"/>
      <c r="I5" s="704"/>
      <c r="J5" s="43"/>
      <c r="K5" s="170"/>
      <c r="M5" s="5"/>
      <c r="N5" s="5"/>
    </row>
    <row r="6" spans="2:19" s="63" customFormat="1" ht="8.1" customHeight="1" thickBot="1" x14ac:dyDescent="0.3">
      <c r="B6" s="43"/>
      <c r="C6" s="43"/>
      <c r="D6" s="43"/>
      <c r="E6" s="43"/>
      <c r="F6" s="43"/>
      <c r="G6" s="43"/>
      <c r="H6" s="43"/>
      <c r="I6" s="43"/>
      <c r="J6" s="43"/>
      <c r="K6" s="170"/>
      <c r="M6" s="5"/>
      <c r="N6" s="5"/>
    </row>
    <row r="7" spans="2:19" s="63" customFormat="1" ht="20.100000000000001" customHeight="1" thickBot="1" x14ac:dyDescent="0.3">
      <c r="B7" s="43"/>
      <c r="C7" s="56" t="s">
        <v>0</v>
      </c>
      <c r="D7" s="702" t="str">
        <f>IF('START - AWARD DETAILS'!$D$14="","",'START - AWARD DETAILS'!$D$14)</f>
        <v>NIHR200817</v>
      </c>
      <c r="E7" s="703"/>
      <c r="F7" s="703"/>
      <c r="G7" s="703"/>
      <c r="H7" s="703"/>
      <c r="I7" s="704"/>
      <c r="J7" s="43"/>
      <c r="K7" s="170"/>
      <c r="M7" s="5"/>
      <c r="N7" s="5"/>
    </row>
    <row r="8" spans="2:19" s="63" customFormat="1" ht="8.1" customHeight="1" thickBot="1" x14ac:dyDescent="0.3">
      <c r="B8" s="64"/>
      <c r="C8" s="64"/>
      <c r="D8" s="64"/>
      <c r="E8" s="64"/>
      <c r="F8" s="64"/>
      <c r="G8" s="64"/>
      <c r="H8" s="64"/>
      <c r="I8" s="64"/>
      <c r="J8" s="64"/>
      <c r="K8" s="53"/>
      <c r="M8" s="5"/>
      <c r="N8" s="5"/>
    </row>
    <row r="9" spans="2:19" s="63" customFormat="1" ht="20.100000000000001" customHeight="1" thickBot="1" x14ac:dyDescent="0.3">
      <c r="B9" s="64"/>
      <c r="C9" s="706" t="s">
        <v>1</v>
      </c>
      <c r="D9" s="700"/>
      <c r="E9" s="700"/>
      <c r="F9" s="700"/>
      <c r="G9" s="700"/>
      <c r="H9" s="700"/>
      <c r="I9" s="701"/>
      <c r="J9" s="64"/>
      <c r="K9" s="53"/>
      <c r="M9" s="5"/>
      <c r="N9" s="5"/>
    </row>
    <row r="10" spans="2:19" s="107" customFormat="1" ht="15" customHeight="1" x14ac:dyDescent="0.25">
      <c r="B10" s="64"/>
      <c r="C10" s="360" t="s">
        <v>334</v>
      </c>
      <c r="D10" s="169"/>
      <c r="E10" s="169"/>
      <c r="F10" s="169"/>
      <c r="G10" s="169"/>
      <c r="H10" s="169"/>
      <c r="I10" s="169"/>
      <c r="J10" s="64"/>
      <c r="K10" s="53"/>
      <c r="M10" s="5"/>
      <c r="N10" s="5"/>
    </row>
    <row r="11" spans="2:19" s="107" customFormat="1" ht="15" customHeight="1" x14ac:dyDescent="0.25">
      <c r="B11" s="64"/>
      <c r="C11" s="645" t="s">
        <v>314</v>
      </c>
      <c r="D11" s="169"/>
      <c r="E11" s="169"/>
      <c r="F11" s="169"/>
      <c r="G11" s="169"/>
      <c r="H11" s="169"/>
      <c r="I11" s="169"/>
      <c r="J11" s="64"/>
      <c r="K11" s="53"/>
      <c r="L11" s="168"/>
      <c r="M11" s="5"/>
      <c r="N11" s="5"/>
    </row>
    <row r="12" spans="2:19" s="107" customFormat="1" ht="15" customHeight="1" x14ac:dyDescent="0.25">
      <c r="B12" s="64"/>
      <c r="C12" s="169"/>
      <c r="D12" s="169"/>
      <c r="E12" s="169"/>
      <c r="F12" s="169"/>
      <c r="G12" s="169"/>
      <c r="H12" s="169"/>
      <c r="I12" s="169"/>
      <c r="J12" s="64"/>
      <c r="K12" s="53"/>
      <c r="M12" s="5"/>
      <c r="N12" s="5"/>
    </row>
    <row r="13" spans="2:19" s="63" customFormat="1" ht="8.1" customHeight="1" thickBot="1" x14ac:dyDescent="0.3">
      <c r="B13" s="64"/>
      <c r="C13" s="64"/>
      <c r="D13" s="64"/>
      <c r="E13" s="64"/>
      <c r="F13" s="64"/>
      <c r="G13" s="64"/>
      <c r="H13" s="64"/>
      <c r="I13" s="64"/>
      <c r="J13" s="64"/>
      <c r="K13" s="53"/>
      <c r="M13" s="5"/>
      <c r="N13" s="5"/>
    </row>
    <row r="14" spans="2:19" s="63" customFormat="1" ht="30" customHeight="1" thickBot="1" x14ac:dyDescent="0.3">
      <c r="B14" s="64"/>
      <c r="C14" s="84" t="s">
        <v>106</v>
      </c>
      <c r="D14" s="85" t="s">
        <v>11</v>
      </c>
      <c r="E14" s="85" t="s">
        <v>12</v>
      </c>
      <c r="F14" s="85" t="s">
        <v>13</v>
      </c>
      <c r="G14" s="85" t="s">
        <v>14</v>
      </c>
      <c r="H14" s="86" t="s">
        <v>15</v>
      </c>
      <c r="I14" s="71" t="s">
        <v>16</v>
      </c>
      <c r="J14" s="64"/>
      <c r="K14" s="53"/>
      <c r="M14" s="5"/>
      <c r="N14" s="5"/>
      <c r="O14"/>
      <c r="P14"/>
      <c r="Q14"/>
      <c r="R14"/>
      <c r="S14"/>
    </row>
    <row r="15" spans="2:19" ht="30" customHeight="1" x14ac:dyDescent="0.25">
      <c r="B15" s="81">
        <v>1</v>
      </c>
      <c r="C15" s="640" t="str">
        <f ca="1">IFERROR(OFFSET('START - AWARD DETAILS'!$C$20,MATCH(B15,'START - AWARD DETAILS'!$N$20:$N$40,0)-1,0),"")</f>
        <v>University of Liverpool</v>
      </c>
      <c r="D15" s="664">
        <f ca="1">SUMIF('2. Annual Costs of Staff Posts'!$D$12:$D$311,$C15,'2. Annual Costs of Staff Posts'!$O$12:$O$311)+SUMIF('3.Travel,Subsistence&amp;Conference'!$E$12:$E$70,'Summary of Cost by Organisation'!$C15,'3.Travel,Subsistence&amp;Conference'!$L$12:$L$70)+SUMIF('4. Equipment'!$D$12:$D$82,'Summary of Cost by Organisation'!$C15,'4. Equipment'!$L$12:$L$82)+SUMIF('5. Consumables'!$D$12:$D$61,'Summary of Cost by Organisation'!$C15,'5. Consumables'!$K$12:$K$61)+SUMIF('6. CPI'!$D$12:$D$61,'Summary of Cost by Organisation'!$C15,'6. CPI'!$K$12:$K$61)+SUMIF('7. Dissemination'!$D$12:$D$61,'Summary of Cost by Organisation'!$C15,'7. Dissemination'!$K$12:$K$61)+SUMIF('8. Risk Management &amp; Assurance'!$D$12:$D$61,'Summary of Cost by Organisation'!$C15,'8. Risk Management &amp; Assurance'!$K$12:$K$61)+SUMIF('9. External Intervention Costs'!$D$38:$D$80,'Summary of Cost by Organisation'!$C15,'9. External Intervention Costs'!$I$38:$I$80)+SUMIF('10. Other Direct Costs '!$D$12:$D$61,'Summary of Cost by Organisation'!$C15,'10. Other Direct Costs '!$K$12:$K$61)+SUMIF('11. Indirect Costs'!$C$13:$C$62,'Summary of Cost by Organisation'!$C15,'11. Indirect Costs'!$M$13:$M$62)</f>
        <v>219412.48000000001</v>
      </c>
      <c r="E15" s="664">
        <f ca="1">SUMIF('2. Annual Costs of Staff Posts'!$D$12:$D$311,$C15,'2. Annual Costs of Staff Posts'!$T$12:$T$311)+SUMIF('3.Travel,Subsistence&amp;Conference'!$E$12:$E$70,'Summary of Cost by Organisation'!$C15,'3.Travel,Subsistence&amp;Conference'!$N$12:$N$70)+SUMIF('4. Equipment'!$D$12:$D$82,'Summary of Cost by Organisation'!$C15,'4. Equipment'!$N$12:$N$82)+SUMIF('5. Consumables'!$D$12:$D$61,'Summary of Cost by Organisation'!$C15,'5. Consumables'!$M$12:$M$61)+SUMIF('6. CPI'!$D$12:$D$61,'Summary of Cost by Organisation'!$C15,'6. CPI'!$M$12:$M$61)+SUMIF('7. Dissemination'!$D$12:$D$61,'Summary of Cost by Organisation'!$C15,'7. Dissemination'!$M$12:$M$61)+SUMIF('8. Risk Management &amp; Assurance'!$D$12:$D$61,'Summary of Cost by Organisation'!$C15,'8. Risk Management &amp; Assurance'!$M$12:$M$61)+SUMIF('9. External Intervention Costs'!$D$38:$D$80,'Summary of Cost by Organisation'!$C15,'9. External Intervention Costs'!$J$38:$J$80)+SUMIF('10. Other Direct Costs '!$D$12:$D$61,'Summary of Cost by Organisation'!$C15,'10. Other Direct Costs '!$M$12:$M$61)+SUMIF('11. Indirect Costs'!$C$13:$C$62,'Summary of Cost by Organisation'!$C15,'11. Indirect Costs'!$Q$13:$Q$62)</f>
        <v>223575.86198766972</v>
      </c>
      <c r="F15" s="664">
        <f ca="1">SUMIF('2. Annual Costs of Staff Posts'!$D$12:$D$311,$C15,'2. Annual Costs of Staff Posts'!$Y$12:$Y$311)+SUMIF('3.Travel,Subsistence&amp;Conference'!$E$12:$E$70,'Summary of Cost by Organisation'!$C15,'3.Travel,Subsistence&amp;Conference'!$P$12:$P$70)+SUMIF('4. Equipment'!$D$12:$D$82,'Summary of Cost by Organisation'!$C15,'4. Equipment'!$P$12:$P$82)+SUMIF('5. Consumables'!$D$12:$D$61,'Summary of Cost by Organisation'!$C15,'5. Consumables'!$O$12:$O$61)+SUMIF('6. CPI'!$D$12:$D$61,'Summary of Cost by Organisation'!$C15,'6. CPI'!$O$12:$O$61)+SUMIF('7. Dissemination'!$D$12:$D$61,'Summary of Cost by Organisation'!$C15,'7. Dissemination'!$O$12:$O$61)+SUMIF('8. Risk Management &amp; Assurance'!$D$12:$D$61,'Summary of Cost by Organisation'!$C15,'8. Risk Management &amp; Assurance'!$O$12:$O$61)+SUMIF('9. External Intervention Costs'!$D$38:$D$80,'Summary of Cost by Organisation'!$C15,'9. External Intervention Costs'!$K$38:$K$80)+SUMIF('10. Other Direct Costs '!$D$12:$D$61,'Summary of Cost by Organisation'!$C15,'10. Other Direct Costs '!$O$12:$O$61)+SUMIF('11. Indirect Costs'!$C$13:$C$62,'Summary of Cost by Organisation'!$C15,'11. Indirect Costs'!$U$13:$U$62)</f>
        <v>226391.06756799208</v>
      </c>
      <c r="G15" s="664">
        <f ca="1">SUMIF('2. Annual Costs of Staff Posts'!$D$12:$D$311,$C15,'2. Annual Costs of Staff Posts'!$AD$12:$AD$311)+SUMIF('3.Travel,Subsistence&amp;Conference'!$E$12:$E$70,'Summary of Cost by Organisation'!$C15,'3.Travel,Subsistence&amp;Conference'!$R$12:$R$70)+SUMIF('4. Equipment'!$D$12:$D$82,'Summary of Cost by Organisation'!$C15,'4. Equipment'!$R$12:$R$82)+SUMIF('5. Consumables'!$D$12:$D$61,'Summary of Cost by Organisation'!$C15,'5. Consumables'!$Q$12:$Q$61)+SUMIF('6. CPI'!$D$12:$D$61,'Summary of Cost by Organisation'!$C15,'6. CPI'!$Q$12:$Q$61)+SUMIF('7. Dissemination'!$D$12:$D$61,'Summary of Cost by Organisation'!$C15,'7. Dissemination'!$Q$12:$Q$61)+SUMIF('8. Risk Management &amp; Assurance'!$D$12:$D$61,'Summary of Cost by Organisation'!$C15,'8. Risk Management &amp; Assurance'!$Q$12:$Q$61)+SUMIF('9. External Intervention Costs'!$D$38:$D$80,'Summary of Cost by Organisation'!$C15,'9. External Intervention Costs'!$L$38:$L$80)+SUMIF('10. Other Direct Costs '!$D$12:$D$61,'Summary of Cost by Organisation'!$C15,'10. Other Direct Costs '!$Q$12:$Q$61)+SUMIF('11. Indirect Costs'!$C$13:$C$62,'Summary of Cost by Organisation'!$C15,'11. Indirect Costs'!$Y$13:$Y$62)</f>
        <v>229605.47332331911</v>
      </c>
      <c r="H15" s="664">
        <f ca="1">SUMIF('2. Annual Costs of Staff Posts'!$D$12:$D$311,$C15,'2. Annual Costs of Staff Posts'!$AI$12:$AI$311)+SUMIF('3.Travel,Subsistence&amp;Conference'!$E$12:$E$70,'Summary of Cost by Organisation'!$C15,'3.Travel,Subsistence&amp;Conference'!$T$12:$T$70)+SUMIF('4. Equipment'!$D$12:$D$82,'Summary of Cost by Organisation'!$C15,'4. Equipment'!$T$12:$T$82)+SUMIF('5. Consumables'!$D$12:$D$61,'Summary of Cost by Organisation'!$C15,'5. Consumables'!$S$12:$S$61)+SUMIF('6. CPI'!$D$12:$D$61,'Summary of Cost by Organisation'!$C15,'6. CPI'!$S$12:$S$61)+SUMIF('7. Dissemination'!$D$12:$D$61,'Summary of Cost by Organisation'!$C15,'7. Dissemination'!$S$12:$S$61)+SUMIF('8. Risk Management &amp; Assurance'!$D$12:$D$61,'Summary of Cost by Organisation'!$C15,'8. Risk Management &amp; Assurance'!$S$12:$S$61)+SUMIF('9. External Intervention Costs'!$D$38:$D$80,'Summary of Cost by Organisation'!$C15,'9. External Intervention Costs'!$M$38:$M$80)+SUMIF('10. Other Direct Costs '!$D$12:$D$61,'Summary of Cost by Organisation'!$C15,'10. Other Direct Costs '!$S$12:$S$61)+SUMIF('11. Indirect Costs'!$C$13:$C$62,'Summary of Cost by Organisation'!$C15,'11. Indirect Costs'!$AC$13:$AC$62)</f>
        <v>0</v>
      </c>
      <c r="I15" s="73">
        <f t="shared" ref="I15:I27" ca="1" si="0">SUM(D15:H15)</f>
        <v>898984.88287898083</v>
      </c>
      <c r="J15" s="64"/>
    </row>
    <row r="16" spans="2:19" ht="30" customHeight="1" x14ac:dyDescent="0.25">
      <c r="B16" s="81">
        <f t="shared" ref="B16:B34" si="1">B15+1</f>
        <v>2</v>
      </c>
      <c r="C16" s="640" t="str">
        <f ca="1">IFERROR(OFFSET('START - AWARD DETAILS'!$C$20,MATCH(B16,'START - AWARD DETAILS'!$N$20:$N$40,0)-1,0),"")</f>
        <v>Liverpool School of Tropical Medicine</v>
      </c>
      <c r="D16" s="664">
        <f ca="1">SUMIF('2. Annual Costs of Staff Posts'!$D$12:$D$311,$C16,'2. Annual Costs of Staff Posts'!$O$12:$O$311)+SUMIF('3.Travel,Subsistence&amp;Conference'!$E$12:$E$70,'Summary of Cost by Organisation'!$C16,'3.Travel,Subsistence&amp;Conference'!$L$12:$L$70)+SUMIF('4. Equipment'!$D$12:$D$82,'Summary of Cost by Organisation'!$C16,'4. Equipment'!$L$12:$L$82)+SUMIF('5. Consumables'!$D$12:$D$61,'Summary of Cost by Organisation'!$C16,'5. Consumables'!$K$12:$K$61)+SUMIF('6. CPI'!$D$12:$D$61,'Summary of Cost by Organisation'!$C16,'6. CPI'!$K$12:$K$61)+SUMIF('7. Dissemination'!$D$12:$D$61,'Summary of Cost by Organisation'!$C16,'7. Dissemination'!$K$12:$K$61)+SUMIF('8. Risk Management &amp; Assurance'!$D$12:$D$61,'Summary of Cost by Organisation'!$C16,'8. Risk Management &amp; Assurance'!$K$12:$K$61)+SUMIF('9. External Intervention Costs'!$D$38:$D$80,'Summary of Cost by Organisation'!$C16,'9. External Intervention Costs'!$I$38:$I$80)+SUMIF('10. Other Direct Costs '!$D$12:$D$61,'Summary of Cost by Organisation'!$C16,'10. Other Direct Costs '!$K$12:$K$61)+SUMIF('11. Indirect Costs'!$C$13:$C$62,'Summary of Cost by Organisation'!$C16,'11. Indirect Costs'!$M$13:$M$62)</f>
        <v>37402.280000000006</v>
      </c>
      <c r="E16" s="153">
        <f ca="1">SUMIF('2. Annual Costs of Staff Posts'!$D$12:$D$311,$C16,'2. Annual Costs of Staff Posts'!$T$12:$T$311)+SUMIF('3.Travel,Subsistence&amp;Conference'!$E$12:$E$70,'Summary of Cost by Organisation'!$C16,'3.Travel,Subsistence&amp;Conference'!$N$12:$N$70)+SUMIF('4. Equipment'!$D$12:$D$82,'Summary of Cost by Organisation'!$C16,'4. Equipment'!$N$12:$N$82)+SUMIF('5. Consumables'!$D$12:$D$61,'Summary of Cost by Organisation'!$C16,'5. Consumables'!$M$12:$M$61)+SUMIF('6. CPI'!$D$12:$D$61,'Summary of Cost by Organisation'!$C16,'6. CPI'!$M$12:$M$61)+SUMIF('7. Dissemination'!$D$12:$D$61,'Summary of Cost by Organisation'!$C16,'7. Dissemination'!$M$12:$M$61)+SUMIF('8. Risk Management &amp; Assurance'!$D$12:$D$61,'Summary of Cost by Organisation'!$C16,'8. Risk Management &amp; Assurance'!$M$12:$M$61)+SUMIF('9. External Intervention Costs'!$D$38:$D$80,'Summary of Cost by Organisation'!$C16,'9. External Intervention Costs'!$J$38:$J$80)+SUMIF('10. Other Direct Costs '!$D$12:$D$61,'Summary of Cost by Organisation'!$C16,'10. Other Direct Costs '!$M$12:$M$61)+SUMIF('11. Indirect Costs'!$C$13:$C$62,'Summary of Cost by Organisation'!$C16,'11. Indirect Costs'!$Q$13:$Q$62)</f>
        <v>37402.280000000006</v>
      </c>
      <c r="F16" s="153">
        <f ca="1">SUMIF('2. Annual Costs of Staff Posts'!$D$12:$D$311,$C16,'2. Annual Costs of Staff Posts'!$Y$12:$Y$311)+SUMIF('3.Travel,Subsistence&amp;Conference'!$E$12:$E$70,'Summary of Cost by Organisation'!$C16,'3.Travel,Subsistence&amp;Conference'!$P$12:$P$70)+SUMIF('4. Equipment'!$D$12:$D$82,'Summary of Cost by Organisation'!$C16,'4. Equipment'!$P$12:$P$82)+SUMIF('5. Consumables'!$D$12:$D$61,'Summary of Cost by Organisation'!$C16,'5. Consumables'!$O$12:$O$61)+SUMIF('6. CPI'!$D$12:$D$61,'Summary of Cost by Organisation'!$C16,'6. CPI'!$O$12:$O$61)+SUMIF('7. Dissemination'!$D$12:$D$61,'Summary of Cost by Organisation'!$C16,'7. Dissemination'!$O$12:$O$61)+SUMIF('8. Risk Management &amp; Assurance'!$D$12:$D$61,'Summary of Cost by Organisation'!$C16,'8. Risk Management &amp; Assurance'!$O$12:$O$61)+SUMIF('9. External Intervention Costs'!$D$38:$D$80,'Summary of Cost by Organisation'!$C16,'9. External Intervention Costs'!$K$38:$K$80)+SUMIF('10. Other Direct Costs '!$D$12:$D$61,'Summary of Cost by Organisation'!$C16,'10. Other Direct Costs '!$O$12:$O$61)+SUMIF('11. Indirect Costs'!$C$13:$C$62,'Summary of Cost by Organisation'!$C16,'11. Indirect Costs'!$U$13:$U$62)</f>
        <v>37402.280000000006</v>
      </c>
      <c r="G16" s="153">
        <f ca="1">SUMIF('2. Annual Costs of Staff Posts'!$D$12:$D$311,$C16,'2. Annual Costs of Staff Posts'!$AD$12:$AD$311)+SUMIF('3.Travel,Subsistence&amp;Conference'!$E$12:$E$70,'Summary of Cost by Organisation'!$C16,'3.Travel,Subsistence&amp;Conference'!$R$12:$R$70)+SUMIF('4. Equipment'!$D$12:$D$82,'Summary of Cost by Organisation'!$C16,'4. Equipment'!$R$12:$R$82)+SUMIF('5. Consumables'!$D$12:$D$61,'Summary of Cost by Organisation'!$C16,'5. Consumables'!$Q$12:$Q$61)+SUMIF('6. CPI'!$D$12:$D$61,'Summary of Cost by Organisation'!$C16,'6. CPI'!$Q$12:$Q$61)+SUMIF('7. Dissemination'!$D$12:$D$61,'Summary of Cost by Organisation'!$C16,'7. Dissemination'!$Q$12:$Q$61)+SUMIF('8. Risk Management &amp; Assurance'!$D$12:$D$61,'Summary of Cost by Organisation'!$C16,'8. Risk Management &amp; Assurance'!$Q$12:$Q$61)+SUMIF('9. External Intervention Costs'!$D$38:$D$80,'Summary of Cost by Organisation'!$C16,'9. External Intervention Costs'!$L$38:$L$80)+SUMIF('10. Other Direct Costs '!$D$12:$D$61,'Summary of Cost by Organisation'!$C16,'10. Other Direct Costs '!$Q$12:$Q$61)+SUMIF('11. Indirect Costs'!$C$13:$C$62,'Summary of Cost by Organisation'!$C16,'11. Indirect Costs'!$Y$13:$Y$62)</f>
        <v>37402.280000000006</v>
      </c>
      <c r="H16" s="153">
        <f ca="1">SUMIF('2. Annual Costs of Staff Posts'!$D$12:$D$311,$C16,'2. Annual Costs of Staff Posts'!$AI$12:$AI$311)+SUMIF('3.Travel,Subsistence&amp;Conference'!$E$12:$E$70,'Summary of Cost by Organisation'!$C16,'3.Travel,Subsistence&amp;Conference'!$T$12:$T$70)+SUMIF('4. Equipment'!$D$12:$D$82,'Summary of Cost by Organisation'!$C16,'4. Equipment'!$T$12:$T$82)+SUMIF('5. Consumables'!$D$12:$D$61,'Summary of Cost by Organisation'!$C16,'5. Consumables'!$S$12:$S$61)+SUMIF('6. CPI'!$D$12:$D$61,'Summary of Cost by Organisation'!$C16,'6. CPI'!$S$12:$S$61)+SUMIF('7. Dissemination'!$D$12:$D$61,'Summary of Cost by Organisation'!$C16,'7. Dissemination'!$S$12:$S$61)+SUMIF('8. Risk Management &amp; Assurance'!$D$12:$D$61,'Summary of Cost by Organisation'!$C16,'8. Risk Management &amp; Assurance'!$S$12:$S$61)+SUMIF('9. External Intervention Costs'!$D$38:$D$80,'Summary of Cost by Organisation'!$C16,'9. External Intervention Costs'!$M$38:$M$80)+SUMIF('10. Other Direct Costs '!$D$12:$D$61,'Summary of Cost by Organisation'!$C16,'10. Other Direct Costs '!$S$12:$S$61)+SUMIF('11. Indirect Costs'!$C$13:$C$62,'Summary of Cost by Organisation'!$C16,'11. Indirect Costs'!$AC$13:$AC$62)</f>
        <v>0</v>
      </c>
      <c r="I16" s="73">
        <f t="shared" ca="1" si="0"/>
        <v>149609.12000000002</v>
      </c>
      <c r="J16" s="64"/>
      <c r="N16" s="205"/>
    </row>
    <row r="17" spans="2:14" ht="30" customHeight="1" x14ac:dyDescent="0.25">
      <c r="B17" s="81">
        <f t="shared" si="1"/>
        <v>3</v>
      </c>
      <c r="C17" s="640" t="str">
        <f ca="1">IFERROR(OFFSET('START - AWARD DETAILS'!$C$20,MATCH(B17,'START - AWARD DETAILS'!$N$20:$N$40,0)-1,0),"")</f>
        <v>Human Development Research Foundation</v>
      </c>
      <c r="D17" s="664">
        <f ca="1">SUMIF('2. Annual Costs of Staff Posts'!$D$12:$D$311,$C17,'2. Annual Costs of Staff Posts'!$O$12:$O$311)+SUMIF('3.Travel,Subsistence&amp;Conference'!$E$12:$E$70,'Summary of Cost by Organisation'!$C17,'3.Travel,Subsistence&amp;Conference'!$L$12:$L$70)+SUMIF('4. Equipment'!$D$12:$D$82,'Summary of Cost by Organisation'!$C17,'4. Equipment'!$L$12:$L$82)+SUMIF('5. Consumables'!$D$12:$D$61,'Summary of Cost by Organisation'!$C17,'5. Consumables'!$K$12:$K$61)+SUMIF('6. CPI'!$D$12:$D$61,'Summary of Cost by Organisation'!$C17,'6. CPI'!$K$12:$K$61)+SUMIF('7. Dissemination'!$D$12:$D$61,'Summary of Cost by Organisation'!$C17,'7. Dissemination'!$K$12:$K$61)+SUMIF('8. Risk Management &amp; Assurance'!$D$12:$D$61,'Summary of Cost by Organisation'!$C17,'8. Risk Management &amp; Assurance'!$K$12:$K$61)+SUMIF('9. External Intervention Costs'!$D$38:$D$80,'Summary of Cost by Organisation'!$C17,'9. External Intervention Costs'!$I$38:$I$80)+SUMIF('10. Other Direct Costs '!$D$12:$D$61,'Summary of Cost by Organisation'!$C17,'10. Other Direct Costs '!$K$12:$K$61)+SUMIF('11. Indirect Costs'!$C$13:$C$62,'Summary of Cost by Organisation'!$C17,'11. Indirect Costs'!$M$13:$M$62)</f>
        <v>386242</v>
      </c>
      <c r="E17" s="153">
        <f ca="1">SUMIF('2. Annual Costs of Staff Posts'!$D$12:$D$311,$C17,'2. Annual Costs of Staff Posts'!$T$12:$T$311)+SUMIF('3.Travel,Subsistence&amp;Conference'!$E$12:$E$70,'Summary of Cost by Organisation'!$C17,'3.Travel,Subsistence&amp;Conference'!$N$12:$N$70)+SUMIF('4. Equipment'!$D$12:$D$82,'Summary of Cost by Organisation'!$C17,'4. Equipment'!$N$12:$N$82)+SUMIF('5. Consumables'!$D$12:$D$61,'Summary of Cost by Organisation'!$C17,'5. Consumables'!$M$12:$M$61)+SUMIF('6. CPI'!$D$12:$D$61,'Summary of Cost by Organisation'!$C17,'6. CPI'!$M$12:$M$61)+SUMIF('7. Dissemination'!$D$12:$D$61,'Summary of Cost by Organisation'!$C17,'7. Dissemination'!$M$12:$M$61)+SUMIF('8. Risk Management &amp; Assurance'!$D$12:$D$61,'Summary of Cost by Organisation'!$C17,'8. Risk Management &amp; Assurance'!$M$12:$M$61)+SUMIF('9. External Intervention Costs'!$D$38:$D$80,'Summary of Cost by Organisation'!$C17,'9. External Intervention Costs'!$J$38:$J$80)+SUMIF('10. Other Direct Costs '!$D$12:$D$61,'Summary of Cost by Organisation'!$C17,'10. Other Direct Costs '!$M$12:$M$61)+SUMIF('11. Indirect Costs'!$C$13:$C$62,'Summary of Cost by Organisation'!$C17,'11. Indirect Costs'!$Q$13:$Q$62)</f>
        <v>527002</v>
      </c>
      <c r="F17" s="153">
        <f ca="1">SUMIF('2. Annual Costs of Staff Posts'!$D$12:$D$311,$C17,'2. Annual Costs of Staff Posts'!$Y$12:$Y$311)+SUMIF('3.Travel,Subsistence&amp;Conference'!$E$12:$E$70,'Summary of Cost by Organisation'!$C17,'3.Travel,Subsistence&amp;Conference'!$P$12:$P$70)+SUMIF('4. Equipment'!$D$12:$D$82,'Summary of Cost by Organisation'!$C17,'4. Equipment'!$P$12:$P$82)+SUMIF('5. Consumables'!$D$12:$D$61,'Summary of Cost by Organisation'!$C17,'5. Consumables'!$O$12:$O$61)+SUMIF('6. CPI'!$D$12:$D$61,'Summary of Cost by Organisation'!$C17,'6. CPI'!$O$12:$O$61)+SUMIF('7. Dissemination'!$D$12:$D$61,'Summary of Cost by Organisation'!$C17,'7. Dissemination'!$O$12:$O$61)+SUMIF('8. Risk Management &amp; Assurance'!$D$12:$D$61,'Summary of Cost by Organisation'!$C17,'8. Risk Management &amp; Assurance'!$O$12:$O$61)+SUMIF('9. External Intervention Costs'!$D$38:$D$80,'Summary of Cost by Organisation'!$C17,'9. External Intervention Costs'!$K$38:$K$80)+SUMIF('10. Other Direct Costs '!$D$12:$D$61,'Summary of Cost by Organisation'!$C17,'10. Other Direct Costs '!$O$12:$O$61)+SUMIF('11. Indirect Costs'!$C$13:$C$62,'Summary of Cost by Organisation'!$C17,'11. Indirect Costs'!$U$13:$U$62)</f>
        <v>448053</v>
      </c>
      <c r="G17" s="153">
        <f ca="1">SUMIF('2. Annual Costs of Staff Posts'!$D$12:$D$311,$C17,'2. Annual Costs of Staff Posts'!$AD$12:$AD$311)+SUMIF('3.Travel,Subsistence&amp;Conference'!$E$12:$E$70,'Summary of Cost by Organisation'!$C17,'3.Travel,Subsistence&amp;Conference'!$R$12:$R$70)+SUMIF('4. Equipment'!$D$12:$D$82,'Summary of Cost by Organisation'!$C17,'4. Equipment'!$R$12:$R$82)+SUMIF('5. Consumables'!$D$12:$D$61,'Summary of Cost by Organisation'!$C17,'5. Consumables'!$Q$12:$Q$61)+SUMIF('6. CPI'!$D$12:$D$61,'Summary of Cost by Organisation'!$C17,'6. CPI'!$Q$12:$Q$61)+SUMIF('7. Dissemination'!$D$12:$D$61,'Summary of Cost by Organisation'!$C17,'7. Dissemination'!$Q$12:$Q$61)+SUMIF('8. Risk Management &amp; Assurance'!$D$12:$D$61,'Summary of Cost by Organisation'!$C17,'8. Risk Management &amp; Assurance'!$Q$12:$Q$61)+SUMIF('9. External Intervention Costs'!$D$38:$D$80,'Summary of Cost by Organisation'!$C17,'9. External Intervention Costs'!$L$38:$L$80)+SUMIF('10. Other Direct Costs '!$D$12:$D$61,'Summary of Cost by Organisation'!$C17,'10. Other Direct Costs '!$Q$12:$Q$61)+SUMIF('11. Indirect Costs'!$C$13:$C$62,'Summary of Cost by Organisation'!$C17,'11. Indirect Costs'!$Y$13:$Y$62)</f>
        <v>396133</v>
      </c>
      <c r="H17" s="153">
        <f ca="1">SUMIF('2. Annual Costs of Staff Posts'!$D$12:$D$311,$C17,'2. Annual Costs of Staff Posts'!$AI$12:$AI$311)+SUMIF('3.Travel,Subsistence&amp;Conference'!$E$12:$E$70,'Summary of Cost by Organisation'!$C17,'3.Travel,Subsistence&amp;Conference'!$T$12:$T$70)+SUMIF('4. Equipment'!$D$12:$D$82,'Summary of Cost by Organisation'!$C17,'4. Equipment'!$T$12:$T$82)+SUMIF('5. Consumables'!$D$12:$D$61,'Summary of Cost by Organisation'!$C17,'5. Consumables'!$S$12:$S$61)+SUMIF('6. CPI'!$D$12:$D$61,'Summary of Cost by Organisation'!$C17,'6. CPI'!$S$12:$S$61)+SUMIF('7. Dissemination'!$D$12:$D$61,'Summary of Cost by Organisation'!$C17,'7. Dissemination'!$S$12:$S$61)+SUMIF('8. Risk Management &amp; Assurance'!$D$12:$D$61,'Summary of Cost by Organisation'!$C17,'8. Risk Management &amp; Assurance'!$S$12:$S$61)+SUMIF('9. External Intervention Costs'!$D$38:$D$80,'Summary of Cost by Organisation'!$C17,'9. External Intervention Costs'!$M$38:$M$80)+SUMIF('10. Other Direct Costs '!$D$12:$D$61,'Summary of Cost by Organisation'!$C17,'10. Other Direct Costs '!$S$12:$S$61)+SUMIF('11. Indirect Costs'!$C$13:$C$62,'Summary of Cost by Organisation'!$C17,'11. Indirect Costs'!$AC$13:$AC$62)</f>
        <v>35134</v>
      </c>
      <c r="I17" s="73">
        <f t="shared" ca="1" si="0"/>
        <v>1792564</v>
      </c>
      <c r="J17" s="64"/>
      <c r="N17" s="205"/>
    </row>
    <row r="18" spans="2:14" ht="30" customHeight="1" x14ac:dyDescent="0.25">
      <c r="B18" s="81">
        <f t="shared" si="1"/>
        <v>4</v>
      </c>
      <c r="C18" s="640" t="str">
        <f ca="1">IFERROR(OFFSET('START - AWARD DETAILS'!$C$20,MATCH(B18,'START - AWARD DETAILS'!$N$20:$N$40,0)-1,0),"")</f>
        <v>Transcultural Pschyological Organization (TPO)</v>
      </c>
      <c r="D18" s="664">
        <f ca="1">SUMIF('2. Annual Costs of Staff Posts'!$D$12:$D$311,$C18,'2. Annual Costs of Staff Posts'!$O$12:$O$311)+SUMIF('3.Travel,Subsistence&amp;Conference'!$E$12:$E$70,'Summary of Cost by Organisation'!$C18,'3.Travel,Subsistence&amp;Conference'!$L$12:$L$70)+SUMIF('4. Equipment'!$D$12:$D$82,'Summary of Cost by Organisation'!$C18,'4. Equipment'!$L$12:$L$82)+SUMIF('5. Consumables'!$D$12:$D$61,'Summary of Cost by Organisation'!$C18,'5. Consumables'!$K$12:$K$61)+SUMIF('6. CPI'!$D$12:$D$61,'Summary of Cost by Organisation'!$C18,'6. CPI'!$K$12:$K$61)+SUMIF('7. Dissemination'!$D$12:$D$61,'Summary of Cost by Organisation'!$C18,'7. Dissemination'!$K$12:$K$61)+SUMIF('8. Risk Management &amp; Assurance'!$D$12:$D$61,'Summary of Cost by Organisation'!$C18,'8. Risk Management &amp; Assurance'!$K$12:$K$61)+SUMIF('9. External Intervention Costs'!$D$38:$D$80,'Summary of Cost by Organisation'!$C18,'9. External Intervention Costs'!$I$38:$I$80)+SUMIF('10. Other Direct Costs '!$D$12:$D$61,'Summary of Cost by Organisation'!$C18,'10. Other Direct Costs '!$K$12:$K$61)+SUMIF('11. Indirect Costs'!$C$13:$C$62,'Summary of Cost by Organisation'!$C18,'11. Indirect Costs'!$M$13:$M$62)</f>
        <v>11640</v>
      </c>
      <c r="E18" s="153">
        <f ca="1">SUMIF('2. Annual Costs of Staff Posts'!$D$12:$D$311,$C18,'2. Annual Costs of Staff Posts'!$T$12:$T$311)+SUMIF('3.Travel,Subsistence&amp;Conference'!$E$12:$E$70,'Summary of Cost by Organisation'!$C18,'3.Travel,Subsistence&amp;Conference'!$N$12:$N$70)+SUMIF('4. Equipment'!$D$12:$D$82,'Summary of Cost by Organisation'!$C18,'4. Equipment'!$N$12:$N$82)+SUMIF('5. Consumables'!$D$12:$D$61,'Summary of Cost by Organisation'!$C18,'5. Consumables'!$M$12:$M$61)+SUMIF('6. CPI'!$D$12:$D$61,'Summary of Cost by Organisation'!$C18,'6. CPI'!$M$12:$M$61)+SUMIF('7. Dissemination'!$D$12:$D$61,'Summary of Cost by Organisation'!$C18,'7. Dissemination'!$M$12:$M$61)+SUMIF('8. Risk Management &amp; Assurance'!$D$12:$D$61,'Summary of Cost by Organisation'!$C18,'8. Risk Management &amp; Assurance'!$M$12:$M$61)+SUMIF('9. External Intervention Costs'!$D$38:$D$80,'Summary of Cost by Organisation'!$C18,'9. External Intervention Costs'!$J$38:$J$80)+SUMIF('10. Other Direct Costs '!$D$12:$D$61,'Summary of Cost by Organisation'!$C18,'10. Other Direct Costs '!$M$12:$M$61)+SUMIF('11. Indirect Costs'!$C$13:$C$62,'Summary of Cost by Organisation'!$C18,'11. Indirect Costs'!$Q$13:$Q$62)</f>
        <v>36280</v>
      </c>
      <c r="F18" s="153">
        <f ca="1">SUMIF('2. Annual Costs of Staff Posts'!$D$12:$D$311,$C18,'2. Annual Costs of Staff Posts'!$Y$12:$Y$311)+SUMIF('3.Travel,Subsistence&amp;Conference'!$E$12:$E$70,'Summary of Cost by Organisation'!$C18,'3.Travel,Subsistence&amp;Conference'!$P$12:$P$70)+SUMIF('4. Equipment'!$D$12:$D$82,'Summary of Cost by Organisation'!$C18,'4. Equipment'!$P$12:$P$82)+SUMIF('5. Consumables'!$D$12:$D$61,'Summary of Cost by Organisation'!$C18,'5. Consumables'!$O$12:$O$61)+SUMIF('6. CPI'!$D$12:$D$61,'Summary of Cost by Organisation'!$C18,'6. CPI'!$O$12:$O$61)+SUMIF('7. Dissemination'!$D$12:$D$61,'Summary of Cost by Organisation'!$C18,'7. Dissemination'!$O$12:$O$61)+SUMIF('8. Risk Management &amp; Assurance'!$D$12:$D$61,'Summary of Cost by Organisation'!$C18,'8. Risk Management &amp; Assurance'!$O$12:$O$61)+SUMIF('9. External Intervention Costs'!$D$38:$D$80,'Summary of Cost by Organisation'!$C18,'9. External Intervention Costs'!$K$38:$K$80)+SUMIF('10. Other Direct Costs '!$D$12:$D$61,'Summary of Cost by Organisation'!$C18,'10. Other Direct Costs '!$O$12:$O$61)+SUMIF('11. Indirect Costs'!$C$13:$C$62,'Summary of Cost by Organisation'!$C18,'11. Indirect Costs'!$U$13:$U$62)</f>
        <v>46980</v>
      </c>
      <c r="G18" s="153">
        <f ca="1">SUMIF('2. Annual Costs of Staff Posts'!$D$12:$D$311,$C18,'2. Annual Costs of Staff Posts'!$AD$12:$AD$311)+SUMIF('3.Travel,Subsistence&amp;Conference'!$E$12:$E$70,'Summary of Cost by Organisation'!$C18,'3.Travel,Subsistence&amp;Conference'!$R$12:$R$70)+SUMIF('4. Equipment'!$D$12:$D$82,'Summary of Cost by Organisation'!$C18,'4. Equipment'!$R$12:$R$82)+SUMIF('5. Consumables'!$D$12:$D$61,'Summary of Cost by Organisation'!$C18,'5. Consumables'!$Q$12:$Q$61)+SUMIF('6. CPI'!$D$12:$D$61,'Summary of Cost by Organisation'!$C18,'6. CPI'!$Q$12:$Q$61)+SUMIF('7. Dissemination'!$D$12:$D$61,'Summary of Cost by Organisation'!$C18,'7. Dissemination'!$Q$12:$Q$61)+SUMIF('8. Risk Management &amp; Assurance'!$D$12:$D$61,'Summary of Cost by Organisation'!$C18,'8. Risk Management &amp; Assurance'!$Q$12:$Q$61)+SUMIF('9. External Intervention Costs'!$D$38:$D$80,'Summary of Cost by Organisation'!$C18,'9. External Intervention Costs'!$L$38:$L$80)+SUMIF('10. Other Direct Costs '!$D$12:$D$61,'Summary of Cost by Organisation'!$C18,'10. Other Direct Costs '!$Q$12:$Q$61)+SUMIF('11. Indirect Costs'!$C$13:$C$62,'Summary of Cost by Organisation'!$C18,'11. Indirect Costs'!$Y$13:$Y$62)</f>
        <v>26840</v>
      </c>
      <c r="H18" s="153">
        <f ca="1">SUMIF('2. Annual Costs of Staff Posts'!$D$12:$D$311,$C18,'2. Annual Costs of Staff Posts'!$AI$12:$AI$311)+SUMIF('3.Travel,Subsistence&amp;Conference'!$E$12:$E$70,'Summary of Cost by Organisation'!$C18,'3.Travel,Subsistence&amp;Conference'!$T$12:$T$70)+SUMIF('4. Equipment'!$D$12:$D$82,'Summary of Cost by Organisation'!$C18,'4. Equipment'!$T$12:$T$82)+SUMIF('5. Consumables'!$D$12:$D$61,'Summary of Cost by Organisation'!$C18,'5. Consumables'!$S$12:$S$61)+SUMIF('6. CPI'!$D$12:$D$61,'Summary of Cost by Organisation'!$C18,'6. CPI'!$S$12:$S$61)+SUMIF('7. Dissemination'!$D$12:$D$61,'Summary of Cost by Organisation'!$C18,'7. Dissemination'!$S$12:$S$61)+SUMIF('8. Risk Management &amp; Assurance'!$D$12:$D$61,'Summary of Cost by Organisation'!$C18,'8. Risk Management &amp; Assurance'!$S$12:$S$61)+SUMIF('9. External Intervention Costs'!$D$38:$D$80,'Summary of Cost by Organisation'!$C18,'9. External Intervention Costs'!$M$38:$M$80)+SUMIF('10. Other Direct Costs '!$D$12:$D$61,'Summary of Cost by Organisation'!$C18,'10. Other Direct Costs '!$S$12:$S$61)+SUMIF('11. Indirect Costs'!$C$13:$C$62,'Summary of Cost by Organisation'!$C18,'11. Indirect Costs'!$AC$13:$AC$62)</f>
        <v>16700</v>
      </c>
      <c r="I18" s="73">
        <f t="shared" ca="1" si="0"/>
        <v>138440</v>
      </c>
      <c r="J18" s="64"/>
      <c r="N18" s="205"/>
    </row>
    <row r="19" spans="2:14" ht="30" customHeight="1" x14ac:dyDescent="0.25">
      <c r="B19" s="81">
        <f t="shared" si="1"/>
        <v>5</v>
      </c>
      <c r="C19" s="640" t="str">
        <f ca="1">IFERROR(OFFSET('START - AWARD DETAILS'!$C$20,MATCH(B19,'START - AWARD DETAILS'!$N$20:$N$40,0)-1,0),"")</f>
        <v>University of Liberal Arts (ULAB)</v>
      </c>
      <c r="D19" s="664">
        <f ca="1">SUMIF('2. Annual Costs of Staff Posts'!$D$12:$D$311,$C19,'2. Annual Costs of Staff Posts'!$O$12:$O$311)+SUMIF('3.Travel,Subsistence&amp;Conference'!$E$12:$E$70,'Summary of Cost by Organisation'!$C19,'3.Travel,Subsistence&amp;Conference'!$L$12:$L$70)+SUMIF('4. Equipment'!$D$12:$D$82,'Summary of Cost by Organisation'!$C19,'4. Equipment'!$L$12:$L$82)+SUMIF('5. Consumables'!$D$12:$D$61,'Summary of Cost by Organisation'!$C19,'5. Consumables'!$K$12:$K$61)+SUMIF('6. CPI'!$D$12:$D$61,'Summary of Cost by Organisation'!$C19,'6. CPI'!$K$12:$K$61)+SUMIF('7. Dissemination'!$D$12:$D$61,'Summary of Cost by Organisation'!$C19,'7. Dissemination'!$K$12:$K$61)+SUMIF('8. Risk Management &amp; Assurance'!$D$12:$D$61,'Summary of Cost by Organisation'!$C19,'8. Risk Management &amp; Assurance'!$K$12:$K$61)+SUMIF('9. External Intervention Costs'!$D$38:$D$80,'Summary of Cost by Organisation'!$C19,'9. External Intervention Costs'!$I$38:$I$80)+SUMIF('10. Other Direct Costs '!$D$12:$D$61,'Summary of Cost by Organisation'!$C19,'10. Other Direct Costs '!$K$12:$K$61)+SUMIF('11. Indirect Costs'!$C$13:$C$62,'Summary of Cost by Organisation'!$C19,'11. Indirect Costs'!$M$13:$M$62)</f>
        <v>11640</v>
      </c>
      <c r="E19" s="153">
        <f ca="1">SUMIF('2. Annual Costs of Staff Posts'!$D$12:$D$311,$C19,'2. Annual Costs of Staff Posts'!$T$12:$T$311)+SUMIF('3.Travel,Subsistence&amp;Conference'!$E$12:$E$70,'Summary of Cost by Organisation'!$C19,'3.Travel,Subsistence&amp;Conference'!$N$12:$N$70)+SUMIF('4. Equipment'!$D$12:$D$82,'Summary of Cost by Organisation'!$C19,'4. Equipment'!$N$12:$N$82)+SUMIF('5. Consumables'!$D$12:$D$61,'Summary of Cost by Organisation'!$C19,'5. Consumables'!$M$12:$M$61)+SUMIF('6. CPI'!$D$12:$D$61,'Summary of Cost by Organisation'!$C19,'6. CPI'!$M$12:$M$61)+SUMIF('7. Dissemination'!$D$12:$D$61,'Summary of Cost by Organisation'!$C19,'7. Dissemination'!$M$12:$M$61)+SUMIF('8. Risk Management &amp; Assurance'!$D$12:$D$61,'Summary of Cost by Organisation'!$C19,'8. Risk Management &amp; Assurance'!$M$12:$M$61)+SUMIF('9. External Intervention Costs'!$D$38:$D$80,'Summary of Cost by Organisation'!$C19,'9. External Intervention Costs'!$J$38:$J$80)+SUMIF('10. Other Direct Costs '!$D$12:$D$61,'Summary of Cost by Organisation'!$C19,'10. Other Direct Costs '!$M$12:$M$61)+SUMIF('11. Indirect Costs'!$C$13:$C$62,'Summary of Cost by Organisation'!$C19,'11. Indirect Costs'!$Q$13:$Q$62)</f>
        <v>36280</v>
      </c>
      <c r="F19" s="153">
        <f ca="1">SUMIF('2. Annual Costs of Staff Posts'!$D$12:$D$311,$C19,'2. Annual Costs of Staff Posts'!$Y$12:$Y$311)+SUMIF('3.Travel,Subsistence&amp;Conference'!$E$12:$E$70,'Summary of Cost by Organisation'!$C19,'3.Travel,Subsistence&amp;Conference'!$P$12:$P$70)+SUMIF('4. Equipment'!$D$12:$D$82,'Summary of Cost by Organisation'!$C19,'4. Equipment'!$P$12:$P$82)+SUMIF('5. Consumables'!$D$12:$D$61,'Summary of Cost by Organisation'!$C19,'5. Consumables'!$O$12:$O$61)+SUMIF('6. CPI'!$D$12:$D$61,'Summary of Cost by Organisation'!$C19,'6. CPI'!$O$12:$O$61)+SUMIF('7. Dissemination'!$D$12:$D$61,'Summary of Cost by Organisation'!$C19,'7. Dissemination'!$O$12:$O$61)+SUMIF('8. Risk Management &amp; Assurance'!$D$12:$D$61,'Summary of Cost by Organisation'!$C19,'8. Risk Management &amp; Assurance'!$O$12:$O$61)+SUMIF('9. External Intervention Costs'!$D$38:$D$80,'Summary of Cost by Organisation'!$C19,'9. External Intervention Costs'!$K$38:$K$80)+SUMIF('10. Other Direct Costs '!$D$12:$D$61,'Summary of Cost by Organisation'!$C19,'10. Other Direct Costs '!$O$12:$O$61)+SUMIF('11. Indirect Costs'!$C$13:$C$62,'Summary of Cost by Organisation'!$C19,'11. Indirect Costs'!$U$13:$U$62)</f>
        <v>46980</v>
      </c>
      <c r="G19" s="153">
        <f ca="1">SUMIF('2. Annual Costs of Staff Posts'!$D$12:$D$311,$C19,'2. Annual Costs of Staff Posts'!$AD$12:$AD$311)+SUMIF('3.Travel,Subsistence&amp;Conference'!$E$12:$E$70,'Summary of Cost by Organisation'!$C19,'3.Travel,Subsistence&amp;Conference'!$R$12:$R$70)+SUMIF('4. Equipment'!$D$12:$D$82,'Summary of Cost by Organisation'!$C19,'4. Equipment'!$R$12:$R$82)+SUMIF('5. Consumables'!$D$12:$D$61,'Summary of Cost by Organisation'!$C19,'5. Consumables'!$Q$12:$Q$61)+SUMIF('6. CPI'!$D$12:$D$61,'Summary of Cost by Organisation'!$C19,'6. CPI'!$Q$12:$Q$61)+SUMIF('7. Dissemination'!$D$12:$D$61,'Summary of Cost by Organisation'!$C19,'7. Dissemination'!$Q$12:$Q$61)+SUMIF('8. Risk Management &amp; Assurance'!$D$12:$D$61,'Summary of Cost by Organisation'!$C19,'8. Risk Management &amp; Assurance'!$Q$12:$Q$61)+SUMIF('9. External Intervention Costs'!$D$38:$D$80,'Summary of Cost by Organisation'!$C19,'9. External Intervention Costs'!$L$38:$L$80)+SUMIF('10. Other Direct Costs '!$D$12:$D$61,'Summary of Cost by Organisation'!$C19,'10. Other Direct Costs '!$Q$12:$Q$61)+SUMIF('11. Indirect Costs'!$C$13:$C$62,'Summary of Cost by Organisation'!$C19,'11. Indirect Costs'!$Y$13:$Y$62)</f>
        <v>26840</v>
      </c>
      <c r="H19" s="153">
        <f ca="1">SUMIF('2. Annual Costs of Staff Posts'!$D$12:$D$311,$C19,'2. Annual Costs of Staff Posts'!$AI$12:$AI$311)+SUMIF('3.Travel,Subsistence&amp;Conference'!$E$12:$E$70,'Summary of Cost by Organisation'!$C19,'3.Travel,Subsistence&amp;Conference'!$T$12:$T$70)+SUMIF('4. Equipment'!$D$12:$D$82,'Summary of Cost by Organisation'!$C19,'4. Equipment'!$T$12:$T$82)+SUMIF('5. Consumables'!$D$12:$D$61,'Summary of Cost by Organisation'!$C19,'5. Consumables'!$S$12:$S$61)+SUMIF('6. CPI'!$D$12:$D$61,'Summary of Cost by Organisation'!$C19,'6. CPI'!$S$12:$S$61)+SUMIF('7. Dissemination'!$D$12:$D$61,'Summary of Cost by Organisation'!$C19,'7. Dissemination'!$S$12:$S$61)+SUMIF('8. Risk Management &amp; Assurance'!$D$12:$D$61,'Summary of Cost by Organisation'!$C19,'8. Risk Management &amp; Assurance'!$S$12:$S$61)+SUMIF('9. External Intervention Costs'!$D$38:$D$80,'Summary of Cost by Organisation'!$C19,'9. External Intervention Costs'!$M$38:$M$80)+SUMIF('10. Other Direct Costs '!$D$12:$D$61,'Summary of Cost by Organisation'!$C19,'10. Other Direct Costs '!$S$12:$S$61)+SUMIF('11. Indirect Costs'!$C$13:$C$62,'Summary of Cost by Organisation'!$C19,'11. Indirect Costs'!$AC$13:$AC$62)</f>
        <v>16700</v>
      </c>
      <c r="I19" s="73">
        <f t="shared" ca="1" si="0"/>
        <v>138440</v>
      </c>
      <c r="J19" s="64"/>
    </row>
    <row r="20" spans="2:14" ht="30" customHeight="1" x14ac:dyDescent="0.25">
      <c r="B20" s="81">
        <f t="shared" si="1"/>
        <v>6</v>
      </c>
      <c r="C20" s="640" t="str">
        <f ca="1">IFERROR(OFFSET('START - AWARD DETAILS'!$C$20,MATCH(B20,'START - AWARD DETAILS'!$N$20:$N$40,0)-1,0),"")</f>
        <v>Institute of Reseach and Development (IRD)</v>
      </c>
      <c r="D20" s="664">
        <f ca="1">SUMIF('2. Annual Costs of Staff Posts'!$D$12:$D$311,$C20,'2. Annual Costs of Staff Posts'!$O$12:$O$311)+SUMIF('3.Travel,Subsistence&amp;Conference'!$E$12:$E$70,'Summary of Cost by Organisation'!$C20,'3.Travel,Subsistence&amp;Conference'!$L$12:$L$70)+SUMIF('4. Equipment'!$D$12:$D$82,'Summary of Cost by Organisation'!$C20,'4. Equipment'!$L$12:$L$82)+SUMIF('5. Consumables'!$D$12:$D$61,'Summary of Cost by Organisation'!$C20,'5. Consumables'!$K$12:$K$61)+SUMIF('6. CPI'!$D$12:$D$61,'Summary of Cost by Organisation'!$C20,'6. CPI'!$K$12:$K$61)+SUMIF('7. Dissemination'!$D$12:$D$61,'Summary of Cost by Organisation'!$C20,'7. Dissemination'!$K$12:$K$61)+SUMIF('8. Risk Management &amp; Assurance'!$D$12:$D$61,'Summary of Cost by Organisation'!$C20,'8. Risk Management &amp; Assurance'!$K$12:$K$61)+SUMIF('9. External Intervention Costs'!$D$38:$D$80,'Summary of Cost by Organisation'!$C20,'9. External Intervention Costs'!$I$38:$I$80)+SUMIF('10. Other Direct Costs '!$D$12:$D$61,'Summary of Cost by Organisation'!$C20,'10. Other Direct Costs '!$K$12:$K$61)+SUMIF('11. Indirect Costs'!$C$13:$C$62,'Summary of Cost by Organisation'!$C20,'11. Indirect Costs'!$M$13:$M$62)</f>
        <v>11640</v>
      </c>
      <c r="E20" s="153">
        <f ca="1">SUMIF('2. Annual Costs of Staff Posts'!$D$12:$D$311,$C20,'2. Annual Costs of Staff Posts'!$T$12:$T$311)+SUMIF('3.Travel,Subsistence&amp;Conference'!$E$12:$E$70,'Summary of Cost by Organisation'!$C20,'3.Travel,Subsistence&amp;Conference'!$N$12:$N$70)+SUMIF('4. Equipment'!$D$12:$D$82,'Summary of Cost by Organisation'!$C20,'4. Equipment'!$N$12:$N$82)+SUMIF('5. Consumables'!$D$12:$D$61,'Summary of Cost by Organisation'!$C20,'5. Consumables'!$M$12:$M$61)+SUMIF('6. CPI'!$D$12:$D$61,'Summary of Cost by Organisation'!$C20,'6. CPI'!$M$12:$M$61)+SUMIF('7. Dissemination'!$D$12:$D$61,'Summary of Cost by Organisation'!$C20,'7. Dissemination'!$M$12:$M$61)+SUMIF('8. Risk Management &amp; Assurance'!$D$12:$D$61,'Summary of Cost by Organisation'!$C20,'8. Risk Management &amp; Assurance'!$M$12:$M$61)+SUMIF('9. External Intervention Costs'!$D$38:$D$80,'Summary of Cost by Organisation'!$C20,'9. External Intervention Costs'!$J$38:$J$80)+SUMIF('10. Other Direct Costs '!$D$12:$D$61,'Summary of Cost by Organisation'!$C20,'10. Other Direct Costs '!$M$12:$M$61)+SUMIF('11. Indirect Costs'!$C$13:$C$62,'Summary of Cost by Organisation'!$C20,'11. Indirect Costs'!$Q$13:$Q$62)</f>
        <v>36280</v>
      </c>
      <c r="F20" s="153">
        <f ca="1">SUMIF('2. Annual Costs of Staff Posts'!$D$12:$D$311,$C20,'2. Annual Costs of Staff Posts'!$Y$12:$Y$311)+SUMIF('3.Travel,Subsistence&amp;Conference'!$E$12:$E$70,'Summary of Cost by Organisation'!$C20,'3.Travel,Subsistence&amp;Conference'!$P$12:$P$70)+SUMIF('4. Equipment'!$D$12:$D$82,'Summary of Cost by Organisation'!$C20,'4. Equipment'!$P$12:$P$82)+SUMIF('5. Consumables'!$D$12:$D$61,'Summary of Cost by Organisation'!$C20,'5. Consumables'!$O$12:$O$61)+SUMIF('6. CPI'!$D$12:$D$61,'Summary of Cost by Organisation'!$C20,'6. CPI'!$O$12:$O$61)+SUMIF('7. Dissemination'!$D$12:$D$61,'Summary of Cost by Organisation'!$C20,'7. Dissemination'!$O$12:$O$61)+SUMIF('8. Risk Management &amp; Assurance'!$D$12:$D$61,'Summary of Cost by Organisation'!$C20,'8. Risk Management &amp; Assurance'!$O$12:$O$61)+SUMIF('9. External Intervention Costs'!$D$38:$D$80,'Summary of Cost by Organisation'!$C20,'9. External Intervention Costs'!$K$38:$K$80)+SUMIF('10. Other Direct Costs '!$D$12:$D$61,'Summary of Cost by Organisation'!$C20,'10. Other Direct Costs '!$O$12:$O$61)+SUMIF('11. Indirect Costs'!$C$13:$C$62,'Summary of Cost by Organisation'!$C20,'11. Indirect Costs'!$U$13:$U$62)</f>
        <v>46980</v>
      </c>
      <c r="G20" s="153">
        <f ca="1">SUMIF('2. Annual Costs of Staff Posts'!$D$12:$D$311,$C20,'2. Annual Costs of Staff Posts'!$AD$12:$AD$311)+SUMIF('3.Travel,Subsistence&amp;Conference'!$E$12:$E$70,'Summary of Cost by Organisation'!$C20,'3.Travel,Subsistence&amp;Conference'!$R$12:$R$70)+SUMIF('4. Equipment'!$D$12:$D$82,'Summary of Cost by Organisation'!$C20,'4. Equipment'!$R$12:$R$82)+SUMIF('5. Consumables'!$D$12:$D$61,'Summary of Cost by Organisation'!$C20,'5. Consumables'!$Q$12:$Q$61)+SUMIF('6. CPI'!$D$12:$D$61,'Summary of Cost by Organisation'!$C20,'6. CPI'!$Q$12:$Q$61)+SUMIF('7. Dissemination'!$D$12:$D$61,'Summary of Cost by Organisation'!$C20,'7. Dissemination'!$Q$12:$Q$61)+SUMIF('8. Risk Management &amp; Assurance'!$D$12:$D$61,'Summary of Cost by Organisation'!$C20,'8. Risk Management &amp; Assurance'!$Q$12:$Q$61)+SUMIF('9. External Intervention Costs'!$D$38:$D$80,'Summary of Cost by Organisation'!$C20,'9. External Intervention Costs'!$L$38:$L$80)+SUMIF('10. Other Direct Costs '!$D$12:$D$61,'Summary of Cost by Organisation'!$C20,'10. Other Direct Costs '!$Q$12:$Q$61)+SUMIF('11. Indirect Costs'!$C$13:$C$62,'Summary of Cost by Organisation'!$C20,'11. Indirect Costs'!$Y$13:$Y$62)</f>
        <v>26840</v>
      </c>
      <c r="H20" s="153">
        <f ca="1">SUMIF('2. Annual Costs of Staff Posts'!$D$12:$D$311,$C20,'2. Annual Costs of Staff Posts'!$AI$12:$AI$311)+SUMIF('3.Travel,Subsistence&amp;Conference'!$E$12:$E$70,'Summary of Cost by Organisation'!$C20,'3.Travel,Subsistence&amp;Conference'!$T$12:$T$70)+SUMIF('4. Equipment'!$D$12:$D$82,'Summary of Cost by Organisation'!$C20,'4. Equipment'!$T$12:$T$82)+SUMIF('5. Consumables'!$D$12:$D$61,'Summary of Cost by Organisation'!$C20,'5. Consumables'!$S$12:$S$61)+SUMIF('6. CPI'!$D$12:$D$61,'Summary of Cost by Organisation'!$C20,'6. CPI'!$S$12:$S$61)+SUMIF('7. Dissemination'!$D$12:$D$61,'Summary of Cost by Organisation'!$C20,'7. Dissemination'!$S$12:$S$61)+SUMIF('8. Risk Management &amp; Assurance'!$D$12:$D$61,'Summary of Cost by Organisation'!$C20,'8. Risk Management &amp; Assurance'!$S$12:$S$61)+SUMIF('9. External Intervention Costs'!$D$38:$D$80,'Summary of Cost by Organisation'!$C20,'9. External Intervention Costs'!$M$38:$M$80)+SUMIF('10. Other Direct Costs '!$D$12:$D$61,'Summary of Cost by Organisation'!$C20,'10. Other Direct Costs '!$S$12:$S$61)+SUMIF('11. Indirect Costs'!$C$13:$C$62,'Summary of Cost by Organisation'!$C20,'11. Indirect Costs'!$AC$13:$AC$62)</f>
        <v>16700</v>
      </c>
      <c r="I20" s="73">
        <f t="shared" ca="1" si="0"/>
        <v>138440</v>
      </c>
      <c r="J20" s="64"/>
    </row>
    <row r="21" spans="2:14" ht="30" customHeight="1" x14ac:dyDescent="0.25">
      <c r="B21" s="81">
        <f t="shared" si="1"/>
        <v>7</v>
      </c>
      <c r="C21" s="640" t="str">
        <f ca="1">IFERROR(OFFSET('START - AWARD DETAILS'!$C$20,MATCH(B21,'START - AWARD DETAILS'!$N$20:$N$40,0)-1,0),"")</f>
        <v/>
      </c>
      <c r="D21" s="664">
        <f ca="1">SUMIF('2. Annual Costs of Staff Posts'!$D$12:$D$311,$C21,'2. Annual Costs of Staff Posts'!$O$12:$O$311)+SUMIF('3.Travel,Subsistence&amp;Conference'!$E$12:$E$70,'Summary of Cost by Organisation'!$C21,'3.Travel,Subsistence&amp;Conference'!$L$12:$L$70)+SUMIF('4. Equipment'!$D$12:$D$82,'Summary of Cost by Organisation'!$C21,'4. Equipment'!$L$12:$L$82)+SUMIF('5. Consumables'!$D$12:$D$61,'Summary of Cost by Organisation'!$C21,'5. Consumables'!$K$12:$K$61)+SUMIF('6. CPI'!$D$12:$D$61,'Summary of Cost by Organisation'!$C21,'6. CPI'!$K$12:$K$61)+SUMIF('7. Dissemination'!$D$12:$D$61,'Summary of Cost by Organisation'!$C21,'7. Dissemination'!$K$12:$K$61)+SUMIF('8. Risk Management &amp; Assurance'!$D$12:$D$61,'Summary of Cost by Organisation'!$C21,'8. Risk Management &amp; Assurance'!$K$12:$K$61)+SUMIF('9. External Intervention Costs'!$D$38:$D$80,'Summary of Cost by Organisation'!$C21,'9. External Intervention Costs'!$I$38:$I$80)+SUMIF('10. Other Direct Costs '!$D$12:$D$61,'Summary of Cost by Organisation'!$C21,'10. Other Direct Costs '!$K$12:$K$61)+SUMIF('11. Indirect Costs'!$C$13:$C$62,'Summary of Cost by Organisation'!$C21,'11. Indirect Costs'!$M$13:$M$62)</f>
        <v>0</v>
      </c>
      <c r="E21" s="153">
        <f ca="1">SUMIF('2. Annual Costs of Staff Posts'!$D$12:$D$311,$C21,'2. Annual Costs of Staff Posts'!$T$12:$T$311)+SUMIF('3.Travel,Subsistence&amp;Conference'!$E$12:$E$70,'Summary of Cost by Organisation'!$C21,'3.Travel,Subsistence&amp;Conference'!$N$12:$N$70)+SUMIF('4. Equipment'!$D$12:$D$82,'Summary of Cost by Organisation'!$C21,'4. Equipment'!$N$12:$N$82)+SUMIF('5. Consumables'!$D$12:$D$61,'Summary of Cost by Organisation'!$C21,'5. Consumables'!$M$12:$M$61)+SUMIF('6. CPI'!$D$12:$D$61,'Summary of Cost by Organisation'!$C21,'6. CPI'!$M$12:$M$61)+SUMIF('7. Dissemination'!$D$12:$D$61,'Summary of Cost by Organisation'!$C21,'7. Dissemination'!$M$12:$M$61)+SUMIF('8. Risk Management &amp; Assurance'!$D$12:$D$61,'Summary of Cost by Organisation'!$C21,'8. Risk Management &amp; Assurance'!$M$12:$M$61)+SUMIF('9. External Intervention Costs'!$D$38:$D$80,'Summary of Cost by Organisation'!$C21,'9. External Intervention Costs'!$J$38:$J$80)+SUMIF('10. Other Direct Costs '!$D$12:$D$61,'Summary of Cost by Organisation'!$C21,'10. Other Direct Costs '!$M$12:$M$61)+SUMIF('11. Indirect Costs'!$C$13:$C$62,'Summary of Cost by Organisation'!$C21,'11. Indirect Costs'!$Q$13:$Q$62)</f>
        <v>0</v>
      </c>
      <c r="F21" s="153">
        <f ca="1">SUMIF('2. Annual Costs of Staff Posts'!$D$12:$D$311,$C21,'2. Annual Costs of Staff Posts'!$Y$12:$Y$311)+SUMIF('3.Travel,Subsistence&amp;Conference'!$E$12:$E$70,'Summary of Cost by Organisation'!$C21,'3.Travel,Subsistence&amp;Conference'!$P$12:$P$70)+SUMIF('4. Equipment'!$D$12:$D$82,'Summary of Cost by Organisation'!$C21,'4. Equipment'!$P$12:$P$82)+SUMIF('5. Consumables'!$D$12:$D$61,'Summary of Cost by Organisation'!$C21,'5. Consumables'!$O$12:$O$61)+SUMIF('6. CPI'!$D$12:$D$61,'Summary of Cost by Organisation'!$C21,'6. CPI'!$O$12:$O$61)+SUMIF('7. Dissemination'!$D$12:$D$61,'Summary of Cost by Organisation'!$C21,'7. Dissemination'!$O$12:$O$61)+SUMIF('8. Risk Management &amp; Assurance'!$D$12:$D$61,'Summary of Cost by Organisation'!$C21,'8. Risk Management &amp; Assurance'!$O$12:$O$61)+SUMIF('9. External Intervention Costs'!$D$38:$D$80,'Summary of Cost by Organisation'!$C21,'9. External Intervention Costs'!$K$38:$K$80)+SUMIF('10. Other Direct Costs '!$D$12:$D$61,'Summary of Cost by Organisation'!$C21,'10. Other Direct Costs '!$O$12:$O$61)+SUMIF('11. Indirect Costs'!$C$13:$C$62,'Summary of Cost by Organisation'!$C21,'11. Indirect Costs'!$U$13:$U$62)</f>
        <v>0</v>
      </c>
      <c r="G21" s="153">
        <f ca="1">SUMIF('2. Annual Costs of Staff Posts'!$D$12:$D$311,$C21,'2. Annual Costs of Staff Posts'!$AD$12:$AD$311)+SUMIF('3.Travel,Subsistence&amp;Conference'!$E$12:$E$70,'Summary of Cost by Organisation'!$C21,'3.Travel,Subsistence&amp;Conference'!$R$12:$R$70)+SUMIF('4. Equipment'!$D$12:$D$82,'Summary of Cost by Organisation'!$C21,'4. Equipment'!$R$12:$R$82)+SUMIF('5. Consumables'!$D$12:$D$61,'Summary of Cost by Organisation'!$C21,'5. Consumables'!$Q$12:$Q$61)+SUMIF('6. CPI'!$D$12:$D$61,'Summary of Cost by Organisation'!$C21,'6. CPI'!$Q$12:$Q$61)+SUMIF('7. Dissemination'!$D$12:$D$61,'Summary of Cost by Organisation'!$C21,'7. Dissemination'!$Q$12:$Q$61)+SUMIF('8. Risk Management &amp; Assurance'!$D$12:$D$61,'Summary of Cost by Organisation'!$C21,'8. Risk Management &amp; Assurance'!$Q$12:$Q$61)+SUMIF('9. External Intervention Costs'!$D$38:$D$80,'Summary of Cost by Organisation'!$C21,'9. External Intervention Costs'!$L$38:$L$80)+SUMIF('10. Other Direct Costs '!$D$12:$D$61,'Summary of Cost by Organisation'!$C21,'10. Other Direct Costs '!$Q$12:$Q$61)+SUMIF('11. Indirect Costs'!$C$13:$C$62,'Summary of Cost by Organisation'!$C21,'11. Indirect Costs'!$Y$13:$Y$62)</f>
        <v>0</v>
      </c>
      <c r="H21" s="153">
        <f ca="1">SUMIF('2. Annual Costs of Staff Posts'!$D$12:$D$311,$C21,'2. Annual Costs of Staff Posts'!$AI$12:$AI$311)+SUMIF('3.Travel,Subsistence&amp;Conference'!$E$12:$E$70,'Summary of Cost by Organisation'!$C21,'3.Travel,Subsistence&amp;Conference'!$T$12:$T$70)+SUMIF('4. Equipment'!$D$12:$D$82,'Summary of Cost by Organisation'!$C21,'4. Equipment'!$T$12:$T$82)+SUMIF('5. Consumables'!$D$12:$D$61,'Summary of Cost by Organisation'!$C21,'5. Consumables'!$S$12:$S$61)+SUMIF('6. CPI'!$D$12:$D$61,'Summary of Cost by Organisation'!$C21,'6. CPI'!$S$12:$S$61)+SUMIF('7. Dissemination'!$D$12:$D$61,'Summary of Cost by Organisation'!$C21,'7. Dissemination'!$S$12:$S$61)+SUMIF('8. Risk Management &amp; Assurance'!$D$12:$D$61,'Summary of Cost by Organisation'!$C21,'8. Risk Management &amp; Assurance'!$S$12:$S$61)+SUMIF('9. External Intervention Costs'!$D$38:$D$80,'Summary of Cost by Organisation'!$C21,'9. External Intervention Costs'!$M$38:$M$80)+SUMIF('10. Other Direct Costs '!$D$12:$D$61,'Summary of Cost by Organisation'!$C21,'10. Other Direct Costs '!$S$12:$S$61)+SUMIF('11. Indirect Costs'!$C$13:$C$62,'Summary of Cost by Organisation'!$C21,'11. Indirect Costs'!$AC$13:$AC$62)</f>
        <v>0</v>
      </c>
      <c r="I21" s="73">
        <f t="shared" ca="1" si="0"/>
        <v>0</v>
      </c>
      <c r="J21" s="64"/>
    </row>
    <row r="22" spans="2:14" ht="30" customHeight="1" x14ac:dyDescent="0.25">
      <c r="B22" s="81">
        <f t="shared" si="1"/>
        <v>8</v>
      </c>
      <c r="C22" s="640" t="str">
        <f ca="1">IFERROR(OFFSET('START - AWARD DETAILS'!$C$20,MATCH(B22,'START - AWARD DETAILS'!$N$20:$N$40,0)-1,0),"")</f>
        <v/>
      </c>
      <c r="D22" s="664">
        <f ca="1">SUMIF('2. Annual Costs of Staff Posts'!$D$12:$D$311,$C22,'2. Annual Costs of Staff Posts'!$O$12:$O$311)+SUMIF('3.Travel,Subsistence&amp;Conference'!$E$12:$E$70,'Summary of Cost by Organisation'!$C22,'3.Travel,Subsistence&amp;Conference'!$L$12:$L$70)+SUMIF('4. Equipment'!$D$12:$D$82,'Summary of Cost by Organisation'!$C22,'4. Equipment'!$L$12:$L$82)+SUMIF('5. Consumables'!$D$12:$D$61,'Summary of Cost by Organisation'!$C22,'5. Consumables'!$K$12:$K$61)+SUMIF('6. CPI'!$D$12:$D$61,'Summary of Cost by Organisation'!$C22,'6. CPI'!$K$12:$K$61)+SUMIF('7. Dissemination'!$D$12:$D$61,'Summary of Cost by Organisation'!$C22,'7. Dissemination'!$K$12:$K$61)+SUMIF('8. Risk Management &amp; Assurance'!$D$12:$D$61,'Summary of Cost by Organisation'!$C22,'8. Risk Management &amp; Assurance'!$K$12:$K$61)+SUMIF('9. External Intervention Costs'!$D$38:$D$80,'Summary of Cost by Organisation'!$C22,'9. External Intervention Costs'!$I$38:$I$80)+SUMIF('10. Other Direct Costs '!$D$12:$D$61,'Summary of Cost by Organisation'!$C22,'10. Other Direct Costs '!$K$12:$K$61)+SUMIF('11. Indirect Costs'!$C$13:$C$62,'Summary of Cost by Organisation'!$C22,'11. Indirect Costs'!$M$13:$M$62)</f>
        <v>0</v>
      </c>
      <c r="E22" s="153">
        <f ca="1">SUMIF('2. Annual Costs of Staff Posts'!$D$12:$D$311,$C22,'2. Annual Costs of Staff Posts'!$T$12:$T$311)+SUMIF('3.Travel,Subsistence&amp;Conference'!$E$12:$E$70,'Summary of Cost by Organisation'!$C22,'3.Travel,Subsistence&amp;Conference'!$N$12:$N$70)+SUMIF('4. Equipment'!$D$12:$D$82,'Summary of Cost by Organisation'!$C22,'4. Equipment'!$N$12:$N$82)+SUMIF('5. Consumables'!$D$12:$D$61,'Summary of Cost by Organisation'!$C22,'5. Consumables'!$M$12:$M$61)+SUMIF('6. CPI'!$D$12:$D$61,'Summary of Cost by Organisation'!$C22,'6. CPI'!$M$12:$M$61)+SUMIF('7. Dissemination'!$D$12:$D$61,'Summary of Cost by Organisation'!$C22,'7. Dissemination'!$M$12:$M$61)+SUMIF('8. Risk Management &amp; Assurance'!$D$12:$D$61,'Summary of Cost by Organisation'!$C22,'8. Risk Management &amp; Assurance'!$M$12:$M$61)+SUMIF('9. External Intervention Costs'!$D$38:$D$80,'Summary of Cost by Organisation'!$C22,'9. External Intervention Costs'!$J$38:$J$80)+SUMIF('10. Other Direct Costs '!$D$12:$D$61,'Summary of Cost by Organisation'!$C22,'10. Other Direct Costs '!$M$12:$M$61)+SUMIF('11. Indirect Costs'!$C$13:$C$62,'Summary of Cost by Organisation'!$C22,'11. Indirect Costs'!$Q$13:$Q$62)</f>
        <v>0</v>
      </c>
      <c r="F22" s="153">
        <f ca="1">SUMIF('2. Annual Costs of Staff Posts'!$D$12:$D$311,$C22,'2. Annual Costs of Staff Posts'!$Y$12:$Y$311)+SUMIF('3.Travel,Subsistence&amp;Conference'!$E$12:$E$70,'Summary of Cost by Organisation'!$C22,'3.Travel,Subsistence&amp;Conference'!$P$12:$P$70)+SUMIF('4. Equipment'!$D$12:$D$82,'Summary of Cost by Organisation'!$C22,'4. Equipment'!$P$12:$P$82)+SUMIF('5. Consumables'!$D$12:$D$61,'Summary of Cost by Organisation'!$C22,'5. Consumables'!$O$12:$O$61)+SUMIF('6. CPI'!$D$12:$D$61,'Summary of Cost by Organisation'!$C22,'6. CPI'!$O$12:$O$61)+SUMIF('7. Dissemination'!$D$12:$D$61,'Summary of Cost by Organisation'!$C22,'7. Dissemination'!$O$12:$O$61)+SUMIF('8. Risk Management &amp; Assurance'!$D$12:$D$61,'Summary of Cost by Organisation'!$C22,'8. Risk Management &amp; Assurance'!$O$12:$O$61)+SUMIF('9. External Intervention Costs'!$D$38:$D$80,'Summary of Cost by Organisation'!$C22,'9. External Intervention Costs'!$K$38:$K$80)+SUMIF('10. Other Direct Costs '!$D$12:$D$61,'Summary of Cost by Organisation'!$C22,'10. Other Direct Costs '!$O$12:$O$61)+SUMIF('11. Indirect Costs'!$C$13:$C$62,'Summary of Cost by Organisation'!$C22,'11. Indirect Costs'!$U$13:$U$62)</f>
        <v>0</v>
      </c>
      <c r="G22" s="153">
        <f ca="1">SUMIF('2. Annual Costs of Staff Posts'!$D$12:$D$311,$C22,'2. Annual Costs of Staff Posts'!$AD$12:$AD$311)+SUMIF('3.Travel,Subsistence&amp;Conference'!$E$12:$E$70,'Summary of Cost by Organisation'!$C22,'3.Travel,Subsistence&amp;Conference'!$R$12:$R$70)+SUMIF('4. Equipment'!$D$12:$D$82,'Summary of Cost by Organisation'!$C22,'4. Equipment'!$R$12:$R$82)+SUMIF('5. Consumables'!$D$12:$D$61,'Summary of Cost by Organisation'!$C22,'5. Consumables'!$Q$12:$Q$61)+SUMIF('6. CPI'!$D$12:$D$61,'Summary of Cost by Organisation'!$C22,'6. CPI'!$Q$12:$Q$61)+SUMIF('7. Dissemination'!$D$12:$D$61,'Summary of Cost by Organisation'!$C22,'7. Dissemination'!$Q$12:$Q$61)+SUMIF('8. Risk Management &amp; Assurance'!$D$12:$D$61,'Summary of Cost by Organisation'!$C22,'8. Risk Management &amp; Assurance'!$Q$12:$Q$61)+SUMIF('9. External Intervention Costs'!$D$38:$D$80,'Summary of Cost by Organisation'!$C22,'9. External Intervention Costs'!$L$38:$L$80)+SUMIF('10. Other Direct Costs '!$D$12:$D$61,'Summary of Cost by Organisation'!$C22,'10. Other Direct Costs '!$Q$12:$Q$61)+SUMIF('11. Indirect Costs'!$C$13:$C$62,'Summary of Cost by Organisation'!$C22,'11. Indirect Costs'!$Y$13:$Y$62)</f>
        <v>0</v>
      </c>
      <c r="H22" s="153">
        <f ca="1">SUMIF('2. Annual Costs of Staff Posts'!$D$12:$D$311,$C22,'2. Annual Costs of Staff Posts'!$AI$12:$AI$311)+SUMIF('3.Travel,Subsistence&amp;Conference'!$E$12:$E$70,'Summary of Cost by Organisation'!$C22,'3.Travel,Subsistence&amp;Conference'!$T$12:$T$70)+SUMIF('4. Equipment'!$D$12:$D$82,'Summary of Cost by Organisation'!$C22,'4. Equipment'!$T$12:$T$82)+SUMIF('5. Consumables'!$D$12:$D$61,'Summary of Cost by Organisation'!$C22,'5. Consumables'!$S$12:$S$61)+SUMIF('6. CPI'!$D$12:$D$61,'Summary of Cost by Organisation'!$C22,'6. CPI'!$S$12:$S$61)+SUMIF('7. Dissemination'!$D$12:$D$61,'Summary of Cost by Organisation'!$C22,'7. Dissemination'!$S$12:$S$61)+SUMIF('8. Risk Management &amp; Assurance'!$D$12:$D$61,'Summary of Cost by Organisation'!$C22,'8. Risk Management &amp; Assurance'!$S$12:$S$61)+SUMIF('9. External Intervention Costs'!$D$38:$D$80,'Summary of Cost by Organisation'!$C22,'9. External Intervention Costs'!$M$38:$M$80)+SUMIF('10. Other Direct Costs '!$D$12:$D$61,'Summary of Cost by Organisation'!$C22,'10. Other Direct Costs '!$S$12:$S$61)+SUMIF('11. Indirect Costs'!$C$13:$C$62,'Summary of Cost by Organisation'!$C22,'11. Indirect Costs'!$AC$13:$AC$62)</f>
        <v>0</v>
      </c>
      <c r="I22" s="73">
        <f t="shared" ca="1" si="0"/>
        <v>0</v>
      </c>
      <c r="J22" s="64"/>
    </row>
    <row r="23" spans="2:14" ht="30" customHeight="1" x14ac:dyDescent="0.25">
      <c r="B23" s="81">
        <f t="shared" si="1"/>
        <v>9</v>
      </c>
      <c r="C23" s="640" t="str">
        <f ca="1">IFERROR(OFFSET('START - AWARD DETAILS'!$C$20,MATCH(B23,'START - AWARD DETAILS'!$N$20:$N$40,0)-1,0),"")</f>
        <v/>
      </c>
      <c r="D23" s="664">
        <f ca="1">SUMIF('2. Annual Costs of Staff Posts'!$D$12:$D$311,$C23,'2. Annual Costs of Staff Posts'!$O$12:$O$311)+SUMIF('3.Travel,Subsistence&amp;Conference'!$E$12:$E$70,'Summary of Cost by Organisation'!$C23,'3.Travel,Subsistence&amp;Conference'!$L$12:$L$70)+SUMIF('4. Equipment'!$D$12:$D$82,'Summary of Cost by Organisation'!$C23,'4. Equipment'!$L$12:$L$82)+SUMIF('5. Consumables'!$D$12:$D$61,'Summary of Cost by Organisation'!$C23,'5. Consumables'!$K$12:$K$61)+SUMIF('6. CPI'!$D$12:$D$61,'Summary of Cost by Organisation'!$C23,'6. CPI'!$K$12:$K$61)+SUMIF('7. Dissemination'!$D$12:$D$61,'Summary of Cost by Organisation'!$C23,'7. Dissemination'!$K$12:$K$61)+SUMIF('8. Risk Management &amp; Assurance'!$D$12:$D$61,'Summary of Cost by Organisation'!$C23,'8. Risk Management &amp; Assurance'!$K$12:$K$61)+SUMIF('9. External Intervention Costs'!$D$38:$D$80,'Summary of Cost by Organisation'!$C23,'9. External Intervention Costs'!$I$38:$I$80)+SUMIF('10. Other Direct Costs '!$D$12:$D$61,'Summary of Cost by Organisation'!$C23,'10. Other Direct Costs '!$K$12:$K$61)+SUMIF('11. Indirect Costs'!$C$13:$C$62,'Summary of Cost by Organisation'!$C23,'11. Indirect Costs'!$M$13:$M$62)</f>
        <v>0</v>
      </c>
      <c r="E23" s="153">
        <f ca="1">SUMIF('2. Annual Costs of Staff Posts'!$D$12:$D$311,$C23,'2. Annual Costs of Staff Posts'!$T$12:$T$311)+SUMIF('3.Travel,Subsistence&amp;Conference'!$E$12:$E$70,'Summary of Cost by Organisation'!$C23,'3.Travel,Subsistence&amp;Conference'!$N$12:$N$70)+SUMIF('4. Equipment'!$D$12:$D$82,'Summary of Cost by Organisation'!$C23,'4. Equipment'!$N$12:$N$82)+SUMIF('5. Consumables'!$D$12:$D$61,'Summary of Cost by Organisation'!$C23,'5. Consumables'!$M$12:$M$61)+SUMIF('6. CPI'!$D$12:$D$61,'Summary of Cost by Organisation'!$C23,'6. CPI'!$M$12:$M$61)+SUMIF('7. Dissemination'!$D$12:$D$61,'Summary of Cost by Organisation'!$C23,'7. Dissemination'!$M$12:$M$61)+SUMIF('8. Risk Management &amp; Assurance'!$D$12:$D$61,'Summary of Cost by Organisation'!$C23,'8. Risk Management &amp; Assurance'!$M$12:$M$61)+SUMIF('9. External Intervention Costs'!$D$38:$D$80,'Summary of Cost by Organisation'!$C23,'9. External Intervention Costs'!$J$38:$J$80)+SUMIF('10. Other Direct Costs '!$D$12:$D$61,'Summary of Cost by Organisation'!$C23,'10. Other Direct Costs '!$M$12:$M$61)+SUMIF('11. Indirect Costs'!$C$13:$C$62,'Summary of Cost by Organisation'!$C23,'11. Indirect Costs'!$Q$13:$Q$62)</f>
        <v>0</v>
      </c>
      <c r="F23" s="153">
        <f ca="1">SUMIF('2. Annual Costs of Staff Posts'!$D$12:$D$311,$C23,'2. Annual Costs of Staff Posts'!$Y$12:$Y$311)+SUMIF('3.Travel,Subsistence&amp;Conference'!$E$12:$E$70,'Summary of Cost by Organisation'!$C23,'3.Travel,Subsistence&amp;Conference'!$P$12:$P$70)+SUMIF('4. Equipment'!$D$12:$D$82,'Summary of Cost by Organisation'!$C23,'4. Equipment'!$P$12:$P$82)+SUMIF('5. Consumables'!$D$12:$D$61,'Summary of Cost by Organisation'!$C23,'5. Consumables'!$O$12:$O$61)+SUMIF('6. CPI'!$D$12:$D$61,'Summary of Cost by Organisation'!$C23,'6. CPI'!$O$12:$O$61)+SUMIF('7. Dissemination'!$D$12:$D$61,'Summary of Cost by Organisation'!$C23,'7. Dissemination'!$O$12:$O$61)+SUMIF('8. Risk Management &amp; Assurance'!$D$12:$D$61,'Summary of Cost by Organisation'!$C23,'8. Risk Management &amp; Assurance'!$O$12:$O$61)+SUMIF('9. External Intervention Costs'!$D$38:$D$80,'Summary of Cost by Organisation'!$C23,'9. External Intervention Costs'!$K$38:$K$80)+SUMIF('10. Other Direct Costs '!$D$12:$D$61,'Summary of Cost by Organisation'!$C23,'10. Other Direct Costs '!$O$12:$O$61)+SUMIF('11. Indirect Costs'!$C$13:$C$62,'Summary of Cost by Organisation'!$C23,'11. Indirect Costs'!$U$13:$U$62)</f>
        <v>0</v>
      </c>
      <c r="G23" s="153">
        <f ca="1">SUMIF('2. Annual Costs of Staff Posts'!$D$12:$D$311,$C23,'2. Annual Costs of Staff Posts'!$AD$12:$AD$311)+SUMIF('3.Travel,Subsistence&amp;Conference'!$E$12:$E$70,'Summary of Cost by Organisation'!$C23,'3.Travel,Subsistence&amp;Conference'!$R$12:$R$70)+SUMIF('4. Equipment'!$D$12:$D$82,'Summary of Cost by Organisation'!$C23,'4. Equipment'!$R$12:$R$82)+SUMIF('5. Consumables'!$D$12:$D$61,'Summary of Cost by Organisation'!$C23,'5. Consumables'!$Q$12:$Q$61)+SUMIF('6. CPI'!$D$12:$D$61,'Summary of Cost by Organisation'!$C23,'6. CPI'!$Q$12:$Q$61)+SUMIF('7. Dissemination'!$D$12:$D$61,'Summary of Cost by Organisation'!$C23,'7. Dissemination'!$Q$12:$Q$61)+SUMIF('8. Risk Management &amp; Assurance'!$D$12:$D$61,'Summary of Cost by Organisation'!$C23,'8. Risk Management &amp; Assurance'!$Q$12:$Q$61)+SUMIF('9. External Intervention Costs'!$D$38:$D$80,'Summary of Cost by Organisation'!$C23,'9. External Intervention Costs'!$L$38:$L$80)+SUMIF('10. Other Direct Costs '!$D$12:$D$61,'Summary of Cost by Organisation'!$C23,'10. Other Direct Costs '!$Q$12:$Q$61)+SUMIF('11. Indirect Costs'!$C$13:$C$62,'Summary of Cost by Organisation'!$C23,'11. Indirect Costs'!$Y$13:$Y$62)</f>
        <v>0</v>
      </c>
      <c r="H23" s="153">
        <f ca="1">SUMIF('2. Annual Costs of Staff Posts'!$D$12:$D$311,$C23,'2. Annual Costs of Staff Posts'!$AI$12:$AI$311)+SUMIF('3.Travel,Subsistence&amp;Conference'!$E$12:$E$70,'Summary of Cost by Organisation'!$C23,'3.Travel,Subsistence&amp;Conference'!$T$12:$T$70)+SUMIF('4. Equipment'!$D$12:$D$82,'Summary of Cost by Organisation'!$C23,'4. Equipment'!$T$12:$T$82)+SUMIF('5. Consumables'!$D$12:$D$61,'Summary of Cost by Organisation'!$C23,'5. Consumables'!$S$12:$S$61)+SUMIF('6. CPI'!$D$12:$D$61,'Summary of Cost by Organisation'!$C23,'6. CPI'!$S$12:$S$61)+SUMIF('7. Dissemination'!$D$12:$D$61,'Summary of Cost by Organisation'!$C23,'7. Dissemination'!$S$12:$S$61)+SUMIF('8. Risk Management &amp; Assurance'!$D$12:$D$61,'Summary of Cost by Organisation'!$C23,'8. Risk Management &amp; Assurance'!$S$12:$S$61)+SUMIF('9. External Intervention Costs'!$D$38:$D$80,'Summary of Cost by Organisation'!$C23,'9. External Intervention Costs'!$M$38:$M$80)+SUMIF('10. Other Direct Costs '!$D$12:$D$61,'Summary of Cost by Organisation'!$C23,'10. Other Direct Costs '!$S$12:$S$61)+SUMIF('11. Indirect Costs'!$C$13:$C$62,'Summary of Cost by Organisation'!$C23,'11. Indirect Costs'!$AC$13:$AC$62)</f>
        <v>0</v>
      </c>
      <c r="I23" s="73">
        <f t="shared" ca="1" si="0"/>
        <v>0</v>
      </c>
      <c r="J23" s="64"/>
    </row>
    <row r="24" spans="2:14" ht="30" customHeight="1" x14ac:dyDescent="0.25">
      <c r="B24" s="81">
        <f t="shared" si="1"/>
        <v>10</v>
      </c>
      <c r="C24" s="640" t="str">
        <f ca="1">IFERROR(OFFSET('START - AWARD DETAILS'!$C$20,MATCH(B24,'START - AWARD DETAILS'!$N$20:$N$40,0)-1,0),"")</f>
        <v/>
      </c>
      <c r="D24" s="664">
        <f ca="1">SUMIF('2. Annual Costs of Staff Posts'!$D$12:$D$311,$C24,'2. Annual Costs of Staff Posts'!$O$12:$O$311)+SUMIF('3.Travel,Subsistence&amp;Conference'!$E$12:$E$70,'Summary of Cost by Organisation'!$C24,'3.Travel,Subsistence&amp;Conference'!$L$12:$L$70)+SUMIF('4. Equipment'!$D$12:$D$82,'Summary of Cost by Organisation'!$C24,'4. Equipment'!$L$12:$L$82)+SUMIF('5. Consumables'!$D$12:$D$61,'Summary of Cost by Organisation'!$C24,'5. Consumables'!$K$12:$K$61)+SUMIF('6. CPI'!$D$12:$D$61,'Summary of Cost by Organisation'!$C24,'6. CPI'!$K$12:$K$61)+SUMIF('7. Dissemination'!$D$12:$D$61,'Summary of Cost by Organisation'!$C24,'7. Dissemination'!$K$12:$K$61)+SUMIF('8. Risk Management &amp; Assurance'!$D$12:$D$61,'Summary of Cost by Organisation'!$C24,'8. Risk Management &amp; Assurance'!$K$12:$K$61)+SUMIF('9. External Intervention Costs'!$D$38:$D$80,'Summary of Cost by Organisation'!$C24,'9. External Intervention Costs'!$I$38:$I$80)+SUMIF('10. Other Direct Costs '!$D$12:$D$61,'Summary of Cost by Organisation'!$C24,'10. Other Direct Costs '!$K$12:$K$61)+SUMIF('11. Indirect Costs'!$C$13:$C$62,'Summary of Cost by Organisation'!$C24,'11. Indirect Costs'!$M$13:$M$62)</f>
        <v>0</v>
      </c>
      <c r="E24" s="153">
        <f ca="1">SUMIF('2. Annual Costs of Staff Posts'!$D$12:$D$311,$C24,'2. Annual Costs of Staff Posts'!$T$12:$T$311)+SUMIF('3.Travel,Subsistence&amp;Conference'!$E$12:$E$70,'Summary of Cost by Organisation'!$C24,'3.Travel,Subsistence&amp;Conference'!$N$12:$N$70)+SUMIF('4. Equipment'!$D$12:$D$82,'Summary of Cost by Organisation'!$C24,'4. Equipment'!$N$12:$N$82)+SUMIF('5. Consumables'!$D$12:$D$61,'Summary of Cost by Organisation'!$C24,'5. Consumables'!$M$12:$M$61)+SUMIF('6. CPI'!$D$12:$D$61,'Summary of Cost by Organisation'!$C24,'6. CPI'!$M$12:$M$61)+SUMIF('7. Dissemination'!$D$12:$D$61,'Summary of Cost by Organisation'!$C24,'7. Dissemination'!$M$12:$M$61)+SUMIF('8. Risk Management &amp; Assurance'!$D$12:$D$61,'Summary of Cost by Organisation'!$C24,'8. Risk Management &amp; Assurance'!$M$12:$M$61)+SUMIF('9. External Intervention Costs'!$D$38:$D$80,'Summary of Cost by Organisation'!$C24,'9. External Intervention Costs'!$J$38:$J$80)+SUMIF('10. Other Direct Costs '!$D$12:$D$61,'Summary of Cost by Organisation'!$C24,'10. Other Direct Costs '!$M$12:$M$61)+SUMIF('11. Indirect Costs'!$C$13:$C$62,'Summary of Cost by Organisation'!$C24,'11. Indirect Costs'!$Q$13:$Q$62)</f>
        <v>0</v>
      </c>
      <c r="F24" s="153">
        <f ca="1">SUMIF('2. Annual Costs of Staff Posts'!$D$12:$D$311,$C24,'2. Annual Costs of Staff Posts'!$Y$12:$Y$311)+SUMIF('3.Travel,Subsistence&amp;Conference'!$E$12:$E$70,'Summary of Cost by Organisation'!$C24,'3.Travel,Subsistence&amp;Conference'!$P$12:$P$70)+SUMIF('4. Equipment'!$D$12:$D$82,'Summary of Cost by Organisation'!$C24,'4. Equipment'!$P$12:$P$82)+SUMIF('5. Consumables'!$D$12:$D$61,'Summary of Cost by Organisation'!$C24,'5. Consumables'!$O$12:$O$61)+SUMIF('6. CPI'!$D$12:$D$61,'Summary of Cost by Organisation'!$C24,'6. CPI'!$O$12:$O$61)+SUMIF('7. Dissemination'!$D$12:$D$61,'Summary of Cost by Organisation'!$C24,'7. Dissemination'!$O$12:$O$61)+SUMIF('8. Risk Management &amp; Assurance'!$D$12:$D$61,'Summary of Cost by Organisation'!$C24,'8. Risk Management &amp; Assurance'!$O$12:$O$61)+SUMIF('9. External Intervention Costs'!$D$38:$D$80,'Summary of Cost by Organisation'!$C24,'9. External Intervention Costs'!$K$38:$K$80)+SUMIF('10. Other Direct Costs '!$D$12:$D$61,'Summary of Cost by Organisation'!$C24,'10. Other Direct Costs '!$O$12:$O$61)+SUMIF('11. Indirect Costs'!$C$13:$C$62,'Summary of Cost by Organisation'!$C24,'11. Indirect Costs'!$U$13:$U$62)</f>
        <v>0</v>
      </c>
      <c r="G24" s="153">
        <f ca="1">SUMIF('2. Annual Costs of Staff Posts'!$D$12:$D$311,$C24,'2. Annual Costs of Staff Posts'!$AD$12:$AD$311)+SUMIF('3.Travel,Subsistence&amp;Conference'!$E$12:$E$70,'Summary of Cost by Organisation'!$C24,'3.Travel,Subsistence&amp;Conference'!$R$12:$R$70)+SUMIF('4. Equipment'!$D$12:$D$82,'Summary of Cost by Organisation'!$C24,'4. Equipment'!$R$12:$R$82)+SUMIF('5. Consumables'!$D$12:$D$61,'Summary of Cost by Organisation'!$C24,'5. Consumables'!$Q$12:$Q$61)+SUMIF('6. CPI'!$D$12:$D$61,'Summary of Cost by Organisation'!$C24,'6. CPI'!$Q$12:$Q$61)+SUMIF('7. Dissemination'!$D$12:$D$61,'Summary of Cost by Organisation'!$C24,'7. Dissemination'!$Q$12:$Q$61)+SUMIF('8. Risk Management &amp; Assurance'!$D$12:$D$61,'Summary of Cost by Organisation'!$C24,'8. Risk Management &amp; Assurance'!$Q$12:$Q$61)+SUMIF('9. External Intervention Costs'!$D$38:$D$80,'Summary of Cost by Organisation'!$C24,'9. External Intervention Costs'!$L$38:$L$80)+SUMIF('10. Other Direct Costs '!$D$12:$D$61,'Summary of Cost by Organisation'!$C24,'10. Other Direct Costs '!$Q$12:$Q$61)+SUMIF('11. Indirect Costs'!$C$13:$C$62,'Summary of Cost by Organisation'!$C24,'11. Indirect Costs'!$Y$13:$Y$62)</f>
        <v>0</v>
      </c>
      <c r="H24" s="153">
        <f ca="1">SUMIF('2. Annual Costs of Staff Posts'!$D$12:$D$311,$C24,'2. Annual Costs of Staff Posts'!$AI$12:$AI$311)+SUMIF('3.Travel,Subsistence&amp;Conference'!$E$12:$E$70,'Summary of Cost by Organisation'!$C24,'3.Travel,Subsistence&amp;Conference'!$T$12:$T$70)+SUMIF('4. Equipment'!$D$12:$D$82,'Summary of Cost by Organisation'!$C24,'4. Equipment'!$T$12:$T$82)+SUMIF('5. Consumables'!$D$12:$D$61,'Summary of Cost by Organisation'!$C24,'5. Consumables'!$S$12:$S$61)+SUMIF('6. CPI'!$D$12:$D$61,'Summary of Cost by Organisation'!$C24,'6. CPI'!$S$12:$S$61)+SUMIF('7. Dissemination'!$D$12:$D$61,'Summary of Cost by Organisation'!$C24,'7. Dissemination'!$S$12:$S$61)+SUMIF('8. Risk Management &amp; Assurance'!$D$12:$D$61,'Summary of Cost by Organisation'!$C24,'8. Risk Management &amp; Assurance'!$S$12:$S$61)+SUMIF('9. External Intervention Costs'!$D$38:$D$80,'Summary of Cost by Organisation'!$C24,'9. External Intervention Costs'!$M$38:$M$80)+SUMIF('10. Other Direct Costs '!$D$12:$D$61,'Summary of Cost by Organisation'!$C24,'10. Other Direct Costs '!$S$12:$S$61)+SUMIF('11. Indirect Costs'!$C$13:$C$62,'Summary of Cost by Organisation'!$C24,'11. Indirect Costs'!$AC$13:$AC$62)</f>
        <v>0</v>
      </c>
      <c r="I24" s="73">
        <f t="shared" ca="1" si="0"/>
        <v>0</v>
      </c>
      <c r="J24" s="64"/>
    </row>
    <row r="25" spans="2:14" s="107" customFormat="1" ht="30" customHeight="1" x14ac:dyDescent="0.25">
      <c r="B25" s="81">
        <f t="shared" si="1"/>
        <v>11</v>
      </c>
      <c r="C25" s="640" t="str">
        <f ca="1">IFERROR(OFFSET('START - AWARD DETAILS'!$C$20,MATCH(B25,'START - AWARD DETAILS'!$N$20:$N$40,0)-1,0),"")</f>
        <v/>
      </c>
      <c r="D25" s="664">
        <f ca="1">SUMIF('2. Annual Costs of Staff Posts'!$D$12:$D$311,$C25,'2. Annual Costs of Staff Posts'!$O$12:$O$311)+SUMIF('3.Travel,Subsistence&amp;Conference'!$E$12:$E$70,'Summary of Cost by Organisation'!$C25,'3.Travel,Subsistence&amp;Conference'!$L$12:$L$70)+SUMIF('4. Equipment'!$D$12:$D$82,'Summary of Cost by Organisation'!$C25,'4. Equipment'!$L$12:$L$82)+SUMIF('5. Consumables'!$D$12:$D$61,'Summary of Cost by Organisation'!$C25,'5. Consumables'!$K$12:$K$61)+SUMIF('6. CPI'!$D$12:$D$61,'Summary of Cost by Organisation'!$C25,'6. CPI'!$K$12:$K$61)+SUMIF('7. Dissemination'!$D$12:$D$61,'Summary of Cost by Organisation'!$C25,'7. Dissemination'!$K$12:$K$61)+SUMIF('8. Risk Management &amp; Assurance'!$D$12:$D$61,'Summary of Cost by Organisation'!$C25,'8. Risk Management &amp; Assurance'!$K$12:$K$61)+SUMIF('9. External Intervention Costs'!$D$38:$D$80,'Summary of Cost by Organisation'!$C25,'9. External Intervention Costs'!$I$38:$I$80)+SUMIF('10. Other Direct Costs '!$D$12:$D$61,'Summary of Cost by Organisation'!$C25,'10. Other Direct Costs '!$K$12:$K$61)+SUMIF('11. Indirect Costs'!$C$13:$C$62,'Summary of Cost by Organisation'!$C25,'11. Indirect Costs'!$M$13:$M$62)</f>
        <v>0</v>
      </c>
      <c r="E25" s="153">
        <f ca="1">SUMIF('2. Annual Costs of Staff Posts'!$D$12:$D$311,$C25,'2. Annual Costs of Staff Posts'!$T$12:$T$311)+SUMIF('3.Travel,Subsistence&amp;Conference'!$E$12:$E$70,'Summary of Cost by Organisation'!$C25,'3.Travel,Subsistence&amp;Conference'!$N$12:$N$70)+SUMIF('4. Equipment'!$D$12:$D$82,'Summary of Cost by Organisation'!$C25,'4. Equipment'!$N$12:$N$82)+SUMIF('5. Consumables'!$D$12:$D$61,'Summary of Cost by Organisation'!$C25,'5. Consumables'!$M$12:$M$61)+SUMIF('6. CPI'!$D$12:$D$61,'Summary of Cost by Organisation'!$C25,'6. CPI'!$M$12:$M$61)+SUMIF('7. Dissemination'!$D$12:$D$61,'Summary of Cost by Organisation'!$C25,'7. Dissemination'!$M$12:$M$61)+SUMIF('8. Risk Management &amp; Assurance'!$D$12:$D$61,'Summary of Cost by Organisation'!$C25,'8. Risk Management &amp; Assurance'!$M$12:$M$61)+SUMIF('9. External Intervention Costs'!$D$38:$D$80,'Summary of Cost by Organisation'!$C25,'9. External Intervention Costs'!$J$38:$J$80)+SUMIF('10. Other Direct Costs '!$D$12:$D$61,'Summary of Cost by Organisation'!$C25,'10. Other Direct Costs '!$M$12:$M$61)+SUMIF('11. Indirect Costs'!$C$13:$C$62,'Summary of Cost by Organisation'!$C25,'11. Indirect Costs'!$Q$13:$Q$62)</f>
        <v>0</v>
      </c>
      <c r="F25" s="153">
        <f ca="1">SUMIF('2. Annual Costs of Staff Posts'!$D$12:$D$311,$C25,'2. Annual Costs of Staff Posts'!$Y$12:$Y$311)+SUMIF('3.Travel,Subsistence&amp;Conference'!$E$12:$E$70,'Summary of Cost by Organisation'!$C25,'3.Travel,Subsistence&amp;Conference'!$P$12:$P$70)+SUMIF('4. Equipment'!$D$12:$D$82,'Summary of Cost by Organisation'!$C25,'4. Equipment'!$P$12:$P$82)+SUMIF('5. Consumables'!$D$12:$D$61,'Summary of Cost by Organisation'!$C25,'5. Consumables'!$O$12:$O$61)+SUMIF('6. CPI'!$D$12:$D$61,'Summary of Cost by Organisation'!$C25,'6. CPI'!$O$12:$O$61)+SUMIF('7. Dissemination'!$D$12:$D$61,'Summary of Cost by Organisation'!$C25,'7. Dissemination'!$O$12:$O$61)+SUMIF('8. Risk Management &amp; Assurance'!$D$12:$D$61,'Summary of Cost by Organisation'!$C25,'8. Risk Management &amp; Assurance'!$O$12:$O$61)+SUMIF('9. External Intervention Costs'!$D$38:$D$80,'Summary of Cost by Organisation'!$C25,'9. External Intervention Costs'!$K$38:$K$80)+SUMIF('10. Other Direct Costs '!$D$12:$D$61,'Summary of Cost by Organisation'!$C25,'10. Other Direct Costs '!$O$12:$O$61)+SUMIF('11. Indirect Costs'!$C$13:$C$62,'Summary of Cost by Organisation'!$C25,'11. Indirect Costs'!$U$13:$U$62)</f>
        <v>0</v>
      </c>
      <c r="G25" s="153">
        <f ca="1">SUMIF('2. Annual Costs of Staff Posts'!$D$12:$D$311,$C25,'2. Annual Costs of Staff Posts'!$AD$12:$AD$311)+SUMIF('3.Travel,Subsistence&amp;Conference'!$E$12:$E$70,'Summary of Cost by Organisation'!$C25,'3.Travel,Subsistence&amp;Conference'!$R$12:$R$70)+SUMIF('4. Equipment'!$D$12:$D$82,'Summary of Cost by Organisation'!$C25,'4. Equipment'!$R$12:$R$82)+SUMIF('5. Consumables'!$D$12:$D$61,'Summary of Cost by Organisation'!$C25,'5. Consumables'!$Q$12:$Q$61)+SUMIF('6. CPI'!$D$12:$D$61,'Summary of Cost by Organisation'!$C25,'6. CPI'!$Q$12:$Q$61)+SUMIF('7. Dissemination'!$D$12:$D$61,'Summary of Cost by Organisation'!$C25,'7. Dissemination'!$Q$12:$Q$61)+SUMIF('8. Risk Management &amp; Assurance'!$D$12:$D$61,'Summary of Cost by Organisation'!$C25,'8. Risk Management &amp; Assurance'!$Q$12:$Q$61)+SUMIF('9. External Intervention Costs'!$D$38:$D$80,'Summary of Cost by Organisation'!$C25,'9. External Intervention Costs'!$L$38:$L$80)+SUMIF('10. Other Direct Costs '!$D$12:$D$61,'Summary of Cost by Organisation'!$C25,'10. Other Direct Costs '!$Q$12:$Q$61)+SUMIF('11. Indirect Costs'!$C$13:$C$62,'Summary of Cost by Organisation'!$C25,'11. Indirect Costs'!$Y$13:$Y$62)</f>
        <v>0</v>
      </c>
      <c r="H25" s="153">
        <f ca="1">SUMIF('2. Annual Costs of Staff Posts'!$D$12:$D$311,$C25,'2. Annual Costs of Staff Posts'!$AI$12:$AI$311)+SUMIF('3.Travel,Subsistence&amp;Conference'!$E$12:$E$70,'Summary of Cost by Organisation'!$C25,'3.Travel,Subsistence&amp;Conference'!$T$12:$T$70)+SUMIF('4. Equipment'!$D$12:$D$82,'Summary of Cost by Organisation'!$C25,'4. Equipment'!$T$12:$T$82)+SUMIF('5. Consumables'!$D$12:$D$61,'Summary of Cost by Organisation'!$C25,'5. Consumables'!$S$12:$S$61)+SUMIF('6. CPI'!$D$12:$D$61,'Summary of Cost by Organisation'!$C25,'6. CPI'!$S$12:$S$61)+SUMIF('7. Dissemination'!$D$12:$D$61,'Summary of Cost by Organisation'!$C25,'7. Dissemination'!$S$12:$S$61)+SUMIF('8. Risk Management &amp; Assurance'!$D$12:$D$61,'Summary of Cost by Organisation'!$C25,'8. Risk Management &amp; Assurance'!$S$12:$S$61)+SUMIF('9. External Intervention Costs'!$D$38:$D$80,'Summary of Cost by Organisation'!$C25,'9. External Intervention Costs'!$M$38:$M$80)+SUMIF('10. Other Direct Costs '!$D$12:$D$61,'Summary of Cost by Organisation'!$C25,'10. Other Direct Costs '!$S$12:$S$61)+SUMIF('11. Indirect Costs'!$C$13:$C$62,'Summary of Cost by Organisation'!$C25,'11. Indirect Costs'!$AC$13:$AC$62)</f>
        <v>0</v>
      </c>
      <c r="I25" s="73">
        <f t="shared" ca="1" si="0"/>
        <v>0</v>
      </c>
      <c r="J25" s="64"/>
      <c r="K25" s="53"/>
      <c r="M25" s="5"/>
      <c r="N25" s="5"/>
    </row>
    <row r="26" spans="2:14" s="107" customFormat="1" ht="30" customHeight="1" x14ac:dyDescent="0.25">
      <c r="B26" s="81">
        <f t="shared" si="1"/>
        <v>12</v>
      </c>
      <c r="C26" s="640" t="str">
        <f ca="1">IFERROR(OFFSET('START - AWARD DETAILS'!$C$20,MATCH(B26,'START - AWARD DETAILS'!$N$20:$N$40,0)-1,0),"")</f>
        <v/>
      </c>
      <c r="D26" s="664">
        <f ca="1">SUMIF('2. Annual Costs of Staff Posts'!$D$12:$D$311,$C26,'2. Annual Costs of Staff Posts'!$O$12:$O$311)+SUMIF('3.Travel,Subsistence&amp;Conference'!$E$12:$E$70,'Summary of Cost by Organisation'!$C26,'3.Travel,Subsistence&amp;Conference'!$L$12:$L$70)+SUMIF('4. Equipment'!$D$12:$D$82,'Summary of Cost by Organisation'!$C26,'4. Equipment'!$L$12:$L$82)+SUMIF('5. Consumables'!$D$12:$D$61,'Summary of Cost by Organisation'!$C26,'5. Consumables'!$K$12:$K$61)+SUMIF('6. CPI'!$D$12:$D$61,'Summary of Cost by Organisation'!$C26,'6. CPI'!$K$12:$K$61)+SUMIF('7. Dissemination'!$D$12:$D$61,'Summary of Cost by Organisation'!$C26,'7. Dissemination'!$K$12:$K$61)+SUMIF('8. Risk Management &amp; Assurance'!$D$12:$D$61,'Summary of Cost by Organisation'!$C26,'8. Risk Management &amp; Assurance'!$K$12:$K$61)+SUMIF('9. External Intervention Costs'!$D$38:$D$80,'Summary of Cost by Organisation'!$C26,'9. External Intervention Costs'!$I$38:$I$80)+SUMIF('10. Other Direct Costs '!$D$12:$D$61,'Summary of Cost by Organisation'!$C26,'10. Other Direct Costs '!$K$12:$K$61)+SUMIF('11. Indirect Costs'!$C$13:$C$62,'Summary of Cost by Organisation'!$C26,'11. Indirect Costs'!$M$13:$M$62)</f>
        <v>0</v>
      </c>
      <c r="E26" s="153">
        <f ca="1">SUMIF('2. Annual Costs of Staff Posts'!$D$12:$D$311,$C26,'2. Annual Costs of Staff Posts'!$T$12:$T$311)+SUMIF('3.Travel,Subsistence&amp;Conference'!$E$12:$E$70,'Summary of Cost by Organisation'!$C26,'3.Travel,Subsistence&amp;Conference'!$N$12:$N$70)+SUMIF('4. Equipment'!$D$12:$D$82,'Summary of Cost by Organisation'!$C26,'4. Equipment'!$N$12:$N$82)+SUMIF('5. Consumables'!$D$12:$D$61,'Summary of Cost by Organisation'!$C26,'5. Consumables'!$M$12:$M$61)+SUMIF('6. CPI'!$D$12:$D$61,'Summary of Cost by Organisation'!$C26,'6. CPI'!$M$12:$M$61)+SUMIF('7. Dissemination'!$D$12:$D$61,'Summary of Cost by Organisation'!$C26,'7. Dissemination'!$M$12:$M$61)+SUMIF('8. Risk Management &amp; Assurance'!$D$12:$D$61,'Summary of Cost by Organisation'!$C26,'8. Risk Management &amp; Assurance'!$M$12:$M$61)+SUMIF('9. External Intervention Costs'!$D$38:$D$80,'Summary of Cost by Organisation'!$C26,'9. External Intervention Costs'!$J$38:$J$80)+SUMIF('10. Other Direct Costs '!$D$12:$D$61,'Summary of Cost by Organisation'!$C26,'10. Other Direct Costs '!$M$12:$M$61)+SUMIF('11. Indirect Costs'!$C$13:$C$62,'Summary of Cost by Organisation'!$C26,'11. Indirect Costs'!$Q$13:$Q$62)</f>
        <v>0</v>
      </c>
      <c r="F26" s="153">
        <f ca="1">SUMIF('2. Annual Costs of Staff Posts'!$D$12:$D$311,$C26,'2. Annual Costs of Staff Posts'!$Y$12:$Y$311)+SUMIF('3.Travel,Subsistence&amp;Conference'!$E$12:$E$70,'Summary of Cost by Organisation'!$C26,'3.Travel,Subsistence&amp;Conference'!$P$12:$P$70)+SUMIF('4. Equipment'!$D$12:$D$82,'Summary of Cost by Organisation'!$C26,'4. Equipment'!$P$12:$P$82)+SUMIF('5. Consumables'!$D$12:$D$61,'Summary of Cost by Organisation'!$C26,'5. Consumables'!$O$12:$O$61)+SUMIF('6. CPI'!$D$12:$D$61,'Summary of Cost by Organisation'!$C26,'6. CPI'!$O$12:$O$61)+SUMIF('7. Dissemination'!$D$12:$D$61,'Summary of Cost by Organisation'!$C26,'7. Dissemination'!$O$12:$O$61)+SUMIF('8. Risk Management &amp; Assurance'!$D$12:$D$61,'Summary of Cost by Organisation'!$C26,'8. Risk Management &amp; Assurance'!$O$12:$O$61)+SUMIF('9. External Intervention Costs'!$D$38:$D$80,'Summary of Cost by Organisation'!$C26,'9. External Intervention Costs'!$K$38:$K$80)+SUMIF('10. Other Direct Costs '!$D$12:$D$61,'Summary of Cost by Organisation'!$C26,'10. Other Direct Costs '!$O$12:$O$61)+SUMIF('11. Indirect Costs'!$C$13:$C$62,'Summary of Cost by Organisation'!$C26,'11. Indirect Costs'!$U$13:$U$62)</f>
        <v>0</v>
      </c>
      <c r="G26" s="153">
        <f ca="1">SUMIF('2. Annual Costs of Staff Posts'!$D$12:$D$311,$C26,'2. Annual Costs of Staff Posts'!$AD$12:$AD$311)+SUMIF('3.Travel,Subsistence&amp;Conference'!$E$12:$E$70,'Summary of Cost by Organisation'!$C26,'3.Travel,Subsistence&amp;Conference'!$R$12:$R$70)+SUMIF('4. Equipment'!$D$12:$D$82,'Summary of Cost by Organisation'!$C26,'4. Equipment'!$R$12:$R$82)+SUMIF('5. Consumables'!$D$12:$D$61,'Summary of Cost by Organisation'!$C26,'5. Consumables'!$Q$12:$Q$61)+SUMIF('6. CPI'!$D$12:$D$61,'Summary of Cost by Organisation'!$C26,'6. CPI'!$Q$12:$Q$61)+SUMIF('7. Dissemination'!$D$12:$D$61,'Summary of Cost by Organisation'!$C26,'7. Dissemination'!$Q$12:$Q$61)+SUMIF('8. Risk Management &amp; Assurance'!$D$12:$D$61,'Summary of Cost by Organisation'!$C26,'8. Risk Management &amp; Assurance'!$Q$12:$Q$61)+SUMIF('9. External Intervention Costs'!$D$38:$D$80,'Summary of Cost by Organisation'!$C26,'9. External Intervention Costs'!$L$38:$L$80)+SUMIF('10. Other Direct Costs '!$D$12:$D$61,'Summary of Cost by Organisation'!$C26,'10. Other Direct Costs '!$Q$12:$Q$61)+SUMIF('11. Indirect Costs'!$C$13:$C$62,'Summary of Cost by Organisation'!$C26,'11. Indirect Costs'!$Y$13:$Y$62)</f>
        <v>0</v>
      </c>
      <c r="H26" s="153">
        <f ca="1">SUMIF('2. Annual Costs of Staff Posts'!$D$12:$D$311,$C26,'2. Annual Costs of Staff Posts'!$AI$12:$AI$311)+SUMIF('3.Travel,Subsistence&amp;Conference'!$E$12:$E$70,'Summary of Cost by Organisation'!$C26,'3.Travel,Subsistence&amp;Conference'!$T$12:$T$70)+SUMIF('4. Equipment'!$D$12:$D$82,'Summary of Cost by Organisation'!$C26,'4. Equipment'!$T$12:$T$82)+SUMIF('5. Consumables'!$D$12:$D$61,'Summary of Cost by Organisation'!$C26,'5. Consumables'!$S$12:$S$61)+SUMIF('6. CPI'!$D$12:$D$61,'Summary of Cost by Organisation'!$C26,'6. CPI'!$S$12:$S$61)+SUMIF('7. Dissemination'!$D$12:$D$61,'Summary of Cost by Organisation'!$C26,'7. Dissemination'!$S$12:$S$61)+SUMIF('8. Risk Management &amp; Assurance'!$D$12:$D$61,'Summary of Cost by Organisation'!$C26,'8. Risk Management &amp; Assurance'!$S$12:$S$61)+SUMIF('9. External Intervention Costs'!$D$38:$D$80,'Summary of Cost by Organisation'!$C26,'9. External Intervention Costs'!$M$38:$M$80)+SUMIF('10. Other Direct Costs '!$D$12:$D$61,'Summary of Cost by Organisation'!$C26,'10. Other Direct Costs '!$S$12:$S$61)+SUMIF('11. Indirect Costs'!$C$13:$C$62,'Summary of Cost by Organisation'!$C26,'11. Indirect Costs'!$AC$13:$AC$62)</f>
        <v>0</v>
      </c>
      <c r="I26" s="73">
        <f t="shared" ca="1" si="0"/>
        <v>0</v>
      </c>
      <c r="J26" s="64"/>
      <c r="K26" s="53"/>
      <c r="M26" s="5"/>
      <c r="N26" s="5"/>
    </row>
    <row r="27" spans="2:14" s="107" customFormat="1" ht="30" customHeight="1" x14ac:dyDescent="0.25">
      <c r="B27" s="81">
        <f t="shared" si="1"/>
        <v>13</v>
      </c>
      <c r="C27" s="640" t="str">
        <f ca="1">IFERROR(OFFSET('START - AWARD DETAILS'!$C$20,MATCH(B27,'START - AWARD DETAILS'!$N$20:$N$40,0)-1,0),"")</f>
        <v/>
      </c>
      <c r="D27" s="664">
        <f ca="1">SUMIF('2. Annual Costs of Staff Posts'!$D$12:$D$311,$C27,'2. Annual Costs of Staff Posts'!$O$12:$O$311)+SUMIF('3.Travel,Subsistence&amp;Conference'!$E$12:$E$70,'Summary of Cost by Organisation'!$C27,'3.Travel,Subsistence&amp;Conference'!$L$12:$L$70)+SUMIF('4. Equipment'!$D$12:$D$82,'Summary of Cost by Organisation'!$C27,'4. Equipment'!$L$12:$L$82)+SUMIF('5. Consumables'!$D$12:$D$61,'Summary of Cost by Organisation'!$C27,'5. Consumables'!$K$12:$K$61)+SUMIF('6. CPI'!$D$12:$D$61,'Summary of Cost by Organisation'!$C27,'6. CPI'!$K$12:$K$61)+SUMIF('7. Dissemination'!$D$12:$D$61,'Summary of Cost by Organisation'!$C27,'7. Dissemination'!$K$12:$K$61)+SUMIF('8. Risk Management &amp; Assurance'!$D$12:$D$61,'Summary of Cost by Organisation'!$C27,'8. Risk Management &amp; Assurance'!$K$12:$K$61)+SUMIF('9. External Intervention Costs'!$D$38:$D$80,'Summary of Cost by Organisation'!$C27,'9. External Intervention Costs'!$I$38:$I$80)+SUMIF('10. Other Direct Costs '!$D$12:$D$61,'Summary of Cost by Organisation'!$C27,'10. Other Direct Costs '!$K$12:$K$61)+SUMIF('11. Indirect Costs'!$C$13:$C$62,'Summary of Cost by Organisation'!$C27,'11. Indirect Costs'!$M$13:$M$62)</f>
        <v>0</v>
      </c>
      <c r="E27" s="153">
        <f ca="1">SUMIF('2. Annual Costs of Staff Posts'!$D$12:$D$311,$C27,'2. Annual Costs of Staff Posts'!$T$12:$T$311)+SUMIF('3.Travel,Subsistence&amp;Conference'!$E$12:$E$70,'Summary of Cost by Organisation'!$C27,'3.Travel,Subsistence&amp;Conference'!$N$12:$N$70)+SUMIF('4. Equipment'!$D$12:$D$82,'Summary of Cost by Organisation'!$C27,'4. Equipment'!$N$12:$N$82)+SUMIF('5. Consumables'!$D$12:$D$61,'Summary of Cost by Organisation'!$C27,'5. Consumables'!$M$12:$M$61)+SUMIF('6. CPI'!$D$12:$D$61,'Summary of Cost by Organisation'!$C27,'6. CPI'!$M$12:$M$61)+SUMIF('7. Dissemination'!$D$12:$D$61,'Summary of Cost by Organisation'!$C27,'7. Dissemination'!$M$12:$M$61)+SUMIF('8. Risk Management &amp; Assurance'!$D$12:$D$61,'Summary of Cost by Organisation'!$C27,'8. Risk Management &amp; Assurance'!$M$12:$M$61)+SUMIF('9. External Intervention Costs'!$D$38:$D$80,'Summary of Cost by Organisation'!$C27,'9. External Intervention Costs'!$J$38:$J$80)+SUMIF('10. Other Direct Costs '!$D$12:$D$61,'Summary of Cost by Organisation'!$C27,'10. Other Direct Costs '!$M$12:$M$61)+SUMIF('11. Indirect Costs'!$C$13:$C$62,'Summary of Cost by Organisation'!$C27,'11. Indirect Costs'!$Q$13:$Q$62)</f>
        <v>0</v>
      </c>
      <c r="F27" s="153">
        <f ca="1">SUMIF('2. Annual Costs of Staff Posts'!$D$12:$D$311,$C27,'2. Annual Costs of Staff Posts'!$Y$12:$Y$311)+SUMIF('3.Travel,Subsistence&amp;Conference'!$E$12:$E$70,'Summary of Cost by Organisation'!$C27,'3.Travel,Subsistence&amp;Conference'!$P$12:$P$70)+SUMIF('4. Equipment'!$D$12:$D$82,'Summary of Cost by Organisation'!$C27,'4. Equipment'!$P$12:$P$82)+SUMIF('5. Consumables'!$D$12:$D$61,'Summary of Cost by Organisation'!$C27,'5. Consumables'!$O$12:$O$61)+SUMIF('6. CPI'!$D$12:$D$61,'Summary of Cost by Organisation'!$C27,'6. CPI'!$O$12:$O$61)+SUMIF('7. Dissemination'!$D$12:$D$61,'Summary of Cost by Organisation'!$C27,'7. Dissemination'!$O$12:$O$61)+SUMIF('8. Risk Management &amp; Assurance'!$D$12:$D$61,'Summary of Cost by Organisation'!$C27,'8. Risk Management &amp; Assurance'!$O$12:$O$61)+SUMIF('9. External Intervention Costs'!$D$38:$D$80,'Summary of Cost by Organisation'!$C27,'9. External Intervention Costs'!$K$38:$K$80)+SUMIF('10. Other Direct Costs '!$D$12:$D$61,'Summary of Cost by Organisation'!$C27,'10. Other Direct Costs '!$O$12:$O$61)+SUMIF('11. Indirect Costs'!$C$13:$C$62,'Summary of Cost by Organisation'!$C27,'11. Indirect Costs'!$U$13:$U$62)</f>
        <v>0</v>
      </c>
      <c r="G27" s="153">
        <f ca="1">SUMIF('2. Annual Costs of Staff Posts'!$D$12:$D$311,$C27,'2. Annual Costs of Staff Posts'!$AD$12:$AD$311)+SUMIF('3.Travel,Subsistence&amp;Conference'!$E$12:$E$70,'Summary of Cost by Organisation'!$C27,'3.Travel,Subsistence&amp;Conference'!$R$12:$R$70)+SUMIF('4. Equipment'!$D$12:$D$82,'Summary of Cost by Organisation'!$C27,'4. Equipment'!$R$12:$R$82)+SUMIF('5. Consumables'!$D$12:$D$61,'Summary of Cost by Organisation'!$C27,'5. Consumables'!$Q$12:$Q$61)+SUMIF('6. CPI'!$D$12:$D$61,'Summary of Cost by Organisation'!$C27,'6. CPI'!$Q$12:$Q$61)+SUMIF('7. Dissemination'!$D$12:$D$61,'Summary of Cost by Organisation'!$C27,'7. Dissemination'!$Q$12:$Q$61)+SUMIF('8. Risk Management &amp; Assurance'!$D$12:$D$61,'Summary of Cost by Organisation'!$C27,'8. Risk Management &amp; Assurance'!$Q$12:$Q$61)+SUMIF('9. External Intervention Costs'!$D$38:$D$80,'Summary of Cost by Organisation'!$C27,'9. External Intervention Costs'!$L$38:$L$80)+SUMIF('10. Other Direct Costs '!$D$12:$D$61,'Summary of Cost by Organisation'!$C27,'10. Other Direct Costs '!$Q$12:$Q$61)+SUMIF('11. Indirect Costs'!$C$13:$C$62,'Summary of Cost by Organisation'!$C27,'11. Indirect Costs'!$Y$13:$Y$62)</f>
        <v>0</v>
      </c>
      <c r="H27" s="153">
        <f ca="1">SUMIF('2. Annual Costs of Staff Posts'!$D$12:$D$311,$C27,'2. Annual Costs of Staff Posts'!$AI$12:$AI$311)+SUMIF('3.Travel,Subsistence&amp;Conference'!$E$12:$E$70,'Summary of Cost by Organisation'!$C27,'3.Travel,Subsistence&amp;Conference'!$T$12:$T$70)+SUMIF('4. Equipment'!$D$12:$D$82,'Summary of Cost by Organisation'!$C27,'4. Equipment'!$T$12:$T$82)+SUMIF('5. Consumables'!$D$12:$D$61,'Summary of Cost by Organisation'!$C27,'5. Consumables'!$S$12:$S$61)+SUMIF('6. CPI'!$D$12:$D$61,'Summary of Cost by Organisation'!$C27,'6. CPI'!$S$12:$S$61)+SUMIF('7. Dissemination'!$D$12:$D$61,'Summary of Cost by Organisation'!$C27,'7. Dissemination'!$S$12:$S$61)+SUMIF('8. Risk Management &amp; Assurance'!$D$12:$D$61,'Summary of Cost by Organisation'!$C27,'8. Risk Management &amp; Assurance'!$S$12:$S$61)+SUMIF('9. External Intervention Costs'!$D$38:$D$80,'Summary of Cost by Organisation'!$C27,'9. External Intervention Costs'!$M$38:$M$80)+SUMIF('10. Other Direct Costs '!$D$12:$D$61,'Summary of Cost by Organisation'!$C27,'10. Other Direct Costs '!$S$12:$S$61)+SUMIF('11. Indirect Costs'!$C$13:$C$62,'Summary of Cost by Organisation'!$C27,'11. Indirect Costs'!$AC$13:$AC$62)</f>
        <v>0</v>
      </c>
      <c r="I27" s="73">
        <f t="shared" ca="1" si="0"/>
        <v>0</v>
      </c>
      <c r="J27" s="64"/>
      <c r="K27" s="53"/>
      <c r="M27" s="5"/>
      <c r="N27" s="5"/>
    </row>
    <row r="28" spans="2:14" s="107" customFormat="1" ht="30" customHeight="1" x14ac:dyDescent="0.25">
      <c r="B28" s="81">
        <f t="shared" si="1"/>
        <v>14</v>
      </c>
      <c r="C28" s="640" t="str">
        <f ca="1">IFERROR(OFFSET('START - AWARD DETAILS'!$C$20,MATCH(B28,'START - AWARD DETAILS'!$N$20:$N$40,0)-1,0),"")</f>
        <v/>
      </c>
      <c r="D28" s="664">
        <f ca="1">SUMIF('2. Annual Costs of Staff Posts'!$D$12:$D$311,$C28,'2. Annual Costs of Staff Posts'!$O$12:$O$311)+SUMIF('3.Travel,Subsistence&amp;Conference'!$E$12:$E$70,'Summary of Cost by Organisation'!$C28,'3.Travel,Subsistence&amp;Conference'!$L$12:$L$70)+SUMIF('4. Equipment'!$D$12:$D$82,'Summary of Cost by Organisation'!$C28,'4. Equipment'!$L$12:$L$82)+SUMIF('5. Consumables'!$D$12:$D$61,'Summary of Cost by Organisation'!$C28,'5. Consumables'!$K$12:$K$61)+SUMIF('6. CPI'!$D$12:$D$61,'Summary of Cost by Organisation'!$C28,'6. CPI'!$K$12:$K$61)+SUMIF('7. Dissemination'!$D$12:$D$61,'Summary of Cost by Organisation'!$C28,'7. Dissemination'!$K$12:$K$61)+SUMIF('8. Risk Management &amp; Assurance'!$D$12:$D$61,'Summary of Cost by Organisation'!$C28,'8. Risk Management &amp; Assurance'!$K$12:$K$61)+SUMIF('9. External Intervention Costs'!$D$38:$D$80,'Summary of Cost by Organisation'!$C28,'9. External Intervention Costs'!$I$38:$I$80)+SUMIF('10. Other Direct Costs '!$D$12:$D$61,'Summary of Cost by Organisation'!$C28,'10. Other Direct Costs '!$K$12:$K$61)+SUMIF('11. Indirect Costs'!$C$13:$C$62,'Summary of Cost by Organisation'!$C28,'11. Indirect Costs'!$M$13:$M$62)</f>
        <v>0</v>
      </c>
      <c r="E28" s="153">
        <f ca="1">SUMIF('2. Annual Costs of Staff Posts'!$D$12:$D$311,$C28,'2. Annual Costs of Staff Posts'!$T$12:$T$311)+SUMIF('3.Travel,Subsistence&amp;Conference'!$E$12:$E$70,'Summary of Cost by Organisation'!$C28,'3.Travel,Subsistence&amp;Conference'!$N$12:$N$70)+SUMIF('4. Equipment'!$D$12:$D$82,'Summary of Cost by Organisation'!$C28,'4. Equipment'!$N$12:$N$82)+SUMIF('5. Consumables'!$D$12:$D$61,'Summary of Cost by Organisation'!$C28,'5. Consumables'!$M$12:$M$61)+SUMIF('6. CPI'!$D$12:$D$61,'Summary of Cost by Organisation'!$C28,'6. CPI'!$M$12:$M$61)+SUMIF('7. Dissemination'!$D$12:$D$61,'Summary of Cost by Organisation'!$C28,'7. Dissemination'!$M$12:$M$61)+SUMIF('8. Risk Management &amp; Assurance'!$D$12:$D$61,'Summary of Cost by Organisation'!$C28,'8. Risk Management &amp; Assurance'!$M$12:$M$61)+SUMIF('9. External Intervention Costs'!$D$38:$D$80,'Summary of Cost by Organisation'!$C28,'9. External Intervention Costs'!$J$38:$J$80)+SUMIF('10. Other Direct Costs '!$D$12:$D$61,'Summary of Cost by Organisation'!$C28,'10. Other Direct Costs '!$M$12:$M$61)+SUMIF('11. Indirect Costs'!$C$13:$C$62,'Summary of Cost by Organisation'!$C28,'11. Indirect Costs'!$Q$13:$Q$62)</f>
        <v>0</v>
      </c>
      <c r="F28" s="153">
        <f ca="1">SUMIF('2. Annual Costs of Staff Posts'!$D$12:$D$311,$C28,'2. Annual Costs of Staff Posts'!$Y$12:$Y$311)+SUMIF('3.Travel,Subsistence&amp;Conference'!$E$12:$E$70,'Summary of Cost by Organisation'!$C28,'3.Travel,Subsistence&amp;Conference'!$P$12:$P$70)+SUMIF('4. Equipment'!$D$12:$D$82,'Summary of Cost by Organisation'!$C28,'4. Equipment'!$P$12:$P$82)+SUMIF('5. Consumables'!$D$12:$D$61,'Summary of Cost by Organisation'!$C28,'5. Consumables'!$O$12:$O$61)+SUMIF('6. CPI'!$D$12:$D$61,'Summary of Cost by Organisation'!$C28,'6. CPI'!$O$12:$O$61)+SUMIF('7. Dissemination'!$D$12:$D$61,'Summary of Cost by Organisation'!$C28,'7. Dissemination'!$O$12:$O$61)+SUMIF('8. Risk Management &amp; Assurance'!$D$12:$D$61,'Summary of Cost by Organisation'!$C28,'8. Risk Management &amp; Assurance'!$O$12:$O$61)+SUMIF('9. External Intervention Costs'!$D$38:$D$80,'Summary of Cost by Organisation'!$C28,'9. External Intervention Costs'!$K$38:$K$80)+SUMIF('10. Other Direct Costs '!$D$12:$D$61,'Summary of Cost by Organisation'!$C28,'10. Other Direct Costs '!$O$12:$O$61)+SUMIF('11. Indirect Costs'!$C$13:$C$62,'Summary of Cost by Organisation'!$C28,'11. Indirect Costs'!$U$13:$U$62)</f>
        <v>0</v>
      </c>
      <c r="G28" s="153">
        <f ca="1">SUMIF('2. Annual Costs of Staff Posts'!$D$12:$D$311,$C28,'2. Annual Costs of Staff Posts'!$AD$12:$AD$311)+SUMIF('3.Travel,Subsistence&amp;Conference'!$E$12:$E$70,'Summary of Cost by Organisation'!$C28,'3.Travel,Subsistence&amp;Conference'!$R$12:$R$70)+SUMIF('4. Equipment'!$D$12:$D$82,'Summary of Cost by Organisation'!$C28,'4. Equipment'!$R$12:$R$82)+SUMIF('5. Consumables'!$D$12:$D$61,'Summary of Cost by Organisation'!$C28,'5. Consumables'!$Q$12:$Q$61)+SUMIF('6. CPI'!$D$12:$D$61,'Summary of Cost by Organisation'!$C28,'6. CPI'!$Q$12:$Q$61)+SUMIF('7. Dissemination'!$D$12:$D$61,'Summary of Cost by Organisation'!$C28,'7. Dissemination'!$Q$12:$Q$61)+SUMIF('8. Risk Management &amp; Assurance'!$D$12:$D$61,'Summary of Cost by Organisation'!$C28,'8. Risk Management &amp; Assurance'!$Q$12:$Q$61)+SUMIF('9. External Intervention Costs'!$D$38:$D$80,'Summary of Cost by Organisation'!$C28,'9. External Intervention Costs'!$L$38:$L$80)+SUMIF('10. Other Direct Costs '!$D$12:$D$61,'Summary of Cost by Organisation'!$C28,'10. Other Direct Costs '!$Q$12:$Q$61)+SUMIF('11. Indirect Costs'!$C$13:$C$62,'Summary of Cost by Organisation'!$C28,'11. Indirect Costs'!$Y$13:$Y$62)</f>
        <v>0</v>
      </c>
      <c r="H28" s="153">
        <f ca="1">SUMIF('2. Annual Costs of Staff Posts'!$D$12:$D$311,$C28,'2. Annual Costs of Staff Posts'!$AI$12:$AI$311)+SUMIF('3.Travel,Subsistence&amp;Conference'!$E$12:$E$70,'Summary of Cost by Organisation'!$C28,'3.Travel,Subsistence&amp;Conference'!$T$12:$T$70)+SUMIF('4. Equipment'!$D$12:$D$82,'Summary of Cost by Organisation'!$C28,'4. Equipment'!$T$12:$T$82)+SUMIF('5. Consumables'!$D$12:$D$61,'Summary of Cost by Organisation'!$C28,'5. Consumables'!$S$12:$S$61)+SUMIF('6. CPI'!$D$12:$D$61,'Summary of Cost by Organisation'!$C28,'6. CPI'!$S$12:$S$61)+SUMIF('7. Dissemination'!$D$12:$D$61,'Summary of Cost by Organisation'!$C28,'7. Dissemination'!$S$12:$S$61)+SUMIF('8. Risk Management &amp; Assurance'!$D$12:$D$61,'Summary of Cost by Organisation'!$C28,'8. Risk Management &amp; Assurance'!$S$12:$S$61)+SUMIF('9. External Intervention Costs'!$D$38:$D$80,'Summary of Cost by Organisation'!$C28,'9. External Intervention Costs'!$M$38:$M$80)+SUMIF('10. Other Direct Costs '!$D$12:$D$61,'Summary of Cost by Organisation'!$C28,'10. Other Direct Costs '!$S$12:$S$61)+SUMIF('11. Indirect Costs'!$C$13:$C$62,'Summary of Cost by Organisation'!$C28,'11. Indirect Costs'!$AC$13:$AC$62)</f>
        <v>0</v>
      </c>
      <c r="I28" s="73">
        <f t="shared" ref="I28:I34" ca="1" si="2">SUM(D28:H28)</f>
        <v>0</v>
      </c>
      <c r="J28" s="64"/>
      <c r="K28" s="53"/>
      <c r="M28" s="5"/>
      <c r="N28" s="5"/>
    </row>
    <row r="29" spans="2:14" s="107" customFormat="1" ht="30" customHeight="1" x14ac:dyDescent="0.25">
      <c r="B29" s="81">
        <f t="shared" si="1"/>
        <v>15</v>
      </c>
      <c r="C29" s="640" t="str">
        <f ca="1">IFERROR(OFFSET('START - AWARD DETAILS'!$C$20,MATCH(B29,'START - AWARD DETAILS'!$N$20:$N$40,0)-1,0),"")</f>
        <v/>
      </c>
      <c r="D29" s="664">
        <f ca="1">SUMIF('2. Annual Costs of Staff Posts'!$D$12:$D$311,$C29,'2. Annual Costs of Staff Posts'!$O$12:$O$311)+SUMIF('3.Travel,Subsistence&amp;Conference'!$E$12:$E$70,'Summary of Cost by Organisation'!$C29,'3.Travel,Subsistence&amp;Conference'!$L$12:$L$70)+SUMIF('4. Equipment'!$D$12:$D$82,'Summary of Cost by Organisation'!$C29,'4. Equipment'!$L$12:$L$82)+SUMIF('5. Consumables'!$D$12:$D$61,'Summary of Cost by Organisation'!$C29,'5. Consumables'!$K$12:$K$61)+SUMIF('6. CPI'!$D$12:$D$61,'Summary of Cost by Organisation'!$C29,'6. CPI'!$K$12:$K$61)+SUMIF('7. Dissemination'!$D$12:$D$61,'Summary of Cost by Organisation'!$C29,'7. Dissemination'!$K$12:$K$61)+SUMIF('8. Risk Management &amp; Assurance'!$D$12:$D$61,'Summary of Cost by Organisation'!$C29,'8. Risk Management &amp; Assurance'!$K$12:$K$61)+SUMIF('9. External Intervention Costs'!$D$38:$D$80,'Summary of Cost by Organisation'!$C29,'9. External Intervention Costs'!$I$38:$I$80)+SUMIF('10. Other Direct Costs '!$D$12:$D$61,'Summary of Cost by Organisation'!$C29,'10. Other Direct Costs '!$K$12:$K$61)+SUMIF('11. Indirect Costs'!$C$13:$C$62,'Summary of Cost by Organisation'!$C29,'11. Indirect Costs'!$M$13:$M$62)</f>
        <v>0</v>
      </c>
      <c r="E29" s="153">
        <f ca="1">SUMIF('2. Annual Costs of Staff Posts'!$D$12:$D$311,$C29,'2. Annual Costs of Staff Posts'!$T$12:$T$311)+SUMIF('3.Travel,Subsistence&amp;Conference'!$E$12:$E$70,'Summary of Cost by Organisation'!$C29,'3.Travel,Subsistence&amp;Conference'!$N$12:$N$70)+SUMIF('4. Equipment'!$D$12:$D$82,'Summary of Cost by Organisation'!$C29,'4. Equipment'!$N$12:$N$82)+SUMIF('5. Consumables'!$D$12:$D$61,'Summary of Cost by Organisation'!$C29,'5. Consumables'!$M$12:$M$61)+SUMIF('6. CPI'!$D$12:$D$61,'Summary of Cost by Organisation'!$C29,'6. CPI'!$M$12:$M$61)+SUMIF('7. Dissemination'!$D$12:$D$61,'Summary of Cost by Organisation'!$C29,'7. Dissemination'!$M$12:$M$61)+SUMIF('8. Risk Management &amp; Assurance'!$D$12:$D$61,'Summary of Cost by Organisation'!$C29,'8. Risk Management &amp; Assurance'!$M$12:$M$61)+SUMIF('9. External Intervention Costs'!$D$38:$D$80,'Summary of Cost by Organisation'!$C29,'9. External Intervention Costs'!$J$38:$J$80)+SUMIF('10. Other Direct Costs '!$D$12:$D$61,'Summary of Cost by Organisation'!$C29,'10. Other Direct Costs '!$M$12:$M$61)+SUMIF('11. Indirect Costs'!$C$13:$C$62,'Summary of Cost by Organisation'!$C29,'11. Indirect Costs'!$Q$13:$Q$62)</f>
        <v>0</v>
      </c>
      <c r="F29" s="153">
        <f ca="1">SUMIF('2. Annual Costs of Staff Posts'!$D$12:$D$311,$C29,'2. Annual Costs of Staff Posts'!$Y$12:$Y$311)+SUMIF('3.Travel,Subsistence&amp;Conference'!$E$12:$E$70,'Summary of Cost by Organisation'!$C29,'3.Travel,Subsistence&amp;Conference'!$P$12:$P$70)+SUMIF('4. Equipment'!$D$12:$D$82,'Summary of Cost by Organisation'!$C29,'4. Equipment'!$P$12:$P$82)+SUMIF('5. Consumables'!$D$12:$D$61,'Summary of Cost by Organisation'!$C29,'5. Consumables'!$O$12:$O$61)+SUMIF('6. CPI'!$D$12:$D$61,'Summary of Cost by Organisation'!$C29,'6. CPI'!$O$12:$O$61)+SUMIF('7. Dissemination'!$D$12:$D$61,'Summary of Cost by Organisation'!$C29,'7. Dissemination'!$O$12:$O$61)+SUMIF('8. Risk Management &amp; Assurance'!$D$12:$D$61,'Summary of Cost by Organisation'!$C29,'8. Risk Management &amp; Assurance'!$O$12:$O$61)+SUMIF('9. External Intervention Costs'!$D$38:$D$80,'Summary of Cost by Organisation'!$C29,'9. External Intervention Costs'!$K$38:$K$80)+SUMIF('10. Other Direct Costs '!$D$12:$D$61,'Summary of Cost by Organisation'!$C29,'10. Other Direct Costs '!$O$12:$O$61)+SUMIF('11. Indirect Costs'!$C$13:$C$62,'Summary of Cost by Organisation'!$C29,'11. Indirect Costs'!$U$13:$U$62)</f>
        <v>0</v>
      </c>
      <c r="G29" s="153">
        <f ca="1">SUMIF('2. Annual Costs of Staff Posts'!$D$12:$D$311,$C29,'2. Annual Costs of Staff Posts'!$AD$12:$AD$311)+SUMIF('3.Travel,Subsistence&amp;Conference'!$E$12:$E$70,'Summary of Cost by Organisation'!$C29,'3.Travel,Subsistence&amp;Conference'!$R$12:$R$70)+SUMIF('4. Equipment'!$D$12:$D$82,'Summary of Cost by Organisation'!$C29,'4. Equipment'!$R$12:$R$82)+SUMIF('5. Consumables'!$D$12:$D$61,'Summary of Cost by Organisation'!$C29,'5. Consumables'!$Q$12:$Q$61)+SUMIF('6. CPI'!$D$12:$D$61,'Summary of Cost by Organisation'!$C29,'6. CPI'!$Q$12:$Q$61)+SUMIF('7. Dissemination'!$D$12:$D$61,'Summary of Cost by Organisation'!$C29,'7. Dissemination'!$Q$12:$Q$61)+SUMIF('8. Risk Management &amp; Assurance'!$D$12:$D$61,'Summary of Cost by Organisation'!$C29,'8. Risk Management &amp; Assurance'!$Q$12:$Q$61)+SUMIF('9. External Intervention Costs'!$D$38:$D$80,'Summary of Cost by Organisation'!$C29,'9. External Intervention Costs'!$L$38:$L$80)+SUMIF('10. Other Direct Costs '!$D$12:$D$61,'Summary of Cost by Organisation'!$C29,'10. Other Direct Costs '!$Q$12:$Q$61)+SUMIF('11. Indirect Costs'!$C$13:$C$62,'Summary of Cost by Organisation'!$C29,'11. Indirect Costs'!$Y$13:$Y$62)</f>
        <v>0</v>
      </c>
      <c r="H29" s="153">
        <f ca="1">SUMIF('2. Annual Costs of Staff Posts'!$D$12:$D$311,$C29,'2. Annual Costs of Staff Posts'!$AI$12:$AI$311)+SUMIF('3.Travel,Subsistence&amp;Conference'!$E$12:$E$70,'Summary of Cost by Organisation'!$C29,'3.Travel,Subsistence&amp;Conference'!$T$12:$T$70)+SUMIF('4. Equipment'!$D$12:$D$82,'Summary of Cost by Organisation'!$C29,'4. Equipment'!$T$12:$T$82)+SUMIF('5. Consumables'!$D$12:$D$61,'Summary of Cost by Organisation'!$C29,'5. Consumables'!$S$12:$S$61)+SUMIF('6. CPI'!$D$12:$D$61,'Summary of Cost by Organisation'!$C29,'6. CPI'!$S$12:$S$61)+SUMIF('7. Dissemination'!$D$12:$D$61,'Summary of Cost by Organisation'!$C29,'7. Dissemination'!$S$12:$S$61)+SUMIF('8. Risk Management &amp; Assurance'!$D$12:$D$61,'Summary of Cost by Organisation'!$C29,'8. Risk Management &amp; Assurance'!$S$12:$S$61)+SUMIF('9. External Intervention Costs'!$D$38:$D$80,'Summary of Cost by Organisation'!$C29,'9. External Intervention Costs'!$M$38:$M$80)+SUMIF('10. Other Direct Costs '!$D$12:$D$61,'Summary of Cost by Organisation'!$C29,'10. Other Direct Costs '!$S$12:$S$61)+SUMIF('11. Indirect Costs'!$C$13:$C$62,'Summary of Cost by Organisation'!$C29,'11. Indirect Costs'!$AC$13:$AC$62)</f>
        <v>0</v>
      </c>
      <c r="I29" s="73">
        <f t="shared" ca="1" si="2"/>
        <v>0</v>
      </c>
      <c r="J29" s="64"/>
      <c r="K29" s="53"/>
      <c r="M29" s="5"/>
      <c r="N29" s="5"/>
    </row>
    <row r="30" spans="2:14" s="107" customFormat="1" ht="30" customHeight="1" x14ac:dyDescent="0.25">
      <c r="B30" s="81">
        <f t="shared" si="1"/>
        <v>16</v>
      </c>
      <c r="C30" s="640" t="str">
        <f ca="1">IFERROR(OFFSET('START - AWARD DETAILS'!$C$20,MATCH(B30,'START - AWARD DETAILS'!$N$20:$N$40,0)-1,0),"")</f>
        <v/>
      </c>
      <c r="D30" s="664">
        <f ca="1">SUMIF('2. Annual Costs of Staff Posts'!$D$12:$D$311,$C30,'2. Annual Costs of Staff Posts'!$O$12:$O$311)+SUMIF('3.Travel,Subsistence&amp;Conference'!$E$12:$E$70,'Summary of Cost by Organisation'!$C30,'3.Travel,Subsistence&amp;Conference'!$L$12:$L$70)+SUMIF('4. Equipment'!$D$12:$D$82,'Summary of Cost by Organisation'!$C30,'4. Equipment'!$L$12:$L$82)+SUMIF('5. Consumables'!$D$12:$D$61,'Summary of Cost by Organisation'!$C30,'5. Consumables'!$K$12:$K$61)+SUMIF('6. CPI'!$D$12:$D$61,'Summary of Cost by Organisation'!$C30,'6. CPI'!$K$12:$K$61)+SUMIF('7. Dissemination'!$D$12:$D$61,'Summary of Cost by Organisation'!$C30,'7. Dissemination'!$K$12:$K$61)+SUMIF('8. Risk Management &amp; Assurance'!$D$12:$D$61,'Summary of Cost by Organisation'!$C30,'8. Risk Management &amp; Assurance'!$K$12:$K$61)+SUMIF('9. External Intervention Costs'!$D$38:$D$80,'Summary of Cost by Organisation'!$C30,'9. External Intervention Costs'!$I$38:$I$80)+SUMIF('10. Other Direct Costs '!$D$12:$D$61,'Summary of Cost by Organisation'!$C30,'10. Other Direct Costs '!$K$12:$K$61)+SUMIF('11. Indirect Costs'!$C$13:$C$62,'Summary of Cost by Organisation'!$C30,'11. Indirect Costs'!$M$13:$M$62)</f>
        <v>0</v>
      </c>
      <c r="E30" s="153">
        <f ca="1">SUMIF('2. Annual Costs of Staff Posts'!$D$12:$D$311,$C30,'2. Annual Costs of Staff Posts'!$T$12:$T$311)+SUMIF('3.Travel,Subsistence&amp;Conference'!$E$12:$E$70,'Summary of Cost by Organisation'!$C30,'3.Travel,Subsistence&amp;Conference'!$N$12:$N$70)+SUMIF('4. Equipment'!$D$12:$D$82,'Summary of Cost by Organisation'!$C30,'4. Equipment'!$N$12:$N$82)+SUMIF('5. Consumables'!$D$12:$D$61,'Summary of Cost by Organisation'!$C30,'5. Consumables'!$M$12:$M$61)+SUMIF('6. CPI'!$D$12:$D$61,'Summary of Cost by Organisation'!$C30,'6. CPI'!$M$12:$M$61)+SUMIF('7. Dissemination'!$D$12:$D$61,'Summary of Cost by Organisation'!$C30,'7. Dissemination'!$M$12:$M$61)+SUMIF('8. Risk Management &amp; Assurance'!$D$12:$D$61,'Summary of Cost by Organisation'!$C30,'8. Risk Management &amp; Assurance'!$M$12:$M$61)+SUMIF('9. External Intervention Costs'!$D$38:$D$80,'Summary of Cost by Organisation'!$C30,'9. External Intervention Costs'!$J$38:$J$80)+SUMIF('10. Other Direct Costs '!$D$12:$D$61,'Summary of Cost by Organisation'!$C30,'10. Other Direct Costs '!$M$12:$M$61)+SUMIF('11. Indirect Costs'!$C$13:$C$62,'Summary of Cost by Organisation'!$C30,'11. Indirect Costs'!$Q$13:$Q$62)</f>
        <v>0</v>
      </c>
      <c r="F30" s="153">
        <f ca="1">SUMIF('2. Annual Costs of Staff Posts'!$D$12:$D$311,$C30,'2. Annual Costs of Staff Posts'!$Y$12:$Y$311)+SUMIF('3.Travel,Subsistence&amp;Conference'!$E$12:$E$70,'Summary of Cost by Organisation'!$C30,'3.Travel,Subsistence&amp;Conference'!$P$12:$P$70)+SUMIF('4. Equipment'!$D$12:$D$82,'Summary of Cost by Organisation'!$C30,'4. Equipment'!$P$12:$P$82)+SUMIF('5. Consumables'!$D$12:$D$61,'Summary of Cost by Organisation'!$C30,'5. Consumables'!$O$12:$O$61)+SUMIF('6. CPI'!$D$12:$D$61,'Summary of Cost by Organisation'!$C30,'6. CPI'!$O$12:$O$61)+SUMIF('7. Dissemination'!$D$12:$D$61,'Summary of Cost by Organisation'!$C30,'7. Dissemination'!$O$12:$O$61)+SUMIF('8. Risk Management &amp; Assurance'!$D$12:$D$61,'Summary of Cost by Organisation'!$C30,'8. Risk Management &amp; Assurance'!$O$12:$O$61)+SUMIF('9. External Intervention Costs'!$D$38:$D$80,'Summary of Cost by Organisation'!$C30,'9. External Intervention Costs'!$K$38:$K$80)+SUMIF('10. Other Direct Costs '!$D$12:$D$61,'Summary of Cost by Organisation'!$C30,'10. Other Direct Costs '!$O$12:$O$61)+SUMIF('11. Indirect Costs'!$C$13:$C$62,'Summary of Cost by Organisation'!$C30,'11. Indirect Costs'!$U$13:$U$62)</f>
        <v>0</v>
      </c>
      <c r="G30" s="153">
        <f ca="1">SUMIF('2. Annual Costs of Staff Posts'!$D$12:$D$311,$C30,'2. Annual Costs of Staff Posts'!$AD$12:$AD$311)+SUMIF('3.Travel,Subsistence&amp;Conference'!$E$12:$E$70,'Summary of Cost by Organisation'!$C30,'3.Travel,Subsistence&amp;Conference'!$R$12:$R$70)+SUMIF('4. Equipment'!$D$12:$D$82,'Summary of Cost by Organisation'!$C30,'4. Equipment'!$R$12:$R$82)+SUMIF('5. Consumables'!$D$12:$D$61,'Summary of Cost by Organisation'!$C30,'5. Consumables'!$Q$12:$Q$61)+SUMIF('6. CPI'!$D$12:$D$61,'Summary of Cost by Organisation'!$C30,'6. CPI'!$Q$12:$Q$61)+SUMIF('7. Dissemination'!$D$12:$D$61,'Summary of Cost by Organisation'!$C30,'7. Dissemination'!$Q$12:$Q$61)+SUMIF('8. Risk Management &amp; Assurance'!$D$12:$D$61,'Summary of Cost by Organisation'!$C30,'8. Risk Management &amp; Assurance'!$Q$12:$Q$61)+SUMIF('9. External Intervention Costs'!$D$38:$D$80,'Summary of Cost by Organisation'!$C30,'9. External Intervention Costs'!$L$38:$L$80)+SUMIF('10. Other Direct Costs '!$D$12:$D$61,'Summary of Cost by Organisation'!$C30,'10. Other Direct Costs '!$Q$12:$Q$61)+SUMIF('11. Indirect Costs'!$C$13:$C$62,'Summary of Cost by Organisation'!$C30,'11. Indirect Costs'!$Y$13:$Y$62)</f>
        <v>0</v>
      </c>
      <c r="H30" s="153">
        <f ca="1">SUMIF('2. Annual Costs of Staff Posts'!$D$12:$D$311,$C30,'2. Annual Costs of Staff Posts'!$AI$12:$AI$311)+SUMIF('3.Travel,Subsistence&amp;Conference'!$E$12:$E$70,'Summary of Cost by Organisation'!$C30,'3.Travel,Subsistence&amp;Conference'!$T$12:$T$70)+SUMIF('4. Equipment'!$D$12:$D$82,'Summary of Cost by Organisation'!$C30,'4. Equipment'!$T$12:$T$82)+SUMIF('5. Consumables'!$D$12:$D$61,'Summary of Cost by Organisation'!$C30,'5. Consumables'!$S$12:$S$61)+SUMIF('6. CPI'!$D$12:$D$61,'Summary of Cost by Organisation'!$C30,'6. CPI'!$S$12:$S$61)+SUMIF('7. Dissemination'!$D$12:$D$61,'Summary of Cost by Organisation'!$C30,'7. Dissemination'!$S$12:$S$61)+SUMIF('8. Risk Management &amp; Assurance'!$D$12:$D$61,'Summary of Cost by Organisation'!$C30,'8. Risk Management &amp; Assurance'!$S$12:$S$61)+SUMIF('9. External Intervention Costs'!$D$38:$D$80,'Summary of Cost by Organisation'!$C30,'9. External Intervention Costs'!$M$38:$M$80)+SUMIF('10. Other Direct Costs '!$D$12:$D$61,'Summary of Cost by Organisation'!$C30,'10. Other Direct Costs '!$S$12:$S$61)+SUMIF('11. Indirect Costs'!$C$13:$C$62,'Summary of Cost by Organisation'!$C30,'11. Indirect Costs'!$AC$13:$AC$62)</f>
        <v>0</v>
      </c>
      <c r="I30" s="73">
        <f t="shared" ca="1" si="2"/>
        <v>0</v>
      </c>
      <c r="J30" s="64"/>
      <c r="K30" s="53"/>
      <c r="M30" s="5"/>
      <c r="N30" s="5"/>
    </row>
    <row r="31" spans="2:14" s="107" customFormat="1" ht="30" customHeight="1" x14ac:dyDescent="0.25">
      <c r="B31" s="81">
        <f t="shared" si="1"/>
        <v>17</v>
      </c>
      <c r="C31" s="640" t="str">
        <f ca="1">IFERROR(OFFSET('START - AWARD DETAILS'!$C$20,MATCH(B31,'START - AWARD DETAILS'!$N$20:$N$40,0)-1,0),"")</f>
        <v/>
      </c>
      <c r="D31" s="664">
        <f ca="1">SUMIF('2. Annual Costs of Staff Posts'!$D$12:$D$311,$C31,'2. Annual Costs of Staff Posts'!$O$12:$O$311)+SUMIF('3.Travel,Subsistence&amp;Conference'!$E$12:$E$70,'Summary of Cost by Organisation'!$C31,'3.Travel,Subsistence&amp;Conference'!$L$12:$L$70)+SUMIF('4. Equipment'!$D$12:$D$82,'Summary of Cost by Organisation'!$C31,'4. Equipment'!$L$12:$L$82)+SUMIF('5. Consumables'!$D$12:$D$61,'Summary of Cost by Organisation'!$C31,'5. Consumables'!$K$12:$K$61)+SUMIF('6. CPI'!$D$12:$D$61,'Summary of Cost by Organisation'!$C31,'6. CPI'!$K$12:$K$61)+SUMIF('7. Dissemination'!$D$12:$D$61,'Summary of Cost by Organisation'!$C31,'7. Dissemination'!$K$12:$K$61)+SUMIF('8. Risk Management &amp; Assurance'!$D$12:$D$61,'Summary of Cost by Organisation'!$C31,'8. Risk Management &amp; Assurance'!$K$12:$K$61)+SUMIF('9. External Intervention Costs'!$D$38:$D$80,'Summary of Cost by Organisation'!$C31,'9. External Intervention Costs'!$I$38:$I$80)+SUMIF('10. Other Direct Costs '!$D$12:$D$61,'Summary of Cost by Organisation'!$C31,'10. Other Direct Costs '!$K$12:$K$61)+SUMIF('11. Indirect Costs'!$C$13:$C$62,'Summary of Cost by Organisation'!$C31,'11. Indirect Costs'!$M$13:$M$62)</f>
        <v>0</v>
      </c>
      <c r="E31" s="153">
        <f ca="1">SUMIF('2. Annual Costs of Staff Posts'!$D$12:$D$311,$C31,'2. Annual Costs of Staff Posts'!$T$12:$T$311)+SUMIF('3.Travel,Subsistence&amp;Conference'!$E$12:$E$70,'Summary of Cost by Organisation'!$C31,'3.Travel,Subsistence&amp;Conference'!$N$12:$N$70)+SUMIF('4. Equipment'!$D$12:$D$82,'Summary of Cost by Organisation'!$C31,'4. Equipment'!$N$12:$N$82)+SUMIF('5. Consumables'!$D$12:$D$61,'Summary of Cost by Organisation'!$C31,'5. Consumables'!$M$12:$M$61)+SUMIF('6. CPI'!$D$12:$D$61,'Summary of Cost by Organisation'!$C31,'6. CPI'!$M$12:$M$61)+SUMIF('7. Dissemination'!$D$12:$D$61,'Summary of Cost by Organisation'!$C31,'7. Dissemination'!$M$12:$M$61)+SUMIF('8. Risk Management &amp; Assurance'!$D$12:$D$61,'Summary of Cost by Organisation'!$C31,'8. Risk Management &amp; Assurance'!$M$12:$M$61)+SUMIF('9. External Intervention Costs'!$D$38:$D$80,'Summary of Cost by Organisation'!$C31,'9. External Intervention Costs'!$J$38:$J$80)+SUMIF('10. Other Direct Costs '!$D$12:$D$61,'Summary of Cost by Organisation'!$C31,'10. Other Direct Costs '!$M$12:$M$61)+SUMIF('11. Indirect Costs'!$C$13:$C$62,'Summary of Cost by Organisation'!$C31,'11. Indirect Costs'!$Q$13:$Q$62)</f>
        <v>0</v>
      </c>
      <c r="F31" s="153">
        <f ca="1">SUMIF('2. Annual Costs of Staff Posts'!$D$12:$D$311,$C31,'2. Annual Costs of Staff Posts'!$Y$12:$Y$311)+SUMIF('3.Travel,Subsistence&amp;Conference'!$E$12:$E$70,'Summary of Cost by Organisation'!$C31,'3.Travel,Subsistence&amp;Conference'!$P$12:$P$70)+SUMIF('4. Equipment'!$D$12:$D$82,'Summary of Cost by Organisation'!$C31,'4. Equipment'!$P$12:$P$82)+SUMIF('5. Consumables'!$D$12:$D$61,'Summary of Cost by Organisation'!$C31,'5. Consumables'!$O$12:$O$61)+SUMIF('6. CPI'!$D$12:$D$61,'Summary of Cost by Organisation'!$C31,'6. CPI'!$O$12:$O$61)+SUMIF('7. Dissemination'!$D$12:$D$61,'Summary of Cost by Organisation'!$C31,'7. Dissemination'!$O$12:$O$61)+SUMIF('8. Risk Management &amp; Assurance'!$D$12:$D$61,'Summary of Cost by Organisation'!$C31,'8. Risk Management &amp; Assurance'!$O$12:$O$61)+SUMIF('9. External Intervention Costs'!$D$38:$D$80,'Summary of Cost by Organisation'!$C31,'9. External Intervention Costs'!$K$38:$K$80)+SUMIF('10. Other Direct Costs '!$D$12:$D$61,'Summary of Cost by Organisation'!$C31,'10. Other Direct Costs '!$O$12:$O$61)+SUMIF('11. Indirect Costs'!$C$13:$C$62,'Summary of Cost by Organisation'!$C31,'11. Indirect Costs'!$U$13:$U$62)</f>
        <v>0</v>
      </c>
      <c r="G31" s="153">
        <f ca="1">SUMIF('2. Annual Costs of Staff Posts'!$D$12:$D$311,$C31,'2. Annual Costs of Staff Posts'!$AD$12:$AD$311)+SUMIF('3.Travel,Subsistence&amp;Conference'!$E$12:$E$70,'Summary of Cost by Organisation'!$C31,'3.Travel,Subsistence&amp;Conference'!$R$12:$R$70)+SUMIF('4. Equipment'!$D$12:$D$82,'Summary of Cost by Organisation'!$C31,'4. Equipment'!$R$12:$R$82)+SUMIF('5. Consumables'!$D$12:$D$61,'Summary of Cost by Organisation'!$C31,'5. Consumables'!$Q$12:$Q$61)+SUMIF('6. CPI'!$D$12:$D$61,'Summary of Cost by Organisation'!$C31,'6. CPI'!$Q$12:$Q$61)+SUMIF('7. Dissemination'!$D$12:$D$61,'Summary of Cost by Organisation'!$C31,'7. Dissemination'!$Q$12:$Q$61)+SUMIF('8. Risk Management &amp; Assurance'!$D$12:$D$61,'Summary of Cost by Organisation'!$C31,'8. Risk Management &amp; Assurance'!$Q$12:$Q$61)+SUMIF('9. External Intervention Costs'!$D$38:$D$80,'Summary of Cost by Organisation'!$C31,'9. External Intervention Costs'!$L$38:$L$80)+SUMIF('10. Other Direct Costs '!$D$12:$D$61,'Summary of Cost by Organisation'!$C31,'10. Other Direct Costs '!$Q$12:$Q$61)+SUMIF('11. Indirect Costs'!$C$13:$C$62,'Summary of Cost by Organisation'!$C31,'11. Indirect Costs'!$Y$13:$Y$62)</f>
        <v>0</v>
      </c>
      <c r="H31" s="153">
        <f ca="1">SUMIF('2. Annual Costs of Staff Posts'!$D$12:$D$311,$C31,'2. Annual Costs of Staff Posts'!$AI$12:$AI$311)+SUMIF('3.Travel,Subsistence&amp;Conference'!$E$12:$E$70,'Summary of Cost by Organisation'!$C31,'3.Travel,Subsistence&amp;Conference'!$T$12:$T$70)+SUMIF('4. Equipment'!$D$12:$D$82,'Summary of Cost by Organisation'!$C31,'4. Equipment'!$T$12:$T$82)+SUMIF('5. Consumables'!$D$12:$D$61,'Summary of Cost by Organisation'!$C31,'5. Consumables'!$S$12:$S$61)+SUMIF('6. CPI'!$D$12:$D$61,'Summary of Cost by Organisation'!$C31,'6. CPI'!$S$12:$S$61)+SUMIF('7. Dissemination'!$D$12:$D$61,'Summary of Cost by Organisation'!$C31,'7. Dissemination'!$S$12:$S$61)+SUMIF('8. Risk Management &amp; Assurance'!$D$12:$D$61,'Summary of Cost by Organisation'!$C31,'8. Risk Management &amp; Assurance'!$S$12:$S$61)+SUMIF('9. External Intervention Costs'!$D$38:$D$80,'Summary of Cost by Organisation'!$C31,'9. External Intervention Costs'!$M$38:$M$80)+SUMIF('10. Other Direct Costs '!$D$12:$D$61,'Summary of Cost by Organisation'!$C31,'10. Other Direct Costs '!$S$12:$S$61)+SUMIF('11. Indirect Costs'!$C$13:$C$62,'Summary of Cost by Organisation'!$C31,'11. Indirect Costs'!$AC$13:$AC$62)</f>
        <v>0</v>
      </c>
      <c r="I31" s="73">
        <f t="shared" ca="1" si="2"/>
        <v>0</v>
      </c>
      <c r="J31" s="64"/>
      <c r="K31" s="53"/>
      <c r="M31" s="5"/>
      <c r="N31" s="5"/>
    </row>
    <row r="32" spans="2:14" s="107" customFormat="1" ht="30" customHeight="1" x14ac:dyDescent="0.25">
      <c r="B32" s="81">
        <f t="shared" si="1"/>
        <v>18</v>
      </c>
      <c r="C32" s="640" t="str">
        <f ca="1">IFERROR(OFFSET('START - AWARD DETAILS'!$C$20,MATCH(B32,'START - AWARD DETAILS'!$N$20:$N$40,0)-1,0),"")</f>
        <v/>
      </c>
      <c r="D32" s="664">
        <f ca="1">SUMIF('2. Annual Costs of Staff Posts'!$D$12:$D$311,$C32,'2. Annual Costs of Staff Posts'!$O$12:$O$311)+SUMIF('3.Travel,Subsistence&amp;Conference'!$E$12:$E$70,'Summary of Cost by Organisation'!$C32,'3.Travel,Subsistence&amp;Conference'!$L$12:$L$70)+SUMIF('4. Equipment'!$D$12:$D$82,'Summary of Cost by Organisation'!$C32,'4. Equipment'!$L$12:$L$82)+SUMIF('5. Consumables'!$D$12:$D$61,'Summary of Cost by Organisation'!$C32,'5. Consumables'!$K$12:$K$61)+SUMIF('6. CPI'!$D$12:$D$61,'Summary of Cost by Organisation'!$C32,'6. CPI'!$K$12:$K$61)+SUMIF('7. Dissemination'!$D$12:$D$61,'Summary of Cost by Organisation'!$C32,'7. Dissemination'!$K$12:$K$61)+SUMIF('8. Risk Management &amp; Assurance'!$D$12:$D$61,'Summary of Cost by Organisation'!$C32,'8. Risk Management &amp; Assurance'!$K$12:$K$61)+SUMIF('9. External Intervention Costs'!$D$38:$D$80,'Summary of Cost by Organisation'!$C32,'9. External Intervention Costs'!$I$38:$I$80)+SUMIF('10. Other Direct Costs '!$D$12:$D$61,'Summary of Cost by Organisation'!$C32,'10. Other Direct Costs '!$K$12:$K$61)+SUMIF('11. Indirect Costs'!$C$13:$C$62,'Summary of Cost by Organisation'!$C32,'11. Indirect Costs'!$M$13:$M$62)</f>
        <v>0</v>
      </c>
      <c r="E32" s="153">
        <f ca="1">SUMIF('2. Annual Costs of Staff Posts'!$D$12:$D$311,$C32,'2. Annual Costs of Staff Posts'!$T$12:$T$311)+SUMIF('3.Travel,Subsistence&amp;Conference'!$E$12:$E$70,'Summary of Cost by Organisation'!$C32,'3.Travel,Subsistence&amp;Conference'!$N$12:$N$70)+SUMIF('4. Equipment'!$D$12:$D$82,'Summary of Cost by Organisation'!$C32,'4. Equipment'!$N$12:$N$82)+SUMIF('5. Consumables'!$D$12:$D$61,'Summary of Cost by Organisation'!$C32,'5. Consumables'!$M$12:$M$61)+SUMIF('6. CPI'!$D$12:$D$61,'Summary of Cost by Organisation'!$C32,'6. CPI'!$M$12:$M$61)+SUMIF('7. Dissemination'!$D$12:$D$61,'Summary of Cost by Organisation'!$C32,'7. Dissemination'!$M$12:$M$61)+SUMIF('8. Risk Management &amp; Assurance'!$D$12:$D$61,'Summary of Cost by Organisation'!$C32,'8. Risk Management &amp; Assurance'!$M$12:$M$61)+SUMIF('9. External Intervention Costs'!$D$38:$D$80,'Summary of Cost by Organisation'!$C32,'9. External Intervention Costs'!$J$38:$J$80)+SUMIF('10. Other Direct Costs '!$D$12:$D$61,'Summary of Cost by Organisation'!$C32,'10. Other Direct Costs '!$M$12:$M$61)+SUMIF('11. Indirect Costs'!$C$13:$C$62,'Summary of Cost by Organisation'!$C32,'11. Indirect Costs'!$Q$13:$Q$62)</f>
        <v>0</v>
      </c>
      <c r="F32" s="153">
        <f ca="1">SUMIF('2. Annual Costs of Staff Posts'!$D$12:$D$311,$C32,'2. Annual Costs of Staff Posts'!$Y$12:$Y$311)+SUMIF('3.Travel,Subsistence&amp;Conference'!$E$12:$E$70,'Summary of Cost by Organisation'!$C32,'3.Travel,Subsistence&amp;Conference'!$P$12:$P$70)+SUMIF('4. Equipment'!$D$12:$D$82,'Summary of Cost by Organisation'!$C32,'4. Equipment'!$P$12:$P$82)+SUMIF('5. Consumables'!$D$12:$D$61,'Summary of Cost by Organisation'!$C32,'5. Consumables'!$O$12:$O$61)+SUMIF('6. CPI'!$D$12:$D$61,'Summary of Cost by Organisation'!$C32,'6. CPI'!$O$12:$O$61)+SUMIF('7. Dissemination'!$D$12:$D$61,'Summary of Cost by Organisation'!$C32,'7. Dissemination'!$O$12:$O$61)+SUMIF('8. Risk Management &amp; Assurance'!$D$12:$D$61,'Summary of Cost by Organisation'!$C32,'8. Risk Management &amp; Assurance'!$O$12:$O$61)+SUMIF('9. External Intervention Costs'!$D$38:$D$80,'Summary of Cost by Organisation'!$C32,'9. External Intervention Costs'!$K$38:$K$80)+SUMIF('10. Other Direct Costs '!$D$12:$D$61,'Summary of Cost by Organisation'!$C32,'10. Other Direct Costs '!$O$12:$O$61)+SUMIF('11. Indirect Costs'!$C$13:$C$62,'Summary of Cost by Organisation'!$C32,'11. Indirect Costs'!$U$13:$U$62)</f>
        <v>0</v>
      </c>
      <c r="G32" s="153">
        <f ca="1">SUMIF('2. Annual Costs of Staff Posts'!$D$12:$D$311,$C32,'2. Annual Costs of Staff Posts'!$AD$12:$AD$311)+SUMIF('3.Travel,Subsistence&amp;Conference'!$E$12:$E$70,'Summary of Cost by Organisation'!$C32,'3.Travel,Subsistence&amp;Conference'!$R$12:$R$70)+SUMIF('4. Equipment'!$D$12:$D$82,'Summary of Cost by Organisation'!$C32,'4. Equipment'!$R$12:$R$82)+SUMIF('5. Consumables'!$D$12:$D$61,'Summary of Cost by Organisation'!$C32,'5. Consumables'!$Q$12:$Q$61)+SUMIF('6. CPI'!$D$12:$D$61,'Summary of Cost by Organisation'!$C32,'6. CPI'!$Q$12:$Q$61)+SUMIF('7. Dissemination'!$D$12:$D$61,'Summary of Cost by Organisation'!$C32,'7. Dissemination'!$Q$12:$Q$61)+SUMIF('8. Risk Management &amp; Assurance'!$D$12:$D$61,'Summary of Cost by Organisation'!$C32,'8. Risk Management &amp; Assurance'!$Q$12:$Q$61)+SUMIF('9. External Intervention Costs'!$D$38:$D$80,'Summary of Cost by Organisation'!$C32,'9. External Intervention Costs'!$L$38:$L$80)+SUMIF('10. Other Direct Costs '!$D$12:$D$61,'Summary of Cost by Organisation'!$C32,'10. Other Direct Costs '!$Q$12:$Q$61)+SUMIF('11. Indirect Costs'!$C$13:$C$62,'Summary of Cost by Organisation'!$C32,'11. Indirect Costs'!$Y$13:$Y$62)</f>
        <v>0</v>
      </c>
      <c r="H32" s="153">
        <f ca="1">SUMIF('2. Annual Costs of Staff Posts'!$D$12:$D$311,$C32,'2. Annual Costs of Staff Posts'!$AI$12:$AI$311)+SUMIF('3.Travel,Subsistence&amp;Conference'!$E$12:$E$70,'Summary of Cost by Organisation'!$C32,'3.Travel,Subsistence&amp;Conference'!$T$12:$T$70)+SUMIF('4. Equipment'!$D$12:$D$82,'Summary of Cost by Organisation'!$C32,'4. Equipment'!$T$12:$T$82)+SUMIF('5. Consumables'!$D$12:$D$61,'Summary of Cost by Organisation'!$C32,'5. Consumables'!$S$12:$S$61)+SUMIF('6. CPI'!$D$12:$D$61,'Summary of Cost by Organisation'!$C32,'6. CPI'!$S$12:$S$61)+SUMIF('7. Dissemination'!$D$12:$D$61,'Summary of Cost by Organisation'!$C32,'7. Dissemination'!$S$12:$S$61)+SUMIF('8. Risk Management &amp; Assurance'!$D$12:$D$61,'Summary of Cost by Organisation'!$C32,'8. Risk Management &amp; Assurance'!$S$12:$S$61)+SUMIF('9. External Intervention Costs'!$D$38:$D$80,'Summary of Cost by Organisation'!$C32,'9. External Intervention Costs'!$M$38:$M$80)+SUMIF('10. Other Direct Costs '!$D$12:$D$61,'Summary of Cost by Organisation'!$C32,'10. Other Direct Costs '!$S$12:$S$61)+SUMIF('11. Indirect Costs'!$C$13:$C$62,'Summary of Cost by Organisation'!$C32,'11. Indirect Costs'!$AC$13:$AC$62)</f>
        <v>0</v>
      </c>
      <c r="I32" s="73">
        <f t="shared" ca="1" si="2"/>
        <v>0</v>
      </c>
      <c r="J32" s="64"/>
      <c r="K32" s="53"/>
      <c r="M32" s="5"/>
      <c r="N32" s="5"/>
    </row>
    <row r="33" spans="2:14" s="107" customFormat="1" ht="30" customHeight="1" x14ac:dyDescent="0.25">
      <c r="B33" s="81">
        <f t="shared" si="1"/>
        <v>19</v>
      </c>
      <c r="C33" s="640" t="str">
        <f ca="1">IFERROR(OFFSET('START - AWARD DETAILS'!$C$20,MATCH(B33,'START - AWARD DETAILS'!$N$20:$N$40,0)-1,0),"")</f>
        <v/>
      </c>
      <c r="D33" s="664">
        <f ca="1">SUMIF('2. Annual Costs of Staff Posts'!$D$12:$D$311,$C33,'2. Annual Costs of Staff Posts'!$O$12:$O$311)+SUMIF('3.Travel,Subsistence&amp;Conference'!$E$12:$E$70,'Summary of Cost by Organisation'!$C33,'3.Travel,Subsistence&amp;Conference'!$L$12:$L$70)+SUMIF('4. Equipment'!$D$12:$D$82,'Summary of Cost by Organisation'!$C33,'4. Equipment'!$L$12:$L$82)+SUMIF('5. Consumables'!$D$12:$D$61,'Summary of Cost by Organisation'!$C33,'5. Consumables'!$K$12:$K$61)+SUMIF('6. CPI'!$D$12:$D$61,'Summary of Cost by Organisation'!$C33,'6. CPI'!$K$12:$K$61)+SUMIF('7. Dissemination'!$D$12:$D$61,'Summary of Cost by Organisation'!$C33,'7. Dissemination'!$K$12:$K$61)+SUMIF('8. Risk Management &amp; Assurance'!$D$12:$D$61,'Summary of Cost by Organisation'!$C33,'8. Risk Management &amp; Assurance'!$K$12:$K$61)+SUMIF('9. External Intervention Costs'!$D$38:$D$80,'Summary of Cost by Organisation'!$C33,'9. External Intervention Costs'!$I$38:$I$80)+SUMIF('10. Other Direct Costs '!$D$12:$D$61,'Summary of Cost by Organisation'!$C33,'10. Other Direct Costs '!$K$12:$K$61)+SUMIF('11. Indirect Costs'!$C$13:$C$62,'Summary of Cost by Organisation'!$C33,'11. Indirect Costs'!$M$13:$M$62)</f>
        <v>0</v>
      </c>
      <c r="E33" s="153">
        <f ca="1">SUMIF('2. Annual Costs of Staff Posts'!$D$12:$D$311,$C33,'2. Annual Costs of Staff Posts'!$T$12:$T$311)+SUMIF('3.Travel,Subsistence&amp;Conference'!$E$12:$E$70,'Summary of Cost by Organisation'!$C33,'3.Travel,Subsistence&amp;Conference'!$N$12:$N$70)+SUMIF('4. Equipment'!$D$12:$D$82,'Summary of Cost by Organisation'!$C33,'4. Equipment'!$N$12:$N$82)+SUMIF('5. Consumables'!$D$12:$D$61,'Summary of Cost by Organisation'!$C33,'5. Consumables'!$M$12:$M$61)+SUMIF('6. CPI'!$D$12:$D$61,'Summary of Cost by Organisation'!$C33,'6. CPI'!$M$12:$M$61)+SUMIF('7. Dissemination'!$D$12:$D$61,'Summary of Cost by Organisation'!$C33,'7. Dissemination'!$M$12:$M$61)+SUMIF('8. Risk Management &amp; Assurance'!$D$12:$D$61,'Summary of Cost by Organisation'!$C33,'8. Risk Management &amp; Assurance'!$M$12:$M$61)+SUMIF('9. External Intervention Costs'!$D$38:$D$80,'Summary of Cost by Organisation'!$C33,'9. External Intervention Costs'!$J$38:$J$80)+SUMIF('10. Other Direct Costs '!$D$12:$D$61,'Summary of Cost by Organisation'!$C33,'10. Other Direct Costs '!$M$12:$M$61)+SUMIF('11. Indirect Costs'!$C$13:$C$62,'Summary of Cost by Organisation'!$C33,'11. Indirect Costs'!$Q$13:$Q$62)</f>
        <v>0</v>
      </c>
      <c r="F33" s="153">
        <f ca="1">SUMIF('2. Annual Costs of Staff Posts'!$D$12:$D$311,$C33,'2. Annual Costs of Staff Posts'!$Y$12:$Y$311)+SUMIF('3.Travel,Subsistence&amp;Conference'!$E$12:$E$70,'Summary of Cost by Organisation'!$C33,'3.Travel,Subsistence&amp;Conference'!$P$12:$P$70)+SUMIF('4. Equipment'!$D$12:$D$82,'Summary of Cost by Organisation'!$C33,'4. Equipment'!$P$12:$P$82)+SUMIF('5. Consumables'!$D$12:$D$61,'Summary of Cost by Organisation'!$C33,'5. Consumables'!$O$12:$O$61)+SUMIF('6. CPI'!$D$12:$D$61,'Summary of Cost by Organisation'!$C33,'6. CPI'!$O$12:$O$61)+SUMIF('7. Dissemination'!$D$12:$D$61,'Summary of Cost by Organisation'!$C33,'7. Dissemination'!$O$12:$O$61)+SUMIF('8. Risk Management &amp; Assurance'!$D$12:$D$61,'Summary of Cost by Organisation'!$C33,'8. Risk Management &amp; Assurance'!$O$12:$O$61)+SUMIF('9. External Intervention Costs'!$D$38:$D$80,'Summary of Cost by Organisation'!$C33,'9. External Intervention Costs'!$K$38:$K$80)+SUMIF('10. Other Direct Costs '!$D$12:$D$61,'Summary of Cost by Organisation'!$C33,'10. Other Direct Costs '!$O$12:$O$61)+SUMIF('11. Indirect Costs'!$C$13:$C$62,'Summary of Cost by Organisation'!$C33,'11. Indirect Costs'!$U$13:$U$62)</f>
        <v>0</v>
      </c>
      <c r="G33" s="153">
        <f ca="1">SUMIF('2. Annual Costs of Staff Posts'!$D$12:$D$311,$C33,'2. Annual Costs of Staff Posts'!$AD$12:$AD$311)+SUMIF('3.Travel,Subsistence&amp;Conference'!$E$12:$E$70,'Summary of Cost by Organisation'!$C33,'3.Travel,Subsistence&amp;Conference'!$R$12:$R$70)+SUMIF('4. Equipment'!$D$12:$D$82,'Summary of Cost by Organisation'!$C33,'4. Equipment'!$R$12:$R$82)+SUMIF('5. Consumables'!$D$12:$D$61,'Summary of Cost by Organisation'!$C33,'5. Consumables'!$Q$12:$Q$61)+SUMIF('6. CPI'!$D$12:$D$61,'Summary of Cost by Organisation'!$C33,'6. CPI'!$Q$12:$Q$61)+SUMIF('7. Dissemination'!$D$12:$D$61,'Summary of Cost by Organisation'!$C33,'7. Dissemination'!$Q$12:$Q$61)+SUMIF('8. Risk Management &amp; Assurance'!$D$12:$D$61,'Summary of Cost by Organisation'!$C33,'8. Risk Management &amp; Assurance'!$Q$12:$Q$61)+SUMIF('9. External Intervention Costs'!$D$38:$D$80,'Summary of Cost by Organisation'!$C33,'9. External Intervention Costs'!$L$38:$L$80)+SUMIF('10. Other Direct Costs '!$D$12:$D$61,'Summary of Cost by Organisation'!$C33,'10. Other Direct Costs '!$Q$12:$Q$61)+SUMIF('11. Indirect Costs'!$C$13:$C$62,'Summary of Cost by Organisation'!$C33,'11. Indirect Costs'!$Y$13:$Y$62)</f>
        <v>0</v>
      </c>
      <c r="H33" s="153">
        <f ca="1">SUMIF('2. Annual Costs of Staff Posts'!$D$12:$D$311,$C33,'2. Annual Costs of Staff Posts'!$AI$12:$AI$311)+SUMIF('3.Travel,Subsistence&amp;Conference'!$E$12:$E$70,'Summary of Cost by Organisation'!$C33,'3.Travel,Subsistence&amp;Conference'!$T$12:$T$70)+SUMIF('4. Equipment'!$D$12:$D$82,'Summary of Cost by Organisation'!$C33,'4. Equipment'!$T$12:$T$82)+SUMIF('5. Consumables'!$D$12:$D$61,'Summary of Cost by Organisation'!$C33,'5. Consumables'!$S$12:$S$61)+SUMIF('6. CPI'!$D$12:$D$61,'Summary of Cost by Organisation'!$C33,'6. CPI'!$S$12:$S$61)+SUMIF('7. Dissemination'!$D$12:$D$61,'Summary of Cost by Organisation'!$C33,'7. Dissemination'!$S$12:$S$61)+SUMIF('8. Risk Management &amp; Assurance'!$D$12:$D$61,'Summary of Cost by Organisation'!$C33,'8. Risk Management &amp; Assurance'!$S$12:$S$61)+SUMIF('9. External Intervention Costs'!$D$38:$D$80,'Summary of Cost by Organisation'!$C33,'9. External Intervention Costs'!$M$38:$M$80)+SUMIF('10. Other Direct Costs '!$D$12:$D$61,'Summary of Cost by Organisation'!$C33,'10. Other Direct Costs '!$S$12:$S$61)+SUMIF('11. Indirect Costs'!$C$13:$C$62,'Summary of Cost by Organisation'!$C33,'11. Indirect Costs'!$AC$13:$AC$62)</f>
        <v>0</v>
      </c>
      <c r="I33" s="73">
        <f t="shared" ca="1" si="2"/>
        <v>0</v>
      </c>
      <c r="J33" s="64"/>
      <c r="K33" s="53"/>
      <c r="M33" s="5"/>
      <c r="N33" s="5"/>
    </row>
    <row r="34" spans="2:14" s="107" customFormat="1" ht="30" customHeight="1" thickBot="1" x14ac:dyDescent="0.3">
      <c r="B34" s="81">
        <f t="shared" si="1"/>
        <v>20</v>
      </c>
      <c r="C34" s="640" t="str">
        <f ca="1">IFERROR(OFFSET('START - AWARD DETAILS'!$C$20,MATCH(B34,'START - AWARD DETAILS'!$N$20:$N$40,0)-1,0),"")</f>
        <v/>
      </c>
      <c r="D34" s="664">
        <f ca="1">SUMIF('2. Annual Costs of Staff Posts'!$D$12:$D$311,$C34,'2. Annual Costs of Staff Posts'!$O$12:$O$311)+SUMIF('3.Travel,Subsistence&amp;Conference'!$E$12:$E$70,'Summary of Cost by Organisation'!$C34,'3.Travel,Subsistence&amp;Conference'!$L$12:$L$70)+SUMIF('4. Equipment'!$D$12:$D$82,'Summary of Cost by Organisation'!$C34,'4. Equipment'!$L$12:$L$82)+SUMIF('5. Consumables'!$D$12:$D$61,'Summary of Cost by Organisation'!$C34,'5. Consumables'!$K$12:$K$61)+SUMIF('6. CPI'!$D$12:$D$61,'Summary of Cost by Organisation'!$C34,'6. CPI'!$K$12:$K$61)+SUMIF('7. Dissemination'!$D$12:$D$61,'Summary of Cost by Organisation'!$C34,'7. Dissemination'!$K$12:$K$61)+SUMIF('8. Risk Management &amp; Assurance'!$D$12:$D$61,'Summary of Cost by Organisation'!$C34,'8. Risk Management &amp; Assurance'!$K$12:$K$61)+SUMIF('9. External Intervention Costs'!$D$38:$D$80,'Summary of Cost by Organisation'!$C34,'9. External Intervention Costs'!$I$38:$I$80)+SUMIF('10. Other Direct Costs '!$D$12:$D$61,'Summary of Cost by Organisation'!$C34,'10. Other Direct Costs '!$K$12:$K$61)+SUMIF('11. Indirect Costs'!$C$13:$C$62,'Summary of Cost by Organisation'!$C34,'11. Indirect Costs'!$M$13:$M$62)</f>
        <v>0</v>
      </c>
      <c r="E34" s="153">
        <f ca="1">SUMIF('2. Annual Costs of Staff Posts'!$D$12:$D$311,$C34,'2. Annual Costs of Staff Posts'!$T$12:$T$311)+SUMIF('3.Travel,Subsistence&amp;Conference'!$E$12:$E$70,'Summary of Cost by Organisation'!$C34,'3.Travel,Subsistence&amp;Conference'!$N$12:$N$70)+SUMIF('4. Equipment'!$D$12:$D$82,'Summary of Cost by Organisation'!$C34,'4. Equipment'!$N$12:$N$82)+SUMIF('5. Consumables'!$D$12:$D$61,'Summary of Cost by Organisation'!$C34,'5. Consumables'!$M$12:$M$61)+SUMIF('6. CPI'!$D$12:$D$61,'Summary of Cost by Organisation'!$C34,'6. CPI'!$M$12:$M$61)+SUMIF('7. Dissemination'!$D$12:$D$61,'Summary of Cost by Organisation'!$C34,'7. Dissemination'!$M$12:$M$61)+SUMIF('8. Risk Management &amp; Assurance'!$D$12:$D$61,'Summary of Cost by Organisation'!$C34,'8. Risk Management &amp; Assurance'!$M$12:$M$61)+SUMIF('9. External Intervention Costs'!$D$38:$D$80,'Summary of Cost by Organisation'!$C34,'9. External Intervention Costs'!$J$38:$J$80)+SUMIF('10. Other Direct Costs '!$D$12:$D$61,'Summary of Cost by Organisation'!$C34,'10. Other Direct Costs '!$M$12:$M$61)+SUMIF('11. Indirect Costs'!$C$13:$C$62,'Summary of Cost by Organisation'!$C34,'11. Indirect Costs'!$Q$13:$Q$62)</f>
        <v>0</v>
      </c>
      <c r="F34" s="153">
        <f ca="1">SUMIF('2. Annual Costs of Staff Posts'!$D$12:$D$311,$C34,'2. Annual Costs of Staff Posts'!$Y$12:$Y$311)+SUMIF('3.Travel,Subsistence&amp;Conference'!$E$12:$E$70,'Summary of Cost by Organisation'!$C34,'3.Travel,Subsistence&amp;Conference'!$P$12:$P$70)+SUMIF('4. Equipment'!$D$12:$D$82,'Summary of Cost by Organisation'!$C34,'4. Equipment'!$P$12:$P$82)+SUMIF('5. Consumables'!$D$12:$D$61,'Summary of Cost by Organisation'!$C34,'5. Consumables'!$O$12:$O$61)+SUMIF('6. CPI'!$D$12:$D$61,'Summary of Cost by Organisation'!$C34,'6. CPI'!$O$12:$O$61)+SUMIF('7. Dissemination'!$D$12:$D$61,'Summary of Cost by Organisation'!$C34,'7. Dissemination'!$O$12:$O$61)+SUMIF('8. Risk Management &amp; Assurance'!$D$12:$D$61,'Summary of Cost by Organisation'!$C34,'8. Risk Management &amp; Assurance'!$O$12:$O$61)+SUMIF('9. External Intervention Costs'!$D$38:$D$80,'Summary of Cost by Organisation'!$C34,'9. External Intervention Costs'!$K$38:$K$80)+SUMIF('10. Other Direct Costs '!$D$12:$D$61,'Summary of Cost by Organisation'!$C34,'10. Other Direct Costs '!$O$12:$O$61)+SUMIF('11. Indirect Costs'!$C$13:$C$62,'Summary of Cost by Organisation'!$C34,'11. Indirect Costs'!$U$13:$U$62)</f>
        <v>0</v>
      </c>
      <c r="G34" s="153">
        <f ca="1">SUMIF('2. Annual Costs of Staff Posts'!$D$12:$D$311,$C34,'2. Annual Costs of Staff Posts'!$AD$12:$AD$311)+SUMIF('3.Travel,Subsistence&amp;Conference'!$E$12:$E$70,'Summary of Cost by Organisation'!$C34,'3.Travel,Subsistence&amp;Conference'!$R$12:$R$70)+SUMIF('4. Equipment'!$D$12:$D$82,'Summary of Cost by Organisation'!$C34,'4. Equipment'!$R$12:$R$82)+SUMIF('5. Consumables'!$D$12:$D$61,'Summary of Cost by Organisation'!$C34,'5. Consumables'!$Q$12:$Q$61)+SUMIF('6. CPI'!$D$12:$D$61,'Summary of Cost by Organisation'!$C34,'6. CPI'!$Q$12:$Q$61)+SUMIF('7. Dissemination'!$D$12:$D$61,'Summary of Cost by Organisation'!$C34,'7. Dissemination'!$Q$12:$Q$61)+SUMIF('8. Risk Management &amp; Assurance'!$D$12:$D$61,'Summary of Cost by Organisation'!$C34,'8. Risk Management &amp; Assurance'!$Q$12:$Q$61)+SUMIF('9. External Intervention Costs'!$D$38:$D$80,'Summary of Cost by Organisation'!$C34,'9. External Intervention Costs'!$L$38:$L$80)+SUMIF('10. Other Direct Costs '!$D$12:$D$61,'Summary of Cost by Organisation'!$C34,'10. Other Direct Costs '!$Q$12:$Q$61)+SUMIF('11. Indirect Costs'!$C$13:$C$62,'Summary of Cost by Organisation'!$C34,'11. Indirect Costs'!$Y$13:$Y$62)</f>
        <v>0</v>
      </c>
      <c r="H34" s="153">
        <f ca="1">SUMIF('2. Annual Costs of Staff Posts'!$D$12:$D$311,$C34,'2. Annual Costs of Staff Posts'!$AI$12:$AI$311)+SUMIF('3.Travel,Subsistence&amp;Conference'!$E$12:$E$70,'Summary of Cost by Organisation'!$C34,'3.Travel,Subsistence&amp;Conference'!$T$12:$T$70)+SUMIF('4. Equipment'!$D$12:$D$82,'Summary of Cost by Organisation'!$C34,'4. Equipment'!$T$12:$T$82)+SUMIF('5. Consumables'!$D$12:$D$61,'Summary of Cost by Organisation'!$C34,'5. Consumables'!$S$12:$S$61)+SUMIF('6. CPI'!$D$12:$D$61,'Summary of Cost by Organisation'!$C34,'6. CPI'!$S$12:$S$61)+SUMIF('7. Dissemination'!$D$12:$D$61,'Summary of Cost by Organisation'!$C34,'7. Dissemination'!$S$12:$S$61)+SUMIF('8. Risk Management &amp; Assurance'!$D$12:$D$61,'Summary of Cost by Organisation'!$C34,'8. Risk Management &amp; Assurance'!$S$12:$S$61)+SUMIF('9. External Intervention Costs'!$D$38:$D$80,'Summary of Cost by Organisation'!$C34,'9. External Intervention Costs'!$M$38:$M$80)+SUMIF('10. Other Direct Costs '!$D$12:$D$61,'Summary of Cost by Organisation'!$C34,'10. Other Direct Costs '!$S$12:$S$61)+SUMIF('11. Indirect Costs'!$C$13:$C$62,'Summary of Cost by Organisation'!$C34,'11. Indirect Costs'!$AC$13:$AC$62)</f>
        <v>0</v>
      </c>
      <c r="I34" s="73">
        <f t="shared" ca="1" si="2"/>
        <v>0</v>
      </c>
      <c r="J34" s="64"/>
      <c r="K34" s="53"/>
      <c r="M34" s="5"/>
      <c r="N34" s="5"/>
    </row>
    <row r="35" spans="2:14" ht="30.75" customHeight="1" thickBot="1" x14ac:dyDescent="0.3">
      <c r="B35" s="64"/>
      <c r="C35" s="83" t="s">
        <v>150</v>
      </c>
      <c r="D35" s="33">
        <f t="shared" ref="D35:I35" ca="1" si="3">SUM(D15:D34)</f>
        <v>677976.76</v>
      </c>
      <c r="E35" s="33">
        <f t="shared" ca="1" si="3"/>
        <v>896820.14198766975</v>
      </c>
      <c r="F35" s="33">
        <f t="shared" ca="1" si="3"/>
        <v>852786.34756799205</v>
      </c>
      <c r="G35" s="33">
        <f t="shared" ca="1" si="3"/>
        <v>743660.75332331914</v>
      </c>
      <c r="H35" s="33">
        <f t="shared" ca="1" si="3"/>
        <v>85234</v>
      </c>
      <c r="I35" s="49">
        <f t="shared" ca="1" si="3"/>
        <v>3256478.0028789807</v>
      </c>
      <c r="J35" s="64"/>
    </row>
    <row r="36" spans="2:14" ht="8.1" customHeight="1" x14ac:dyDescent="0.25">
      <c r="B36" s="64"/>
      <c r="C36" s="64"/>
      <c r="D36" s="64"/>
      <c r="E36" s="64"/>
      <c r="F36" s="64"/>
      <c r="G36" s="64"/>
      <c r="H36" s="64"/>
      <c r="I36" s="64"/>
      <c r="J36" s="64"/>
    </row>
    <row r="37" spans="2:14" ht="8.1" customHeight="1" thickBot="1" x14ac:dyDescent="0.3">
      <c r="B37" s="64"/>
      <c r="C37" s="64"/>
      <c r="D37" s="64"/>
      <c r="E37" s="64"/>
      <c r="F37" s="64"/>
      <c r="G37" s="64"/>
      <c r="H37" s="64"/>
      <c r="I37" s="64"/>
      <c r="J37" s="64"/>
    </row>
    <row r="38" spans="2:14" ht="30" customHeight="1" thickBot="1" x14ac:dyDescent="0.3">
      <c r="B38" s="64"/>
      <c r="C38" s="84" t="s">
        <v>106</v>
      </c>
      <c r="D38" s="85" t="s">
        <v>11</v>
      </c>
      <c r="E38" s="85" t="s">
        <v>12</v>
      </c>
      <c r="F38" s="85" t="s">
        <v>13</v>
      </c>
      <c r="G38" s="85" t="s">
        <v>14</v>
      </c>
      <c r="H38" s="86" t="s">
        <v>15</v>
      </c>
      <c r="I38" s="71" t="s">
        <v>16</v>
      </c>
      <c r="J38" s="64"/>
    </row>
    <row r="39" spans="2:14" ht="30" customHeight="1" x14ac:dyDescent="0.25">
      <c r="B39" s="81">
        <v>1</v>
      </c>
      <c r="C39" s="640" t="str">
        <f ca="1">C15</f>
        <v>University of Liverpool</v>
      </c>
      <c r="D39" s="687">
        <f ca="1">IFERROR(D15/$D$35,0)</f>
        <v>0.32362832023917754</v>
      </c>
      <c r="E39" s="687">
        <f ca="1">IFERROR(E15/$E$35,0)</f>
        <v>0.24929843958694634</v>
      </c>
      <c r="F39" s="687">
        <f ca="1">IFERROR(F15/$F$35,0)</f>
        <v>0.26547219970584962</v>
      </c>
      <c r="G39" s="687">
        <f ca="1">IFERROR(G15/$G$35,0)</f>
        <v>0.30875029009833227</v>
      </c>
      <c r="H39" s="687">
        <f ca="1">IFERROR(H15/$H$35,0)</f>
        <v>0</v>
      </c>
      <c r="I39" s="683">
        <f ca="1">IFERROR(I15/$I$35,0)</f>
        <v>0.27606048070467787</v>
      </c>
      <c r="J39" s="64"/>
    </row>
    <row r="40" spans="2:14" ht="30" customHeight="1" x14ac:dyDescent="0.25">
      <c r="B40" s="81">
        <f>B39+1</f>
        <v>2</v>
      </c>
      <c r="C40" s="640" t="str">
        <f t="shared" ref="C40:C58" ca="1" si="4">C16</f>
        <v>Liverpool School of Tropical Medicine</v>
      </c>
      <c r="D40" s="687">
        <f t="shared" ref="D40:D58" ca="1" si="5">IFERROR(D16/$D$35,0)</f>
        <v>5.5167495711799922E-2</v>
      </c>
      <c r="E40" s="687">
        <f t="shared" ref="E40:E58" ca="1" si="6">IFERROR(E16/$E$35,0)</f>
        <v>4.1705441536029023E-2</v>
      </c>
      <c r="F40" s="687">
        <f t="shared" ref="F40:F58" ca="1" si="7">IFERROR(F16/$F$35,0)</f>
        <v>4.3858910390234582E-2</v>
      </c>
      <c r="G40" s="687">
        <f t="shared" ref="G40:G58" ca="1" si="8">IFERROR(G16/$G$35,0)</f>
        <v>5.0294814984997237E-2</v>
      </c>
      <c r="H40" s="687">
        <f t="shared" ref="H40:H58" ca="1" si="9">IFERROR(H16/$H$35,0)</f>
        <v>0</v>
      </c>
      <c r="I40" s="683">
        <f t="shared" ref="I40:I59" ca="1" si="10">IFERROR(I16/$I$35,0)</f>
        <v>4.594200233127136E-2</v>
      </c>
      <c r="J40" s="64"/>
      <c r="N40" s="206"/>
    </row>
    <row r="41" spans="2:14" s="107" customFormat="1" ht="30" customHeight="1" x14ac:dyDescent="0.25">
      <c r="B41" s="81">
        <f t="shared" ref="B41:B58" si="11">B40+1</f>
        <v>3</v>
      </c>
      <c r="C41" s="640" t="str">
        <f t="shared" ca="1" si="4"/>
        <v>Human Development Research Foundation</v>
      </c>
      <c r="D41" s="687">
        <f t="shared" ca="1" si="5"/>
        <v>0.56969799377783981</v>
      </c>
      <c r="E41" s="687">
        <f t="shared" ca="1" si="6"/>
        <v>0.58763399184141618</v>
      </c>
      <c r="F41" s="687">
        <f t="shared" ca="1" si="7"/>
        <v>0.52539888950822711</v>
      </c>
      <c r="G41" s="687">
        <f t="shared" ca="1" si="8"/>
        <v>0.53267971750524057</v>
      </c>
      <c r="H41" s="687">
        <f t="shared" ca="1" si="9"/>
        <v>0.4122063965084356</v>
      </c>
      <c r="I41" s="683">
        <f t="shared" ca="1" si="10"/>
        <v>0.55046095764050407</v>
      </c>
      <c r="J41" s="64"/>
      <c r="K41" s="53"/>
      <c r="M41" s="5"/>
      <c r="N41" s="206"/>
    </row>
    <row r="42" spans="2:14" s="107" customFormat="1" ht="30" customHeight="1" x14ac:dyDescent="0.25">
      <c r="B42" s="81">
        <f t="shared" si="11"/>
        <v>4</v>
      </c>
      <c r="C42" s="640" t="str">
        <f t="shared" ca="1" si="4"/>
        <v>Transcultural Pschyological Organization (TPO)</v>
      </c>
      <c r="D42" s="687">
        <f t="shared" ca="1" si="5"/>
        <v>1.7168730090394248E-2</v>
      </c>
      <c r="E42" s="687">
        <f t="shared" ca="1" si="6"/>
        <v>4.045404234520282E-2</v>
      </c>
      <c r="F42" s="687">
        <f t="shared" ca="1" si="7"/>
        <v>5.5090000131896244E-2</v>
      </c>
      <c r="G42" s="687">
        <f t="shared" ca="1" si="8"/>
        <v>3.6091725803809975E-2</v>
      </c>
      <c r="H42" s="687">
        <f t="shared" ca="1" si="9"/>
        <v>0.19593120116385479</v>
      </c>
      <c r="I42" s="683">
        <f t="shared" ca="1" si="10"/>
        <v>4.251218644118223E-2</v>
      </c>
      <c r="J42" s="64"/>
      <c r="K42" s="53"/>
      <c r="M42" s="5"/>
      <c r="N42" s="206"/>
    </row>
    <row r="43" spans="2:14" s="107" customFormat="1" ht="30" customHeight="1" x14ac:dyDescent="0.25">
      <c r="B43" s="81">
        <f t="shared" si="11"/>
        <v>5</v>
      </c>
      <c r="C43" s="640" t="str">
        <f t="shared" ca="1" si="4"/>
        <v>University of Liberal Arts (ULAB)</v>
      </c>
      <c r="D43" s="687">
        <f t="shared" ca="1" si="5"/>
        <v>1.7168730090394248E-2</v>
      </c>
      <c r="E43" s="687">
        <f t="shared" ca="1" si="6"/>
        <v>4.045404234520282E-2</v>
      </c>
      <c r="F43" s="687">
        <f t="shared" ca="1" si="7"/>
        <v>5.5090000131896244E-2</v>
      </c>
      <c r="G43" s="687">
        <f t="shared" ca="1" si="8"/>
        <v>3.6091725803809975E-2</v>
      </c>
      <c r="H43" s="687">
        <f t="shared" ca="1" si="9"/>
        <v>0.19593120116385479</v>
      </c>
      <c r="I43" s="683">
        <f t="shared" ca="1" si="10"/>
        <v>4.251218644118223E-2</v>
      </c>
      <c r="J43" s="64"/>
      <c r="K43" s="53"/>
      <c r="M43" s="5"/>
      <c r="N43" s="206"/>
    </row>
    <row r="44" spans="2:14" s="107" customFormat="1" ht="30" customHeight="1" x14ac:dyDescent="0.25">
      <c r="B44" s="81">
        <f t="shared" si="11"/>
        <v>6</v>
      </c>
      <c r="C44" s="640" t="str">
        <f t="shared" ca="1" si="4"/>
        <v>Institute of Reseach and Development (IRD)</v>
      </c>
      <c r="D44" s="687">
        <f t="shared" ca="1" si="5"/>
        <v>1.7168730090394248E-2</v>
      </c>
      <c r="E44" s="687">
        <f t="shared" ca="1" si="6"/>
        <v>4.045404234520282E-2</v>
      </c>
      <c r="F44" s="687">
        <f t="shared" ca="1" si="7"/>
        <v>5.5090000131896244E-2</v>
      </c>
      <c r="G44" s="687">
        <f t="shared" ca="1" si="8"/>
        <v>3.6091725803809975E-2</v>
      </c>
      <c r="H44" s="687">
        <f t="shared" ca="1" si="9"/>
        <v>0.19593120116385479</v>
      </c>
      <c r="I44" s="683">
        <f t="shared" ca="1" si="10"/>
        <v>4.251218644118223E-2</v>
      </c>
      <c r="J44" s="64"/>
      <c r="K44" s="53"/>
      <c r="M44" s="5"/>
      <c r="N44" s="206"/>
    </row>
    <row r="45" spans="2:14" s="107" customFormat="1" ht="30" customHeight="1" x14ac:dyDescent="0.25">
      <c r="B45" s="81">
        <f t="shared" si="11"/>
        <v>7</v>
      </c>
      <c r="C45" s="640" t="str">
        <f t="shared" ca="1" si="4"/>
        <v/>
      </c>
      <c r="D45" s="687">
        <f t="shared" ca="1" si="5"/>
        <v>0</v>
      </c>
      <c r="E45" s="687">
        <f t="shared" ca="1" si="6"/>
        <v>0</v>
      </c>
      <c r="F45" s="687">
        <f t="shared" ca="1" si="7"/>
        <v>0</v>
      </c>
      <c r="G45" s="687">
        <f t="shared" ca="1" si="8"/>
        <v>0</v>
      </c>
      <c r="H45" s="687">
        <f t="shared" ca="1" si="9"/>
        <v>0</v>
      </c>
      <c r="I45" s="683">
        <f t="shared" ca="1" si="10"/>
        <v>0</v>
      </c>
      <c r="J45" s="64"/>
      <c r="K45" s="53"/>
      <c r="M45" s="5"/>
      <c r="N45" s="206"/>
    </row>
    <row r="46" spans="2:14" s="107" customFormat="1" ht="30" customHeight="1" x14ac:dyDescent="0.25">
      <c r="B46" s="81">
        <f t="shared" si="11"/>
        <v>8</v>
      </c>
      <c r="C46" s="640" t="str">
        <f t="shared" ca="1" si="4"/>
        <v/>
      </c>
      <c r="D46" s="687">
        <f t="shared" ca="1" si="5"/>
        <v>0</v>
      </c>
      <c r="E46" s="687">
        <f t="shared" ca="1" si="6"/>
        <v>0</v>
      </c>
      <c r="F46" s="687">
        <f t="shared" ca="1" si="7"/>
        <v>0</v>
      </c>
      <c r="G46" s="687">
        <f t="shared" ca="1" si="8"/>
        <v>0</v>
      </c>
      <c r="H46" s="687">
        <f t="shared" ca="1" si="9"/>
        <v>0</v>
      </c>
      <c r="I46" s="683">
        <f t="shared" ca="1" si="10"/>
        <v>0</v>
      </c>
      <c r="J46" s="64"/>
      <c r="K46" s="53"/>
      <c r="M46" s="5"/>
      <c r="N46" s="206"/>
    </row>
    <row r="47" spans="2:14" s="107" customFormat="1" ht="30" customHeight="1" x14ac:dyDescent="0.25">
      <c r="B47" s="81">
        <f t="shared" si="11"/>
        <v>9</v>
      </c>
      <c r="C47" s="640" t="str">
        <f t="shared" ca="1" si="4"/>
        <v/>
      </c>
      <c r="D47" s="687">
        <f t="shared" ca="1" si="5"/>
        <v>0</v>
      </c>
      <c r="E47" s="687">
        <f t="shared" ca="1" si="6"/>
        <v>0</v>
      </c>
      <c r="F47" s="687">
        <f t="shared" ca="1" si="7"/>
        <v>0</v>
      </c>
      <c r="G47" s="687">
        <f t="shared" ca="1" si="8"/>
        <v>0</v>
      </c>
      <c r="H47" s="687">
        <f t="shared" ca="1" si="9"/>
        <v>0</v>
      </c>
      <c r="I47" s="683">
        <f t="shared" ca="1" si="10"/>
        <v>0</v>
      </c>
      <c r="J47" s="64"/>
      <c r="K47" s="53"/>
      <c r="M47" s="5"/>
      <c r="N47" s="206"/>
    </row>
    <row r="48" spans="2:14" s="107" customFormat="1" ht="30" customHeight="1" x14ac:dyDescent="0.25">
      <c r="B48" s="81">
        <f t="shared" si="11"/>
        <v>10</v>
      </c>
      <c r="C48" s="640" t="str">
        <f t="shared" ca="1" si="4"/>
        <v/>
      </c>
      <c r="D48" s="687">
        <f t="shared" ca="1" si="5"/>
        <v>0</v>
      </c>
      <c r="E48" s="687">
        <f t="shared" ca="1" si="6"/>
        <v>0</v>
      </c>
      <c r="F48" s="687">
        <f t="shared" ca="1" si="7"/>
        <v>0</v>
      </c>
      <c r="G48" s="687">
        <f t="shared" ca="1" si="8"/>
        <v>0</v>
      </c>
      <c r="H48" s="687">
        <f t="shared" ca="1" si="9"/>
        <v>0</v>
      </c>
      <c r="I48" s="683">
        <f t="shared" ca="1" si="10"/>
        <v>0</v>
      </c>
      <c r="J48" s="64"/>
      <c r="K48" s="53"/>
      <c r="M48" s="5"/>
      <c r="N48" s="206"/>
    </row>
    <row r="49" spans="2:14" s="107" customFormat="1" ht="30" customHeight="1" x14ac:dyDescent="0.25">
      <c r="B49" s="81">
        <f t="shared" si="11"/>
        <v>11</v>
      </c>
      <c r="C49" s="640" t="str">
        <f t="shared" ca="1" si="4"/>
        <v/>
      </c>
      <c r="D49" s="687">
        <f t="shared" ca="1" si="5"/>
        <v>0</v>
      </c>
      <c r="E49" s="687">
        <f t="shared" ca="1" si="6"/>
        <v>0</v>
      </c>
      <c r="F49" s="687">
        <f t="shared" ca="1" si="7"/>
        <v>0</v>
      </c>
      <c r="G49" s="687">
        <f t="shared" ca="1" si="8"/>
        <v>0</v>
      </c>
      <c r="H49" s="687">
        <f t="shared" ca="1" si="9"/>
        <v>0</v>
      </c>
      <c r="I49" s="683">
        <f t="shared" ca="1" si="10"/>
        <v>0</v>
      </c>
      <c r="J49" s="64"/>
      <c r="K49" s="53"/>
      <c r="M49" s="5"/>
      <c r="N49" s="206"/>
    </row>
    <row r="50" spans="2:14" s="107" customFormat="1" ht="30" customHeight="1" x14ac:dyDescent="0.25">
      <c r="B50" s="81">
        <f t="shared" si="11"/>
        <v>12</v>
      </c>
      <c r="C50" s="640" t="str">
        <f t="shared" ca="1" si="4"/>
        <v/>
      </c>
      <c r="D50" s="687">
        <f t="shared" ca="1" si="5"/>
        <v>0</v>
      </c>
      <c r="E50" s="687">
        <f t="shared" ca="1" si="6"/>
        <v>0</v>
      </c>
      <c r="F50" s="687">
        <f t="shared" ca="1" si="7"/>
        <v>0</v>
      </c>
      <c r="G50" s="687">
        <f t="shared" ca="1" si="8"/>
        <v>0</v>
      </c>
      <c r="H50" s="687">
        <f t="shared" ca="1" si="9"/>
        <v>0</v>
      </c>
      <c r="I50" s="683">
        <f t="shared" ca="1" si="10"/>
        <v>0</v>
      </c>
      <c r="J50" s="64"/>
      <c r="K50" s="53"/>
      <c r="M50" s="5"/>
      <c r="N50" s="206"/>
    </row>
    <row r="51" spans="2:14" ht="30" customHeight="1" x14ac:dyDescent="0.25">
      <c r="B51" s="81">
        <f t="shared" si="11"/>
        <v>13</v>
      </c>
      <c r="C51" s="640" t="str">
        <f t="shared" ca="1" si="4"/>
        <v/>
      </c>
      <c r="D51" s="687">
        <f t="shared" ca="1" si="5"/>
        <v>0</v>
      </c>
      <c r="E51" s="687">
        <f t="shared" ca="1" si="6"/>
        <v>0</v>
      </c>
      <c r="F51" s="687">
        <f t="shared" ca="1" si="7"/>
        <v>0</v>
      </c>
      <c r="G51" s="687">
        <f t="shared" ca="1" si="8"/>
        <v>0</v>
      </c>
      <c r="H51" s="687">
        <f t="shared" ca="1" si="9"/>
        <v>0</v>
      </c>
      <c r="I51" s="683">
        <f t="shared" ca="1" si="10"/>
        <v>0</v>
      </c>
      <c r="J51" s="64"/>
      <c r="N51" s="206"/>
    </row>
    <row r="52" spans="2:14" ht="30" customHeight="1" x14ac:dyDescent="0.25">
      <c r="B52" s="81">
        <f t="shared" si="11"/>
        <v>14</v>
      </c>
      <c r="C52" s="640" t="str">
        <f t="shared" ca="1" si="4"/>
        <v/>
      </c>
      <c r="D52" s="687">
        <f t="shared" ca="1" si="5"/>
        <v>0</v>
      </c>
      <c r="E52" s="687">
        <f t="shared" ca="1" si="6"/>
        <v>0</v>
      </c>
      <c r="F52" s="687">
        <f t="shared" ca="1" si="7"/>
        <v>0</v>
      </c>
      <c r="G52" s="687">
        <f t="shared" ca="1" si="8"/>
        <v>0</v>
      </c>
      <c r="H52" s="687">
        <f t="shared" ca="1" si="9"/>
        <v>0</v>
      </c>
      <c r="I52" s="683">
        <f t="shared" ca="1" si="10"/>
        <v>0</v>
      </c>
      <c r="J52" s="64"/>
      <c r="N52" s="206"/>
    </row>
    <row r="53" spans="2:14" ht="30" customHeight="1" x14ac:dyDescent="0.25">
      <c r="B53" s="81">
        <f t="shared" si="11"/>
        <v>15</v>
      </c>
      <c r="C53" s="640" t="str">
        <f t="shared" ca="1" si="4"/>
        <v/>
      </c>
      <c r="D53" s="687">
        <f t="shared" ca="1" si="5"/>
        <v>0</v>
      </c>
      <c r="E53" s="687">
        <f t="shared" ca="1" si="6"/>
        <v>0</v>
      </c>
      <c r="F53" s="687">
        <f t="shared" ca="1" si="7"/>
        <v>0</v>
      </c>
      <c r="G53" s="687">
        <f t="shared" ca="1" si="8"/>
        <v>0</v>
      </c>
      <c r="H53" s="687">
        <f t="shared" ca="1" si="9"/>
        <v>0</v>
      </c>
      <c r="I53" s="683">
        <f t="shared" ca="1" si="10"/>
        <v>0</v>
      </c>
      <c r="J53" s="64"/>
    </row>
    <row r="54" spans="2:14" ht="30" customHeight="1" x14ac:dyDescent="0.25">
      <c r="B54" s="81">
        <f t="shared" si="11"/>
        <v>16</v>
      </c>
      <c r="C54" s="640" t="str">
        <f t="shared" ca="1" si="4"/>
        <v/>
      </c>
      <c r="D54" s="687">
        <f t="shared" ca="1" si="5"/>
        <v>0</v>
      </c>
      <c r="E54" s="687">
        <f t="shared" ca="1" si="6"/>
        <v>0</v>
      </c>
      <c r="F54" s="687">
        <f t="shared" ca="1" si="7"/>
        <v>0</v>
      </c>
      <c r="G54" s="687">
        <f t="shared" ca="1" si="8"/>
        <v>0</v>
      </c>
      <c r="H54" s="687">
        <f t="shared" ca="1" si="9"/>
        <v>0</v>
      </c>
      <c r="I54" s="683">
        <f t="shared" ca="1" si="10"/>
        <v>0</v>
      </c>
      <c r="J54" s="64"/>
    </row>
    <row r="55" spans="2:14" ht="30" customHeight="1" x14ac:dyDescent="0.25">
      <c r="B55" s="81">
        <f t="shared" si="11"/>
        <v>17</v>
      </c>
      <c r="C55" s="640" t="str">
        <f t="shared" ca="1" si="4"/>
        <v/>
      </c>
      <c r="D55" s="687">
        <f t="shared" ca="1" si="5"/>
        <v>0</v>
      </c>
      <c r="E55" s="687">
        <f t="shared" ca="1" si="6"/>
        <v>0</v>
      </c>
      <c r="F55" s="687">
        <f t="shared" ca="1" si="7"/>
        <v>0</v>
      </c>
      <c r="G55" s="687">
        <f t="shared" ca="1" si="8"/>
        <v>0</v>
      </c>
      <c r="H55" s="687">
        <f t="shared" ca="1" si="9"/>
        <v>0</v>
      </c>
      <c r="I55" s="683">
        <f t="shared" ca="1" si="10"/>
        <v>0</v>
      </c>
      <c r="J55" s="64"/>
    </row>
    <row r="56" spans="2:14" ht="30" customHeight="1" x14ac:dyDescent="0.25">
      <c r="B56" s="81">
        <f t="shared" si="11"/>
        <v>18</v>
      </c>
      <c r="C56" s="640" t="str">
        <f t="shared" ca="1" si="4"/>
        <v/>
      </c>
      <c r="D56" s="687">
        <f t="shared" ca="1" si="5"/>
        <v>0</v>
      </c>
      <c r="E56" s="687">
        <f t="shared" ca="1" si="6"/>
        <v>0</v>
      </c>
      <c r="F56" s="687">
        <f t="shared" ca="1" si="7"/>
        <v>0</v>
      </c>
      <c r="G56" s="687">
        <f t="shared" ca="1" si="8"/>
        <v>0</v>
      </c>
      <c r="H56" s="687">
        <f t="shared" ca="1" si="9"/>
        <v>0</v>
      </c>
      <c r="I56" s="683">
        <f t="shared" ca="1" si="10"/>
        <v>0</v>
      </c>
      <c r="J56" s="64"/>
    </row>
    <row r="57" spans="2:14" ht="30" customHeight="1" x14ac:dyDescent="0.25">
      <c r="B57" s="81">
        <f t="shared" si="11"/>
        <v>19</v>
      </c>
      <c r="C57" s="640" t="str">
        <f t="shared" ca="1" si="4"/>
        <v/>
      </c>
      <c r="D57" s="687">
        <f t="shared" ca="1" si="5"/>
        <v>0</v>
      </c>
      <c r="E57" s="687">
        <f t="shared" ca="1" si="6"/>
        <v>0</v>
      </c>
      <c r="F57" s="687">
        <f t="shared" ca="1" si="7"/>
        <v>0</v>
      </c>
      <c r="G57" s="687">
        <f t="shared" ca="1" si="8"/>
        <v>0</v>
      </c>
      <c r="H57" s="687">
        <f t="shared" ca="1" si="9"/>
        <v>0</v>
      </c>
      <c r="I57" s="683">
        <f t="shared" ca="1" si="10"/>
        <v>0</v>
      </c>
      <c r="J57" s="64"/>
    </row>
    <row r="58" spans="2:14" ht="30" customHeight="1" thickBot="1" x14ac:dyDescent="0.3">
      <c r="B58" s="81">
        <f t="shared" si="11"/>
        <v>20</v>
      </c>
      <c r="C58" s="640" t="str">
        <f t="shared" ca="1" si="4"/>
        <v/>
      </c>
      <c r="D58" s="687">
        <f t="shared" ca="1" si="5"/>
        <v>0</v>
      </c>
      <c r="E58" s="687">
        <f t="shared" ca="1" si="6"/>
        <v>0</v>
      </c>
      <c r="F58" s="687">
        <f t="shared" ca="1" si="7"/>
        <v>0</v>
      </c>
      <c r="G58" s="687">
        <f t="shared" ca="1" si="8"/>
        <v>0</v>
      </c>
      <c r="H58" s="687">
        <f t="shared" ca="1" si="9"/>
        <v>0</v>
      </c>
      <c r="I58" s="685">
        <f t="shared" ca="1" si="10"/>
        <v>0</v>
      </c>
      <c r="J58" s="64"/>
    </row>
    <row r="59" spans="2:14" ht="30" customHeight="1" thickBot="1" x14ac:dyDescent="0.3">
      <c r="B59" s="64"/>
      <c r="C59" s="83" t="s">
        <v>150</v>
      </c>
      <c r="D59" s="92">
        <f t="shared" ref="D59:H59" ca="1" si="12">SUM(D39:D58)</f>
        <v>0.99999999999999989</v>
      </c>
      <c r="E59" s="92">
        <f t="shared" ca="1" si="12"/>
        <v>0.99999999999999989</v>
      </c>
      <c r="F59" s="92">
        <f t="shared" ca="1" si="12"/>
        <v>1</v>
      </c>
      <c r="G59" s="92">
        <f t="shared" ca="1" si="12"/>
        <v>0.99999999999999989</v>
      </c>
      <c r="H59" s="92">
        <f t="shared" ca="1" si="12"/>
        <v>0.99999999999999989</v>
      </c>
      <c r="I59" s="686">
        <f t="shared" ca="1" si="10"/>
        <v>1</v>
      </c>
      <c r="J59" s="64"/>
    </row>
    <row r="60" spans="2:14" ht="8.1" customHeight="1" x14ac:dyDescent="0.25">
      <c r="B60" s="64"/>
      <c r="C60" s="64"/>
      <c r="D60" s="64"/>
      <c r="E60" s="64"/>
      <c r="F60" s="64"/>
      <c r="G60" s="64"/>
      <c r="H60" s="64"/>
      <c r="I60" s="64"/>
      <c r="J60" s="64"/>
    </row>
    <row r="61" spans="2:14" ht="8.1" customHeight="1" thickBot="1" x14ac:dyDescent="0.3">
      <c r="B61" s="64"/>
      <c r="C61" s="64"/>
      <c r="D61" s="64"/>
      <c r="E61" s="64"/>
      <c r="F61" s="64"/>
      <c r="G61" s="64"/>
      <c r="H61" s="64"/>
      <c r="I61" s="64"/>
      <c r="J61" s="64"/>
    </row>
    <row r="62" spans="2:14" ht="30" customHeight="1" thickBot="1" x14ac:dyDescent="0.3">
      <c r="B62" s="64"/>
      <c r="C62" s="84" t="s">
        <v>106</v>
      </c>
      <c r="D62" s="85" t="s">
        <v>11</v>
      </c>
      <c r="E62" s="85" t="s">
        <v>12</v>
      </c>
      <c r="F62" s="85" t="s">
        <v>13</v>
      </c>
      <c r="G62" s="85" t="s">
        <v>14</v>
      </c>
      <c r="H62" s="86" t="s">
        <v>15</v>
      </c>
      <c r="I62" s="71" t="s">
        <v>16</v>
      </c>
      <c r="J62" s="64"/>
    </row>
    <row r="63" spans="2:14" ht="30" customHeight="1" x14ac:dyDescent="0.25">
      <c r="B63" s="81">
        <v>1</v>
      </c>
      <c r="C63" s="640" t="str">
        <f ca="1">IFERROR(OFFSET('START - AWARD DETAILS'!$D$20,MATCH(B63,'START - AWARD DETAILS'!$O$20:$O$40,0)-1,0),"")</f>
        <v>HEI (UK)</v>
      </c>
      <c r="D63" s="153">
        <f ca="1">SUMIF('2. Annual Costs of Staff Posts'!$E$12:$E$311,$C63,'2. Annual Costs of Staff Posts'!$O$12:$O$311)+SUMIF('3.Travel,Subsistence&amp;Conference'!$F$12:$F$36,'Summary of Cost by Organisation'!$C63,'3.Travel,Subsistence&amp;Conference'!$L$12:$L$36)+SUMIF('4. Equipment'!$E$12:$E$36,'Summary of Cost by Organisation'!$C63,'4. Equipment'!$L$12:$L$36)+SUMIF('5. Consumables'!$E$12:$E$61,'Summary of Cost by Organisation'!$C63,'5. Consumables'!$K$12:$K$61)+SUMIF('6. CPI'!$E$12:$E$61,'Summary of Cost by Organisation'!$C63,'6. CPI'!$K$12:$K$62)+SUMIF('7. Dissemination'!$E$12:$E$37,'Summary of Cost by Organisation'!$C63,'7. Dissemination'!$K$12:$K$37)+SUMIF('8. Risk Management &amp; Assurance'!$E$12:$E$61,'Summary of Cost by Organisation'!$C63,'8. Risk Management &amp; Assurance'!$K$12:$K$61)+SUMIF('9. External Intervention Costs'!$E$38:$E$62,'Summary of Cost by Organisation'!$C63,'9. External Intervention Costs'!$I$38:$I$62)+SUMIF('10. Other Direct Costs '!$E$12:$E$37,'Summary of Cost by Organisation'!$C63,'10. Other Direct Costs '!$K$12:$K$37)+SUMIF('11. Indirect Costs'!$D$13:$D$37,'Summary of Cost by Organisation'!$C63,'11. Indirect Costs'!$M$13:$M$37)</f>
        <v>256814.76</v>
      </c>
      <c r="E63" s="153">
        <f ca="1">SUMIF('2. Annual Costs of Staff Posts'!$E$12:$E$311,$C63,'2. Annual Costs of Staff Posts'!$T$12:$T$311)+SUMIF('3.Travel,Subsistence&amp;Conference'!$F$12:$F$36,'Summary of Cost by Organisation'!$C63,'3.Travel,Subsistence&amp;Conference'!$N$12:$N$36)+SUMIF('4. Equipment'!$E$12:$E$36,'Summary of Cost by Organisation'!$C63,'4. Equipment'!$N$12:$N$36)+SUMIF('5. Consumables'!$E$12:$E$61,'Summary of Cost by Organisation'!$C63,'5. Consumables'!$M$12:$M$61)+SUMIF('6. CPI'!$E$12:$E$61,'Summary of Cost by Organisation'!$C63,'6. CPI'!$M$12:$M$62)+SUMIF('7. Dissemination'!$E$12:$E$37,'Summary of Cost by Organisation'!$C63,'7. Dissemination'!$M$12:$M$37)+SUMIF('8. Risk Management &amp; Assurance'!$E$12:$E$61,'Summary of Cost by Organisation'!$C63,'8. Risk Management &amp; Assurance'!$M$12:$M$61)+SUMIF('9. External Intervention Costs'!$E$38:$E$62,'Summary of Cost by Organisation'!$C63,'9. External Intervention Costs'!$J$38:$J$62)+SUMIF('10. Other Direct Costs '!$E$12:$E$37,'Summary of Cost by Organisation'!$C63,'10. Other Direct Costs '!$M$12:$M$37)+SUMIF('11. Indirect Costs'!$D$13:$D$37,'Summary of Cost by Organisation'!$C63,'11. Indirect Costs'!$Q$13:$Q$37)</f>
        <v>260978.14198766969</v>
      </c>
      <c r="F63" s="153">
        <f ca="1">SUMIF('2. Annual Costs of Staff Posts'!$E$12:$E$311,$C63,'2. Annual Costs of Staff Posts'!$Y$12:$Y$311)+SUMIF('3.Travel,Subsistence&amp;Conference'!$F$12:$F$36,'Summary of Cost by Organisation'!$C63,'3.Travel,Subsistence&amp;Conference'!$P$12:$P$36)+SUMIF('4. Equipment'!$E$12:$E$36,'Summary of Cost by Organisation'!$C63,'4. Equipment'!$P$12:$P$36)+SUMIF('5. Consumables'!$E$12:$E$61,'Summary of Cost by Organisation'!$C63,'5. Consumables'!$O$12:$O$61)+SUMIF('6. CPI'!$E$12:$E$61,'Summary of Cost by Organisation'!$C63,'6. CPI'!$O$12:$O$62)+SUMIF('7. Dissemination'!$E$12:$E$37,'Summary of Cost by Organisation'!$C63,'7. Dissemination'!$O$12:$O$37)+SUMIF('8. Risk Management &amp; Assurance'!$E$12:$E$61,'Summary of Cost by Organisation'!$C63,'8. Risk Management &amp; Assurance'!$O$12:$O$61)+SUMIF('9. External Intervention Costs'!$E$38:$E$62,'Summary of Cost by Organisation'!$C63,'9. External Intervention Costs'!$K$38:$K$62)+SUMIF('10. Other Direct Costs '!$E$12:$E$37,'Summary of Cost by Organisation'!$C63,'10. Other Direct Costs '!$O$12:$O$37)+SUMIF('11. Indirect Costs'!$D$13:$D$37,'Summary of Cost by Organisation'!$C63,'11. Indirect Costs'!$U$13:$U$37)</f>
        <v>263793.34756799205</v>
      </c>
      <c r="G63" s="153">
        <f ca="1">SUMIF('2. Annual Costs of Staff Posts'!$E$12:$E$311,$C63,'2. Annual Costs of Staff Posts'!$AD$12:$AD$311)+SUMIF('3.Travel,Subsistence&amp;Conference'!$F$12:$F$36,'Summary of Cost by Organisation'!$C63,'3.Travel,Subsistence&amp;Conference'!$R$12:$R$36)+SUMIF('4. Equipment'!$E$12:$E$36,'Summary of Cost by Organisation'!$C63,'4. Equipment'!$R$12:$R$36)+SUMIF('5. Consumables'!$E$12:$E$61,'Summary of Cost by Organisation'!$C63,'5. Consumables'!$Q$12:$Q$61)+SUMIF('6. CPI'!$E$12:$E$61,'Summary of Cost by Organisation'!$C63,'6. CPI'!$Q$12:$Q$62)+SUMIF('7. Dissemination'!$E$12:$E$37,'Summary of Cost by Organisation'!$C63,'7. Dissemination'!$Q$12:$Q$37)+SUMIF('8. Risk Management &amp; Assurance'!$E$12:$E$61,'Summary of Cost by Organisation'!$C63,'8. Risk Management &amp; Assurance'!$Q$12:$Q$61)+SUMIF('9. External Intervention Costs'!$E$38:$E$62,'Summary of Cost by Organisation'!$C63,'9. External Intervention Costs'!$L$38:$L$62)+SUMIF('10. Other Direct Costs '!$E$12:$E$37,'Summary of Cost by Organisation'!$C63,'10. Other Direct Costs '!$Q$12:$Q$37)+SUMIF('11. Indirect Costs'!$D$13:$D$37,'Summary of Cost by Organisation'!$C63,'11. Indirect Costs'!$Y$13:$Y$37)</f>
        <v>267007.75332331914</v>
      </c>
      <c r="H63" s="153">
        <f ca="1">SUMIF('2. Annual Costs of Staff Posts'!$E$12:$E$311,$C63,'2. Annual Costs of Staff Posts'!$AI$12:$AI$311)+SUMIF('3.Travel,Subsistence&amp;Conference'!$F$12:$F$36,'Summary of Cost by Organisation'!$C63,'3.Travel,Subsistence&amp;Conference'!$T$12:$T$36)+SUMIF('4. Equipment'!$E$12:$E$36,'Summary of Cost by Organisation'!$C63,'4. Equipment'!$T$12:$T$36)+SUMIF('5. Consumables'!$E$12:$E$61,'Summary of Cost by Organisation'!$C63,'5. Consumables'!$S$12:$S$61)+SUMIF('6. CPI'!$E$12:$E$61,'Summary of Cost by Organisation'!$C63,'6. CPI'!$S$12:$S$62)+SUMIF('7. Dissemination'!$E$12:$E$37,'Summary of Cost by Organisation'!$C63,'7. Dissemination'!$S$12:$S$37)+SUMIF('8. Risk Management &amp; Assurance'!$E$12:$E$61,'Summary of Cost by Organisation'!$C63,'8. Risk Management &amp; Assurance'!$S$12:$S$61)+SUMIF('9. External Intervention Costs'!$E$38:$E$62,'Summary of Cost by Organisation'!$C63,'9. External Intervention Costs'!$M$38:$M$62)+SUMIF('10. Other Direct Costs '!$E$12:$E$37,'Summary of Cost by Organisation'!$C63,'10. Other Direct Costs '!$S$12:$S$37)+SUMIF('11. Indirect Costs'!$D$13:$D$37,'Summary of Cost by Organisation'!$C63,'11. Indirect Costs'!$AC$13:$AC$37)</f>
        <v>0</v>
      </c>
      <c r="I63" s="73">
        <f t="shared" ref="I63:I74" ca="1" si="13">SUM(D63:H63)</f>
        <v>1048594.0028789809</v>
      </c>
      <c r="J63" s="64"/>
    </row>
    <row r="64" spans="2:14" ht="30" customHeight="1" x14ac:dyDescent="0.25">
      <c r="B64" s="81">
        <f t="shared" ref="B64:B72" si="14">B63+1</f>
        <v>2</v>
      </c>
      <c r="C64" s="640" t="str">
        <f ca="1">IFERROR(OFFSET('START - AWARD DETAILS'!$D$20,MATCH(B64,'START - AWARD DETAILS'!$O$20:$O$40,0)-1,0),"")</f>
        <v>Research institute (ODA Eligible)</v>
      </c>
      <c r="D64" s="153">
        <f ca="1">SUMIF('2. Annual Costs of Staff Posts'!$E$12:$E$311,$C64,'2. Annual Costs of Staff Posts'!$O$12:$O$311)+SUMIF('3.Travel,Subsistence&amp;Conference'!$F$12:$F$36,'Summary of Cost by Organisation'!$C64,'3.Travel,Subsistence&amp;Conference'!$L$12:$L$36)+SUMIF('4. Equipment'!$E$12:$E$36,'Summary of Cost by Organisation'!$C64,'4. Equipment'!$L$12:$L$36)+SUMIF('5. Consumables'!$E$12:$E$61,'Summary of Cost by Organisation'!$C64,'5. Consumables'!$K$12:$K$61)+SUMIF('6. CPI'!$E$12:$E$61,'Summary of Cost by Organisation'!$C64,'6. CPI'!$K$12:$K$62)+SUMIF('7. Dissemination'!$E$12:$E$37,'Summary of Cost by Organisation'!$C64,'7. Dissemination'!$K$12:$K$37)+SUMIF('8. Risk Management &amp; Assurance'!$E$12:$E$61,'Summary of Cost by Organisation'!$C64,'8. Risk Management &amp; Assurance'!$K$12:$K$61)+SUMIF('9. External Intervention Costs'!$E$38:$E$62,'Summary of Cost by Organisation'!$C64,'9. External Intervention Costs'!$I$38:$I$62)+SUMIF('10. Other Direct Costs '!$E$12:$E$37,'Summary of Cost by Organisation'!$C64,'10. Other Direct Costs '!$K$12:$K$37)+SUMIF('11. Indirect Costs'!$D$13:$D$37,'Summary of Cost by Organisation'!$C64,'11. Indirect Costs'!$M$13:$M$37)</f>
        <v>397882</v>
      </c>
      <c r="E64" s="153">
        <f ca="1">SUMIF('2. Annual Costs of Staff Posts'!$E$12:$E$311,$C64,'2. Annual Costs of Staff Posts'!$T$12:$T$311)+SUMIF('3.Travel,Subsistence&amp;Conference'!$F$12:$F$36,'Summary of Cost by Organisation'!$C64,'3.Travel,Subsistence&amp;Conference'!$N$12:$N$36)+SUMIF('4. Equipment'!$E$12:$E$36,'Summary of Cost by Organisation'!$C64,'4. Equipment'!$N$12:$N$36)+SUMIF('5. Consumables'!$E$12:$E$61,'Summary of Cost by Organisation'!$C64,'5. Consumables'!$M$12:$M$61)+SUMIF('6. CPI'!$E$12:$E$61,'Summary of Cost by Organisation'!$C64,'6. CPI'!$M$12:$M$62)+SUMIF('7. Dissemination'!$E$12:$E$37,'Summary of Cost by Organisation'!$C64,'7. Dissemination'!$M$12:$M$37)+SUMIF('8. Risk Management &amp; Assurance'!$E$12:$E$61,'Summary of Cost by Organisation'!$C64,'8. Risk Management &amp; Assurance'!$M$12:$M$61)+SUMIF('9. External Intervention Costs'!$E$38:$E$62,'Summary of Cost by Organisation'!$C64,'9. External Intervention Costs'!$J$38:$J$62)+SUMIF('10. Other Direct Costs '!$E$12:$E$37,'Summary of Cost by Organisation'!$C64,'10. Other Direct Costs '!$M$12:$M$37)+SUMIF('11. Indirect Costs'!$D$13:$D$37,'Summary of Cost by Organisation'!$C64,'11. Indirect Costs'!$Q$13:$Q$37)</f>
        <v>563282</v>
      </c>
      <c r="F64" s="153">
        <f ca="1">SUMIF('2. Annual Costs of Staff Posts'!$E$12:$E$311,$C64,'2. Annual Costs of Staff Posts'!$Y$12:$Y$311)+SUMIF('3.Travel,Subsistence&amp;Conference'!$F$12:$F$36,'Summary of Cost by Organisation'!$C64,'3.Travel,Subsistence&amp;Conference'!$P$12:$P$36)+SUMIF('4. Equipment'!$E$12:$E$36,'Summary of Cost by Organisation'!$C64,'4. Equipment'!$P$12:$P$36)+SUMIF('5. Consumables'!$E$12:$E$61,'Summary of Cost by Organisation'!$C64,'5. Consumables'!$O$12:$O$61)+SUMIF('6. CPI'!$E$12:$E$61,'Summary of Cost by Organisation'!$C64,'6. CPI'!$O$12:$O$62)+SUMIF('7. Dissemination'!$E$12:$E$37,'Summary of Cost by Organisation'!$C64,'7. Dissemination'!$O$12:$O$37)+SUMIF('8. Risk Management &amp; Assurance'!$E$12:$E$61,'Summary of Cost by Organisation'!$C64,'8. Risk Management &amp; Assurance'!$O$12:$O$61)+SUMIF('9. External Intervention Costs'!$E$38:$E$62,'Summary of Cost by Organisation'!$C64,'9. External Intervention Costs'!$K$38:$K$62)+SUMIF('10. Other Direct Costs '!$E$12:$E$37,'Summary of Cost by Organisation'!$C64,'10. Other Direct Costs '!$O$12:$O$37)+SUMIF('11. Indirect Costs'!$D$13:$D$37,'Summary of Cost by Organisation'!$C64,'11. Indirect Costs'!$U$13:$U$37)</f>
        <v>495033</v>
      </c>
      <c r="G64" s="153">
        <f ca="1">SUMIF('2. Annual Costs of Staff Posts'!$E$12:$E$311,$C64,'2. Annual Costs of Staff Posts'!$AD$12:$AD$311)+SUMIF('3.Travel,Subsistence&amp;Conference'!$F$12:$F$36,'Summary of Cost by Organisation'!$C64,'3.Travel,Subsistence&amp;Conference'!$R$12:$R$36)+SUMIF('4. Equipment'!$E$12:$E$36,'Summary of Cost by Organisation'!$C64,'4. Equipment'!$R$12:$R$36)+SUMIF('5. Consumables'!$E$12:$E$61,'Summary of Cost by Organisation'!$C64,'5. Consumables'!$Q$12:$Q$61)+SUMIF('6. CPI'!$E$12:$E$61,'Summary of Cost by Organisation'!$C64,'6. CPI'!$Q$12:$Q$62)+SUMIF('7. Dissemination'!$E$12:$E$37,'Summary of Cost by Organisation'!$C64,'7. Dissemination'!$Q$12:$Q$37)+SUMIF('8. Risk Management &amp; Assurance'!$E$12:$E$61,'Summary of Cost by Organisation'!$C64,'8. Risk Management &amp; Assurance'!$Q$12:$Q$61)+SUMIF('9. External Intervention Costs'!$E$38:$E$62,'Summary of Cost by Organisation'!$C64,'9. External Intervention Costs'!$L$38:$L$62)+SUMIF('10. Other Direct Costs '!$E$12:$E$37,'Summary of Cost by Organisation'!$C64,'10. Other Direct Costs '!$Q$12:$Q$37)+SUMIF('11. Indirect Costs'!$D$13:$D$37,'Summary of Cost by Organisation'!$C64,'11. Indirect Costs'!$Y$13:$Y$37)</f>
        <v>422973</v>
      </c>
      <c r="H64" s="153">
        <f ca="1">SUMIF('2. Annual Costs of Staff Posts'!$E$12:$E$311,$C64,'2. Annual Costs of Staff Posts'!$AI$12:$AI$311)+SUMIF('3.Travel,Subsistence&amp;Conference'!$F$12:$F$36,'Summary of Cost by Organisation'!$C64,'3.Travel,Subsistence&amp;Conference'!$T$12:$T$36)+SUMIF('4. Equipment'!$E$12:$E$36,'Summary of Cost by Organisation'!$C64,'4. Equipment'!$T$12:$T$36)+SUMIF('5. Consumables'!$E$12:$E$61,'Summary of Cost by Organisation'!$C64,'5. Consumables'!$S$12:$S$61)+SUMIF('6. CPI'!$E$12:$E$61,'Summary of Cost by Organisation'!$C64,'6. CPI'!$S$12:$S$62)+SUMIF('7. Dissemination'!$E$12:$E$37,'Summary of Cost by Organisation'!$C64,'7. Dissemination'!$S$12:$S$37)+SUMIF('8. Risk Management &amp; Assurance'!$E$12:$E$61,'Summary of Cost by Organisation'!$C64,'8. Risk Management &amp; Assurance'!$S$12:$S$61)+SUMIF('9. External Intervention Costs'!$E$38:$E$62,'Summary of Cost by Organisation'!$C64,'9. External Intervention Costs'!$M$38:$M$62)+SUMIF('10. Other Direct Costs '!$E$12:$E$37,'Summary of Cost by Organisation'!$C64,'10. Other Direct Costs '!$S$12:$S$37)+SUMIF('11. Indirect Costs'!$D$13:$D$37,'Summary of Cost by Organisation'!$C64,'11. Indirect Costs'!$AC$13:$AC$37)</f>
        <v>51834</v>
      </c>
      <c r="I64" s="73">
        <f t="shared" ca="1" si="13"/>
        <v>1931004</v>
      </c>
      <c r="J64" s="64"/>
    </row>
    <row r="65" spans="2:19" s="107" customFormat="1" ht="30" customHeight="1" x14ac:dyDescent="0.25">
      <c r="B65" s="81">
        <f t="shared" si="14"/>
        <v>3</v>
      </c>
      <c r="C65" s="640" t="str">
        <f ca="1">IFERROR(OFFSET('START - AWARD DETAILS'!$D$20,MATCH(B65,'START - AWARD DETAILS'!$O$20:$O$40,0)-1,0),"")</f>
        <v>Community - based organisation (ODA Eligible)</v>
      </c>
      <c r="D65" s="153">
        <f ca="1">SUMIF('2. Annual Costs of Staff Posts'!$E$12:$E$311,$C65,'2. Annual Costs of Staff Posts'!$O$12:$O$311)+SUMIF('3.Travel,Subsistence&amp;Conference'!$F$12:$F$36,'Summary of Cost by Organisation'!$C65,'3.Travel,Subsistence&amp;Conference'!$L$12:$L$36)+SUMIF('4. Equipment'!$E$12:$E$36,'Summary of Cost by Organisation'!$C65,'4. Equipment'!$L$12:$L$36)+SUMIF('5. Consumables'!$E$12:$E$61,'Summary of Cost by Organisation'!$C65,'5. Consumables'!$K$12:$K$61)+SUMIF('6. CPI'!$E$12:$E$61,'Summary of Cost by Organisation'!$C65,'6. CPI'!$K$12:$K$62)+SUMIF('7. Dissemination'!$E$12:$E$37,'Summary of Cost by Organisation'!$C65,'7. Dissemination'!$K$12:$K$37)+SUMIF('8. Risk Management &amp; Assurance'!$E$12:$E$61,'Summary of Cost by Organisation'!$C65,'8. Risk Management &amp; Assurance'!$K$12:$K$61)+SUMIF('9. External Intervention Costs'!$E$38:$E$62,'Summary of Cost by Organisation'!$C65,'9. External Intervention Costs'!$I$38:$I$62)+SUMIF('10. Other Direct Costs '!$E$12:$E$37,'Summary of Cost by Organisation'!$C65,'10. Other Direct Costs '!$K$12:$K$37)+SUMIF('11. Indirect Costs'!$D$13:$D$37,'Summary of Cost by Organisation'!$C65,'11. Indirect Costs'!$M$13:$M$37)</f>
        <v>11640</v>
      </c>
      <c r="E65" s="153">
        <f ca="1">SUMIF('2. Annual Costs of Staff Posts'!$E$12:$E$311,$C65,'2. Annual Costs of Staff Posts'!$T$12:$T$311)+SUMIF('3.Travel,Subsistence&amp;Conference'!$F$12:$F$36,'Summary of Cost by Organisation'!$C65,'3.Travel,Subsistence&amp;Conference'!$N$12:$N$36)+SUMIF('4. Equipment'!$E$12:$E$36,'Summary of Cost by Organisation'!$C65,'4. Equipment'!$N$12:$N$36)+SUMIF('5. Consumables'!$E$12:$E$61,'Summary of Cost by Organisation'!$C65,'5. Consumables'!$M$12:$M$61)+SUMIF('6. CPI'!$E$12:$E$61,'Summary of Cost by Organisation'!$C65,'6. CPI'!$M$12:$M$62)+SUMIF('7. Dissemination'!$E$12:$E$37,'Summary of Cost by Organisation'!$C65,'7. Dissemination'!$M$12:$M$37)+SUMIF('8. Risk Management &amp; Assurance'!$E$12:$E$61,'Summary of Cost by Organisation'!$C65,'8. Risk Management &amp; Assurance'!$M$12:$M$61)+SUMIF('9. External Intervention Costs'!$E$38:$E$62,'Summary of Cost by Organisation'!$C65,'9. External Intervention Costs'!$J$38:$J$62)+SUMIF('10. Other Direct Costs '!$E$12:$E$37,'Summary of Cost by Organisation'!$C65,'10. Other Direct Costs '!$M$12:$M$37)+SUMIF('11. Indirect Costs'!$D$13:$D$37,'Summary of Cost by Organisation'!$C65,'11. Indirect Costs'!$Q$13:$Q$37)</f>
        <v>36280</v>
      </c>
      <c r="F65" s="153">
        <f ca="1">SUMIF('2. Annual Costs of Staff Posts'!$E$12:$E$311,$C65,'2. Annual Costs of Staff Posts'!$Y$12:$Y$311)+SUMIF('3.Travel,Subsistence&amp;Conference'!$F$12:$F$36,'Summary of Cost by Organisation'!$C65,'3.Travel,Subsistence&amp;Conference'!$P$12:$P$36)+SUMIF('4. Equipment'!$E$12:$E$36,'Summary of Cost by Organisation'!$C65,'4. Equipment'!$P$12:$P$36)+SUMIF('5. Consumables'!$E$12:$E$61,'Summary of Cost by Organisation'!$C65,'5. Consumables'!$O$12:$O$61)+SUMIF('6. CPI'!$E$12:$E$61,'Summary of Cost by Organisation'!$C65,'6. CPI'!$O$12:$O$62)+SUMIF('7. Dissemination'!$E$12:$E$37,'Summary of Cost by Organisation'!$C65,'7. Dissemination'!$O$12:$O$37)+SUMIF('8. Risk Management &amp; Assurance'!$E$12:$E$61,'Summary of Cost by Organisation'!$C65,'8. Risk Management &amp; Assurance'!$O$12:$O$61)+SUMIF('9. External Intervention Costs'!$E$38:$E$62,'Summary of Cost by Organisation'!$C65,'9. External Intervention Costs'!$K$38:$K$62)+SUMIF('10. Other Direct Costs '!$E$12:$E$37,'Summary of Cost by Organisation'!$C65,'10. Other Direct Costs '!$O$12:$O$37)+SUMIF('11. Indirect Costs'!$D$13:$D$37,'Summary of Cost by Organisation'!$C65,'11. Indirect Costs'!$U$13:$U$37)</f>
        <v>46980</v>
      </c>
      <c r="G65" s="153">
        <f ca="1">SUMIF('2. Annual Costs of Staff Posts'!$E$12:$E$311,$C65,'2. Annual Costs of Staff Posts'!$AD$12:$AD$311)+SUMIF('3.Travel,Subsistence&amp;Conference'!$F$12:$F$36,'Summary of Cost by Organisation'!$C65,'3.Travel,Subsistence&amp;Conference'!$R$12:$R$36)+SUMIF('4. Equipment'!$E$12:$E$36,'Summary of Cost by Organisation'!$C65,'4. Equipment'!$R$12:$R$36)+SUMIF('5. Consumables'!$E$12:$E$61,'Summary of Cost by Organisation'!$C65,'5. Consumables'!$Q$12:$Q$61)+SUMIF('6. CPI'!$E$12:$E$61,'Summary of Cost by Organisation'!$C65,'6. CPI'!$Q$12:$Q$62)+SUMIF('7. Dissemination'!$E$12:$E$37,'Summary of Cost by Organisation'!$C65,'7. Dissemination'!$Q$12:$Q$37)+SUMIF('8. Risk Management &amp; Assurance'!$E$12:$E$61,'Summary of Cost by Organisation'!$C65,'8. Risk Management &amp; Assurance'!$Q$12:$Q$61)+SUMIF('9. External Intervention Costs'!$E$38:$E$62,'Summary of Cost by Organisation'!$C65,'9. External Intervention Costs'!$L$38:$L$62)+SUMIF('10. Other Direct Costs '!$E$12:$E$37,'Summary of Cost by Organisation'!$C65,'10. Other Direct Costs '!$Q$12:$Q$37)+SUMIF('11. Indirect Costs'!$D$13:$D$37,'Summary of Cost by Organisation'!$C65,'11. Indirect Costs'!$Y$13:$Y$37)</f>
        <v>26840</v>
      </c>
      <c r="H65" s="153">
        <f ca="1">SUMIF('2. Annual Costs of Staff Posts'!$E$12:$E$311,$C65,'2. Annual Costs of Staff Posts'!$AI$12:$AI$311)+SUMIF('3.Travel,Subsistence&amp;Conference'!$F$12:$F$36,'Summary of Cost by Organisation'!$C65,'3.Travel,Subsistence&amp;Conference'!$T$12:$T$36)+SUMIF('4. Equipment'!$E$12:$E$36,'Summary of Cost by Organisation'!$C65,'4. Equipment'!$T$12:$T$36)+SUMIF('5. Consumables'!$E$12:$E$61,'Summary of Cost by Organisation'!$C65,'5. Consumables'!$S$12:$S$61)+SUMIF('6. CPI'!$E$12:$E$61,'Summary of Cost by Organisation'!$C65,'6. CPI'!$S$12:$S$62)+SUMIF('7. Dissemination'!$E$12:$E$37,'Summary of Cost by Organisation'!$C65,'7. Dissemination'!$S$12:$S$37)+SUMIF('8. Risk Management &amp; Assurance'!$E$12:$E$61,'Summary of Cost by Organisation'!$C65,'8. Risk Management &amp; Assurance'!$S$12:$S$61)+SUMIF('9. External Intervention Costs'!$E$38:$E$62,'Summary of Cost by Organisation'!$C65,'9. External Intervention Costs'!$M$38:$M$62)+SUMIF('10. Other Direct Costs '!$E$12:$E$37,'Summary of Cost by Organisation'!$C65,'10. Other Direct Costs '!$S$12:$S$37)+SUMIF('11. Indirect Costs'!$D$13:$D$37,'Summary of Cost by Organisation'!$C65,'11. Indirect Costs'!$AC$13:$AC$37)</f>
        <v>16700</v>
      </c>
      <c r="I65" s="73">
        <f t="shared" ca="1" si="13"/>
        <v>138440</v>
      </c>
      <c r="J65" s="64"/>
      <c r="K65" s="53"/>
      <c r="M65" s="5"/>
      <c r="N65" s="205"/>
      <c r="O65"/>
      <c r="P65"/>
      <c r="Q65"/>
      <c r="R65"/>
      <c r="S65"/>
    </row>
    <row r="66" spans="2:19" s="107" customFormat="1" ht="30" customHeight="1" x14ac:dyDescent="0.25">
      <c r="B66" s="81">
        <f t="shared" si="14"/>
        <v>4</v>
      </c>
      <c r="C66" s="640" t="str">
        <f ca="1">IFERROR(OFFSET('START - AWARD DETAILS'!$D$20,MATCH(B66,'START - AWARD DETAILS'!$O$20:$O$40,0)-1,0),"")</f>
        <v>Charity (ODA Eligible)</v>
      </c>
      <c r="D66" s="153">
        <f ca="1">SUMIF('2. Annual Costs of Staff Posts'!$E$12:$E$311,$C66,'2. Annual Costs of Staff Posts'!$O$12:$O$311)+SUMIF('3.Travel,Subsistence&amp;Conference'!$F$12:$F$36,'Summary of Cost by Organisation'!$C66,'3.Travel,Subsistence&amp;Conference'!$L$12:$L$36)+SUMIF('4. Equipment'!$E$12:$E$36,'Summary of Cost by Organisation'!$C66,'4. Equipment'!$L$12:$L$36)+SUMIF('5. Consumables'!$E$12:$E$61,'Summary of Cost by Organisation'!$C66,'5. Consumables'!$K$12:$K$61)+SUMIF('6. CPI'!$E$12:$E$61,'Summary of Cost by Organisation'!$C66,'6. CPI'!$K$12:$K$62)+SUMIF('7. Dissemination'!$E$12:$E$37,'Summary of Cost by Organisation'!$C66,'7. Dissemination'!$K$12:$K$37)+SUMIF('8. Risk Management &amp; Assurance'!$E$12:$E$61,'Summary of Cost by Organisation'!$C66,'8. Risk Management &amp; Assurance'!$K$12:$K$61)+SUMIF('9. External Intervention Costs'!$E$38:$E$62,'Summary of Cost by Organisation'!$C66,'9. External Intervention Costs'!$I$38:$I$62)+SUMIF('10. Other Direct Costs '!$E$12:$E$37,'Summary of Cost by Organisation'!$C66,'10. Other Direct Costs '!$K$12:$K$37)+SUMIF('11. Indirect Costs'!$D$13:$D$37,'Summary of Cost by Organisation'!$C66,'11. Indirect Costs'!$M$13:$M$37)</f>
        <v>11640</v>
      </c>
      <c r="E66" s="153">
        <f ca="1">SUMIF('2. Annual Costs of Staff Posts'!$E$12:$E$311,$C66,'2. Annual Costs of Staff Posts'!$T$12:$T$311)+SUMIF('3.Travel,Subsistence&amp;Conference'!$F$12:$F$36,'Summary of Cost by Organisation'!$C66,'3.Travel,Subsistence&amp;Conference'!$N$12:$N$36)+SUMIF('4. Equipment'!$E$12:$E$36,'Summary of Cost by Organisation'!$C66,'4. Equipment'!$N$12:$N$36)+SUMIF('5. Consumables'!$E$12:$E$61,'Summary of Cost by Organisation'!$C66,'5. Consumables'!$M$12:$M$61)+SUMIF('6. CPI'!$E$12:$E$61,'Summary of Cost by Organisation'!$C66,'6. CPI'!$M$12:$M$62)+SUMIF('7. Dissemination'!$E$12:$E$37,'Summary of Cost by Organisation'!$C66,'7. Dissemination'!$M$12:$M$37)+SUMIF('8. Risk Management &amp; Assurance'!$E$12:$E$61,'Summary of Cost by Organisation'!$C66,'8. Risk Management &amp; Assurance'!$M$12:$M$61)+SUMIF('9. External Intervention Costs'!$E$38:$E$62,'Summary of Cost by Organisation'!$C66,'9. External Intervention Costs'!$J$38:$J$62)+SUMIF('10. Other Direct Costs '!$E$12:$E$37,'Summary of Cost by Organisation'!$C66,'10. Other Direct Costs '!$M$12:$M$37)+SUMIF('11. Indirect Costs'!$D$13:$D$37,'Summary of Cost by Organisation'!$C66,'11. Indirect Costs'!$Q$13:$Q$37)</f>
        <v>36280</v>
      </c>
      <c r="F66" s="153">
        <f ca="1">SUMIF('2. Annual Costs of Staff Posts'!$E$12:$E$311,$C66,'2. Annual Costs of Staff Posts'!$Y$12:$Y$311)+SUMIF('3.Travel,Subsistence&amp;Conference'!$F$12:$F$36,'Summary of Cost by Organisation'!$C66,'3.Travel,Subsistence&amp;Conference'!$P$12:$P$36)+SUMIF('4. Equipment'!$E$12:$E$36,'Summary of Cost by Organisation'!$C66,'4. Equipment'!$P$12:$P$36)+SUMIF('5. Consumables'!$E$12:$E$61,'Summary of Cost by Organisation'!$C66,'5. Consumables'!$O$12:$O$61)+SUMIF('6. CPI'!$E$12:$E$61,'Summary of Cost by Organisation'!$C66,'6. CPI'!$O$12:$O$62)+SUMIF('7. Dissemination'!$E$12:$E$37,'Summary of Cost by Organisation'!$C66,'7. Dissemination'!$O$12:$O$37)+SUMIF('8. Risk Management &amp; Assurance'!$E$12:$E$61,'Summary of Cost by Organisation'!$C66,'8. Risk Management &amp; Assurance'!$O$12:$O$61)+SUMIF('9. External Intervention Costs'!$E$38:$E$62,'Summary of Cost by Organisation'!$C66,'9. External Intervention Costs'!$K$38:$K$62)+SUMIF('10. Other Direct Costs '!$E$12:$E$37,'Summary of Cost by Organisation'!$C66,'10. Other Direct Costs '!$O$12:$O$37)+SUMIF('11. Indirect Costs'!$D$13:$D$37,'Summary of Cost by Organisation'!$C66,'11. Indirect Costs'!$U$13:$U$37)</f>
        <v>46980</v>
      </c>
      <c r="G66" s="153">
        <f ca="1">SUMIF('2. Annual Costs of Staff Posts'!$E$12:$E$311,$C66,'2. Annual Costs of Staff Posts'!$AD$12:$AD$311)+SUMIF('3.Travel,Subsistence&amp;Conference'!$F$12:$F$36,'Summary of Cost by Organisation'!$C66,'3.Travel,Subsistence&amp;Conference'!$R$12:$R$36)+SUMIF('4. Equipment'!$E$12:$E$36,'Summary of Cost by Organisation'!$C66,'4. Equipment'!$R$12:$R$36)+SUMIF('5. Consumables'!$E$12:$E$61,'Summary of Cost by Organisation'!$C66,'5. Consumables'!$Q$12:$Q$61)+SUMIF('6. CPI'!$E$12:$E$61,'Summary of Cost by Organisation'!$C66,'6. CPI'!$Q$12:$Q$62)+SUMIF('7. Dissemination'!$E$12:$E$37,'Summary of Cost by Organisation'!$C66,'7. Dissemination'!$Q$12:$Q$37)+SUMIF('8. Risk Management &amp; Assurance'!$E$12:$E$61,'Summary of Cost by Organisation'!$C66,'8. Risk Management &amp; Assurance'!$Q$12:$Q$61)+SUMIF('9. External Intervention Costs'!$E$38:$E$62,'Summary of Cost by Organisation'!$C66,'9. External Intervention Costs'!$L$38:$L$62)+SUMIF('10. Other Direct Costs '!$E$12:$E$37,'Summary of Cost by Organisation'!$C66,'10. Other Direct Costs '!$Q$12:$Q$37)+SUMIF('11. Indirect Costs'!$D$13:$D$37,'Summary of Cost by Organisation'!$C66,'11. Indirect Costs'!$Y$13:$Y$37)</f>
        <v>26840</v>
      </c>
      <c r="H66" s="153">
        <f ca="1">SUMIF('2. Annual Costs of Staff Posts'!$E$12:$E$311,$C66,'2. Annual Costs of Staff Posts'!$AI$12:$AI$311)+SUMIF('3.Travel,Subsistence&amp;Conference'!$F$12:$F$36,'Summary of Cost by Organisation'!$C66,'3.Travel,Subsistence&amp;Conference'!$T$12:$T$36)+SUMIF('4. Equipment'!$E$12:$E$36,'Summary of Cost by Organisation'!$C66,'4. Equipment'!$T$12:$T$36)+SUMIF('5. Consumables'!$E$12:$E$61,'Summary of Cost by Organisation'!$C66,'5. Consumables'!$S$12:$S$61)+SUMIF('6. CPI'!$E$12:$E$61,'Summary of Cost by Organisation'!$C66,'6. CPI'!$S$12:$S$62)+SUMIF('7. Dissemination'!$E$12:$E$37,'Summary of Cost by Organisation'!$C66,'7. Dissemination'!$S$12:$S$37)+SUMIF('8. Risk Management &amp; Assurance'!$E$12:$E$61,'Summary of Cost by Organisation'!$C66,'8. Risk Management &amp; Assurance'!$S$12:$S$61)+SUMIF('9. External Intervention Costs'!$E$38:$E$62,'Summary of Cost by Organisation'!$C66,'9. External Intervention Costs'!$M$38:$M$62)+SUMIF('10. Other Direct Costs '!$E$12:$E$37,'Summary of Cost by Organisation'!$C66,'10. Other Direct Costs '!$S$12:$S$37)+SUMIF('11. Indirect Costs'!$D$13:$D$37,'Summary of Cost by Organisation'!$C66,'11. Indirect Costs'!$AC$13:$AC$37)</f>
        <v>16700</v>
      </c>
      <c r="I66" s="73">
        <f t="shared" ca="1" si="13"/>
        <v>138440</v>
      </c>
      <c r="J66" s="64"/>
      <c r="K66" s="53"/>
      <c r="M66" s="5"/>
      <c r="N66" s="205"/>
      <c r="O66"/>
      <c r="P66"/>
      <c r="Q66"/>
      <c r="R66"/>
      <c r="S66"/>
    </row>
    <row r="67" spans="2:19" s="107" customFormat="1" ht="30" customHeight="1" x14ac:dyDescent="0.25">
      <c r="B67" s="81">
        <f t="shared" si="14"/>
        <v>5</v>
      </c>
      <c r="C67" s="640" t="str">
        <f ca="1">IFERROR(OFFSET('START - AWARD DETAILS'!$D$20,MATCH(B67,'START - AWARD DETAILS'!$O$20:$O$40,0)-1,0),"")</f>
        <v/>
      </c>
      <c r="D67" s="153">
        <f ca="1">SUMIF('2. Annual Costs of Staff Posts'!$E$12:$E$311,$C67,'2. Annual Costs of Staff Posts'!$O$12:$O$311)+SUMIF('3.Travel,Subsistence&amp;Conference'!$F$12:$F$36,'Summary of Cost by Organisation'!$C67,'3.Travel,Subsistence&amp;Conference'!$L$12:$L$36)+SUMIF('4. Equipment'!$E$12:$E$36,'Summary of Cost by Organisation'!$C67,'4. Equipment'!$L$12:$L$36)+SUMIF('5. Consumables'!$E$12:$E$61,'Summary of Cost by Organisation'!$C67,'5. Consumables'!$K$12:$K$61)+SUMIF('6. CPI'!$E$12:$E$61,'Summary of Cost by Organisation'!$C67,'6. CPI'!$K$12:$K$62)+SUMIF('7. Dissemination'!$E$12:$E$37,'Summary of Cost by Organisation'!$C67,'7. Dissemination'!$K$12:$K$37)+SUMIF('8. Risk Management &amp; Assurance'!$E$12:$E$61,'Summary of Cost by Organisation'!$C67,'8. Risk Management &amp; Assurance'!$K$12:$K$61)+SUMIF('9. External Intervention Costs'!$E$38:$E$62,'Summary of Cost by Organisation'!$C67,'9. External Intervention Costs'!$I$38:$I$62)+SUMIF('10. Other Direct Costs '!$E$12:$E$37,'Summary of Cost by Organisation'!$C67,'10. Other Direct Costs '!$K$12:$K$37)+SUMIF('11. Indirect Costs'!$D$13:$D$37,'Summary of Cost by Organisation'!$C67,'11. Indirect Costs'!$M$13:$M$37)</f>
        <v>0</v>
      </c>
      <c r="E67" s="153">
        <f ca="1">SUMIF('2. Annual Costs of Staff Posts'!$E$12:$E$311,$C67,'2. Annual Costs of Staff Posts'!$T$12:$T$311)+SUMIF('3.Travel,Subsistence&amp;Conference'!$F$12:$F$36,'Summary of Cost by Organisation'!$C67,'3.Travel,Subsistence&amp;Conference'!$N$12:$N$36)+SUMIF('4. Equipment'!$E$12:$E$36,'Summary of Cost by Organisation'!$C67,'4. Equipment'!$N$12:$N$36)+SUMIF('5. Consumables'!$E$12:$E$61,'Summary of Cost by Organisation'!$C67,'5. Consumables'!$M$12:$M$61)+SUMIF('6. CPI'!$E$12:$E$61,'Summary of Cost by Organisation'!$C67,'6. CPI'!$M$12:$M$62)+SUMIF('7. Dissemination'!$E$12:$E$37,'Summary of Cost by Organisation'!$C67,'7. Dissemination'!$M$12:$M$37)+SUMIF('8. Risk Management &amp; Assurance'!$E$12:$E$61,'Summary of Cost by Organisation'!$C67,'8. Risk Management &amp; Assurance'!$M$12:$M$61)+SUMIF('9. External Intervention Costs'!$E$38:$E$62,'Summary of Cost by Organisation'!$C67,'9. External Intervention Costs'!$J$38:$J$62)+SUMIF('10. Other Direct Costs '!$E$12:$E$37,'Summary of Cost by Organisation'!$C67,'10. Other Direct Costs '!$M$12:$M$37)+SUMIF('11. Indirect Costs'!$D$13:$D$37,'Summary of Cost by Organisation'!$C67,'11. Indirect Costs'!$Q$13:$Q$37)</f>
        <v>0</v>
      </c>
      <c r="F67" s="153">
        <f ca="1">SUMIF('2. Annual Costs of Staff Posts'!$E$12:$E$311,$C67,'2. Annual Costs of Staff Posts'!$Y$12:$Y$311)+SUMIF('3.Travel,Subsistence&amp;Conference'!$F$12:$F$36,'Summary of Cost by Organisation'!$C67,'3.Travel,Subsistence&amp;Conference'!$P$12:$P$36)+SUMIF('4. Equipment'!$E$12:$E$36,'Summary of Cost by Organisation'!$C67,'4. Equipment'!$P$12:$P$36)+SUMIF('5. Consumables'!$E$12:$E$61,'Summary of Cost by Organisation'!$C67,'5. Consumables'!$O$12:$O$61)+SUMIF('6. CPI'!$E$12:$E$61,'Summary of Cost by Organisation'!$C67,'6. CPI'!$O$12:$O$62)+SUMIF('7. Dissemination'!$E$12:$E$37,'Summary of Cost by Organisation'!$C67,'7. Dissemination'!$O$12:$O$37)+SUMIF('8. Risk Management &amp; Assurance'!$E$12:$E$61,'Summary of Cost by Organisation'!$C67,'8. Risk Management &amp; Assurance'!$O$12:$O$61)+SUMIF('9. External Intervention Costs'!$E$38:$E$62,'Summary of Cost by Organisation'!$C67,'9. External Intervention Costs'!$K$38:$K$62)+SUMIF('10. Other Direct Costs '!$E$12:$E$37,'Summary of Cost by Organisation'!$C67,'10. Other Direct Costs '!$O$12:$O$37)+SUMIF('11. Indirect Costs'!$D$13:$D$37,'Summary of Cost by Organisation'!$C67,'11. Indirect Costs'!$U$13:$U$37)</f>
        <v>0</v>
      </c>
      <c r="G67" s="153">
        <f ca="1">SUMIF('2. Annual Costs of Staff Posts'!$E$12:$E$311,$C67,'2. Annual Costs of Staff Posts'!$AD$12:$AD$311)+SUMIF('3.Travel,Subsistence&amp;Conference'!$F$12:$F$36,'Summary of Cost by Organisation'!$C67,'3.Travel,Subsistence&amp;Conference'!$R$12:$R$36)+SUMIF('4. Equipment'!$E$12:$E$36,'Summary of Cost by Organisation'!$C67,'4. Equipment'!$R$12:$R$36)+SUMIF('5. Consumables'!$E$12:$E$61,'Summary of Cost by Organisation'!$C67,'5. Consumables'!$Q$12:$Q$61)+SUMIF('6. CPI'!$E$12:$E$61,'Summary of Cost by Organisation'!$C67,'6. CPI'!$Q$12:$Q$62)+SUMIF('7. Dissemination'!$E$12:$E$37,'Summary of Cost by Organisation'!$C67,'7. Dissemination'!$Q$12:$Q$37)+SUMIF('8. Risk Management &amp; Assurance'!$E$12:$E$61,'Summary of Cost by Organisation'!$C67,'8. Risk Management &amp; Assurance'!$Q$12:$Q$61)+SUMIF('9. External Intervention Costs'!$E$38:$E$62,'Summary of Cost by Organisation'!$C67,'9. External Intervention Costs'!$L$38:$L$62)+SUMIF('10. Other Direct Costs '!$E$12:$E$37,'Summary of Cost by Organisation'!$C67,'10. Other Direct Costs '!$Q$12:$Q$37)+SUMIF('11. Indirect Costs'!$D$13:$D$37,'Summary of Cost by Organisation'!$C67,'11. Indirect Costs'!$Y$13:$Y$37)</f>
        <v>0</v>
      </c>
      <c r="H67" s="153">
        <f ca="1">SUMIF('2. Annual Costs of Staff Posts'!$E$12:$E$311,$C67,'2. Annual Costs of Staff Posts'!$AI$12:$AI$311)+SUMIF('3.Travel,Subsistence&amp;Conference'!$F$12:$F$36,'Summary of Cost by Organisation'!$C67,'3.Travel,Subsistence&amp;Conference'!$T$12:$T$36)+SUMIF('4. Equipment'!$E$12:$E$36,'Summary of Cost by Organisation'!$C67,'4. Equipment'!$T$12:$T$36)+SUMIF('5. Consumables'!$E$12:$E$61,'Summary of Cost by Organisation'!$C67,'5. Consumables'!$S$12:$S$61)+SUMIF('6. CPI'!$E$12:$E$61,'Summary of Cost by Organisation'!$C67,'6. CPI'!$S$12:$S$62)+SUMIF('7. Dissemination'!$E$12:$E$37,'Summary of Cost by Organisation'!$C67,'7. Dissemination'!$S$12:$S$37)+SUMIF('8. Risk Management &amp; Assurance'!$E$12:$E$61,'Summary of Cost by Organisation'!$C67,'8. Risk Management &amp; Assurance'!$S$12:$S$61)+SUMIF('9. External Intervention Costs'!$E$38:$E$62,'Summary of Cost by Organisation'!$C67,'9. External Intervention Costs'!$M$38:$M$62)+SUMIF('10. Other Direct Costs '!$E$12:$E$37,'Summary of Cost by Organisation'!$C67,'10. Other Direct Costs '!$S$12:$S$37)+SUMIF('11. Indirect Costs'!$D$13:$D$37,'Summary of Cost by Organisation'!$C67,'11. Indirect Costs'!$AC$13:$AC$37)</f>
        <v>0</v>
      </c>
      <c r="I67" s="73">
        <f t="shared" ca="1" si="13"/>
        <v>0</v>
      </c>
      <c r="J67" s="64"/>
      <c r="K67" s="53"/>
      <c r="M67" s="5"/>
      <c r="N67" s="205"/>
      <c r="O67"/>
      <c r="P67"/>
      <c r="Q67"/>
      <c r="R67"/>
      <c r="S67"/>
    </row>
    <row r="68" spans="2:19" s="107" customFormat="1" ht="30" customHeight="1" x14ac:dyDescent="0.25">
      <c r="B68" s="81">
        <f t="shared" si="14"/>
        <v>6</v>
      </c>
      <c r="C68" s="640" t="str">
        <f ca="1">IFERROR(OFFSET('START - AWARD DETAILS'!$D$20,MATCH(B68,'START - AWARD DETAILS'!$O$20:$O$40,0)-1,0),"")</f>
        <v/>
      </c>
      <c r="D68" s="153">
        <f ca="1">SUMIF('2. Annual Costs of Staff Posts'!$E$12:$E$311,$C68,'2. Annual Costs of Staff Posts'!$O$12:$O$311)+SUMIF('3.Travel,Subsistence&amp;Conference'!$F$12:$F$36,'Summary of Cost by Organisation'!$C68,'3.Travel,Subsistence&amp;Conference'!$L$12:$L$36)+SUMIF('4. Equipment'!$E$12:$E$36,'Summary of Cost by Organisation'!$C68,'4. Equipment'!$L$12:$L$36)+SUMIF('5. Consumables'!$E$12:$E$61,'Summary of Cost by Organisation'!$C68,'5. Consumables'!$K$12:$K$61)+SUMIF('6. CPI'!$E$12:$E$61,'Summary of Cost by Organisation'!$C68,'6. CPI'!$K$12:$K$62)+SUMIF('7. Dissemination'!$E$12:$E$37,'Summary of Cost by Organisation'!$C68,'7. Dissemination'!$K$12:$K$37)+SUMIF('8. Risk Management &amp; Assurance'!$E$12:$E$61,'Summary of Cost by Organisation'!$C68,'8. Risk Management &amp; Assurance'!$K$12:$K$61)+SUMIF('9. External Intervention Costs'!$E$38:$E$62,'Summary of Cost by Organisation'!$C68,'9. External Intervention Costs'!$I$38:$I$62)+SUMIF('10. Other Direct Costs '!$E$12:$E$37,'Summary of Cost by Organisation'!$C68,'10. Other Direct Costs '!$K$12:$K$37)+SUMIF('11. Indirect Costs'!$D$13:$D$37,'Summary of Cost by Organisation'!$C68,'11. Indirect Costs'!$M$13:$M$37)</f>
        <v>0</v>
      </c>
      <c r="E68" s="153">
        <f ca="1">SUMIF('2. Annual Costs of Staff Posts'!$E$12:$E$311,$C68,'2. Annual Costs of Staff Posts'!$T$12:$T$311)+SUMIF('3.Travel,Subsistence&amp;Conference'!$F$12:$F$36,'Summary of Cost by Organisation'!$C68,'3.Travel,Subsistence&amp;Conference'!$N$12:$N$36)+SUMIF('4. Equipment'!$E$12:$E$36,'Summary of Cost by Organisation'!$C68,'4. Equipment'!$N$12:$N$36)+SUMIF('5. Consumables'!$E$12:$E$61,'Summary of Cost by Organisation'!$C68,'5. Consumables'!$M$12:$M$61)+SUMIF('6. CPI'!$E$12:$E$61,'Summary of Cost by Organisation'!$C68,'6. CPI'!$M$12:$M$62)+SUMIF('7. Dissemination'!$E$12:$E$37,'Summary of Cost by Organisation'!$C68,'7. Dissemination'!$M$12:$M$37)+SUMIF('8. Risk Management &amp; Assurance'!$E$12:$E$61,'Summary of Cost by Organisation'!$C68,'8. Risk Management &amp; Assurance'!$M$12:$M$61)+SUMIF('9. External Intervention Costs'!$E$38:$E$62,'Summary of Cost by Organisation'!$C68,'9. External Intervention Costs'!$J$38:$J$62)+SUMIF('10. Other Direct Costs '!$E$12:$E$37,'Summary of Cost by Organisation'!$C68,'10. Other Direct Costs '!$M$12:$M$37)+SUMIF('11. Indirect Costs'!$D$13:$D$37,'Summary of Cost by Organisation'!$C68,'11. Indirect Costs'!$Q$13:$Q$37)</f>
        <v>0</v>
      </c>
      <c r="F68" s="153">
        <f ca="1">SUMIF('2. Annual Costs of Staff Posts'!$E$12:$E$311,$C68,'2. Annual Costs of Staff Posts'!$Y$12:$Y$311)+SUMIF('3.Travel,Subsistence&amp;Conference'!$F$12:$F$36,'Summary of Cost by Organisation'!$C68,'3.Travel,Subsistence&amp;Conference'!$P$12:$P$36)+SUMIF('4. Equipment'!$E$12:$E$36,'Summary of Cost by Organisation'!$C68,'4. Equipment'!$P$12:$P$36)+SUMIF('5. Consumables'!$E$12:$E$61,'Summary of Cost by Organisation'!$C68,'5. Consumables'!$O$12:$O$61)+SUMIF('6. CPI'!$E$12:$E$61,'Summary of Cost by Organisation'!$C68,'6. CPI'!$O$12:$O$62)+SUMIF('7. Dissemination'!$E$12:$E$37,'Summary of Cost by Organisation'!$C68,'7. Dissemination'!$O$12:$O$37)+SUMIF('8. Risk Management &amp; Assurance'!$E$12:$E$61,'Summary of Cost by Organisation'!$C68,'8. Risk Management &amp; Assurance'!$O$12:$O$61)+SUMIF('9. External Intervention Costs'!$E$38:$E$62,'Summary of Cost by Organisation'!$C68,'9. External Intervention Costs'!$K$38:$K$62)+SUMIF('10. Other Direct Costs '!$E$12:$E$37,'Summary of Cost by Organisation'!$C68,'10. Other Direct Costs '!$O$12:$O$37)+SUMIF('11. Indirect Costs'!$D$13:$D$37,'Summary of Cost by Organisation'!$C68,'11. Indirect Costs'!$U$13:$U$37)</f>
        <v>0</v>
      </c>
      <c r="G68" s="153">
        <f ca="1">SUMIF('2. Annual Costs of Staff Posts'!$E$12:$E$311,$C68,'2. Annual Costs of Staff Posts'!$AD$12:$AD$311)+SUMIF('3.Travel,Subsistence&amp;Conference'!$F$12:$F$36,'Summary of Cost by Organisation'!$C68,'3.Travel,Subsistence&amp;Conference'!$R$12:$R$36)+SUMIF('4. Equipment'!$E$12:$E$36,'Summary of Cost by Organisation'!$C68,'4. Equipment'!$R$12:$R$36)+SUMIF('5. Consumables'!$E$12:$E$61,'Summary of Cost by Organisation'!$C68,'5. Consumables'!$Q$12:$Q$61)+SUMIF('6. CPI'!$E$12:$E$61,'Summary of Cost by Organisation'!$C68,'6. CPI'!$Q$12:$Q$62)+SUMIF('7. Dissemination'!$E$12:$E$37,'Summary of Cost by Organisation'!$C68,'7. Dissemination'!$Q$12:$Q$37)+SUMIF('8. Risk Management &amp; Assurance'!$E$12:$E$61,'Summary of Cost by Organisation'!$C68,'8. Risk Management &amp; Assurance'!$Q$12:$Q$61)+SUMIF('9. External Intervention Costs'!$E$38:$E$62,'Summary of Cost by Organisation'!$C68,'9. External Intervention Costs'!$L$38:$L$62)+SUMIF('10. Other Direct Costs '!$E$12:$E$37,'Summary of Cost by Organisation'!$C68,'10. Other Direct Costs '!$Q$12:$Q$37)+SUMIF('11. Indirect Costs'!$D$13:$D$37,'Summary of Cost by Organisation'!$C68,'11. Indirect Costs'!$Y$13:$Y$37)</f>
        <v>0</v>
      </c>
      <c r="H68" s="153">
        <f ca="1">SUMIF('2. Annual Costs of Staff Posts'!$E$12:$E$311,$C68,'2. Annual Costs of Staff Posts'!$AI$12:$AI$311)+SUMIF('3.Travel,Subsistence&amp;Conference'!$F$12:$F$36,'Summary of Cost by Organisation'!$C68,'3.Travel,Subsistence&amp;Conference'!$T$12:$T$36)+SUMIF('4. Equipment'!$E$12:$E$36,'Summary of Cost by Organisation'!$C68,'4. Equipment'!$T$12:$T$36)+SUMIF('5. Consumables'!$E$12:$E$61,'Summary of Cost by Organisation'!$C68,'5. Consumables'!$S$12:$S$61)+SUMIF('6. CPI'!$E$12:$E$61,'Summary of Cost by Organisation'!$C68,'6. CPI'!$S$12:$S$62)+SUMIF('7. Dissemination'!$E$12:$E$37,'Summary of Cost by Organisation'!$C68,'7. Dissemination'!$S$12:$S$37)+SUMIF('8. Risk Management &amp; Assurance'!$E$12:$E$61,'Summary of Cost by Organisation'!$C68,'8. Risk Management &amp; Assurance'!$S$12:$S$61)+SUMIF('9. External Intervention Costs'!$E$38:$E$62,'Summary of Cost by Organisation'!$C68,'9. External Intervention Costs'!$M$38:$M$62)+SUMIF('10. Other Direct Costs '!$E$12:$E$37,'Summary of Cost by Organisation'!$C68,'10. Other Direct Costs '!$S$12:$S$37)+SUMIF('11. Indirect Costs'!$D$13:$D$37,'Summary of Cost by Organisation'!$C68,'11. Indirect Costs'!$AC$13:$AC$37)</f>
        <v>0</v>
      </c>
      <c r="I68" s="73">
        <f t="shared" ca="1" si="13"/>
        <v>0</v>
      </c>
      <c r="J68" s="64"/>
      <c r="K68" s="53"/>
      <c r="M68" s="5"/>
      <c r="N68" s="5"/>
      <c r="O68"/>
      <c r="P68"/>
      <c r="Q68"/>
      <c r="R68"/>
      <c r="S68"/>
    </row>
    <row r="69" spans="2:19" s="107" customFormat="1" ht="30" customHeight="1" x14ac:dyDescent="0.25">
      <c r="B69" s="81">
        <f t="shared" si="14"/>
        <v>7</v>
      </c>
      <c r="C69" s="640" t="str">
        <f ca="1">IFERROR(OFFSET('START - AWARD DETAILS'!$D$20,MATCH(B69,'START - AWARD DETAILS'!$O$20:$O$40,0)-1,0),"")</f>
        <v/>
      </c>
      <c r="D69" s="153">
        <f ca="1">SUMIF('2. Annual Costs of Staff Posts'!$E$12:$E$311,$C69,'2. Annual Costs of Staff Posts'!$O$12:$O$311)+SUMIF('3.Travel,Subsistence&amp;Conference'!$F$12:$F$36,'Summary of Cost by Organisation'!$C69,'3.Travel,Subsistence&amp;Conference'!$L$12:$L$36)+SUMIF('4. Equipment'!$E$12:$E$36,'Summary of Cost by Organisation'!$C69,'4. Equipment'!$L$12:$L$36)+SUMIF('5. Consumables'!$E$12:$E$61,'Summary of Cost by Organisation'!$C69,'5. Consumables'!$K$12:$K$61)+SUMIF('6. CPI'!$E$12:$E$61,'Summary of Cost by Organisation'!$C69,'6. CPI'!$K$12:$K$62)+SUMIF('7. Dissemination'!$E$12:$E$37,'Summary of Cost by Organisation'!$C69,'7. Dissemination'!$K$12:$K$37)+SUMIF('8. Risk Management &amp; Assurance'!$E$12:$E$61,'Summary of Cost by Organisation'!$C69,'8. Risk Management &amp; Assurance'!$K$12:$K$61)+SUMIF('9. External Intervention Costs'!$E$38:$E$62,'Summary of Cost by Organisation'!$C69,'9. External Intervention Costs'!$I$38:$I$62)+SUMIF('10. Other Direct Costs '!$E$12:$E$37,'Summary of Cost by Organisation'!$C69,'10. Other Direct Costs '!$K$12:$K$37)+SUMIF('11. Indirect Costs'!$D$13:$D$37,'Summary of Cost by Organisation'!$C69,'11. Indirect Costs'!$M$13:$M$37)</f>
        <v>0</v>
      </c>
      <c r="E69" s="153">
        <f ca="1">SUMIF('2. Annual Costs of Staff Posts'!$E$12:$E$311,$C69,'2. Annual Costs of Staff Posts'!$T$12:$T$311)+SUMIF('3.Travel,Subsistence&amp;Conference'!$F$12:$F$36,'Summary of Cost by Organisation'!$C69,'3.Travel,Subsistence&amp;Conference'!$N$12:$N$36)+SUMIF('4. Equipment'!$E$12:$E$36,'Summary of Cost by Organisation'!$C69,'4. Equipment'!$N$12:$N$36)+SUMIF('5. Consumables'!$E$12:$E$61,'Summary of Cost by Organisation'!$C69,'5. Consumables'!$M$12:$M$61)+SUMIF('6. CPI'!$E$12:$E$61,'Summary of Cost by Organisation'!$C69,'6. CPI'!$M$12:$M$62)+SUMIF('7. Dissemination'!$E$12:$E$37,'Summary of Cost by Organisation'!$C69,'7. Dissemination'!$M$12:$M$37)+SUMIF('8. Risk Management &amp; Assurance'!$E$12:$E$61,'Summary of Cost by Organisation'!$C69,'8. Risk Management &amp; Assurance'!$M$12:$M$61)+SUMIF('9. External Intervention Costs'!$E$38:$E$62,'Summary of Cost by Organisation'!$C69,'9. External Intervention Costs'!$J$38:$J$62)+SUMIF('10. Other Direct Costs '!$E$12:$E$37,'Summary of Cost by Organisation'!$C69,'10. Other Direct Costs '!$M$12:$M$37)+SUMIF('11. Indirect Costs'!$D$13:$D$37,'Summary of Cost by Organisation'!$C69,'11. Indirect Costs'!$Q$13:$Q$37)</f>
        <v>0</v>
      </c>
      <c r="F69" s="153">
        <f ca="1">SUMIF('2. Annual Costs of Staff Posts'!$E$12:$E$311,$C69,'2. Annual Costs of Staff Posts'!$Y$12:$Y$311)+SUMIF('3.Travel,Subsistence&amp;Conference'!$F$12:$F$36,'Summary of Cost by Organisation'!$C69,'3.Travel,Subsistence&amp;Conference'!$P$12:$P$36)+SUMIF('4. Equipment'!$E$12:$E$36,'Summary of Cost by Organisation'!$C69,'4. Equipment'!$P$12:$P$36)+SUMIF('5. Consumables'!$E$12:$E$61,'Summary of Cost by Organisation'!$C69,'5. Consumables'!$O$12:$O$61)+SUMIF('6. CPI'!$E$12:$E$61,'Summary of Cost by Organisation'!$C69,'6. CPI'!$O$12:$O$62)+SUMIF('7. Dissemination'!$E$12:$E$37,'Summary of Cost by Organisation'!$C69,'7. Dissemination'!$O$12:$O$37)+SUMIF('8. Risk Management &amp; Assurance'!$E$12:$E$61,'Summary of Cost by Organisation'!$C69,'8. Risk Management &amp; Assurance'!$O$12:$O$61)+SUMIF('9. External Intervention Costs'!$E$38:$E$62,'Summary of Cost by Organisation'!$C69,'9. External Intervention Costs'!$K$38:$K$62)+SUMIF('10. Other Direct Costs '!$E$12:$E$37,'Summary of Cost by Organisation'!$C69,'10. Other Direct Costs '!$O$12:$O$37)+SUMIF('11. Indirect Costs'!$D$13:$D$37,'Summary of Cost by Organisation'!$C69,'11. Indirect Costs'!$U$13:$U$37)</f>
        <v>0</v>
      </c>
      <c r="G69" s="153">
        <f ca="1">SUMIF('2. Annual Costs of Staff Posts'!$E$12:$E$311,$C69,'2. Annual Costs of Staff Posts'!$AD$12:$AD$311)+SUMIF('3.Travel,Subsistence&amp;Conference'!$F$12:$F$36,'Summary of Cost by Organisation'!$C69,'3.Travel,Subsistence&amp;Conference'!$R$12:$R$36)+SUMIF('4. Equipment'!$E$12:$E$36,'Summary of Cost by Organisation'!$C69,'4. Equipment'!$R$12:$R$36)+SUMIF('5. Consumables'!$E$12:$E$61,'Summary of Cost by Organisation'!$C69,'5. Consumables'!$Q$12:$Q$61)+SUMIF('6. CPI'!$E$12:$E$61,'Summary of Cost by Organisation'!$C69,'6. CPI'!$Q$12:$Q$62)+SUMIF('7. Dissemination'!$E$12:$E$37,'Summary of Cost by Organisation'!$C69,'7. Dissemination'!$Q$12:$Q$37)+SUMIF('8. Risk Management &amp; Assurance'!$E$12:$E$61,'Summary of Cost by Organisation'!$C69,'8. Risk Management &amp; Assurance'!$Q$12:$Q$61)+SUMIF('9. External Intervention Costs'!$E$38:$E$62,'Summary of Cost by Organisation'!$C69,'9. External Intervention Costs'!$L$38:$L$62)+SUMIF('10. Other Direct Costs '!$E$12:$E$37,'Summary of Cost by Organisation'!$C69,'10. Other Direct Costs '!$Q$12:$Q$37)+SUMIF('11. Indirect Costs'!$D$13:$D$37,'Summary of Cost by Organisation'!$C69,'11. Indirect Costs'!$Y$13:$Y$37)</f>
        <v>0</v>
      </c>
      <c r="H69" s="153">
        <f ca="1">SUMIF('2. Annual Costs of Staff Posts'!$E$12:$E$311,$C69,'2. Annual Costs of Staff Posts'!$AI$12:$AI$311)+SUMIF('3.Travel,Subsistence&amp;Conference'!$F$12:$F$36,'Summary of Cost by Organisation'!$C69,'3.Travel,Subsistence&amp;Conference'!$T$12:$T$36)+SUMIF('4. Equipment'!$E$12:$E$36,'Summary of Cost by Organisation'!$C69,'4. Equipment'!$T$12:$T$36)+SUMIF('5. Consumables'!$E$12:$E$61,'Summary of Cost by Organisation'!$C69,'5. Consumables'!$S$12:$S$61)+SUMIF('6. CPI'!$E$12:$E$61,'Summary of Cost by Organisation'!$C69,'6. CPI'!$S$12:$S$62)+SUMIF('7. Dissemination'!$E$12:$E$37,'Summary of Cost by Organisation'!$C69,'7. Dissemination'!$S$12:$S$37)+SUMIF('8. Risk Management &amp; Assurance'!$E$12:$E$61,'Summary of Cost by Organisation'!$C69,'8. Risk Management &amp; Assurance'!$S$12:$S$61)+SUMIF('9. External Intervention Costs'!$E$38:$E$62,'Summary of Cost by Organisation'!$C69,'9. External Intervention Costs'!$M$38:$M$62)+SUMIF('10. Other Direct Costs '!$E$12:$E$37,'Summary of Cost by Organisation'!$C69,'10. Other Direct Costs '!$S$12:$S$37)+SUMIF('11. Indirect Costs'!$D$13:$D$37,'Summary of Cost by Organisation'!$C69,'11. Indirect Costs'!$AC$13:$AC$37)</f>
        <v>0</v>
      </c>
      <c r="I69" s="73">
        <f t="shared" ca="1" si="13"/>
        <v>0</v>
      </c>
      <c r="J69" s="64"/>
      <c r="K69" s="53"/>
      <c r="M69" s="5"/>
      <c r="N69" s="5"/>
    </row>
    <row r="70" spans="2:19" s="107" customFormat="1" ht="30" customHeight="1" x14ac:dyDescent="0.25">
      <c r="B70" s="81">
        <f t="shared" si="14"/>
        <v>8</v>
      </c>
      <c r="C70" s="640" t="str">
        <f ca="1">IFERROR(OFFSET('START - AWARD DETAILS'!$D$20,MATCH(B70,'START - AWARD DETAILS'!$O$20:$O$40,0)-1,0),"")</f>
        <v/>
      </c>
      <c r="D70" s="153">
        <f ca="1">SUMIF('2. Annual Costs of Staff Posts'!$E$12:$E$311,$C70,'2. Annual Costs of Staff Posts'!$O$12:$O$311)+SUMIF('3.Travel,Subsistence&amp;Conference'!$F$12:$F$36,'Summary of Cost by Organisation'!$C70,'3.Travel,Subsistence&amp;Conference'!$L$12:$L$36)+SUMIF('4. Equipment'!$E$12:$E$36,'Summary of Cost by Organisation'!$C70,'4. Equipment'!$L$12:$L$36)+SUMIF('5. Consumables'!$E$12:$E$61,'Summary of Cost by Organisation'!$C70,'5. Consumables'!$K$12:$K$61)+SUMIF('6. CPI'!$E$12:$E$61,'Summary of Cost by Organisation'!$C70,'6. CPI'!$K$12:$K$62)+SUMIF('7. Dissemination'!$E$12:$E$37,'Summary of Cost by Organisation'!$C70,'7. Dissemination'!$K$12:$K$37)+SUMIF('8. Risk Management &amp; Assurance'!$E$12:$E$61,'Summary of Cost by Organisation'!$C70,'8. Risk Management &amp; Assurance'!$K$12:$K$61)+SUMIF('9. External Intervention Costs'!$E$38:$E$62,'Summary of Cost by Organisation'!$C70,'9. External Intervention Costs'!$I$38:$I$62)+SUMIF('10. Other Direct Costs '!$E$12:$E$37,'Summary of Cost by Organisation'!$C70,'10. Other Direct Costs '!$K$12:$K$37)+SUMIF('11. Indirect Costs'!$D$13:$D$37,'Summary of Cost by Organisation'!$C70,'11. Indirect Costs'!$M$13:$M$37)</f>
        <v>0</v>
      </c>
      <c r="E70" s="153">
        <f ca="1">SUMIF('2. Annual Costs of Staff Posts'!$E$12:$E$311,$C70,'2. Annual Costs of Staff Posts'!$T$12:$T$311)+SUMIF('3.Travel,Subsistence&amp;Conference'!$F$12:$F$36,'Summary of Cost by Organisation'!$C70,'3.Travel,Subsistence&amp;Conference'!$N$12:$N$36)+SUMIF('4. Equipment'!$E$12:$E$36,'Summary of Cost by Organisation'!$C70,'4. Equipment'!$N$12:$N$36)+SUMIF('5. Consumables'!$E$12:$E$61,'Summary of Cost by Organisation'!$C70,'5. Consumables'!$M$12:$M$61)+SUMIF('6. CPI'!$E$12:$E$61,'Summary of Cost by Organisation'!$C70,'6. CPI'!$M$12:$M$62)+SUMIF('7. Dissemination'!$E$12:$E$37,'Summary of Cost by Organisation'!$C70,'7. Dissemination'!$M$12:$M$37)+SUMIF('8. Risk Management &amp; Assurance'!$E$12:$E$61,'Summary of Cost by Organisation'!$C70,'8. Risk Management &amp; Assurance'!$M$12:$M$61)+SUMIF('9. External Intervention Costs'!$E$38:$E$62,'Summary of Cost by Organisation'!$C70,'9. External Intervention Costs'!$J$38:$J$62)+SUMIF('10. Other Direct Costs '!$E$12:$E$37,'Summary of Cost by Organisation'!$C70,'10. Other Direct Costs '!$M$12:$M$37)+SUMIF('11. Indirect Costs'!$D$13:$D$37,'Summary of Cost by Organisation'!$C70,'11. Indirect Costs'!$Q$13:$Q$37)</f>
        <v>0</v>
      </c>
      <c r="F70" s="153">
        <f ca="1">SUMIF('2. Annual Costs of Staff Posts'!$E$12:$E$311,$C70,'2. Annual Costs of Staff Posts'!$Y$12:$Y$311)+SUMIF('3.Travel,Subsistence&amp;Conference'!$F$12:$F$36,'Summary of Cost by Organisation'!$C70,'3.Travel,Subsistence&amp;Conference'!$P$12:$P$36)+SUMIF('4. Equipment'!$E$12:$E$36,'Summary of Cost by Organisation'!$C70,'4. Equipment'!$P$12:$P$36)+SUMIF('5. Consumables'!$E$12:$E$61,'Summary of Cost by Organisation'!$C70,'5. Consumables'!$O$12:$O$61)+SUMIF('6. CPI'!$E$12:$E$61,'Summary of Cost by Organisation'!$C70,'6. CPI'!$O$12:$O$62)+SUMIF('7. Dissemination'!$E$12:$E$37,'Summary of Cost by Organisation'!$C70,'7. Dissemination'!$O$12:$O$37)+SUMIF('8. Risk Management &amp; Assurance'!$E$12:$E$61,'Summary of Cost by Organisation'!$C70,'8. Risk Management &amp; Assurance'!$O$12:$O$61)+SUMIF('9. External Intervention Costs'!$E$38:$E$62,'Summary of Cost by Organisation'!$C70,'9. External Intervention Costs'!$K$38:$K$62)+SUMIF('10. Other Direct Costs '!$E$12:$E$37,'Summary of Cost by Organisation'!$C70,'10. Other Direct Costs '!$O$12:$O$37)+SUMIF('11. Indirect Costs'!$D$13:$D$37,'Summary of Cost by Organisation'!$C70,'11. Indirect Costs'!$U$13:$U$37)</f>
        <v>0</v>
      </c>
      <c r="G70" s="153">
        <f ca="1">SUMIF('2. Annual Costs of Staff Posts'!$E$12:$E$311,$C70,'2. Annual Costs of Staff Posts'!$AD$12:$AD$311)+SUMIF('3.Travel,Subsistence&amp;Conference'!$F$12:$F$36,'Summary of Cost by Organisation'!$C70,'3.Travel,Subsistence&amp;Conference'!$R$12:$R$36)+SUMIF('4. Equipment'!$E$12:$E$36,'Summary of Cost by Organisation'!$C70,'4. Equipment'!$R$12:$R$36)+SUMIF('5. Consumables'!$E$12:$E$61,'Summary of Cost by Organisation'!$C70,'5. Consumables'!$Q$12:$Q$61)+SUMIF('6. CPI'!$E$12:$E$61,'Summary of Cost by Organisation'!$C70,'6. CPI'!$Q$12:$Q$62)+SUMIF('7. Dissemination'!$E$12:$E$37,'Summary of Cost by Organisation'!$C70,'7. Dissemination'!$Q$12:$Q$37)+SUMIF('8. Risk Management &amp; Assurance'!$E$12:$E$61,'Summary of Cost by Organisation'!$C70,'8. Risk Management &amp; Assurance'!$Q$12:$Q$61)+SUMIF('9. External Intervention Costs'!$E$38:$E$62,'Summary of Cost by Organisation'!$C70,'9. External Intervention Costs'!$L$38:$L$62)+SUMIF('10. Other Direct Costs '!$E$12:$E$37,'Summary of Cost by Organisation'!$C70,'10. Other Direct Costs '!$Q$12:$Q$37)+SUMIF('11. Indirect Costs'!$D$13:$D$37,'Summary of Cost by Organisation'!$C70,'11. Indirect Costs'!$Y$13:$Y$37)</f>
        <v>0</v>
      </c>
      <c r="H70" s="153">
        <f ca="1">SUMIF('2. Annual Costs of Staff Posts'!$E$12:$E$311,$C70,'2. Annual Costs of Staff Posts'!$AI$12:$AI$311)+SUMIF('3.Travel,Subsistence&amp;Conference'!$F$12:$F$36,'Summary of Cost by Organisation'!$C70,'3.Travel,Subsistence&amp;Conference'!$T$12:$T$36)+SUMIF('4. Equipment'!$E$12:$E$36,'Summary of Cost by Organisation'!$C70,'4. Equipment'!$T$12:$T$36)+SUMIF('5. Consumables'!$E$12:$E$61,'Summary of Cost by Organisation'!$C70,'5. Consumables'!$S$12:$S$61)+SUMIF('6. CPI'!$E$12:$E$61,'Summary of Cost by Organisation'!$C70,'6. CPI'!$S$12:$S$62)+SUMIF('7. Dissemination'!$E$12:$E$37,'Summary of Cost by Organisation'!$C70,'7. Dissemination'!$S$12:$S$37)+SUMIF('8. Risk Management &amp; Assurance'!$E$12:$E$61,'Summary of Cost by Organisation'!$C70,'8. Risk Management &amp; Assurance'!$S$12:$S$61)+SUMIF('9. External Intervention Costs'!$E$38:$E$62,'Summary of Cost by Organisation'!$C70,'9. External Intervention Costs'!$M$38:$M$62)+SUMIF('10. Other Direct Costs '!$E$12:$E$37,'Summary of Cost by Organisation'!$C70,'10. Other Direct Costs '!$S$12:$S$37)+SUMIF('11. Indirect Costs'!$D$13:$D$37,'Summary of Cost by Organisation'!$C70,'11. Indirect Costs'!$AC$13:$AC$37)</f>
        <v>0</v>
      </c>
      <c r="I70" s="73">
        <f t="shared" ca="1" si="13"/>
        <v>0</v>
      </c>
      <c r="J70" s="64"/>
      <c r="K70" s="53"/>
      <c r="M70" s="5"/>
      <c r="N70" s="5"/>
    </row>
    <row r="71" spans="2:19" s="107" customFormat="1" ht="30" customHeight="1" x14ac:dyDescent="0.25">
      <c r="B71" s="81">
        <f t="shared" si="14"/>
        <v>9</v>
      </c>
      <c r="C71" s="640" t="str">
        <f ca="1">IFERROR(OFFSET('START - AWARD DETAILS'!$D$20,MATCH(B71,'START - AWARD DETAILS'!$O$20:$O$40,0)-1,0),"")</f>
        <v/>
      </c>
      <c r="D71" s="153">
        <f ca="1">SUMIF('2. Annual Costs of Staff Posts'!$E$12:$E$311,$C71,'2. Annual Costs of Staff Posts'!$O$12:$O$311)+SUMIF('3.Travel,Subsistence&amp;Conference'!$F$12:$F$36,'Summary of Cost by Organisation'!$C71,'3.Travel,Subsistence&amp;Conference'!$L$12:$L$36)+SUMIF('4. Equipment'!$E$12:$E$36,'Summary of Cost by Organisation'!$C71,'4. Equipment'!$L$12:$L$36)+SUMIF('5. Consumables'!$E$12:$E$61,'Summary of Cost by Organisation'!$C71,'5. Consumables'!$K$12:$K$61)+SUMIF('6. CPI'!$E$12:$E$61,'Summary of Cost by Organisation'!$C71,'6. CPI'!$K$12:$K$62)+SUMIF('7. Dissemination'!$E$12:$E$37,'Summary of Cost by Organisation'!$C71,'7. Dissemination'!$K$12:$K$37)+SUMIF('8. Risk Management &amp; Assurance'!$E$12:$E$61,'Summary of Cost by Organisation'!$C71,'8. Risk Management &amp; Assurance'!$K$12:$K$61)+SUMIF('9. External Intervention Costs'!$E$38:$E$62,'Summary of Cost by Organisation'!$C71,'9. External Intervention Costs'!$I$38:$I$62)+SUMIF('10. Other Direct Costs '!$E$12:$E$37,'Summary of Cost by Organisation'!$C71,'10. Other Direct Costs '!$K$12:$K$37)+SUMIF('11. Indirect Costs'!$D$13:$D$37,'Summary of Cost by Organisation'!$C71,'11. Indirect Costs'!$M$13:$M$37)</f>
        <v>0</v>
      </c>
      <c r="E71" s="153">
        <f ca="1">SUMIF('2. Annual Costs of Staff Posts'!$E$12:$E$311,$C71,'2. Annual Costs of Staff Posts'!$T$12:$T$311)+SUMIF('3.Travel,Subsistence&amp;Conference'!$F$12:$F$36,'Summary of Cost by Organisation'!$C71,'3.Travel,Subsistence&amp;Conference'!$N$12:$N$36)+SUMIF('4. Equipment'!$E$12:$E$36,'Summary of Cost by Organisation'!$C71,'4. Equipment'!$N$12:$N$36)+SUMIF('5. Consumables'!$E$12:$E$61,'Summary of Cost by Organisation'!$C71,'5. Consumables'!$M$12:$M$61)+SUMIF('6. CPI'!$E$12:$E$61,'Summary of Cost by Organisation'!$C71,'6. CPI'!$M$12:$M$62)+SUMIF('7. Dissemination'!$E$12:$E$37,'Summary of Cost by Organisation'!$C71,'7. Dissemination'!$M$12:$M$37)+SUMIF('8. Risk Management &amp; Assurance'!$E$12:$E$61,'Summary of Cost by Organisation'!$C71,'8. Risk Management &amp; Assurance'!$M$12:$M$61)+SUMIF('9. External Intervention Costs'!$E$38:$E$62,'Summary of Cost by Organisation'!$C71,'9. External Intervention Costs'!$J$38:$J$62)+SUMIF('10. Other Direct Costs '!$E$12:$E$37,'Summary of Cost by Organisation'!$C71,'10. Other Direct Costs '!$M$12:$M$37)+SUMIF('11. Indirect Costs'!$D$13:$D$37,'Summary of Cost by Organisation'!$C71,'11. Indirect Costs'!$Q$13:$Q$37)</f>
        <v>0</v>
      </c>
      <c r="F71" s="153">
        <f ca="1">SUMIF('2. Annual Costs of Staff Posts'!$E$12:$E$311,$C71,'2. Annual Costs of Staff Posts'!$Y$12:$Y$311)+SUMIF('3.Travel,Subsistence&amp;Conference'!$F$12:$F$36,'Summary of Cost by Organisation'!$C71,'3.Travel,Subsistence&amp;Conference'!$P$12:$P$36)+SUMIF('4. Equipment'!$E$12:$E$36,'Summary of Cost by Organisation'!$C71,'4. Equipment'!$P$12:$P$36)+SUMIF('5. Consumables'!$E$12:$E$61,'Summary of Cost by Organisation'!$C71,'5. Consumables'!$O$12:$O$61)+SUMIF('6. CPI'!$E$12:$E$61,'Summary of Cost by Organisation'!$C71,'6. CPI'!$O$12:$O$62)+SUMIF('7. Dissemination'!$E$12:$E$37,'Summary of Cost by Organisation'!$C71,'7. Dissemination'!$O$12:$O$37)+SUMIF('8. Risk Management &amp; Assurance'!$E$12:$E$61,'Summary of Cost by Organisation'!$C71,'8. Risk Management &amp; Assurance'!$O$12:$O$61)+SUMIF('9. External Intervention Costs'!$E$38:$E$62,'Summary of Cost by Organisation'!$C71,'9. External Intervention Costs'!$K$38:$K$62)+SUMIF('10. Other Direct Costs '!$E$12:$E$37,'Summary of Cost by Organisation'!$C71,'10. Other Direct Costs '!$O$12:$O$37)+SUMIF('11. Indirect Costs'!$D$13:$D$37,'Summary of Cost by Organisation'!$C71,'11. Indirect Costs'!$U$13:$U$37)</f>
        <v>0</v>
      </c>
      <c r="G71" s="153">
        <f ca="1">SUMIF('2. Annual Costs of Staff Posts'!$E$12:$E$311,$C71,'2. Annual Costs of Staff Posts'!$AD$12:$AD$311)+SUMIF('3.Travel,Subsistence&amp;Conference'!$F$12:$F$36,'Summary of Cost by Organisation'!$C71,'3.Travel,Subsistence&amp;Conference'!$R$12:$R$36)+SUMIF('4. Equipment'!$E$12:$E$36,'Summary of Cost by Organisation'!$C71,'4. Equipment'!$R$12:$R$36)+SUMIF('5. Consumables'!$E$12:$E$61,'Summary of Cost by Organisation'!$C71,'5. Consumables'!$Q$12:$Q$61)+SUMIF('6. CPI'!$E$12:$E$61,'Summary of Cost by Organisation'!$C71,'6. CPI'!$Q$12:$Q$62)+SUMIF('7. Dissemination'!$E$12:$E$37,'Summary of Cost by Organisation'!$C71,'7. Dissemination'!$Q$12:$Q$37)+SUMIF('8. Risk Management &amp; Assurance'!$E$12:$E$61,'Summary of Cost by Organisation'!$C71,'8. Risk Management &amp; Assurance'!$Q$12:$Q$61)+SUMIF('9. External Intervention Costs'!$E$38:$E$62,'Summary of Cost by Organisation'!$C71,'9. External Intervention Costs'!$L$38:$L$62)+SUMIF('10. Other Direct Costs '!$E$12:$E$37,'Summary of Cost by Organisation'!$C71,'10. Other Direct Costs '!$Q$12:$Q$37)+SUMIF('11. Indirect Costs'!$D$13:$D$37,'Summary of Cost by Organisation'!$C71,'11. Indirect Costs'!$Y$13:$Y$37)</f>
        <v>0</v>
      </c>
      <c r="H71" s="153">
        <f ca="1">SUMIF('2. Annual Costs of Staff Posts'!$E$12:$E$311,$C71,'2. Annual Costs of Staff Posts'!$AI$12:$AI$311)+SUMIF('3.Travel,Subsistence&amp;Conference'!$F$12:$F$36,'Summary of Cost by Organisation'!$C71,'3.Travel,Subsistence&amp;Conference'!$T$12:$T$36)+SUMIF('4. Equipment'!$E$12:$E$36,'Summary of Cost by Organisation'!$C71,'4. Equipment'!$T$12:$T$36)+SUMIF('5. Consumables'!$E$12:$E$61,'Summary of Cost by Organisation'!$C71,'5. Consumables'!$S$12:$S$61)+SUMIF('6. CPI'!$E$12:$E$61,'Summary of Cost by Organisation'!$C71,'6. CPI'!$S$12:$S$62)+SUMIF('7. Dissemination'!$E$12:$E$37,'Summary of Cost by Organisation'!$C71,'7. Dissemination'!$S$12:$S$37)+SUMIF('8. Risk Management &amp; Assurance'!$E$12:$E$61,'Summary of Cost by Organisation'!$C71,'8. Risk Management &amp; Assurance'!$S$12:$S$61)+SUMIF('9. External Intervention Costs'!$E$38:$E$62,'Summary of Cost by Organisation'!$C71,'9. External Intervention Costs'!$M$38:$M$62)+SUMIF('10. Other Direct Costs '!$E$12:$E$37,'Summary of Cost by Organisation'!$C71,'10. Other Direct Costs '!$S$12:$S$37)+SUMIF('11. Indirect Costs'!$D$13:$D$37,'Summary of Cost by Organisation'!$C71,'11. Indirect Costs'!$AC$13:$AC$37)</f>
        <v>0</v>
      </c>
      <c r="I71" s="637">
        <f t="shared" ca="1" si="13"/>
        <v>0</v>
      </c>
      <c r="J71" s="64"/>
      <c r="K71" s="53"/>
      <c r="M71" s="5"/>
      <c r="N71" s="5"/>
    </row>
    <row r="72" spans="2:19" ht="30" customHeight="1" x14ac:dyDescent="0.25">
      <c r="B72" s="81">
        <f t="shared" si="14"/>
        <v>10</v>
      </c>
      <c r="C72" s="640" t="str">
        <f ca="1">IFERROR(OFFSET('START - AWARD DETAILS'!$D$20,MATCH(B72,'START - AWARD DETAILS'!$O$20:$O$40,0)-1,0),"")</f>
        <v/>
      </c>
      <c r="D72" s="153">
        <f ca="1">SUMIF('2. Annual Costs of Staff Posts'!$E$12:$E$311,$C72,'2. Annual Costs of Staff Posts'!$O$12:$O$311)+SUMIF('3.Travel,Subsistence&amp;Conference'!$F$12:$F$36,'Summary of Cost by Organisation'!$C72,'3.Travel,Subsistence&amp;Conference'!$L$12:$L$36)+SUMIF('4. Equipment'!$E$12:$E$36,'Summary of Cost by Organisation'!$C72,'4. Equipment'!$L$12:$L$36)+SUMIF('5. Consumables'!$E$12:$E$61,'Summary of Cost by Organisation'!$C72,'5. Consumables'!$K$12:$K$61)+SUMIF('6. CPI'!$E$12:$E$61,'Summary of Cost by Organisation'!$C72,'6. CPI'!$K$12:$K$62)+SUMIF('7. Dissemination'!$E$12:$E$37,'Summary of Cost by Organisation'!$C72,'7. Dissemination'!$K$12:$K$37)+SUMIF('8. Risk Management &amp; Assurance'!$E$12:$E$61,'Summary of Cost by Organisation'!$C72,'8. Risk Management &amp; Assurance'!$K$12:$K$61)+SUMIF('9. External Intervention Costs'!$E$38:$E$62,'Summary of Cost by Organisation'!$C72,'9. External Intervention Costs'!$I$38:$I$62)+SUMIF('10. Other Direct Costs '!$E$12:$E$37,'Summary of Cost by Organisation'!$C72,'10. Other Direct Costs '!$K$12:$K$37)+SUMIF('11. Indirect Costs'!$D$13:$D$37,'Summary of Cost by Organisation'!$C72,'11. Indirect Costs'!$M$13:$M$37)</f>
        <v>0</v>
      </c>
      <c r="E72" s="153">
        <f ca="1">SUMIF('2. Annual Costs of Staff Posts'!$E$12:$E$311,$C72,'2. Annual Costs of Staff Posts'!$T$12:$T$311)+SUMIF('3.Travel,Subsistence&amp;Conference'!$F$12:$F$36,'Summary of Cost by Organisation'!$C72,'3.Travel,Subsistence&amp;Conference'!$N$12:$N$36)+SUMIF('4. Equipment'!$E$12:$E$36,'Summary of Cost by Organisation'!$C72,'4. Equipment'!$N$12:$N$36)+SUMIF('5. Consumables'!$E$12:$E$61,'Summary of Cost by Organisation'!$C72,'5. Consumables'!$M$12:$M$61)+SUMIF('6. CPI'!$E$12:$E$61,'Summary of Cost by Organisation'!$C72,'6. CPI'!$M$12:$M$62)+SUMIF('7. Dissemination'!$E$12:$E$37,'Summary of Cost by Organisation'!$C72,'7. Dissemination'!$M$12:$M$37)+SUMIF('8. Risk Management &amp; Assurance'!$E$12:$E$61,'Summary of Cost by Organisation'!$C72,'8. Risk Management &amp; Assurance'!$M$12:$M$61)+SUMIF('9. External Intervention Costs'!$E$38:$E$62,'Summary of Cost by Organisation'!$C72,'9. External Intervention Costs'!$J$38:$J$62)+SUMIF('10. Other Direct Costs '!$E$12:$E$37,'Summary of Cost by Organisation'!$C72,'10. Other Direct Costs '!$M$12:$M$37)+SUMIF('11. Indirect Costs'!$D$13:$D$37,'Summary of Cost by Organisation'!$C72,'11. Indirect Costs'!$Q$13:$Q$37)</f>
        <v>0</v>
      </c>
      <c r="F72" s="153">
        <f ca="1">SUMIF('2. Annual Costs of Staff Posts'!$E$12:$E$311,$C72,'2. Annual Costs of Staff Posts'!$Y$12:$Y$311)+SUMIF('3.Travel,Subsistence&amp;Conference'!$F$12:$F$36,'Summary of Cost by Organisation'!$C72,'3.Travel,Subsistence&amp;Conference'!$P$12:$P$36)+SUMIF('4. Equipment'!$E$12:$E$36,'Summary of Cost by Organisation'!$C72,'4. Equipment'!$P$12:$P$36)+SUMIF('5. Consumables'!$E$12:$E$61,'Summary of Cost by Organisation'!$C72,'5. Consumables'!$O$12:$O$61)+SUMIF('6. CPI'!$E$12:$E$61,'Summary of Cost by Organisation'!$C72,'6. CPI'!$O$12:$O$62)+SUMIF('7. Dissemination'!$E$12:$E$37,'Summary of Cost by Organisation'!$C72,'7. Dissemination'!$O$12:$O$37)+SUMIF('8. Risk Management &amp; Assurance'!$E$12:$E$61,'Summary of Cost by Organisation'!$C72,'8. Risk Management &amp; Assurance'!$O$12:$O$61)+SUMIF('9. External Intervention Costs'!$E$38:$E$62,'Summary of Cost by Organisation'!$C72,'9. External Intervention Costs'!$K$38:$K$62)+SUMIF('10. Other Direct Costs '!$E$12:$E$37,'Summary of Cost by Organisation'!$C72,'10. Other Direct Costs '!$O$12:$O$37)+SUMIF('11. Indirect Costs'!$D$13:$D$37,'Summary of Cost by Organisation'!$C72,'11. Indirect Costs'!$U$13:$U$37)</f>
        <v>0</v>
      </c>
      <c r="G72" s="153">
        <f ca="1">SUMIF('2. Annual Costs of Staff Posts'!$E$12:$E$311,$C72,'2. Annual Costs of Staff Posts'!$AD$12:$AD$311)+SUMIF('3.Travel,Subsistence&amp;Conference'!$F$12:$F$36,'Summary of Cost by Organisation'!$C72,'3.Travel,Subsistence&amp;Conference'!$R$12:$R$36)+SUMIF('4. Equipment'!$E$12:$E$36,'Summary of Cost by Organisation'!$C72,'4. Equipment'!$R$12:$R$36)+SUMIF('5. Consumables'!$E$12:$E$61,'Summary of Cost by Organisation'!$C72,'5. Consumables'!$Q$12:$Q$61)+SUMIF('6. CPI'!$E$12:$E$61,'Summary of Cost by Organisation'!$C72,'6. CPI'!$Q$12:$Q$62)+SUMIF('7. Dissemination'!$E$12:$E$37,'Summary of Cost by Organisation'!$C72,'7. Dissemination'!$Q$12:$Q$37)+SUMIF('8. Risk Management &amp; Assurance'!$E$12:$E$61,'Summary of Cost by Organisation'!$C72,'8. Risk Management &amp; Assurance'!$Q$12:$Q$61)+SUMIF('9. External Intervention Costs'!$E$38:$E$62,'Summary of Cost by Organisation'!$C72,'9. External Intervention Costs'!$L$38:$L$62)+SUMIF('10. Other Direct Costs '!$E$12:$E$37,'Summary of Cost by Organisation'!$C72,'10. Other Direct Costs '!$Q$12:$Q$37)+SUMIF('11. Indirect Costs'!$D$13:$D$37,'Summary of Cost by Organisation'!$C72,'11. Indirect Costs'!$Y$13:$Y$37)</f>
        <v>0</v>
      </c>
      <c r="H72" s="153">
        <f ca="1">SUMIF('2. Annual Costs of Staff Posts'!$E$12:$E$311,$C72,'2. Annual Costs of Staff Posts'!$AI$12:$AI$311)+SUMIF('3.Travel,Subsistence&amp;Conference'!$F$12:$F$36,'Summary of Cost by Organisation'!$C72,'3.Travel,Subsistence&amp;Conference'!$T$12:$T$36)+SUMIF('4. Equipment'!$E$12:$E$36,'Summary of Cost by Organisation'!$C72,'4. Equipment'!$T$12:$T$36)+SUMIF('5. Consumables'!$E$12:$E$61,'Summary of Cost by Organisation'!$C72,'5. Consumables'!$S$12:$S$61)+SUMIF('6. CPI'!$E$12:$E$61,'Summary of Cost by Organisation'!$C72,'6. CPI'!$S$12:$S$62)+SUMIF('7. Dissemination'!$E$12:$E$37,'Summary of Cost by Organisation'!$C72,'7. Dissemination'!$S$12:$S$37)+SUMIF('8. Risk Management &amp; Assurance'!$E$12:$E$61,'Summary of Cost by Organisation'!$C72,'8. Risk Management &amp; Assurance'!$S$12:$S$61)+SUMIF('9. External Intervention Costs'!$E$38:$E$62,'Summary of Cost by Organisation'!$C72,'9. External Intervention Costs'!$M$38:$M$62)+SUMIF('10. Other Direct Costs '!$E$12:$E$37,'Summary of Cost by Organisation'!$C72,'10. Other Direct Costs '!$S$12:$S$37)+SUMIF('11. Indirect Costs'!$D$13:$D$37,'Summary of Cost by Organisation'!$C72,'11. Indirect Costs'!$AC$13:$AC$37)</f>
        <v>0</v>
      </c>
      <c r="I72" s="639">
        <f t="shared" ca="1" si="13"/>
        <v>0</v>
      </c>
      <c r="J72" s="64"/>
    </row>
    <row r="73" spans="2:19" s="525" customFormat="1" ht="30" customHeight="1" x14ac:dyDescent="0.25">
      <c r="B73" s="81">
        <f>B72+1</f>
        <v>11</v>
      </c>
      <c r="C73" s="640" t="str">
        <f ca="1">IFERROR(OFFSET('START - AWARD DETAILS'!$D$20,MATCH(B73,'START - AWARD DETAILS'!$O$20:$O$40,0)-1,0),"")</f>
        <v/>
      </c>
      <c r="D73" s="153">
        <f ca="1">SUMIF('2. Annual Costs of Staff Posts'!$E$12:$E$311,$C73,'2. Annual Costs of Staff Posts'!$O$12:$O$311)+SUMIF('3.Travel,Subsistence&amp;Conference'!$F$12:$F$36,'Summary of Cost by Organisation'!$C73,'3.Travel,Subsistence&amp;Conference'!$L$12:$L$36)+SUMIF('4. Equipment'!$E$12:$E$36,'Summary of Cost by Organisation'!$C73,'4. Equipment'!$L$12:$L$36)+SUMIF('5. Consumables'!$E$12:$E$61,'Summary of Cost by Organisation'!$C73,'5. Consumables'!$K$12:$K$61)+SUMIF('6. CPI'!$E$12:$E$61,'Summary of Cost by Organisation'!$C73,'6. CPI'!$K$12:$K$62)+SUMIF('7. Dissemination'!$E$12:$E$37,'Summary of Cost by Organisation'!$C73,'7. Dissemination'!$K$12:$K$37)+SUMIF('8. Risk Management &amp; Assurance'!$E$12:$E$61,'Summary of Cost by Organisation'!$C73,'8. Risk Management &amp; Assurance'!$K$12:$K$61)+SUMIF('9. External Intervention Costs'!$E$38:$E$62,'Summary of Cost by Organisation'!$C73,'9. External Intervention Costs'!$I$38:$I$62)+SUMIF('10. Other Direct Costs '!$E$12:$E$37,'Summary of Cost by Organisation'!$C73,'10. Other Direct Costs '!$K$12:$K$37)+SUMIF('11. Indirect Costs'!$D$13:$D$37,'Summary of Cost by Organisation'!$C73,'11. Indirect Costs'!$M$13:$M$37)</f>
        <v>0</v>
      </c>
      <c r="E73" s="153">
        <f ca="1">SUMIF('2. Annual Costs of Staff Posts'!$E$12:$E$311,$C73,'2. Annual Costs of Staff Posts'!$T$12:$T$311)+SUMIF('3.Travel,Subsistence&amp;Conference'!$F$12:$F$36,'Summary of Cost by Organisation'!$C73,'3.Travel,Subsistence&amp;Conference'!$N$12:$N$36)+SUMIF('4. Equipment'!$E$12:$E$36,'Summary of Cost by Organisation'!$C73,'4. Equipment'!$N$12:$N$36)+SUMIF('5. Consumables'!$E$12:$E$61,'Summary of Cost by Organisation'!$C73,'5. Consumables'!$M$12:$M$61)+SUMIF('6. CPI'!$E$12:$E$61,'Summary of Cost by Organisation'!$C73,'6. CPI'!$M$12:$M$62)+SUMIF('7. Dissemination'!$E$12:$E$37,'Summary of Cost by Organisation'!$C73,'7. Dissemination'!$M$12:$M$37)+SUMIF('8. Risk Management &amp; Assurance'!$E$12:$E$61,'Summary of Cost by Organisation'!$C73,'8. Risk Management &amp; Assurance'!$M$12:$M$61)+SUMIF('9. External Intervention Costs'!$E$38:$E$62,'Summary of Cost by Organisation'!$C73,'9. External Intervention Costs'!$J$38:$J$62)+SUMIF('10. Other Direct Costs '!$E$12:$E$37,'Summary of Cost by Organisation'!$C73,'10. Other Direct Costs '!$M$12:$M$37)+SUMIF('11. Indirect Costs'!$D$13:$D$37,'Summary of Cost by Organisation'!$C73,'11. Indirect Costs'!$Q$13:$Q$37)</f>
        <v>0</v>
      </c>
      <c r="F73" s="153">
        <f ca="1">SUMIF('2. Annual Costs of Staff Posts'!$E$12:$E$311,$C73,'2. Annual Costs of Staff Posts'!$Y$12:$Y$311)+SUMIF('3.Travel,Subsistence&amp;Conference'!$F$12:$F$36,'Summary of Cost by Organisation'!$C73,'3.Travel,Subsistence&amp;Conference'!$P$12:$P$36)+SUMIF('4. Equipment'!$E$12:$E$36,'Summary of Cost by Organisation'!$C73,'4. Equipment'!$P$12:$P$36)+SUMIF('5. Consumables'!$E$12:$E$61,'Summary of Cost by Organisation'!$C73,'5. Consumables'!$O$12:$O$61)+SUMIF('6. CPI'!$E$12:$E$61,'Summary of Cost by Organisation'!$C73,'6. CPI'!$O$12:$O$62)+SUMIF('7. Dissemination'!$E$12:$E$37,'Summary of Cost by Organisation'!$C73,'7. Dissemination'!$O$12:$O$37)+SUMIF('8. Risk Management &amp; Assurance'!$E$12:$E$61,'Summary of Cost by Organisation'!$C73,'8. Risk Management &amp; Assurance'!$O$12:$O$61)+SUMIF('9. External Intervention Costs'!$E$38:$E$62,'Summary of Cost by Organisation'!$C73,'9. External Intervention Costs'!$K$38:$K$62)+SUMIF('10. Other Direct Costs '!$E$12:$E$37,'Summary of Cost by Organisation'!$C73,'10. Other Direct Costs '!$O$12:$O$37)+SUMIF('11. Indirect Costs'!$D$13:$D$37,'Summary of Cost by Organisation'!$C73,'11. Indirect Costs'!$U$13:$U$37)</f>
        <v>0</v>
      </c>
      <c r="G73" s="153">
        <f ca="1">SUMIF('2. Annual Costs of Staff Posts'!$E$12:$E$311,$C73,'2. Annual Costs of Staff Posts'!$AD$12:$AD$311)+SUMIF('3.Travel,Subsistence&amp;Conference'!$F$12:$F$36,'Summary of Cost by Organisation'!$C73,'3.Travel,Subsistence&amp;Conference'!$R$12:$R$36)+SUMIF('4. Equipment'!$E$12:$E$36,'Summary of Cost by Organisation'!$C73,'4. Equipment'!$R$12:$R$36)+SUMIF('5. Consumables'!$E$12:$E$61,'Summary of Cost by Organisation'!$C73,'5. Consumables'!$Q$12:$Q$61)+SUMIF('6. CPI'!$E$12:$E$61,'Summary of Cost by Organisation'!$C73,'6. CPI'!$Q$12:$Q$62)+SUMIF('7. Dissemination'!$E$12:$E$37,'Summary of Cost by Organisation'!$C73,'7. Dissemination'!$Q$12:$Q$37)+SUMIF('8. Risk Management &amp; Assurance'!$E$12:$E$61,'Summary of Cost by Organisation'!$C73,'8. Risk Management &amp; Assurance'!$Q$12:$Q$61)+SUMIF('9. External Intervention Costs'!$E$38:$E$62,'Summary of Cost by Organisation'!$C73,'9. External Intervention Costs'!$L$38:$L$62)+SUMIF('10. Other Direct Costs '!$E$12:$E$37,'Summary of Cost by Organisation'!$C73,'10. Other Direct Costs '!$Q$12:$Q$37)+SUMIF('11. Indirect Costs'!$D$13:$D$37,'Summary of Cost by Organisation'!$C73,'11. Indirect Costs'!$Y$13:$Y$37)</f>
        <v>0</v>
      </c>
      <c r="H73" s="153">
        <f ca="1">SUMIF('2. Annual Costs of Staff Posts'!$E$12:$E$311,$C73,'2. Annual Costs of Staff Posts'!$AI$12:$AI$311)+SUMIF('3.Travel,Subsistence&amp;Conference'!$F$12:$F$36,'Summary of Cost by Organisation'!$C73,'3.Travel,Subsistence&amp;Conference'!$T$12:$T$36)+SUMIF('4. Equipment'!$E$12:$E$36,'Summary of Cost by Organisation'!$C73,'4. Equipment'!$T$12:$T$36)+SUMIF('5. Consumables'!$E$12:$E$61,'Summary of Cost by Organisation'!$C73,'5. Consumables'!$S$12:$S$61)+SUMIF('6. CPI'!$E$12:$E$61,'Summary of Cost by Organisation'!$C73,'6. CPI'!$S$12:$S$62)+SUMIF('7. Dissemination'!$E$12:$E$37,'Summary of Cost by Organisation'!$C73,'7. Dissemination'!$S$12:$S$37)+SUMIF('8. Risk Management &amp; Assurance'!$E$12:$E$61,'Summary of Cost by Organisation'!$C73,'8. Risk Management &amp; Assurance'!$S$12:$S$61)+SUMIF('9. External Intervention Costs'!$E$38:$E$62,'Summary of Cost by Organisation'!$C73,'9. External Intervention Costs'!$M$38:$M$62)+SUMIF('10. Other Direct Costs '!$E$12:$E$37,'Summary of Cost by Organisation'!$C73,'10. Other Direct Costs '!$S$12:$S$37)+SUMIF('11. Indirect Costs'!$D$13:$D$37,'Summary of Cost by Organisation'!$C73,'11. Indirect Costs'!$AC$13:$AC$37)</f>
        <v>0</v>
      </c>
      <c r="I73" s="639">
        <f t="shared" ca="1" si="13"/>
        <v>0</v>
      </c>
      <c r="J73" s="64"/>
      <c r="K73" s="53"/>
      <c r="M73" s="5"/>
      <c r="N73" s="5"/>
    </row>
    <row r="74" spans="2:19" s="525" customFormat="1" ht="30" customHeight="1" thickBot="1" x14ac:dyDescent="0.3">
      <c r="B74" s="81">
        <f>B73+1</f>
        <v>12</v>
      </c>
      <c r="C74" s="640" t="str">
        <f ca="1">IFERROR(OFFSET('START - AWARD DETAILS'!$D$20,MATCH(B74,'START - AWARD DETAILS'!$O$20:$O$40,0)-1,0),"")</f>
        <v/>
      </c>
      <c r="D74" s="153">
        <f ca="1">SUMIF('2. Annual Costs of Staff Posts'!$E$12:$E$311,$C74,'2. Annual Costs of Staff Posts'!$O$12:$O$311)+SUMIF('3.Travel,Subsistence&amp;Conference'!$F$12:$F$36,'Summary of Cost by Organisation'!$C74,'3.Travel,Subsistence&amp;Conference'!$L$12:$L$36)+SUMIF('4. Equipment'!$E$12:$E$36,'Summary of Cost by Organisation'!$C74,'4. Equipment'!$L$12:$L$36)+SUMIF('5. Consumables'!$E$12:$E$61,'Summary of Cost by Organisation'!$C74,'5. Consumables'!$K$12:$K$61)+SUMIF('6. CPI'!$E$12:$E$61,'Summary of Cost by Organisation'!$C74,'6. CPI'!$K$12:$K$62)+SUMIF('7. Dissemination'!$E$12:$E$37,'Summary of Cost by Organisation'!$C74,'7. Dissemination'!$K$12:$K$37)+SUMIF('8. Risk Management &amp; Assurance'!$E$12:$E$61,'Summary of Cost by Organisation'!$C74,'8. Risk Management &amp; Assurance'!$K$12:$K$61)+SUMIF('9. External Intervention Costs'!$E$38:$E$62,'Summary of Cost by Organisation'!$C74,'9. External Intervention Costs'!$I$38:$I$62)+SUMIF('10. Other Direct Costs '!$E$12:$E$37,'Summary of Cost by Organisation'!$C74,'10. Other Direct Costs '!$K$12:$K$37)+SUMIF('11. Indirect Costs'!$D$13:$D$37,'Summary of Cost by Organisation'!$C74,'11. Indirect Costs'!$M$13:$M$37)</f>
        <v>0</v>
      </c>
      <c r="E74" s="153">
        <f ca="1">SUMIF('2. Annual Costs of Staff Posts'!$E$12:$E$311,$C74,'2. Annual Costs of Staff Posts'!$T$12:$T$311)+SUMIF('3.Travel,Subsistence&amp;Conference'!$F$12:$F$36,'Summary of Cost by Organisation'!$C74,'3.Travel,Subsistence&amp;Conference'!$N$12:$N$36)+SUMIF('4. Equipment'!$E$12:$E$36,'Summary of Cost by Organisation'!$C74,'4. Equipment'!$N$12:$N$36)+SUMIF('5. Consumables'!$E$12:$E$61,'Summary of Cost by Organisation'!$C74,'5. Consumables'!$M$12:$M$61)+SUMIF('6. CPI'!$E$12:$E$61,'Summary of Cost by Organisation'!$C74,'6. CPI'!$M$12:$M$62)+SUMIF('7. Dissemination'!$E$12:$E$37,'Summary of Cost by Organisation'!$C74,'7. Dissemination'!$M$12:$M$37)+SUMIF('8. Risk Management &amp; Assurance'!$E$12:$E$61,'Summary of Cost by Organisation'!$C74,'8. Risk Management &amp; Assurance'!$M$12:$M$61)+SUMIF('9. External Intervention Costs'!$E$38:$E$62,'Summary of Cost by Organisation'!$C74,'9. External Intervention Costs'!$J$38:$J$62)+SUMIF('10. Other Direct Costs '!$E$12:$E$37,'Summary of Cost by Organisation'!$C74,'10. Other Direct Costs '!$M$12:$M$37)+SUMIF('11. Indirect Costs'!$D$13:$D$37,'Summary of Cost by Organisation'!$C74,'11. Indirect Costs'!$Q$13:$Q$37)</f>
        <v>0</v>
      </c>
      <c r="F74" s="153">
        <f ca="1">SUMIF('2. Annual Costs of Staff Posts'!$E$12:$E$311,$C74,'2. Annual Costs of Staff Posts'!$Y$12:$Y$311)+SUMIF('3.Travel,Subsistence&amp;Conference'!$F$12:$F$36,'Summary of Cost by Organisation'!$C74,'3.Travel,Subsistence&amp;Conference'!$P$12:$P$36)+SUMIF('4. Equipment'!$E$12:$E$36,'Summary of Cost by Organisation'!$C74,'4. Equipment'!$P$12:$P$36)+SUMIF('5. Consumables'!$E$12:$E$61,'Summary of Cost by Organisation'!$C74,'5. Consumables'!$O$12:$O$61)+SUMIF('6. CPI'!$E$12:$E$61,'Summary of Cost by Organisation'!$C74,'6. CPI'!$O$12:$O$62)+SUMIF('7. Dissemination'!$E$12:$E$37,'Summary of Cost by Organisation'!$C74,'7. Dissemination'!$O$12:$O$37)+SUMIF('8. Risk Management &amp; Assurance'!$E$12:$E$61,'Summary of Cost by Organisation'!$C74,'8. Risk Management &amp; Assurance'!$O$12:$O$61)+SUMIF('9. External Intervention Costs'!$E$38:$E$62,'Summary of Cost by Organisation'!$C74,'9. External Intervention Costs'!$K$38:$K$62)+SUMIF('10. Other Direct Costs '!$E$12:$E$37,'Summary of Cost by Organisation'!$C74,'10. Other Direct Costs '!$O$12:$O$37)+SUMIF('11. Indirect Costs'!$D$13:$D$37,'Summary of Cost by Organisation'!$C74,'11. Indirect Costs'!$U$13:$U$37)</f>
        <v>0</v>
      </c>
      <c r="G74" s="153">
        <f ca="1">SUMIF('2. Annual Costs of Staff Posts'!$E$12:$E$311,$C74,'2. Annual Costs of Staff Posts'!$AD$12:$AD$311)+SUMIF('3.Travel,Subsistence&amp;Conference'!$F$12:$F$36,'Summary of Cost by Organisation'!$C74,'3.Travel,Subsistence&amp;Conference'!$R$12:$R$36)+SUMIF('4. Equipment'!$E$12:$E$36,'Summary of Cost by Organisation'!$C74,'4. Equipment'!$R$12:$R$36)+SUMIF('5. Consumables'!$E$12:$E$61,'Summary of Cost by Organisation'!$C74,'5. Consumables'!$Q$12:$Q$61)+SUMIF('6. CPI'!$E$12:$E$61,'Summary of Cost by Organisation'!$C74,'6. CPI'!$Q$12:$Q$62)+SUMIF('7. Dissemination'!$E$12:$E$37,'Summary of Cost by Organisation'!$C74,'7. Dissemination'!$Q$12:$Q$37)+SUMIF('8. Risk Management &amp; Assurance'!$E$12:$E$61,'Summary of Cost by Organisation'!$C74,'8. Risk Management &amp; Assurance'!$Q$12:$Q$61)+SUMIF('9. External Intervention Costs'!$E$38:$E$62,'Summary of Cost by Organisation'!$C74,'9. External Intervention Costs'!$L$38:$L$62)+SUMIF('10. Other Direct Costs '!$E$12:$E$37,'Summary of Cost by Organisation'!$C74,'10. Other Direct Costs '!$Q$12:$Q$37)+SUMIF('11. Indirect Costs'!$D$13:$D$37,'Summary of Cost by Organisation'!$C74,'11. Indirect Costs'!$Y$13:$Y$37)</f>
        <v>0</v>
      </c>
      <c r="H74" s="153">
        <f ca="1">SUMIF('2. Annual Costs of Staff Posts'!$E$12:$E$311,$C74,'2. Annual Costs of Staff Posts'!$AI$12:$AI$311)+SUMIF('3.Travel,Subsistence&amp;Conference'!$F$12:$F$36,'Summary of Cost by Organisation'!$C74,'3.Travel,Subsistence&amp;Conference'!$T$12:$T$36)+SUMIF('4. Equipment'!$E$12:$E$36,'Summary of Cost by Organisation'!$C74,'4. Equipment'!$T$12:$T$36)+SUMIF('5. Consumables'!$E$12:$E$61,'Summary of Cost by Organisation'!$C74,'5. Consumables'!$S$12:$S$61)+SUMIF('6. CPI'!$E$12:$E$61,'Summary of Cost by Organisation'!$C74,'6. CPI'!$S$12:$S$62)+SUMIF('7. Dissemination'!$E$12:$E$37,'Summary of Cost by Organisation'!$C74,'7. Dissemination'!$S$12:$S$37)+SUMIF('8. Risk Management &amp; Assurance'!$E$12:$E$61,'Summary of Cost by Organisation'!$C74,'8. Risk Management &amp; Assurance'!$S$12:$S$61)+SUMIF('9. External Intervention Costs'!$E$38:$E$62,'Summary of Cost by Organisation'!$C74,'9. External Intervention Costs'!$M$38:$M$62)+SUMIF('10. Other Direct Costs '!$E$12:$E$37,'Summary of Cost by Organisation'!$C74,'10. Other Direct Costs '!$S$12:$S$37)+SUMIF('11. Indirect Costs'!$D$13:$D$37,'Summary of Cost by Organisation'!$C74,'11. Indirect Costs'!$AC$13:$AC$37)</f>
        <v>0</v>
      </c>
      <c r="I74" s="638">
        <f t="shared" ca="1" si="13"/>
        <v>0</v>
      </c>
      <c r="J74" s="64"/>
      <c r="K74" s="53"/>
      <c r="M74" s="5"/>
      <c r="N74" s="5"/>
    </row>
    <row r="75" spans="2:19" ht="30" customHeight="1" thickBot="1" x14ac:dyDescent="0.3">
      <c r="B75" s="64"/>
      <c r="C75" s="83" t="s">
        <v>150</v>
      </c>
      <c r="D75" s="33">
        <f ca="1">SUM(D63:D72)</f>
        <v>677976.76</v>
      </c>
      <c r="E75" s="33">
        <f ca="1">SUM(E63:E72)</f>
        <v>896820.14198766975</v>
      </c>
      <c r="F75" s="33">
        <f ca="1">SUM(F63:F72)</f>
        <v>852786.34756799205</v>
      </c>
      <c r="G75" s="33">
        <f ca="1">SUM(G63:G72)</f>
        <v>743660.75332331914</v>
      </c>
      <c r="H75" s="33">
        <f ca="1">SUM(H63:H72)</f>
        <v>85234</v>
      </c>
      <c r="I75" s="33">
        <f ca="1">SUM(I63:I74)</f>
        <v>3256478.0028789807</v>
      </c>
      <c r="J75" s="64"/>
    </row>
    <row r="76" spans="2:19" ht="8.1" customHeight="1" x14ac:dyDescent="0.25">
      <c r="B76" s="64"/>
      <c r="C76" s="64"/>
      <c r="D76" s="64"/>
      <c r="E76" s="64"/>
      <c r="F76" s="64"/>
      <c r="G76" s="64"/>
      <c r="H76" s="64"/>
      <c r="I76" s="64"/>
      <c r="J76" s="64"/>
    </row>
    <row r="77" spans="2:19" ht="9" customHeight="1" thickBot="1" x14ac:dyDescent="0.3">
      <c r="B77" s="64"/>
      <c r="C77" s="64"/>
      <c r="D77" s="210"/>
      <c r="E77" s="210"/>
      <c r="F77" s="210"/>
      <c r="G77" s="210"/>
      <c r="H77" s="210"/>
      <c r="I77" s="210"/>
      <c r="J77" s="64"/>
    </row>
    <row r="78" spans="2:19" ht="30" customHeight="1" thickBot="1" x14ac:dyDescent="0.3">
      <c r="B78" s="64"/>
      <c r="C78" s="218" t="s">
        <v>339</v>
      </c>
      <c r="D78" s="85" t="s">
        <v>11</v>
      </c>
      <c r="E78" s="85" t="s">
        <v>12</v>
      </c>
      <c r="F78" s="85" t="s">
        <v>13</v>
      </c>
      <c r="G78" s="85" t="s">
        <v>14</v>
      </c>
      <c r="H78" s="86" t="s">
        <v>15</v>
      </c>
      <c r="I78" s="71" t="s">
        <v>16</v>
      </c>
      <c r="J78" s="64"/>
    </row>
    <row r="79" spans="2:19" ht="30" customHeight="1" x14ac:dyDescent="0.25">
      <c r="B79" s="81">
        <v>1</v>
      </c>
      <c r="C79" s="640" t="str">
        <f t="shared" ref="C79:C90" ca="1" si="15">C63</f>
        <v>HEI (UK)</v>
      </c>
      <c r="D79" s="687">
        <f ca="1">IFERROR(D63/$D$75,0)</f>
        <v>0.37879581595097744</v>
      </c>
      <c r="E79" s="687">
        <f ca="1">IFERROR(E63/$E$75,0)</f>
        <v>0.29100388112297532</v>
      </c>
      <c r="F79" s="687">
        <f ca="1">IFERROR(F63/$F$75,0)</f>
        <v>0.30933111009608416</v>
      </c>
      <c r="G79" s="687">
        <f ca="1">IFERROR(G63/$G$75,0)</f>
        <v>0.35904510508332954</v>
      </c>
      <c r="H79" s="687">
        <f ca="1">IFERROR(H63/$H$75,0)</f>
        <v>0</v>
      </c>
      <c r="I79" s="683">
        <f ca="1">IFERROR(I63/$I$75,0)</f>
        <v>0.32200248303594925</v>
      </c>
      <c r="J79" s="64"/>
    </row>
    <row r="80" spans="2:19" ht="30" customHeight="1" x14ac:dyDescent="0.25">
      <c r="B80" s="81">
        <f t="shared" ref="B80:B88" si="16">B79+1</f>
        <v>2</v>
      </c>
      <c r="C80" s="640" t="str">
        <f t="shared" ca="1" si="15"/>
        <v>Research institute (ODA Eligible)</v>
      </c>
      <c r="D80" s="687">
        <f t="shared" ref="D80:D90" ca="1" si="17">IFERROR(D64/$D$75,0)</f>
        <v>0.58686672386823402</v>
      </c>
      <c r="E80" s="687">
        <f t="shared" ref="E80:E90" ca="1" si="18">IFERROR(E64/$E$75,0)</f>
        <v>0.62808803418661896</v>
      </c>
      <c r="F80" s="687">
        <f t="shared" ref="F80:F89" ca="1" si="19">IFERROR(F64/$F$75,0)</f>
        <v>0.58048888964012335</v>
      </c>
      <c r="G80" s="687">
        <f t="shared" ref="G80:G90" ca="1" si="20">IFERROR(G64/$G$75,0)</f>
        <v>0.5687714433090505</v>
      </c>
      <c r="H80" s="687">
        <f t="shared" ref="H80:H89" ca="1" si="21">IFERROR(H64/$H$75,0)</f>
        <v>0.60813759767229036</v>
      </c>
      <c r="I80" s="683">
        <f t="shared" ref="I80:I89" ca="1" si="22">IFERROR(I64/$I$75,0)</f>
        <v>0.59297314408168633</v>
      </c>
      <c r="J80" s="64"/>
      <c r="N80" s="206"/>
    </row>
    <row r="81" spans="2:19" s="107" customFormat="1" ht="30" customHeight="1" x14ac:dyDescent="0.25">
      <c r="B81" s="81">
        <f t="shared" si="16"/>
        <v>3</v>
      </c>
      <c r="C81" s="640" t="str">
        <f t="shared" ca="1" si="15"/>
        <v>Community - based organisation (ODA Eligible)</v>
      </c>
      <c r="D81" s="687">
        <f t="shared" ca="1" si="17"/>
        <v>1.7168730090394248E-2</v>
      </c>
      <c r="E81" s="687">
        <f t="shared" ca="1" si="18"/>
        <v>4.045404234520282E-2</v>
      </c>
      <c r="F81" s="687">
        <f t="shared" ca="1" si="19"/>
        <v>5.5090000131896244E-2</v>
      </c>
      <c r="G81" s="687">
        <f t="shared" ca="1" si="20"/>
        <v>3.6091725803809975E-2</v>
      </c>
      <c r="H81" s="687">
        <f t="shared" ca="1" si="21"/>
        <v>0.19593120116385479</v>
      </c>
      <c r="I81" s="683">
        <f t="shared" ca="1" si="22"/>
        <v>4.251218644118223E-2</v>
      </c>
      <c r="J81" s="64"/>
      <c r="K81" s="53"/>
      <c r="M81" s="5"/>
      <c r="N81" s="206"/>
      <c r="O81"/>
      <c r="P81"/>
      <c r="Q81"/>
      <c r="R81"/>
      <c r="S81"/>
    </row>
    <row r="82" spans="2:19" s="107" customFormat="1" ht="30" customHeight="1" x14ac:dyDescent="0.25">
      <c r="B82" s="81">
        <f t="shared" si="16"/>
        <v>4</v>
      </c>
      <c r="C82" s="640" t="str">
        <f t="shared" ca="1" si="15"/>
        <v>Charity (ODA Eligible)</v>
      </c>
      <c r="D82" s="687">
        <f t="shared" ca="1" si="17"/>
        <v>1.7168730090394248E-2</v>
      </c>
      <c r="E82" s="687">
        <f t="shared" ca="1" si="18"/>
        <v>4.045404234520282E-2</v>
      </c>
      <c r="F82" s="687">
        <f t="shared" ca="1" si="19"/>
        <v>5.5090000131896244E-2</v>
      </c>
      <c r="G82" s="687">
        <f t="shared" ca="1" si="20"/>
        <v>3.6091725803809975E-2</v>
      </c>
      <c r="H82" s="687">
        <f t="shared" ca="1" si="21"/>
        <v>0.19593120116385479</v>
      </c>
      <c r="I82" s="683">
        <f t="shared" ca="1" si="22"/>
        <v>4.251218644118223E-2</v>
      </c>
      <c r="J82" s="64"/>
      <c r="K82" s="53"/>
      <c r="M82" s="5"/>
      <c r="N82" s="206"/>
      <c r="O82"/>
      <c r="P82"/>
      <c r="Q82"/>
      <c r="R82"/>
      <c r="S82"/>
    </row>
    <row r="83" spans="2:19" s="107" customFormat="1" ht="30" customHeight="1" x14ac:dyDescent="0.25">
      <c r="B83" s="81">
        <f t="shared" si="16"/>
        <v>5</v>
      </c>
      <c r="C83" s="640" t="str">
        <f t="shared" ca="1" si="15"/>
        <v/>
      </c>
      <c r="D83" s="687">
        <f t="shared" ca="1" si="17"/>
        <v>0</v>
      </c>
      <c r="E83" s="687">
        <f t="shared" ca="1" si="18"/>
        <v>0</v>
      </c>
      <c r="F83" s="687">
        <f t="shared" ca="1" si="19"/>
        <v>0</v>
      </c>
      <c r="G83" s="687">
        <f t="shared" ca="1" si="20"/>
        <v>0</v>
      </c>
      <c r="H83" s="687">
        <f t="shared" ca="1" si="21"/>
        <v>0</v>
      </c>
      <c r="I83" s="683">
        <f t="shared" ca="1" si="22"/>
        <v>0</v>
      </c>
      <c r="J83" s="64"/>
      <c r="K83" s="53"/>
      <c r="M83" s="5"/>
      <c r="N83" s="5"/>
      <c r="O83"/>
      <c r="P83"/>
      <c r="Q83"/>
      <c r="R83"/>
      <c r="S83"/>
    </row>
    <row r="84" spans="2:19" s="107" customFormat="1" ht="30" customHeight="1" x14ac:dyDescent="0.25">
      <c r="B84" s="81">
        <f t="shared" si="16"/>
        <v>6</v>
      </c>
      <c r="C84" s="640" t="str">
        <f t="shared" ca="1" si="15"/>
        <v/>
      </c>
      <c r="D84" s="687">
        <f t="shared" ca="1" si="17"/>
        <v>0</v>
      </c>
      <c r="E84" s="687">
        <f t="shared" ca="1" si="18"/>
        <v>0</v>
      </c>
      <c r="F84" s="687">
        <f t="shared" ca="1" si="19"/>
        <v>0</v>
      </c>
      <c r="G84" s="687">
        <f t="shared" ca="1" si="20"/>
        <v>0</v>
      </c>
      <c r="H84" s="687">
        <f t="shared" ca="1" si="21"/>
        <v>0</v>
      </c>
      <c r="I84" s="683">
        <f t="shared" ca="1" si="22"/>
        <v>0</v>
      </c>
      <c r="J84" s="64"/>
      <c r="K84" s="53"/>
      <c r="M84" s="5"/>
      <c r="N84" s="5"/>
      <c r="O84"/>
      <c r="P84"/>
      <c r="Q84"/>
      <c r="R84"/>
      <c r="S84"/>
    </row>
    <row r="85" spans="2:19" s="107" customFormat="1" ht="30" customHeight="1" x14ac:dyDescent="0.25">
      <c r="B85" s="81">
        <f t="shared" si="16"/>
        <v>7</v>
      </c>
      <c r="C85" s="640" t="str">
        <f t="shared" ca="1" si="15"/>
        <v/>
      </c>
      <c r="D85" s="687">
        <f t="shared" ca="1" si="17"/>
        <v>0</v>
      </c>
      <c r="E85" s="687">
        <f t="shared" ca="1" si="18"/>
        <v>0</v>
      </c>
      <c r="F85" s="687">
        <f t="shared" ca="1" si="19"/>
        <v>0</v>
      </c>
      <c r="G85" s="687">
        <f t="shared" ca="1" si="20"/>
        <v>0</v>
      </c>
      <c r="H85" s="687">
        <f t="shared" ca="1" si="21"/>
        <v>0</v>
      </c>
      <c r="I85" s="683">
        <f t="shared" ca="1" si="22"/>
        <v>0</v>
      </c>
      <c r="J85" s="64"/>
      <c r="K85" s="53"/>
      <c r="M85" s="5"/>
      <c r="N85" s="5"/>
    </row>
    <row r="86" spans="2:19" s="107" customFormat="1" ht="30" customHeight="1" x14ac:dyDescent="0.25">
      <c r="B86" s="81">
        <f t="shared" si="16"/>
        <v>8</v>
      </c>
      <c r="C86" s="640" t="str">
        <f t="shared" ca="1" si="15"/>
        <v/>
      </c>
      <c r="D86" s="687">
        <f t="shared" ca="1" si="17"/>
        <v>0</v>
      </c>
      <c r="E86" s="687">
        <f t="shared" ca="1" si="18"/>
        <v>0</v>
      </c>
      <c r="F86" s="687">
        <f t="shared" ca="1" si="19"/>
        <v>0</v>
      </c>
      <c r="G86" s="687">
        <f t="shared" ca="1" si="20"/>
        <v>0</v>
      </c>
      <c r="H86" s="687">
        <f t="shared" ca="1" si="21"/>
        <v>0</v>
      </c>
      <c r="I86" s="683">
        <f t="shared" ca="1" si="22"/>
        <v>0</v>
      </c>
      <c r="J86" s="64"/>
      <c r="K86" s="53"/>
      <c r="M86" s="5"/>
      <c r="N86" s="5"/>
    </row>
    <row r="87" spans="2:19" s="107" customFormat="1" ht="30" customHeight="1" x14ac:dyDescent="0.25">
      <c r="B87" s="81">
        <f t="shared" si="16"/>
        <v>9</v>
      </c>
      <c r="C87" s="640" t="str">
        <f t="shared" ca="1" si="15"/>
        <v/>
      </c>
      <c r="D87" s="687">
        <f t="shared" ca="1" si="17"/>
        <v>0</v>
      </c>
      <c r="E87" s="687">
        <f t="shared" ca="1" si="18"/>
        <v>0</v>
      </c>
      <c r="F87" s="687">
        <f t="shared" ca="1" si="19"/>
        <v>0</v>
      </c>
      <c r="G87" s="687">
        <f t="shared" ca="1" si="20"/>
        <v>0</v>
      </c>
      <c r="H87" s="687">
        <f t="shared" ca="1" si="21"/>
        <v>0</v>
      </c>
      <c r="I87" s="683">
        <f t="shared" ca="1" si="22"/>
        <v>0</v>
      </c>
      <c r="J87" s="64"/>
      <c r="K87" s="53"/>
      <c r="M87" s="5"/>
      <c r="N87" s="5"/>
    </row>
    <row r="88" spans="2:19" ht="30" customHeight="1" x14ac:dyDescent="0.25">
      <c r="B88" s="81">
        <f t="shared" si="16"/>
        <v>10</v>
      </c>
      <c r="C88" s="640" t="str">
        <f t="shared" ca="1" si="15"/>
        <v/>
      </c>
      <c r="D88" s="687">
        <f t="shared" ca="1" si="17"/>
        <v>0</v>
      </c>
      <c r="E88" s="687">
        <f t="shared" ca="1" si="18"/>
        <v>0</v>
      </c>
      <c r="F88" s="687">
        <f t="shared" ca="1" si="19"/>
        <v>0</v>
      </c>
      <c r="G88" s="687">
        <f t="shared" ca="1" si="20"/>
        <v>0</v>
      </c>
      <c r="H88" s="687">
        <f t="shared" ca="1" si="21"/>
        <v>0</v>
      </c>
      <c r="I88" s="683">
        <f t="shared" ca="1" si="22"/>
        <v>0</v>
      </c>
      <c r="J88" s="64"/>
    </row>
    <row r="89" spans="2:19" s="525" customFormat="1" ht="30" customHeight="1" x14ac:dyDescent="0.25">
      <c r="B89" s="81"/>
      <c r="C89" s="640" t="str">
        <f t="shared" ca="1" si="15"/>
        <v/>
      </c>
      <c r="D89" s="687">
        <f t="shared" ca="1" si="17"/>
        <v>0</v>
      </c>
      <c r="E89" s="687">
        <f t="shared" ca="1" si="18"/>
        <v>0</v>
      </c>
      <c r="F89" s="687">
        <f t="shared" ca="1" si="19"/>
        <v>0</v>
      </c>
      <c r="G89" s="687">
        <f t="shared" ca="1" si="20"/>
        <v>0</v>
      </c>
      <c r="H89" s="687">
        <f t="shared" ca="1" si="21"/>
        <v>0</v>
      </c>
      <c r="I89" s="683">
        <f t="shared" ca="1" si="22"/>
        <v>0</v>
      </c>
      <c r="J89" s="64"/>
      <c r="K89" s="53"/>
      <c r="M89" s="5"/>
      <c r="N89" s="5"/>
    </row>
    <row r="90" spans="2:19" s="525" customFormat="1" ht="30" customHeight="1" thickBot="1" x14ac:dyDescent="0.3">
      <c r="B90" s="81"/>
      <c r="C90" s="640" t="str">
        <f t="shared" ca="1" si="15"/>
        <v/>
      </c>
      <c r="D90" s="687">
        <f t="shared" ca="1" si="17"/>
        <v>0</v>
      </c>
      <c r="E90" s="687">
        <f t="shared" ca="1" si="18"/>
        <v>0</v>
      </c>
      <c r="F90" s="687">
        <f ca="1">IFERROR(F74/$F$75,0)</f>
        <v>0</v>
      </c>
      <c r="G90" s="687">
        <f t="shared" ca="1" si="20"/>
        <v>0</v>
      </c>
      <c r="H90" s="687">
        <f ca="1">IFERROR(H74/$H$75,0)</f>
        <v>0</v>
      </c>
      <c r="I90" s="683">
        <f ca="1">IFERROR(I74/$I$75,0)</f>
        <v>0</v>
      </c>
      <c r="J90" s="64"/>
      <c r="K90" s="53"/>
      <c r="M90" s="5"/>
      <c r="N90" s="5"/>
    </row>
    <row r="91" spans="2:19" ht="30" customHeight="1" thickBot="1" x14ac:dyDescent="0.3">
      <c r="B91" s="64"/>
      <c r="C91" s="83" t="s">
        <v>150</v>
      </c>
      <c r="D91" s="92">
        <f ca="1">SUM(D79:D88)</f>
        <v>0.99999999999999989</v>
      </c>
      <c r="E91" s="92">
        <f ca="1">SUM(E79:E88)</f>
        <v>0.99999999999999978</v>
      </c>
      <c r="F91" s="92">
        <f ca="1">SUM(F79:F88)</f>
        <v>1</v>
      </c>
      <c r="G91" s="92">
        <f ca="1">SUM(G79:G88)</f>
        <v>0.99999999999999989</v>
      </c>
      <c r="H91" s="92">
        <f ca="1">SUM(H79:H88)</f>
        <v>0.99999999999999989</v>
      </c>
      <c r="I91" s="92">
        <f ca="1">SUM(I79:I90)</f>
        <v>1</v>
      </c>
      <c r="J91" s="64"/>
    </row>
    <row r="92" spans="2:19" ht="8.1" customHeight="1" x14ac:dyDescent="0.25">
      <c r="B92" s="64"/>
      <c r="C92" s="64"/>
      <c r="D92" s="64"/>
      <c r="E92" s="64"/>
      <c r="F92" s="64"/>
      <c r="G92" s="64"/>
      <c r="H92" s="64"/>
      <c r="I92" s="64"/>
      <c r="J92" s="64"/>
    </row>
    <row r="93" spans="2:19" s="53" customFormat="1" ht="8.1" customHeight="1" x14ac:dyDescent="0.25">
      <c r="M93" s="82"/>
      <c r="N93" s="82"/>
    </row>
    <row r="94" spans="2:19" s="53" customFormat="1" hidden="1" x14ac:dyDescent="0.25">
      <c r="M94" s="82"/>
      <c r="N94" s="82"/>
    </row>
    <row r="95" spans="2:19" s="53" customFormat="1" hidden="1" x14ac:dyDescent="0.25">
      <c r="M95" s="82"/>
      <c r="N95" s="82"/>
    </row>
    <row r="96" spans="2:19" s="53" customFormat="1" hidden="1" x14ac:dyDescent="0.25">
      <c r="M96" s="82"/>
      <c r="N96" s="82"/>
    </row>
    <row r="97" spans="13:14" s="53" customFormat="1" hidden="1" x14ac:dyDescent="0.25">
      <c r="M97" s="82"/>
      <c r="N97" s="82"/>
    </row>
    <row r="98" spans="13:14" s="53" customFormat="1" hidden="1" x14ac:dyDescent="0.25">
      <c r="M98" s="82"/>
      <c r="N98" s="82"/>
    </row>
    <row r="99" spans="13:14" s="53" customFormat="1" hidden="1" x14ac:dyDescent="0.25">
      <c r="M99" s="82"/>
      <c r="N99" s="82"/>
    </row>
    <row r="100" spans="13:14" s="53" customFormat="1" hidden="1" x14ac:dyDescent="0.25">
      <c r="M100" s="82"/>
      <c r="N100" s="82"/>
    </row>
    <row r="101" spans="13:14" s="53" customFormat="1" hidden="1" x14ac:dyDescent="0.25">
      <c r="M101" s="82"/>
      <c r="N101" s="82"/>
    </row>
    <row r="102" spans="13:14" s="53" customFormat="1" hidden="1" x14ac:dyDescent="0.25">
      <c r="M102" s="82"/>
      <c r="N102" s="82"/>
    </row>
    <row r="103" spans="13:14" s="53" customFormat="1" hidden="1" x14ac:dyDescent="0.25">
      <c r="M103" s="82"/>
      <c r="N103" s="82"/>
    </row>
    <row r="104" spans="13:14" s="53" customFormat="1" hidden="1" x14ac:dyDescent="0.25">
      <c r="M104" s="82"/>
      <c r="N104" s="82"/>
    </row>
    <row r="105" spans="13:14" s="53" customFormat="1" hidden="1" x14ac:dyDescent="0.25">
      <c r="M105" s="82"/>
      <c r="N105" s="82"/>
    </row>
    <row r="106" spans="13:14" s="53" customFormat="1" hidden="1" x14ac:dyDescent="0.25">
      <c r="M106" s="82"/>
      <c r="N106" s="82"/>
    </row>
    <row r="107" spans="13:14" s="53" customFormat="1" hidden="1" x14ac:dyDescent="0.25">
      <c r="M107" s="82"/>
      <c r="N107" s="82"/>
    </row>
    <row r="108" spans="13:14" s="53" customFormat="1" hidden="1" x14ac:dyDescent="0.25">
      <c r="M108" s="82"/>
      <c r="N108" s="82"/>
    </row>
    <row r="109" spans="13:14" s="53" customFormat="1" hidden="1" x14ac:dyDescent="0.25">
      <c r="M109" s="82"/>
      <c r="N109" s="82"/>
    </row>
    <row r="110" spans="13:14" s="53" customFormat="1" hidden="1" x14ac:dyDescent="0.25">
      <c r="M110" s="82"/>
      <c r="N110" s="82"/>
    </row>
    <row r="111" spans="13:14" s="53" customFormat="1" hidden="1" x14ac:dyDescent="0.25">
      <c r="M111" s="82"/>
      <c r="N111" s="82"/>
    </row>
    <row r="112" spans="13:14" s="53" customFormat="1" hidden="1" x14ac:dyDescent="0.25">
      <c r="M112" s="82"/>
      <c r="N112" s="82"/>
    </row>
    <row r="113" spans="2:14" s="53" customFormat="1" hidden="1" x14ac:dyDescent="0.25">
      <c r="M113" s="82"/>
      <c r="N113" s="82"/>
    </row>
    <row r="114" spans="2:14" s="53" customFormat="1" hidden="1" x14ac:dyDescent="0.25">
      <c r="M114" s="82"/>
      <c r="N114" s="82"/>
    </row>
    <row r="115" spans="2:14" s="53" customFormat="1" hidden="1" x14ac:dyDescent="0.25">
      <c r="M115" s="82"/>
      <c r="N115" s="82"/>
    </row>
    <row r="116" spans="2:14" s="53" customFormat="1" hidden="1" x14ac:dyDescent="0.25">
      <c r="M116" s="82"/>
      <c r="N116" s="82"/>
    </row>
    <row r="117" spans="2:14" s="53" customFormat="1" hidden="1" x14ac:dyDescent="0.25">
      <c r="M117" s="82"/>
      <c r="N117" s="82"/>
    </row>
    <row r="118" spans="2:14" s="53" customFormat="1" hidden="1" x14ac:dyDescent="0.25">
      <c r="M118" s="82"/>
      <c r="N118" s="82"/>
    </row>
    <row r="119" spans="2:14" s="53" customFormat="1" hidden="1" x14ac:dyDescent="0.25">
      <c r="M119" s="82"/>
      <c r="N119" s="82"/>
    </row>
    <row r="120" spans="2:14" s="53" customFormat="1" hidden="1" x14ac:dyDescent="0.25">
      <c r="M120" s="82"/>
      <c r="N120" s="82"/>
    </row>
    <row r="121" spans="2:14" s="53" customFormat="1" hidden="1" x14ac:dyDescent="0.25">
      <c r="M121" s="82"/>
      <c r="N121" s="82"/>
    </row>
    <row r="122" spans="2:14" ht="8.1" hidden="1" customHeight="1" x14ac:dyDescent="0.25"/>
    <row r="123" spans="2:14" hidden="1" x14ac:dyDescent="0.25"/>
    <row r="124" spans="2:14" hidden="1" x14ac:dyDescent="0.25">
      <c r="B124" s="107"/>
      <c r="C124" s="107" t="s">
        <v>25</v>
      </c>
    </row>
    <row r="125" spans="2:14" ht="15.75" hidden="1" thickBot="1" x14ac:dyDescent="0.3">
      <c r="B125" s="107">
        <v>1</v>
      </c>
      <c r="C125" s="107" t="s">
        <v>314</v>
      </c>
    </row>
    <row r="126" spans="2:14" ht="15.75" hidden="1" thickBot="1" x14ac:dyDescent="0.3">
      <c r="B126" s="107">
        <f>B125+1</f>
        <v>2</v>
      </c>
      <c r="C126" s="119" t="e">
        <f>IF('START - AWARD DETAILS'!#REF!=0,"",'START - AWARD DETAILS'!#REF!)</f>
        <v>#REF!</v>
      </c>
    </row>
    <row r="127" spans="2:14" ht="15.75" hidden="1" thickBot="1" x14ac:dyDescent="0.3">
      <c r="B127" s="107">
        <f t="shared" ref="B127:B145" si="23">B126+1</f>
        <v>3</v>
      </c>
      <c r="C127" s="119" t="e">
        <f>IF('START - AWARD DETAILS'!#REF!=0,"",'START - AWARD DETAILS'!#REF!)</f>
        <v>#REF!</v>
      </c>
    </row>
    <row r="128" spans="2:14" ht="15.75" hidden="1" thickBot="1" x14ac:dyDescent="0.3">
      <c r="B128" s="107">
        <f t="shared" si="23"/>
        <v>4</v>
      </c>
      <c r="C128" s="119" t="e">
        <f>IF('START - AWARD DETAILS'!#REF!=0,"",'START - AWARD DETAILS'!#REF!)</f>
        <v>#REF!</v>
      </c>
    </row>
    <row r="129" spans="2:3" ht="15.75" hidden="1" thickBot="1" x14ac:dyDescent="0.3">
      <c r="B129" s="107">
        <f t="shared" si="23"/>
        <v>5</v>
      </c>
      <c r="C129" s="119" t="e">
        <f>IF('START - AWARD DETAILS'!#REF!=0,"",'START - AWARD DETAILS'!#REF!)</f>
        <v>#REF!</v>
      </c>
    </row>
    <row r="130" spans="2:3" ht="15.75" hidden="1" thickBot="1" x14ac:dyDescent="0.3">
      <c r="B130" s="107">
        <f t="shared" si="23"/>
        <v>6</v>
      </c>
      <c r="C130" s="119" t="e">
        <f>IF('START - AWARD DETAILS'!#REF!=0,"",'START - AWARD DETAILS'!#REF!)</f>
        <v>#REF!</v>
      </c>
    </row>
    <row r="131" spans="2:3" ht="15.75" hidden="1" thickBot="1" x14ac:dyDescent="0.3">
      <c r="B131" s="107">
        <f t="shared" si="23"/>
        <v>7</v>
      </c>
      <c r="C131" s="119" t="e">
        <f>IF('START - AWARD DETAILS'!#REF!=0,"",'START - AWARD DETAILS'!#REF!)</f>
        <v>#REF!</v>
      </c>
    </row>
    <row r="132" spans="2:3" ht="15.75" hidden="1" thickBot="1" x14ac:dyDescent="0.3">
      <c r="B132" s="107">
        <f t="shared" si="23"/>
        <v>8</v>
      </c>
      <c r="C132" s="119" t="e">
        <f>IF('START - AWARD DETAILS'!#REF!=0,"",'START - AWARD DETAILS'!#REF!)</f>
        <v>#REF!</v>
      </c>
    </row>
    <row r="133" spans="2:3" ht="15.75" hidden="1" thickBot="1" x14ac:dyDescent="0.3">
      <c r="B133" s="107">
        <f t="shared" si="23"/>
        <v>9</v>
      </c>
      <c r="C133" s="119" t="e">
        <f>IF('START - AWARD DETAILS'!#REF!=0,"",'START - AWARD DETAILS'!#REF!)</f>
        <v>#REF!</v>
      </c>
    </row>
    <row r="134" spans="2:3" ht="15.75" hidden="1" thickBot="1" x14ac:dyDescent="0.3">
      <c r="B134" s="107">
        <f t="shared" si="23"/>
        <v>10</v>
      </c>
      <c r="C134" s="119" t="e">
        <f>IF('START - AWARD DETAILS'!#REF!=0,"",'START - AWARD DETAILS'!#REF!)</f>
        <v>#REF!</v>
      </c>
    </row>
    <row r="135" spans="2:3" ht="15.75" hidden="1" thickBot="1" x14ac:dyDescent="0.3">
      <c r="B135" s="107">
        <f t="shared" si="23"/>
        <v>11</v>
      </c>
      <c r="C135" s="119" t="e">
        <f>IF('START - AWARD DETAILS'!#REF!=0,"",'START - AWARD DETAILS'!#REF!)</f>
        <v>#REF!</v>
      </c>
    </row>
    <row r="136" spans="2:3" ht="15.75" hidden="1" thickBot="1" x14ac:dyDescent="0.3">
      <c r="B136" s="107">
        <f t="shared" si="23"/>
        <v>12</v>
      </c>
      <c r="C136" s="119" t="e">
        <f>IF('START - AWARD DETAILS'!#REF!=0,"",'START - AWARD DETAILS'!#REF!)</f>
        <v>#REF!</v>
      </c>
    </row>
    <row r="137" spans="2:3" ht="15.75" hidden="1" thickBot="1" x14ac:dyDescent="0.3">
      <c r="B137" s="107">
        <f t="shared" si="23"/>
        <v>13</v>
      </c>
      <c r="C137" s="119" t="e">
        <f>IF('START - AWARD DETAILS'!#REF!=0,"",'START - AWARD DETAILS'!#REF!)</f>
        <v>#REF!</v>
      </c>
    </row>
    <row r="138" spans="2:3" ht="15.75" hidden="1" thickBot="1" x14ac:dyDescent="0.3">
      <c r="B138" s="107">
        <f t="shared" si="23"/>
        <v>14</v>
      </c>
      <c r="C138" s="119" t="e">
        <f>IF('START - AWARD DETAILS'!#REF!=0,"",'START - AWARD DETAILS'!#REF!)</f>
        <v>#REF!</v>
      </c>
    </row>
    <row r="139" spans="2:3" ht="15.75" hidden="1" thickBot="1" x14ac:dyDescent="0.3">
      <c r="B139" s="107">
        <f t="shared" si="23"/>
        <v>15</v>
      </c>
      <c r="C139" s="119" t="e">
        <f>IF('START - AWARD DETAILS'!#REF!=0,"",'START - AWARD DETAILS'!#REF!)</f>
        <v>#REF!</v>
      </c>
    </row>
    <row r="140" spans="2:3" ht="15.75" hidden="1" thickBot="1" x14ac:dyDescent="0.3">
      <c r="B140" s="107">
        <f t="shared" si="23"/>
        <v>16</v>
      </c>
      <c r="C140" s="119" t="e">
        <f>IF('START - AWARD DETAILS'!#REF!=0,"",'START - AWARD DETAILS'!#REF!)</f>
        <v>#REF!</v>
      </c>
    </row>
    <row r="141" spans="2:3" ht="15.75" hidden="1" thickBot="1" x14ac:dyDescent="0.3">
      <c r="B141" s="107">
        <f t="shared" si="23"/>
        <v>17</v>
      </c>
      <c r="C141" s="119" t="e">
        <f>IF('START - AWARD DETAILS'!#REF!=0,"",'START - AWARD DETAILS'!#REF!)</f>
        <v>#REF!</v>
      </c>
    </row>
    <row r="142" spans="2:3" ht="15.75" hidden="1" thickBot="1" x14ac:dyDescent="0.3">
      <c r="B142" s="107">
        <f t="shared" si="23"/>
        <v>18</v>
      </c>
      <c r="C142" s="119" t="e">
        <f>IF('START - AWARD DETAILS'!#REF!=0,"",'START - AWARD DETAILS'!#REF!)</f>
        <v>#REF!</v>
      </c>
    </row>
    <row r="143" spans="2:3" ht="15.75" hidden="1" thickBot="1" x14ac:dyDescent="0.3">
      <c r="B143" s="107">
        <f t="shared" si="23"/>
        <v>19</v>
      </c>
      <c r="C143" s="119" t="e">
        <f>IF('START - AWARD DETAILS'!#REF!=0,"",'START - AWARD DETAILS'!#REF!)</f>
        <v>#REF!</v>
      </c>
    </row>
    <row r="144" spans="2:3" ht="15.75" hidden="1" thickBot="1" x14ac:dyDescent="0.3">
      <c r="B144" s="107">
        <f t="shared" si="23"/>
        <v>20</v>
      </c>
      <c r="C144" s="119" t="e">
        <f>IF('START - AWARD DETAILS'!#REF!=0,"",'START - AWARD DETAILS'!#REF!)</f>
        <v>#REF!</v>
      </c>
    </row>
    <row r="145" spans="2:3" hidden="1" x14ac:dyDescent="0.25">
      <c r="B145" s="107">
        <f t="shared" si="23"/>
        <v>21</v>
      </c>
      <c r="C145" s="119" t="e">
        <f>IF('START - AWARD DETAILS'!#REF!=0,"",'START - AWARD DETAILS'!#REF!)</f>
        <v>#REF!</v>
      </c>
    </row>
  </sheetData>
  <sheetProtection algorithmName="SHA-512" hashValue="byCwCCy80/bzALASzqYXQaKuIlDOknBsc8WMrTBkzaisAEidpoKaFIT6Uc0xMDtCyoREwEbF10Gmk6BK5Ue+dg==" saltValue="l8Uap4ipTmEnUAcrIAH4MQ==" spinCount="100000" sheet="1" selectLockedCells="1"/>
  <mergeCells count="4">
    <mergeCell ref="C3:I3"/>
    <mergeCell ref="C9:I9"/>
    <mergeCell ref="D7:I7"/>
    <mergeCell ref="D5:I5"/>
  </mergeCells>
  <dataValidations disablePrompts="1" count="1">
    <dataValidation type="list" allowBlank="1" showInputMessage="1" showErrorMessage="1" sqref="C11">
      <formula1>$C$124:$C$145</formula1>
    </dataValidation>
  </dataValidations>
  <pageMargins left="0.7" right="0.7" top="0.75" bottom="0.75" header="0.3" footer="0.3"/>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IU166"/>
  <sheetViews>
    <sheetView showGridLines="0" topLeftCell="A15" zoomScale="118" zoomScaleNormal="118" workbookViewId="0">
      <selection activeCell="C11" sqref="C11"/>
    </sheetView>
  </sheetViews>
  <sheetFormatPr defaultColWidth="0" defaultRowHeight="36" customHeight="1" zeroHeight="1" x14ac:dyDescent="0.25"/>
  <cols>
    <col min="1" max="1" width="1.7109375" style="507" customWidth="1"/>
    <col min="2" max="2" width="1.7109375" style="107" customWidth="1"/>
    <col min="3" max="3" width="30.7109375" style="99" customWidth="1"/>
    <col min="4" max="9" width="10.7109375" style="107" customWidth="1"/>
    <col min="10" max="10" width="10.7109375" style="295" customWidth="1"/>
    <col min="11" max="11" width="30.7109375" style="99" customWidth="1"/>
    <col min="12" max="12" width="10.7109375" customWidth="1"/>
    <col min="13" max="17" width="10.7109375" style="107" customWidth="1"/>
    <col min="18" max="18" width="1.7109375" style="107" customWidth="1"/>
    <col min="19" max="19" width="1.7109375" style="296" customWidth="1"/>
    <col min="20" max="255" width="6.85546875" style="53" hidden="1" customWidth="1"/>
    <col min="256" max="16384" width="7.42578125" style="53" hidden="1"/>
  </cols>
  <sheetData>
    <row r="1" spans="1:18" ht="8.1" customHeight="1" x14ac:dyDescent="0.25"/>
    <row r="2" spans="1:18" ht="8.1" customHeight="1" thickBot="1" x14ac:dyDescent="0.3">
      <c r="B2" s="64"/>
      <c r="C2" s="109"/>
      <c r="D2" s="64"/>
      <c r="E2" s="64"/>
      <c r="F2" s="64"/>
      <c r="G2" s="64"/>
      <c r="H2" s="64"/>
      <c r="I2" s="64"/>
      <c r="J2" s="255"/>
      <c r="K2" s="109"/>
      <c r="L2" s="64"/>
      <c r="M2" s="64"/>
      <c r="N2" s="64"/>
      <c r="O2" s="64"/>
      <c r="P2" s="64"/>
      <c r="Q2" s="64"/>
      <c r="R2" s="258"/>
    </row>
    <row r="3" spans="1:18" ht="20.100000000000001" customHeight="1" thickBot="1" x14ac:dyDescent="0.3">
      <c r="B3" s="64"/>
      <c r="C3" s="697" t="s">
        <v>493</v>
      </c>
      <c r="D3" s="698"/>
      <c r="E3" s="698"/>
      <c r="F3" s="698"/>
      <c r="G3" s="698"/>
      <c r="H3" s="698"/>
      <c r="I3" s="698"/>
      <c r="J3" s="707"/>
      <c r="K3" s="707"/>
      <c r="L3" s="707"/>
      <c r="M3" s="707"/>
      <c r="N3" s="707"/>
      <c r="O3" s="707"/>
      <c r="P3" s="707"/>
      <c r="Q3" s="708"/>
      <c r="R3" s="258"/>
    </row>
    <row r="4" spans="1:18" ht="8.1" customHeight="1" thickBot="1" x14ac:dyDescent="0.3">
      <c r="B4" s="64"/>
      <c r="C4" s="109"/>
      <c r="D4" s="64"/>
      <c r="E4" s="64"/>
      <c r="F4" s="64"/>
      <c r="G4" s="64"/>
      <c r="H4" s="64"/>
      <c r="I4" s="64"/>
      <c r="J4" s="255"/>
      <c r="K4" s="109"/>
      <c r="L4" s="64"/>
      <c r="M4" s="64"/>
      <c r="N4" s="64"/>
      <c r="O4" s="64"/>
      <c r="P4" s="64"/>
      <c r="Q4" s="64"/>
      <c r="R4" s="258"/>
    </row>
    <row r="5" spans="1:18" ht="18" customHeight="1" thickBot="1" x14ac:dyDescent="0.3">
      <c r="B5" s="43"/>
      <c r="C5" s="110" t="s">
        <v>107</v>
      </c>
      <c r="D5" s="709" t="str">
        <f>IF('START - AWARD DETAILS'!$D$13="","",'START - AWARD DETAILS'!$D$13)</f>
        <v>ENHANCE: Scaling-up Care for Perinatal Depression through Technological Enhancements to the 'Thinking Healthy Programme'</v>
      </c>
      <c r="E5" s="710" t="str">
        <f>IF('START - AWARD DETAILS'!$D$13="","",'START - AWARD DETAILS'!$D$13)</f>
        <v>ENHANCE: Scaling-up Care for Perinatal Depression through Technological Enhancements to the 'Thinking Healthy Programme'</v>
      </c>
      <c r="F5" s="710" t="str">
        <f>IF('START - AWARD DETAILS'!$D$13="","",'START - AWARD DETAILS'!$D$13)</f>
        <v>ENHANCE: Scaling-up Care for Perinatal Depression through Technological Enhancements to the 'Thinking Healthy Programme'</v>
      </c>
      <c r="G5" s="710" t="str">
        <f>IF('START - AWARD DETAILS'!$D$13="","",'START - AWARD DETAILS'!$D$13)</f>
        <v>ENHANCE: Scaling-up Care for Perinatal Depression through Technological Enhancements to the 'Thinking Healthy Programme'</v>
      </c>
      <c r="H5" s="710" t="str">
        <f>IF('START - AWARD DETAILS'!$D$13="","",'START - AWARD DETAILS'!$D$13)</f>
        <v>ENHANCE: Scaling-up Care for Perinatal Depression through Technological Enhancements to the 'Thinking Healthy Programme'</v>
      </c>
      <c r="I5" s="710" t="str">
        <f>IF('START - AWARD DETAILS'!$D$13="","",'START - AWARD DETAILS'!$D$13)</f>
        <v>ENHANCE: Scaling-up Care for Perinatal Depression through Technological Enhancements to the 'Thinking Healthy Programme'</v>
      </c>
      <c r="J5" s="710" t="str">
        <f>IF('START - AWARD DETAILS'!$D$13="","",'START - AWARD DETAILS'!$D$13)</f>
        <v>ENHANCE: Scaling-up Care for Perinatal Depression through Technological Enhancements to the 'Thinking Healthy Programme'</v>
      </c>
      <c r="K5" s="710" t="str">
        <f>IF('START - AWARD DETAILS'!$D$13="","",'START - AWARD DETAILS'!$D$13)</f>
        <v>ENHANCE: Scaling-up Care for Perinatal Depression through Technological Enhancements to the 'Thinking Healthy Programme'</v>
      </c>
      <c r="L5" s="710" t="str">
        <f>IF('START - AWARD DETAILS'!$D$13="","",'START - AWARD DETAILS'!$D$13)</f>
        <v>ENHANCE: Scaling-up Care for Perinatal Depression through Technological Enhancements to the 'Thinking Healthy Programme'</v>
      </c>
      <c r="M5" s="710" t="str">
        <f>IF('START - AWARD DETAILS'!$D$13="","",'START - AWARD DETAILS'!$D$13)</f>
        <v>ENHANCE: Scaling-up Care for Perinatal Depression through Technological Enhancements to the 'Thinking Healthy Programme'</v>
      </c>
      <c r="N5" s="710" t="str">
        <f>IF('START - AWARD DETAILS'!$D$13="","",'START - AWARD DETAILS'!$D$13)</f>
        <v>ENHANCE: Scaling-up Care for Perinatal Depression through Technological Enhancements to the 'Thinking Healthy Programme'</v>
      </c>
      <c r="O5" s="710" t="str">
        <f>IF('START - AWARD DETAILS'!$D$13="","",'START - AWARD DETAILS'!$D$13)</f>
        <v>ENHANCE: Scaling-up Care for Perinatal Depression through Technological Enhancements to the 'Thinking Healthy Programme'</v>
      </c>
      <c r="P5" s="710" t="str">
        <f>IF('START - AWARD DETAILS'!$D$13="","",'START - AWARD DETAILS'!$D$13)</f>
        <v>ENHANCE: Scaling-up Care for Perinatal Depression through Technological Enhancements to the 'Thinking Healthy Programme'</v>
      </c>
      <c r="Q5" s="711" t="str">
        <f>IF('START - AWARD DETAILS'!$D$13="","",'START - AWARD DETAILS'!$D$13)</f>
        <v>ENHANCE: Scaling-up Care for Perinatal Depression through Technological Enhancements to the 'Thinking Healthy Programme'</v>
      </c>
      <c r="R5" s="258"/>
    </row>
    <row r="6" spans="1:18" ht="8.1" customHeight="1" thickBot="1" x14ac:dyDescent="0.3">
      <c r="B6" s="43"/>
      <c r="C6" s="111"/>
      <c r="D6" s="43"/>
      <c r="E6" s="43"/>
      <c r="F6" s="43"/>
      <c r="G6" s="43"/>
      <c r="H6" s="43"/>
      <c r="I6" s="43"/>
      <c r="J6" s="297"/>
      <c r="K6" s="111"/>
      <c r="L6" s="64"/>
      <c r="M6" s="64"/>
      <c r="N6" s="64"/>
      <c r="O6" s="64"/>
      <c r="P6" s="64"/>
      <c r="Q6" s="64"/>
      <c r="R6" s="258"/>
    </row>
    <row r="7" spans="1:18" ht="19.5" customHeight="1" thickBot="1" x14ac:dyDescent="0.3">
      <c r="B7" s="43"/>
      <c r="C7" s="114" t="s">
        <v>0</v>
      </c>
      <c r="D7" s="709" t="str">
        <f>IF('START - AWARD DETAILS'!$D$14="","",'START - AWARD DETAILS'!$D$14)</f>
        <v>NIHR200817</v>
      </c>
      <c r="E7" s="710" t="str">
        <f>IF('START - AWARD DETAILS'!$D$14="","",'START - AWARD DETAILS'!$D$14)</f>
        <v>NIHR200817</v>
      </c>
      <c r="F7" s="710" t="str">
        <f>IF('START - AWARD DETAILS'!$D$14="","",'START - AWARD DETAILS'!$D$14)</f>
        <v>NIHR200817</v>
      </c>
      <c r="G7" s="710" t="str">
        <f>IF('START - AWARD DETAILS'!$D$14="","",'START - AWARD DETAILS'!$D$14)</f>
        <v>NIHR200817</v>
      </c>
      <c r="H7" s="710" t="str">
        <f>IF('START - AWARD DETAILS'!$D$14="","",'START - AWARD DETAILS'!$D$14)</f>
        <v>NIHR200817</v>
      </c>
      <c r="I7" s="710" t="str">
        <f>IF('START - AWARD DETAILS'!$D$14="","",'START - AWARD DETAILS'!$D$14)</f>
        <v>NIHR200817</v>
      </c>
      <c r="J7" s="710" t="str">
        <f>IF('START - AWARD DETAILS'!$D$14="","",'START - AWARD DETAILS'!$D$14)</f>
        <v>NIHR200817</v>
      </c>
      <c r="K7" s="710" t="str">
        <f>IF('START - AWARD DETAILS'!$D$14="","",'START - AWARD DETAILS'!$D$14)</f>
        <v>NIHR200817</v>
      </c>
      <c r="L7" s="710" t="str">
        <f>IF('START - AWARD DETAILS'!$D$14="","",'START - AWARD DETAILS'!$D$14)</f>
        <v>NIHR200817</v>
      </c>
      <c r="M7" s="710" t="str">
        <f>IF('START - AWARD DETAILS'!$D$14="","",'START - AWARD DETAILS'!$D$14)</f>
        <v>NIHR200817</v>
      </c>
      <c r="N7" s="710" t="str">
        <f>IF('START - AWARD DETAILS'!$D$14="","",'START - AWARD DETAILS'!$D$14)</f>
        <v>NIHR200817</v>
      </c>
      <c r="O7" s="710" t="str">
        <f>IF('START - AWARD DETAILS'!$D$14="","",'START - AWARD DETAILS'!$D$14)</f>
        <v>NIHR200817</v>
      </c>
      <c r="P7" s="710" t="str">
        <f>IF('START - AWARD DETAILS'!$D$14="","",'START - AWARD DETAILS'!$D$14)</f>
        <v>NIHR200817</v>
      </c>
      <c r="Q7" s="711" t="str">
        <f>IF('START - AWARD DETAILS'!$D$14="","",'START - AWARD DETAILS'!$D$14)</f>
        <v>NIHR200817</v>
      </c>
      <c r="R7" s="258"/>
    </row>
    <row r="8" spans="1:18" ht="8.1" customHeight="1" thickBot="1" x14ac:dyDescent="0.3">
      <c r="B8" s="64"/>
      <c r="C8" s="109"/>
      <c r="D8" s="64"/>
      <c r="E8" s="64"/>
      <c r="F8" s="64"/>
      <c r="G8" s="64"/>
      <c r="H8" s="64"/>
      <c r="I8" s="64"/>
      <c r="J8" s="255"/>
      <c r="K8" s="109"/>
      <c r="L8" s="64"/>
      <c r="M8" s="64"/>
      <c r="N8" s="64"/>
      <c r="O8" s="64"/>
      <c r="P8" s="64"/>
      <c r="Q8" s="64"/>
      <c r="R8" s="258"/>
    </row>
    <row r="9" spans="1:18" ht="30" customHeight="1" thickBot="1" x14ac:dyDescent="0.3">
      <c r="B9" s="64"/>
      <c r="C9" s="699" t="s">
        <v>1</v>
      </c>
      <c r="D9" s="700"/>
      <c r="E9" s="700"/>
      <c r="F9" s="700"/>
      <c r="G9" s="700"/>
      <c r="H9" s="700"/>
      <c r="I9" s="700"/>
      <c r="J9" s="707"/>
      <c r="K9" s="707"/>
      <c r="L9" s="707"/>
      <c r="M9" s="707"/>
      <c r="N9" s="707"/>
      <c r="O9" s="707"/>
      <c r="P9" s="707"/>
      <c r="Q9" s="708"/>
      <c r="R9" s="258"/>
    </row>
    <row r="10" spans="1:18" ht="8.1" customHeight="1" x14ac:dyDescent="0.25">
      <c r="B10" s="64"/>
      <c r="C10" s="109"/>
      <c r="D10" s="64"/>
      <c r="E10" s="64"/>
      <c r="F10" s="64"/>
      <c r="G10" s="64"/>
      <c r="H10" s="64"/>
      <c r="I10" s="64"/>
      <c r="J10" s="255"/>
      <c r="K10" s="109"/>
      <c r="L10" s="64"/>
      <c r="M10" s="64"/>
      <c r="N10" s="64"/>
      <c r="O10" s="64"/>
      <c r="P10" s="64"/>
      <c r="Q10" s="64"/>
      <c r="R10" s="258"/>
    </row>
    <row r="11" spans="1:18" ht="8.1" customHeight="1" x14ac:dyDescent="0.25">
      <c r="B11" s="64"/>
      <c r="C11" s="109"/>
      <c r="D11" s="64"/>
      <c r="E11" s="64"/>
      <c r="F11" s="64"/>
      <c r="G11" s="64"/>
      <c r="H11" s="64"/>
      <c r="I11" s="64"/>
      <c r="J11" s="255"/>
      <c r="K11" s="109"/>
      <c r="L11" s="64"/>
      <c r="M11" s="64"/>
      <c r="N11" s="64"/>
      <c r="O11" s="64"/>
      <c r="P11" s="64"/>
      <c r="Q11" s="64"/>
      <c r="R11" s="258"/>
    </row>
    <row r="12" spans="1:18" ht="15" customHeight="1" x14ac:dyDescent="0.25">
      <c r="B12" s="64"/>
      <c r="C12" s="294" t="s">
        <v>17</v>
      </c>
      <c r="D12" s="258"/>
      <c r="E12" s="258"/>
      <c r="F12" s="258"/>
      <c r="G12" s="258"/>
      <c r="H12" s="258"/>
      <c r="I12" s="258"/>
      <c r="J12" s="298"/>
      <c r="K12" s="294" t="s">
        <v>17</v>
      </c>
      <c r="L12" s="64"/>
      <c r="M12" s="64"/>
      <c r="N12" s="64"/>
      <c r="O12" s="64"/>
      <c r="P12" s="64"/>
      <c r="Q12" s="64"/>
      <c r="R12" s="258"/>
    </row>
    <row r="13" spans="1:18" ht="15" customHeight="1" x14ac:dyDescent="0.25">
      <c r="A13" s="508">
        <v>1</v>
      </c>
      <c r="B13" s="64"/>
      <c r="C13" s="505" t="str">
        <f ca="1">IFERROR(OFFSET('START - AWARD DETAILS'!$C$20,MATCH(A13,'START - AWARD DETAILS'!$S$20:$S$40,0)-1,0),"")</f>
        <v>Human Development Research Foundation</v>
      </c>
      <c r="D13" s="258"/>
      <c r="E13" s="258"/>
      <c r="F13" s="258"/>
      <c r="G13" s="258"/>
      <c r="H13" s="258"/>
      <c r="I13" s="258"/>
      <c r="J13" s="298"/>
      <c r="K13" s="505" t="str">
        <f ca="1">IFERROR(OFFSET('START - AWARD DETAILS'!$C$20,MATCH(A13+1,'START - AWARD DETAILS'!$S$20:$S$40,0)-1,0),"")</f>
        <v>Transcultural Pschyological Organization (TPO)</v>
      </c>
      <c r="L13" s="64"/>
      <c r="M13" s="64"/>
      <c r="N13" s="64"/>
      <c r="O13" s="64"/>
      <c r="P13" s="64"/>
      <c r="Q13" s="64"/>
      <c r="R13" s="258"/>
    </row>
    <row r="14" spans="1:18" ht="15" customHeight="1" x14ac:dyDescent="0.25">
      <c r="A14" s="508"/>
      <c r="B14" s="64"/>
      <c r="C14" s="294" t="s">
        <v>415</v>
      </c>
      <c r="D14" s="258"/>
      <c r="E14" s="258"/>
      <c r="F14" s="258"/>
      <c r="G14" s="258"/>
      <c r="H14" s="258"/>
      <c r="I14" s="258"/>
      <c r="J14" s="298"/>
      <c r="K14" s="294" t="s">
        <v>415</v>
      </c>
      <c r="L14" s="64"/>
      <c r="M14" s="64"/>
      <c r="N14" s="64"/>
      <c r="O14" s="64"/>
      <c r="P14" s="64"/>
      <c r="Q14" s="64"/>
      <c r="R14" s="258"/>
    </row>
    <row r="15" spans="1:18" ht="15" customHeight="1" x14ac:dyDescent="0.25">
      <c r="A15" s="508"/>
      <c r="B15" s="64"/>
      <c r="C15" s="106" t="str">
        <f ca="1">IFERROR(VLOOKUP($C13,'START - AWARD DETAILS'!$C$21:$E$40,3,0),"")</f>
        <v>Pakistan</v>
      </c>
      <c r="D15" s="258"/>
      <c r="E15" s="258"/>
      <c r="F15" s="258"/>
      <c r="G15" s="258"/>
      <c r="H15" s="258"/>
      <c r="I15" s="258"/>
      <c r="J15" s="298"/>
      <c r="K15" s="106" t="str">
        <f ca="1">IFERROR(VLOOKUP($K13,'START - AWARD DETAILS'!$C$21:$E$40,3,0),"")</f>
        <v>Nepal</v>
      </c>
      <c r="L15" s="64"/>
      <c r="M15" s="64"/>
      <c r="N15" s="64"/>
      <c r="O15" s="64"/>
      <c r="P15" s="64"/>
      <c r="Q15" s="64"/>
      <c r="R15" s="258"/>
    </row>
    <row r="16" spans="1:18" ht="15" customHeight="1" thickBot="1" x14ac:dyDescent="0.3">
      <c r="B16" s="64"/>
      <c r="C16" s="109"/>
      <c r="D16" s="64"/>
      <c r="E16" s="64"/>
      <c r="F16" s="64"/>
      <c r="G16" s="64"/>
      <c r="H16" s="64"/>
      <c r="I16" s="64"/>
      <c r="J16" s="255"/>
      <c r="K16" s="109"/>
      <c r="L16" s="64"/>
      <c r="M16" s="64"/>
      <c r="N16" s="64"/>
      <c r="O16" s="64"/>
      <c r="P16" s="64"/>
      <c r="Q16" s="64"/>
      <c r="R16" s="258"/>
    </row>
    <row r="17" spans="1:18" ht="15" customHeight="1" thickBot="1" x14ac:dyDescent="0.3">
      <c r="B17" s="64"/>
      <c r="C17" s="109"/>
      <c r="D17" s="144" t="s">
        <v>285</v>
      </c>
      <c r="E17" s="171" t="s">
        <v>286</v>
      </c>
      <c r="F17" s="171" t="s">
        <v>287</v>
      </c>
      <c r="G17" s="171" t="s">
        <v>288</v>
      </c>
      <c r="H17" s="172" t="s">
        <v>289</v>
      </c>
      <c r="I17" s="115" t="s">
        <v>291</v>
      </c>
      <c r="J17" s="255"/>
      <c r="K17" s="109"/>
      <c r="L17" s="144" t="s">
        <v>285</v>
      </c>
      <c r="M17" s="171" t="s">
        <v>286</v>
      </c>
      <c r="N17" s="171" t="s">
        <v>287</v>
      </c>
      <c r="O17" s="171" t="s">
        <v>288</v>
      </c>
      <c r="P17" s="172" t="s">
        <v>289</v>
      </c>
      <c r="Q17" s="115" t="s">
        <v>291</v>
      </c>
      <c r="R17" s="258"/>
    </row>
    <row r="18" spans="1:18" ht="15" customHeight="1" x14ac:dyDescent="0.25">
      <c r="B18" s="64"/>
      <c r="C18" s="506" t="s">
        <v>442</v>
      </c>
      <c r="D18" s="176">
        <f ca="1">SUMIFS('2. Annual Costs of Staff Posts'!$O$13:$O$311,'2. Annual Costs of Staff Posts'!$I$13:$I$311,"&lt;&gt;External Intervention Staff",'2. Annual Costs of Staff Posts'!$D$13:$D$311,'Summary of ODA Costs'!$C$13)</f>
        <v>138600</v>
      </c>
      <c r="E18" s="176">
        <f ca="1">SUMIFS('2. Annual Costs of Staff Posts'!$T$13:$T$311,'2. Annual Costs of Staff Posts'!$I$13:$I$311,"&lt;&gt;External Intervention Staff",'2. Annual Costs of Staff Posts'!$D$13:$D$311,'Summary of ODA Costs'!$C$13)</f>
        <v>225000</v>
      </c>
      <c r="F18" s="176">
        <f ca="1">SUMIFS('2. Annual Costs of Staff Posts'!$Y$13:$Y$311,'2. Annual Costs of Staff Posts'!$I$13:$I$311,"&lt;&gt;External Intervention Staff",'2. Annual Costs of Staff Posts'!$D$13:$D$311,'Summary of ODA Costs'!$C$13)</f>
        <v>153000</v>
      </c>
      <c r="G18" s="176">
        <f ca="1">SUMIFS('2. Annual Costs of Staff Posts'!$AD$13:$AD$311,'2. Annual Costs of Staff Posts'!$I$13:$I$311,"&lt;&gt;External Intervention Staff",'2. Annual Costs of Staff Posts'!$D$13:$D$311,'Summary of ODA Costs'!$C$13)</f>
        <v>153000</v>
      </c>
      <c r="H18" s="176">
        <f ca="1">SUMIFS('2. Annual Costs of Staff Posts'!$AI$13:$AI$311,'2. Annual Costs of Staff Posts'!$I$13:$I$311,"&lt;&gt;External Intervention Staff",'2. Annual Costs of Staff Posts'!$D$13:$D$311,'Summary of ODA Costs'!$C$13)</f>
        <v>0</v>
      </c>
      <c r="I18" s="150">
        <f t="shared" ref="I18:I27" ca="1" si="0">SUM(D18:H18)</f>
        <v>669600</v>
      </c>
      <c r="J18" s="255"/>
      <c r="K18" s="506" t="s">
        <v>442</v>
      </c>
      <c r="L18" s="176">
        <f ca="1">SUMIFS('2. Annual Costs of Staff Posts'!$O$13:$O$311,'2. Annual Costs of Staff Posts'!$I$13:$I$311,"&lt;&gt;External Intervention Staff",'2. Annual Costs of Staff Posts'!$D$13:$D$311,'Summary of ODA Costs'!$K$13)</f>
        <v>8400</v>
      </c>
      <c r="M18" s="176">
        <f ca="1">SUMIFS('2. Annual Costs of Staff Posts'!$T$13:$T$311,'2. Annual Costs of Staff Posts'!$I$13:$I$311,"&lt;&gt;External Intervention Staff",'2. Annual Costs of Staff Posts'!$D$13:$D$311,'Summary of ODA Costs'!$K$13)</f>
        <v>16800</v>
      </c>
      <c r="N18" s="176">
        <f ca="1">SUMIFS('2. Annual Costs of Staff Posts'!$Y$13:$Y$311,'2. Annual Costs of Staff Posts'!$I$13:$I$311,"&lt;&gt;External Intervention Staff",'2. Annual Costs of Staff Posts'!$D$13:$D$311,'Summary of ODA Costs'!$K$13)</f>
        <v>16800</v>
      </c>
      <c r="O18" s="176">
        <f ca="1">SUMIFS('2. Annual Costs of Staff Posts'!$AD$13:$AD$311,'2. Annual Costs of Staff Posts'!$I$13:$I$311,"&lt;&gt;External Intervention Staff",'2. Annual Costs of Staff Posts'!$D$13:$D$311,'Summary of ODA Costs'!$K$13)</f>
        <v>8400</v>
      </c>
      <c r="P18" s="176">
        <f ca="1">SUMIFS('2. Annual Costs of Staff Posts'!$AI$13:$AI$311,'2. Annual Costs of Staff Posts'!$I$13:$I$311,"&lt;&gt;External Intervention Staff",'2. Annual Costs of Staff Posts'!$D$13:$D$311,'Summary of ODA Costs'!$K$13)</f>
        <v>0</v>
      </c>
      <c r="Q18" s="150">
        <f ca="1">SUM(L18:P18)</f>
        <v>50400</v>
      </c>
      <c r="R18" s="258"/>
    </row>
    <row r="19" spans="1:18" ht="15" customHeight="1" x14ac:dyDescent="0.25">
      <c r="B19" s="64"/>
      <c r="C19" s="178" t="s">
        <v>4</v>
      </c>
      <c r="D19" s="176">
        <f ca="1">SUMIF('3.Travel,Subsistence&amp;Conference'!$E$12:$E$70,'Summary of ODA Costs'!$C$13,'3.Travel,Subsistence&amp;Conference'!$L$12:$L$70)</f>
        <v>71100</v>
      </c>
      <c r="E19" s="176">
        <f ca="1">SUMIF('3.Travel,Subsistence&amp;Conference'!$E$12:$E$70,'Summary of ODA Costs'!$C$13,'3.Travel,Subsistence&amp;Conference'!$N$12:$N$70)</f>
        <v>71100</v>
      </c>
      <c r="F19" s="176">
        <f ca="1">SUMIF('3.Travel,Subsistence&amp;Conference'!$E$12:$E$70,'Summary of ODA Costs'!$C$13,'3.Travel,Subsistence&amp;Conference'!$P$12:$P$70)</f>
        <v>71100</v>
      </c>
      <c r="G19" s="176">
        <f ca="1">SUMIF('3.Travel,Subsistence&amp;Conference'!$E$12:$E$70,'Summary of ODA Costs'!$C$13,'3.Travel,Subsistence&amp;Conference'!$R$12:$R$70)</f>
        <v>71100</v>
      </c>
      <c r="H19" s="176">
        <f ca="1">SUMIF('3.Travel,Subsistence&amp;Conference'!$E$12:$E$70,'Summary of ODA Costs'!$C$13,'3.Travel,Subsistence&amp;Conference'!$T$12:$T$70)</f>
        <v>0</v>
      </c>
      <c r="I19" s="152">
        <f t="shared" ca="1" si="0"/>
        <v>284400</v>
      </c>
      <c r="J19" s="255"/>
      <c r="K19" s="178" t="s">
        <v>4</v>
      </c>
      <c r="L19" s="176">
        <f ca="1">SUMIF('3.Travel,Subsistence&amp;Conference'!$E$12:$E$70,'Summary of ODA Costs'!$K$13,'3.Travel,Subsistence&amp;Conference'!$L$12:$L$70)</f>
        <v>0</v>
      </c>
      <c r="M19" s="176">
        <f ca="1">SUMIF('3.Travel,Subsistence&amp;Conference'!$E$12:$E$70,'Summary of ODA Costs'!$K$13,'3.Travel,Subsistence&amp;Conference'!$N$12:$N$70)</f>
        <v>5000</v>
      </c>
      <c r="N19" s="176">
        <f ca="1">SUMIF('3.Travel,Subsistence&amp;Conference'!$E$12:$E$70,'Summary of ODA Costs'!$K$13,'3.Travel,Subsistence&amp;Conference'!$P$12:$P$70)</f>
        <v>0</v>
      </c>
      <c r="O19" s="176">
        <f ca="1">SUMIF('3.Travel,Subsistence&amp;Conference'!$E$12:$E$70,'Summary of ODA Costs'!$K$13,'3.Travel,Subsistence&amp;Conference'!$R$12:$R$70)</f>
        <v>0</v>
      </c>
      <c r="P19" s="176">
        <f ca="1">SUMIF('3.Travel,Subsistence&amp;Conference'!$E$12:$E$70,'Summary of ODA Costs'!$K$13,'3.Travel,Subsistence&amp;Conference'!$T$12:$T$70)</f>
        <v>0</v>
      </c>
      <c r="Q19" s="152">
        <f t="shared" ref="Q19:Q27" ca="1" si="1">SUM(L19:P19)</f>
        <v>5000</v>
      </c>
      <c r="R19" s="258"/>
    </row>
    <row r="20" spans="1:18" ht="15" customHeight="1" x14ac:dyDescent="0.25">
      <c r="B20" s="64"/>
      <c r="C20" s="178" t="s">
        <v>5</v>
      </c>
      <c r="D20" s="176">
        <f ca="1">SUMIF('4. Equipment'!$D$12:$D$82,'Summary of ODA Costs'!$C$13,'4. Equipment'!$L$12:$L$82)</f>
        <v>19400</v>
      </c>
      <c r="E20" s="176">
        <f ca="1">SUMIF('4. Equipment'!$D$12:$D$82,'Summary of ODA Costs'!$C$13,'4. Equipment'!$N$12:$N$82)</f>
        <v>16600</v>
      </c>
      <c r="F20" s="176">
        <f ca="1">SUMIF('4. Equipment'!$D$12:$D$82,'Summary of ODA Costs'!$C$13,'4. Equipment'!$P$12:$P$82)</f>
        <v>3600</v>
      </c>
      <c r="G20" s="176">
        <f ca="1">SUMIF('4. Equipment'!$D$12:$D$82,'Summary of ODA Costs'!$C$13,'4. Equipment'!$R$12:$R$82)</f>
        <v>1200</v>
      </c>
      <c r="H20" s="176">
        <f ca="1">SUMIF('4. Equipment'!$D$12:$D$82,'Summary of ODA Costs'!$C$13,'4. Equipment'!$T$12:$T$82)</f>
        <v>0</v>
      </c>
      <c r="I20" s="152">
        <f t="shared" ca="1" si="0"/>
        <v>40800</v>
      </c>
      <c r="J20" s="255"/>
      <c r="K20" s="178" t="s">
        <v>5</v>
      </c>
      <c r="L20" s="176">
        <f ca="1">SUMIF('4. Equipment'!$D$12:$D$82,'Summary of ODA Costs'!$K$13,'4. Equipment'!$L$12:$L$82)</f>
        <v>0</v>
      </c>
      <c r="M20" s="176">
        <f ca="1">SUMIF('4. Equipment'!$D$12:$D$82,'Summary of ODA Costs'!$K$13,'4. Equipment'!$N$12:$N$82)</f>
        <v>0</v>
      </c>
      <c r="N20" s="176">
        <f ca="1">SUMIF('4. Equipment'!$D$12:$D$82,'Summary of ODA Costs'!$K$13,'4. Equipment'!$P$12:$P$82)</f>
        <v>0</v>
      </c>
      <c r="O20" s="176">
        <f ca="1">SUMIF('4. Equipment'!$D$12:$D$82,'Summary of ODA Costs'!$K$13,'4. Equipment'!$R$12:$R$82)</f>
        <v>0</v>
      </c>
      <c r="P20" s="176">
        <f ca="1">SUMIF('4. Equipment'!$D$12:$D$82,'Summary of ODA Costs'!$K$13,'4. Equipment'!$T$12:$T$82)</f>
        <v>0</v>
      </c>
      <c r="Q20" s="152">
        <f t="shared" ca="1" si="1"/>
        <v>0</v>
      </c>
      <c r="R20" s="258"/>
    </row>
    <row r="21" spans="1:18" ht="15" customHeight="1" x14ac:dyDescent="0.25">
      <c r="B21" s="64"/>
      <c r="C21" s="179" t="s">
        <v>6</v>
      </c>
      <c r="D21" s="176">
        <f ca="1">SUMIF('5. Consumables'!$D$12:$D$61,'Summary of ODA Costs'!$C$13,'5. Consumables'!$K$12:$K$61)</f>
        <v>8700</v>
      </c>
      <c r="E21" s="176">
        <f ca="1">SUMIF('5. Consumables'!$D$12:$D$61,'Summary of ODA Costs'!$C$13,'5. Consumables'!$M$12:$M$61)</f>
        <v>10200</v>
      </c>
      <c r="F21" s="176">
        <f ca="1">SUMIF('5. Consumables'!$D$12:$D$61,'Summary of ODA Costs'!$C$13,'5. Consumables'!$O$12:$O$61)</f>
        <v>10200</v>
      </c>
      <c r="G21" s="176">
        <f ca="1">SUMIF('5. Consumables'!$D$12:$D$61,'Summary of ODA Costs'!$C$13,'5. Consumables'!$Q$12:$Q$61)</f>
        <v>7700</v>
      </c>
      <c r="H21" s="176">
        <f ca="1">SUMIF('5. Consumables'!$D$12:$D$61,'Summary of ODA Costs'!$C$13,'5. Consumables'!$S$12:$S$61)</f>
        <v>0</v>
      </c>
      <c r="I21" s="152">
        <f t="shared" ca="1" si="0"/>
        <v>36800</v>
      </c>
      <c r="J21" s="255"/>
      <c r="K21" s="179" t="s">
        <v>6</v>
      </c>
      <c r="L21" s="176">
        <f ca="1">SUMIF('5. Consumables'!$D$12:$D$61,'Summary of ODA Costs'!$K$13,'5. Consumables'!$K$12:$K$61)</f>
        <v>0</v>
      </c>
      <c r="M21" s="176">
        <f ca="1">SUMIF('5. Consumables'!$D$12:$D$61,'Summary of ODA Costs'!$K$13,'5. Consumables'!$M$12:$M$61)</f>
        <v>0</v>
      </c>
      <c r="N21" s="176">
        <f ca="1">SUMIF('5. Consumables'!$D$12:$D$61,'Summary of ODA Costs'!$K$13,'5. Consumables'!$O$12:$O$61)</f>
        <v>0</v>
      </c>
      <c r="O21" s="176">
        <f ca="1">SUMIF('5. Consumables'!$D$12:$D$61,'Summary of ODA Costs'!$K$13,'5. Consumables'!$Q$12:$Q$61)</f>
        <v>0</v>
      </c>
      <c r="P21" s="176">
        <f ca="1">SUMIF('5. Consumables'!$D$12:$D$61,'Summary of ODA Costs'!$K$13,'5. Consumables'!$S$12:$S$61)</f>
        <v>0</v>
      </c>
      <c r="Q21" s="152">
        <f t="shared" ca="1" si="1"/>
        <v>0</v>
      </c>
      <c r="R21" s="258"/>
    </row>
    <row r="22" spans="1:18" ht="15" customHeight="1" x14ac:dyDescent="0.25">
      <c r="B22" s="64"/>
      <c r="C22" s="179" t="s">
        <v>469</v>
      </c>
      <c r="D22" s="176">
        <f ca="1">SUMIF('6. CPI'!$D$12:$D$61,'Summary of ODA Costs'!$C$13,'6. CPI'!$K$12:$K$61)</f>
        <v>10000</v>
      </c>
      <c r="E22" s="176">
        <f ca="1">SUMIF('6. CPI'!$D$12:$D$61,'Summary of ODA Costs'!$C$13,'6. CPI'!$M$12:$M$61)</f>
        <v>10000</v>
      </c>
      <c r="F22" s="176">
        <f ca="1">SUMIF('6. CPI'!$D$12:$D$61,'Summary of ODA Costs'!$C$13,'6. CPI'!$O$12:$O$61)</f>
        <v>10000</v>
      </c>
      <c r="G22" s="176">
        <f ca="1">SUMIF('6. CPI'!$D$12:$D$61,'Summary of ODA Costs'!$C$13,'6. CPI'!$Q$12:$Q$61)</f>
        <v>10000</v>
      </c>
      <c r="H22" s="176">
        <f ca="1">SUMIF('6. CPI'!$D$12:$D$61,'Summary of ODA Costs'!$C$13,'6. CPI'!$S$12:$S$61)</f>
        <v>0</v>
      </c>
      <c r="I22" s="152">
        <f t="shared" ca="1" si="0"/>
        <v>40000</v>
      </c>
      <c r="J22" s="255"/>
      <c r="K22" s="179" t="s">
        <v>469</v>
      </c>
      <c r="L22" s="176">
        <f ca="1">SUMIF('6. CPI'!$D$12:$D$61,'Summary of ODA Costs'!$K$13,'6. CPI'!$K$12:$K$61)</f>
        <v>1000</v>
      </c>
      <c r="M22" s="176">
        <f ca="1">SUMIF('6. CPI'!$D$12:$D$61,'Summary of ODA Costs'!$K$13,'6. CPI'!$M$12:$M$61)</f>
        <v>1000</v>
      </c>
      <c r="N22" s="176">
        <f ca="1">SUMIF('6. CPI'!$D$12:$D$61,'Summary of ODA Costs'!$K$13,'6. CPI'!$O$12:$O$61)</f>
        <v>0</v>
      </c>
      <c r="O22" s="176">
        <f ca="1">SUMIF('6. CPI'!$D$12:$D$61,'Summary of ODA Costs'!$K$13,'6. CPI'!$Q$12:$Q$61)</f>
        <v>0</v>
      </c>
      <c r="P22" s="176">
        <f ca="1">SUMIF('6. CPI'!$D$12:$D$61,'Summary of ODA Costs'!$K$13,'6. CPI'!$S$12:$S$61)</f>
        <v>0</v>
      </c>
      <c r="Q22" s="152">
        <f t="shared" ca="1" si="1"/>
        <v>2000</v>
      </c>
      <c r="R22" s="258"/>
    </row>
    <row r="23" spans="1:18" ht="15" customHeight="1" x14ac:dyDescent="0.25">
      <c r="B23" s="64"/>
      <c r="C23" s="209" t="s">
        <v>7</v>
      </c>
      <c r="D23" s="176">
        <f ca="1">SUMIF('7. Dissemination'!$D$12:$D$61,'Summary of ODA Costs'!$C$13,'7. Dissemination'!$K$12:$K$61)</f>
        <v>4500</v>
      </c>
      <c r="E23" s="176">
        <f ca="1">SUMIF('7. Dissemination'!$D$12:$D$61,'Summary of ODA Costs'!$C$13,'7. Dissemination'!$M$12:$M$61)</f>
        <v>4500</v>
      </c>
      <c r="F23" s="176">
        <f ca="1">SUMIF('7. Dissemination'!$D$12:$D$61,'Summary of ODA Costs'!$C$13,'7. Dissemination'!$O$12:$O$61)</f>
        <v>4500</v>
      </c>
      <c r="G23" s="176">
        <f ca="1">SUMIF('7. Dissemination'!$D$12:$D$61,'Summary of ODA Costs'!$C$13,'7. Dissemination'!$Q$12:$Q$61)</f>
        <v>4500</v>
      </c>
      <c r="H23" s="176">
        <f ca="1">SUMIF('7. Dissemination'!$D$12:$D$61,'Summary of ODA Costs'!$C$13,'7. Dissemination'!$S$12:$S$61)</f>
        <v>0</v>
      </c>
      <c r="I23" s="152">
        <f t="shared" ca="1" si="0"/>
        <v>18000</v>
      </c>
      <c r="J23" s="255"/>
      <c r="K23" s="209" t="s">
        <v>7</v>
      </c>
      <c r="L23" s="176">
        <f ca="1">SUMIF('7. Dissemination'!$D$12:$D$61,'Summary of ODA Costs'!$K$13,'7. Dissemination'!$K$12:$K$61)</f>
        <v>0</v>
      </c>
      <c r="M23" s="176">
        <f ca="1">SUMIF('7. Dissemination'!$D$12:$D$61,'Summary of ODA Costs'!$K$13,'7. Dissemination'!$M$12:$M$61)</f>
        <v>0</v>
      </c>
      <c r="N23" s="176">
        <f ca="1">SUMIF('7. Dissemination'!$D$12:$D$61,'Summary of ODA Costs'!$K$13,'7. Dissemination'!$O$12:$O$61)</f>
        <v>0</v>
      </c>
      <c r="O23" s="176">
        <f ca="1">SUMIF('7. Dissemination'!$D$12:$D$61,'Summary of ODA Costs'!$K$13,'7. Dissemination'!$Q$12:$Q$61)</f>
        <v>0</v>
      </c>
      <c r="P23" s="176">
        <f ca="1">SUMIF('7. Dissemination'!$D$12:$D$61,'Summary of ODA Costs'!$K$13,'7. Dissemination'!$S$12:$S$61)</f>
        <v>0</v>
      </c>
      <c r="Q23" s="152">
        <f t="shared" ca="1" si="1"/>
        <v>0</v>
      </c>
      <c r="R23" s="258"/>
    </row>
    <row r="24" spans="1:18" ht="15" customHeight="1" x14ac:dyDescent="0.25">
      <c r="B24" s="64"/>
      <c r="C24" s="209" t="s">
        <v>443</v>
      </c>
      <c r="D24" s="176">
        <f ca="1">SUMIF('8. Risk Management &amp; Assurance'!$D$12:$D$61,'Summary of ODA Costs'!$C$13,'8. Risk Management &amp; Assurance'!$K$12:$K$61)</f>
        <v>1000</v>
      </c>
      <c r="E24" s="176">
        <f ca="1">SUMIF('8. Risk Management &amp; Assurance'!$D$12:$D$61,'Summary of ODA Costs'!$C$13,'8. Risk Management &amp; Assurance'!$M$12:$M$61)</f>
        <v>1000</v>
      </c>
      <c r="F24" s="176">
        <f ca="1">SUMIF('8. Risk Management &amp; Assurance'!$D$12:$D$61,'Summary of ODA Costs'!$C$13,'8. Risk Management &amp; Assurance'!$O$12:$O$61)</f>
        <v>1000</v>
      </c>
      <c r="G24" s="176">
        <f ca="1">SUMIF('8. Risk Management &amp; Assurance'!$D$12:$D$61,'Summary of ODA Costs'!$C$13,'8. Risk Management &amp; Assurance'!$Q$12:$Q$61)</f>
        <v>1000</v>
      </c>
      <c r="H24" s="176">
        <f ca="1">SUMIF('8. Risk Management &amp; Assurance'!$D$12:$D$61,'Summary of ODA Costs'!$C$13,'8. Risk Management &amp; Assurance'!$S$12:$S$61)</f>
        <v>0</v>
      </c>
      <c r="I24" s="152">
        <f t="shared" ca="1" si="0"/>
        <v>4000</v>
      </c>
      <c r="J24" s="255"/>
      <c r="K24" s="209" t="s">
        <v>443</v>
      </c>
      <c r="L24" s="176">
        <f ca="1">SUMIF('8. Risk Management &amp; Assurance'!$D$12:$D$61,'Summary of ODA Costs'!$K$13,'8. Risk Management &amp; Assurance'!$K$12:$K$61)</f>
        <v>0</v>
      </c>
      <c r="M24" s="176">
        <f ca="1">SUMIF('8. Risk Management &amp; Assurance'!$D$12:$D$61,'Summary of ODA Costs'!$K$13,'8. Risk Management &amp; Assurance'!$M$12:$M$61)</f>
        <v>0</v>
      </c>
      <c r="N24" s="176">
        <f ca="1">SUMIF('8. Risk Management &amp; Assurance'!$D$12:$D$61,'Summary of ODA Costs'!$K$13,'8. Risk Management &amp; Assurance'!$O$12:$O$61)</f>
        <v>0</v>
      </c>
      <c r="O24" s="176">
        <f ca="1">SUMIF('8. Risk Management &amp; Assurance'!$D$12:$D$61,'Summary of ODA Costs'!$K$13,'8. Risk Management &amp; Assurance'!$Q$12:$Q$61)</f>
        <v>0</v>
      </c>
      <c r="P24" s="176">
        <f ca="1">SUMIF('8. Risk Management &amp; Assurance'!$D$12:$D$61,'Summary of ODA Costs'!$K$13,'8. Risk Management &amp; Assurance'!$S$12:$S$61)</f>
        <v>0</v>
      </c>
      <c r="Q24" s="152">
        <f ca="1">SUM(L24:P24)</f>
        <v>0</v>
      </c>
      <c r="R24" s="258"/>
    </row>
    <row r="25" spans="1:18" ht="15" customHeight="1" x14ac:dyDescent="0.25">
      <c r="B25" s="64"/>
      <c r="C25" s="209" t="s">
        <v>420</v>
      </c>
      <c r="D25" s="176">
        <f ca="1">SUMIF('9. External Intervention Costs'!$D$14:$D$80,'Summary of ODA Costs'!$C13,'9. External Intervention Costs'!$I$14:$I$80)</f>
        <v>0</v>
      </c>
      <c r="E25" s="176">
        <f ca="1">SUMIF('9. External Intervention Costs'!$D$14:$D$80,'Summary of ODA Costs'!$C13,'9. External Intervention Costs'!$J$14:$J$80)</f>
        <v>0</v>
      </c>
      <c r="F25" s="176">
        <f ca="1">SUMIF('9. External Intervention Costs'!$D$14:$D$80,'Summary of ODA Costs'!$C13,'9. External Intervention Costs'!$K$14:$K$80)</f>
        <v>0</v>
      </c>
      <c r="G25" s="176">
        <f ca="1">SUMIF('9. External Intervention Costs'!$D$14:$D$80,'Summary of ODA Costs'!$C13,'9. External Intervention Costs'!$L$14:$L$80)</f>
        <v>0</v>
      </c>
      <c r="H25" s="176">
        <f ca="1">SUMIF('9. External Intervention Costs'!$D$14:$D$80,'Summary of ODA Costs'!$C13,'9. External Intervention Costs'!$M$14:$M$80)</f>
        <v>0</v>
      </c>
      <c r="I25" s="152">
        <f t="shared" ca="1" si="0"/>
        <v>0</v>
      </c>
      <c r="J25" s="255"/>
      <c r="K25" s="209" t="s">
        <v>420</v>
      </c>
      <c r="L25" s="176">
        <f ca="1">SUMIF('9. External Intervention Costs'!$D$14:$D$80,'Summary of ODA Costs'!$K13,'9. External Intervention Costs'!$I$14:$I$80)</f>
        <v>0</v>
      </c>
      <c r="M25" s="176">
        <f ca="1">SUMIF('9. External Intervention Costs'!$D$14:$D$80,'Summary of ODA Costs'!$K13,'9. External Intervention Costs'!$J$14:$J$80)</f>
        <v>0</v>
      </c>
      <c r="N25" s="176">
        <f ca="1">SUMIF('9. External Intervention Costs'!$D$14:$D$80,'Summary of ODA Costs'!$K13,'9. External Intervention Costs'!$K$14:$K$80)</f>
        <v>0</v>
      </c>
      <c r="O25" s="176">
        <f ca="1">SUMIF('9. External Intervention Costs'!$D$14:$D$80,'Summary of ODA Costs'!$K13,'9. External Intervention Costs'!$L$14:$L$80)</f>
        <v>0</v>
      </c>
      <c r="P25" s="176">
        <f ca="1">SUMIF('9. External Intervention Costs'!$D$14:$D$80,'Summary of ODA Costs'!$K13,'9. External Intervention Costs'!$M$14:$M$80)</f>
        <v>0</v>
      </c>
      <c r="Q25" s="152">
        <f t="shared" ca="1" si="1"/>
        <v>0</v>
      </c>
      <c r="R25" s="258"/>
    </row>
    <row r="26" spans="1:18" ht="15" customHeight="1" x14ac:dyDescent="0.25">
      <c r="B26" s="64"/>
      <c r="C26" s="179" t="s">
        <v>8</v>
      </c>
      <c r="D26" s="176">
        <f ca="1">SUMIF('10. Other Direct Costs '!$D$12:$D$61,'Summary of ODA Costs'!$C$13,'10. Other Direct Costs '!$K$12:$K$61)</f>
        <v>119082</v>
      </c>
      <c r="E26" s="176">
        <f ca="1">SUMIF('10. Other Direct Costs '!$D$12:$D$61,'Summary of ODA Costs'!$C$13,'10. Other Direct Costs '!$M$12:$M$61)</f>
        <v>166102</v>
      </c>
      <c r="F26" s="176">
        <f ca="1">SUMIF('10. Other Direct Costs '!$D$12:$D$61,'Summary of ODA Costs'!$C$13,'10. Other Direct Costs '!$O$12:$O$61)</f>
        <v>179353</v>
      </c>
      <c r="G26" s="176">
        <f ca="1">SUMIF('10. Other Direct Costs '!$D$12:$D$61,'Summary of ODA Costs'!$C$13,'10. Other Direct Costs '!$Q$12:$Q$61)</f>
        <v>132333</v>
      </c>
      <c r="H26" s="176">
        <f ca="1">SUMIF('10. Other Direct Costs '!$D$12:$D$61,'Summary of ODA Costs'!$C$13,'10. Other Direct Costs '!$S$12:$S$61)</f>
        <v>35134</v>
      </c>
      <c r="I26" s="152">
        <f t="shared" ca="1" si="0"/>
        <v>632004</v>
      </c>
      <c r="J26" s="255"/>
      <c r="K26" s="179" t="s">
        <v>8</v>
      </c>
      <c r="L26" s="176">
        <f ca="1">SUMIF('10. Other Direct Costs '!$D$12:$D$61,'Summary of ODA Costs'!$K$13,'10. Other Direct Costs '!$K$12:$K$61)</f>
        <v>1400</v>
      </c>
      <c r="M26" s="176">
        <f ca="1">SUMIF('10. Other Direct Costs '!$D$12:$D$61,'Summary of ODA Costs'!$K$13,'10. Other Direct Costs '!$M$12:$M$61)</f>
        <v>11800</v>
      </c>
      <c r="N26" s="176">
        <f ca="1">SUMIF('10. Other Direct Costs '!$D$12:$D$61,'Summary of ODA Costs'!$K$13,'10. Other Direct Costs '!$O$12:$O$61)</f>
        <v>28500</v>
      </c>
      <c r="O26" s="176">
        <f ca="1">SUMIF('10. Other Direct Costs '!$D$12:$D$61,'Summary of ODA Costs'!$K$13,'10. Other Direct Costs '!$Q$12:$Q$61)</f>
        <v>17600</v>
      </c>
      <c r="P26" s="176">
        <f ca="1">SUMIF('10. Other Direct Costs '!$D$12:$D$61,'Summary of ODA Costs'!$K$13,'10. Other Direct Costs '!$S$12:$S$61)</f>
        <v>16700</v>
      </c>
      <c r="Q26" s="152">
        <f t="shared" ca="1" si="1"/>
        <v>76000</v>
      </c>
      <c r="R26" s="258"/>
    </row>
    <row r="27" spans="1:18" ht="15" customHeight="1" thickBot="1" x14ac:dyDescent="0.3">
      <c r="B27" s="64"/>
      <c r="C27" s="180" t="s">
        <v>290</v>
      </c>
      <c r="D27" s="176">
        <f ca="1">SUMIF('11. Indirect Costs'!$C$13:$C$62,'Summary of ODA Costs'!$C$13,'11. Indirect Costs'!$M$13:$M$62)</f>
        <v>13860</v>
      </c>
      <c r="E27" s="176">
        <f ca="1">SUMIF('11. Indirect Costs'!$C$13:$C$62,'Summary of ODA Costs'!$C$13,'11. Indirect Costs'!$Q$13:$Q$62)</f>
        <v>22500</v>
      </c>
      <c r="F27" s="176">
        <f ca="1">SUMIF('11. Indirect Costs'!$C$13:$C$62,'Summary of ODA Costs'!$C$13,'11. Indirect Costs'!$U$13:$U$62)</f>
        <v>15300</v>
      </c>
      <c r="G27" s="176">
        <f ca="1">SUMIF('11. Indirect Costs'!$C$13:$C$62,'Summary of ODA Costs'!$C$13,'11. Indirect Costs'!$Y$13:$Y$62)</f>
        <v>15300</v>
      </c>
      <c r="H27" s="176">
        <f ca="1">SUMIF('11. Indirect Costs'!$C$13:$C$62,'Summary of ODA Costs'!$C$13,'11. Indirect Costs'!$AC$13:$AC$62)</f>
        <v>0</v>
      </c>
      <c r="I27" s="152">
        <f t="shared" ca="1" si="0"/>
        <v>66960</v>
      </c>
      <c r="J27" s="255"/>
      <c r="K27" s="180" t="s">
        <v>290</v>
      </c>
      <c r="L27" s="176">
        <f ca="1">SUMIF('11. Indirect Costs'!$C$13:$C$62,'Summary of ODA Costs'!$K$13,'11. Indirect Costs'!$M$13:$M$62)</f>
        <v>840</v>
      </c>
      <c r="M27" s="176">
        <f ca="1">SUMIF('11. Indirect Costs'!$C$13:$C$62,'Summary of ODA Costs'!$K$13,'11. Indirect Costs'!$Q$13:$Q$62)</f>
        <v>1680</v>
      </c>
      <c r="N27" s="176">
        <f ca="1">SUMIF('11. Indirect Costs'!$C$13:$C$62,'Summary of ODA Costs'!$K$13,'11. Indirect Costs'!$U$13:$U$62)</f>
        <v>1680</v>
      </c>
      <c r="O27" s="176">
        <f ca="1">SUMIF('11. Indirect Costs'!$C$13:$C$62,'Summary of ODA Costs'!$K$13,'11. Indirect Costs'!$Y$13:$Y$62)</f>
        <v>840</v>
      </c>
      <c r="P27" s="176">
        <f ca="1">SUMIF('11. Indirect Costs'!$C$13:$C$62,'Summary of ODA Costs'!$K$13,'11. Indirect Costs'!$AC$13:$AC$62)</f>
        <v>0</v>
      </c>
      <c r="Q27" s="152">
        <f t="shared" ca="1" si="1"/>
        <v>5040</v>
      </c>
      <c r="R27" s="258"/>
    </row>
    <row r="28" spans="1:18" ht="15" customHeight="1" thickBot="1" x14ac:dyDescent="0.3">
      <c r="B28" s="64"/>
      <c r="C28" s="112" t="s">
        <v>150</v>
      </c>
      <c r="D28" s="177">
        <f ca="1">SUM(D18:D27)</f>
        <v>386242</v>
      </c>
      <c r="E28" s="173">
        <f t="shared" ref="E28:H28" ca="1" si="2">SUM(E18:E27)</f>
        <v>527002</v>
      </c>
      <c r="F28" s="173">
        <f t="shared" ca="1" si="2"/>
        <v>448053</v>
      </c>
      <c r="G28" s="173">
        <f t="shared" ca="1" si="2"/>
        <v>396133</v>
      </c>
      <c r="H28" s="174">
        <f t="shared" ca="1" si="2"/>
        <v>35134</v>
      </c>
      <c r="I28" s="113">
        <f ca="1">SUM(I18:I27)</f>
        <v>1792564</v>
      </c>
      <c r="J28" s="255"/>
      <c r="K28" s="112" t="s">
        <v>150</v>
      </c>
      <c r="L28" s="173">
        <f t="shared" ref="L28:Q28" ca="1" si="3">SUM(L18:L27)</f>
        <v>11640</v>
      </c>
      <c r="M28" s="173">
        <f t="shared" ca="1" si="3"/>
        <v>36280</v>
      </c>
      <c r="N28" s="173">
        <f t="shared" ca="1" si="3"/>
        <v>46980</v>
      </c>
      <c r="O28" s="173">
        <f t="shared" ca="1" si="3"/>
        <v>26840</v>
      </c>
      <c r="P28" s="173">
        <f t="shared" ca="1" si="3"/>
        <v>16700</v>
      </c>
      <c r="Q28" s="113">
        <f t="shared" ca="1" si="3"/>
        <v>138440</v>
      </c>
      <c r="R28" s="258"/>
    </row>
    <row r="29" spans="1:18" ht="15" customHeight="1" x14ac:dyDescent="0.25">
      <c r="B29" s="64"/>
      <c r="C29" s="294" t="s">
        <v>17</v>
      </c>
      <c r="D29" s="258"/>
      <c r="E29" s="258"/>
      <c r="F29" s="258"/>
      <c r="G29" s="258"/>
      <c r="H29" s="258"/>
      <c r="I29" s="258"/>
      <c r="J29" s="298"/>
      <c r="K29" s="294" t="s">
        <v>17</v>
      </c>
      <c r="L29" s="64"/>
      <c r="M29" s="64"/>
      <c r="N29" s="64"/>
      <c r="O29" s="64"/>
      <c r="P29" s="64"/>
      <c r="Q29" s="64"/>
      <c r="R29" s="258"/>
    </row>
    <row r="30" spans="1:18" ht="15" customHeight="1" x14ac:dyDescent="0.25">
      <c r="A30" s="508">
        <f>A13+2</f>
        <v>3</v>
      </c>
      <c r="B30" s="64"/>
      <c r="C30" s="106" t="str">
        <f ca="1">IFERROR(OFFSET('START - AWARD DETAILS'!$C$20,MATCH(A30,'START - AWARD DETAILS'!$S$20:$S$40,0)-1,0),"")</f>
        <v>University of Liberal Arts (ULAB)</v>
      </c>
      <c r="D30" s="258"/>
      <c r="E30" s="258"/>
      <c r="F30" s="258"/>
      <c r="G30" s="258"/>
      <c r="H30" s="258"/>
      <c r="I30" s="258"/>
      <c r="J30" s="298"/>
      <c r="K30" s="505" t="str">
        <f ca="1">IFERROR(OFFSET('START - AWARD DETAILS'!$C$20,MATCH(A30+1,'START - AWARD DETAILS'!$S$20:$S$40,0)-1,0),"")</f>
        <v>Institute of Reseach and Development (IRD)</v>
      </c>
      <c r="L30" s="64"/>
      <c r="M30" s="64"/>
      <c r="N30" s="64"/>
      <c r="O30" s="64"/>
      <c r="P30" s="64"/>
      <c r="Q30" s="64"/>
      <c r="R30" s="258"/>
    </row>
    <row r="31" spans="1:18" ht="15" customHeight="1" x14ac:dyDescent="0.25">
      <c r="B31" s="64"/>
      <c r="C31" s="294" t="s">
        <v>415</v>
      </c>
      <c r="D31" s="258"/>
      <c r="E31" s="258"/>
      <c r="F31" s="258"/>
      <c r="G31" s="258"/>
      <c r="H31" s="258"/>
      <c r="I31" s="258"/>
      <c r="J31" s="298"/>
      <c r="K31" s="294" t="s">
        <v>415</v>
      </c>
      <c r="L31" s="64"/>
      <c r="M31" s="64"/>
      <c r="N31" s="64"/>
      <c r="O31" s="64"/>
      <c r="P31" s="64"/>
      <c r="Q31" s="64"/>
      <c r="R31" s="258"/>
    </row>
    <row r="32" spans="1:18" ht="15" customHeight="1" x14ac:dyDescent="0.25">
      <c r="B32" s="64"/>
      <c r="C32" s="106" t="str">
        <f ca="1">IFERROR(VLOOKUP($C30,'START - AWARD DETAILS'!$C$21:$E$40,3,0),"")</f>
        <v>Bangladesh</v>
      </c>
      <c r="D32" s="258"/>
      <c r="E32" s="258"/>
      <c r="F32" s="258"/>
      <c r="G32" s="258"/>
      <c r="H32" s="258"/>
      <c r="I32" s="258"/>
      <c r="J32" s="298"/>
      <c r="K32" s="106" t="str">
        <f ca="1">IFERROR(VLOOKUP($K30,'START - AWARD DETAILS'!$C$21:$E$40,3,0),"")</f>
        <v>Sri Lanka</v>
      </c>
      <c r="L32" s="64"/>
      <c r="M32" s="64"/>
      <c r="N32" s="64"/>
      <c r="O32" s="64"/>
      <c r="P32" s="64"/>
      <c r="Q32" s="64"/>
      <c r="R32" s="258"/>
    </row>
    <row r="33" spans="1:18" ht="15" customHeight="1" thickBot="1" x14ac:dyDescent="0.3">
      <c r="B33" s="64"/>
      <c r="C33" s="109"/>
      <c r="D33" s="64"/>
      <c r="E33" s="64"/>
      <c r="F33" s="64"/>
      <c r="G33" s="64"/>
      <c r="H33" s="64"/>
      <c r="I33" s="64"/>
      <c r="J33" s="255"/>
      <c r="K33" s="109"/>
      <c r="L33" s="64"/>
      <c r="M33" s="64"/>
      <c r="N33" s="64"/>
      <c r="O33" s="64"/>
      <c r="P33" s="64"/>
      <c r="Q33" s="64"/>
      <c r="R33" s="258"/>
    </row>
    <row r="34" spans="1:18" ht="15" customHeight="1" thickBot="1" x14ac:dyDescent="0.3">
      <c r="B34" s="64"/>
      <c r="C34" s="109"/>
      <c r="D34" s="144" t="s">
        <v>285</v>
      </c>
      <c r="E34" s="171" t="s">
        <v>286</v>
      </c>
      <c r="F34" s="171" t="s">
        <v>287</v>
      </c>
      <c r="G34" s="171" t="s">
        <v>288</v>
      </c>
      <c r="H34" s="172" t="s">
        <v>289</v>
      </c>
      <c r="I34" s="115" t="s">
        <v>291</v>
      </c>
      <c r="J34" s="255"/>
      <c r="K34" s="109"/>
      <c r="L34" s="144" t="s">
        <v>285</v>
      </c>
      <c r="M34" s="171" t="s">
        <v>286</v>
      </c>
      <c r="N34" s="171" t="s">
        <v>287</v>
      </c>
      <c r="O34" s="171" t="s">
        <v>288</v>
      </c>
      <c r="P34" s="172" t="s">
        <v>289</v>
      </c>
      <c r="Q34" s="115" t="s">
        <v>291</v>
      </c>
      <c r="R34" s="258"/>
    </row>
    <row r="35" spans="1:18" ht="15" customHeight="1" x14ac:dyDescent="0.25">
      <c r="B35" s="64"/>
      <c r="C35" s="506" t="s">
        <v>442</v>
      </c>
      <c r="D35" s="176">
        <f ca="1">SUMIFS('2. Annual Costs of Staff Posts'!$O$13:$O$311,'2. Annual Costs of Staff Posts'!$I$13:$I$311,"&lt;&gt;External Intervention Staff",'2. Annual Costs of Staff Posts'!$D$13:$D$311,'Summary of ODA Costs'!$C$30)</f>
        <v>8400</v>
      </c>
      <c r="E35" s="176">
        <f ca="1">SUMIFS('2. Annual Costs of Staff Posts'!$T$13:$T$311,'2. Annual Costs of Staff Posts'!$I$13:$I$311,"&lt;&gt;External Intervention Staff",'2. Annual Costs of Staff Posts'!$D$13:$D$311,'Summary of ODA Costs'!$C$30)</f>
        <v>16800</v>
      </c>
      <c r="F35" s="176">
        <f ca="1">SUMIFS('2. Annual Costs of Staff Posts'!$Y$13:$Y$311,'2. Annual Costs of Staff Posts'!$I$13:$I$311,"&lt;&gt;External Intervention Staff",'2. Annual Costs of Staff Posts'!$D$13:$D$311,'Summary of ODA Costs'!$C$30)</f>
        <v>16800</v>
      </c>
      <c r="G35" s="176">
        <f ca="1">SUMIFS('2. Annual Costs of Staff Posts'!$AD$13:$AD$311,'2. Annual Costs of Staff Posts'!$I$13:$I$311,"&lt;&gt;External Intervention Staff",'2. Annual Costs of Staff Posts'!$D$13:$D$311,'Summary of ODA Costs'!$C$30)</f>
        <v>8400</v>
      </c>
      <c r="H35" s="176">
        <f ca="1">SUMIFS('2. Annual Costs of Staff Posts'!$AI$13:$AI$311,'2. Annual Costs of Staff Posts'!$I$13:$I$311,"&lt;&gt;External Intervention Staff",'2. Annual Costs of Staff Posts'!$D$13:$D$311,'Summary of ODA Costs'!$C$30)</f>
        <v>0</v>
      </c>
      <c r="I35" s="150">
        <f ca="1">SUM(D35:H35)</f>
        <v>50400</v>
      </c>
      <c r="J35" s="255"/>
      <c r="K35" s="506" t="s">
        <v>442</v>
      </c>
      <c r="L35" s="688">
        <f ca="1">SUMIFS('2. Annual Costs of Staff Posts'!$O$13:$O$311,'2. Annual Costs of Staff Posts'!$I$13:$I$311,"&lt;&gt;External Intervention Staff",'2. Annual Costs of Staff Posts'!$D$13:$D$311,'Summary of ODA Costs'!$K$30)</f>
        <v>8400</v>
      </c>
      <c r="M35" s="689">
        <f ca="1">SUMIFS('2. Annual Costs of Staff Posts'!$T$13:$T$311,'2. Annual Costs of Staff Posts'!$I$13:$I$311,"&lt;&gt;External Intervention Staff",'2. Annual Costs of Staff Posts'!$D$13:$D$311,'Summary of ODA Costs'!$K$30)</f>
        <v>16800</v>
      </c>
      <c r="N35" s="689">
        <f ca="1">SUMIFS('2. Annual Costs of Staff Posts'!$Y$13:$Y$311,'2. Annual Costs of Staff Posts'!$I$13:$I$311,"&lt;&gt;External Intervention Staff",'2. Annual Costs of Staff Posts'!$D$13:$D$311,'Summary of ODA Costs'!$K$30)</f>
        <v>16800</v>
      </c>
      <c r="O35" s="689">
        <f ca="1">SUMIFS('2. Annual Costs of Staff Posts'!$AD$13:$AD$311,'2. Annual Costs of Staff Posts'!$I$13:$I$311,"&lt;&gt;External Intervention Staff",'2. Annual Costs of Staff Posts'!$D$13:$D$311,'Summary of ODA Costs'!$K$30)</f>
        <v>8400</v>
      </c>
      <c r="P35" s="690">
        <f ca="1">SUMIFS('2. Annual Costs of Staff Posts'!$AI$13:$AI$311,'2. Annual Costs of Staff Posts'!$I$13:$I$311,"&lt;&gt;External Intervention Staff",'2. Annual Costs of Staff Posts'!$D$13:$D$311,'Summary of ODA Costs'!$K$30)</f>
        <v>0</v>
      </c>
      <c r="Q35" s="150">
        <f ca="1">SUM(L35:P35)</f>
        <v>50400</v>
      </c>
      <c r="R35" s="258"/>
    </row>
    <row r="36" spans="1:18" ht="15" customHeight="1" x14ac:dyDescent="0.25">
      <c r="B36" s="64"/>
      <c r="C36" s="178" t="s">
        <v>4</v>
      </c>
      <c r="D36" s="176">
        <f ca="1">SUMIF('3.Travel,Subsistence&amp;Conference'!$E$12:$E$70,'Summary of ODA Costs'!$C$30,'3.Travel,Subsistence&amp;Conference'!$L$12:$L$70)</f>
        <v>0</v>
      </c>
      <c r="E36" s="176">
        <f ca="1">SUMIF('3.Travel,Subsistence&amp;Conference'!$E$12:$E$70,'Summary of ODA Costs'!$C$30,'3.Travel,Subsistence&amp;Conference'!$N$12:$N$70)</f>
        <v>5000</v>
      </c>
      <c r="F36" s="176">
        <f ca="1">SUMIF('3.Travel,Subsistence&amp;Conference'!$E$12:$E$70,'Summary of ODA Costs'!$C$30,'3.Travel,Subsistence&amp;Conference'!$P$12:$P$70)</f>
        <v>0</v>
      </c>
      <c r="G36" s="176">
        <f ca="1">SUMIF('3.Travel,Subsistence&amp;Conference'!$E$12:$E$70,'Summary of ODA Costs'!$C$30,'3.Travel,Subsistence&amp;Conference'!$R$12:$R$70)</f>
        <v>0</v>
      </c>
      <c r="H36" s="176">
        <f ca="1">SUMIF('3.Travel,Subsistence&amp;Conference'!$E$12:$E$70,'Summary of ODA Costs'!$C$30,'3.Travel,Subsistence&amp;Conference'!$T$12:$T$70)</f>
        <v>0</v>
      </c>
      <c r="I36" s="152">
        <f t="shared" ref="I36:I44" ca="1" si="4">SUM(D36:H36)</f>
        <v>5000</v>
      </c>
      <c r="J36" s="255"/>
      <c r="K36" s="178" t="s">
        <v>4</v>
      </c>
      <c r="L36" s="176">
        <f ca="1">SUMIF('3.Travel,Subsistence&amp;Conference'!$E$12:$E$70,'Summary of ODA Costs'!$K$30,'3.Travel,Subsistence&amp;Conference'!$L$12:$L$70)</f>
        <v>0</v>
      </c>
      <c r="M36" s="176">
        <f ca="1">SUMIF('3.Travel,Subsistence&amp;Conference'!$E$12:$E$70,'Summary of ODA Costs'!$K$30,'3.Travel,Subsistence&amp;Conference'!$N$12:$N$70)</f>
        <v>5000</v>
      </c>
      <c r="N36" s="176">
        <f ca="1">SUMIF('3.Travel,Subsistence&amp;Conference'!$E$12:$E$70,'Summary of ODA Costs'!$K$30,'3.Travel,Subsistence&amp;Conference'!$P$12:$P$70)</f>
        <v>0</v>
      </c>
      <c r="O36" s="176">
        <f ca="1">SUMIF('3.Travel,Subsistence&amp;Conference'!$E$12:$E$70,'Summary of ODA Costs'!$K$30,'3.Travel,Subsistence&amp;Conference'!$R$12:$R$70)</f>
        <v>0</v>
      </c>
      <c r="P36" s="176">
        <f ca="1">SUMIF('3.Travel,Subsistence&amp;Conference'!$E$12:$E$70,'Summary of ODA Costs'!$K$30,'3.Travel,Subsistence&amp;Conference'!$T$12:$T$70)</f>
        <v>0</v>
      </c>
      <c r="Q36" s="152">
        <f t="shared" ref="Q36:Q44" ca="1" si="5">SUM(L36:P36)</f>
        <v>5000</v>
      </c>
      <c r="R36" s="258"/>
    </row>
    <row r="37" spans="1:18" ht="15" customHeight="1" x14ac:dyDescent="0.25">
      <c r="B37" s="64"/>
      <c r="C37" s="178" t="s">
        <v>5</v>
      </c>
      <c r="D37" s="176">
        <f ca="1">SUMIF('4. Equipment'!$D$12:$D$82,'Summary of ODA Costs'!$C$30,'4. Equipment'!$L$12:$L$82)</f>
        <v>0</v>
      </c>
      <c r="E37" s="176">
        <f ca="1">SUMIF('4. Equipment'!$D$12:$D$82,'Summary of ODA Costs'!$C$30,'4. Equipment'!$N$12:$N$82)</f>
        <v>0</v>
      </c>
      <c r="F37" s="176">
        <f ca="1">SUMIF('4. Equipment'!$D$12:$D$82,'Summary of ODA Costs'!$C$30,'4. Equipment'!$P$12:$P$82)</f>
        <v>0</v>
      </c>
      <c r="G37" s="176">
        <f ca="1">SUMIF('4. Equipment'!$D$12:$D$82,'Summary of ODA Costs'!$C$30,'4. Equipment'!$R$12:$R$82)</f>
        <v>0</v>
      </c>
      <c r="H37" s="176">
        <f ca="1">SUMIF('4. Equipment'!$D$12:$D$82,'Summary of ODA Costs'!$C$30,'4. Equipment'!$T$12:$T$82)</f>
        <v>0</v>
      </c>
      <c r="I37" s="152">
        <f t="shared" ca="1" si="4"/>
        <v>0</v>
      </c>
      <c r="J37" s="255"/>
      <c r="K37" s="178" t="s">
        <v>5</v>
      </c>
      <c r="L37" s="176">
        <f ca="1">SUMIF('4. Equipment'!$D$12:$D$82,'Summary of ODA Costs'!$K$30,'4. Equipment'!$L$12:$L$82)</f>
        <v>0</v>
      </c>
      <c r="M37" s="176">
        <f ca="1">SUMIF('4. Equipment'!$D$12:$D$82,'Summary of ODA Costs'!$K$30,'4. Equipment'!$N$12:$N$82)</f>
        <v>0</v>
      </c>
      <c r="N37" s="176">
        <f ca="1">SUMIF('4. Equipment'!$D$12:$D$82,'Summary of ODA Costs'!$K$30,'4. Equipment'!$P$12:$P$82)</f>
        <v>0</v>
      </c>
      <c r="O37" s="176">
        <f ca="1">SUMIF('4. Equipment'!$D$12:$D$82,'Summary of ODA Costs'!$K$30,'4. Equipment'!$R$12:$R$82)</f>
        <v>0</v>
      </c>
      <c r="P37" s="176">
        <f ca="1">SUMIF('4. Equipment'!$D$12:$D$82,'Summary of ODA Costs'!$K$30,'4. Equipment'!$T$12:$T$82)</f>
        <v>0</v>
      </c>
      <c r="Q37" s="152">
        <f t="shared" ca="1" si="5"/>
        <v>0</v>
      </c>
      <c r="R37" s="258"/>
    </row>
    <row r="38" spans="1:18" ht="15" customHeight="1" x14ac:dyDescent="0.25">
      <c r="B38" s="64"/>
      <c r="C38" s="179" t="s">
        <v>6</v>
      </c>
      <c r="D38" s="176">
        <f ca="1">SUMIF('5. Consumables'!$D$12:$D$61,'Summary of ODA Costs'!$C$30,'5. Consumables'!$K$12:$K$61)</f>
        <v>0</v>
      </c>
      <c r="E38" s="176">
        <f ca="1">SUMIF('5. Consumables'!$D$12:$D$61,'Summary of ODA Costs'!$C$30,'5. Consumables'!$M$12:$M$61)</f>
        <v>0</v>
      </c>
      <c r="F38" s="176">
        <f ca="1">SUMIF('5. Consumables'!$D$12:$D$61,'Summary of ODA Costs'!$C$30,'5. Consumables'!$O$12:$O$61)</f>
        <v>0</v>
      </c>
      <c r="G38" s="176">
        <f ca="1">SUMIF('5. Consumables'!$D$12:$D$61,'Summary of ODA Costs'!$C$30,'5. Consumables'!$Q$12:$Q$61)</f>
        <v>0</v>
      </c>
      <c r="H38" s="176">
        <f ca="1">SUMIF('5. Consumables'!$D$12:$D$61,'Summary of ODA Costs'!$C$30,'5. Consumables'!$S$12:$S$61)</f>
        <v>0</v>
      </c>
      <c r="I38" s="152">
        <f t="shared" ca="1" si="4"/>
        <v>0</v>
      </c>
      <c r="J38" s="255"/>
      <c r="K38" s="179" t="s">
        <v>6</v>
      </c>
      <c r="L38" s="176">
        <f ca="1">SUMIF('5. Consumables'!$D$12:$D$61,'Summary of ODA Costs'!$K$30,'5. Consumables'!$K$12:$K$61)</f>
        <v>0</v>
      </c>
      <c r="M38" s="176">
        <f ca="1">SUMIF('5. Consumables'!$D$12:$D$61,'Summary of ODA Costs'!$K$30,'5. Consumables'!$M$12:$M$61)</f>
        <v>0</v>
      </c>
      <c r="N38" s="176">
        <f ca="1">SUMIF('5. Consumables'!$D$12:$D$61,'Summary of ODA Costs'!$K$30,'5. Consumables'!$O$12:$O$61)</f>
        <v>0</v>
      </c>
      <c r="O38" s="176">
        <f ca="1">SUMIF('5. Consumables'!$D$12:$D$61,'Summary of ODA Costs'!$K$30,'5. Consumables'!$Q$12:$Q$61)</f>
        <v>0</v>
      </c>
      <c r="P38" s="176">
        <f ca="1">SUMIF('5. Consumables'!$D$12:$D$61,'Summary of ODA Costs'!$K$30,'5. Consumables'!$S$12:$S$61)</f>
        <v>0</v>
      </c>
      <c r="Q38" s="152">
        <f t="shared" ca="1" si="5"/>
        <v>0</v>
      </c>
      <c r="R38" s="258"/>
    </row>
    <row r="39" spans="1:18" ht="15" customHeight="1" x14ac:dyDescent="0.25">
      <c r="B39" s="64"/>
      <c r="C39" s="179" t="s">
        <v>469</v>
      </c>
      <c r="D39" s="176">
        <f ca="1">SUMIF('6. CPI'!$D$12:$D$61,'Summary of ODA Costs'!$C$30,'6. CPI'!$K$12:$K$61)</f>
        <v>1000</v>
      </c>
      <c r="E39" s="176">
        <f ca="1">SUMIF('6. CPI'!$D$12:$D$61,'Summary of ODA Costs'!$C$30,'6. CPI'!$M$12:$M$61)</f>
        <v>1000</v>
      </c>
      <c r="F39" s="176">
        <f ca="1">SUMIF('6. CPI'!$D$12:$D$61,'Summary of ODA Costs'!$C$30,'6. CPI'!$O$12:$O$61)</f>
        <v>0</v>
      </c>
      <c r="G39" s="176">
        <f ca="1">SUMIF('6. CPI'!$D$12:$D$61,'Summary of ODA Costs'!$C$30,'6. CPI'!$Q$12:$Q$61)</f>
        <v>0</v>
      </c>
      <c r="H39" s="176">
        <f ca="1">SUMIF('6. CPI'!$D$12:$D$61,'Summary of ODA Costs'!$C$30,'6. CPI'!$S$12:$S$61)</f>
        <v>0</v>
      </c>
      <c r="I39" s="152">
        <f t="shared" ca="1" si="4"/>
        <v>2000</v>
      </c>
      <c r="J39" s="255"/>
      <c r="K39" s="179" t="s">
        <v>469</v>
      </c>
      <c r="L39" s="176">
        <f ca="1">SUMIF('6. CPI'!$D$12:$D$61,'Summary of ODA Costs'!$K$30,'6. CPI'!$K$12:$K$61)</f>
        <v>1000</v>
      </c>
      <c r="M39" s="176">
        <f ca="1">SUMIF('6. CPI'!$D$12:$D$61,'Summary of ODA Costs'!$K$30,'6. CPI'!$M$12:$M$61)</f>
        <v>1000</v>
      </c>
      <c r="N39" s="176">
        <f ca="1">SUMIF('6. CPI'!$D$12:$D$61,'Summary of ODA Costs'!$K$30,'6. CPI'!$O$12:$O$61)</f>
        <v>0</v>
      </c>
      <c r="O39" s="176">
        <f ca="1">SUMIF('6. CPI'!$D$12:$D$61,'Summary of ODA Costs'!$K$30,'6. CPI'!$Q$12:$Q$61)</f>
        <v>0</v>
      </c>
      <c r="P39" s="176">
        <f ca="1">SUMIF('6. CPI'!$D$12:$D$61,'Summary of ODA Costs'!$K$30,'6. CPI'!$S$12:$S$61)</f>
        <v>0</v>
      </c>
      <c r="Q39" s="152">
        <f t="shared" ca="1" si="5"/>
        <v>2000</v>
      </c>
      <c r="R39" s="258"/>
    </row>
    <row r="40" spans="1:18" ht="15" customHeight="1" x14ac:dyDescent="0.25">
      <c r="B40" s="64"/>
      <c r="C40" s="209" t="s">
        <v>7</v>
      </c>
      <c r="D40" s="176">
        <f ca="1">SUMIF('7. Dissemination'!$D$12:$D$61,'Summary of ODA Costs'!$C$30,'7. Dissemination'!$K$12:$K$61)</f>
        <v>0</v>
      </c>
      <c r="E40" s="176">
        <f ca="1">SUMIF('7. Dissemination'!$D$12:$D$61,'Summary of ODA Costs'!$C$30,'7. Dissemination'!$M$12:$M$61)</f>
        <v>0</v>
      </c>
      <c r="F40" s="176">
        <f ca="1">SUMIF('7. Dissemination'!$D$12:$D$61,'Summary of ODA Costs'!$C$30,'7. Dissemination'!$O$12:$O$61)</f>
        <v>0</v>
      </c>
      <c r="G40" s="176">
        <f ca="1">SUMIF('7. Dissemination'!$D$12:$D$61,'Summary of ODA Costs'!$C$30,'7. Dissemination'!$Q$12:$Q$61)</f>
        <v>0</v>
      </c>
      <c r="H40" s="176">
        <f ca="1">SUMIF('7. Dissemination'!$D$12:$D$61,'Summary of ODA Costs'!$C$30,'7. Dissemination'!$S$12:$S$61)</f>
        <v>0</v>
      </c>
      <c r="I40" s="152">
        <f t="shared" ca="1" si="4"/>
        <v>0</v>
      </c>
      <c r="J40" s="255"/>
      <c r="K40" s="209" t="s">
        <v>7</v>
      </c>
      <c r="L40" s="176">
        <f ca="1">SUMIF('7. Dissemination'!$D$12:$D$61,'Summary of ODA Costs'!$K$30,'7. Dissemination'!$K$12:$K$61)</f>
        <v>0</v>
      </c>
      <c r="M40" s="176">
        <f ca="1">SUMIF('7. Dissemination'!$D$12:$D$61,'Summary of ODA Costs'!$K$30,'7. Dissemination'!$M$12:$M$61)</f>
        <v>0</v>
      </c>
      <c r="N40" s="176">
        <f ca="1">SUMIF('7. Dissemination'!$D$12:$D$61,'Summary of ODA Costs'!$K$30,'7. Dissemination'!$O$12:$O$61)</f>
        <v>0</v>
      </c>
      <c r="O40" s="176">
        <f ca="1">SUMIF('7. Dissemination'!$D$12:$D$61,'Summary of ODA Costs'!$K$30,'7. Dissemination'!$Q$12:$Q$61)</f>
        <v>0</v>
      </c>
      <c r="P40" s="176">
        <f ca="1">SUMIF('7. Dissemination'!$D$12:$D$61,'Summary of ODA Costs'!$K$30,'7. Dissemination'!$S$12:$S$61)</f>
        <v>0</v>
      </c>
      <c r="Q40" s="152">
        <f t="shared" ca="1" si="5"/>
        <v>0</v>
      </c>
      <c r="R40" s="258"/>
    </row>
    <row r="41" spans="1:18" ht="15" customHeight="1" x14ac:dyDescent="0.25">
      <c r="B41" s="64"/>
      <c r="C41" s="209" t="s">
        <v>443</v>
      </c>
      <c r="D41" s="176">
        <f ca="1">SUMIF('8. Risk Management &amp; Assurance'!$D$12:$D$61,'Summary of ODA Costs'!$C$30,'8. Risk Management &amp; Assurance'!$K$12:$K$61)</f>
        <v>0</v>
      </c>
      <c r="E41" s="176">
        <f ca="1">SUMIF('8. Risk Management &amp; Assurance'!$D$12:$D$61,'Summary of ODA Costs'!$C$30,'8. Risk Management &amp; Assurance'!$M$12:$M$61)</f>
        <v>0</v>
      </c>
      <c r="F41" s="176">
        <f ca="1">SUMIF('8. Risk Management &amp; Assurance'!$D$12:$D$61,'Summary of ODA Costs'!$C$30,'8. Risk Management &amp; Assurance'!$O$12:$O$61)</f>
        <v>0</v>
      </c>
      <c r="G41" s="176">
        <f ca="1">SUMIF('8. Risk Management &amp; Assurance'!$D$12:$D$61,'Summary of ODA Costs'!$C$30,'8. Risk Management &amp; Assurance'!$Q$12:$Q$61)</f>
        <v>0</v>
      </c>
      <c r="H41" s="176">
        <f ca="1">SUMIF('8. Risk Management &amp; Assurance'!$D$12:$D$61,'Summary of ODA Costs'!$C$30,'8. Risk Management &amp; Assurance'!$S$12:$S$61)</f>
        <v>0</v>
      </c>
      <c r="I41" s="152">
        <f t="shared" ca="1" si="4"/>
        <v>0</v>
      </c>
      <c r="J41" s="255"/>
      <c r="K41" s="209" t="s">
        <v>443</v>
      </c>
      <c r="L41" s="176">
        <f ca="1">SUMIF('8. Risk Management &amp; Assurance'!$D$12:$D$61,'Summary of ODA Costs'!$K$30,'8. Risk Management &amp; Assurance'!$K$12:$K$61)</f>
        <v>0</v>
      </c>
      <c r="M41" s="176">
        <f ca="1">SUMIF('8. Risk Management &amp; Assurance'!$D$12:$D$61,'Summary of ODA Costs'!$K$30,'8. Risk Management &amp; Assurance'!$M$12:$M$61)</f>
        <v>0</v>
      </c>
      <c r="N41" s="176">
        <f ca="1">SUMIF('8. Risk Management &amp; Assurance'!$D$12:$D$61,'Summary of ODA Costs'!$K$30,'8. Risk Management &amp; Assurance'!$O$12:$O$61)</f>
        <v>0</v>
      </c>
      <c r="O41" s="176">
        <f ca="1">SUMIF('8. Risk Management &amp; Assurance'!$D$12:$D$61,'Summary of ODA Costs'!$K$30,'8. Risk Management &amp; Assurance'!$Q$12:$Q$61)</f>
        <v>0</v>
      </c>
      <c r="P41" s="176">
        <f ca="1">SUMIF('8. Risk Management &amp; Assurance'!$D$12:$D$61,'Summary of ODA Costs'!$K$30,'8. Risk Management &amp; Assurance'!$S$12:$S$61)</f>
        <v>0</v>
      </c>
      <c r="Q41" s="152">
        <f t="shared" ca="1" si="5"/>
        <v>0</v>
      </c>
      <c r="R41" s="258"/>
    </row>
    <row r="42" spans="1:18" ht="15" customHeight="1" x14ac:dyDescent="0.25">
      <c r="B42" s="64"/>
      <c r="C42" s="209" t="s">
        <v>420</v>
      </c>
      <c r="D42" s="176">
        <f ca="1">SUMIF('9. External Intervention Costs'!$D$14:$D$80,'Summary of ODA Costs'!$C30,'9. External Intervention Costs'!$I$14:$I$80)</f>
        <v>0</v>
      </c>
      <c r="E42" s="176">
        <f ca="1">SUMIF('9. External Intervention Costs'!$D$14:$D$80,'Summary of ODA Costs'!$C30,'9. External Intervention Costs'!$J$14:$J$80)</f>
        <v>0</v>
      </c>
      <c r="F42" s="176">
        <f ca="1">SUMIF('9. External Intervention Costs'!$D$14:$D$80,'Summary of ODA Costs'!$C30,'9. External Intervention Costs'!$K$14:$K$80)</f>
        <v>0</v>
      </c>
      <c r="G42" s="176">
        <f ca="1">SUMIF('9. External Intervention Costs'!$D$14:$D$80,'Summary of ODA Costs'!$C30,'9. External Intervention Costs'!$L$14:$L$80)</f>
        <v>0</v>
      </c>
      <c r="H42" s="176">
        <f ca="1">SUMIF('9. External Intervention Costs'!$D$14:$D$80,'Summary of ODA Costs'!$C30,'9. External Intervention Costs'!$M$14:$M$80)</f>
        <v>0</v>
      </c>
      <c r="I42" s="152">
        <f t="shared" ca="1" si="4"/>
        <v>0</v>
      </c>
      <c r="J42" s="255"/>
      <c r="K42" s="209" t="s">
        <v>420</v>
      </c>
      <c r="L42" s="176">
        <f ca="1">SUMIF('9. External Intervention Costs'!$D$14:$D$80,'Summary of ODA Costs'!$K30,'9. External Intervention Costs'!$I$14:$I$80)</f>
        <v>0</v>
      </c>
      <c r="M42" s="176">
        <f ca="1">SUMIF('9. External Intervention Costs'!$D$14:$D$80,'Summary of ODA Costs'!$K30,'9. External Intervention Costs'!$J$14:$J$80)</f>
        <v>0</v>
      </c>
      <c r="N42" s="176">
        <f ca="1">SUMIF('9. External Intervention Costs'!$D$14:$D$80,'Summary of ODA Costs'!$K30,'9. External Intervention Costs'!$K$14:$K$80)</f>
        <v>0</v>
      </c>
      <c r="O42" s="176">
        <f ca="1">SUMIF('9. External Intervention Costs'!$D$14:$D$80,'Summary of ODA Costs'!$K30,'9. External Intervention Costs'!$L$14:$L$80)</f>
        <v>0</v>
      </c>
      <c r="P42" s="176">
        <f ca="1">SUMIF('9. External Intervention Costs'!$D$14:$D$80,'Summary of ODA Costs'!$K30,'9. External Intervention Costs'!$M$14:$M$80)</f>
        <v>0</v>
      </c>
      <c r="Q42" s="152">
        <f t="shared" ca="1" si="5"/>
        <v>0</v>
      </c>
      <c r="R42" s="258"/>
    </row>
    <row r="43" spans="1:18" ht="15" customHeight="1" x14ac:dyDescent="0.25">
      <c r="B43" s="64"/>
      <c r="C43" s="179" t="s">
        <v>8</v>
      </c>
      <c r="D43" s="176">
        <f ca="1">SUMIF('10. Other Direct Costs '!$D$12:$D$61,'Summary of ODA Costs'!$C$30,'10. Other Direct Costs '!$K$12:$K$61)</f>
        <v>1400</v>
      </c>
      <c r="E43" s="176">
        <f ca="1">SUMIF('10. Other Direct Costs '!$D$12:$D$61,'Summary of ODA Costs'!$C$30,'10. Other Direct Costs '!$M$12:$M$61)</f>
        <v>11800</v>
      </c>
      <c r="F43" s="176">
        <f ca="1">SUMIF('10. Other Direct Costs '!$D$12:$D$61,'Summary of ODA Costs'!$C$30,'10. Other Direct Costs '!$O$12:$O$61)</f>
        <v>28500</v>
      </c>
      <c r="G43" s="176">
        <f ca="1">SUMIF('10. Other Direct Costs '!$D$12:$D$61,'Summary of ODA Costs'!$C$30,'10. Other Direct Costs '!$Q$12:$Q$61)</f>
        <v>17600</v>
      </c>
      <c r="H43" s="176">
        <f ca="1">SUMIF('10. Other Direct Costs '!$D$12:$D$61,'Summary of ODA Costs'!$C$30,'10. Other Direct Costs '!$S$12:$S$61)</f>
        <v>16700</v>
      </c>
      <c r="I43" s="152">
        <f t="shared" ca="1" si="4"/>
        <v>76000</v>
      </c>
      <c r="J43" s="255"/>
      <c r="K43" s="179" t="s">
        <v>8</v>
      </c>
      <c r="L43" s="176">
        <f ca="1">SUMIF('10. Other Direct Costs '!$D$12:$D$61,'Summary of ODA Costs'!$K$30,'10. Other Direct Costs '!$K$12:$K$61)</f>
        <v>1400</v>
      </c>
      <c r="M43" s="176">
        <f ca="1">SUMIF('10. Other Direct Costs '!$D$12:$D$61,'Summary of ODA Costs'!$K$30,'10. Other Direct Costs '!$M$12:$M$61)</f>
        <v>11800</v>
      </c>
      <c r="N43" s="176">
        <f ca="1">SUMIF('10. Other Direct Costs '!$D$12:$D$61,'Summary of ODA Costs'!$K$30,'10. Other Direct Costs '!$O$12:$O$61)</f>
        <v>28500</v>
      </c>
      <c r="O43" s="176">
        <f ca="1">SUMIF('10. Other Direct Costs '!$D$12:$D$61,'Summary of ODA Costs'!$K$30,'10. Other Direct Costs '!$Q$12:$Q$61)</f>
        <v>17600</v>
      </c>
      <c r="P43" s="176">
        <f ca="1">SUMIF('10. Other Direct Costs '!$D$12:$D$61,'Summary of ODA Costs'!$K$30,'10. Other Direct Costs '!$S$12:$S$61)</f>
        <v>16700</v>
      </c>
      <c r="Q43" s="152">
        <f t="shared" ca="1" si="5"/>
        <v>76000</v>
      </c>
      <c r="R43" s="258"/>
    </row>
    <row r="44" spans="1:18" ht="15" customHeight="1" thickBot="1" x14ac:dyDescent="0.3">
      <c r="B44" s="64"/>
      <c r="C44" s="180" t="s">
        <v>290</v>
      </c>
      <c r="D44" s="176">
        <f ca="1">SUMIF('11. Indirect Costs'!$C$13:$C$62,'Summary of ODA Costs'!$C$30,'11. Indirect Costs'!$M$13:$M$62)</f>
        <v>840</v>
      </c>
      <c r="E44" s="176">
        <f ca="1">SUMIF('11. Indirect Costs'!$C$13:$C$62,'Summary of ODA Costs'!$C$30,'11. Indirect Costs'!$Q$13:$Q$62)</f>
        <v>1680</v>
      </c>
      <c r="F44" s="176">
        <f ca="1">SUMIF('11. Indirect Costs'!$C$13:$C$62,'Summary of ODA Costs'!$C$30,'11. Indirect Costs'!$U$13:$U$62)</f>
        <v>1680</v>
      </c>
      <c r="G44" s="176">
        <f ca="1">SUMIF('11. Indirect Costs'!$C$13:$C$62,'Summary of ODA Costs'!$C$30,'11. Indirect Costs'!$Y$13:$Y$62)</f>
        <v>840</v>
      </c>
      <c r="H44" s="176">
        <f ca="1">SUMIF('11. Indirect Costs'!$C$13:$C$62,'Summary of ODA Costs'!$C$30,'11. Indirect Costs'!$AC$13:$AC$62)</f>
        <v>0</v>
      </c>
      <c r="I44" s="152">
        <f t="shared" ca="1" si="4"/>
        <v>5040</v>
      </c>
      <c r="J44" s="255"/>
      <c r="K44" s="180" t="s">
        <v>290</v>
      </c>
      <c r="L44" s="176">
        <f ca="1">SUMIF('11. Indirect Costs'!$C$13:$C$62,'Summary of ODA Costs'!$K$30,'11. Indirect Costs'!$M$13:$M$62)</f>
        <v>840</v>
      </c>
      <c r="M44" s="176">
        <f ca="1">SUMIF('11. Indirect Costs'!$C$13:$C$62,'Summary of ODA Costs'!$K$30,'11. Indirect Costs'!$Q$13:$Q$62)</f>
        <v>1680</v>
      </c>
      <c r="N44" s="176">
        <f ca="1">SUMIF('11. Indirect Costs'!$C$13:$C$62,'Summary of ODA Costs'!$K$30,'11. Indirect Costs'!$U$13:$U$62)</f>
        <v>1680</v>
      </c>
      <c r="O44" s="176">
        <f ca="1">SUMIF('11. Indirect Costs'!$C$13:$C$62,'Summary of ODA Costs'!$K$30,'11. Indirect Costs'!$Y$13:$Y$62)</f>
        <v>840</v>
      </c>
      <c r="P44" s="176">
        <f ca="1">SUMIF('11. Indirect Costs'!$C$13:$C$62,'Summary of ODA Costs'!$K$30,'11. Indirect Costs'!$AC$13:$AC$62)</f>
        <v>0</v>
      </c>
      <c r="Q44" s="152">
        <f t="shared" ca="1" si="5"/>
        <v>5040</v>
      </c>
      <c r="R44" s="258"/>
    </row>
    <row r="45" spans="1:18" ht="15" customHeight="1" thickBot="1" x14ac:dyDescent="0.3">
      <c r="B45" s="64"/>
      <c r="C45" s="112" t="s">
        <v>150</v>
      </c>
      <c r="D45" s="173">
        <f t="shared" ref="D45:I45" ca="1" si="6">SUM(D35:D44)</f>
        <v>11640</v>
      </c>
      <c r="E45" s="173">
        <f t="shared" ca="1" si="6"/>
        <v>36280</v>
      </c>
      <c r="F45" s="173">
        <f t="shared" ca="1" si="6"/>
        <v>46980</v>
      </c>
      <c r="G45" s="173">
        <f t="shared" ca="1" si="6"/>
        <v>26840</v>
      </c>
      <c r="H45" s="173">
        <f t="shared" ca="1" si="6"/>
        <v>16700</v>
      </c>
      <c r="I45" s="113">
        <f t="shared" ca="1" si="6"/>
        <v>138440</v>
      </c>
      <c r="J45" s="255"/>
      <c r="K45" s="112" t="s">
        <v>150</v>
      </c>
      <c r="L45" s="173">
        <f t="shared" ref="L45:Q45" ca="1" si="7">SUM(L35:L44)</f>
        <v>11640</v>
      </c>
      <c r="M45" s="173">
        <f t="shared" ca="1" si="7"/>
        <v>36280</v>
      </c>
      <c r="N45" s="173">
        <f t="shared" ca="1" si="7"/>
        <v>46980</v>
      </c>
      <c r="O45" s="173">
        <f t="shared" ca="1" si="7"/>
        <v>26840</v>
      </c>
      <c r="P45" s="173">
        <f t="shared" ca="1" si="7"/>
        <v>16700</v>
      </c>
      <c r="Q45" s="113">
        <f t="shared" ca="1" si="7"/>
        <v>138440</v>
      </c>
      <c r="R45" s="258"/>
    </row>
    <row r="46" spans="1:18" ht="15" customHeight="1" x14ac:dyDescent="0.25">
      <c r="B46" s="64"/>
      <c r="C46" s="294" t="s">
        <v>17</v>
      </c>
      <c r="D46" s="258"/>
      <c r="E46" s="258"/>
      <c r="F46" s="258"/>
      <c r="G46" s="258"/>
      <c r="H46" s="258"/>
      <c r="I46" s="258"/>
      <c r="J46" s="298"/>
      <c r="K46" s="294" t="s">
        <v>17</v>
      </c>
      <c r="L46" s="64"/>
      <c r="M46" s="64"/>
      <c r="N46" s="64"/>
      <c r="O46" s="64"/>
      <c r="P46" s="64"/>
      <c r="Q46" s="64"/>
      <c r="R46" s="258"/>
    </row>
    <row r="47" spans="1:18" ht="15" customHeight="1" x14ac:dyDescent="0.25">
      <c r="A47" s="508">
        <f>A30+2</f>
        <v>5</v>
      </c>
      <c r="B47" s="64"/>
      <c r="C47" s="106" t="str">
        <f ca="1">IFERROR(OFFSET('START - AWARD DETAILS'!$C$20,MATCH(A47,'START - AWARD DETAILS'!$S$20:$S$40,0)-1,0),"")</f>
        <v/>
      </c>
      <c r="D47" s="258"/>
      <c r="E47" s="258"/>
      <c r="F47" s="258"/>
      <c r="G47" s="258"/>
      <c r="H47" s="258"/>
      <c r="I47" s="258"/>
      <c r="J47" s="298"/>
      <c r="K47" s="106" t="str">
        <f ca="1">IFERROR(OFFSET('START - AWARD DETAILS'!$C$20,MATCH(A47+1,'START - AWARD DETAILS'!$S$20:$S$40,0)-1,0),"")</f>
        <v/>
      </c>
      <c r="L47" s="64"/>
      <c r="M47" s="64"/>
      <c r="N47" s="64"/>
      <c r="O47" s="64"/>
      <c r="P47" s="64"/>
      <c r="Q47" s="64"/>
      <c r="R47" s="258"/>
    </row>
    <row r="48" spans="1:18" ht="15" customHeight="1" x14ac:dyDescent="0.25">
      <c r="B48" s="64"/>
      <c r="C48" s="294" t="s">
        <v>415</v>
      </c>
      <c r="D48" s="258"/>
      <c r="E48" s="258"/>
      <c r="F48" s="258"/>
      <c r="G48" s="258"/>
      <c r="H48" s="258"/>
      <c r="I48" s="258"/>
      <c r="J48" s="298"/>
      <c r="K48" s="294" t="s">
        <v>415</v>
      </c>
      <c r="L48" s="64"/>
      <c r="M48" s="64"/>
      <c r="N48" s="64"/>
      <c r="O48" s="64"/>
      <c r="P48" s="64"/>
      <c r="Q48" s="64"/>
      <c r="R48" s="258"/>
    </row>
    <row r="49" spans="1:18" ht="15" customHeight="1" x14ac:dyDescent="0.25">
      <c r="B49" s="64"/>
      <c r="C49" s="106" t="str">
        <f ca="1">IFERROR(VLOOKUP($C47,'START - AWARD DETAILS'!$C$21:$E$40,3,0),"")</f>
        <v/>
      </c>
      <c r="D49" s="258"/>
      <c r="E49" s="258"/>
      <c r="F49" s="258"/>
      <c r="G49" s="258"/>
      <c r="H49" s="258"/>
      <c r="I49" s="258"/>
      <c r="J49" s="298"/>
      <c r="K49" s="106" t="str">
        <f ca="1">IFERROR(VLOOKUP($K47,'START - AWARD DETAILS'!$C$21:$E$40,3,0),"")</f>
        <v/>
      </c>
      <c r="L49" s="64"/>
      <c r="M49" s="64"/>
      <c r="N49" s="64"/>
      <c r="O49" s="64"/>
      <c r="P49" s="64"/>
      <c r="Q49" s="64"/>
      <c r="R49" s="258"/>
    </row>
    <row r="50" spans="1:18" ht="15" customHeight="1" thickBot="1" x14ac:dyDescent="0.3">
      <c r="B50" s="64"/>
      <c r="C50" s="109"/>
      <c r="D50" s="64"/>
      <c r="E50" s="64"/>
      <c r="F50" s="64"/>
      <c r="G50" s="64"/>
      <c r="H50" s="64"/>
      <c r="I50" s="64"/>
      <c r="J50" s="255"/>
      <c r="K50" s="109"/>
      <c r="L50" s="64"/>
      <c r="M50" s="64"/>
      <c r="N50" s="64"/>
      <c r="O50" s="64"/>
      <c r="P50" s="64"/>
      <c r="Q50" s="64"/>
      <c r="R50" s="258"/>
    </row>
    <row r="51" spans="1:18" ht="15" customHeight="1" thickBot="1" x14ac:dyDescent="0.3">
      <c r="B51" s="64"/>
      <c r="C51" s="109"/>
      <c r="D51" s="144" t="s">
        <v>285</v>
      </c>
      <c r="E51" s="171" t="s">
        <v>286</v>
      </c>
      <c r="F51" s="171" t="s">
        <v>287</v>
      </c>
      <c r="G51" s="171" t="s">
        <v>288</v>
      </c>
      <c r="H51" s="172" t="s">
        <v>289</v>
      </c>
      <c r="I51" s="115" t="s">
        <v>291</v>
      </c>
      <c r="J51" s="255"/>
      <c r="K51" s="109"/>
      <c r="L51" s="144" t="s">
        <v>285</v>
      </c>
      <c r="M51" s="171" t="s">
        <v>286</v>
      </c>
      <c r="N51" s="171" t="s">
        <v>287</v>
      </c>
      <c r="O51" s="171" t="s">
        <v>288</v>
      </c>
      <c r="P51" s="172" t="s">
        <v>289</v>
      </c>
      <c r="Q51" s="115" t="s">
        <v>291</v>
      </c>
      <c r="R51" s="258"/>
    </row>
    <row r="52" spans="1:18" ht="15" customHeight="1" x14ac:dyDescent="0.25">
      <c r="B52" s="64"/>
      <c r="C52" s="506" t="s">
        <v>442</v>
      </c>
      <c r="D52" s="176">
        <f ca="1">SUMIFS('2. Annual Costs of Staff Posts'!$O$13:$O$311,'2. Annual Costs of Staff Posts'!$I$13:$I$311,"&lt;&gt;External Intervention Staff",'2. Annual Costs of Staff Posts'!$D$13:$D$311,'Summary of ODA Costs'!$C$47)</f>
        <v>0</v>
      </c>
      <c r="E52" s="176">
        <f ca="1">SUMIFS('2. Annual Costs of Staff Posts'!$T$13:$T$311,'2. Annual Costs of Staff Posts'!$I$13:$I$311,"&lt;&gt;External Intervention Staff",'2. Annual Costs of Staff Posts'!$D$13:$D$311,'Summary of ODA Costs'!$C$47)</f>
        <v>0</v>
      </c>
      <c r="F52" s="176">
        <f ca="1">SUMIFS('2. Annual Costs of Staff Posts'!$Y$13:$Y$311,'2. Annual Costs of Staff Posts'!$I$13:$I$311,"&lt;&gt;External Intervention Staff",'2. Annual Costs of Staff Posts'!$D$13:$D$311,'Summary of ODA Costs'!$C$47)</f>
        <v>0</v>
      </c>
      <c r="G52" s="176">
        <f ca="1">SUMIFS('2. Annual Costs of Staff Posts'!$AD$13:$AD$311,'2. Annual Costs of Staff Posts'!$I$13:$I$311,"&lt;&gt;External Intervention Staff",'2. Annual Costs of Staff Posts'!$D$13:$D$311,'Summary of ODA Costs'!$C$47)</f>
        <v>0</v>
      </c>
      <c r="H52" s="176">
        <f ca="1">SUMIFS('2. Annual Costs of Staff Posts'!$AI$13:$AI$311,'2. Annual Costs of Staff Posts'!$I$13:$I$311,"&lt;&gt;External Intervention Staff",'2. Annual Costs of Staff Posts'!$D$13:$D$311,'Summary of ODA Costs'!$C$47)</f>
        <v>0</v>
      </c>
      <c r="I52" s="150">
        <f ca="1">SUM(D52:H52)</f>
        <v>0</v>
      </c>
      <c r="J52" s="255"/>
      <c r="K52" s="506" t="s">
        <v>442</v>
      </c>
      <c r="L52" s="175">
        <f ca="1">SUMIFS('2. Annual Costs of Staff Posts'!$O$13:$O$311,'2. Annual Costs of Staff Posts'!$I$13:$I$311,"&lt;&gt;External Intervention Staff",'2. Annual Costs of Staff Posts'!$D$13:$D$311,'Summary of ODA Costs'!$K$47)</f>
        <v>0</v>
      </c>
      <c r="M52" s="129">
        <f ca="1">SUMIFS('2. Annual Costs of Staff Posts'!$T$13:$T$311,'2. Annual Costs of Staff Posts'!$I$13:$I$311,"&lt;&gt;External Intervention Staff",'2. Annual Costs of Staff Posts'!$D$13:$D$311,'Summary of ODA Costs'!$K$47)</f>
        <v>0</v>
      </c>
      <c r="N52" s="129">
        <f ca="1">SUMIFS('2. Annual Costs of Staff Posts'!$Y$13:$Y$311,'2. Annual Costs of Staff Posts'!$I$13:$I$311,"&lt;&gt;External Intervention Staff",'2. Annual Costs of Staff Posts'!$D$13:$D$311,'Summary of ODA Costs'!$K$47)</f>
        <v>0</v>
      </c>
      <c r="O52" s="129">
        <f ca="1">SUMIFS('2. Annual Costs of Staff Posts'!$AD$13:$AD$311,'2. Annual Costs of Staff Posts'!$I$13:$I$311,"&lt;&gt;External Intervention Staff",'2. Annual Costs of Staff Posts'!$D$13:$D$311,'Summary of ODA Costs'!$K$47)</f>
        <v>0</v>
      </c>
      <c r="P52" s="130">
        <f ca="1">SUMIFS('2. Annual Costs of Staff Posts'!$AI$13:$AI$311,'2. Annual Costs of Staff Posts'!$I$13:$I$311,"&lt;&gt;External Intervention Staff",'2. Annual Costs of Staff Posts'!$D$13:$D$311,'Summary of ODA Costs'!$K$47)</f>
        <v>0</v>
      </c>
      <c r="Q52" s="150">
        <f ca="1">SUM(L52:P52)</f>
        <v>0</v>
      </c>
      <c r="R52" s="258"/>
    </row>
    <row r="53" spans="1:18" ht="15" customHeight="1" x14ac:dyDescent="0.25">
      <c r="B53" s="64"/>
      <c r="C53" s="178" t="s">
        <v>4</v>
      </c>
      <c r="D53" s="176">
        <f ca="1">SUMIF('3.Travel,Subsistence&amp;Conference'!$E$12:$E$70,'Summary of ODA Costs'!$C$47,'3.Travel,Subsistence&amp;Conference'!$L$12:$L$70)</f>
        <v>0</v>
      </c>
      <c r="E53" s="176">
        <f ca="1">SUMIF('3.Travel,Subsistence&amp;Conference'!$E$12:$E$70,'Summary of ODA Costs'!$C$47,'3.Travel,Subsistence&amp;Conference'!$N$12:$N$70)</f>
        <v>0</v>
      </c>
      <c r="F53" s="176">
        <f ca="1">SUMIF('3.Travel,Subsistence&amp;Conference'!$E$12:$E$70,'Summary of ODA Costs'!$C$47,'3.Travel,Subsistence&amp;Conference'!$P$12:$P$70)</f>
        <v>0</v>
      </c>
      <c r="G53" s="176">
        <f ca="1">SUMIF('3.Travel,Subsistence&amp;Conference'!$E$12:$E$70,'Summary of ODA Costs'!$C$47,'3.Travel,Subsistence&amp;Conference'!$R$12:$R$70)</f>
        <v>0</v>
      </c>
      <c r="H53" s="176">
        <f ca="1">SUMIF('3.Travel,Subsistence&amp;Conference'!$E$12:$E$70,'Summary of ODA Costs'!$C$47,'3.Travel,Subsistence&amp;Conference'!$T$12:$T$70)</f>
        <v>0</v>
      </c>
      <c r="I53" s="152">
        <f t="shared" ref="I53:I61" ca="1" si="8">SUM(D53:H53)</f>
        <v>0</v>
      </c>
      <c r="J53" s="255"/>
      <c r="K53" s="178" t="s">
        <v>4</v>
      </c>
      <c r="L53" s="176">
        <f ca="1">SUMIF('3.Travel,Subsistence&amp;Conference'!$E$12:$E$70,'Summary of ODA Costs'!$K$47,'3.Travel,Subsistence&amp;Conference'!$L$12:$L$70)</f>
        <v>0</v>
      </c>
      <c r="M53" s="176">
        <f ca="1">SUMIF('3.Travel,Subsistence&amp;Conference'!$E$12:$E$70,'Summary of ODA Costs'!$K$47,'3.Travel,Subsistence&amp;Conference'!$N$12:$N$70)</f>
        <v>0</v>
      </c>
      <c r="N53" s="176">
        <f ca="1">SUMIF('3.Travel,Subsistence&amp;Conference'!$E$12:$E$70,'Summary of ODA Costs'!$K$47,'3.Travel,Subsistence&amp;Conference'!$P$12:$P$70)</f>
        <v>0</v>
      </c>
      <c r="O53" s="176">
        <f ca="1">SUMIF('3.Travel,Subsistence&amp;Conference'!$E$12:$E$70,'Summary of ODA Costs'!$K$47,'3.Travel,Subsistence&amp;Conference'!$R$12:$R$70)</f>
        <v>0</v>
      </c>
      <c r="P53" s="176">
        <f ca="1">SUMIF('3.Travel,Subsistence&amp;Conference'!$E$12:$E$70,'Summary of ODA Costs'!$K$47,'3.Travel,Subsistence&amp;Conference'!$T$12:$T$70)</f>
        <v>0</v>
      </c>
      <c r="Q53" s="152">
        <f t="shared" ref="Q53:Q61" ca="1" si="9">SUM(L53:P53)</f>
        <v>0</v>
      </c>
      <c r="R53" s="258"/>
    </row>
    <row r="54" spans="1:18" ht="15" customHeight="1" x14ac:dyDescent="0.25">
      <c r="B54" s="64"/>
      <c r="C54" s="178" t="s">
        <v>5</v>
      </c>
      <c r="D54" s="176">
        <f ca="1">SUMIF('4. Equipment'!$D$12:$D$82,'Summary of ODA Costs'!$C$47,'4. Equipment'!$L$12:$L$82)</f>
        <v>0</v>
      </c>
      <c r="E54" s="176">
        <f ca="1">SUMIF('4. Equipment'!$D$12:$D$82,'Summary of ODA Costs'!$C$47,'4. Equipment'!$N$12:$N$82)</f>
        <v>0</v>
      </c>
      <c r="F54" s="176">
        <f ca="1">SUMIF('4. Equipment'!$D$12:$D$82,'Summary of ODA Costs'!$C$47,'4. Equipment'!$P$12:$P$82)</f>
        <v>0</v>
      </c>
      <c r="G54" s="176">
        <f ca="1">SUMIF('4. Equipment'!$D$12:$D$82,'Summary of ODA Costs'!$C$47,'4. Equipment'!$R$12:$R$82)</f>
        <v>0</v>
      </c>
      <c r="H54" s="176">
        <f ca="1">SUMIF('4. Equipment'!$D$12:$D$82,'Summary of ODA Costs'!$C$47,'4. Equipment'!$T$12:$T$82)</f>
        <v>0</v>
      </c>
      <c r="I54" s="152">
        <f t="shared" ca="1" si="8"/>
        <v>0</v>
      </c>
      <c r="J54" s="255"/>
      <c r="K54" s="178" t="s">
        <v>5</v>
      </c>
      <c r="L54" s="176">
        <f ca="1">SUMIF('4. Equipment'!$D$12:$D$82,'Summary of ODA Costs'!$K$47,'4. Equipment'!$L$12:$L$82)</f>
        <v>0</v>
      </c>
      <c r="M54" s="176">
        <f ca="1">SUMIF('4. Equipment'!$D$12:$D$82,'Summary of ODA Costs'!$K$47,'4. Equipment'!$N$12:$N$82)</f>
        <v>0</v>
      </c>
      <c r="N54" s="176">
        <f ca="1">SUMIF('4. Equipment'!$D$12:$D$82,'Summary of ODA Costs'!$K$47,'4. Equipment'!$P$12:$P$82)</f>
        <v>0</v>
      </c>
      <c r="O54" s="176">
        <f ca="1">SUMIF('4. Equipment'!$D$12:$D$82,'Summary of ODA Costs'!$K$47,'4. Equipment'!$R$12:$R$82)</f>
        <v>0</v>
      </c>
      <c r="P54" s="176">
        <f ca="1">SUMIF('4. Equipment'!$D$12:$D$82,'Summary of ODA Costs'!$K$47,'4. Equipment'!$T$12:$T$82)</f>
        <v>0</v>
      </c>
      <c r="Q54" s="152">
        <f t="shared" ca="1" si="9"/>
        <v>0</v>
      </c>
      <c r="R54" s="258"/>
    </row>
    <row r="55" spans="1:18" ht="15" customHeight="1" x14ac:dyDescent="0.25">
      <c r="B55" s="64"/>
      <c r="C55" s="179" t="s">
        <v>6</v>
      </c>
      <c r="D55" s="176">
        <f ca="1">SUMIF('5. Consumables'!$D$12:$D$61,'Summary of ODA Costs'!$C$47,'5. Consumables'!$K$12:$K$61)</f>
        <v>0</v>
      </c>
      <c r="E55" s="176">
        <f ca="1">SUMIF('5. Consumables'!$D$12:$D$61,'Summary of ODA Costs'!$C$47,'5. Consumables'!$M$12:$M$61)</f>
        <v>0</v>
      </c>
      <c r="F55" s="176">
        <f ca="1">SUMIF('5. Consumables'!$D$12:$D$61,'Summary of ODA Costs'!$C$47,'5. Consumables'!$O$12:$O$61)</f>
        <v>0</v>
      </c>
      <c r="G55" s="176">
        <f ca="1">SUMIF('5. Consumables'!$D$12:$D$61,'Summary of ODA Costs'!$C$47,'5. Consumables'!$Q$12:$Q$61)</f>
        <v>0</v>
      </c>
      <c r="H55" s="176">
        <f ca="1">SUMIF('5. Consumables'!$D$12:$D$61,'Summary of ODA Costs'!$C$47,'5. Consumables'!$S$12:$S$61)</f>
        <v>0</v>
      </c>
      <c r="I55" s="152">
        <f t="shared" ca="1" si="8"/>
        <v>0</v>
      </c>
      <c r="J55" s="255"/>
      <c r="K55" s="179" t="s">
        <v>6</v>
      </c>
      <c r="L55" s="176">
        <f ca="1">SUMIF('5. Consumables'!$D$12:$D$61,'Summary of ODA Costs'!$K$47,'5. Consumables'!$K$12:$K$61)</f>
        <v>0</v>
      </c>
      <c r="M55" s="176">
        <f ca="1">SUMIF('5. Consumables'!$D$12:$D$61,'Summary of ODA Costs'!$K$47,'5. Consumables'!$M$12:$M$61)</f>
        <v>0</v>
      </c>
      <c r="N55" s="176">
        <f ca="1">SUMIF('5. Consumables'!$D$12:$D$61,'Summary of ODA Costs'!$K$47,'5. Consumables'!$O$12:$O$61)</f>
        <v>0</v>
      </c>
      <c r="O55" s="176">
        <f ca="1">SUMIF('5. Consumables'!$D$12:$D$61,'Summary of ODA Costs'!$K$47,'5. Consumables'!$Q$12:$Q$61)</f>
        <v>0</v>
      </c>
      <c r="P55" s="176">
        <f ca="1">SUMIF('5. Consumables'!$D$12:$D$61,'Summary of ODA Costs'!$K$47,'5. Consumables'!$S$12:$S$61)</f>
        <v>0</v>
      </c>
      <c r="Q55" s="152">
        <f t="shared" ca="1" si="9"/>
        <v>0</v>
      </c>
      <c r="R55" s="258"/>
    </row>
    <row r="56" spans="1:18" ht="15" customHeight="1" x14ac:dyDescent="0.25">
      <c r="B56" s="64"/>
      <c r="C56" s="179" t="s">
        <v>469</v>
      </c>
      <c r="D56" s="176">
        <f ca="1">SUMIF('6. CPI'!$D$12:$D$61,'Summary of ODA Costs'!$C$47,'6. CPI'!$K$12:$K$61)</f>
        <v>0</v>
      </c>
      <c r="E56" s="176">
        <f ca="1">SUMIF('6. CPI'!$D$12:$D$61,'Summary of ODA Costs'!$C$47,'6. CPI'!$M$12:$M$61)</f>
        <v>0</v>
      </c>
      <c r="F56" s="176">
        <f ca="1">SUMIF('6. CPI'!$D$12:$D$61,'Summary of ODA Costs'!$C$47,'6. CPI'!$O$12:$O$61)</f>
        <v>0</v>
      </c>
      <c r="G56" s="176">
        <f ca="1">SUMIF('6. CPI'!$D$12:$D$61,'Summary of ODA Costs'!$C$47,'6. CPI'!$Q$12:$Q$61)</f>
        <v>0</v>
      </c>
      <c r="H56" s="176">
        <f ca="1">SUMIF('6. CPI'!$D$12:$D$61,'Summary of ODA Costs'!$C$47,'6. CPI'!$S$12:$S$61)</f>
        <v>0</v>
      </c>
      <c r="I56" s="152">
        <f t="shared" ca="1" si="8"/>
        <v>0</v>
      </c>
      <c r="J56" s="255"/>
      <c r="K56" s="179" t="s">
        <v>469</v>
      </c>
      <c r="L56" s="176">
        <f ca="1">SUMIF('6. CPI'!$D$12:$D$61,'Summary of ODA Costs'!$K$47,'6. CPI'!$K$12:$K$61)</f>
        <v>0</v>
      </c>
      <c r="M56" s="176">
        <f ca="1">SUMIF('6. CPI'!$D$12:$D$61,'Summary of ODA Costs'!$K$47,'6. CPI'!$M$12:$M$61)</f>
        <v>0</v>
      </c>
      <c r="N56" s="176">
        <f ca="1">SUMIF('6. CPI'!$D$12:$D$61,'Summary of ODA Costs'!$K$47,'6. CPI'!$O$12:$O$61)</f>
        <v>0</v>
      </c>
      <c r="O56" s="176">
        <f ca="1">SUMIF('6. CPI'!$D$12:$D$61,'Summary of ODA Costs'!$K$47,'6. CPI'!$Q$12:$Q$61)</f>
        <v>0</v>
      </c>
      <c r="P56" s="176">
        <f ca="1">SUMIF('6. CPI'!$D$12:$D$61,'Summary of ODA Costs'!$K$47,'6. CPI'!$S$12:$S$61)</f>
        <v>0</v>
      </c>
      <c r="Q56" s="152">
        <f t="shared" ca="1" si="9"/>
        <v>0</v>
      </c>
      <c r="R56" s="258"/>
    </row>
    <row r="57" spans="1:18" ht="15" customHeight="1" x14ac:dyDescent="0.25">
      <c r="B57" s="64"/>
      <c r="C57" s="209" t="s">
        <v>7</v>
      </c>
      <c r="D57" s="176">
        <f ca="1">SUMIF('7. Dissemination'!$D$12:$D$61,'Summary of ODA Costs'!$C$47,'7. Dissemination'!$K$12:$K$61)</f>
        <v>0</v>
      </c>
      <c r="E57" s="176">
        <f ca="1">SUMIF('7. Dissemination'!$D$12:$D$61,'Summary of ODA Costs'!$C$47,'7. Dissemination'!$M$12:$M$61)</f>
        <v>0</v>
      </c>
      <c r="F57" s="176">
        <f ca="1">SUMIF('7. Dissemination'!$D$12:$D$61,'Summary of ODA Costs'!$C$47,'7. Dissemination'!$O$12:$O$61)</f>
        <v>0</v>
      </c>
      <c r="G57" s="176">
        <f ca="1">SUMIF('7. Dissemination'!$D$12:$D$61,'Summary of ODA Costs'!$C$47,'7. Dissemination'!$Q$12:$Q$61)</f>
        <v>0</v>
      </c>
      <c r="H57" s="176">
        <f ca="1">SUMIF('7. Dissemination'!$D$12:$D$61,'Summary of ODA Costs'!$C$47,'7. Dissemination'!$S$12:$S$61)</f>
        <v>0</v>
      </c>
      <c r="I57" s="152">
        <f t="shared" ca="1" si="8"/>
        <v>0</v>
      </c>
      <c r="J57" s="255"/>
      <c r="K57" s="209" t="s">
        <v>7</v>
      </c>
      <c r="L57" s="176">
        <f ca="1">SUMIF('7. Dissemination'!$D$12:$D$61,'Summary of ODA Costs'!$K$47,'7. Dissemination'!$K$12:$K$61)</f>
        <v>0</v>
      </c>
      <c r="M57" s="176">
        <f ca="1">SUMIF('7. Dissemination'!$D$12:$D$61,'Summary of ODA Costs'!$K$47,'7. Dissemination'!$M$12:$M$61)</f>
        <v>0</v>
      </c>
      <c r="N57" s="176">
        <f ca="1">SUMIF('7. Dissemination'!$D$12:$D$61,'Summary of ODA Costs'!$K$47,'7. Dissemination'!$O$12:$O$61)</f>
        <v>0</v>
      </c>
      <c r="O57" s="176">
        <f ca="1">SUMIF('7. Dissemination'!$D$12:$D$61,'Summary of ODA Costs'!$K$47,'7. Dissemination'!$Q$12:$Q$61)</f>
        <v>0</v>
      </c>
      <c r="P57" s="176">
        <f ca="1">SUMIF('7. Dissemination'!$D$12:$D$61,'Summary of ODA Costs'!$K$47,'7. Dissemination'!$S$12:$S$61)</f>
        <v>0</v>
      </c>
      <c r="Q57" s="152">
        <f t="shared" ca="1" si="9"/>
        <v>0</v>
      </c>
      <c r="R57" s="258"/>
    </row>
    <row r="58" spans="1:18" ht="15" customHeight="1" x14ac:dyDescent="0.25">
      <c r="B58" s="64"/>
      <c r="C58" s="209" t="s">
        <v>443</v>
      </c>
      <c r="D58" s="176">
        <f ca="1">SUMIF('8. Risk Management &amp; Assurance'!$D$12:$D$61,'Summary of ODA Costs'!$C$47,'8. Risk Management &amp; Assurance'!$K$12:$K$61)</f>
        <v>0</v>
      </c>
      <c r="E58" s="176">
        <f ca="1">SUMIF('8. Risk Management &amp; Assurance'!$D$12:$D$61,'Summary of ODA Costs'!$C$47,'8. Risk Management &amp; Assurance'!$M$12:$M$61)</f>
        <v>0</v>
      </c>
      <c r="F58" s="176">
        <f ca="1">SUMIF('8. Risk Management &amp; Assurance'!$D$12:$D$61,'Summary of ODA Costs'!$C$47,'8. Risk Management &amp; Assurance'!$O$12:$O$61)</f>
        <v>0</v>
      </c>
      <c r="G58" s="176">
        <f ca="1">SUMIF('8. Risk Management &amp; Assurance'!$D$12:$D$61,'Summary of ODA Costs'!$C$47,'8. Risk Management &amp; Assurance'!$Q$12:$Q$61)</f>
        <v>0</v>
      </c>
      <c r="H58" s="176">
        <f ca="1">SUMIF('8. Risk Management &amp; Assurance'!$D$12:$D$61,'Summary of ODA Costs'!$C$47,'8. Risk Management &amp; Assurance'!$S$12:$S$61)</f>
        <v>0</v>
      </c>
      <c r="I58" s="152">
        <f t="shared" ca="1" si="8"/>
        <v>0</v>
      </c>
      <c r="J58" s="255"/>
      <c r="K58" s="209" t="s">
        <v>443</v>
      </c>
      <c r="L58" s="176">
        <f ca="1">SUMIF('8. Risk Management &amp; Assurance'!$D$12:$D$61,'Summary of ODA Costs'!$K$47,'8. Risk Management &amp; Assurance'!$K$12:$K$61)</f>
        <v>0</v>
      </c>
      <c r="M58" s="176">
        <f ca="1">SUMIF('8. Risk Management &amp; Assurance'!$D$12:$D$61,'Summary of ODA Costs'!$K$47,'8. Risk Management &amp; Assurance'!$M$12:$M$61)</f>
        <v>0</v>
      </c>
      <c r="N58" s="176">
        <f ca="1">SUMIF('8. Risk Management &amp; Assurance'!$D$12:$D$61,'Summary of ODA Costs'!$K$47,'8. Risk Management &amp; Assurance'!$O$12:$O$61)</f>
        <v>0</v>
      </c>
      <c r="O58" s="176">
        <f ca="1">SUMIF('8. Risk Management &amp; Assurance'!$D$12:$D$61,'Summary of ODA Costs'!$K$47,'8. Risk Management &amp; Assurance'!$Q$12:$Q$61)</f>
        <v>0</v>
      </c>
      <c r="P58" s="176">
        <f ca="1">SUMIF('8. Risk Management &amp; Assurance'!$D$12:$D$61,'Summary of ODA Costs'!$K$47,'8. Risk Management &amp; Assurance'!$S$12:$S$61)</f>
        <v>0</v>
      </c>
      <c r="Q58" s="152">
        <f t="shared" ca="1" si="9"/>
        <v>0</v>
      </c>
      <c r="R58" s="258"/>
    </row>
    <row r="59" spans="1:18" ht="15" customHeight="1" x14ac:dyDescent="0.25">
      <c r="B59" s="64"/>
      <c r="C59" s="209" t="s">
        <v>420</v>
      </c>
      <c r="D59" s="176">
        <f ca="1">SUMIF('9. External Intervention Costs'!$D$14:$D$80,'Summary of ODA Costs'!$C47,'9. External Intervention Costs'!$I$14:$I$80)</f>
        <v>0</v>
      </c>
      <c r="E59" s="176">
        <f ca="1">SUMIF('9. External Intervention Costs'!$D$14:$D$80,'Summary of ODA Costs'!$C47,'9. External Intervention Costs'!$J$14:$J$80)</f>
        <v>0</v>
      </c>
      <c r="F59" s="176">
        <f ca="1">SUMIF('9. External Intervention Costs'!$D$14:$D$80,'Summary of ODA Costs'!$C47,'9. External Intervention Costs'!$K$14:$K$80)</f>
        <v>0</v>
      </c>
      <c r="G59" s="176">
        <f ca="1">SUMIF('9. External Intervention Costs'!$D$14:$D$80,'Summary of ODA Costs'!$C47,'9. External Intervention Costs'!$L$14:$L$80)</f>
        <v>0</v>
      </c>
      <c r="H59" s="176">
        <f ca="1">SUMIF('9. External Intervention Costs'!$D$14:$D$80,'Summary of ODA Costs'!$C47,'9. External Intervention Costs'!$M$14:$M$80)</f>
        <v>0</v>
      </c>
      <c r="I59" s="152">
        <f t="shared" ca="1" si="8"/>
        <v>0</v>
      </c>
      <c r="J59" s="255"/>
      <c r="K59" s="209" t="s">
        <v>420</v>
      </c>
      <c r="L59" s="176">
        <f ca="1">SUMIF('9. External Intervention Costs'!$D$14:$D$80,'Summary of ODA Costs'!$K47,'9. External Intervention Costs'!$I$14:$I$80)</f>
        <v>0</v>
      </c>
      <c r="M59" s="176">
        <f ca="1">SUMIF('9. External Intervention Costs'!$D$14:$D$80,'Summary of ODA Costs'!$K47,'9. External Intervention Costs'!$J$14:$J$80)</f>
        <v>0</v>
      </c>
      <c r="N59" s="176">
        <f ca="1">SUMIF('9. External Intervention Costs'!$D$14:$D$80,'Summary of ODA Costs'!$K47,'9. External Intervention Costs'!$K$14:$K$80)</f>
        <v>0</v>
      </c>
      <c r="O59" s="176">
        <f ca="1">SUMIF('9. External Intervention Costs'!$D$14:$D$80,'Summary of ODA Costs'!$K47,'9. External Intervention Costs'!$L$14:$L$80)</f>
        <v>0</v>
      </c>
      <c r="P59" s="176">
        <f ca="1">SUMIF('9. External Intervention Costs'!$D$14:$D$80,'Summary of ODA Costs'!$K47,'9. External Intervention Costs'!$M$14:$M$80)</f>
        <v>0</v>
      </c>
      <c r="Q59" s="152">
        <f t="shared" ca="1" si="9"/>
        <v>0</v>
      </c>
      <c r="R59" s="258"/>
    </row>
    <row r="60" spans="1:18" ht="15" customHeight="1" x14ac:dyDescent="0.25">
      <c r="B60" s="64"/>
      <c r="C60" s="179" t="s">
        <v>8</v>
      </c>
      <c r="D60" s="176">
        <f ca="1">SUMIF('10. Other Direct Costs '!$D$12:$D$61,'Summary of ODA Costs'!$C$47,'10. Other Direct Costs '!$K$12:$K$61)</f>
        <v>0</v>
      </c>
      <c r="E60" s="176">
        <f ca="1">SUMIF('10. Other Direct Costs '!$D$12:$D$61,'Summary of ODA Costs'!$C$47,'10. Other Direct Costs '!$M$12:$M$61)</f>
        <v>0</v>
      </c>
      <c r="F60" s="176">
        <f ca="1">SUMIF('10. Other Direct Costs '!$D$12:$D$61,'Summary of ODA Costs'!$C$47,'10. Other Direct Costs '!$O$12:$O$61)</f>
        <v>0</v>
      </c>
      <c r="G60" s="176">
        <f ca="1">SUMIF('10. Other Direct Costs '!$D$12:$D$61,'Summary of ODA Costs'!$C$47,'10. Other Direct Costs '!$Q$12:$Q$61)</f>
        <v>0</v>
      </c>
      <c r="H60" s="176">
        <f ca="1">SUMIF('10. Other Direct Costs '!$D$12:$D$61,'Summary of ODA Costs'!$C$47,'10. Other Direct Costs '!$S$12:$S$61)</f>
        <v>0</v>
      </c>
      <c r="I60" s="152">
        <f t="shared" ca="1" si="8"/>
        <v>0</v>
      </c>
      <c r="J60" s="255"/>
      <c r="K60" s="179" t="s">
        <v>8</v>
      </c>
      <c r="L60" s="176">
        <f ca="1">SUMIF('10. Other Direct Costs '!$D$12:$D$61,'Summary of ODA Costs'!$K$47,'10. Other Direct Costs '!$K$12:$K$61)</f>
        <v>0</v>
      </c>
      <c r="M60" s="176">
        <f ca="1">SUMIF('10. Other Direct Costs '!$D$12:$D$61,'Summary of ODA Costs'!$K$47,'10. Other Direct Costs '!$M$12:$M$61)</f>
        <v>0</v>
      </c>
      <c r="N60" s="176">
        <f ca="1">SUMIF('10. Other Direct Costs '!$D$12:$D$61,'Summary of ODA Costs'!$K$47,'10. Other Direct Costs '!$O$12:$O$61)</f>
        <v>0</v>
      </c>
      <c r="O60" s="176">
        <f ca="1">SUMIF('10. Other Direct Costs '!$D$12:$D$61,'Summary of ODA Costs'!$K$47,'10. Other Direct Costs '!$Q$12:$Q$61)</f>
        <v>0</v>
      </c>
      <c r="P60" s="176">
        <f ca="1">SUMIF('10. Other Direct Costs '!$D$12:$D$61,'Summary of ODA Costs'!$K$47,'10. Other Direct Costs '!$S$12:$S$61)</f>
        <v>0</v>
      </c>
      <c r="Q60" s="152">
        <f t="shared" ca="1" si="9"/>
        <v>0</v>
      </c>
      <c r="R60" s="258"/>
    </row>
    <row r="61" spans="1:18" ht="15" customHeight="1" thickBot="1" x14ac:dyDescent="0.3">
      <c r="B61" s="64"/>
      <c r="C61" s="180" t="s">
        <v>290</v>
      </c>
      <c r="D61" s="176">
        <f ca="1">SUMIF('11. Indirect Costs'!$C$13:$C$62,'Summary of ODA Costs'!$C$47,'11. Indirect Costs'!$M$13:$M$62)</f>
        <v>0</v>
      </c>
      <c r="E61" s="176">
        <f ca="1">SUMIF('11. Indirect Costs'!$C$13:$C$62,'Summary of ODA Costs'!$C$47,'11. Indirect Costs'!$Q$13:$Q$62)</f>
        <v>0</v>
      </c>
      <c r="F61" s="176">
        <f ca="1">SUMIF('11. Indirect Costs'!$C$13:$C$62,'Summary of ODA Costs'!$C$47,'11. Indirect Costs'!$U$13:$U$62)</f>
        <v>0</v>
      </c>
      <c r="G61" s="176">
        <f ca="1">SUMIF('11. Indirect Costs'!$C$13:$C$62,'Summary of ODA Costs'!$C$47,'11. Indirect Costs'!$Y$13:$Y$62)</f>
        <v>0</v>
      </c>
      <c r="H61" s="176">
        <f ca="1">SUMIF('11. Indirect Costs'!$C$13:$C$62,'Summary of ODA Costs'!$C$47,'11. Indirect Costs'!$AC$13:$AC$62)</f>
        <v>0</v>
      </c>
      <c r="I61" s="152">
        <f t="shared" ca="1" si="8"/>
        <v>0</v>
      </c>
      <c r="J61" s="255"/>
      <c r="K61" s="180" t="s">
        <v>290</v>
      </c>
      <c r="L61" s="176">
        <f ca="1">SUMIF('11. Indirect Costs'!$C$13:$C$62,'Summary of ODA Costs'!$K$47,'11. Indirect Costs'!$M$13:$M$62)</f>
        <v>0</v>
      </c>
      <c r="M61" s="176">
        <f ca="1">SUMIF('11. Indirect Costs'!$C$13:$C$62,'Summary of ODA Costs'!$K$47,'11. Indirect Costs'!$Q$13:$Q$62)</f>
        <v>0</v>
      </c>
      <c r="N61" s="176">
        <f ca="1">SUMIF('11. Indirect Costs'!$C$13:$C$62,'Summary of ODA Costs'!$K$47,'11. Indirect Costs'!$U$13:$U$62)</f>
        <v>0</v>
      </c>
      <c r="O61" s="176">
        <f ca="1">SUMIF('11. Indirect Costs'!$C$13:$C$62,'Summary of ODA Costs'!$K$47,'11. Indirect Costs'!$Y$13:$Y$62)</f>
        <v>0</v>
      </c>
      <c r="P61" s="176">
        <f ca="1">SUMIF('11. Indirect Costs'!$C$13:$C$62,'Summary of ODA Costs'!$K$47,'11. Indirect Costs'!$AC$13:$AC$62)</f>
        <v>0</v>
      </c>
      <c r="Q61" s="152">
        <f t="shared" ca="1" si="9"/>
        <v>0</v>
      </c>
      <c r="R61" s="258"/>
    </row>
    <row r="62" spans="1:18" ht="15" customHeight="1" thickBot="1" x14ac:dyDescent="0.3">
      <c r="B62" s="64"/>
      <c r="C62" s="112" t="s">
        <v>150</v>
      </c>
      <c r="D62" s="173">
        <f t="shared" ref="D62:I62" ca="1" si="10">SUM(D52:D61)</f>
        <v>0</v>
      </c>
      <c r="E62" s="173">
        <f t="shared" ca="1" si="10"/>
        <v>0</v>
      </c>
      <c r="F62" s="173">
        <f t="shared" ca="1" si="10"/>
        <v>0</v>
      </c>
      <c r="G62" s="173">
        <f t="shared" ca="1" si="10"/>
        <v>0</v>
      </c>
      <c r="H62" s="173">
        <f t="shared" ca="1" si="10"/>
        <v>0</v>
      </c>
      <c r="I62" s="113">
        <f t="shared" ca="1" si="10"/>
        <v>0</v>
      </c>
      <c r="J62" s="255"/>
      <c r="K62" s="112" t="s">
        <v>150</v>
      </c>
      <c r="L62" s="173">
        <f t="shared" ref="L62:Q62" ca="1" si="11">SUM(L52:L61)</f>
        <v>0</v>
      </c>
      <c r="M62" s="173">
        <f t="shared" ca="1" si="11"/>
        <v>0</v>
      </c>
      <c r="N62" s="173">
        <f t="shared" ca="1" si="11"/>
        <v>0</v>
      </c>
      <c r="O62" s="173">
        <f t="shared" ca="1" si="11"/>
        <v>0</v>
      </c>
      <c r="P62" s="173">
        <f t="shared" ca="1" si="11"/>
        <v>0</v>
      </c>
      <c r="Q62" s="113">
        <f t="shared" ca="1" si="11"/>
        <v>0</v>
      </c>
      <c r="R62" s="258"/>
    </row>
    <row r="63" spans="1:18" ht="15" customHeight="1" x14ac:dyDescent="0.25">
      <c r="B63" s="64"/>
      <c r="C63" s="294" t="s">
        <v>17</v>
      </c>
      <c r="D63" s="258"/>
      <c r="E63" s="258"/>
      <c r="F63" s="258"/>
      <c r="G63" s="258"/>
      <c r="H63" s="258"/>
      <c r="I63" s="258"/>
      <c r="J63" s="298"/>
      <c r="K63" s="294" t="s">
        <v>17</v>
      </c>
      <c r="L63" s="64"/>
      <c r="M63" s="64"/>
      <c r="N63" s="64"/>
      <c r="O63" s="64"/>
      <c r="P63" s="64"/>
      <c r="Q63" s="64"/>
      <c r="R63" s="258"/>
    </row>
    <row r="64" spans="1:18" ht="15" customHeight="1" x14ac:dyDescent="0.25">
      <c r="A64" s="508">
        <f>A47+2</f>
        <v>7</v>
      </c>
      <c r="B64" s="64"/>
      <c r="C64" s="106" t="str">
        <f ca="1">IFERROR(OFFSET('START - AWARD DETAILS'!$C$20,MATCH(A64,'START - AWARD DETAILS'!$S$20:$S$40,0)-1,0),"")</f>
        <v/>
      </c>
      <c r="D64" s="258"/>
      <c r="E64" s="258"/>
      <c r="F64" s="258"/>
      <c r="G64" s="258"/>
      <c r="H64" s="258"/>
      <c r="I64" s="258"/>
      <c r="J64" s="298"/>
      <c r="K64" s="106" t="str">
        <f ca="1">IFERROR(OFFSET('START - AWARD DETAILS'!$C$20,MATCH(A64+1,'START - AWARD DETAILS'!$S$20:$S$40,0)-1,0),"")</f>
        <v/>
      </c>
      <c r="L64" s="64"/>
      <c r="M64" s="64"/>
      <c r="N64" s="64"/>
      <c r="O64" s="64"/>
      <c r="P64" s="64"/>
      <c r="Q64" s="64"/>
      <c r="R64" s="258"/>
    </row>
    <row r="65" spans="2:18" ht="15" customHeight="1" x14ac:dyDescent="0.25">
      <c r="B65" s="64"/>
      <c r="C65" s="294" t="s">
        <v>415</v>
      </c>
      <c r="D65" s="258"/>
      <c r="E65" s="258"/>
      <c r="F65" s="258"/>
      <c r="G65" s="258"/>
      <c r="H65" s="258"/>
      <c r="I65" s="258"/>
      <c r="J65" s="298"/>
      <c r="K65" s="294" t="s">
        <v>415</v>
      </c>
      <c r="L65" s="64"/>
      <c r="M65" s="64"/>
      <c r="N65" s="64"/>
      <c r="O65" s="64"/>
      <c r="P65" s="64"/>
      <c r="Q65" s="64"/>
      <c r="R65" s="258"/>
    </row>
    <row r="66" spans="2:18" ht="15" customHeight="1" x14ac:dyDescent="0.25">
      <c r="B66" s="64"/>
      <c r="C66" s="106" t="str">
        <f ca="1">IFERROR(VLOOKUP($C64,'START - AWARD DETAILS'!$C$21:$E$40,3,0),"")</f>
        <v/>
      </c>
      <c r="D66" s="258"/>
      <c r="E66" s="258"/>
      <c r="F66" s="258"/>
      <c r="G66" s="258"/>
      <c r="H66" s="258"/>
      <c r="I66" s="258"/>
      <c r="J66" s="298"/>
      <c r="K66" s="106" t="str">
        <f ca="1">IFERROR(VLOOKUP($K64,'START - AWARD DETAILS'!$C$21:$E$40,3,0),"")</f>
        <v/>
      </c>
      <c r="L66" s="64"/>
      <c r="M66" s="64"/>
      <c r="N66" s="64"/>
      <c r="O66" s="64"/>
      <c r="P66" s="64"/>
      <c r="Q66" s="64"/>
      <c r="R66" s="258"/>
    </row>
    <row r="67" spans="2:18" ht="15" customHeight="1" thickBot="1" x14ac:dyDescent="0.3">
      <c r="B67" s="64"/>
      <c r="C67" s="109"/>
      <c r="D67" s="64"/>
      <c r="E67" s="64"/>
      <c r="F67" s="64"/>
      <c r="G67" s="64"/>
      <c r="H67" s="64"/>
      <c r="I67" s="64"/>
      <c r="J67" s="255"/>
      <c r="K67" s="109"/>
      <c r="L67" s="64"/>
      <c r="M67" s="64"/>
      <c r="N67" s="64"/>
      <c r="O67" s="64"/>
      <c r="P67" s="64"/>
      <c r="Q67" s="64"/>
      <c r="R67" s="258"/>
    </row>
    <row r="68" spans="2:18" ht="15" customHeight="1" thickBot="1" x14ac:dyDescent="0.3">
      <c r="B68" s="64"/>
      <c r="C68" s="109"/>
      <c r="D68" s="144" t="s">
        <v>285</v>
      </c>
      <c r="E68" s="171" t="s">
        <v>286</v>
      </c>
      <c r="F68" s="171" t="s">
        <v>287</v>
      </c>
      <c r="G68" s="171" t="s">
        <v>288</v>
      </c>
      <c r="H68" s="172" t="s">
        <v>289</v>
      </c>
      <c r="I68" s="115" t="s">
        <v>291</v>
      </c>
      <c r="J68" s="255"/>
      <c r="K68" s="109"/>
      <c r="L68" s="144" t="s">
        <v>285</v>
      </c>
      <c r="M68" s="171" t="s">
        <v>286</v>
      </c>
      <c r="N68" s="171" t="s">
        <v>287</v>
      </c>
      <c r="O68" s="171" t="s">
        <v>288</v>
      </c>
      <c r="P68" s="172" t="s">
        <v>289</v>
      </c>
      <c r="Q68" s="115" t="s">
        <v>291</v>
      </c>
      <c r="R68" s="258"/>
    </row>
    <row r="69" spans="2:18" ht="15" customHeight="1" x14ac:dyDescent="0.25">
      <c r="B69" s="64"/>
      <c r="C69" s="506" t="s">
        <v>442</v>
      </c>
      <c r="D69" s="176">
        <f ca="1">SUMIFS('2. Annual Costs of Staff Posts'!$O$13:$O$311,'2. Annual Costs of Staff Posts'!$I$13:$I$311,"&lt;&gt;External Intervention Staff",'2. Annual Costs of Staff Posts'!$D$13:$D$311,'Summary of ODA Costs'!$C$64)</f>
        <v>0</v>
      </c>
      <c r="E69" s="176">
        <f ca="1">SUMIFS('2. Annual Costs of Staff Posts'!$T$13:$T$311,'2. Annual Costs of Staff Posts'!$I$13:$I$311,"&lt;&gt;External Intervention Staff",'2. Annual Costs of Staff Posts'!$D$13:$D$311,'Summary of ODA Costs'!$C$64)</f>
        <v>0</v>
      </c>
      <c r="F69" s="176">
        <f ca="1">SUMIFS('2. Annual Costs of Staff Posts'!$Y$13:$Y$311,'2. Annual Costs of Staff Posts'!$I$13:$I$311,"&lt;&gt;External Intervention Staff",'2. Annual Costs of Staff Posts'!$D$13:$D$311,'Summary of ODA Costs'!$C$64)</f>
        <v>0</v>
      </c>
      <c r="G69" s="176">
        <f ca="1">SUMIFS('2. Annual Costs of Staff Posts'!$AD$13:$AD$311,'2. Annual Costs of Staff Posts'!$I$13:$I$311,"&lt;&gt;External Intervention Staff",'2. Annual Costs of Staff Posts'!$D$13:$D$311,'Summary of ODA Costs'!$C$64)</f>
        <v>0</v>
      </c>
      <c r="H69" s="176">
        <f ca="1">SUMIFS('2. Annual Costs of Staff Posts'!$AI$13:$AI$311,'2. Annual Costs of Staff Posts'!$I$13:$I$311,"&lt;&gt;External Intervention Staff",'2. Annual Costs of Staff Posts'!$D$13:$D$311,'Summary of ODA Costs'!$C$64)</f>
        <v>0</v>
      </c>
      <c r="I69" s="150">
        <f ca="1">SUM(D69:H69)</f>
        <v>0</v>
      </c>
      <c r="J69" s="255"/>
      <c r="K69" s="506" t="s">
        <v>442</v>
      </c>
      <c r="L69" s="175">
        <f ca="1">SUMIFS('2. Annual Costs of Staff Posts'!$O$13:$O$311,'2. Annual Costs of Staff Posts'!$I$13:$I$311,"&lt;&gt;External Intervention Staff",'2. Annual Costs of Staff Posts'!$D$13:$D$311,'Summary of ODA Costs'!$K$64)</f>
        <v>0</v>
      </c>
      <c r="M69" s="129">
        <f ca="1">SUMIFS('2. Annual Costs of Staff Posts'!$T$13:$T$311,'2. Annual Costs of Staff Posts'!$I$13:$I$311,"&lt;&gt;External Intervention Staff",'2. Annual Costs of Staff Posts'!$D$13:$D$311,'Summary of ODA Costs'!$K$64)</f>
        <v>0</v>
      </c>
      <c r="N69" s="129">
        <f ca="1">SUMIFS('2. Annual Costs of Staff Posts'!$Y$13:$Y$311,'2. Annual Costs of Staff Posts'!$I$13:$I$311,"&lt;&gt;External Intervention Staff",'2. Annual Costs of Staff Posts'!$D$13:$D$311,'Summary of ODA Costs'!$K$64)</f>
        <v>0</v>
      </c>
      <c r="O69" s="129">
        <f ca="1">SUMIFS('2. Annual Costs of Staff Posts'!$AD$13:$AD$311,'2. Annual Costs of Staff Posts'!$I$13:$I$311,"&lt;&gt;External Intervention Staff",'2. Annual Costs of Staff Posts'!$D$13:$D$311,'Summary of ODA Costs'!$K$64)</f>
        <v>0</v>
      </c>
      <c r="P69" s="130">
        <f ca="1">SUMIFS('2. Annual Costs of Staff Posts'!$AI$13:$AI$311,'2. Annual Costs of Staff Posts'!$I$13:$I$311,"&lt;&gt;External Intervention Staff",'2. Annual Costs of Staff Posts'!$D$13:$D$311,'Summary of ODA Costs'!$K$64)</f>
        <v>0</v>
      </c>
      <c r="Q69" s="150">
        <f ca="1">SUM(L69:P69)</f>
        <v>0</v>
      </c>
      <c r="R69" s="258"/>
    </row>
    <row r="70" spans="2:18" ht="15" customHeight="1" x14ac:dyDescent="0.25">
      <c r="B70" s="64"/>
      <c r="C70" s="178" t="s">
        <v>4</v>
      </c>
      <c r="D70" s="176">
        <f ca="1">SUMIF('3.Travel,Subsistence&amp;Conference'!$E$12:$E$70,'Summary of ODA Costs'!$C$64,'3.Travel,Subsistence&amp;Conference'!$L$12:$L$70)</f>
        <v>0</v>
      </c>
      <c r="E70" s="176">
        <f ca="1">SUMIF('3.Travel,Subsistence&amp;Conference'!$E$12:$E$70,'Summary of ODA Costs'!$C$64,'3.Travel,Subsistence&amp;Conference'!$N$12:$N$70)</f>
        <v>0</v>
      </c>
      <c r="F70" s="176">
        <f ca="1">SUMIF('3.Travel,Subsistence&amp;Conference'!$E$12:$E$70,'Summary of ODA Costs'!$C$64,'3.Travel,Subsistence&amp;Conference'!$P$12:$P$70)</f>
        <v>0</v>
      </c>
      <c r="G70" s="176">
        <f ca="1">SUMIF('3.Travel,Subsistence&amp;Conference'!$E$12:$E$70,'Summary of ODA Costs'!$C$64,'3.Travel,Subsistence&amp;Conference'!$R$12:$R$70)</f>
        <v>0</v>
      </c>
      <c r="H70" s="176">
        <f ca="1">SUMIF('3.Travel,Subsistence&amp;Conference'!$E$12:$E$70,'Summary of ODA Costs'!$C$64,'3.Travel,Subsistence&amp;Conference'!$T$12:$T$70)</f>
        <v>0</v>
      </c>
      <c r="I70" s="152">
        <f t="shared" ref="I70:I78" ca="1" si="12">SUM(D70:H70)</f>
        <v>0</v>
      </c>
      <c r="J70" s="255"/>
      <c r="K70" s="178" t="s">
        <v>4</v>
      </c>
      <c r="L70" s="176">
        <f ca="1">SUMIF('3.Travel,Subsistence&amp;Conference'!$E$12:$E$70,'Summary of ODA Costs'!$K$64,'3.Travel,Subsistence&amp;Conference'!$L$12:$L$70)</f>
        <v>0</v>
      </c>
      <c r="M70" s="176">
        <f ca="1">SUMIF('3.Travel,Subsistence&amp;Conference'!$E$12:$E$70,'Summary of ODA Costs'!$K$64,'3.Travel,Subsistence&amp;Conference'!$N$12:$N$70)</f>
        <v>0</v>
      </c>
      <c r="N70" s="176">
        <f ca="1">SUMIF('3.Travel,Subsistence&amp;Conference'!$E$12:$E$70,'Summary of ODA Costs'!$K$64,'3.Travel,Subsistence&amp;Conference'!$P$12:$P$70)</f>
        <v>0</v>
      </c>
      <c r="O70" s="176">
        <f ca="1">SUMIF('3.Travel,Subsistence&amp;Conference'!$E$12:$E$70,'Summary of ODA Costs'!$K$64,'3.Travel,Subsistence&amp;Conference'!$R$12:$R$70)</f>
        <v>0</v>
      </c>
      <c r="P70" s="176">
        <f ca="1">SUMIF('3.Travel,Subsistence&amp;Conference'!$E$12:$E$70,'Summary of ODA Costs'!$K$64,'3.Travel,Subsistence&amp;Conference'!$T$12:$T$70)</f>
        <v>0</v>
      </c>
      <c r="Q70" s="152">
        <f t="shared" ref="Q70:Q78" ca="1" si="13">SUM(L70:P70)</f>
        <v>0</v>
      </c>
      <c r="R70" s="258"/>
    </row>
    <row r="71" spans="2:18" ht="15" customHeight="1" x14ac:dyDescent="0.25">
      <c r="B71" s="64"/>
      <c r="C71" s="178" t="s">
        <v>5</v>
      </c>
      <c r="D71" s="176">
        <f ca="1">SUMIF('4. Equipment'!$D$12:$D$82,'Summary of ODA Costs'!$C$64,'4. Equipment'!$L$12:$L$82)</f>
        <v>0</v>
      </c>
      <c r="E71" s="176">
        <f ca="1">SUMIF('4. Equipment'!$D$12:$D$82,'Summary of ODA Costs'!$C$64,'4. Equipment'!$N$12:$N$82)</f>
        <v>0</v>
      </c>
      <c r="F71" s="176">
        <f ca="1">SUMIF('4. Equipment'!$D$12:$D$82,'Summary of ODA Costs'!$C$64,'4. Equipment'!$P$12:$P$82)</f>
        <v>0</v>
      </c>
      <c r="G71" s="176">
        <f ca="1">SUMIF('4. Equipment'!$D$12:$D$82,'Summary of ODA Costs'!$C$64,'4. Equipment'!$R$12:$R$82)</f>
        <v>0</v>
      </c>
      <c r="H71" s="176">
        <f ca="1">SUMIF('4. Equipment'!$D$12:$D$82,'Summary of ODA Costs'!$C$64,'4. Equipment'!$T$12:$T$82)</f>
        <v>0</v>
      </c>
      <c r="I71" s="152">
        <f t="shared" ca="1" si="12"/>
        <v>0</v>
      </c>
      <c r="J71" s="255"/>
      <c r="K71" s="178" t="s">
        <v>5</v>
      </c>
      <c r="L71" s="176">
        <f ca="1">SUMIF('4. Equipment'!$D$12:$D$82,'Summary of ODA Costs'!$K$64,'4. Equipment'!$L$12:$L$82)</f>
        <v>0</v>
      </c>
      <c r="M71" s="176">
        <f ca="1">SUMIF('4. Equipment'!$D$12:$D$82,'Summary of ODA Costs'!$K$64,'4. Equipment'!$N$12:$N$82)</f>
        <v>0</v>
      </c>
      <c r="N71" s="176">
        <f ca="1">SUMIF('4. Equipment'!$D$12:$D$82,'Summary of ODA Costs'!$K$64,'4. Equipment'!$P$12:$P$82)</f>
        <v>0</v>
      </c>
      <c r="O71" s="176">
        <f ca="1">SUMIF('4. Equipment'!$D$12:$D$82,'Summary of ODA Costs'!$K$64,'4. Equipment'!$R$12:$R$82)</f>
        <v>0</v>
      </c>
      <c r="P71" s="176">
        <f ca="1">SUMIF('4. Equipment'!$D$12:$D$82,'Summary of ODA Costs'!$K$64,'4. Equipment'!$T$12:$T$82)</f>
        <v>0</v>
      </c>
      <c r="Q71" s="152">
        <f t="shared" ca="1" si="13"/>
        <v>0</v>
      </c>
      <c r="R71" s="258"/>
    </row>
    <row r="72" spans="2:18" ht="15" customHeight="1" x14ac:dyDescent="0.25">
      <c r="B72" s="64"/>
      <c r="C72" s="179" t="s">
        <v>6</v>
      </c>
      <c r="D72" s="176">
        <f ca="1">SUMIF('5. Consumables'!$D$12:$D$61,'Summary of ODA Costs'!$C$64,'5. Consumables'!$K$12:$K$61)</f>
        <v>0</v>
      </c>
      <c r="E72" s="176">
        <f ca="1">SUMIF('5. Consumables'!$D$12:$D$61,'Summary of ODA Costs'!$C$64,'5. Consumables'!$M$12:$M$61)</f>
        <v>0</v>
      </c>
      <c r="F72" s="176">
        <f ca="1">SUMIF('5. Consumables'!$D$12:$D$61,'Summary of ODA Costs'!$C$64,'5. Consumables'!$O$12:$O$61)</f>
        <v>0</v>
      </c>
      <c r="G72" s="176">
        <f ca="1">SUMIF('5. Consumables'!$D$12:$D$61,'Summary of ODA Costs'!$C$64,'5. Consumables'!$Q$12:$Q$61)</f>
        <v>0</v>
      </c>
      <c r="H72" s="176">
        <f ca="1">SUMIF('5. Consumables'!$D$12:$D$61,'Summary of ODA Costs'!$C$64,'5. Consumables'!$S$12:$S$61)</f>
        <v>0</v>
      </c>
      <c r="I72" s="152">
        <f t="shared" ca="1" si="12"/>
        <v>0</v>
      </c>
      <c r="J72" s="255"/>
      <c r="K72" s="179" t="s">
        <v>6</v>
      </c>
      <c r="L72" s="176">
        <f ca="1">SUMIF('5. Consumables'!$D$12:$D$61,'Summary of ODA Costs'!$K$64,'5. Consumables'!$K$12:$K$61)</f>
        <v>0</v>
      </c>
      <c r="M72" s="176">
        <f ca="1">SUMIF('5. Consumables'!$D$12:$D$61,'Summary of ODA Costs'!$K$64,'5. Consumables'!$M$12:$M$61)</f>
        <v>0</v>
      </c>
      <c r="N72" s="176">
        <f ca="1">SUMIF('5. Consumables'!$D$12:$D$61,'Summary of ODA Costs'!$K$64,'5. Consumables'!$O$12:$O$61)</f>
        <v>0</v>
      </c>
      <c r="O72" s="176">
        <f ca="1">SUMIF('5. Consumables'!$D$12:$D$61,'Summary of ODA Costs'!$K$64,'5. Consumables'!$Q$12:$Q$61)</f>
        <v>0</v>
      </c>
      <c r="P72" s="176">
        <f ca="1">SUMIF('5. Consumables'!$D$12:$D$61,'Summary of ODA Costs'!$K$64,'5. Consumables'!$S$12:$S$61)</f>
        <v>0</v>
      </c>
      <c r="Q72" s="152">
        <f t="shared" ca="1" si="13"/>
        <v>0</v>
      </c>
      <c r="R72" s="258"/>
    </row>
    <row r="73" spans="2:18" ht="15" customHeight="1" x14ac:dyDescent="0.25">
      <c r="B73" s="64"/>
      <c r="C73" s="179" t="s">
        <v>469</v>
      </c>
      <c r="D73" s="176">
        <f ca="1">SUMIF('6. CPI'!$D$12:$D$61,'Summary of ODA Costs'!$C$64,'6. CPI'!$K$12:$K$61)</f>
        <v>0</v>
      </c>
      <c r="E73" s="176">
        <f ca="1">SUMIF('6. CPI'!$D$12:$D$61,'Summary of ODA Costs'!$C$64,'6. CPI'!$M$12:$M$61)</f>
        <v>0</v>
      </c>
      <c r="F73" s="176">
        <f ca="1">SUMIF('6. CPI'!$D$12:$D$61,'Summary of ODA Costs'!$C$64,'6. CPI'!$O$12:$O$61)</f>
        <v>0</v>
      </c>
      <c r="G73" s="176">
        <f ca="1">SUMIF('6. CPI'!$D$12:$D$61,'Summary of ODA Costs'!$C$64,'6. CPI'!$Q$12:$Q$61)</f>
        <v>0</v>
      </c>
      <c r="H73" s="176">
        <f ca="1">SUMIF('6. CPI'!$D$12:$D$61,'Summary of ODA Costs'!$C$64,'6. CPI'!$S$12:$S$61)</f>
        <v>0</v>
      </c>
      <c r="I73" s="152">
        <f t="shared" ca="1" si="12"/>
        <v>0</v>
      </c>
      <c r="J73" s="255"/>
      <c r="K73" s="179" t="s">
        <v>469</v>
      </c>
      <c r="L73" s="176">
        <f ca="1">SUMIF('6. CPI'!$D$12:$D$61,'Summary of ODA Costs'!$K$64,'6. CPI'!$K$12:$K$61)</f>
        <v>0</v>
      </c>
      <c r="M73" s="176">
        <f ca="1">SUMIF('6. CPI'!$D$12:$D$61,'Summary of ODA Costs'!$K$64,'6. CPI'!$M$12:$M$61)</f>
        <v>0</v>
      </c>
      <c r="N73" s="176">
        <f ca="1">SUMIF('6. CPI'!$D$12:$D$61,'Summary of ODA Costs'!$K$64,'6. CPI'!$O$12:$O$61)</f>
        <v>0</v>
      </c>
      <c r="O73" s="176">
        <f ca="1">SUMIF('6. CPI'!$D$12:$D$61,'Summary of ODA Costs'!$K$64,'6. CPI'!$Q$12:$Q$61)</f>
        <v>0</v>
      </c>
      <c r="P73" s="176">
        <f ca="1">SUMIF('6. CPI'!$D$12:$D$61,'Summary of ODA Costs'!$K$64,'6. CPI'!$S$12:$S$61)</f>
        <v>0</v>
      </c>
      <c r="Q73" s="152">
        <f t="shared" ca="1" si="13"/>
        <v>0</v>
      </c>
      <c r="R73" s="258"/>
    </row>
    <row r="74" spans="2:18" ht="15" customHeight="1" x14ac:dyDescent="0.25">
      <c r="B74" s="64"/>
      <c r="C74" s="209" t="s">
        <v>7</v>
      </c>
      <c r="D74" s="176">
        <f ca="1">SUMIF('7. Dissemination'!$D$12:$D$61,'Summary of ODA Costs'!$C$64,'7. Dissemination'!$K$12:$K$61)</f>
        <v>0</v>
      </c>
      <c r="E74" s="176">
        <f ca="1">SUMIF('7. Dissemination'!$D$12:$D$61,'Summary of ODA Costs'!$C$64,'7. Dissemination'!$M$12:$M$61)</f>
        <v>0</v>
      </c>
      <c r="F74" s="176">
        <f ca="1">SUMIF('7. Dissemination'!$D$12:$D$61,'Summary of ODA Costs'!$C$64,'7. Dissemination'!$O$12:$O$61)</f>
        <v>0</v>
      </c>
      <c r="G74" s="176">
        <f ca="1">SUMIF('7. Dissemination'!$D$12:$D$61,'Summary of ODA Costs'!$C$64,'7. Dissemination'!$Q$12:$Q$61)</f>
        <v>0</v>
      </c>
      <c r="H74" s="176">
        <f ca="1">SUMIF('7. Dissemination'!$D$12:$D$61,'Summary of ODA Costs'!$C$64,'7. Dissemination'!$S$12:$S$61)</f>
        <v>0</v>
      </c>
      <c r="I74" s="152">
        <f t="shared" ca="1" si="12"/>
        <v>0</v>
      </c>
      <c r="J74" s="255"/>
      <c r="K74" s="209" t="s">
        <v>7</v>
      </c>
      <c r="L74" s="176">
        <f ca="1">SUMIF('7. Dissemination'!$D$12:$D$61,'Summary of ODA Costs'!$K$64,'7. Dissemination'!$K$12:$K$61)</f>
        <v>0</v>
      </c>
      <c r="M74" s="176">
        <f ca="1">SUMIF('7. Dissemination'!$D$12:$D$61,'Summary of ODA Costs'!$K$64,'7. Dissemination'!$M$12:$M$61)</f>
        <v>0</v>
      </c>
      <c r="N74" s="176">
        <f ca="1">SUMIF('7. Dissemination'!$D$12:$D$61,'Summary of ODA Costs'!$K$64,'7. Dissemination'!$O$12:$O$61)</f>
        <v>0</v>
      </c>
      <c r="O74" s="176">
        <f ca="1">SUMIF('7. Dissemination'!$D$12:$D$61,'Summary of ODA Costs'!$K$64,'7. Dissemination'!$Q$12:$Q$61)</f>
        <v>0</v>
      </c>
      <c r="P74" s="176">
        <f ca="1">SUMIF('7. Dissemination'!$D$12:$D$61,'Summary of ODA Costs'!$K$64,'7. Dissemination'!$S$12:$S$61)</f>
        <v>0</v>
      </c>
      <c r="Q74" s="152">
        <f t="shared" ca="1" si="13"/>
        <v>0</v>
      </c>
      <c r="R74" s="258"/>
    </row>
    <row r="75" spans="2:18" ht="15" customHeight="1" x14ac:dyDescent="0.25">
      <c r="B75" s="64"/>
      <c r="C75" s="209" t="s">
        <v>443</v>
      </c>
      <c r="D75" s="176">
        <f ca="1">SUMIF('8. Risk Management &amp; Assurance'!$D$12:$D$61,'Summary of ODA Costs'!$C$64,'8. Risk Management &amp; Assurance'!$K$12:$K$61)</f>
        <v>0</v>
      </c>
      <c r="E75" s="176">
        <f ca="1">SUMIF('8. Risk Management &amp; Assurance'!$D$12:$D$61,'Summary of ODA Costs'!$C$64,'8. Risk Management &amp; Assurance'!$M$12:$M$61)</f>
        <v>0</v>
      </c>
      <c r="F75" s="176">
        <f ca="1">SUMIF('8. Risk Management &amp; Assurance'!$D$12:$D$61,'Summary of ODA Costs'!$C$64,'8. Risk Management &amp; Assurance'!$O$12:$O$61)</f>
        <v>0</v>
      </c>
      <c r="G75" s="176">
        <f ca="1">SUMIF('8. Risk Management &amp; Assurance'!$D$12:$D$61,'Summary of ODA Costs'!$C$64,'8. Risk Management &amp; Assurance'!$Q$12:$Q$61)</f>
        <v>0</v>
      </c>
      <c r="H75" s="176">
        <f ca="1">SUMIF('8. Risk Management &amp; Assurance'!$D$12:$D$61,'Summary of ODA Costs'!$C$64,'8. Risk Management &amp; Assurance'!$S$12:$S$61)</f>
        <v>0</v>
      </c>
      <c r="I75" s="152">
        <f t="shared" ca="1" si="12"/>
        <v>0</v>
      </c>
      <c r="J75" s="255"/>
      <c r="K75" s="209" t="s">
        <v>443</v>
      </c>
      <c r="L75" s="176">
        <f ca="1">SUMIF('8. Risk Management &amp; Assurance'!$D$12:$D$61,'Summary of ODA Costs'!$K$64,'8. Risk Management &amp; Assurance'!$K$12:$K$61)</f>
        <v>0</v>
      </c>
      <c r="M75" s="176">
        <f ca="1">SUMIF('8. Risk Management &amp; Assurance'!$D$12:$D$61,'Summary of ODA Costs'!$K$64,'8. Risk Management &amp; Assurance'!$M$12:$M$61)</f>
        <v>0</v>
      </c>
      <c r="N75" s="176">
        <f ca="1">SUMIF('8. Risk Management &amp; Assurance'!$D$12:$D$61,'Summary of ODA Costs'!$K$64,'8. Risk Management &amp; Assurance'!$O$12:$O$61)</f>
        <v>0</v>
      </c>
      <c r="O75" s="176">
        <f ca="1">SUMIF('8. Risk Management &amp; Assurance'!$D$12:$D$61,'Summary of ODA Costs'!$K$64,'8. Risk Management &amp; Assurance'!$Q$12:$Q$61)</f>
        <v>0</v>
      </c>
      <c r="P75" s="176">
        <f ca="1">SUMIF('8. Risk Management &amp; Assurance'!$D$12:$D$61,'Summary of ODA Costs'!$K$64,'8. Risk Management &amp; Assurance'!$S$12:$S$61)</f>
        <v>0</v>
      </c>
      <c r="Q75" s="152">
        <f t="shared" ca="1" si="13"/>
        <v>0</v>
      </c>
      <c r="R75" s="258"/>
    </row>
    <row r="76" spans="2:18" ht="15" customHeight="1" x14ac:dyDescent="0.25">
      <c r="B76" s="64"/>
      <c r="C76" s="209" t="s">
        <v>420</v>
      </c>
      <c r="D76" s="176">
        <f ca="1">SUMIF('9. External Intervention Costs'!$D$14:$D$80,'Summary of ODA Costs'!$C64,'9. External Intervention Costs'!$I$14:$I$80)</f>
        <v>0</v>
      </c>
      <c r="E76" s="176">
        <f ca="1">SUMIF('9. External Intervention Costs'!$D$14:$D$80,'Summary of ODA Costs'!$C64,'9. External Intervention Costs'!$J$14:$J$80)</f>
        <v>0</v>
      </c>
      <c r="F76" s="176">
        <f ca="1">SUMIF('9. External Intervention Costs'!$D$14:$D$80,'Summary of ODA Costs'!$C64,'9. External Intervention Costs'!$K$14:$K$80)</f>
        <v>0</v>
      </c>
      <c r="G76" s="176">
        <f ca="1">SUMIF('9. External Intervention Costs'!$D$14:$D$80,'Summary of ODA Costs'!$C64,'9. External Intervention Costs'!$L$14:$L$80)</f>
        <v>0</v>
      </c>
      <c r="H76" s="176">
        <f ca="1">SUMIF('9. External Intervention Costs'!$D$14:$D$80,'Summary of ODA Costs'!$C64,'9. External Intervention Costs'!$M$14:$M$80)</f>
        <v>0</v>
      </c>
      <c r="I76" s="152">
        <f t="shared" ca="1" si="12"/>
        <v>0</v>
      </c>
      <c r="J76" s="255"/>
      <c r="K76" s="209" t="s">
        <v>420</v>
      </c>
      <c r="L76" s="176">
        <f ca="1">SUMIF('9. External Intervention Costs'!$D$14:$D$80,'Summary of ODA Costs'!$K64,'9. External Intervention Costs'!$I$14:$I$80)</f>
        <v>0</v>
      </c>
      <c r="M76" s="176">
        <f ca="1">SUMIF('9. External Intervention Costs'!$D$14:$D$80,'Summary of ODA Costs'!$K64,'9. External Intervention Costs'!$J$14:$J$80)</f>
        <v>0</v>
      </c>
      <c r="N76" s="176">
        <f ca="1">SUMIF('9. External Intervention Costs'!$D$14:$D$80,'Summary of ODA Costs'!$K64,'9. External Intervention Costs'!$K$14:$K$80)</f>
        <v>0</v>
      </c>
      <c r="O76" s="176">
        <f ca="1">SUMIF('9. External Intervention Costs'!$D$14:$D$80,'Summary of ODA Costs'!$K64,'9. External Intervention Costs'!$L$14:$L$80)</f>
        <v>0</v>
      </c>
      <c r="P76" s="176">
        <f ca="1">SUMIF('9. External Intervention Costs'!$D$14:$D$80,'Summary of ODA Costs'!$K64,'9. External Intervention Costs'!$M$14:$M$80)</f>
        <v>0</v>
      </c>
      <c r="Q76" s="152">
        <f t="shared" ca="1" si="13"/>
        <v>0</v>
      </c>
      <c r="R76" s="258"/>
    </row>
    <row r="77" spans="2:18" ht="15" customHeight="1" x14ac:dyDescent="0.25">
      <c r="B77" s="64"/>
      <c r="C77" s="179" t="s">
        <v>8</v>
      </c>
      <c r="D77" s="176">
        <f ca="1">SUMIF('10. Other Direct Costs '!$D$12:$D$61,'Summary of ODA Costs'!$C$64,'10. Other Direct Costs '!$K$12:$K$61)</f>
        <v>0</v>
      </c>
      <c r="E77" s="176">
        <f ca="1">SUMIF('10. Other Direct Costs '!$D$12:$D$61,'Summary of ODA Costs'!$C$64,'10. Other Direct Costs '!$M$12:$M$61)</f>
        <v>0</v>
      </c>
      <c r="F77" s="176">
        <f ca="1">SUMIF('10. Other Direct Costs '!$D$12:$D$61,'Summary of ODA Costs'!$C$64,'10. Other Direct Costs '!$O$12:$O$61)</f>
        <v>0</v>
      </c>
      <c r="G77" s="176">
        <f ca="1">SUMIF('10. Other Direct Costs '!$D$12:$D$61,'Summary of ODA Costs'!$C$64,'10. Other Direct Costs '!$Q$12:$Q$61)</f>
        <v>0</v>
      </c>
      <c r="H77" s="176">
        <f ca="1">SUMIF('10. Other Direct Costs '!$D$12:$D$61,'Summary of ODA Costs'!$C$64,'10. Other Direct Costs '!$S$12:$S$61)</f>
        <v>0</v>
      </c>
      <c r="I77" s="152">
        <f t="shared" ca="1" si="12"/>
        <v>0</v>
      </c>
      <c r="J77" s="255"/>
      <c r="K77" s="179" t="s">
        <v>8</v>
      </c>
      <c r="L77" s="176">
        <f ca="1">SUMIF('10. Other Direct Costs '!$D$12:$D$61,'Summary of ODA Costs'!$K$64,'10. Other Direct Costs '!$K$12:$K$61)</f>
        <v>0</v>
      </c>
      <c r="M77" s="176">
        <f ca="1">SUMIF('10. Other Direct Costs '!$D$12:$D$61,'Summary of ODA Costs'!$K$64,'10. Other Direct Costs '!$M$12:$M$61)</f>
        <v>0</v>
      </c>
      <c r="N77" s="176">
        <f ca="1">SUMIF('10. Other Direct Costs '!$D$12:$D$61,'Summary of ODA Costs'!$K$64,'10. Other Direct Costs '!$O$12:$O$61)</f>
        <v>0</v>
      </c>
      <c r="O77" s="176">
        <f ca="1">SUMIF('10. Other Direct Costs '!$D$12:$D$61,'Summary of ODA Costs'!$K$64,'10. Other Direct Costs '!$Q$12:$Q$61)</f>
        <v>0</v>
      </c>
      <c r="P77" s="176">
        <f ca="1">SUMIF('10. Other Direct Costs '!$D$12:$D$61,'Summary of ODA Costs'!$K$64,'10. Other Direct Costs '!$S$12:$S$61)</f>
        <v>0</v>
      </c>
      <c r="Q77" s="152">
        <f t="shared" ca="1" si="13"/>
        <v>0</v>
      </c>
      <c r="R77" s="258"/>
    </row>
    <row r="78" spans="2:18" ht="15" customHeight="1" thickBot="1" x14ac:dyDescent="0.3">
      <c r="B78" s="64"/>
      <c r="C78" s="180" t="s">
        <v>290</v>
      </c>
      <c r="D78" s="176">
        <f ca="1">SUMIF('11. Indirect Costs'!$C$13:$C$62,'Summary of ODA Costs'!$C$64,'11. Indirect Costs'!$M$13:$M$62)</f>
        <v>0</v>
      </c>
      <c r="E78" s="176">
        <f ca="1">SUMIF('11. Indirect Costs'!$C$13:$C$62,'Summary of ODA Costs'!$C$64,'11. Indirect Costs'!$Q$13:$Q$62)</f>
        <v>0</v>
      </c>
      <c r="F78" s="176">
        <f ca="1">SUMIF('11. Indirect Costs'!$C$13:$C$62,'Summary of ODA Costs'!$C$64,'11. Indirect Costs'!$U$13:$U$62)</f>
        <v>0</v>
      </c>
      <c r="G78" s="176">
        <f ca="1">SUMIF('11. Indirect Costs'!$C$13:$C$62,'Summary of ODA Costs'!$C$64,'11. Indirect Costs'!$Y$13:$Y$62)</f>
        <v>0</v>
      </c>
      <c r="H78" s="176">
        <f ca="1">SUMIF('11. Indirect Costs'!$C$13:$C$62,'Summary of ODA Costs'!$C$64,'11. Indirect Costs'!$AC$13:$AC$62)</f>
        <v>0</v>
      </c>
      <c r="I78" s="152">
        <f t="shared" ca="1" si="12"/>
        <v>0</v>
      </c>
      <c r="J78" s="255"/>
      <c r="K78" s="180" t="s">
        <v>290</v>
      </c>
      <c r="L78" s="176">
        <f ca="1">SUMIF('11. Indirect Costs'!$C$13:$C$62,'Summary of ODA Costs'!$K$64,'11. Indirect Costs'!$M$13:$M$62)</f>
        <v>0</v>
      </c>
      <c r="M78" s="176">
        <f ca="1">SUMIF('11. Indirect Costs'!$C$13:$C$62,'Summary of ODA Costs'!$K$64,'11. Indirect Costs'!$Q$13:$Q$62)</f>
        <v>0</v>
      </c>
      <c r="N78" s="176">
        <f ca="1">SUMIF('11. Indirect Costs'!$C$13:$C$62,'Summary of ODA Costs'!$K$64,'11. Indirect Costs'!$U$13:$U$62)</f>
        <v>0</v>
      </c>
      <c r="O78" s="176">
        <f ca="1">SUMIF('11. Indirect Costs'!$C$13:$C$62,'Summary of ODA Costs'!$K$64,'11. Indirect Costs'!$Y$13:$Y$62)</f>
        <v>0</v>
      </c>
      <c r="P78" s="176">
        <f ca="1">SUMIF('11. Indirect Costs'!$C$13:$C$62,'Summary of ODA Costs'!$K$64,'11. Indirect Costs'!$AC$13:$AC$62)</f>
        <v>0</v>
      </c>
      <c r="Q78" s="152">
        <f t="shared" ca="1" si="13"/>
        <v>0</v>
      </c>
      <c r="R78" s="258"/>
    </row>
    <row r="79" spans="2:18" ht="15" customHeight="1" thickBot="1" x14ac:dyDescent="0.3">
      <c r="B79" s="64"/>
      <c r="C79" s="112" t="s">
        <v>150</v>
      </c>
      <c r="D79" s="173">
        <f t="shared" ref="D79:I79" ca="1" si="14">SUM(D69:D78)</f>
        <v>0</v>
      </c>
      <c r="E79" s="173">
        <f t="shared" ca="1" si="14"/>
        <v>0</v>
      </c>
      <c r="F79" s="173">
        <f t="shared" ca="1" si="14"/>
        <v>0</v>
      </c>
      <c r="G79" s="173">
        <f t="shared" ca="1" si="14"/>
        <v>0</v>
      </c>
      <c r="H79" s="173">
        <f t="shared" ca="1" si="14"/>
        <v>0</v>
      </c>
      <c r="I79" s="113">
        <f t="shared" ca="1" si="14"/>
        <v>0</v>
      </c>
      <c r="J79" s="255"/>
      <c r="K79" s="112" t="s">
        <v>150</v>
      </c>
      <c r="L79" s="173">
        <f t="shared" ref="L79:Q79" ca="1" si="15">SUM(L69:L78)</f>
        <v>0</v>
      </c>
      <c r="M79" s="173">
        <f t="shared" ca="1" si="15"/>
        <v>0</v>
      </c>
      <c r="N79" s="173">
        <f t="shared" ca="1" si="15"/>
        <v>0</v>
      </c>
      <c r="O79" s="173">
        <f t="shared" ca="1" si="15"/>
        <v>0</v>
      </c>
      <c r="P79" s="173">
        <f t="shared" ca="1" si="15"/>
        <v>0</v>
      </c>
      <c r="Q79" s="113">
        <f t="shared" ca="1" si="15"/>
        <v>0</v>
      </c>
      <c r="R79" s="258"/>
    </row>
    <row r="80" spans="2:18" ht="15" customHeight="1" x14ac:dyDescent="0.25">
      <c r="B80" s="64"/>
      <c r="C80" s="294" t="s">
        <v>17</v>
      </c>
      <c r="D80" s="258"/>
      <c r="E80" s="258"/>
      <c r="F80" s="258"/>
      <c r="G80" s="258"/>
      <c r="H80" s="258"/>
      <c r="I80" s="258"/>
      <c r="J80" s="298"/>
      <c r="K80" s="294" t="s">
        <v>17</v>
      </c>
      <c r="L80" s="64"/>
      <c r="M80" s="64"/>
      <c r="N80" s="64"/>
      <c r="O80" s="64"/>
      <c r="P80" s="64"/>
      <c r="Q80" s="64"/>
      <c r="R80" s="258"/>
    </row>
    <row r="81" spans="1:18" ht="15" customHeight="1" x14ac:dyDescent="0.25">
      <c r="A81" s="508">
        <f>A64+2</f>
        <v>9</v>
      </c>
      <c r="B81" s="64"/>
      <c r="C81" s="106" t="str">
        <f ca="1">IFERROR(OFFSET('START - AWARD DETAILS'!$C$20,MATCH(A81,'START - AWARD DETAILS'!$S$20:$S$40,0)-1,0),"")</f>
        <v/>
      </c>
      <c r="D81" s="258"/>
      <c r="E81" s="258"/>
      <c r="F81" s="258"/>
      <c r="G81" s="258"/>
      <c r="H81" s="258"/>
      <c r="I81" s="258"/>
      <c r="J81" s="298"/>
      <c r="K81" s="106" t="str">
        <f ca="1">IFERROR(OFFSET('START - AWARD DETAILS'!$C$20,MATCH(A81+1,'START - AWARD DETAILS'!$S$20:$S$40,0)-1,0),"")</f>
        <v/>
      </c>
      <c r="L81" s="64"/>
      <c r="M81" s="64"/>
      <c r="N81" s="64"/>
      <c r="O81" s="64"/>
      <c r="P81" s="64"/>
      <c r="Q81" s="64"/>
      <c r="R81" s="258"/>
    </row>
    <row r="82" spans="1:18" ht="15" customHeight="1" x14ac:dyDescent="0.25">
      <c r="B82" s="64"/>
      <c r="C82" s="294" t="s">
        <v>415</v>
      </c>
      <c r="D82" s="258"/>
      <c r="E82" s="258"/>
      <c r="F82" s="258"/>
      <c r="G82" s="258"/>
      <c r="H82" s="258"/>
      <c r="I82" s="258"/>
      <c r="J82" s="298"/>
      <c r="K82" s="294" t="s">
        <v>415</v>
      </c>
      <c r="L82" s="64"/>
      <c r="M82" s="64"/>
      <c r="N82" s="64"/>
      <c r="O82" s="64"/>
      <c r="P82" s="64"/>
      <c r="Q82" s="64"/>
      <c r="R82" s="258"/>
    </row>
    <row r="83" spans="1:18" ht="15" customHeight="1" x14ac:dyDescent="0.25">
      <c r="B83" s="64"/>
      <c r="C83" s="106" t="str">
        <f ca="1">IFERROR(VLOOKUP($C81,'START - AWARD DETAILS'!$C$21:$E$40,3,0),"")</f>
        <v/>
      </c>
      <c r="D83" s="258"/>
      <c r="E83" s="258"/>
      <c r="F83" s="258"/>
      <c r="G83" s="258"/>
      <c r="H83" s="258"/>
      <c r="I83" s="258"/>
      <c r="J83" s="298"/>
      <c r="K83" s="106" t="str">
        <f ca="1">IFERROR(VLOOKUP($K81,'START - AWARD DETAILS'!$C$21:$E$40,3,0),"")</f>
        <v/>
      </c>
      <c r="L83" s="64"/>
      <c r="M83" s="64"/>
      <c r="N83" s="64"/>
      <c r="O83" s="64"/>
      <c r="P83" s="64"/>
      <c r="Q83" s="64"/>
      <c r="R83" s="258"/>
    </row>
    <row r="84" spans="1:18" ht="15" customHeight="1" thickBot="1" x14ac:dyDescent="0.3">
      <c r="B84" s="64"/>
      <c r="C84" s="109"/>
      <c r="D84" s="64"/>
      <c r="E84" s="64"/>
      <c r="F84" s="64"/>
      <c r="G84" s="64"/>
      <c r="H84" s="64"/>
      <c r="I84" s="64"/>
      <c r="J84" s="255"/>
      <c r="K84" s="109"/>
      <c r="L84" s="64"/>
      <c r="M84" s="64"/>
      <c r="N84" s="64"/>
      <c r="O84" s="64"/>
      <c r="P84" s="64"/>
      <c r="Q84" s="64"/>
      <c r="R84" s="258"/>
    </row>
    <row r="85" spans="1:18" ht="15" customHeight="1" thickBot="1" x14ac:dyDescent="0.3">
      <c r="B85" s="64"/>
      <c r="C85" s="109"/>
      <c r="D85" s="144" t="s">
        <v>285</v>
      </c>
      <c r="E85" s="171" t="s">
        <v>286</v>
      </c>
      <c r="F85" s="171" t="s">
        <v>287</v>
      </c>
      <c r="G85" s="171" t="s">
        <v>288</v>
      </c>
      <c r="H85" s="172" t="s">
        <v>289</v>
      </c>
      <c r="I85" s="115" t="s">
        <v>291</v>
      </c>
      <c r="J85" s="255"/>
      <c r="K85" s="109"/>
      <c r="L85" s="144" t="s">
        <v>285</v>
      </c>
      <c r="M85" s="171" t="s">
        <v>286</v>
      </c>
      <c r="N85" s="171" t="s">
        <v>287</v>
      </c>
      <c r="O85" s="171" t="s">
        <v>288</v>
      </c>
      <c r="P85" s="172" t="s">
        <v>289</v>
      </c>
      <c r="Q85" s="115" t="s">
        <v>291</v>
      </c>
      <c r="R85" s="258"/>
    </row>
    <row r="86" spans="1:18" ht="15" customHeight="1" x14ac:dyDescent="0.25">
      <c r="B86" s="64"/>
      <c r="C86" s="506" t="s">
        <v>442</v>
      </c>
      <c r="D86" s="176">
        <f ca="1">SUMIFS('2. Annual Costs of Staff Posts'!$O$13:$O$311,'2. Annual Costs of Staff Posts'!$I$13:$I$311,"&lt;&gt;External Intervention Staff",'2. Annual Costs of Staff Posts'!$D$13:$D$311,'Summary of ODA Costs'!$C$81)</f>
        <v>0</v>
      </c>
      <c r="E86" s="176">
        <f ca="1">SUMIFS('2. Annual Costs of Staff Posts'!$T$13:$T$311,'2. Annual Costs of Staff Posts'!$I$13:$I$311,"&lt;&gt;External Intervention Staff",'2. Annual Costs of Staff Posts'!$D$13:$D$311,'Summary of ODA Costs'!$C$81)</f>
        <v>0</v>
      </c>
      <c r="F86" s="176">
        <f ca="1">SUMIFS('2. Annual Costs of Staff Posts'!$Y$13:$Y$311,'2. Annual Costs of Staff Posts'!$I$13:$I$311,"&lt;&gt;External Intervention Staff",'2. Annual Costs of Staff Posts'!$D$13:$D$311,'Summary of ODA Costs'!$C$81)</f>
        <v>0</v>
      </c>
      <c r="G86" s="176">
        <f ca="1">SUMIFS('2. Annual Costs of Staff Posts'!$AD$13:$AD$311,'2. Annual Costs of Staff Posts'!$I$13:$I$311,"&lt;&gt;External Intervention Staff",'2. Annual Costs of Staff Posts'!$D$13:$D$311,'Summary of ODA Costs'!$C$81)</f>
        <v>0</v>
      </c>
      <c r="H86" s="176">
        <f ca="1">SUMIFS('2. Annual Costs of Staff Posts'!$AI$13:$AI$311,'2. Annual Costs of Staff Posts'!$I$13:$I$311,"&lt;&gt;External Intervention Staff",'2. Annual Costs of Staff Posts'!$D$13:$D$311,'Summary of ODA Costs'!$C$81)</f>
        <v>0</v>
      </c>
      <c r="I86" s="150">
        <f ca="1">SUM(D86:H86)</f>
        <v>0</v>
      </c>
      <c r="J86" s="255"/>
      <c r="K86" s="506" t="s">
        <v>442</v>
      </c>
      <c r="L86" s="175">
        <f ca="1">SUMIFS('2. Annual Costs of Staff Posts'!$O$13:$O$311,'2. Annual Costs of Staff Posts'!$I$13:$I$311,"&lt;&gt;External Intervention Staff",'2. Annual Costs of Staff Posts'!$D$13:$D$311,'Summary of ODA Costs'!$K$81)</f>
        <v>0</v>
      </c>
      <c r="M86" s="129">
        <f ca="1">SUMIFS('2. Annual Costs of Staff Posts'!$T$13:$T$311,'2. Annual Costs of Staff Posts'!$I$13:$I$311,"&lt;&gt;External Intervention Staff",'2. Annual Costs of Staff Posts'!$D$13:$D$311,'Summary of ODA Costs'!$K$81)</f>
        <v>0</v>
      </c>
      <c r="N86" s="129">
        <f ca="1">SUMIFS('2. Annual Costs of Staff Posts'!$Y$13:$Y$311,'2. Annual Costs of Staff Posts'!$I$13:$I$311,"&lt;&gt;External Intervention Staff",'2. Annual Costs of Staff Posts'!$D$13:$D$311,'Summary of ODA Costs'!$K$81)</f>
        <v>0</v>
      </c>
      <c r="O86" s="129">
        <f ca="1">SUMIFS('2. Annual Costs of Staff Posts'!$AD$13:$AD$311,'2. Annual Costs of Staff Posts'!$I$13:$I$311,"&lt;&gt;External Intervention Staff",'2. Annual Costs of Staff Posts'!$D$13:$D$311,'Summary of ODA Costs'!$K$81)</f>
        <v>0</v>
      </c>
      <c r="P86" s="130">
        <f ca="1">SUMIFS('2. Annual Costs of Staff Posts'!$AI$13:$AI$311,'2. Annual Costs of Staff Posts'!$I$13:$I$311,"&lt;&gt;External Intervention Staff",'2. Annual Costs of Staff Posts'!$D$13:$D$311,'Summary of ODA Costs'!$K$81)</f>
        <v>0</v>
      </c>
      <c r="Q86" s="150">
        <f ca="1">SUM(L86:P86)</f>
        <v>0</v>
      </c>
      <c r="R86" s="258"/>
    </row>
    <row r="87" spans="1:18" ht="15" customHeight="1" x14ac:dyDescent="0.25">
      <c r="A87" s="509"/>
      <c r="B87" s="64"/>
      <c r="C87" s="178" t="s">
        <v>4</v>
      </c>
      <c r="D87" s="176">
        <f ca="1">SUMIF('3.Travel,Subsistence&amp;Conference'!$E$12:$E$70,'Summary of ODA Costs'!$C$81,'3.Travel,Subsistence&amp;Conference'!$L$12:$L$70)</f>
        <v>0</v>
      </c>
      <c r="E87" s="176">
        <f ca="1">SUMIF('3.Travel,Subsistence&amp;Conference'!$E$12:$E$70,'Summary of ODA Costs'!$C$81,'3.Travel,Subsistence&amp;Conference'!$N$12:$N$70)</f>
        <v>0</v>
      </c>
      <c r="F87" s="176">
        <f ca="1">SUMIF('3.Travel,Subsistence&amp;Conference'!$E$12:$E$70,'Summary of ODA Costs'!$C$81,'3.Travel,Subsistence&amp;Conference'!$P$12:$P$70)</f>
        <v>0</v>
      </c>
      <c r="G87" s="176">
        <f ca="1">SUMIF('3.Travel,Subsistence&amp;Conference'!$E$12:$E$70,'Summary of ODA Costs'!$C$81,'3.Travel,Subsistence&amp;Conference'!$R$12:$R$70)</f>
        <v>0</v>
      </c>
      <c r="H87" s="176">
        <f ca="1">SUMIF('3.Travel,Subsistence&amp;Conference'!$E$12:$E$70,'Summary of ODA Costs'!$C$81,'3.Travel,Subsistence&amp;Conference'!$T$12:$T$70)</f>
        <v>0</v>
      </c>
      <c r="I87" s="152">
        <f t="shared" ref="I87:I95" ca="1" si="16">SUM(D87:H87)</f>
        <v>0</v>
      </c>
      <c r="J87" s="255"/>
      <c r="K87" s="178" t="s">
        <v>4</v>
      </c>
      <c r="L87" s="176">
        <f ca="1">SUMIF('3.Travel,Subsistence&amp;Conference'!$E$12:$E$70,'Summary of ODA Costs'!$K$81,'3.Travel,Subsistence&amp;Conference'!$L$12:$L$70)</f>
        <v>0</v>
      </c>
      <c r="M87" s="176">
        <f ca="1">SUMIF('3.Travel,Subsistence&amp;Conference'!$E$12:$E$70,'Summary of ODA Costs'!$K$81,'3.Travel,Subsistence&amp;Conference'!$N$12:$N$70)</f>
        <v>0</v>
      </c>
      <c r="N87" s="176">
        <f ca="1">SUMIF('3.Travel,Subsistence&amp;Conference'!$E$12:$E$70,'Summary of ODA Costs'!$K$81,'3.Travel,Subsistence&amp;Conference'!$P$12:$P$70)</f>
        <v>0</v>
      </c>
      <c r="O87" s="176">
        <f ca="1">SUMIF('3.Travel,Subsistence&amp;Conference'!$E$12:$E$70,'Summary of ODA Costs'!$K$81,'3.Travel,Subsistence&amp;Conference'!$R$12:$R$70)</f>
        <v>0</v>
      </c>
      <c r="P87" s="176">
        <f ca="1">SUMIF('3.Travel,Subsistence&amp;Conference'!$E$12:$E$70,'Summary of ODA Costs'!$K$81,'3.Travel,Subsistence&amp;Conference'!$T$12:$T$70)</f>
        <v>0</v>
      </c>
      <c r="Q87" s="152">
        <f t="shared" ref="Q87:Q95" ca="1" si="17">SUM(L87:P87)</f>
        <v>0</v>
      </c>
      <c r="R87" s="258"/>
    </row>
    <row r="88" spans="1:18" ht="15" customHeight="1" x14ac:dyDescent="0.25">
      <c r="B88" s="64"/>
      <c r="C88" s="178" t="s">
        <v>5</v>
      </c>
      <c r="D88" s="176">
        <f ca="1">SUMIF('4. Equipment'!$D$12:$D$82,'Summary of ODA Costs'!$C$81,'4. Equipment'!$L$12:$L$82)</f>
        <v>0</v>
      </c>
      <c r="E88" s="176">
        <f ca="1">SUMIF('4. Equipment'!$D$12:$D$82,'Summary of ODA Costs'!$C$81,'4. Equipment'!$N$12:$N$82)</f>
        <v>0</v>
      </c>
      <c r="F88" s="176">
        <f ca="1">SUMIF('4. Equipment'!$D$12:$D$82,'Summary of ODA Costs'!$C$81,'4. Equipment'!$P$12:$P$82)</f>
        <v>0</v>
      </c>
      <c r="G88" s="176">
        <f ca="1">SUMIF('4. Equipment'!$D$12:$D$82,'Summary of ODA Costs'!$C$81,'4. Equipment'!$R$12:$R$82)</f>
        <v>0</v>
      </c>
      <c r="H88" s="176">
        <f ca="1">SUMIF('4. Equipment'!$D$12:$D$82,'Summary of ODA Costs'!$C$81,'4. Equipment'!$T$12:$T$82)</f>
        <v>0</v>
      </c>
      <c r="I88" s="152">
        <f t="shared" ca="1" si="16"/>
        <v>0</v>
      </c>
      <c r="J88" s="255"/>
      <c r="K88" s="178" t="s">
        <v>5</v>
      </c>
      <c r="L88" s="176">
        <f ca="1">SUMIF('4. Equipment'!$D$12:$D$82,'Summary of ODA Costs'!$K$81,'4. Equipment'!$L$12:$L$82)</f>
        <v>0</v>
      </c>
      <c r="M88" s="176">
        <f ca="1">SUMIF('4. Equipment'!$D$12:$D$82,'Summary of ODA Costs'!$K$81,'4. Equipment'!$N$12:$N$82)</f>
        <v>0</v>
      </c>
      <c r="N88" s="176">
        <f ca="1">SUMIF('4. Equipment'!$D$12:$D$82,'Summary of ODA Costs'!$K$81,'4. Equipment'!$P$12:$P$82)</f>
        <v>0</v>
      </c>
      <c r="O88" s="176">
        <f ca="1">SUMIF('4. Equipment'!$D$12:$D$82,'Summary of ODA Costs'!$K$81,'4. Equipment'!$R$12:$R$82)</f>
        <v>0</v>
      </c>
      <c r="P88" s="176">
        <f ca="1">SUMIF('4. Equipment'!$D$12:$D$82,'Summary of ODA Costs'!$K$81,'4. Equipment'!$T$12:$T$82)</f>
        <v>0</v>
      </c>
      <c r="Q88" s="152">
        <f t="shared" ca="1" si="17"/>
        <v>0</v>
      </c>
      <c r="R88" s="258"/>
    </row>
    <row r="89" spans="1:18" ht="15" customHeight="1" x14ac:dyDescent="0.25">
      <c r="B89" s="64"/>
      <c r="C89" s="179" t="s">
        <v>6</v>
      </c>
      <c r="D89" s="176">
        <f ca="1">SUMIF('5. Consumables'!$D$12:$D$61,'Summary of ODA Costs'!$C$81,'5. Consumables'!$K$12:$K$61)</f>
        <v>0</v>
      </c>
      <c r="E89" s="176">
        <f ca="1">SUMIF('5. Consumables'!$D$12:$D$61,'Summary of ODA Costs'!$C$81,'5. Consumables'!$M$12:$M$61)</f>
        <v>0</v>
      </c>
      <c r="F89" s="176">
        <f ca="1">SUMIF('5. Consumables'!$D$12:$D$61,'Summary of ODA Costs'!$C$81,'5. Consumables'!$O$12:$O$61)</f>
        <v>0</v>
      </c>
      <c r="G89" s="176">
        <f ca="1">SUMIF('5. Consumables'!$D$12:$D$61,'Summary of ODA Costs'!$C$81,'5. Consumables'!$Q$12:$Q$61)</f>
        <v>0</v>
      </c>
      <c r="H89" s="176">
        <f ca="1">SUMIF('5. Consumables'!$D$12:$D$61,'Summary of ODA Costs'!$C$81,'5. Consumables'!$S$12:$S$61)</f>
        <v>0</v>
      </c>
      <c r="I89" s="152">
        <f t="shared" ca="1" si="16"/>
        <v>0</v>
      </c>
      <c r="J89" s="255"/>
      <c r="K89" s="179" t="s">
        <v>6</v>
      </c>
      <c r="L89" s="176">
        <f ca="1">SUMIF('5. Consumables'!$D$12:$D$61,'Summary of ODA Costs'!$K$81,'5. Consumables'!$K$12:$K$61)</f>
        <v>0</v>
      </c>
      <c r="M89" s="176">
        <f ca="1">SUMIF('5. Consumables'!$D$12:$D$61,'Summary of ODA Costs'!$K$81,'5. Consumables'!$M$12:$M$61)</f>
        <v>0</v>
      </c>
      <c r="N89" s="176">
        <f ca="1">SUMIF('5. Consumables'!$D$12:$D$61,'Summary of ODA Costs'!$K$81,'5. Consumables'!$O$12:$O$61)</f>
        <v>0</v>
      </c>
      <c r="O89" s="176">
        <f ca="1">SUMIF('5. Consumables'!$D$12:$D$61,'Summary of ODA Costs'!$K$81,'5. Consumables'!$Q$12:$Q$61)</f>
        <v>0</v>
      </c>
      <c r="P89" s="176">
        <f ca="1">SUMIF('5. Consumables'!$D$12:$D$61,'Summary of ODA Costs'!$K$81,'5. Consumables'!$S$12:$S$61)</f>
        <v>0</v>
      </c>
      <c r="Q89" s="152">
        <f t="shared" ca="1" si="17"/>
        <v>0</v>
      </c>
      <c r="R89" s="258"/>
    </row>
    <row r="90" spans="1:18" ht="15" customHeight="1" x14ac:dyDescent="0.25">
      <c r="B90" s="64"/>
      <c r="C90" s="179" t="s">
        <v>469</v>
      </c>
      <c r="D90" s="176">
        <f ca="1">SUMIF('6. CPI'!$D$12:$D$61,'Summary of ODA Costs'!$C$81,'6. CPI'!$K$12:$K$61)</f>
        <v>0</v>
      </c>
      <c r="E90" s="176">
        <f ca="1">SUMIF('6. CPI'!$D$12:$D$61,'Summary of ODA Costs'!$C$81,'6. CPI'!$M$12:$M$61)</f>
        <v>0</v>
      </c>
      <c r="F90" s="176">
        <f ca="1">SUMIF('6. CPI'!$D$12:$D$61,'Summary of ODA Costs'!$C$81,'6. CPI'!$O$12:$O$61)</f>
        <v>0</v>
      </c>
      <c r="G90" s="176">
        <f ca="1">SUMIF('6. CPI'!$D$12:$D$61,'Summary of ODA Costs'!$C$81,'6. CPI'!$Q$12:$Q$61)</f>
        <v>0</v>
      </c>
      <c r="H90" s="176">
        <f ca="1">SUMIF('6. CPI'!$D$12:$D$61,'Summary of ODA Costs'!$C$81,'6. CPI'!$S$12:$S$61)</f>
        <v>0</v>
      </c>
      <c r="I90" s="152">
        <f t="shared" ca="1" si="16"/>
        <v>0</v>
      </c>
      <c r="J90" s="255"/>
      <c r="K90" s="179" t="s">
        <v>469</v>
      </c>
      <c r="L90" s="176">
        <f ca="1">SUMIF('6. CPI'!$D$12:$D$61,'Summary of ODA Costs'!$K$81,'6. CPI'!$K$12:$K$61)</f>
        <v>0</v>
      </c>
      <c r="M90" s="176">
        <f ca="1">SUMIF('6. CPI'!$D$12:$D$61,'Summary of ODA Costs'!$K$81,'6. CPI'!$M$12:$M$61)</f>
        <v>0</v>
      </c>
      <c r="N90" s="176">
        <f ca="1">SUMIF('6. CPI'!$D$12:$D$61,'Summary of ODA Costs'!$K$81,'6. CPI'!$O$12:$O$61)</f>
        <v>0</v>
      </c>
      <c r="O90" s="176">
        <f ca="1">SUMIF('6. CPI'!$D$12:$D$61,'Summary of ODA Costs'!$K$81,'6. CPI'!$Q$12:$Q$61)</f>
        <v>0</v>
      </c>
      <c r="P90" s="176">
        <f ca="1">SUMIF('6. CPI'!$D$12:$D$61,'Summary of ODA Costs'!$K$81,'6. CPI'!$S$12:$S$61)</f>
        <v>0</v>
      </c>
      <c r="Q90" s="152">
        <f t="shared" ca="1" si="17"/>
        <v>0</v>
      </c>
      <c r="R90" s="258"/>
    </row>
    <row r="91" spans="1:18" ht="15" customHeight="1" x14ac:dyDescent="0.25">
      <c r="B91" s="64"/>
      <c r="C91" s="209" t="s">
        <v>7</v>
      </c>
      <c r="D91" s="176">
        <f ca="1">SUMIF('7. Dissemination'!$D$12:$D$61,'Summary of ODA Costs'!$C$81,'7. Dissemination'!$K$12:$K$61)</f>
        <v>0</v>
      </c>
      <c r="E91" s="176">
        <f ca="1">SUMIF('7. Dissemination'!$D$12:$D$61,'Summary of ODA Costs'!$C$81,'7. Dissemination'!$M$12:$M$61)</f>
        <v>0</v>
      </c>
      <c r="F91" s="176">
        <f ca="1">SUMIF('7. Dissemination'!$D$12:$D$61,'Summary of ODA Costs'!$C$81,'7. Dissemination'!$O$12:$O$61)</f>
        <v>0</v>
      </c>
      <c r="G91" s="176">
        <f ca="1">SUMIF('7. Dissemination'!$D$12:$D$61,'Summary of ODA Costs'!$C$81,'7. Dissemination'!$Q$12:$Q$61)</f>
        <v>0</v>
      </c>
      <c r="H91" s="176">
        <f ca="1">SUMIF('7. Dissemination'!$D$12:$D$61,'Summary of ODA Costs'!$C$81,'7. Dissemination'!$S$12:$S$61)</f>
        <v>0</v>
      </c>
      <c r="I91" s="152">
        <f t="shared" ca="1" si="16"/>
        <v>0</v>
      </c>
      <c r="J91" s="255"/>
      <c r="K91" s="209" t="s">
        <v>7</v>
      </c>
      <c r="L91" s="176">
        <f ca="1">SUMIF('7. Dissemination'!$D$12:$D$61,'Summary of ODA Costs'!$K$81,'7. Dissemination'!$K$12:$K$61)</f>
        <v>0</v>
      </c>
      <c r="M91" s="176">
        <f ca="1">SUMIF('7. Dissemination'!$D$12:$D$61,'Summary of ODA Costs'!$K$81,'7. Dissemination'!$M$12:$M$61)</f>
        <v>0</v>
      </c>
      <c r="N91" s="176">
        <f ca="1">SUMIF('7. Dissemination'!$D$12:$D$61,'Summary of ODA Costs'!$K$81,'7. Dissemination'!$O$12:$O$61)</f>
        <v>0</v>
      </c>
      <c r="O91" s="176">
        <f ca="1">SUMIF('7. Dissemination'!$D$12:$D$61,'Summary of ODA Costs'!$K$81,'7. Dissemination'!$Q$12:$Q$61)</f>
        <v>0</v>
      </c>
      <c r="P91" s="176">
        <f ca="1">SUMIF('7. Dissemination'!$D$12:$D$61,'Summary of ODA Costs'!$K$81,'7. Dissemination'!$S$12:$S$61)</f>
        <v>0</v>
      </c>
      <c r="Q91" s="152">
        <f t="shared" ca="1" si="17"/>
        <v>0</v>
      </c>
      <c r="R91" s="258"/>
    </row>
    <row r="92" spans="1:18" ht="15" customHeight="1" x14ac:dyDescent="0.25">
      <c r="B92" s="64"/>
      <c r="C92" s="209" t="s">
        <v>443</v>
      </c>
      <c r="D92" s="176">
        <f ca="1">SUMIF('8. Risk Management &amp; Assurance'!$D$12:$D$61,'Summary of ODA Costs'!$C$81,'8. Risk Management &amp; Assurance'!$K$12:$K$61)</f>
        <v>0</v>
      </c>
      <c r="E92" s="176">
        <f ca="1">SUMIF('8. Risk Management &amp; Assurance'!$D$12:$D$61,'Summary of ODA Costs'!$C$81,'8. Risk Management &amp; Assurance'!$M$12:$M$61)</f>
        <v>0</v>
      </c>
      <c r="F92" s="176">
        <f ca="1">SUMIF('8. Risk Management &amp; Assurance'!$D$12:$D$61,'Summary of ODA Costs'!$C$81,'8. Risk Management &amp; Assurance'!$O$12:$O$61)</f>
        <v>0</v>
      </c>
      <c r="G92" s="176">
        <f ca="1">SUMIF('8. Risk Management &amp; Assurance'!$D$12:$D$61,'Summary of ODA Costs'!$C$81,'8. Risk Management &amp; Assurance'!$Q$12:$Q$61)</f>
        <v>0</v>
      </c>
      <c r="H92" s="176">
        <f ca="1">SUMIF('8. Risk Management &amp; Assurance'!$D$12:$D$61,'Summary of ODA Costs'!$C$81,'8. Risk Management &amp; Assurance'!$S$12:$S$61)</f>
        <v>0</v>
      </c>
      <c r="I92" s="152">
        <f t="shared" ca="1" si="16"/>
        <v>0</v>
      </c>
      <c r="J92" s="255"/>
      <c r="K92" s="209" t="s">
        <v>443</v>
      </c>
      <c r="L92" s="176">
        <f ca="1">SUMIF('8. Risk Management &amp; Assurance'!$D$12:$D$61,'Summary of ODA Costs'!$K$81,'8. Risk Management &amp; Assurance'!$K$12:$K$61)</f>
        <v>0</v>
      </c>
      <c r="M92" s="176">
        <f ca="1">SUMIF('8. Risk Management &amp; Assurance'!$D$12:$D$61,'Summary of ODA Costs'!$K$81,'8. Risk Management &amp; Assurance'!$M$12:$M$61)</f>
        <v>0</v>
      </c>
      <c r="N92" s="176">
        <f ca="1">SUMIF('8. Risk Management &amp; Assurance'!$D$12:$D$61,'Summary of ODA Costs'!$K$81,'8. Risk Management &amp; Assurance'!$O$12:$O$61)</f>
        <v>0</v>
      </c>
      <c r="O92" s="176">
        <f ca="1">SUMIF('8. Risk Management &amp; Assurance'!$D$12:$D$61,'Summary of ODA Costs'!$K$81,'8. Risk Management &amp; Assurance'!$Q$12:$Q$61)</f>
        <v>0</v>
      </c>
      <c r="P92" s="176">
        <f ca="1">SUMIF('8. Risk Management &amp; Assurance'!$D$12:$D$61,'Summary of ODA Costs'!$K$81,'8. Risk Management &amp; Assurance'!$S$12:$S$61)</f>
        <v>0</v>
      </c>
      <c r="Q92" s="152">
        <f t="shared" ca="1" si="17"/>
        <v>0</v>
      </c>
      <c r="R92" s="258"/>
    </row>
    <row r="93" spans="1:18" ht="15" customHeight="1" x14ac:dyDescent="0.25">
      <c r="B93" s="64"/>
      <c r="C93" s="209" t="s">
        <v>420</v>
      </c>
      <c r="D93" s="176">
        <f ca="1">SUMIF('9. External Intervention Costs'!$D$14:$D$80,'Summary of ODA Costs'!$C81,'9. External Intervention Costs'!$I$14:$I$80)</f>
        <v>0</v>
      </c>
      <c r="E93" s="176">
        <f ca="1">SUMIF('9. External Intervention Costs'!$D$14:$D$80,'Summary of ODA Costs'!$C81,'9. External Intervention Costs'!$J$14:$J$80)</f>
        <v>0</v>
      </c>
      <c r="F93" s="176">
        <f ca="1">SUMIF('9. External Intervention Costs'!$D$14:$D$80,'Summary of ODA Costs'!$C81,'9. External Intervention Costs'!$K$14:$K$80)</f>
        <v>0</v>
      </c>
      <c r="G93" s="176">
        <f ca="1">SUMIF('9. External Intervention Costs'!$D$14:$D$80,'Summary of ODA Costs'!$C81,'9. External Intervention Costs'!$L$14:$L$80)</f>
        <v>0</v>
      </c>
      <c r="H93" s="176">
        <f ca="1">SUMIF('9. External Intervention Costs'!$D$14:$D$80,'Summary of ODA Costs'!$C81,'9. External Intervention Costs'!$M$14:$M$80)</f>
        <v>0</v>
      </c>
      <c r="I93" s="152">
        <f t="shared" ca="1" si="16"/>
        <v>0</v>
      </c>
      <c r="J93" s="255"/>
      <c r="K93" s="209" t="s">
        <v>420</v>
      </c>
      <c r="L93" s="176">
        <f ca="1">SUMIF('9. External Intervention Costs'!$D$14:$D$80,'Summary of ODA Costs'!$K81,'9. External Intervention Costs'!$I$14:$I$80)</f>
        <v>0</v>
      </c>
      <c r="M93" s="176">
        <f ca="1">SUMIF('9. External Intervention Costs'!$D$14:$D$80,'Summary of ODA Costs'!$K81,'9. External Intervention Costs'!$J$14:$J$80)</f>
        <v>0</v>
      </c>
      <c r="N93" s="176">
        <f ca="1">SUMIF('9. External Intervention Costs'!$D$14:$D$80,'Summary of ODA Costs'!$K81,'9. External Intervention Costs'!$K$14:$K$80)</f>
        <v>0</v>
      </c>
      <c r="O93" s="176">
        <f ca="1">SUMIF('9. External Intervention Costs'!$D$14:$D$80,'Summary of ODA Costs'!$K81,'9. External Intervention Costs'!$L$14:$L$80)</f>
        <v>0</v>
      </c>
      <c r="P93" s="176">
        <f ca="1">SUMIF('9. External Intervention Costs'!$D$14:$D$80,'Summary of ODA Costs'!$K81,'9. External Intervention Costs'!$M$14:$M$80)</f>
        <v>0</v>
      </c>
      <c r="Q93" s="152">
        <f t="shared" ca="1" si="17"/>
        <v>0</v>
      </c>
      <c r="R93" s="258"/>
    </row>
    <row r="94" spans="1:18" ht="15" customHeight="1" x14ac:dyDescent="0.25">
      <c r="B94" s="64"/>
      <c r="C94" s="179" t="s">
        <v>8</v>
      </c>
      <c r="D94" s="176">
        <f ca="1">SUMIF('10. Other Direct Costs '!$D$12:$D$61,'Summary of ODA Costs'!$C$81,'10. Other Direct Costs '!$K$12:$K$61)</f>
        <v>0</v>
      </c>
      <c r="E94" s="176">
        <f ca="1">SUMIF('10. Other Direct Costs '!$D$12:$D$61,'Summary of ODA Costs'!$C$81,'10. Other Direct Costs '!$M$12:$M$61)</f>
        <v>0</v>
      </c>
      <c r="F94" s="176">
        <f ca="1">SUMIF('10. Other Direct Costs '!$D$12:$D$61,'Summary of ODA Costs'!$C$81,'10. Other Direct Costs '!$O$12:$O$61)</f>
        <v>0</v>
      </c>
      <c r="G94" s="176">
        <f ca="1">SUMIF('10. Other Direct Costs '!$D$12:$D$61,'Summary of ODA Costs'!$C$81,'10. Other Direct Costs '!$Q$12:$Q$61)</f>
        <v>0</v>
      </c>
      <c r="H94" s="176">
        <f ca="1">SUMIF('10. Other Direct Costs '!$D$12:$D$61,'Summary of ODA Costs'!$C$81,'10. Other Direct Costs '!$S$12:$S$61)</f>
        <v>0</v>
      </c>
      <c r="I94" s="152">
        <f t="shared" ca="1" si="16"/>
        <v>0</v>
      </c>
      <c r="J94" s="255"/>
      <c r="K94" s="179" t="s">
        <v>8</v>
      </c>
      <c r="L94" s="176">
        <f ca="1">SUMIF('10. Other Direct Costs '!$D$12:$D$61,'Summary of ODA Costs'!$K$81,'10. Other Direct Costs '!$K$12:$K$61)</f>
        <v>0</v>
      </c>
      <c r="M94" s="176">
        <f ca="1">SUMIF('10. Other Direct Costs '!$D$12:$D$61,'Summary of ODA Costs'!$K$81,'10. Other Direct Costs '!$M$12:$M$61)</f>
        <v>0</v>
      </c>
      <c r="N94" s="176">
        <f ca="1">SUMIF('10. Other Direct Costs '!$D$12:$D$61,'Summary of ODA Costs'!$K$81,'10. Other Direct Costs '!$O$12:$O$61)</f>
        <v>0</v>
      </c>
      <c r="O94" s="176">
        <f ca="1">SUMIF('10. Other Direct Costs '!$D$12:$D$61,'Summary of ODA Costs'!$K$81,'10. Other Direct Costs '!$Q$12:$Q$61)</f>
        <v>0</v>
      </c>
      <c r="P94" s="176">
        <f ca="1">SUMIF('10. Other Direct Costs '!$D$12:$D$61,'Summary of ODA Costs'!$K$81,'10. Other Direct Costs '!$S$12:$S$61)</f>
        <v>0</v>
      </c>
      <c r="Q94" s="152">
        <f t="shared" ca="1" si="17"/>
        <v>0</v>
      </c>
      <c r="R94" s="258"/>
    </row>
    <row r="95" spans="1:18" ht="15" customHeight="1" thickBot="1" x14ac:dyDescent="0.3">
      <c r="B95" s="64"/>
      <c r="C95" s="180" t="s">
        <v>290</v>
      </c>
      <c r="D95" s="176">
        <f ca="1">SUMIF('11. Indirect Costs'!$C$13:$C$62,'Summary of ODA Costs'!$C$81,'11. Indirect Costs'!$M$13:$M$62)</f>
        <v>0</v>
      </c>
      <c r="E95" s="176">
        <f ca="1">SUMIF('11. Indirect Costs'!$C$13:$C$62,'Summary of ODA Costs'!$C$81,'11. Indirect Costs'!$Q$13:$Q$62)</f>
        <v>0</v>
      </c>
      <c r="F95" s="176">
        <f ca="1">SUMIF('11. Indirect Costs'!$C$13:$C$62,'Summary of ODA Costs'!$C$81,'11. Indirect Costs'!$U$13:$U$62)</f>
        <v>0</v>
      </c>
      <c r="G95" s="176">
        <f ca="1">SUMIF('11. Indirect Costs'!$C$13:$C$62,'Summary of ODA Costs'!$C$81,'11. Indirect Costs'!$Y$13:$Y$62)</f>
        <v>0</v>
      </c>
      <c r="H95" s="176">
        <f ca="1">SUMIF('11. Indirect Costs'!$C$13:$C$62,'Summary of ODA Costs'!$C$81,'11. Indirect Costs'!$AC$13:$AC$62)</f>
        <v>0</v>
      </c>
      <c r="I95" s="152">
        <f t="shared" ca="1" si="16"/>
        <v>0</v>
      </c>
      <c r="J95" s="255"/>
      <c r="K95" s="180" t="s">
        <v>290</v>
      </c>
      <c r="L95" s="176">
        <f ca="1">SUMIF('11. Indirect Costs'!$C$13:$C$62,'Summary of ODA Costs'!$K$81,'11. Indirect Costs'!$M$13:$M$62)</f>
        <v>0</v>
      </c>
      <c r="M95" s="176">
        <f ca="1">SUMIF('11. Indirect Costs'!$C$13:$C$62,'Summary of ODA Costs'!$K$81,'11. Indirect Costs'!$Q$13:$Q$62)</f>
        <v>0</v>
      </c>
      <c r="N95" s="176">
        <f ca="1">SUMIF('11. Indirect Costs'!$C$13:$C$62,'Summary of ODA Costs'!$K$81,'11. Indirect Costs'!$U$13:$U$62)</f>
        <v>0</v>
      </c>
      <c r="O95" s="176">
        <f ca="1">SUMIF('11. Indirect Costs'!$C$13:$C$62,'Summary of ODA Costs'!$K$81,'11. Indirect Costs'!$Y$13:$Y$62)</f>
        <v>0</v>
      </c>
      <c r="P95" s="176">
        <f ca="1">SUMIF('11. Indirect Costs'!$C$13:$C$62,'Summary of ODA Costs'!$K$81,'11. Indirect Costs'!$AC$13:$AC$62)</f>
        <v>0</v>
      </c>
      <c r="Q95" s="152">
        <f t="shared" ca="1" si="17"/>
        <v>0</v>
      </c>
      <c r="R95" s="258"/>
    </row>
    <row r="96" spans="1:18" ht="15" customHeight="1" thickBot="1" x14ac:dyDescent="0.3">
      <c r="B96" s="64"/>
      <c r="C96" s="112" t="s">
        <v>150</v>
      </c>
      <c r="D96" s="173">
        <f t="shared" ref="D96:I96" ca="1" si="18">SUM(D86:D95)</f>
        <v>0</v>
      </c>
      <c r="E96" s="173">
        <f t="shared" ca="1" si="18"/>
        <v>0</v>
      </c>
      <c r="F96" s="173">
        <f t="shared" ca="1" si="18"/>
        <v>0</v>
      </c>
      <c r="G96" s="173">
        <f t="shared" ca="1" si="18"/>
        <v>0</v>
      </c>
      <c r="H96" s="173">
        <f t="shared" ca="1" si="18"/>
        <v>0</v>
      </c>
      <c r="I96" s="113">
        <f t="shared" ca="1" si="18"/>
        <v>0</v>
      </c>
      <c r="J96" s="255"/>
      <c r="K96" s="112" t="s">
        <v>150</v>
      </c>
      <c r="L96" s="173">
        <f t="shared" ref="L96:Q96" ca="1" si="19">SUM(L86:L95)</f>
        <v>0</v>
      </c>
      <c r="M96" s="173">
        <f t="shared" ca="1" si="19"/>
        <v>0</v>
      </c>
      <c r="N96" s="173">
        <f t="shared" ca="1" si="19"/>
        <v>0</v>
      </c>
      <c r="O96" s="173">
        <f t="shared" ca="1" si="19"/>
        <v>0</v>
      </c>
      <c r="P96" s="173">
        <f t="shared" ca="1" si="19"/>
        <v>0</v>
      </c>
      <c r="Q96" s="113">
        <f t="shared" ca="1" si="19"/>
        <v>0</v>
      </c>
      <c r="R96" s="258"/>
    </row>
    <row r="97" spans="1:18" ht="15" customHeight="1" x14ac:dyDescent="0.25">
      <c r="B97" s="64"/>
      <c r="C97" s="294" t="s">
        <v>17</v>
      </c>
      <c r="D97" s="258"/>
      <c r="E97" s="258"/>
      <c r="F97" s="258"/>
      <c r="G97" s="258"/>
      <c r="H97" s="258"/>
      <c r="I97" s="258"/>
      <c r="J97" s="298"/>
      <c r="K97" s="294" t="s">
        <v>17</v>
      </c>
      <c r="L97" s="64"/>
      <c r="M97" s="64"/>
      <c r="N97" s="64"/>
      <c r="O97" s="64"/>
      <c r="P97" s="64"/>
      <c r="Q97" s="64"/>
      <c r="R97" s="258"/>
    </row>
    <row r="98" spans="1:18" ht="15" customHeight="1" x14ac:dyDescent="0.25">
      <c r="A98" s="508">
        <f>A81+2</f>
        <v>11</v>
      </c>
      <c r="B98" s="64"/>
      <c r="C98" s="106" t="str">
        <f ca="1">IFERROR(OFFSET('START - AWARD DETAILS'!$C$20,MATCH(A98,'START - AWARD DETAILS'!$S$20:$S$40,0)-1,0),"")</f>
        <v/>
      </c>
      <c r="D98" s="258"/>
      <c r="E98" s="258"/>
      <c r="F98" s="258"/>
      <c r="G98" s="258"/>
      <c r="H98" s="258"/>
      <c r="I98" s="258"/>
      <c r="J98" s="298"/>
      <c r="K98" s="106" t="str">
        <f ca="1">IFERROR(OFFSET('START - AWARD DETAILS'!$C$20,MATCH(A98+1,'START - AWARD DETAILS'!$S$20:$S$40,0)-1,0),"")</f>
        <v/>
      </c>
      <c r="L98" s="64"/>
      <c r="M98" s="64"/>
      <c r="N98" s="64"/>
      <c r="O98" s="64"/>
      <c r="P98" s="64"/>
      <c r="Q98" s="64"/>
      <c r="R98" s="258"/>
    </row>
    <row r="99" spans="1:18" ht="15" customHeight="1" x14ac:dyDescent="0.25">
      <c r="B99" s="64"/>
      <c r="C99" s="294" t="s">
        <v>415</v>
      </c>
      <c r="D99" s="258"/>
      <c r="E99" s="258"/>
      <c r="F99" s="258"/>
      <c r="G99" s="258"/>
      <c r="H99" s="258"/>
      <c r="I99" s="258"/>
      <c r="J99" s="298"/>
      <c r="K99" s="294" t="s">
        <v>415</v>
      </c>
      <c r="L99" s="64"/>
      <c r="M99" s="64"/>
      <c r="N99" s="64"/>
      <c r="O99" s="64"/>
      <c r="P99" s="64"/>
      <c r="Q99" s="64"/>
      <c r="R99" s="258"/>
    </row>
    <row r="100" spans="1:18" ht="15" customHeight="1" x14ac:dyDescent="0.25">
      <c r="B100" s="64"/>
      <c r="C100" s="106" t="str">
        <f ca="1">IFERROR(VLOOKUP($C98,'START - AWARD DETAILS'!$C$21:$E$40,3,0),"")</f>
        <v/>
      </c>
      <c r="D100" s="258"/>
      <c r="E100" s="258"/>
      <c r="F100" s="258"/>
      <c r="G100" s="258"/>
      <c r="H100" s="258"/>
      <c r="I100" s="258"/>
      <c r="J100" s="298"/>
      <c r="K100" s="106" t="str">
        <f ca="1">IFERROR(VLOOKUP($K98,'START - AWARD DETAILS'!$C$21:$E$40,3,0),"")</f>
        <v/>
      </c>
      <c r="L100" s="64"/>
      <c r="M100" s="64"/>
      <c r="N100" s="64"/>
      <c r="O100" s="64"/>
      <c r="P100" s="64"/>
      <c r="Q100" s="64"/>
      <c r="R100" s="258"/>
    </row>
    <row r="101" spans="1:18" ht="15" customHeight="1" thickBot="1" x14ac:dyDescent="0.3">
      <c r="A101" s="509"/>
      <c r="B101" s="64"/>
      <c r="C101" s="109"/>
      <c r="D101" s="64"/>
      <c r="E101" s="64"/>
      <c r="F101" s="64"/>
      <c r="G101" s="64"/>
      <c r="H101" s="64"/>
      <c r="I101" s="64"/>
      <c r="J101" s="255"/>
      <c r="K101" s="109"/>
      <c r="L101" s="64"/>
      <c r="M101" s="64"/>
      <c r="N101" s="64"/>
      <c r="O101" s="64"/>
      <c r="P101" s="64"/>
      <c r="Q101" s="64"/>
      <c r="R101" s="258"/>
    </row>
    <row r="102" spans="1:18" ht="15" customHeight="1" thickBot="1" x14ac:dyDescent="0.3">
      <c r="B102" s="64"/>
      <c r="C102" s="109"/>
      <c r="D102" s="144" t="s">
        <v>285</v>
      </c>
      <c r="E102" s="171" t="s">
        <v>286</v>
      </c>
      <c r="F102" s="171" t="s">
        <v>287</v>
      </c>
      <c r="G102" s="171" t="s">
        <v>288</v>
      </c>
      <c r="H102" s="172" t="s">
        <v>289</v>
      </c>
      <c r="I102" s="115" t="s">
        <v>291</v>
      </c>
      <c r="J102" s="255"/>
      <c r="K102" s="109"/>
      <c r="L102" s="144" t="s">
        <v>285</v>
      </c>
      <c r="M102" s="171" t="s">
        <v>286</v>
      </c>
      <c r="N102" s="171" t="s">
        <v>287</v>
      </c>
      <c r="O102" s="171" t="s">
        <v>288</v>
      </c>
      <c r="P102" s="172" t="s">
        <v>289</v>
      </c>
      <c r="Q102" s="115" t="s">
        <v>291</v>
      </c>
      <c r="R102" s="258"/>
    </row>
    <row r="103" spans="1:18" ht="15" customHeight="1" x14ac:dyDescent="0.25">
      <c r="B103" s="64"/>
      <c r="C103" s="506" t="s">
        <v>442</v>
      </c>
      <c r="D103" s="176">
        <f ca="1">SUMIFS('2. Annual Costs of Staff Posts'!$O$13:$O$311,'2. Annual Costs of Staff Posts'!$I$13:$I$311,"&lt;&gt;External Intervention Staff",'2. Annual Costs of Staff Posts'!$D$13:$D$311,'Summary of ODA Costs'!$C$98)</f>
        <v>0</v>
      </c>
      <c r="E103" s="176">
        <f ca="1">SUMIFS('2. Annual Costs of Staff Posts'!$T$13:$T$311,'2. Annual Costs of Staff Posts'!$I$13:$I$311,"&lt;&gt;External Intervention Staff",'2. Annual Costs of Staff Posts'!$D$13:$D$311,'Summary of ODA Costs'!$C$98)</f>
        <v>0</v>
      </c>
      <c r="F103" s="176">
        <f ca="1">SUMIFS('2. Annual Costs of Staff Posts'!$Y$13:$Y$311,'2. Annual Costs of Staff Posts'!$I$13:$I$311,"&lt;&gt;External Intervention Staff",'2. Annual Costs of Staff Posts'!$D$13:$D$311,'Summary of ODA Costs'!$C$98)</f>
        <v>0</v>
      </c>
      <c r="G103" s="176">
        <f ca="1">SUMIFS('2. Annual Costs of Staff Posts'!$AD$13:$AD$311,'2. Annual Costs of Staff Posts'!$I$13:$I$311,"&lt;&gt;External Intervention Staff",'2. Annual Costs of Staff Posts'!$D$13:$D$311,'Summary of ODA Costs'!$C$98)</f>
        <v>0</v>
      </c>
      <c r="H103" s="176">
        <f ca="1">SUMIFS('2. Annual Costs of Staff Posts'!$AI$13:$AI$311,'2. Annual Costs of Staff Posts'!$I$13:$I$311,"&lt;&gt;External Intervention Staff",'2. Annual Costs of Staff Posts'!$D$13:$D$311,'Summary of ODA Costs'!$C$98)</f>
        <v>0</v>
      </c>
      <c r="I103" s="150">
        <f ca="1">SUM(D103:H103)</f>
        <v>0</v>
      </c>
      <c r="J103" s="255"/>
      <c r="K103" s="506" t="s">
        <v>442</v>
      </c>
      <c r="L103" s="175">
        <f ca="1">SUMIFS('2. Annual Costs of Staff Posts'!$O$13:$O$311,'2. Annual Costs of Staff Posts'!$I$13:$I$311,"&lt;&gt;External Intervention Staff",'2. Annual Costs of Staff Posts'!$D$13:$D$311,'Summary of ODA Costs'!$K$98)</f>
        <v>0</v>
      </c>
      <c r="M103" s="129">
        <f ca="1">SUMIFS('2. Annual Costs of Staff Posts'!$T$13:$T$311,'2. Annual Costs of Staff Posts'!$I$13:$I$311,"&lt;&gt;External Intervention Staff",'2. Annual Costs of Staff Posts'!$D$13:$D$311,'Summary of ODA Costs'!$K$98)</f>
        <v>0</v>
      </c>
      <c r="N103" s="129">
        <f ca="1">SUMIFS('2. Annual Costs of Staff Posts'!$Y$13:$Y$311,'2. Annual Costs of Staff Posts'!$I$13:$I$311,"&lt;&gt;External Intervention Staff",'2. Annual Costs of Staff Posts'!$D$13:$D$311,'Summary of ODA Costs'!$K$98)</f>
        <v>0</v>
      </c>
      <c r="O103" s="129">
        <f ca="1">SUMIFS('2. Annual Costs of Staff Posts'!$AD$13:$AD$311,'2. Annual Costs of Staff Posts'!$I$13:$I$311,"&lt;&gt;External Intervention Staff",'2. Annual Costs of Staff Posts'!$D$13:$D$311,'Summary of ODA Costs'!$K$98)</f>
        <v>0</v>
      </c>
      <c r="P103" s="130">
        <f ca="1">SUMIFS('2. Annual Costs of Staff Posts'!$AI$13:$AI$311,'2. Annual Costs of Staff Posts'!$I$13:$I$311,"&lt;&gt;External Intervention Staff",'2. Annual Costs of Staff Posts'!$D$13:$D$311,'Summary of ODA Costs'!$K$98)</f>
        <v>0</v>
      </c>
      <c r="Q103" s="150">
        <f ca="1">SUM(L103:P103)</f>
        <v>0</v>
      </c>
      <c r="R103" s="258"/>
    </row>
    <row r="104" spans="1:18" ht="15" customHeight="1" x14ac:dyDescent="0.25">
      <c r="B104" s="64"/>
      <c r="C104" s="178" t="s">
        <v>4</v>
      </c>
      <c r="D104" s="176">
        <f ca="1">SUMIF('3.Travel,Subsistence&amp;Conference'!$E$12:$E$70,'Summary of ODA Costs'!$C$98,'3.Travel,Subsistence&amp;Conference'!$L$12:$L$70)</f>
        <v>0</v>
      </c>
      <c r="E104" s="176">
        <f ca="1">SUMIF('3.Travel,Subsistence&amp;Conference'!$E$12:$E$70,'Summary of ODA Costs'!$C$98,'3.Travel,Subsistence&amp;Conference'!$N$12:$N$70)</f>
        <v>0</v>
      </c>
      <c r="F104" s="176">
        <f ca="1">SUMIF('3.Travel,Subsistence&amp;Conference'!$E$12:$E$70,'Summary of ODA Costs'!$C$98,'3.Travel,Subsistence&amp;Conference'!$P$12:$P$70)</f>
        <v>0</v>
      </c>
      <c r="G104" s="176">
        <f ca="1">SUMIF('3.Travel,Subsistence&amp;Conference'!$E$12:$E$70,'Summary of ODA Costs'!$C$98,'3.Travel,Subsistence&amp;Conference'!$R$12:$R$70)</f>
        <v>0</v>
      </c>
      <c r="H104" s="176">
        <f ca="1">SUMIF('3.Travel,Subsistence&amp;Conference'!$E$12:$E$70,'Summary of ODA Costs'!$C$98,'3.Travel,Subsistence&amp;Conference'!$T$12:$T$70)</f>
        <v>0</v>
      </c>
      <c r="I104" s="152">
        <f t="shared" ref="I104:I112" ca="1" si="20">SUM(D104:H104)</f>
        <v>0</v>
      </c>
      <c r="J104" s="255"/>
      <c r="K104" s="178" t="s">
        <v>4</v>
      </c>
      <c r="L104" s="176">
        <f ca="1">SUMIF('3.Travel,Subsistence&amp;Conference'!$E$12:$E$70,'Summary of ODA Costs'!$K$98,'3.Travel,Subsistence&amp;Conference'!$L$12:$L$70)</f>
        <v>0</v>
      </c>
      <c r="M104" s="176">
        <f ca="1">SUMIF('3.Travel,Subsistence&amp;Conference'!$E$12:$E$70,'Summary of ODA Costs'!$K$98,'3.Travel,Subsistence&amp;Conference'!$N$12:$N$70)</f>
        <v>0</v>
      </c>
      <c r="N104" s="176">
        <f ca="1">SUMIF('3.Travel,Subsistence&amp;Conference'!$E$12:$E$70,'Summary of ODA Costs'!$K$98,'3.Travel,Subsistence&amp;Conference'!$P$12:$P$70)</f>
        <v>0</v>
      </c>
      <c r="O104" s="176">
        <f ca="1">SUMIF('3.Travel,Subsistence&amp;Conference'!$E$12:$E$70,'Summary of ODA Costs'!$K$98,'3.Travel,Subsistence&amp;Conference'!$R$12:$R$70)</f>
        <v>0</v>
      </c>
      <c r="P104" s="176">
        <f ca="1">SUMIF('3.Travel,Subsistence&amp;Conference'!$E$12:$E$70,'Summary of ODA Costs'!$K$98,'3.Travel,Subsistence&amp;Conference'!$T$12:$T$70)</f>
        <v>0</v>
      </c>
      <c r="Q104" s="152">
        <f t="shared" ref="Q104:Q112" ca="1" si="21">SUM(L104:P104)</f>
        <v>0</v>
      </c>
      <c r="R104" s="258"/>
    </row>
    <row r="105" spans="1:18" ht="15" customHeight="1" x14ac:dyDescent="0.25">
      <c r="B105" s="64"/>
      <c r="C105" s="178" t="s">
        <v>5</v>
      </c>
      <c r="D105" s="176">
        <f ca="1">SUMIF('4. Equipment'!$D$12:$D$82,'Summary of ODA Costs'!$C$98,'4. Equipment'!$L$12:$L$82)</f>
        <v>0</v>
      </c>
      <c r="E105" s="176">
        <f ca="1">SUMIF('4. Equipment'!$D$12:$D$82,'Summary of ODA Costs'!$C$98,'4. Equipment'!$N$12:$N$82)</f>
        <v>0</v>
      </c>
      <c r="F105" s="176">
        <f ca="1">SUMIF('4. Equipment'!$D$12:$D$82,'Summary of ODA Costs'!$C$98,'4. Equipment'!$P$12:$P$82)</f>
        <v>0</v>
      </c>
      <c r="G105" s="176">
        <f ca="1">SUMIF('4. Equipment'!$D$12:$D$82,'Summary of ODA Costs'!$C$98,'4. Equipment'!$R$12:$R$82)</f>
        <v>0</v>
      </c>
      <c r="H105" s="176">
        <f ca="1">SUMIF('4. Equipment'!$D$12:$D$82,'Summary of ODA Costs'!$C$98,'4. Equipment'!$T$12:$T$82)</f>
        <v>0</v>
      </c>
      <c r="I105" s="152">
        <f t="shared" ca="1" si="20"/>
        <v>0</v>
      </c>
      <c r="J105" s="255"/>
      <c r="K105" s="178" t="s">
        <v>5</v>
      </c>
      <c r="L105" s="176">
        <f ca="1">SUMIF('4. Equipment'!$D$12:$D$82,'Summary of ODA Costs'!$K$98,'4. Equipment'!$L$12:$L$82)</f>
        <v>0</v>
      </c>
      <c r="M105" s="176">
        <f ca="1">SUMIF('4. Equipment'!$D$12:$D$82,'Summary of ODA Costs'!$K$98,'4. Equipment'!$N$12:$N$82)</f>
        <v>0</v>
      </c>
      <c r="N105" s="176">
        <f ca="1">SUMIF('4. Equipment'!$D$12:$D$82,'Summary of ODA Costs'!$K$98,'4. Equipment'!$P$12:$P$82)</f>
        <v>0</v>
      </c>
      <c r="O105" s="176">
        <f ca="1">SUMIF('4. Equipment'!$D$12:$D$82,'Summary of ODA Costs'!$K$98,'4. Equipment'!$R$12:$R$82)</f>
        <v>0</v>
      </c>
      <c r="P105" s="176">
        <f ca="1">SUMIF('4. Equipment'!$D$12:$D$82,'Summary of ODA Costs'!$K$98,'4. Equipment'!$T$12:$T$82)</f>
        <v>0</v>
      </c>
      <c r="Q105" s="152">
        <f t="shared" ca="1" si="21"/>
        <v>0</v>
      </c>
      <c r="R105" s="258"/>
    </row>
    <row r="106" spans="1:18" ht="15" customHeight="1" x14ac:dyDescent="0.25">
      <c r="B106" s="64"/>
      <c r="C106" s="179" t="s">
        <v>6</v>
      </c>
      <c r="D106" s="176">
        <f ca="1">SUMIF('5. Consumables'!$D$12:$D$61,'Summary of ODA Costs'!$C$98,'5. Consumables'!$K$12:$K$61)</f>
        <v>0</v>
      </c>
      <c r="E106" s="176">
        <f ca="1">SUMIF('5. Consumables'!$D$12:$D$61,'Summary of ODA Costs'!$C$98,'5. Consumables'!$M$12:$M$61)</f>
        <v>0</v>
      </c>
      <c r="F106" s="176">
        <f ca="1">SUMIF('5. Consumables'!$D$12:$D$61,'Summary of ODA Costs'!$C$98,'5. Consumables'!$O$12:$O$61)</f>
        <v>0</v>
      </c>
      <c r="G106" s="176">
        <f ca="1">SUMIF('5. Consumables'!$D$12:$D$61,'Summary of ODA Costs'!$C$98,'5. Consumables'!$Q$12:$Q$61)</f>
        <v>0</v>
      </c>
      <c r="H106" s="176">
        <f ca="1">SUMIF('5. Consumables'!$D$12:$D$61,'Summary of ODA Costs'!$C$98,'5. Consumables'!$S$12:$S$61)</f>
        <v>0</v>
      </c>
      <c r="I106" s="152">
        <f t="shared" ca="1" si="20"/>
        <v>0</v>
      </c>
      <c r="J106" s="255"/>
      <c r="K106" s="179" t="s">
        <v>6</v>
      </c>
      <c r="L106" s="176">
        <f ca="1">SUMIF('5. Consumables'!$D$12:$D$61,'Summary of ODA Costs'!$K$98,'5. Consumables'!$K$12:$K$61)</f>
        <v>0</v>
      </c>
      <c r="M106" s="176">
        <f ca="1">SUMIF('5. Consumables'!$D$12:$D$61,'Summary of ODA Costs'!$K$98,'5. Consumables'!$M$12:$M$61)</f>
        <v>0</v>
      </c>
      <c r="N106" s="176">
        <f ca="1">SUMIF('5. Consumables'!$D$12:$D$61,'Summary of ODA Costs'!$K$98,'5. Consumables'!$O$12:$O$61)</f>
        <v>0</v>
      </c>
      <c r="O106" s="176">
        <f ca="1">SUMIF('5. Consumables'!$D$12:$D$61,'Summary of ODA Costs'!$K$98,'5. Consumables'!$Q$12:$Q$61)</f>
        <v>0</v>
      </c>
      <c r="P106" s="176">
        <f ca="1">SUMIF('5. Consumables'!$D$12:$D$61,'Summary of ODA Costs'!$K$98,'5. Consumables'!$S$12:$S$61)</f>
        <v>0</v>
      </c>
      <c r="Q106" s="152">
        <f t="shared" ca="1" si="21"/>
        <v>0</v>
      </c>
      <c r="R106" s="258"/>
    </row>
    <row r="107" spans="1:18" ht="15" customHeight="1" x14ac:dyDescent="0.25">
      <c r="B107" s="64"/>
      <c r="C107" s="179" t="s">
        <v>469</v>
      </c>
      <c r="D107" s="176">
        <f ca="1">SUMIF('6. CPI'!$D$12:$D$61,'Summary of ODA Costs'!$C$98,'6. CPI'!$K$12:$K$61)</f>
        <v>0</v>
      </c>
      <c r="E107" s="176">
        <f ca="1">SUMIF('6. CPI'!$D$12:$D$61,'Summary of ODA Costs'!$C$98,'6. CPI'!$M$12:$M$61)</f>
        <v>0</v>
      </c>
      <c r="F107" s="176">
        <f ca="1">SUMIF('6. CPI'!$D$12:$D$61,'Summary of ODA Costs'!$C$98,'6. CPI'!$O$12:$O$61)</f>
        <v>0</v>
      </c>
      <c r="G107" s="176">
        <f ca="1">SUMIF('6. CPI'!$D$12:$D$61,'Summary of ODA Costs'!$C$98,'6. CPI'!$Q$12:$Q$61)</f>
        <v>0</v>
      </c>
      <c r="H107" s="176">
        <f ca="1">SUMIF('6. CPI'!$D$12:$D$61,'Summary of ODA Costs'!$C$98,'6. CPI'!$S$12:$S$61)</f>
        <v>0</v>
      </c>
      <c r="I107" s="152">
        <f t="shared" ca="1" si="20"/>
        <v>0</v>
      </c>
      <c r="J107" s="255"/>
      <c r="K107" s="179" t="s">
        <v>469</v>
      </c>
      <c r="L107" s="176">
        <f ca="1">SUMIF('6. CPI'!$D$12:$D$61,'Summary of ODA Costs'!$K$98,'6. CPI'!$K$12:$K$61)</f>
        <v>0</v>
      </c>
      <c r="M107" s="176">
        <f ca="1">SUMIF('6. CPI'!$D$12:$D$61,'Summary of ODA Costs'!$K$98,'6. CPI'!$M$12:$M$61)</f>
        <v>0</v>
      </c>
      <c r="N107" s="176">
        <f ca="1">SUMIF('6. CPI'!$D$12:$D$61,'Summary of ODA Costs'!$K$98,'6. CPI'!$O$12:$O$61)</f>
        <v>0</v>
      </c>
      <c r="O107" s="176">
        <f ca="1">SUMIF('6. CPI'!$D$12:$D$61,'Summary of ODA Costs'!$K$98,'6. CPI'!$Q$12:$Q$61)</f>
        <v>0</v>
      </c>
      <c r="P107" s="176">
        <f ca="1">SUMIF('6. CPI'!$D$12:$D$61,'Summary of ODA Costs'!$K$98,'6. CPI'!$S$12:$S$61)</f>
        <v>0</v>
      </c>
      <c r="Q107" s="152">
        <f t="shared" ca="1" si="21"/>
        <v>0</v>
      </c>
      <c r="R107" s="258"/>
    </row>
    <row r="108" spans="1:18" ht="15" customHeight="1" x14ac:dyDescent="0.25">
      <c r="B108" s="64"/>
      <c r="C108" s="209" t="s">
        <v>7</v>
      </c>
      <c r="D108" s="176">
        <f ca="1">SUMIF('7. Dissemination'!$D$12:$D$61,'Summary of ODA Costs'!$C$98,'7. Dissemination'!$K$12:$K$61)</f>
        <v>0</v>
      </c>
      <c r="E108" s="176">
        <f ca="1">SUMIF('7. Dissemination'!$D$12:$D$61,'Summary of ODA Costs'!$C$98,'7. Dissemination'!$M$12:$M$61)</f>
        <v>0</v>
      </c>
      <c r="F108" s="176">
        <f ca="1">SUMIF('7. Dissemination'!$D$12:$D$61,'Summary of ODA Costs'!$C$98,'7. Dissemination'!$O$12:$O$61)</f>
        <v>0</v>
      </c>
      <c r="G108" s="176">
        <f ca="1">SUMIF('7. Dissemination'!$D$12:$D$61,'Summary of ODA Costs'!$C$98,'7. Dissemination'!$Q$12:$Q$61)</f>
        <v>0</v>
      </c>
      <c r="H108" s="176">
        <f ca="1">SUMIF('7. Dissemination'!$D$12:$D$61,'Summary of ODA Costs'!$C$98,'7. Dissemination'!$S$12:$S$61)</f>
        <v>0</v>
      </c>
      <c r="I108" s="152">
        <f t="shared" ca="1" si="20"/>
        <v>0</v>
      </c>
      <c r="J108" s="255"/>
      <c r="K108" s="209" t="s">
        <v>7</v>
      </c>
      <c r="L108" s="176">
        <f ca="1">SUMIF('7. Dissemination'!$D$12:$D$61,'Summary of ODA Costs'!$K$98,'7. Dissemination'!$K$12:$K$61)</f>
        <v>0</v>
      </c>
      <c r="M108" s="176">
        <f ca="1">SUMIF('7. Dissemination'!$D$12:$D$61,'Summary of ODA Costs'!$K$98,'7. Dissemination'!$M$12:$M$61)</f>
        <v>0</v>
      </c>
      <c r="N108" s="176">
        <f ca="1">SUMIF('7. Dissemination'!$D$12:$D$61,'Summary of ODA Costs'!$K$98,'7. Dissemination'!$O$12:$O$61)</f>
        <v>0</v>
      </c>
      <c r="O108" s="176">
        <f ca="1">SUMIF('7. Dissemination'!$D$12:$D$61,'Summary of ODA Costs'!$K$98,'7. Dissemination'!$Q$12:$Q$61)</f>
        <v>0</v>
      </c>
      <c r="P108" s="176">
        <f ca="1">SUMIF('7. Dissemination'!$D$12:$D$61,'Summary of ODA Costs'!$K$98,'7. Dissemination'!$S$12:$S$61)</f>
        <v>0</v>
      </c>
      <c r="Q108" s="152">
        <f t="shared" ca="1" si="21"/>
        <v>0</v>
      </c>
      <c r="R108" s="258"/>
    </row>
    <row r="109" spans="1:18" ht="15" customHeight="1" x14ac:dyDescent="0.25">
      <c r="B109" s="64"/>
      <c r="C109" s="209" t="s">
        <v>443</v>
      </c>
      <c r="D109" s="176">
        <f ca="1">SUMIF('8. Risk Management &amp; Assurance'!$D$12:$D$61,'Summary of ODA Costs'!$C$98,'8. Risk Management &amp; Assurance'!$K$12:$K$61)</f>
        <v>0</v>
      </c>
      <c r="E109" s="176">
        <f ca="1">SUMIF('8. Risk Management &amp; Assurance'!$D$12:$D$61,'Summary of ODA Costs'!$C$98,'8. Risk Management &amp; Assurance'!$M$12:$M$61)</f>
        <v>0</v>
      </c>
      <c r="F109" s="176">
        <f ca="1">SUMIF('8. Risk Management &amp; Assurance'!$D$12:$D$61,'Summary of ODA Costs'!$C$98,'8. Risk Management &amp; Assurance'!$O$12:$O$61)</f>
        <v>0</v>
      </c>
      <c r="G109" s="176">
        <f ca="1">SUMIF('8. Risk Management &amp; Assurance'!$D$12:$D$61,'Summary of ODA Costs'!$C$98,'8. Risk Management &amp; Assurance'!$Q$12:$Q$61)</f>
        <v>0</v>
      </c>
      <c r="H109" s="176">
        <f ca="1">SUMIF('8. Risk Management &amp; Assurance'!$D$12:$D$61,'Summary of ODA Costs'!$C$98,'8. Risk Management &amp; Assurance'!$S$12:$S$61)</f>
        <v>0</v>
      </c>
      <c r="I109" s="152">
        <f t="shared" ca="1" si="20"/>
        <v>0</v>
      </c>
      <c r="J109" s="255"/>
      <c r="K109" s="209" t="s">
        <v>443</v>
      </c>
      <c r="L109" s="176">
        <f ca="1">SUMIF('8. Risk Management &amp; Assurance'!$D$12:$D$61,'Summary of ODA Costs'!$K$98,'8. Risk Management &amp; Assurance'!$K$12:$K$61)</f>
        <v>0</v>
      </c>
      <c r="M109" s="176">
        <f ca="1">SUMIF('8. Risk Management &amp; Assurance'!$D$12:$D$61,'Summary of ODA Costs'!$K$98,'8. Risk Management &amp; Assurance'!$M$12:$M$61)</f>
        <v>0</v>
      </c>
      <c r="N109" s="176">
        <f ca="1">SUMIF('8. Risk Management &amp; Assurance'!$D$12:$D$61,'Summary of ODA Costs'!$K$98,'8. Risk Management &amp; Assurance'!$O$12:$O$61)</f>
        <v>0</v>
      </c>
      <c r="O109" s="176">
        <f ca="1">SUMIF('8. Risk Management &amp; Assurance'!$D$12:$D$61,'Summary of ODA Costs'!$K$98,'8. Risk Management &amp; Assurance'!$Q$12:$Q$61)</f>
        <v>0</v>
      </c>
      <c r="P109" s="176">
        <f ca="1">SUMIF('8. Risk Management &amp; Assurance'!$D$12:$D$61,'Summary of ODA Costs'!$K$98,'8. Risk Management &amp; Assurance'!$S$12:$S$61)</f>
        <v>0</v>
      </c>
      <c r="Q109" s="152">
        <f t="shared" ca="1" si="21"/>
        <v>0</v>
      </c>
      <c r="R109" s="258"/>
    </row>
    <row r="110" spans="1:18" ht="15" customHeight="1" x14ac:dyDescent="0.25">
      <c r="B110" s="64"/>
      <c r="C110" s="209" t="s">
        <v>420</v>
      </c>
      <c r="D110" s="176">
        <f ca="1">SUMIF('9. External Intervention Costs'!$D$14:$D$80,'Summary of ODA Costs'!$C98,'9. External Intervention Costs'!$I$14:$I$80)</f>
        <v>0</v>
      </c>
      <c r="E110" s="176">
        <f ca="1">SUMIF('9. External Intervention Costs'!$D$14:$D$80,'Summary of ODA Costs'!$C98,'9. External Intervention Costs'!$J$14:$J$80)</f>
        <v>0</v>
      </c>
      <c r="F110" s="176">
        <f ca="1">SUMIF('9. External Intervention Costs'!$D$14:$D$80,'Summary of ODA Costs'!$C98,'9. External Intervention Costs'!$K$14:$K$80)</f>
        <v>0</v>
      </c>
      <c r="G110" s="176">
        <f ca="1">SUMIF('9. External Intervention Costs'!$D$14:$D$80,'Summary of ODA Costs'!$C98,'9. External Intervention Costs'!$L$14:$L$80)</f>
        <v>0</v>
      </c>
      <c r="H110" s="176">
        <f ca="1">SUMIF('9. External Intervention Costs'!$D$14:$D$80,'Summary of ODA Costs'!$C98,'9. External Intervention Costs'!$M$14:$M$80)</f>
        <v>0</v>
      </c>
      <c r="I110" s="152">
        <f t="shared" ca="1" si="20"/>
        <v>0</v>
      </c>
      <c r="J110" s="255"/>
      <c r="K110" s="209" t="s">
        <v>420</v>
      </c>
      <c r="L110" s="176">
        <f ca="1">SUMIF('9. External Intervention Costs'!$D$14:$D$80,'Summary of ODA Costs'!$K98,'9. External Intervention Costs'!$I$14:$I$80)</f>
        <v>0</v>
      </c>
      <c r="M110" s="176">
        <f ca="1">SUMIF('9. External Intervention Costs'!$D$14:$D$80,'Summary of ODA Costs'!$K98,'9. External Intervention Costs'!$J$14:$J$80)</f>
        <v>0</v>
      </c>
      <c r="N110" s="176">
        <f ca="1">SUMIF('9. External Intervention Costs'!$D$14:$D$80,'Summary of ODA Costs'!$K98,'9. External Intervention Costs'!$K$14:$K$80)</f>
        <v>0</v>
      </c>
      <c r="O110" s="176">
        <f ca="1">SUMIF('9. External Intervention Costs'!$D$14:$D$80,'Summary of ODA Costs'!$K98,'9. External Intervention Costs'!$L$14:$L$80)</f>
        <v>0</v>
      </c>
      <c r="P110" s="176">
        <f ca="1">SUMIF('9. External Intervention Costs'!$D$14:$D$80,'Summary of ODA Costs'!$K98,'9. External Intervention Costs'!$M$14:$M$80)</f>
        <v>0</v>
      </c>
      <c r="Q110" s="152">
        <f t="shared" ca="1" si="21"/>
        <v>0</v>
      </c>
      <c r="R110" s="258"/>
    </row>
    <row r="111" spans="1:18" ht="15" customHeight="1" x14ac:dyDescent="0.25">
      <c r="B111" s="64"/>
      <c r="C111" s="179" t="s">
        <v>8</v>
      </c>
      <c r="D111" s="176">
        <f ca="1">SUMIF('10. Other Direct Costs '!$D$12:$D$61,'Summary of ODA Costs'!$C$98,'10. Other Direct Costs '!$K$12:$K$61)</f>
        <v>0</v>
      </c>
      <c r="E111" s="176">
        <f ca="1">SUMIF('10. Other Direct Costs '!$D$12:$D$61,'Summary of ODA Costs'!$C$98,'10. Other Direct Costs '!$M$12:$M$61)</f>
        <v>0</v>
      </c>
      <c r="F111" s="176">
        <f ca="1">SUMIF('10. Other Direct Costs '!$D$12:$D$61,'Summary of ODA Costs'!$C$98,'10. Other Direct Costs '!$O$12:$O$61)</f>
        <v>0</v>
      </c>
      <c r="G111" s="176">
        <f ca="1">SUMIF('10. Other Direct Costs '!$D$12:$D$61,'Summary of ODA Costs'!$C$98,'10. Other Direct Costs '!$Q$12:$Q$61)</f>
        <v>0</v>
      </c>
      <c r="H111" s="176">
        <f ca="1">SUMIF('10. Other Direct Costs '!$D$12:$D$61,'Summary of ODA Costs'!$C$98,'10. Other Direct Costs '!$S$12:$S$61)</f>
        <v>0</v>
      </c>
      <c r="I111" s="152">
        <f t="shared" ca="1" si="20"/>
        <v>0</v>
      </c>
      <c r="J111" s="255"/>
      <c r="K111" s="179" t="s">
        <v>8</v>
      </c>
      <c r="L111" s="176">
        <f ca="1">SUMIF('10. Other Direct Costs '!$D$12:$D$61,'Summary of ODA Costs'!$K$98,'10. Other Direct Costs '!$K$12:$K$61)</f>
        <v>0</v>
      </c>
      <c r="M111" s="176">
        <f ca="1">SUMIF('10. Other Direct Costs '!$D$12:$D$61,'Summary of ODA Costs'!$K$98,'10. Other Direct Costs '!$M$12:$M$61)</f>
        <v>0</v>
      </c>
      <c r="N111" s="176">
        <f ca="1">SUMIF('10. Other Direct Costs '!$D$12:$D$61,'Summary of ODA Costs'!$K$98,'10. Other Direct Costs '!$O$12:$O$61)</f>
        <v>0</v>
      </c>
      <c r="O111" s="176">
        <f ca="1">SUMIF('10. Other Direct Costs '!$D$12:$D$61,'Summary of ODA Costs'!$K$98,'10. Other Direct Costs '!$Q$12:$Q$61)</f>
        <v>0</v>
      </c>
      <c r="P111" s="176">
        <f ca="1">SUMIF('10. Other Direct Costs '!$D$12:$D$61,'Summary of ODA Costs'!$K$98,'10. Other Direct Costs '!$S$12:$S$61)</f>
        <v>0</v>
      </c>
      <c r="Q111" s="152">
        <f t="shared" ca="1" si="21"/>
        <v>0</v>
      </c>
      <c r="R111" s="258"/>
    </row>
    <row r="112" spans="1:18" ht="15" customHeight="1" thickBot="1" x14ac:dyDescent="0.3">
      <c r="B112" s="64"/>
      <c r="C112" s="180" t="s">
        <v>290</v>
      </c>
      <c r="D112" s="176">
        <f ca="1">SUMIF('11. Indirect Costs'!$C$13:$C$62,'Summary of ODA Costs'!$C$98,'11. Indirect Costs'!$M$13:$M$62)</f>
        <v>0</v>
      </c>
      <c r="E112" s="176">
        <f ca="1">SUMIF('11. Indirect Costs'!$C$13:$C$62,'Summary of ODA Costs'!$C$98,'11. Indirect Costs'!$Q$13:$Q$62)</f>
        <v>0</v>
      </c>
      <c r="F112" s="176">
        <f ca="1">SUMIF('11. Indirect Costs'!$C$13:$C$62,'Summary of ODA Costs'!$C$98,'11. Indirect Costs'!$U$13:$U$62)</f>
        <v>0</v>
      </c>
      <c r="G112" s="176">
        <f ca="1">SUMIF('11. Indirect Costs'!$C$13:$C$62,'Summary of ODA Costs'!$C$98,'11. Indirect Costs'!$Y$13:$Y$62)</f>
        <v>0</v>
      </c>
      <c r="H112" s="176">
        <f ca="1">SUMIF('11. Indirect Costs'!$C$13:$C$62,'Summary of ODA Costs'!$C$98,'11. Indirect Costs'!$AC$13:$AC$62)</f>
        <v>0</v>
      </c>
      <c r="I112" s="152">
        <f t="shared" ca="1" si="20"/>
        <v>0</v>
      </c>
      <c r="J112" s="255"/>
      <c r="K112" s="180" t="s">
        <v>290</v>
      </c>
      <c r="L112" s="176">
        <f ca="1">SUMIF('11. Indirect Costs'!$C$13:$C$62,'Summary of ODA Costs'!$K$98,'11. Indirect Costs'!$M$13:$M$62)</f>
        <v>0</v>
      </c>
      <c r="M112" s="176">
        <f ca="1">SUMIF('11. Indirect Costs'!$C$13:$C$62,'Summary of ODA Costs'!$K$98,'11. Indirect Costs'!$Q$13:$Q$62)</f>
        <v>0</v>
      </c>
      <c r="N112" s="176">
        <f ca="1">SUMIF('11. Indirect Costs'!$C$13:$C$62,'Summary of ODA Costs'!$K$98,'11. Indirect Costs'!$U$13:$U$62)</f>
        <v>0</v>
      </c>
      <c r="O112" s="176">
        <f ca="1">SUMIF('11. Indirect Costs'!$C$13:$C$62,'Summary of ODA Costs'!$K$98,'11. Indirect Costs'!$Y$13:$Y$62)</f>
        <v>0</v>
      </c>
      <c r="P112" s="176">
        <f ca="1">SUMIF('11. Indirect Costs'!$C$13:$C$62,'Summary of ODA Costs'!$K$98,'11. Indirect Costs'!$AC$13:$AC$62)</f>
        <v>0</v>
      </c>
      <c r="Q112" s="152">
        <f t="shared" ca="1" si="21"/>
        <v>0</v>
      </c>
      <c r="R112" s="258"/>
    </row>
    <row r="113" spans="1:18" ht="15" customHeight="1" thickBot="1" x14ac:dyDescent="0.3">
      <c r="B113" s="64"/>
      <c r="C113" s="112" t="s">
        <v>150</v>
      </c>
      <c r="D113" s="173">
        <f t="shared" ref="D113:I113" ca="1" si="22">SUM(D103:D112)</f>
        <v>0</v>
      </c>
      <c r="E113" s="173">
        <f t="shared" ca="1" si="22"/>
        <v>0</v>
      </c>
      <c r="F113" s="173">
        <f t="shared" ca="1" si="22"/>
        <v>0</v>
      </c>
      <c r="G113" s="173">
        <f t="shared" ca="1" si="22"/>
        <v>0</v>
      </c>
      <c r="H113" s="173">
        <f t="shared" ca="1" si="22"/>
        <v>0</v>
      </c>
      <c r="I113" s="113">
        <f t="shared" ca="1" si="22"/>
        <v>0</v>
      </c>
      <c r="J113" s="255"/>
      <c r="K113" s="112" t="s">
        <v>150</v>
      </c>
      <c r="L113" s="173">
        <f t="shared" ref="L113:Q113" ca="1" si="23">SUM(L103:L112)</f>
        <v>0</v>
      </c>
      <c r="M113" s="173">
        <f t="shared" ca="1" si="23"/>
        <v>0</v>
      </c>
      <c r="N113" s="173">
        <f t="shared" ca="1" si="23"/>
        <v>0</v>
      </c>
      <c r="O113" s="173">
        <f t="shared" ca="1" si="23"/>
        <v>0</v>
      </c>
      <c r="P113" s="173">
        <f t="shared" ca="1" si="23"/>
        <v>0</v>
      </c>
      <c r="Q113" s="113">
        <f t="shared" ca="1" si="23"/>
        <v>0</v>
      </c>
      <c r="R113" s="258"/>
    </row>
    <row r="114" spans="1:18" ht="15" customHeight="1" x14ac:dyDescent="0.25">
      <c r="B114" s="64"/>
      <c r="C114" s="294" t="s">
        <v>17</v>
      </c>
      <c r="D114" s="258"/>
      <c r="E114" s="258"/>
      <c r="F114" s="258"/>
      <c r="G114" s="258"/>
      <c r="H114" s="258"/>
      <c r="I114" s="258"/>
      <c r="J114" s="298"/>
      <c r="K114" s="294" t="s">
        <v>17</v>
      </c>
      <c r="L114" s="64"/>
      <c r="M114" s="64"/>
      <c r="N114" s="64"/>
      <c r="O114" s="64"/>
      <c r="P114" s="64"/>
      <c r="Q114" s="64"/>
      <c r="R114" s="258"/>
    </row>
    <row r="115" spans="1:18" ht="15" customHeight="1" x14ac:dyDescent="0.25">
      <c r="A115" s="508">
        <f>A98+2</f>
        <v>13</v>
      </c>
      <c r="B115" s="64"/>
      <c r="C115" s="106" t="str">
        <f ca="1">IFERROR(OFFSET('START - AWARD DETAILS'!$C$20,MATCH(A115,'START - AWARD DETAILS'!$S$20:$S$40,0)-1,0),"")</f>
        <v/>
      </c>
      <c r="D115" s="258"/>
      <c r="E115" s="258"/>
      <c r="F115" s="258"/>
      <c r="G115" s="258"/>
      <c r="H115" s="258"/>
      <c r="I115" s="258"/>
      <c r="J115" s="298"/>
      <c r="K115" s="106" t="str">
        <f ca="1">IFERROR(OFFSET('START - AWARD DETAILS'!$C$20,MATCH(A115+1,'START - AWARD DETAILS'!$S$20:$S$40,0)-1,0),"")</f>
        <v/>
      </c>
      <c r="L115" s="64"/>
      <c r="M115" s="64"/>
      <c r="N115" s="64"/>
      <c r="O115" s="64"/>
      <c r="P115" s="64"/>
      <c r="Q115" s="64"/>
      <c r="R115" s="258"/>
    </row>
    <row r="116" spans="1:18" ht="15" customHeight="1" x14ac:dyDescent="0.25">
      <c r="B116" s="64"/>
      <c r="C116" s="294" t="s">
        <v>415</v>
      </c>
      <c r="D116" s="258"/>
      <c r="E116" s="258"/>
      <c r="F116" s="258"/>
      <c r="G116" s="258"/>
      <c r="H116" s="258"/>
      <c r="I116" s="258"/>
      <c r="J116" s="298"/>
      <c r="K116" s="294" t="s">
        <v>415</v>
      </c>
      <c r="L116" s="64"/>
      <c r="M116" s="64"/>
      <c r="N116" s="64"/>
      <c r="O116" s="64"/>
      <c r="P116" s="64"/>
      <c r="Q116" s="64"/>
      <c r="R116" s="258"/>
    </row>
    <row r="117" spans="1:18" ht="15" customHeight="1" x14ac:dyDescent="0.25">
      <c r="B117" s="64"/>
      <c r="C117" s="106" t="str">
        <f ca="1">IFERROR(VLOOKUP($C115,'START - AWARD DETAILS'!$C$21:$E$40,3,0),"")</f>
        <v/>
      </c>
      <c r="D117" s="258"/>
      <c r="E117" s="258"/>
      <c r="F117" s="258"/>
      <c r="G117" s="258"/>
      <c r="H117" s="258"/>
      <c r="I117" s="258"/>
      <c r="J117" s="298"/>
      <c r="K117" s="106" t="str">
        <f ca="1">IFERROR(VLOOKUP($K115,'START - AWARD DETAILS'!$C$21:$E$40,3,0),"")</f>
        <v/>
      </c>
      <c r="L117" s="64"/>
      <c r="M117" s="64"/>
      <c r="N117" s="64"/>
      <c r="O117" s="64"/>
      <c r="P117" s="64"/>
      <c r="Q117" s="64"/>
      <c r="R117" s="258"/>
    </row>
    <row r="118" spans="1:18" ht="15" customHeight="1" thickBot="1" x14ac:dyDescent="0.3">
      <c r="B118" s="64"/>
      <c r="C118" s="109"/>
      <c r="D118" s="64"/>
      <c r="E118" s="64"/>
      <c r="F118" s="64"/>
      <c r="G118" s="64"/>
      <c r="H118" s="64"/>
      <c r="I118" s="64"/>
      <c r="J118" s="255"/>
      <c r="K118" s="109"/>
      <c r="L118" s="64"/>
      <c r="M118" s="64"/>
      <c r="N118" s="64"/>
      <c r="O118" s="64"/>
      <c r="P118" s="64"/>
      <c r="Q118" s="64"/>
      <c r="R118" s="258"/>
    </row>
    <row r="119" spans="1:18" ht="15" customHeight="1" thickBot="1" x14ac:dyDescent="0.3">
      <c r="B119" s="64"/>
      <c r="C119" s="109"/>
      <c r="D119" s="144" t="s">
        <v>285</v>
      </c>
      <c r="E119" s="171" t="s">
        <v>286</v>
      </c>
      <c r="F119" s="171" t="s">
        <v>287</v>
      </c>
      <c r="G119" s="171" t="s">
        <v>288</v>
      </c>
      <c r="H119" s="172" t="s">
        <v>289</v>
      </c>
      <c r="I119" s="115" t="s">
        <v>291</v>
      </c>
      <c r="J119" s="255"/>
      <c r="K119" s="109"/>
      <c r="L119" s="144" t="s">
        <v>285</v>
      </c>
      <c r="M119" s="171" t="s">
        <v>286</v>
      </c>
      <c r="N119" s="171" t="s">
        <v>287</v>
      </c>
      <c r="O119" s="171" t="s">
        <v>288</v>
      </c>
      <c r="P119" s="172" t="s">
        <v>289</v>
      </c>
      <c r="Q119" s="115" t="s">
        <v>291</v>
      </c>
      <c r="R119" s="258"/>
    </row>
    <row r="120" spans="1:18" ht="15" customHeight="1" x14ac:dyDescent="0.25">
      <c r="B120" s="64"/>
      <c r="C120" s="506" t="s">
        <v>442</v>
      </c>
      <c r="D120" s="176">
        <f ca="1">SUMIFS('2. Annual Costs of Staff Posts'!$O$13:$O$311,'2. Annual Costs of Staff Posts'!$I$13:$I$311,"&lt;&gt;External Intervention Staff",'2. Annual Costs of Staff Posts'!$D$13:$D$311,'Summary of ODA Costs'!$C$115)</f>
        <v>0</v>
      </c>
      <c r="E120" s="176">
        <f ca="1">SUMIFS('2. Annual Costs of Staff Posts'!$T$13:$T$311,'2. Annual Costs of Staff Posts'!$I$13:$I$311,"&lt;&gt;External Intervention Staff",'2. Annual Costs of Staff Posts'!$D$13:$D$311,'Summary of ODA Costs'!$C$115)</f>
        <v>0</v>
      </c>
      <c r="F120" s="176">
        <f ca="1">SUMIFS('2. Annual Costs of Staff Posts'!$Y$13:$Y$311,'2. Annual Costs of Staff Posts'!$I$13:$I$311,"&lt;&gt;External Intervention Staff",'2. Annual Costs of Staff Posts'!$D$13:$D$311,'Summary of ODA Costs'!$C$115)</f>
        <v>0</v>
      </c>
      <c r="G120" s="176">
        <f ca="1">SUMIFS('2. Annual Costs of Staff Posts'!$AD$13:$AD$311,'2. Annual Costs of Staff Posts'!$I$13:$I$311,"&lt;&gt;External Intervention Staff",'2. Annual Costs of Staff Posts'!$D$13:$D$311,'Summary of ODA Costs'!$C$115)</f>
        <v>0</v>
      </c>
      <c r="H120" s="176">
        <f ca="1">SUMIFS('2. Annual Costs of Staff Posts'!$AI$13:$AI$311,'2. Annual Costs of Staff Posts'!$I$13:$I$311,"&lt;&gt;External Intervention Staff",'2. Annual Costs of Staff Posts'!$D$13:$D$311,'Summary of ODA Costs'!$C$115)</f>
        <v>0</v>
      </c>
      <c r="I120" s="150">
        <f ca="1">SUM(D120:H120)</f>
        <v>0</v>
      </c>
      <c r="J120" s="255"/>
      <c r="K120" s="506" t="s">
        <v>442</v>
      </c>
      <c r="L120" s="175">
        <f ca="1">SUMIFS('2. Annual Costs of Staff Posts'!$O$13:$O$311,'2. Annual Costs of Staff Posts'!$I$13:$I$311,"&lt;&gt;External Intervention Staff",'2. Annual Costs of Staff Posts'!$D$13:$D$311,'Summary of ODA Costs'!$K$115)</f>
        <v>0</v>
      </c>
      <c r="M120" s="129">
        <f ca="1">SUMIFS('2. Annual Costs of Staff Posts'!$T$13:$T$311,'2. Annual Costs of Staff Posts'!$I$13:$I$311,"&lt;&gt;External Intervention Staff",'2. Annual Costs of Staff Posts'!$D$13:$D$311,'Summary of ODA Costs'!$K$115)</f>
        <v>0</v>
      </c>
      <c r="N120" s="129">
        <f ca="1">SUMIFS('2. Annual Costs of Staff Posts'!$Y$13:$Y$311,'2. Annual Costs of Staff Posts'!$I$13:$I$311,"&lt;&gt;External Intervention Staff",'2. Annual Costs of Staff Posts'!$D$13:$D$311,'Summary of ODA Costs'!$K$115)</f>
        <v>0</v>
      </c>
      <c r="O120" s="129">
        <f ca="1">SUMIFS('2. Annual Costs of Staff Posts'!$AD$13:$AD$311,'2. Annual Costs of Staff Posts'!$I$13:$I$311,"&lt;&gt;External Intervention Staff",'2. Annual Costs of Staff Posts'!$D$13:$D$311,'Summary of ODA Costs'!$K$115)</f>
        <v>0</v>
      </c>
      <c r="P120" s="130">
        <f ca="1">SUMIFS('2. Annual Costs of Staff Posts'!$AI$13:$AI$311,'2. Annual Costs of Staff Posts'!$I$13:$I$311,"&lt;&gt;External Intervention Staff",'2. Annual Costs of Staff Posts'!$D$13:$D$311,'Summary of ODA Costs'!$K$115)</f>
        <v>0</v>
      </c>
      <c r="Q120" s="150">
        <f ca="1">SUM(L120:P120)</f>
        <v>0</v>
      </c>
      <c r="R120" s="258"/>
    </row>
    <row r="121" spans="1:18" ht="15" customHeight="1" x14ac:dyDescent="0.25">
      <c r="B121" s="64"/>
      <c r="C121" s="178" t="s">
        <v>4</v>
      </c>
      <c r="D121" s="176">
        <f ca="1">SUMIF('3.Travel,Subsistence&amp;Conference'!$E$12:$E$70,'Summary of ODA Costs'!$C$115,'3.Travel,Subsistence&amp;Conference'!$L$12:$L$70)</f>
        <v>0</v>
      </c>
      <c r="E121" s="176">
        <f ca="1">SUMIF('3.Travel,Subsistence&amp;Conference'!$E$12:$E$70,'Summary of ODA Costs'!$C$115,'3.Travel,Subsistence&amp;Conference'!$N$12:$N$70)</f>
        <v>0</v>
      </c>
      <c r="F121" s="176">
        <f ca="1">SUMIF('3.Travel,Subsistence&amp;Conference'!$E$12:$E$70,'Summary of ODA Costs'!$C$115,'3.Travel,Subsistence&amp;Conference'!$P$12:$P$70)</f>
        <v>0</v>
      </c>
      <c r="G121" s="176">
        <f ca="1">SUMIF('3.Travel,Subsistence&amp;Conference'!$E$12:$E$70,'Summary of ODA Costs'!$C$115,'3.Travel,Subsistence&amp;Conference'!$R$12:$R$70)</f>
        <v>0</v>
      </c>
      <c r="H121" s="176">
        <f ca="1">SUMIF('3.Travel,Subsistence&amp;Conference'!$E$12:$E$70,'Summary of ODA Costs'!$C$115,'3.Travel,Subsistence&amp;Conference'!$T$12:$T$70)</f>
        <v>0</v>
      </c>
      <c r="I121" s="152">
        <f t="shared" ref="I121:I129" ca="1" si="24">SUM(D121:H121)</f>
        <v>0</v>
      </c>
      <c r="J121" s="255"/>
      <c r="K121" s="178" t="s">
        <v>4</v>
      </c>
      <c r="L121" s="176">
        <f ca="1">SUMIF('3.Travel,Subsistence&amp;Conference'!$E$12:$E$70,'Summary of ODA Costs'!$K$115,'3.Travel,Subsistence&amp;Conference'!$L$12:$L$70)</f>
        <v>0</v>
      </c>
      <c r="M121" s="176">
        <f ca="1">SUMIF('3.Travel,Subsistence&amp;Conference'!$E$12:$E$70,'Summary of ODA Costs'!$K$115,'3.Travel,Subsistence&amp;Conference'!$N$12:$N$70)</f>
        <v>0</v>
      </c>
      <c r="N121" s="176">
        <f ca="1">SUMIF('3.Travel,Subsistence&amp;Conference'!$E$12:$E$70,'Summary of ODA Costs'!$K$115,'3.Travel,Subsistence&amp;Conference'!$P$12:$P$70)</f>
        <v>0</v>
      </c>
      <c r="O121" s="176">
        <f ca="1">SUMIF('3.Travel,Subsistence&amp;Conference'!$E$12:$E$70,'Summary of ODA Costs'!$K$115,'3.Travel,Subsistence&amp;Conference'!$R$12:$R$70)</f>
        <v>0</v>
      </c>
      <c r="P121" s="176">
        <f ca="1">SUMIF('3.Travel,Subsistence&amp;Conference'!$E$12:$E$70,'Summary of ODA Costs'!$K$115,'3.Travel,Subsistence&amp;Conference'!$T$12:$T$70)</f>
        <v>0</v>
      </c>
      <c r="Q121" s="152">
        <f t="shared" ref="Q121:Q129" ca="1" si="25">SUM(L121:P121)</f>
        <v>0</v>
      </c>
      <c r="R121" s="258"/>
    </row>
    <row r="122" spans="1:18" ht="15" customHeight="1" x14ac:dyDescent="0.25">
      <c r="B122" s="64"/>
      <c r="C122" s="178" t="s">
        <v>5</v>
      </c>
      <c r="D122" s="176">
        <f ca="1">SUMIF('4. Equipment'!$D$12:$D$82,'Summary of ODA Costs'!$C$115,'4. Equipment'!$L$12:$L$82)</f>
        <v>0</v>
      </c>
      <c r="E122" s="176">
        <f ca="1">SUMIF('4. Equipment'!$D$12:$D$82,'Summary of ODA Costs'!$C$115,'4. Equipment'!$N$12:$N$82)</f>
        <v>0</v>
      </c>
      <c r="F122" s="176">
        <f ca="1">SUMIF('4. Equipment'!$D$12:$D$82,'Summary of ODA Costs'!$C$115,'4. Equipment'!$P$12:$P$82)</f>
        <v>0</v>
      </c>
      <c r="G122" s="176">
        <f ca="1">SUMIF('4. Equipment'!$D$12:$D$82,'Summary of ODA Costs'!$C$115,'4. Equipment'!$R$12:$R$82)</f>
        <v>0</v>
      </c>
      <c r="H122" s="176">
        <f ca="1">SUMIF('4. Equipment'!$D$12:$D$82,'Summary of ODA Costs'!$C$115,'4. Equipment'!$T$12:$T$82)</f>
        <v>0</v>
      </c>
      <c r="I122" s="152">
        <f t="shared" ca="1" si="24"/>
        <v>0</v>
      </c>
      <c r="J122" s="255"/>
      <c r="K122" s="178" t="s">
        <v>5</v>
      </c>
      <c r="L122" s="176">
        <f ca="1">SUMIF('4. Equipment'!$D$12:$D$82,'Summary of ODA Costs'!$K$115,'4. Equipment'!$L$12:$L$82)</f>
        <v>0</v>
      </c>
      <c r="M122" s="176">
        <f ca="1">SUMIF('4. Equipment'!$D$12:$D$82,'Summary of ODA Costs'!$K$115,'4. Equipment'!$N$12:$N$82)</f>
        <v>0</v>
      </c>
      <c r="N122" s="176">
        <f ca="1">SUMIF('4. Equipment'!$D$12:$D$82,'Summary of ODA Costs'!$K$115,'4. Equipment'!$P$12:$P$82)</f>
        <v>0</v>
      </c>
      <c r="O122" s="176">
        <f ca="1">SUMIF('4. Equipment'!$D$12:$D$82,'Summary of ODA Costs'!$K$115,'4. Equipment'!$R$12:$R$82)</f>
        <v>0</v>
      </c>
      <c r="P122" s="176">
        <f ca="1">SUMIF('4. Equipment'!$D$12:$D$82,'Summary of ODA Costs'!$K$115,'4. Equipment'!$T$12:$T$82)</f>
        <v>0</v>
      </c>
      <c r="Q122" s="152">
        <f t="shared" ca="1" si="25"/>
        <v>0</v>
      </c>
      <c r="R122" s="258"/>
    </row>
    <row r="123" spans="1:18" ht="15" customHeight="1" x14ac:dyDescent="0.25">
      <c r="B123" s="64"/>
      <c r="C123" s="179" t="s">
        <v>6</v>
      </c>
      <c r="D123" s="176">
        <f ca="1">SUMIF('5. Consumables'!$D$12:$D$61,'Summary of ODA Costs'!$C$115,'5. Consumables'!$K$12:$K$61)</f>
        <v>0</v>
      </c>
      <c r="E123" s="176">
        <f ca="1">SUMIF('5. Consumables'!$D$12:$D$61,'Summary of ODA Costs'!$C$115,'5. Consumables'!$M$12:$M$61)</f>
        <v>0</v>
      </c>
      <c r="F123" s="176">
        <f ca="1">SUMIF('5. Consumables'!$D$12:$D$61,'Summary of ODA Costs'!$C$115,'5. Consumables'!$O$12:$O$61)</f>
        <v>0</v>
      </c>
      <c r="G123" s="176">
        <f ca="1">SUMIF('5. Consumables'!$D$12:$D$61,'Summary of ODA Costs'!$C$115,'5. Consumables'!$Q$12:$Q$61)</f>
        <v>0</v>
      </c>
      <c r="H123" s="176">
        <f ca="1">SUMIF('5. Consumables'!$D$12:$D$61,'Summary of ODA Costs'!$C$115,'5. Consumables'!$S$12:$S$61)</f>
        <v>0</v>
      </c>
      <c r="I123" s="152">
        <f t="shared" ca="1" si="24"/>
        <v>0</v>
      </c>
      <c r="J123" s="255"/>
      <c r="K123" s="179" t="s">
        <v>6</v>
      </c>
      <c r="L123" s="176">
        <f ca="1">SUMIF('5. Consumables'!$D$12:$D$61,'Summary of ODA Costs'!$K$115,'5. Consumables'!$K$12:$K$61)</f>
        <v>0</v>
      </c>
      <c r="M123" s="176">
        <f ca="1">SUMIF('5. Consumables'!$D$12:$D$61,'Summary of ODA Costs'!$K$115,'5. Consumables'!$M$12:$M$61)</f>
        <v>0</v>
      </c>
      <c r="N123" s="176">
        <f ca="1">SUMIF('5. Consumables'!$D$12:$D$61,'Summary of ODA Costs'!$K$115,'5. Consumables'!$O$12:$O$61)</f>
        <v>0</v>
      </c>
      <c r="O123" s="176">
        <f ca="1">SUMIF('5. Consumables'!$D$12:$D$61,'Summary of ODA Costs'!$K$115,'5. Consumables'!$Q$12:$Q$61)</f>
        <v>0</v>
      </c>
      <c r="P123" s="176">
        <f ca="1">SUMIF('5. Consumables'!$D$12:$D$61,'Summary of ODA Costs'!$K$115,'5. Consumables'!$S$12:$S$61)</f>
        <v>0</v>
      </c>
      <c r="Q123" s="152">
        <f t="shared" ca="1" si="25"/>
        <v>0</v>
      </c>
      <c r="R123" s="258"/>
    </row>
    <row r="124" spans="1:18" ht="15" customHeight="1" x14ac:dyDescent="0.25">
      <c r="B124" s="64"/>
      <c r="C124" s="179" t="s">
        <v>469</v>
      </c>
      <c r="D124" s="176">
        <f ca="1">SUMIF('6. CPI'!$D$12:$D$61,'Summary of ODA Costs'!$C$115,'6. CPI'!$K$12:$K$61)</f>
        <v>0</v>
      </c>
      <c r="E124" s="176">
        <f ca="1">SUMIF('6. CPI'!$D$12:$D$61,'Summary of ODA Costs'!$C$115,'6. CPI'!$M$12:$M$61)</f>
        <v>0</v>
      </c>
      <c r="F124" s="176">
        <f ca="1">SUMIF('6. CPI'!$D$12:$D$61,'Summary of ODA Costs'!$C$115,'6. CPI'!$O$12:$O$61)</f>
        <v>0</v>
      </c>
      <c r="G124" s="176">
        <f ca="1">SUMIF('6. CPI'!$D$12:$D$61,'Summary of ODA Costs'!$C$115,'6. CPI'!$Q$12:$Q$61)</f>
        <v>0</v>
      </c>
      <c r="H124" s="176">
        <f ca="1">SUMIF('6. CPI'!$D$12:$D$61,'Summary of ODA Costs'!$C$115,'6. CPI'!$S$12:$S$61)</f>
        <v>0</v>
      </c>
      <c r="I124" s="152">
        <f t="shared" ca="1" si="24"/>
        <v>0</v>
      </c>
      <c r="J124" s="255"/>
      <c r="K124" s="179" t="s">
        <v>469</v>
      </c>
      <c r="L124" s="176">
        <f ca="1">SUMIF('6. CPI'!$D$12:$D$61,'Summary of ODA Costs'!$K$115,'6. CPI'!$K$12:$K$61)</f>
        <v>0</v>
      </c>
      <c r="M124" s="176">
        <f ca="1">SUMIF('6. CPI'!$D$12:$D$61,'Summary of ODA Costs'!$K$115,'6. CPI'!$M$12:$M$61)</f>
        <v>0</v>
      </c>
      <c r="N124" s="176">
        <f ca="1">SUMIF('6. CPI'!$D$12:$D$61,'Summary of ODA Costs'!$K$115,'6. CPI'!$O$12:$O$61)</f>
        <v>0</v>
      </c>
      <c r="O124" s="176">
        <f ca="1">SUMIF('6. CPI'!$D$12:$D$61,'Summary of ODA Costs'!$K$115,'6. CPI'!$Q$12:$Q$61)</f>
        <v>0</v>
      </c>
      <c r="P124" s="176">
        <f ca="1">SUMIF('6. CPI'!$D$12:$D$61,'Summary of ODA Costs'!$K$115,'6. CPI'!$S$12:$S$61)</f>
        <v>0</v>
      </c>
      <c r="Q124" s="152">
        <f t="shared" ca="1" si="25"/>
        <v>0</v>
      </c>
      <c r="R124" s="258"/>
    </row>
    <row r="125" spans="1:18" ht="15" customHeight="1" x14ac:dyDescent="0.25">
      <c r="B125" s="64"/>
      <c r="C125" s="209" t="s">
        <v>7</v>
      </c>
      <c r="D125" s="176">
        <f ca="1">SUMIF('7. Dissemination'!$D$12:$D$61,'Summary of ODA Costs'!$C$115,'7. Dissemination'!$K$12:$K$61)</f>
        <v>0</v>
      </c>
      <c r="E125" s="176">
        <f ca="1">SUMIF('7. Dissemination'!$D$12:$D$61,'Summary of ODA Costs'!$C$115,'7. Dissemination'!$M$12:$M$61)</f>
        <v>0</v>
      </c>
      <c r="F125" s="176">
        <f ca="1">SUMIF('7. Dissemination'!$D$12:$D$61,'Summary of ODA Costs'!$C$115,'7. Dissemination'!$O$12:$O$61)</f>
        <v>0</v>
      </c>
      <c r="G125" s="176">
        <f ca="1">SUMIF('7. Dissemination'!$D$12:$D$61,'Summary of ODA Costs'!$C$115,'7. Dissemination'!$Q$12:$Q$61)</f>
        <v>0</v>
      </c>
      <c r="H125" s="176">
        <f ca="1">SUMIF('7. Dissemination'!$D$12:$D$61,'Summary of ODA Costs'!$C$115,'7. Dissemination'!$S$12:$S$61)</f>
        <v>0</v>
      </c>
      <c r="I125" s="152">
        <f t="shared" ca="1" si="24"/>
        <v>0</v>
      </c>
      <c r="J125" s="255"/>
      <c r="K125" s="209" t="s">
        <v>7</v>
      </c>
      <c r="L125" s="176">
        <f ca="1">SUMIF('7. Dissemination'!$D$12:$D$61,'Summary of ODA Costs'!$K$115,'7. Dissemination'!$K$12:$K$61)</f>
        <v>0</v>
      </c>
      <c r="M125" s="176">
        <f ca="1">SUMIF('7. Dissemination'!$D$12:$D$61,'Summary of ODA Costs'!$K$115,'7. Dissemination'!$M$12:$M$61)</f>
        <v>0</v>
      </c>
      <c r="N125" s="176">
        <f ca="1">SUMIF('7. Dissemination'!$D$12:$D$61,'Summary of ODA Costs'!$K$115,'7. Dissemination'!$O$12:$O$61)</f>
        <v>0</v>
      </c>
      <c r="O125" s="176">
        <f ca="1">SUMIF('7. Dissemination'!$D$12:$D$61,'Summary of ODA Costs'!$K$115,'7. Dissemination'!$Q$12:$Q$61)</f>
        <v>0</v>
      </c>
      <c r="P125" s="176">
        <f ca="1">SUMIF('7. Dissemination'!$D$12:$D$61,'Summary of ODA Costs'!$K$115,'7. Dissemination'!$S$12:$S$61)</f>
        <v>0</v>
      </c>
      <c r="Q125" s="152">
        <f t="shared" ca="1" si="25"/>
        <v>0</v>
      </c>
      <c r="R125" s="258"/>
    </row>
    <row r="126" spans="1:18" ht="15" customHeight="1" x14ac:dyDescent="0.25">
      <c r="B126" s="64"/>
      <c r="C126" s="209" t="s">
        <v>443</v>
      </c>
      <c r="D126" s="176">
        <f ca="1">SUMIF('8. Risk Management &amp; Assurance'!$D$12:$D$61,'Summary of ODA Costs'!$C$115,'8. Risk Management &amp; Assurance'!$K$12:$K$61)</f>
        <v>0</v>
      </c>
      <c r="E126" s="176">
        <f ca="1">SUMIF('8. Risk Management &amp; Assurance'!$D$12:$D$61,'Summary of ODA Costs'!$C$115,'8. Risk Management &amp; Assurance'!$M$12:$M$61)</f>
        <v>0</v>
      </c>
      <c r="F126" s="176">
        <f ca="1">SUMIF('8. Risk Management &amp; Assurance'!$D$12:$D$61,'Summary of ODA Costs'!$C$115,'8. Risk Management &amp; Assurance'!$O$12:$O$61)</f>
        <v>0</v>
      </c>
      <c r="G126" s="176">
        <f ca="1">SUMIF('8. Risk Management &amp; Assurance'!$D$12:$D$61,'Summary of ODA Costs'!$C$115,'8. Risk Management &amp; Assurance'!$Q$12:$Q$61)</f>
        <v>0</v>
      </c>
      <c r="H126" s="176">
        <f ca="1">SUMIF('8. Risk Management &amp; Assurance'!$D$12:$D$61,'Summary of ODA Costs'!$C$115,'8. Risk Management &amp; Assurance'!$S$12:$S$61)</f>
        <v>0</v>
      </c>
      <c r="I126" s="152">
        <f t="shared" ca="1" si="24"/>
        <v>0</v>
      </c>
      <c r="J126" s="255"/>
      <c r="K126" s="209" t="s">
        <v>443</v>
      </c>
      <c r="L126" s="176">
        <f ca="1">SUMIF('8. Risk Management &amp; Assurance'!$D$12:$D$61,'Summary of ODA Costs'!$K$115,'8. Risk Management &amp; Assurance'!$K$12:$K$61)</f>
        <v>0</v>
      </c>
      <c r="M126" s="176">
        <f ca="1">SUMIF('8. Risk Management &amp; Assurance'!$D$12:$D$61,'Summary of ODA Costs'!$K$115,'8. Risk Management &amp; Assurance'!$M$12:$M$61)</f>
        <v>0</v>
      </c>
      <c r="N126" s="176">
        <f ca="1">SUMIF('8. Risk Management &amp; Assurance'!$D$12:$D$61,'Summary of ODA Costs'!$K$115,'8. Risk Management &amp; Assurance'!$O$12:$O$61)</f>
        <v>0</v>
      </c>
      <c r="O126" s="176">
        <f ca="1">SUMIF('8. Risk Management &amp; Assurance'!$D$12:$D$61,'Summary of ODA Costs'!$K$115,'8. Risk Management &amp; Assurance'!$Q$12:$Q$61)</f>
        <v>0</v>
      </c>
      <c r="P126" s="176">
        <f ca="1">SUMIF('8. Risk Management &amp; Assurance'!$D$12:$D$61,'Summary of ODA Costs'!$K$115,'8. Risk Management &amp; Assurance'!$S$12:$S$61)</f>
        <v>0</v>
      </c>
      <c r="Q126" s="152">
        <f t="shared" ca="1" si="25"/>
        <v>0</v>
      </c>
      <c r="R126" s="258"/>
    </row>
    <row r="127" spans="1:18" ht="15" customHeight="1" x14ac:dyDescent="0.25">
      <c r="B127" s="64"/>
      <c r="C127" s="209" t="s">
        <v>420</v>
      </c>
      <c r="D127" s="176">
        <f ca="1">SUMIF('9. External Intervention Costs'!$D$14:$D$80,'Summary of ODA Costs'!$C115,'9. External Intervention Costs'!$I$14:$I$80)</f>
        <v>0</v>
      </c>
      <c r="E127" s="176">
        <f ca="1">SUMIF('9. External Intervention Costs'!$D$14:$D$80,'Summary of ODA Costs'!$C115,'9. External Intervention Costs'!$J$14:$J$80)</f>
        <v>0</v>
      </c>
      <c r="F127" s="176">
        <f ca="1">SUMIF('9. External Intervention Costs'!$D$14:$D$80,'Summary of ODA Costs'!$C115,'9. External Intervention Costs'!$K$14:$K$80)</f>
        <v>0</v>
      </c>
      <c r="G127" s="176">
        <f ca="1">SUMIF('9. External Intervention Costs'!$D$14:$D$80,'Summary of ODA Costs'!$C115,'9. External Intervention Costs'!$L$14:$L$80)</f>
        <v>0</v>
      </c>
      <c r="H127" s="176">
        <f ca="1">SUMIF('9. External Intervention Costs'!$D$14:$D$80,'Summary of ODA Costs'!$C115,'9. External Intervention Costs'!$M$14:$M$80)</f>
        <v>0</v>
      </c>
      <c r="I127" s="152">
        <f t="shared" ca="1" si="24"/>
        <v>0</v>
      </c>
      <c r="J127" s="255"/>
      <c r="K127" s="209" t="s">
        <v>420</v>
      </c>
      <c r="L127" s="176">
        <f ca="1">SUMIF('9. External Intervention Costs'!$D$14:$D$80,'Summary of ODA Costs'!$K115,'9. External Intervention Costs'!$I$14:$I$80)</f>
        <v>0</v>
      </c>
      <c r="M127" s="176">
        <f ca="1">SUMIF('9. External Intervention Costs'!$D$14:$D$80,'Summary of ODA Costs'!$K115,'9. External Intervention Costs'!$J$14:$J$80)</f>
        <v>0</v>
      </c>
      <c r="N127" s="176">
        <f ca="1">SUMIF('9. External Intervention Costs'!$D$14:$D$80,'Summary of ODA Costs'!$K115,'9. External Intervention Costs'!$K$14:$K$80)</f>
        <v>0</v>
      </c>
      <c r="O127" s="176">
        <f ca="1">SUMIF('9. External Intervention Costs'!$D$14:$D$80,'Summary of ODA Costs'!$K115,'9. External Intervention Costs'!$L$14:$L$80)</f>
        <v>0</v>
      </c>
      <c r="P127" s="176">
        <f ca="1">SUMIF('9. External Intervention Costs'!$D$14:$D$80,'Summary of ODA Costs'!$K115,'9. External Intervention Costs'!$M$14:$M$80)</f>
        <v>0</v>
      </c>
      <c r="Q127" s="152">
        <f t="shared" ca="1" si="25"/>
        <v>0</v>
      </c>
      <c r="R127" s="258"/>
    </row>
    <row r="128" spans="1:18" ht="15" customHeight="1" x14ac:dyDescent="0.25">
      <c r="B128" s="64"/>
      <c r="C128" s="179" t="s">
        <v>8</v>
      </c>
      <c r="D128" s="176">
        <f ca="1">SUMIF('10. Other Direct Costs '!$D$12:$D$61,'Summary of ODA Costs'!$C$115,'10. Other Direct Costs '!$K$12:$K$61)</f>
        <v>0</v>
      </c>
      <c r="E128" s="176">
        <f ca="1">SUMIF('10. Other Direct Costs '!$D$12:$D$61,'Summary of ODA Costs'!$C$115,'10. Other Direct Costs '!$M$12:$M$61)</f>
        <v>0</v>
      </c>
      <c r="F128" s="176">
        <f ca="1">SUMIF('10. Other Direct Costs '!$D$12:$D$61,'Summary of ODA Costs'!$C$115,'10. Other Direct Costs '!$O$12:$O$61)</f>
        <v>0</v>
      </c>
      <c r="G128" s="176">
        <f ca="1">SUMIF('10. Other Direct Costs '!$D$12:$D$61,'Summary of ODA Costs'!$C$115,'10. Other Direct Costs '!$Q$12:$Q$61)</f>
        <v>0</v>
      </c>
      <c r="H128" s="176">
        <f ca="1">SUMIF('10. Other Direct Costs '!$D$12:$D$61,'Summary of ODA Costs'!$C$115,'10. Other Direct Costs '!$S$12:$S$61)</f>
        <v>0</v>
      </c>
      <c r="I128" s="152">
        <f t="shared" ca="1" si="24"/>
        <v>0</v>
      </c>
      <c r="J128" s="255"/>
      <c r="K128" s="179" t="s">
        <v>8</v>
      </c>
      <c r="L128" s="176">
        <f ca="1">SUMIF('10. Other Direct Costs '!$D$12:$D$61,'Summary of ODA Costs'!$K$115,'10. Other Direct Costs '!$K$12:$K$61)</f>
        <v>0</v>
      </c>
      <c r="M128" s="176">
        <f ca="1">SUMIF('10. Other Direct Costs '!$D$12:$D$61,'Summary of ODA Costs'!$K$115,'10. Other Direct Costs '!$M$12:$M$61)</f>
        <v>0</v>
      </c>
      <c r="N128" s="176">
        <f ca="1">SUMIF('10. Other Direct Costs '!$D$12:$D$61,'Summary of ODA Costs'!$K$115,'10. Other Direct Costs '!$O$12:$O$61)</f>
        <v>0</v>
      </c>
      <c r="O128" s="176">
        <f ca="1">SUMIF('10. Other Direct Costs '!$D$12:$D$61,'Summary of ODA Costs'!$K$115,'10. Other Direct Costs '!$Q$12:$Q$61)</f>
        <v>0</v>
      </c>
      <c r="P128" s="176">
        <f ca="1">SUMIF('10. Other Direct Costs '!$D$12:$D$61,'Summary of ODA Costs'!$K$115,'10. Other Direct Costs '!$S$12:$S$61)</f>
        <v>0</v>
      </c>
      <c r="Q128" s="152">
        <f t="shared" ca="1" si="25"/>
        <v>0</v>
      </c>
      <c r="R128" s="258"/>
    </row>
    <row r="129" spans="1:18" ht="15" customHeight="1" thickBot="1" x14ac:dyDescent="0.3">
      <c r="B129" s="64"/>
      <c r="C129" s="180" t="s">
        <v>290</v>
      </c>
      <c r="D129" s="176">
        <f ca="1">SUMIF('11. Indirect Costs'!$C$13:$C$62,'Summary of ODA Costs'!$C$115,'11. Indirect Costs'!$M$13:$M$62)</f>
        <v>0</v>
      </c>
      <c r="E129" s="176">
        <f ca="1">SUMIF('11. Indirect Costs'!$C$13:$C$62,'Summary of ODA Costs'!$C$115,'11. Indirect Costs'!$Q$13:$Q$62)</f>
        <v>0</v>
      </c>
      <c r="F129" s="176">
        <f ca="1">SUMIF('11. Indirect Costs'!$C$13:$C$62,'Summary of ODA Costs'!$C$115,'11. Indirect Costs'!$U$13:$U$62)</f>
        <v>0</v>
      </c>
      <c r="G129" s="176">
        <f ca="1">SUMIF('11. Indirect Costs'!$C$13:$C$62,'Summary of ODA Costs'!$C$115,'11. Indirect Costs'!$Y$13:$Y$62)</f>
        <v>0</v>
      </c>
      <c r="H129" s="176">
        <f ca="1">SUMIF('11. Indirect Costs'!$C$13:$C$62,'Summary of ODA Costs'!$C$115,'11. Indirect Costs'!$AC$13:$AC$62)</f>
        <v>0</v>
      </c>
      <c r="I129" s="152">
        <f t="shared" ca="1" si="24"/>
        <v>0</v>
      </c>
      <c r="J129" s="255"/>
      <c r="K129" s="180" t="s">
        <v>290</v>
      </c>
      <c r="L129" s="176">
        <f ca="1">SUMIF('11. Indirect Costs'!$C$13:$C$62,'Summary of ODA Costs'!$K$115,'11. Indirect Costs'!$M$13:$M$62)</f>
        <v>0</v>
      </c>
      <c r="M129" s="176">
        <f ca="1">SUMIF('11. Indirect Costs'!$C$13:$C$62,'Summary of ODA Costs'!$K$115,'11. Indirect Costs'!$Q$13:$Q$62)</f>
        <v>0</v>
      </c>
      <c r="N129" s="176">
        <f ca="1">SUMIF('11. Indirect Costs'!$C$13:$C$62,'Summary of ODA Costs'!$K$115,'11. Indirect Costs'!$U$13:$U$62)</f>
        <v>0</v>
      </c>
      <c r="O129" s="176">
        <f ca="1">SUMIF('11. Indirect Costs'!$C$13:$C$62,'Summary of ODA Costs'!$K$115,'11. Indirect Costs'!$Y$13:$Y$62)</f>
        <v>0</v>
      </c>
      <c r="P129" s="176">
        <f ca="1">SUMIF('11. Indirect Costs'!$C$13:$C$62,'Summary of ODA Costs'!$K$115,'11. Indirect Costs'!$AC$13:$AC$62)</f>
        <v>0</v>
      </c>
      <c r="Q129" s="152">
        <f t="shared" ca="1" si="25"/>
        <v>0</v>
      </c>
      <c r="R129" s="258"/>
    </row>
    <row r="130" spans="1:18" ht="15" customHeight="1" thickBot="1" x14ac:dyDescent="0.3">
      <c r="B130" s="64"/>
      <c r="C130" s="112" t="s">
        <v>150</v>
      </c>
      <c r="D130" s="173">
        <f t="shared" ref="D130:I130" ca="1" si="26">SUM(D120:D129)</f>
        <v>0</v>
      </c>
      <c r="E130" s="173">
        <f t="shared" ca="1" si="26"/>
        <v>0</v>
      </c>
      <c r="F130" s="173">
        <f t="shared" ca="1" si="26"/>
        <v>0</v>
      </c>
      <c r="G130" s="173">
        <f t="shared" ca="1" si="26"/>
        <v>0</v>
      </c>
      <c r="H130" s="173">
        <f t="shared" ca="1" si="26"/>
        <v>0</v>
      </c>
      <c r="I130" s="113">
        <f t="shared" ca="1" si="26"/>
        <v>0</v>
      </c>
      <c r="J130" s="255"/>
      <c r="K130" s="112" t="s">
        <v>150</v>
      </c>
      <c r="L130" s="173">
        <f t="shared" ref="L130:Q130" ca="1" si="27">SUM(L120:L129)</f>
        <v>0</v>
      </c>
      <c r="M130" s="173">
        <f t="shared" ca="1" si="27"/>
        <v>0</v>
      </c>
      <c r="N130" s="173">
        <f t="shared" ca="1" si="27"/>
        <v>0</v>
      </c>
      <c r="O130" s="173">
        <f t="shared" ca="1" si="27"/>
        <v>0</v>
      </c>
      <c r="P130" s="173">
        <f t="shared" ca="1" si="27"/>
        <v>0</v>
      </c>
      <c r="Q130" s="113">
        <f t="shared" ca="1" si="27"/>
        <v>0</v>
      </c>
      <c r="R130" s="258"/>
    </row>
    <row r="131" spans="1:18" ht="15" customHeight="1" x14ac:dyDescent="0.25">
      <c r="B131" s="64"/>
      <c r="C131" s="294" t="s">
        <v>17</v>
      </c>
      <c r="D131" s="258"/>
      <c r="E131" s="258"/>
      <c r="F131" s="258"/>
      <c r="G131" s="258"/>
      <c r="H131" s="258"/>
      <c r="I131" s="258"/>
      <c r="J131" s="298"/>
      <c r="K131" s="294" t="s">
        <v>17</v>
      </c>
      <c r="L131" s="64"/>
      <c r="M131" s="64"/>
      <c r="N131" s="64"/>
      <c r="O131" s="64"/>
      <c r="P131" s="64"/>
      <c r="Q131" s="64"/>
      <c r="R131" s="258"/>
    </row>
    <row r="132" spans="1:18" ht="15" customHeight="1" x14ac:dyDescent="0.25">
      <c r="A132" s="508">
        <f>A115+2</f>
        <v>15</v>
      </c>
      <c r="B132" s="64"/>
      <c r="C132" s="106" t="str">
        <f ca="1">IFERROR(OFFSET('START - AWARD DETAILS'!$C$20,MATCH(A132,'START - AWARD DETAILS'!$S$20:$S$40,0)-1,0),"")</f>
        <v/>
      </c>
      <c r="D132" s="258"/>
      <c r="E132" s="258"/>
      <c r="F132" s="258"/>
      <c r="G132" s="258"/>
      <c r="H132" s="258"/>
      <c r="I132" s="258"/>
      <c r="J132" s="298"/>
      <c r="K132" s="106" t="str">
        <f ca="1">IFERROR(OFFSET('START - AWARD DETAILS'!$C$20,MATCH(A132+1,'START - AWARD DETAILS'!$S$20:$S$40,0)-1,0),"")</f>
        <v/>
      </c>
      <c r="L132" s="64"/>
      <c r="M132" s="64"/>
      <c r="N132" s="64"/>
      <c r="O132" s="64"/>
      <c r="P132" s="64"/>
      <c r="Q132" s="64"/>
      <c r="R132" s="258"/>
    </row>
    <row r="133" spans="1:18" ht="15" customHeight="1" x14ac:dyDescent="0.25">
      <c r="B133" s="64"/>
      <c r="C133" s="294" t="s">
        <v>415</v>
      </c>
      <c r="D133" s="258"/>
      <c r="E133" s="258"/>
      <c r="F133" s="258"/>
      <c r="G133" s="258"/>
      <c r="H133" s="258"/>
      <c r="I133" s="258"/>
      <c r="J133" s="298"/>
      <c r="K133" s="294" t="s">
        <v>415</v>
      </c>
      <c r="L133" s="64"/>
      <c r="M133" s="64"/>
      <c r="N133" s="64"/>
      <c r="O133" s="64"/>
      <c r="P133" s="64"/>
      <c r="Q133" s="64"/>
      <c r="R133" s="258"/>
    </row>
    <row r="134" spans="1:18" ht="15" customHeight="1" x14ac:dyDescent="0.25">
      <c r="B134" s="64"/>
      <c r="C134" s="106" t="str">
        <f ca="1">IFERROR(VLOOKUP($C132,'START - AWARD DETAILS'!$C$21:$E$40,3,0),"")</f>
        <v/>
      </c>
      <c r="D134" s="258"/>
      <c r="E134" s="258"/>
      <c r="F134" s="258"/>
      <c r="G134" s="258"/>
      <c r="H134" s="258"/>
      <c r="I134" s="258"/>
      <c r="J134" s="298"/>
      <c r="K134" s="106" t="str">
        <f ca="1">IFERROR(VLOOKUP($K132,'START - AWARD DETAILS'!$C$21:$E$40,3,0),"")</f>
        <v/>
      </c>
      <c r="L134" s="64"/>
      <c r="M134" s="64"/>
      <c r="N134" s="64"/>
      <c r="O134" s="64"/>
      <c r="P134" s="64"/>
      <c r="Q134" s="64"/>
      <c r="R134" s="258"/>
    </row>
    <row r="135" spans="1:18" ht="15" customHeight="1" thickBot="1" x14ac:dyDescent="0.3">
      <c r="B135" s="64"/>
      <c r="C135" s="109"/>
      <c r="D135" s="64"/>
      <c r="E135" s="64"/>
      <c r="F135" s="64"/>
      <c r="G135" s="64"/>
      <c r="H135" s="64"/>
      <c r="I135" s="64"/>
      <c r="J135" s="255"/>
      <c r="K135" s="109"/>
      <c r="L135" s="64"/>
      <c r="M135" s="64"/>
      <c r="N135" s="64"/>
      <c r="O135" s="64"/>
      <c r="P135" s="64"/>
      <c r="Q135" s="64"/>
      <c r="R135" s="258"/>
    </row>
    <row r="136" spans="1:18" ht="15" customHeight="1" thickBot="1" x14ac:dyDescent="0.3">
      <c r="B136" s="64"/>
      <c r="C136" s="109"/>
      <c r="D136" s="144" t="s">
        <v>285</v>
      </c>
      <c r="E136" s="171" t="s">
        <v>286</v>
      </c>
      <c r="F136" s="171" t="s">
        <v>287</v>
      </c>
      <c r="G136" s="171" t="s">
        <v>288</v>
      </c>
      <c r="H136" s="172" t="s">
        <v>289</v>
      </c>
      <c r="I136" s="115" t="s">
        <v>291</v>
      </c>
      <c r="J136" s="255"/>
      <c r="K136" s="109"/>
      <c r="L136" s="144" t="s">
        <v>285</v>
      </c>
      <c r="M136" s="171" t="s">
        <v>286</v>
      </c>
      <c r="N136" s="171" t="s">
        <v>287</v>
      </c>
      <c r="O136" s="171" t="s">
        <v>288</v>
      </c>
      <c r="P136" s="172" t="s">
        <v>289</v>
      </c>
      <c r="Q136" s="115" t="s">
        <v>291</v>
      </c>
      <c r="R136" s="258"/>
    </row>
    <row r="137" spans="1:18" ht="15" customHeight="1" x14ac:dyDescent="0.25">
      <c r="B137" s="64"/>
      <c r="C137" s="506" t="s">
        <v>442</v>
      </c>
      <c r="D137" s="176">
        <f ca="1">SUMIFS('2. Annual Costs of Staff Posts'!$O$13:$O$311,'2. Annual Costs of Staff Posts'!$I$13:$I$311,"&lt;&gt;External Intervention Staff",'2. Annual Costs of Staff Posts'!$D$13:$D$311,'Summary of ODA Costs'!$C$132)</f>
        <v>0</v>
      </c>
      <c r="E137" s="176">
        <f ca="1">SUMIFS('2. Annual Costs of Staff Posts'!$T$13:$T$311,'2. Annual Costs of Staff Posts'!$I$13:$I$311,"&lt;&gt;External Intervention Staff",'2. Annual Costs of Staff Posts'!$D$13:$D$311,'Summary of ODA Costs'!$C$132)</f>
        <v>0</v>
      </c>
      <c r="F137" s="176">
        <f ca="1">SUMIFS('2. Annual Costs of Staff Posts'!$Y$13:$Y$311,'2. Annual Costs of Staff Posts'!$I$13:$I$311,"&lt;&gt;External Intervention Staff",'2. Annual Costs of Staff Posts'!$D$13:$D$311,'Summary of ODA Costs'!$C$132)</f>
        <v>0</v>
      </c>
      <c r="G137" s="176">
        <f ca="1">SUMIFS('2. Annual Costs of Staff Posts'!$AD$13:$AD$311,'2. Annual Costs of Staff Posts'!$I$13:$I$311,"&lt;&gt;External Intervention Staff",'2. Annual Costs of Staff Posts'!$D$13:$D$311,'Summary of ODA Costs'!$C$132)</f>
        <v>0</v>
      </c>
      <c r="H137" s="176">
        <f ca="1">SUMIFS('2. Annual Costs of Staff Posts'!$AI$13:$AI$311,'2. Annual Costs of Staff Posts'!$I$13:$I$311,"&lt;&gt;External Intervention Staff",'2. Annual Costs of Staff Posts'!$D$13:$D$311,'Summary of ODA Costs'!$C$132)</f>
        <v>0</v>
      </c>
      <c r="I137" s="150">
        <f ca="1">SUM(D137:H137)</f>
        <v>0</v>
      </c>
      <c r="J137" s="255"/>
      <c r="K137" s="506" t="s">
        <v>442</v>
      </c>
      <c r="L137" s="175">
        <f ca="1">SUMIFS('2. Annual Costs of Staff Posts'!$O$13:$O$311,'2. Annual Costs of Staff Posts'!$I$13:$I$311,"&lt;&gt;External Intervention Staff",'2. Annual Costs of Staff Posts'!$D$13:$D$311,'Summary of ODA Costs'!$K$132)</f>
        <v>0</v>
      </c>
      <c r="M137" s="129">
        <f ca="1">SUMIFS('2. Annual Costs of Staff Posts'!$T$13:$T$311,'2. Annual Costs of Staff Posts'!$I$13:$I$311,"&lt;&gt;External Intervention Staff",'2. Annual Costs of Staff Posts'!$D$13:$D$311,'Summary of ODA Costs'!$K$132)</f>
        <v>0</v>
      </c>
      <c r="N137" s="129">
        <f ca="1">SUMIFS('2. Annual Costs of Staff Posts'!$Y$13:$Y$311,'2. Annual Costs of Staff Posts'!$I$13:$I$311,"&lt;&gt;External Intervention Staff",'2. Annual Costs of Staff Posts'!$D$13:$D$311,'Summary of ODA Costs'!$K$132)</f>
        <v>0</v>
      </c>
      <c r="O137" s="129">
        <f ca="1">SUMIFS('2. Annual Costs of Staff Posts'!$AD$13:$AD$311,'2. Annual Costs of Staff Posts'!$I$13:$I$311,"&lt;&gt;External Intervention Staff",'2. Annual Costs of Staff Posts'!$D$13:$D$311,'Summary of ODA Costs'!$K$132)</f>
        <v>0</v>
      </c>
      <c r="P137" s="130">
        <f ca="1">SUMIFS('2. Annual Costs of Staff Posts'!$AI$13:$AI$311,'2. Annual Costs of Staff Posts'!$I$13:$I$311,"&lt;&gt;External Intervention Staff",'2. Annual Costs of Staff Posts'!$D$13:$D$311,'Summary of ODA Costs'!$K$132)</f>
        <v>0</v>
      </c>
      <c r="Q137" s="150">
        <f ca="1">SUM(L137:P137)</f>
        <v>0</v>
      </c>
      <c r="R137" s="258"/>
    </row>
    <row r="138" spans="1:18" ht="15" customHeight="1" x14ac:dyDescent="0.25">
      <c r="B138" s="64"/>
      <c r="C138" s="178" t="s">
        <v>4</v>
      </c>
      <c r="D138" s="176">
        <f ca="1">SUMIF('3.Travel,Subsistence&amp;Conference'!$E$12:$E$70,'Summary of ODA Costs'!$C$132,'3.Travel,Subsistence&amp;Conference'!$L$12:$L$70)</f>
        <v>0</v>
      </c>
      <c r="E138" s="176">
        <f ca="1">SUMIF('3.Travel,Subsistence&amp;Conference'!$E$12:$E$70,'Summary of ODA Costs'!$C$132,'3.Travel,Subsistence&amp;Conference'!$N$12:$N$70)</f>
        <v>0</v>
      </c>
      <c r="F138" s="176">
        <f ca="1">SUMIF('3.Travel,Subsistence&amp;Conference'!$E$12:$E$70,'Summary of ODA Costs'!$C$132,'3.Travel,Subsistence&amp;Conference'!$P$12:$P$70)</f>
        <v>0</v>
      </c>
      <c r="G138" s="176">
        <f ca="1">SUMIF('3.Travel,Subsistence&amp;Conference'!$E$12:$E$70,'Summary of ODA Costs'!$C$132,'3.Travel,Subsistence&amp;Conference'!$R$12:$R$70)</f>
        <v>0</v>
      </c>
      <c r="H138" s="176">
        <f ca="1">SUMIF('3.Travel,Subsistence&amp;Conference'!$E$12:$E$70,'Summary of ODA Costs'!$C$132,'3.Travel,Subsistence&amp;Conference'!$T$12:$T$70)</f>
        <v>0</v>
      </c>
      <c r="I138" s="152">
        <f t="shared" ref="I138:I146" ca="1" si="28">SUM(D138:H138)</f>
        <v>0</v>
      </c>
      <c r="J138" s="255"/>
      <c r="K138" s="178" t="s">
        <v>4</v>
      </c>
      <c r="L138" s="176">
        <f ca="1">SUMIF('3.Travel,Subsistence&amp;Conference'!$E$12:$E$70,'Summary of ODA Costs'!$K$132,'3.Travel,Subsistence&amp;Conference'!$L$12:$L$70)</f>
        <v>0</v>
      </c>
      <c r="M138" s="176">
        <f ca="1">SUMIF('3.Travel,Subsistence&amp;Conference'!$E$12:$E$70,'Summary of ODA Costs'!$K$132,'3.Travel,Subsistence&amp;Conference'!$N$12:$N$70)</f>
        <v>0</v>
      </c>
      <c r="N138" s="176">
        <f ca="1">SUMIF('3.Travel,Subsistence&amp;Conference'!$E$12:$E$70,'Summary of ODA Costs'!$K$132,'3.Travel,Subsistence&amp;Conference'!$P$12:$P$70)</f>
        <v>0</v>
      </c>
      <c r="O138" s="176">
        <f ca="1">SUMIF('3.Travel,Subsistence&amp;Conference'!$E$12:$E$70,'Summary of ODA Costs'!$K$132,'3.Travel,Subsistence&amp;Conference'!$R$12:$R$70)</f>
        <v>0</v>
      </c>
      <c r="P138" s="176">
        <f ca="1">SUMIF('3.Travel,Subsistence&amp;Conference'!$E$12:$E$70,'Summary of ODA Costs'!$K$132,'3.Travel,Subsistence&amp;Conference'!$T$12:$T$70)</f>
        <v>0</v>
      </c>
      <c r="Q138" s="152">
        <f t="shared" ref="Q138:Q146" ca="1" si="29">SUM(L138:P138)</f>
        <v>0</v>
      </c>
      <c r="R138" s="258"/>
    </row>
    <row r="139" spans="1:18" ht="15" customHeight="1" x14ac:dyDescent="0.25">
      <c r="B139" s="64"/>
      <c r="C139" s="178" t="s">
        <v>5</v>
      </c>
      <c r="D139" s="176">
        <f ca="1">SUMIF('4. Equipment'!$D$12:$D$82,'Summary of ODA Costs'!$C$132,'4. Equipment'!$L$12:$L$82)</f>
        <v>0</v>
      </c>
      <c r="E139" s="176">
        <f ca="1">SUMIF('4. Equipment'!$D$12:$D$82,'Summary of ODA Costs'!$C$132,'4. Equipment'!$N$12:$N$82)</f>
        <v>0</v>
      </c>
      <c r="F139" s="176">
        <f ca="1">SUMIF('4. Equipment'!$D$12:$D$82,'Summary of ODA Costs'!$C$132,'4. Equipment'!$P$12:$P$82)</f>
        <v>0</v>
      </c>
      <c r="G139" s="176">
        <f ca="1">SUMIF('4. Equipment'!$D$12:$D$82,'Summary of ODA Costs'!$C$132,'4. Equipment'!$R$12:$R$82)</f>
        <v>0</v>
      </c>
      <c r="H139" s="176">
        <f ca="1">SUMIF('4. Equipment'!$D$12:$D$82,'Summary of ODA Costs'!$C$132,'4. Equipment'!$T$12:$T$82)</f>
        <v>0</v>
      </c>
      <c r="I139" s="152">
        <f t="shared" ca="1" si="28"/>
        <v>0</v>
      </c>
      <c r="J139" s="255"/>
      <c r="K139" s="178" t="s">
        <v>5</v>
      </c>
      <c r="L139" s="176">
        <f ca="1">SUMIF('4. Equipment'!$D$12:$D$82,'Summary of ODA Costs'!$K$132,'4. Equipment'!$L$12:$L$82)</f>
        <v>0</v>
      </c>
      <c r="M139" s="176">
        <f ca="1">SUMIF('4. Equipment'!$D$12:$D$82,'Summary of ODA Costs'!$K$132,'4. Equipment'!$N$12:$N$82)</f>
        <v>0</v>
      </c>
      <c r="N139" s="176">
        <f ca="1">SUMIF('4. Equipment'!$D$12:$D$82,'Summary of ODA Costs'!$K$132,'4. Equipment'!$P$12:$P$82)</f>
        <v>0</v>
      </c>
      <c r="O139" s="176">
        <f ca="1">SUMIF('4. Equipment'!$D$12:$D$82,'Summary of ODA Costs'!$K$132,'4. Equipment'!$R$12:$R$82)</f>
        <v>0</v>
      </c>
      <c r="P139" s="176">
        <f ca="1">SUMIF('4. Equipment'!$D$12:$D$82,'Summary of ODA Costs'!$K$132,'4. Equipment'!$T$12:$T$82)</f>
        <v>0</v>
      </c>
      <c r="Q139" s="152">
        <f t="shared" ca="1" si="29"/>
        <v>0</v>
      </c>
      <c r="R139" s="258"/>
    </row>
    <row r="140" spans="1:18" ht="15" customHeight="1" x14ac:dyDescent="0.25">
      <c r="B140" s="64"/>
      <c r="C140" s="179" t="s">
        <v>6</v>
      </c>
      <c r="D140" s="176">
        <f ca="1">SUMIF('5. Consumables'!$D$12:$D$61,'Summary of ODA Costs'!$C$132,'5. Consumables'!$K$12:$K$61)</f>
        <v>0</v>
      </c>
      <c r="E140" s="176">
        <f ca="1">SUMIF('5. Consumables'!$D$12:$D$61,'Summary of ODA Costs'!$C$132,'5. Consumables'!$M$12:$M$61)</f>
        <v>0</v>
      </c>
      <c r="F140" s="176">
        <f ca="1">SUMIF('5. Consumables'!$D$12:$D$61,'Summary of ODA Costs'!$C$132,'5. Consumables'!$O$12:$O$61)</f>
        <v>0</v>
      </c>
      <c r="G140" s="176">
        <f ca="1">SUMIF('5. Consumables'!$D$12:$D$61,'Summary of ODA Costs'!$C$132,'5. Consumables'!$Q$12:$Q$61)</f>
        <v>0</v>
      </c>
      <c r="H140" s="176">
        <f ca="1">SUMIF('5. Consumables'!$D$12:$D$61,'Summary of ODA Costs'!$C$132,'5. Consumables'!$S$12:$S$61)</f>
        <v>0</v>
      </c>
      <c r="I140" s="152">
        <f t="shared" ca="1" si="28"/>
        <v>0</v>
      </c>
      <c r="J140" s="255"/>
      <c r="K140" s="179" t="s">
        <v>6</v>
      </c>
      <c r="L140" s="176">
        <f ca="1">SUMIF('5. Consumables'!$D$12:$D$61,'Summary of ODA Costs'!$K$132,'5. Consumables'!$K$12:$K$61)</f>
        <v>0</v>
      </c>
      <c r="M140" s="176">
        <f ca="1">SUMIF('5. Consumables'!$D$12:$D$61,'Summary of ODA Costs'!$K$132,'5. Consumables'!$M$12:$M$61)</f>
        <v>0</v>
      </c>
      <c r="N140" s="176">
        <f ca="1">SUMIF('5. Consumables'!$D$12:$D$61,'Summary of ODA Costs'!$K$132,'5. Consumables'!$O$12:$O$61)</f>
        <v>0</v>
      </c>
      <c r="O140" s="176">
        <f ca="1">SUMIF('5. Consumables'!$D$12:$D$61,'Summary of ODA Costs'!$K$132,'5. Consumables'!$Q$12:$Q$61)</f>
        <v>0</v>
      </c>
      <c r="P140" s="176">
        <f ca="1">SUMIF('5. Consumables'!$D$12:$D$61,'Summary of ODA Costs'!$K$132,'5. Consumables'!$S$12:$S$61)</f>
        <v>0</v>
      </c>
      <c r="Q140" s="152">
        <f t="shared" ca="1" si="29"/>
        <v>0</v>
      </c>
      <c r="R140" s="258"/>
    </row>
    <row r="141" spans="1:18" ht="15" customHeight="1" x14ac:dyDescent="0.25">
      <c r="B141" s="64"/>
      <c r="C141" s="179" t="s">
        <v>469</v>
      </c>
      <c r="D141" s="176">
        <f ca="1">SUMIF('6. CPI'!$D$12:$D$61,'Summary of ODA Costs'!$C$132,'6. CPI'!$K$12:$K$61)</f>
        <v>0</v>
      </c>
      <c r="E141" s="176">
        <f ca="1">SUMIF('6. CPI'!$D$12:$D$61,'Summary of ODA Costs'!$C$132,'6. CPI'!$M$12:$M$61)</f>
        <v>0</v>
      </c>
      <c r="F141" s="176">
        <f ca="1">SUMIF('6. CPI'!$D$12:$D$61,'Summary of ODA Costs'!$C$132,'6. CPI'!$O$12:$O$61)</f>
        <v>0</v>
      </c>
      <c r="G141" s="176">
        <f ca="1">SUMIF('6. CPI'!$D$12:$D$61,'Summary of ODA Costs'!$C$132,'6. CPI'!$Q$12:$Q$61)</f>
        <v>0</v>
      </c>
      <c r="H141" s="176">
        <f ca="1">SUMIF('6. CPI'!$D$12:$D$61,'Summary of ODA Costs'!$C$132,'6. CPI'!$S$12:$S$61)</f>
        <v>0</v>
      </c>
      <c r="I141" s="152">
        <f t="shared" ca="1" si="28"/>
        <v>0</v>
      </c>
      <c r="J141" s="255"/>
      <c r="K141" s="179" t="s">
        <v>469</v>
      </c>
      <c r="L141" s="176">
        <f ca="1">SUMIF('6. CPI'!$D$12:$D$61,'Summary of ODA Costs'!$K$132,'6. CPI'!$K$12:$K$61)</f>
        <v>0</v>
      </c>
      <c r="M141" s="176">
        <f ca="1">SUMIF('6. CPI'!$D$12:$D$61,'Summary of ODA Costs'!$K$132,'6. CPI'!$M$12:$M$61)</f>
        <v>0</v>
      </c>
      <c r="N141" s="176">
        <f ca="1">SUMIF('6. CPI'!$D$12:$D$61,'Summary of ODA Costs'!$K$132,'6. CPI'!$O$12:$O$61)</f>
        <v>0</v>
      </c>
      <c r="O141" s="176">
        <f ca="1">SUMIF('6. CPI'!$D$12:$D$61,'Summary of ODA Costs'!$K$132,'6. CPI'!$Q$12:$Q$61)</f>
        <v>0</v>
      </c>
      <c r="P141" s="176">
        <f ca="1">SUMIF('6. CPI'!$D$12:$D$61,'Summary of ODA Costs'!$K$132,'6. CPI'!$S$12:$S$61)</f>
        <v>0</v>
      </c>
      <c r="Q141" s="152">
        <f t="shared" ca="1" si="29"/>
        <v>0</v>
      </c>
      <c r="R141" s="258"/>
    </row>
    <row r="142" spans="1:18" ht="15" customHeight="1" x14ac:dyDescent="0.25">
      <c r="B142" s="64"/>
      <c r="C142" s="209" t="s">
        <v>7</v>
      </c>
      <c r="D142" s="176">
        <f ca="1">SUMIF('7. Dissemination'!$D$12:$D$61,'Summary of ODA Costs'!$C$132,'7. Dissemination'!$K$12:$K$61)</f>
        <v>0</v>
      </c>
      <c r="E142" s="176">
        <f ca="1">SUMIF('7. Dissemination'!$D$12:$D$61,'Summary of ODA Costs'!$C$132,'7. Dissemination'!$M$12:$M$61)</f>
        <v>0</v>
      </c>
      <c r="F142" s="176">
        <f ca="1">SUMIF('7. Dissemination'!$D$12:$D$61,'Summary of ODA Costs'!$C$132,'7. Dissemination'!$O$12:$O$61)</f>
        <v>0</v>
      </c>
      <c r="G142" s="176">
        <f ca="1">SUMIF('7. Dissemination'!$D$12:$D$61,'Summary of ODA Costs'!$C$132,'7. Dissemination'!$Q$12:$Q$61)</f>
        <v>0</v>
      </c>
      <c r="H142" s="176">
        <f ca="1">SUMIF('7. Dissemination'!$D$12:$D$61,'Summary of ODA Costs'!$C$132,'7. Dissemination'!$S$12:$S$61)</f>
        <v>0</v>
      </c>
      <c r="I142" s="152">
        <f t="shared" ca="1" si="28"/>
        <v>0</v>
      </c>
      <c r="J142" s="255"/>
      <c r="K142" s="209" t="s">
        <v>7</v>
      </c>
      <c r="L142" s="176">
        <f ca="1">SUMIF('7. Dissemination'!$D$12:$D$61,'Summary of ODA Costs'!$K$132,'7. Dissemination'!$K$12:$K$61)</f>
        <v>0</v>
      </c>
      <c r="M142" s="176">
        <f ca="1">SUMIF('7. Dissemination'!$D$12:$D$61,'Summary of ODA Costs'!$K$132,'7. Dissemination'!$M$12:$M$61)</f>
        <v>0</v>
      </c>
      <c r="N142" s="176">
        <f ca="1">SUMIF('7. Dissemination'!$D$12:$D$61,'Summary of ODA Costs'!$K$132,'7. Dissemination'!$O$12:$O$61)</f>
        <v>0</v>
      </c>
      <c r="O142" s="176">
        <f ca="1">SUMIF('7. Dissemination'!$D$12:$D$61,'Summary of ODA Costs'!$K$132,'7. Dissemination'!$Q$12:$Q$61)</f>
        <v>0</v>
      </c>
      <c r="P142" s="176">
        <f ca="1">SUMIF('7. Dissemination'!$D$12:$D$61,'Summary of ODA Costs'!$K$132,'7. Dissemination'!$S$12:$S$61)</f>
        <v>0</v>
      </c>
      <c r="Q142" s="152">
        <f t="shared" ca="1" si="29"/>
        <v>0</v>
      </c>
      <c r="R142" s="258"/>
    </row>
    <row r="143" spans="1:18" ht="15" customHeight="1" x14ac:dyDescent="0.25">
      <c r="B143" s="64"/>
      <c r="C143" s="209" t="s">
        <v>443</v>
      </c>
      <c r="D143" s="176">
        <f ca="1">SUMIF('8. Risk Management &amp; Assurance'!$D$12:$D$61,'Summary of ODA Costs'!$C$132,'8. Risk Management &amp; Assurance'!$K$12:$K$61)</f>
        <v>0</v>
      </c>
      <c r="E143" s="176">
        <f ca="1">SUMIF('8. Risk Management &amp; Assurance'!$D$12:$D$61,'Summary of ODA Costs'!$C$132,'8. Risk Management &amp; Assurance'!$M$12:$M$61)</f>
        <v>0</v>
      </c>
      <c r="F143" s="176">
        <f ca="1">SUMIF('8. Risk Management &amp; Assurance'!$D$12:$D$61,'Summary of ODA Costs'!$C$132,'8. Risk Management &amp; Assurance'!$O$12:$O$61)</f>
        <v>0</v>
      </c>
      <c r="G143" s="176">
        <f ca="1">SUMIF('8. Risk Management &amp; Assurance'!$D$12:$D$61,'Summary of ODA Costs'!$C$132,'8. Risk Management &amp; Assurance'!$Q$12:$Q$61)</f>
        <v>0</v>
      </c>
      <c r="H143" s="176">
        <f ca="1">SUMIF('8. Risk Management &amp; Assurance'!$D$12:$D$61,'Summary of ODA Costs'!$C$132,'8. Risk Management &amp; Assurance'!$S$12:$S$61)</f>
        <v>0</v>
      </c>
      <c r="I143" s="152">
        <f t="shared" ca="1" si="28"/>
        <v>0</v>
      </c>
      <c r="J143" s="255"/>
      <c r="K143" s="209" t="s">
        <v>443</v>
      </c>
      <c r="L143" s="176">
        <f ca="1">SUMIF('8. Risk Management &amp; Assurance'!$D$12:$D$61,'Summary of ODA Costs'!$K$132,'8. Risk Management &amp; Assurance'!$K$12:$K$61)</f>
        <v>0</v>
      </c>
      <c r="M143" s="176">
        <f ca="1">SUMIF('8. Risk Management &amp; Assurance'!$D$12:$D$61,'Summary of ODA Costs'!$K$132,'8. Risk Management &amp; Assurance'!$M$12:$M$61)</f>
        <v>0</v>
      </c>
      <c r="N143" s="176">
        <f ca="1">SUMIF('8. Risk Management &amp; Assurance'!$D$12:$D$61,'Summary of ODA Costs'!$K$132,'8. Risk Management &amp; Assurance'!$O$12:$O$61)</f>
        <v>0</v>
      </c>
      <c r="O143" s="176">
        <f ca="1">SUMIF('8. Risk Management &amp; Assurance'!$D$12:$D$61,'Summary of ODA Costs'!$K$132,'8. Risk Management &amp; Assurance'!$Q$12:$Q$61)</f>
        <v>0</v>
      </c>
      <c r="P143" s="176">
        <f ca="1">SUMIF('8. Risk Management &amp; Assurance'!$D$12:$D$61,'Summary of ODA Costs'!$K$132,'8. Risk Management &amp; Assurance'!$S$12:$S$61)</f>
        <v>0</v>
      </c>
      <c r="Q143" s="152">
        <f t="shared" ca="1" si="29"/>
        <v>0</v>
      </c>
      <c r="R143" s="258"/>
    </row>
    <row r="144" spans="1:18" ht="15" customHeight="1" x14ac:dyDescent="0.25">
      <c r="A144" s="509"/>
      <c r="B144" s="64"/>
      <c r="C144" s="209" t="s">
        <v>420</v>
      </c>
      <c r="D144" s="176">
        <f ca="1">SUMIF('9. External Intervention Costs'!$D$14:$D$80,'Summary of ODA Costs'!$C132,'9. External Intervention Costs'!$I$14:$I$80)</f>
        <v>0</v>
      </c>
      <c r="E144" s="176">
        <f ca="1">SUMIF('9. External Intervention Costs'!$D$14:$D$80,'Summary of ODA Costs'!$C132,'9. External Intervention Costs'!$J$14:$J$80)</f>
        <v>0</v>
      </c>
      <c r="F144" s="176">
        <f ca="1">SUMIF('9. External Intervention Costs'!$D$14:$D$80,'Summary of ODA Costs'!$C132,'9. External Intervention Costs'!$K$14:$K$80)</f>
        <v>0</v>
      </c>
      <c r="G144" s="176">
        <f ca="1">SUMIF('9. External Intervention Costs'!$D$14:$D$80,'Summary of ODA Costs'!$C132,'9. External Intervention Costs'!$L$14:$L$80)</f>
        <v>0</v>
      </c>
      <c r="H144" s="176">
        <f ca="1">SUMIF('9. External Intervention Costs'!$D$14:$D$80,'Summary of ODA Costs'!$C132,'9. External Intervention Costs'!$M$14:$M$80)</f>
        <v>0</v>
      </c>
      <c r="I144" s="152">
        <f t="shared" ca="1" si="28"/>
        <v>0</v>
      </c>
      <c r="J144" s="255"/>
      <c r="K144" s="209" t="s">
        <v>420</v>
      </c>
      <c r="L144" s="176">
        <f ca="1">SUMIF('9. External Intervention Costs'!$D$14:$D$80,'Summary of ODA Costs'!$K132,'9. External Intervention Costs'!$I$14:$I$80)</f>
        <v>0</v>
      </c>
      <c r="M144" s="176">
        <f ca="1">SUMIF('9. External Intervention Costs'!$D$14:$D$80,'Summary of ODA Costs'!$K132,'9. External Intervention Costs'!$J$14:$J$80)</f>
        <v>0</v>
      </c>
      <c r="N144" s="176">
        <f ca="1">SUMIF('9. External Intervention Costs'!$D$14:$D$80,'Summary of ODA Costs'!$K132,'9. External Intervention Costs'!$K$14:$K$80)</f>
        <v>0</v>
      </c>
      <c r="O144" s="176">
        <f ca="1">SUMIF('9. External Intervention Costs'!$D$14:$D$80,'Summary of ODA Costs'!$K132,'9. External Intervention Costs'!$L$14:$L$80)</f>
        <v>0</v>
      </c>
      <c r="P144" s="176">
        <f ca="1">SUMIF('9. External Intervention Costs'!$D$14:$D$80,'Summary of ODA Costs'!$K132,'9. External Intervention Costs'!$M$14:$M$80)</f>
        <v>0</v>
      </c>
      <c r="Q144" s="152">
        <f t="shared" ca="1" si="29"/>
        <v>0</v>
      </c>
      <c r="R144" s="258"/>
    </row>
    <row r="145" spans="1:18" ht="15" customHeight="1" x14ac:dyDescent="0.25">
      <c r="A145" s="509"/>
      <c r="B145" s="64"/>
      <c r="C145" s="179" t="s">
        <v>8</v>
      </c>
      <c r="D145" s="176">
        <f ca="1">SUMIF('10. Other Direct Costs '!$D$12:$D$61,'Summary of ODA Costs'!$C$132,'10. Other Direct Costs '!$K$12:$K$61)</f>
        <v>0</v>
      </c>
      <c r="E145" s="176">
        <f ca="1">SUMIF('10. Other Direct Costs '!$D$12:$D$61,'Summary of ODA Costs'!$C$132,'10. Other Direct Costs '!$M$12:$M$61)</f>
        <v>0</v>
      </c>
      <c r="F145" s="176">
        <f ca="1">SUMIF('10. Other Direct Costs '!$D$12:$D$61,'Summary of ODA Costs'!$C$132,'10. Other Direct Costs '!$O$12:$O$61)</f>
        <v>0</v>
      </c>
      <c r="G145" s="176">
        <f ca="1">SUMIF('10. Other Direct Costs '!$D$12:$D$61,'Summary of ODA Costs'!$C$132,'10. Other Direct Costs '!$Q$12:$Q$61)</f>
        <v>0</v>
      </c>
      <c r="H145" s="176">
        <f ca="1">SUMIF('10. Other Direct Costs '!$D$12:$D$61,'Summary of ODA Costs'!$C$132,'10. Other Direct Costs '!$S$12:$S$61)</f>
        <v>0</v>
      </c>
      <c r="I145" s="152">
        <f t="shared" ca="1" si="28"/>
        <v>0</v>
      </c>
      <c r="J145" s="255"/>
      <c r="K145" s="179" t="s">
        <v>8</v>
      </c>
      <c r="L145" s="176">
        <f ca="1">SUMIF('10. Other Direct Costs '!$D$12:$D$61,'Summary of ODA Costs'!$K$132,'10. Other Direct Costs '!$K$12:$K$61)</f>
        <v>0</v>
      </c>
      <c r="M145" s="176">
        <f ca="1">SUMIF('10. Other Direct Costs '!$D$12:$D$61,'Summary of ODA Costs'!$K$132,'10. Other Direct Costs '!$M$12:$M$61)</f>
        <v>0</v>
      </c>
      <c r="N145" s="176">
        <f ca="1">SUMIF('10. Other Direct Costs '!$D$12:$D$61,'Summary of ODA Costs'!$K$132,'10. Other Direct Costs '!$O$12:$O$61)</f>
        <v>0</v>
      </c>
      <c r="O145" s="176">
        <f ca="1">SUMIF('10. Other Direct Costs '!$D$12:$D$61,'Summary of ODA Costs'!$K$132,'10. Other Direct Costs '!$Q$12:$Q$61)</f>
        <v>0</v>
      </c>
      <c r="P145" s="176">
        <f ca="1">SUMIF('10. Other Direct Costs '!$D$12:$D$61,'Summary of ODA Costs'!$K$132,'10. Other Direct Costs '!$S$12:$S$61)</f>
        <v>0</v>
      </c>
      <c r="Q145" s="152">
        <f t="shared" ca="1" si="29"/>
        <v>0</v>
      </c>
      <c r="R145" s="258"/>
    </row>
    <row r="146" spans="1:18" ht="15" customHeight="1" thickBot="1" x14ac:dyDescent="0.3">
      <c r="B146" s="64"/>
      <c r="C146" s="180" t="s">
        <v>290</v>
      </c>
      <c r="D146" s="176">
        <f ca="1">SUMIF('11. Indirect Costs'!$C$13:$C$62,'Summary of ODA Costs'!$C$132,'11. Indirect Costs'!$M$13:$M$62)</f>
        <v>0</v>
      </c>
      <c r="E146" s="176">
        <f ca="1">SUMIF('11. Indirect Costs'!$C$13:$C$62,'Summary of ODA Costs'!$C$132,'11. Indirect Costs'!$Q$13:$Q$62)</f>
        <v>0</v>
      </c>
      <c r="F146" s="176">
        <f ca="1">SUMIF('11. Indirect Costs'!$C$13:$C$62,'Summary of ODA Costs'!$C$132,'11. Indirect Costs'!$U$13:$U$62)</f>
        <v>0</v>
      </c>
      <c r="G146" s="176">
        <f ca="1">SUMIF('11. Indirect Costs'!$C$13:$C$62,'Summary of ODA Costs'!$C$132,'11. Indirect Costs'!$Y$13:$Y$62)</f>
        <v>0</v>
      </c>
      <c r="H146" s="176">
        <f ca="1">SUMIF('11. Indirect Costs'!$C$13:$C$62,'Summary of ODA Costs'!$C$132,'11. Indirect Costs'!$AC$13:$AC$62)</f>
        <v>0</v>
      </c>
      <c r="I146" s="152">
        <f t="shared" ca="1" si="28"/>
        <v>0</v>
      </c>
      <c r="J146" s="255"/>
      <c r="K146" s="180" t="s">
        <v>290</v>
      </c>
      <c r="L146" s="176">
        <f ca="1">SUMIF('11. Indirect Costs'!$C$13:$C$62,'Summary of ODA Costs'!$K$132,'11. Indirect Costs'!$M$13:$M$62)</f>
        <v>0</v>
      </c>
      <c r="M146" s="176">
        <f ca="1">SUMIF('11. Indirect Costs'!$C$13:$C$62,'Summary of ODA Costs'!$K$132,'11. Indirect Costs'!$Q$13:$Q$62)</f>
        <v>0</v>
      </c>
      <c r="N146" s="176">
        <f ca="1">SUMIF('11. Indirect Costs'!$C$13:$C$62,'Summary of ODA Costs'!$K$132,'11. Indirect Costs'!$U$13:$U$62)</f>
        <v>0</v>
      </c>
      <c r="O146" s="176">
        <f ca="1">SUMIF('11. Indirect Costs'!$C$13:$C$62,'Summary of ODA Costs'!$K$132,'11. Indirect Costs'!$Y$13:$Y$62)</f>
        <v>0</v>
      </c>
      <c r="P146" s="176">
        <f ca="1">SUMIF('11. Indirect Costs'!$C$13:$C$62,'Summary of ODA Costs'!$K$132,'11. Indirect Costs'!$AC$13:$AC$62)</f>
        <v>0</v>
      </c>
      <c r="Q146" s="152">
        <f t="shared" ca="1" si="29"/>
        <v>0</v>
      </c>
      <c r="R146" s="258"/>
    </row>
    <row r="147" spans="1:18" ht="15" customHeight="1" thickBot="1" x14ac:dyDescent="0.3">
      <c r="B147" s="258"/>
      <c r="C147" s="112" t="s">
        <v>150</v>
      </c>
      <c r="D147" s="173">
        <f t="shared" ref="D147:I147" ca="1" si="30">SUM(D137:D146)</f>
        <v>0</v>
      </c>
      <c r="E147" s="173">
        <f t="shared" ca="1" si="30"/>
        <v>0</v>
      </c>
      <c r="F147" s="173">
        <f t="shared" ca="1" si="30"/>
        <v>0</v>
      </c>
      <c r="G147" s="173">
        <f t="shared" ca="1" si="30"/>
        <v>0</v>
      </c>
      <c r="H147" s="173">
        <f t="shared" ca="1" si="30"/>
        <v>0</v>
      </c>
      <c r="I147" s="113">
        <f t="shared" ca="1" si="30"/>
        <v>0</v>
      </c>
      <c r="J147" s="255"/>
      <c r="K147" s="112" t="s">
        <v>150</v>
      </c>
      <c r="L147" s="173">
        <f t="shared" ref="L147:Q147" ca="1" si="31">SUM(L137:L146)</f>
        <v>0</v>
      </c>
      <c r="M147" s="173">
        <f t="shared" ca="1" si="31"/>
        <v>0</v>
      </c>
      <c r="N147" s="173">
        <f t="shared" ca="1" si="31"/>
        <v>0</v>
      </c>
      <c r="O147" s="173">
        <f t="shared" ca="1" si="31"/>
        <v>0</v>
      </c>
      <c r="P147" s="173">
        <f t="shared" ca="1" si="31"/>
        <v>0</v>
      </c>
      <c r="Q147" s="113">
        <f t="shared" ca="1" si="31"/>
        <v>0</v>
      </c>
      <c r="R147" s="258"/>
    </row>
    <row r="148" spans="1:18" ht="15" customHeight="1" x14ac:dyDescent="0.25">
      <c r="B148" s="258"/>
      <c r="C148" s="294" t="s">
        <v>17</v>
      </c>
      <c r="D148" s="258"/>
      <c r="E148" s="258"/>
      <c r="F148" s="258"/>
      <c r="G148" s="258"/>
      <c r="H148" s="258"/>
      <c r="I148" s="258"/>
      <c r="J148" s="298"/>
      <c r="K148" s="294" t="s">
        <v>17</v>
      </c>
      <c r="L148" s="64"/>
      <c r="M148" s="64"/>
      <c r="N148" s="64"/>
      <c r="O148" s="64"/>
      <c r="P148" s="64"/>
      <c r="Q148" s="64"/>
      <c r="R148" s="258"/>
    </row>
    <row r="149" spans="1:18" ht="15" customHeight="1" x14ac:dyDescent="0.25">
      <c r="A149" s="508">
        <f>A132+2</f>
        <v>17</v>
      </c>
      <c r="B149" s="258"/>
      <c r="C149" s="106" t="str">
        <f ca="1">IFERROR(OFFSET('START - AWARD DETAILS'!$C$20,MATCH(A149,'START - AWARD DETAILS'!$S$20:$S$40,0)-1,0),"")</f>
        <v/>
      </c>
      <c r="D149" s="258"/>
      <c r="E149" s="258"/>
      <c r="F149" s="258"/>
      <c r="G149" s="258"/>
      <c r="H149" s="258"/>
      <c r="I149" s="258"/>
      <c r="J149" s="298"/>
      <c r="K149" s="106" t="str">
        <f ca="1">IFERROR(OFFSET('START - AWARD DETAILS'!$C$20,MATCH(A149+1,'START - AWARD DETAILS'!$S$20:$S$40,0)-1,0),"")</f>
        <v/>
      </c>
      <c r="L149" s="64"/>
      <c r="M149" s="64"/>
      <c r="N149" s="64"/>
      <c r="O149" s="64"/>
      <c r="P149" s="64"/>
      <c r="Q149" s="64"/>
      <c r="R149" s="258"/>
    </row>
    <row r="150" spans="1:18" ht="15" customHeight="1" x14ac:dyDescent="0.25">
      <c r="B150" s="258"/>
      <c r="C150" s="294" t="s">
        <v>415</v>
      </c>
      <c r="D150" s="258"/>
      <c r="E150" s="258"/>
      <c r="F150" s="258"/>
      <c r="G150" s="258"/>
      <c r="H150" s="258"/>
      <c r="I150" s="258"/>
      <c r="J150" s="298"/>
      <c r="K150" s="294" t="s">
        <v>415</v>
      </c>
      <c r="L150" s="64"/>
      <c r="M150" s="64"/>
      <c r="N150" s="64"/>
      <c r="O150" s="64"/>
      <c r="P150" s="64"/>
      <c r="Q150" s="64"/>
      <c r="R150" s="258"/>
    </row>
    <row r="151" spans="1:18" ht="15" customHeight="1" x14ac:dyDescent="0.25">
      <c r="B151" s="258"/>
      <c r="C151" s="106" t="str">
        <f ca="1">IFERROR(VLOOKUP($C149,'START - AWARD DETAILS'!$C$21:$E$40,3,0),"")</f>
        <v/>
      </c>
      <c r="D151" s="258"/>
      <c r="E151" s="258"/>
      <c r="F151" s="258"/>
      <c r="G151" s="258"/>
      <c r="H151" s="258"/>
      <c r="I151" s="258"/>
      <c r="J151" s="298"/>
      <c r="K151" s="106" t="str">
        <f ca="1">IFERROR(VLOOKUP($K149,'START - AWARD DETAILS'!$C$21:$E$40,3,0),"")</f>
        <v/>
      </c>
      <c r="L151" s="64"/>
      <c r="M151" s="64"/>
      <c r="N151" s="64"/>
      <c r="O151" s="64"/>
      <c r="P151" s="64"/>
      <c r="Q151" s="64"/>
      <c r="R151" s="258"/>
    </row>
    <row r="152" spans="1:18" ht="15" customHeight="1" thickBot="1" x14ac:dyDescent="0.3">
      <c r="B152" s="258"/>
      <c r="C152" s="109"/>
      <c r="D152" s="64"/>
      <c r="E152" s="64"/>
      <c r="F152" s="64"/>
      <c r="G152" s="64"/>
      <c r="H152" s="64"/>
      <c r="I152" s="64"/>
      <c r="J152" s="255"/>
      <c r="K152" s="109"/>
      <c r="L152" s="64"/>
      <c r="M152" s="64"/>
      <c r="N152" s="64"/>
      <c r="O152" s="64"/>
      <c r="P152" s="64"/>
      <c r="Q152" s="64"/>
      <c r="R152" s="258"/>
    </row>
    <row r="153" spans="1:18" ht="15" customHeight="1" thickBot="1" x14ac:dyDescent="0.3">
      <c r="B153" s="258"/>
      <c r="C153" s="109"/>
      <c r="D153" s="144" t="s">
        <v>285</v>
      </c>
      <c r="E153" s="171" t="s">
        <v>286</v>
      </c>
      <c r="F153" s="171" t="s">
        <v>287</v>
      </c>
      <c r="G153" s="171" t="s">
        <v>288</v>
      </c>
      <c r="H153" s="172" t="s">
        <v>289</v>
      </c>
      <c r="I153" s="115" t="s">
        <v>291</v>
      </c>
      <c r="J153" s="255"/>
      <c r="K153" s="109"/>
      <c r="L153" s="144" t="s">
        <v>285</v>
      </c>
      <c r="M153" s="171" t="s">
        <v>286</v>
      </c>
      <c r="N153" s="171" t="s">
        <v>287</v>
      </c>
      <c r="O153" s="171" t="s">
        <v>288</v>
      </c>
      <c r="P153" s="172" t="s">
        <v>289</v>
      </c>
      <c r="Q153" s="115" t="s">
        <v>291</v>
      </c>
      <c r="R153" s="258"/>
    </row>
    <row r="154" spans="1:18" ht="15" customHeight="1" x14ac:dyDescent="0.25">
      <c r="B154" s="258"/>
      <c r="C154" s="506" t="s">
        <v>442</v>
      </c>
      <c r="D154" s="176">
        <f ca="1">SUMIFS('2. Annual Costs of Staff Posts'!$O$13:$O$311,'2. Annual Costs of Staff Posts'!$I$13:$I$311,"&lt;&gt;External Intervention Staff",'2. Annual Costs of Staff Posts'!$D$13:$D$311,'Summary of ODA Costs'!$C$149)</f>
        <v>0</v>
      </c>
      <c r="E154" s="176">
        <f ca="1">SUMIFS('2. Annual Costs of Staff Posts'!$T$13:$T$311,'2. Annual Costs of Staff Posts'!$I$13:$I$311,"&lt;&gt;External Intervention Staff",'2. Annual Costs of Staff Posts'!$D$13:$D$311,'Summary of ODA Costs'!$C$149)</f>
        <v>0</v>
      </c>
      <c r="F154" s="176">
        <f ca="1">SUMIFS('2. Annual Costs of Staff Posts'!$Y$13:$Y$311,'2. Annual Costs of Staff Posts'!$I$13:$I$311,"&lt;&gt;External Intervention Staff",'2. Annual Costs of Staff Posts'!$D$13:$D$311,'Summary of ODA Costs'!$C$149)</f>
        <v>0</v>
      </c>
      <c r="G154" s="176">
        <f ca="1">SUMIFS('2. Annual Costs of Staff Posts'!$AD$13:$AD$311,'2. Annual Costs of Staff Posts'!$I$13:$I$311,"&lt;&gt;External Intervention Staff",'2. Annual Costs of Staff Posts'!$D$13:$D$311,'Summary of ODA Costs'!$C$149)</f>
        <v>0</v>
      </c>
      <c r="H154" s="176">
        <f ca="1">SUMIFS('2. Annual Costs of Staff Posts'!$AI$13:$AI$311,'2. Annual Costs of Staff Posts'!$I$13:$I$311,"&lt;&gt;External Intervention Staff",'2. Annual Costs of Staff Posts'!$D$13:$D$311,'Summary of ODA Costs'!$C$149)</f>
        <v>0</v>
      </c>
      <c r="I154" s="150">
        <f ca="1">SUM(D154:H154)</f>
        <v>0</v>
      </c>
      <c r="J154" s="255"/>
      <c r="K154" s="506" t="s">
        <v>442</v>
      </c>
      <c r="L154" s="175">
        <f ca="1">SUMIFS('2. Annual Costs of Staff Posts'!$O$13:$O$311,'2. Annual Costs of Staff Posts'!$I$13:$I$311,"&lt;&gt;External Intervention Staff",'2. Annual Costs of Staff Posts'!$D$13:$D$311,'Summary of ODA Costs'!$K$149)</f>
        <v>0</v>
      </c>
      <c r="M154" s="129">
        <f ca="1">SUMIFS('2. Annual Costs of Staff Posts'!$T$13:$T$311,'2. Annual Costs of Staff Posts'!$I$13:$I$311,"&lt;&gt;External Intervention Staff",'2. Annual Costs of Staff Posts'!$D$13:$D$311,'Summary of ODA Costs'!$K$149)</f>
        <v>0</v>
      </c>
      <c r="N154" s="129">
        <f ca="1">SUMIFS('2. Annual Costs of Staff Posts'!$Y$13:$Y$311,'2. Annual Costs of Staff Posts'!$I$13:$I$311,"&lt;&gt;External Intervention Staff",'2. Annual Costs of Staff Posts'!$D$13:$D$311,'Summary of ODA Costs'!$K$149)</f>
        <v>0</v>
      </c>
      <c r="O154" s="129">
        <f ca="1">SUMIFS('2. Annual Costs of Staff Posts'!$AD$13:$AD$311,'2. Annual Costs of Staff Posts'!$I$13:$I$311,"&lt;&gt;External Intervention Staff",'2. Annual Costs of Staff Posts'!$D$13:$D$311,'Summary of ODA Costs'!$K$149)</f>
        <v>0</v>
      </c>
      <c r="P154" s="130">
        <f ca="1">SUMIFS('2. Annual Costs of Staff Posts'!$AI$13:$AI$311,'2. Annual Costs of Staff Posts'!$I$13:$I$311,"&lt;&gt;External Intervention Staff",'2. Annual Costs of Staff Posts'!$D$13:$D$311,'Summary of ODA Costs'!$K$149)</f>
        <v>0</v>
      </c>
      <c r="Q154" s="150">
        <f ca="1">SUM(L154:P154)</f>
        <v>0</v>
      </c>
      <c r="R154" s="258"/>
    </row>
    <row r="155" spans="1:18" ht="15" customHeight="1" x14ac:dyDescent="0.25">
      <c r="B155" s="258"/>
      <c r="C155" s="178" t="s">
        <v>4</v>
      </c>
      <c r="D155" s="176">
        <f ca="1">SUMIF('3.Travel,Subsistence&amp;Conference'!$E$12:$E$70,'Summary of ODA Costs'!$C$149,'3.Travel,Subsistence&amp;Conference'!$L$12:$L$70)</f>
        <v>0</v>
      </c>
      <c r="E155" s="176">
        <f ca="1">SUMIF('3.Travel,Subsistence&amp;Conference'!$E$12:$E$70,'Summary of ODA Costs'!$C$149,'3.Travel,Subsistence&amp;Conference'!$N$12:$N$70)</f>
        <v>0</v>
      </c>
      <c r="F155" s="176">
        <f ca="1">SUMIF('3.Travel,Subsistence&amp;Conference'!$E$12:$E$70,'Summary of ODA Costs'!$C$149,'3.Travel,Subsistence&amp;Conference'!$P$12:$P$70)</f>
        <v>0</v>
      </c>
      <c r="G155" s="176">
        <f ca="1">SUMIF('3.Travel,Subsistence&amp;Conference'!$E$12:$E$70,'Summary of ODA Costs'!$C$149,'3.Travel,Subsistence&amp;Conference'!$R$12:$R$70)</f>
        <v>0</v>
      </c>
      <c r="H155" s="176">
        <f ca="1">SUMIF('3.Travel,Subsistence&amp;Conference'!$E$12:$E$70,'Summary of ODA Costs'!$C$149,'3.Travel,Subsistence&amp;Conference'!$T$12:$T$70)</f>
        <v>0</v>
      </c>
      <c r="I155" s="152">
        <f t="shared" ref="I155:I163" ca="1" si="32">SUM(D155:H155)</f>
        <v>0</v>
      </c>
      <c r="J155" s="255"/>
      <c r="K155" s="178" t="s">
        <v>4</v>
      </c>
      <c r="L155" s="176">
        <f ca="1">SUMIF('3.Travel,Subsistence&amp;Conference'!$E$12:$E$70,'Summary of ODA Costs'!$K$149,'3.Travel,Subsistence&amp;Conference'!$L$12:$L$70)</f>
        <v>0</v>
      </c>
      <c r="M155" s="176">
        <f ca="1">SUMIF('3.Travel,Subsistence&amp;Conference'!$E$12:$E$70,'Summary of ODA Costs'!$K$149,'3.Travel,Subsistence&amp;Conference'!$N$12:$N$70)</f>
        <v>0</v>
      </c>
      <c r="N155" s="176">
        <f ca="1">SUMIF('3.Travel,Subsistence&amp;Conference'!$E$12:$E$70,'Summary of ODA Costs'!$K$149,'3.Travel,Subsistence&amp;Conference'!$P$12:$P$70)</f>
        <v>0</v>
      </c>
      <c r="O155" s="176">
        <f ca="1">SUMIF('3.Travel,Subsistence&amp;Conference'!$E$12:$E$70,'Summary of ODA Costs'!$K$149,'3.Travel,Subsistence&amp;Conference'!$R$12:$R$70)</f>
        <v>0</v>
      </c>
      <c r="P155" s="176">
        <f ca="1">SUMIF('3.Travel,Subsistence&amp;Conference'!$E$12:$E$70,'Summary of ODA Costs'!$K$149,'3.Travel,Subsistence&amp;Conference'!$T$12:$T$70)</f>
        <v>0</v>
      </c>
      <c r="Q155" s="152">
        <f t="shared" ref="Q155:Q163" ca="1" si="33">SUM(L155:P155)</f>
        <v>0</v>
      </c>
      <c r="R155" s="258"/>
    </row>
    <row r="156" spans="1:18" ht="15" customHeight="1" x14ac:dyDescent="0.25">
      <c r="B156" s="258"/>
      <c r="C156" s="178" t="s">
        <v>5</v>
      </c>
      <c r="D156" s="176">
        <f ca="1">SUMIF('4. Equipment'!$D$12:$D$82,'Summary of ODA Costs'!$C$149,'4. Equipment'!$L$12:$L$82)</f>
        <v>0</v>
      </c>
      <c r="E156" s="176">
        <f ca="1">SUMIF('4. Equipment'!$D$12:$D$82,'Summary of ODA Costs'!$C$149,'4. Equipment'!$N$12:$N$82)</f>
        <v>0</v>
      </c>
      <c r="F156" s="176">
        <f ca="1">SUMIF('4. Equipment'!$D$12:$D$82,'Summary of ODA Costs'!$C$149,'4. Equipment'!$P$12:$P$82)</f>
        <v>0</v>
      </c>
      <c r="G156" s="176">
        <f ca="1">SUMIF('4. Equipment'!$D$12:$D$82,'Summary of ODA Costs'!$C$149,'4. Equipment'!$R$12:$R$82)</f>
        <v>0</v>
      </c>
      <c r="H156" s="176">
        <f ca="1">SUMIF('4. Equipment'!$D$12:$D$82,'Summary of ODA Costs'!$C$149,'4. Equipment'!$T$12:$T$82)</f>
        <v>0</v>
      </c>
      <c r="I156" s="152">
        <f t="shared" ca="1" si="32"/>
        <v>0</v>
      </c>
      <c r="J156" s="255"/>
      <c r="K156" s="178" t="s">
        <v>5</v>
      </c>
      <c r="L156" s="176">
        <f ca="1">SUMIF('4. Equipment'!$D$12:$D$82,'Summary of ODA Costs'!$K$149,'4. Equipment'!$L$12:$L$82)</f>
        <v>0</v>
      </c>
      <c r="M156" s="176">
        <f ca="1">SUMIF('4. Equipment'!$D$12:$D$82,'Summary of ODA Costs'!$K$149,'4. Equipment'!$N$12:$N$82)</f>
        <v>0</v>
      </c>
      <c r="N156" s="176">
        <f ca="1">SUMIF('4. Equipment'!$D$12:$D$82,'Summary of ODA Costs'!$K$149,'4. Equipment'!$P$12:$P$82)</f>
        <v>0</v>
      </c>
      <c r="O156" s="176">
        <f ca="1">SUMIF('4. Equipment'!$D$12:$D$82,'Summary of ODA Costs'!$K$149,'4. Equipment'!$R$12:$R$82)</f>
        <v>0</v>
      </c>
      <c r="P156" s="176">
        <f ca="1">SUMIF('4. Equipment'!$D$12:$D$82,'Summary of ODA Costs'!$K$149,'4. Equipment'!$T$12:$T$82)</f>
        <v>0</v>
      </c>
      <c r="Q156" s="152">
        <f t="shared" ca="1" si="33"/>
        <v>0</v>
      </c>
      <c r="R156" s="258"/>
    </row>
    <row r="157" spans="1:18" ht="15" customHeight="1" x14ac:dyDescent="0.25">
      <c r="B157" s="258"/>
      <c r="C157" s="179" t="s">
        <v>6</v>
      </c>
      <c r="D157" s="176">
        <f ca="1">SUMIF('5. Consumables'!$D$12:$D$61,'Summary of ODA Costs'!$C$149,'5. Consumables'!$K$12:$K$61)</f>
        <v>0</v>
      </c>
      <c r="E157" s="176">
        <f ca="1">SUMIF('5. Consumables'!$D$12:$D$61,'Summary of ODA Costs'!$C$149,'5. Consumables'!$M$12:$M$61)</f>
        <v>0</v>
      </c>
      <c r="F157" s="176">
        <f ca="1">SUMIF('5. Consumables'!$D$12:$D$61,'Summary of ODA Costs'!$C$149,'5. Consumables'!$O$12:$O$61)</f>
        <v>0</v>
      </c>
      <c r="G157" s="176">
        <f ca="1">SUMIF('5. Consumables'!$D$12:$D$61,'Summary of ODA Costs'!$C$149,'5. Consumables'!$Q$12:$Q$61)</f>
        <v>0</v>
      </c>
      <c r="H157" s="176">
        <f ca="1">SUMIF('5. Consumables'!$D$12:$D$61,'Summary of ODA Costs'!$C$149,'5. Consumables'!$S$12:$S$61)</f>
        <v>0</v>
      </c>
      <c r="I157" s="152">
        <f t="shared" ca="1" si="32"/>
        <v>0</v>
      </c>
      <c r="J157" s="255"/>
      <c r="K157" s="179" t="s">
        <v>6</v>
      </c>
      <c r="L157" s="176">
        <f ca="1">SUMIF('5. Consumables'!$D$12:$D$61,'Summary of ODA Costs'!$K$149,'5. Consumables'!$K$12:$K$61)</f>
        <v>0</v>
      </c>
      <c r="M157" s="176">
        <f ca="1">SUMIF('5. Consumables'!$D$12:$D$61,'Summary of ODA Costs'!$K$149,'5. Consumables'!$M$12:$M$61)</f>
        <v>0</v>
      </c>
      <c r="N157" s="176">
        <f ca="1">SUMIF('5. Consumables'!$D$12:$D$61,'Summary of ODA Costs'!$K$149,'5. Consumables'!$O$12:$O$61)</f>
        <v>0</v>
      </c>
      <c r="O157" s="176">
        <f ca="1">SUMIF('5. Consumables'!$D$12:$D$61,'Summary of ODA Costs'!$K$149,'5. Consumables'!$Q$12:$Q$61)</f>
        <v>0</v>
      </c>
      <c r="P157" s="176">
        <f ca="1">SUMIF('5. Consumables'!$D$12:$D$61,'Summary of ODA Costs'!$K$149,'5. Consumables'!$S$12:$S$61)</f>
        <v>0</v>
      </c>
      <c r="Q157" s="152">
        <f t="shared" ca="1" si="33"/>
        <v>0</v>
      </c>
      <c r="R157" s="258"/>
    </row>
    <row r="158" spans="1:18" ht="15" customHeight="1" x14ac:dyDescent="0.25">
      <c r="B158" s="258"/>
      <c r="C158" s="179" t="s">
        <v>469</v>
      </c>
      <c r="D158" s="176">
        <f ca="1">SUMIF('6. CPI'!$D$12:$D$61,'Summary of ODA Costs'!$C$149,'6. CPI'!$K$12:$K$61)</f>
        <v>0</v>
      </c>
      <c r="E158" s="176">
        <f ca="1">SUMIF('6. CPI'!$D$12:$D$61,'Summary of ODA Costs'!$C$149,'6. CPI'!$M$12:$M$61)</f>
        <v>0</v>
      </c>
      <c r="F158" s="176">
        <f ca="1">SUMIF('6. CPI'!$D$12:$D$61,'Summary of ODA Costs'!$C$149,'6. CPI'!$O$12:$O$61)</f>
        <v>0</v>
      </c>
      <c r="G158" s="176">
        <f ca="1">SUMIF('6. CPI'!$D$12:$D$61,'Summary of ODA Costs'!$C$149,'6. CPI'!$Q$12:$Q$61)</f>
        <v>0</v>
      </c>
      <c r="H158" s="176">
        <f ca="1">SUMIF('6. CPI'!$D$12:$D$61,'Summary of ODA Costs'!$C$149,'6. CPI'!$S$12:$S$61)</f>
        <v>0</v>
      </c>
      <c r="I158" s="152">
        <f t="shared" ca="1" si="32"/>
        <v>0</v>
      </c>
      <c r="J158" s="255"/>
      <c r="K158" s="179" t="s">
        <v>469</v>
      </c>
      <c r="L158" s="176">
        <f ca="1">SUMIF('6. CPI'!$D$12:$D$61,'Summary of ODA Costs'!$K$149,'6. CPI'!$K$12:$K$61)</f>
        <v>0</v>
      </c>
      <c r="M158" s="176">
        <f ca="1">SUMIF('6. CPI'!$D$12:$D$61,'Summary of ODA Costs'!$K$149,'6. CPI'!$M$12:$M$61)</f>
        <v>0</v>
      </c>
      <c r="N158" s="176">
        <f ca="1">SUMIF('6. CPI'!$D$12:$D$61,'Summary of ODA Costs'!$K$149,'6. CPI'!$O$12:$O$61)</f>
        <v>0</v>
      </c>
      <c r="O158" s="176">
        <f ca="1">SUMIF('6. CPI'!$D$12:$D$61,'Summary of ODA Costs'!$K$149,'6. CPI'!$Q$12:$Q$61)</f>
        <v>0</v>
      </c>
      <c r="P158" s="176">
        <f ca="1">SUMIF('6. CPI'!$D$12:$D$61,'Summary of ODA Costs'!$K$149,'6. CPI'!$S$12:$S$61)</f>
        <v>0</v>
      </c>
      <c r="Q158" s="152">
        <f t="shared" ca="1" si="33"/>
        <v>0</v>
      </c>
      <c r="R158" s="258"/>
    </row>
    <row r="159" spans="1:18" ht="15" customHeight="1" x14ac:dyDescent="0.25">
      <c r="B159" s="258"/>
      <c r="C159" s="209" t="s">
        <v>7</v>
      </c>
      <c r="D159" s="176">
        <f ca="1">SUMIF('7. Dissemination'!$D$12:$D$61,'Summary of ODA Costs'!$C$149,'7. Dissemination'!$K$12:$K$61)</f>
        <v>0</v>
      </c>
      <c r="E159" s="176">
        <f ca="1">SUMIF('7. Dissemination'!$D$12:$D$61,'Summary of ODA Costs'!$C$149,'7. Dissemination'!$M$12:$M$61)</f>
        <v>0</v>
      </c>
      <c r="F159" s="176">
        <f ca="1">SUMIF('7. Dissemination'!$D$12:$D$61,'Summary of ODA Costs'!$C$149,'7. Dissemination'!$O$12:$O$61)</f>
        <v>0</v>
      </c>
      <c r="G159" s="176">
        <f ca="1">SUMIF('7. Dissemination'!$D$12:$D$61,'Summary of ODA Costs'!$C$149,'7. Dissemination'!$Q$12:$Q$61)</f>
        <v>0</v>
      </c>
      <c r="H159" s="176">
        <f ca="1">SUMIF('7. Dissemination'!$D$12:$D$61,'Summary of ODA Costs'!$C$149,'7. Dissemination'!$S$12:$S$61)</f>
        <v>0</v>
      </c>
      <c r="I159" s="152">
        <f t="shared" ca="1" si="32"/>
        <v>0</v>
      </c>
      <c r="J159" s="255"/>
      <c r="K159" s="209" t="s">
        <v>7</v>
      </c>
      <c r="L159" s="176">
        <f ca="1">SUMIF('7. Dissemination'!$D$12:$D$61,'Summary of ODA Costs'!$K$149,'7. Dissemination'!$K$12:$K$61)</f>
        <v>0</v>
      </c>
      <c r="M159" s="176">
        <f ca="1">SUMIF('7. Dissemination'!$D$12:$D$61,'Summary of ODA Costs'!$K$149,'7. Dissemination'!$M$12:$M$61)</f>
        <v>0</v>
      </c>
      <c r="N159" s="176">
        <f ca="1">SUMIF('7. Dissemination'!$D$12:$D$61,'Summary of ODA Costs'!$K$149,'7. Dissemination'!$O$12:$O$61)</f>
        <v>0</v>
      </c>
      <c r="O159" s="176">
        <f ca="1">SUMIF('7. Dissemination'!$D$12:$D$61,'Summary of ODA Costs'!$K$149,'7. Dissemination'!$Q$12:$Q$61)</f>
        <v>0</v>
      </c>
      <c r="P159" s="176">
        <f ca="1">SUMIF('7. Dissemination'!$D$12:$D$61,'Summary of ODA Costs'!$K$149,'7. Dissemination'!$S$12:$S$61)</f>
        <v>0</v>
      </c>
      <c r="Q159" s="152">
        <f t="shared" ca="1" si="33"/>
        <v>0</v>
      </c>
      <c r="R159" s="258"/>
    </row>
    <row r="160" spans="1:18" ht="15" customHeight="1" x14ac:dyDescent="0.25">
      <c r="B160" s="258"/>
      <c r="C160" s="209" t="s">
        <v>443</v>
      </c>
      <c r="D160" s="176">
        <f ca="1">SUMIF('8. Risk Management &amp; Assurance'!$D$12:$D$61,'Summary of ODA Costs'!$C$149,'8. Risk Management &amp; Assurance'!$K$12:$K$61)</f>
        <v>0</v>
      </c>
      <c r="E160" s="176">
        <f ca="1">SUMIF('8. Risk Management &amp; Assurance'!$D$12:$D$61,'Summary of ODA Costs'!$C$149,'8. Risk Management &amp; Assurance'!$M$12:$M$61)</f>
        <v>0</v>
      </c>
      <c r="F160" s="176">
        <f ca="1">SUMIF('8. Risk Management &amp; Assurance'!$D$12:$D$61,'Summary of ODA Costs'!$C$149,'8. Risk Management &amp; Assurance'!$O$12:$O$61)</f>
        <v>0</v>
      </c>
      <c r="G160" s="176">
        <f ca="1">SUMIF('8. Risk Management &amp; Assurance'!$D$12:$D$61,'Summary of ODA Costs'!$C$149,'8. Risk Management &amp; Assurance'!$Q$12:$Q$61)</f>
        <v>0</v>
      </c>
      <c r="H160" s="176">
        <f ca="1">SUMIF('8. Risk Management &amp; Assurance'!$D$12:$D$61,'Summary of ODA Costs'!$C$149,'8. Risk Management &amp; Assurance'!$S$12:$S$61)</f>
        <v>0</v>
      </c>
      <c r="I160" s="152">
        <f t="shared" ca="1" si="32"/>
        <v>0</v>
      </c>
      <c r="J160" s="255"/>
      <c r="K160" s="209" t="s">
        <v>443</v>
      </c>
      <c r="L160" s="176">
        <f ca="1">SUMIF('8. Risk Management &amp; Assurance'!$D$12:$D$61,'Summary of ODA Costs'!$K$149,'8. Risk Management &amp; Assurance'!$K$12:$K$61)</f>
        <v>0</v>
      </c>
      <c r="M160" s="176">
        <f ca="1">SUMIF('8. Risk Management &amp; Assurance'!$D$12:$D$61,'Summary of ODA Costs'!$K$149,'8. Risk Management &amp; Assurance'!$M$12:$M$61)</f>
        <v>0</v>
      </c>
      <c r="N160" s="176">
        <f ca="1">SUMIF('8. Risk Management &amp; Assurance'!$D$12:$D$61,'Summary of ODA Costs'!$K$149,'8. Risk Management &amp; Assurance'!$O$12:$O$61)</f>
        <v>0</v>
      </c>
      <c r="O160" s="176">
        <f ca="1">SUMIF('8. Risk Management &amp; Assurance'!$D$12:$D$61,'Summary of ODA Costs'!$K$149,'8. Risk Management &amp; Assurance'!$Q$12:$Q$61)</f>
        <v>0</v>
      </c>
      <c r="P160" s="176">
        <f ca="1">SUMIF('8. Risk Management &amp; Assurance'!$D$12:$D$61,'Summary of ODA Costs'!$K$149,'8. Risk Management &amp; Assurance'!$S$12:$S$61)</f>
        <v>0</v>
      </c>
      <c r="Q160" s="152">
        <f t="shared" ca="1" si="33"/>
        <v>0</v>
      </c>
      <c r="R160" s="258"/>
    </row>
    <row r="161" spans="2:18" ht="15" customHeight="1" x14ac:dyDescent="0.25">
      <c r="B161" s="258"/>
      <c r="C161" s="209" t="s">
        <v>420</v>
      </c>
      <c r="D161" s="176">
        <f ca="1">SUMIF('9. External Intervention Costs'!$D$14:$D$80,'Summary of ODA Costs'!$C149,'9. External Intervention Costs'!$I$14:$I$80)</f>
        <v>0</v>
      </c>
      <c r="E161" s="176">
        <f ca="1">SUMIF('9. External Intervention Costs'!$D$14:$D$80,'Summary of ODA Costs'!$C149,'9. External Intervention Costs'!$J$14:$J$80)</f>
        <v>0</v>
      </c>
      <c r="F161" s="176">
        <f ca="1">SUMIF('9. External Intervention Costs'!$D$14:$D$80,'Summary of ODA Costs'!$C149,'9. External Intervention Costs'!$K$14:$K$80)</f>
        <v>0</v>
      </c>
      <c r="G161" s="176">
        <f ca="1">SUMIF('9. External Intervention Costs'!$D$14:$D$80,'Summary of ODA Costs'!$C149,'9. External Intervention Costs'!$L$14:$L$80)</f>
        <v>0</v>
      </c>
      <c r="H161" s="176">
        <f ca="1">SUMIF('9. External Intervention Costs'!$D$14:$D$80,'Summary of ODA Costs'!$C149,'9. External Intervention Costs'!$M$14:$M$80)</f>
        <v>0</v>
      </c>
      <c r="I161" s="152">
        <f t="shared" ca="1" si="32"/>
        <v>0</v>
      </c>
      <c r="J161" s="255"/>
      <c r="K161" s="209" t="s">
        <v>420</v>
      </c>
      <c r="L161" s="176">
        <f ca="1">SUMIF('9. External Intervention Costs'!$D$14:$D$80,'Summary of ODA Costs'!$K149,'9. External Intervention Costs'!$I$14:$I$80)</f>
        <v>0</v>
      </c>
      <c r="M161" s="176">
        <f ca="1">SUMIF('9. External Intervention Costs'!$D$14:$D$80,'Summary of ODA Costs'!$K149,'9. External Intervention Costs'!$J$14:$J$80)</f>
        <v>0</v>
      </c>
      <c r="N161" s="176">
        <f ca="1">SUMIF('9. External Intervention Costs'!$D$14:$D$80,'Summary of ODA Costs'!$K149,'9. External Intervention Costs'!$K$14:$K$80)</f>
        <v>0</v>
      </c>
      <c r="O161" s="176">
        <f ca="1">SUMIF('9. External Intervention Costs'!$D$14:$D$80,'Summary of ODA Costs'!$K149,'9. External Intervention Costs'!$L$14:$L$80)</f>
        <v>0</v>
      </c>
      <c r="P161" s="176">
        <f ca="1">SUMIF('9. External Intervention Costs'!$D$14:$D$80,'Summary of ODA Costs'!$K149,'9. External Intervention Costs'!$M$14:$M$80)</f>
        <v>0</v>
      </c>
      <c r="Q161" s="152">
        <f t="shared" ca="1" si="33"/>
        <v>0</v>
      </c>
      <c r="R161" s="258"/>
    </row>
    <row r="162" spans="2:18" ht="15" customHeight="1" x14ac:dyDescent="0.25">
      <c r="B162" s="258"/>
      <c r="C162" s="179" t="s">
        <v>8</v>
      </c>
      <c r="D162" s="176">
        <f ca="1">SUMIF('10. Other Direct Costs '!$D$12:$D$61,'Summary of ODA Costs'!$C$149,'10. Other Direct Costs '!$K$12:$K$61)</f>
        <v>0</v>
      </c>
      <c r="E162" s="176">
        <f ca="1">SUMIF('10. Other Direct Costs '!$D$12:$D$61,'Summary of ODA Costs'!$C$149,'10. Other Direct Costs '!$M$12:$M$61)</f>
        <v>0</v>
      </c>
      <c r="F162" s="176">
        <f ca="1">SUMIF('10. Other Direct Costs '!$D$12:$D$61,'Summary of ODA Costs'!$C$149,'10. Other Direct Costs '!$O$12:$O$61)</f>
        <v>0</v>
      </c>
      <c r="G162" s="176">
        <f ca="1">SUMIF('10. Other Direct Costs '!$D$12:$D$61,'Summary of ODA Costs'!$C$149,'10. Other Direct Costs '!$Q$12:$Q$61)</f>
        <v>0</v>
      </c>
      <c r="H162" s="176">
        <f ca="1">SUMIF('10. Other Direct Costs '!$D$12:$D$61,'Summary of ODA Costs'!$C$149,'10. Other Direct Costs '!$S$12:$S$61)</f>
        <v>0</v>
      </c>
      <c r="I162" s="152">
        <f t="shared" ca="1" si="32"/>
        <v>0</v>
      </c>
      <c r="J162" s="255"/>
      <c r="K162" s="179" t="s">
        <v>8</v>
      </c>
      <c r="L162" s="176">
        <f ca="1">SUMIF('10. Other Direct Costs '!$D$12:$D$61,'Summary of ODA Costs'!$K$149,'10. Other Direct Costs '!$K$12:$K$61)</f>
        <v>0</v>
      </c>
      <c r="M162" s="176">
        <f ca="1">SUMIF('10. Other Direct Costs '!$D$12:$D$61,'Summary of ODA Costs'!$K$149,'10. Other Direct Costs '!$M$12:$M$61)</f>
        <v>0</v>
      </c>
      <c r="N162" s="176">
        <f ca="1">SUMIF('10. Other Direct Costs '!$D$12:$D$61,'Summary of ODA Costs'!$K$149,'10. Other Direct Costs '!$O$12:$O$61)</f>
        <v>0</v>
      </c>
      <c r="O162" s="176">
        <f ca="1">SUMIF('10. Other Direct Costs '!$D$12:$D$61,'Summary of ODA Costs'!$K$149,'10. Other Direct Costs '!$Q$12:$Q$61)</f>
        <v>0</v>
      </c>
      <c r="P162" s="176">
        <f ca="1">SUMIF('10. Other Direct Costs '!$D$12:$D$61,'Summary of ODA Costs'!$K$149,'10. Other Direct Costs '!$S$12:$S$61)</f>
        <v>0</v>
      </c>
      <c r="Q162" s="152">
        <f t="shared" ca="1" si="33"/>
        <v>0</v>
      </c>
      <c r="R162" s="258"/>
    </row>
    <row r="163" spans="2:18" ht="15" customHeight="1" thickBot="1" x14ac:dyDescent="0.3">
      <c r="B163" s="258"/>
      <c r="C163" s="180" t="s">
        <v>290</v>
      </c>
      <c r="D163" s="176">
        <f ca="1">SUMIF('11. Indirect Costs'!$C$13:$C$62,'Summary of ODA Costs'!$C$149,'11. Indirect Costs'!$M$13:$M$62)</f>
        <v>0</v>
      </c>
      <c r="E163" s="176">
        <f ca="1">SUMIF('11. Indirect Costs'!$C$13:$C$62,'Summary of ODA Costs'!$C$149,'11. Indirect Costs'!$Q$13:$Q$62)</f>
        <v>0</v>
      </c>
      <c r="F163" s="176">
        <f ca="1">SUMIF('11. Indirect Costs'!$C$13:$C$62,'Summary of ODA Costs'!$C$149,'11. Indirect Costs'!$U$13:$U$62)</f>
        <v>0</v>
      </c>
      <c r="G163" s="176">
        <f ca="1">SUMIF('11. Indirect Costs'!$C$13:$C$62,'Summary of ODA Costs'!$C$149,'11. Indirect Costs'!$Y$13:$Y$62)</f>
        <v>0</v>
      </c>
      <c r="H163" s="176">
        <f ca="1">SUMIF('11. Indirect Costs'!$C$13:$C$62,'Summary of ODA Costs'!$C$149,'11. Indirect Costs'!$AC$13:$AC$62)</f>
        <v>0</v>
      </c>
      <c r="I163" s="152">
        <f t="shared" ca="1" si="32"/>
        <v>0</v>
      </c>
      <c r="J163" s="255"/>
      <c r="K163" s="180" t="s">
        <v>290</v>
      </c>
      <c r="L163" s="176">
        <f ca="1">SUMIF('11. Indirect Costs'!$C$13:$C$62,'Summary of ODA Costs'!$K$149,'11. Indirect Costs'!$M$13:$M$62)</f>
        <v>0</v>
      </c>
      <c r="M163" s="176">
        <f ca="1">SUMIF('11. Indirect Costs'!$C$13:$C$62,'Summary of ODA Costs'!$K$149,'11. Indirect Costs'!$Q$13:$Q$62)</f>
        <v>0</v>
      </c>
      <c r="N163" s="176">
        <f ca="1">SUMIF('11. Indirect Costs'!$C$13:$C$62,'Summary of ODA Costs'!$K$149,'11. Indirect Costs'!$U$13:$U$62)</f>
        <v>0</v>
      </c>
      <c r="O163" s="176">
        <f ca="1">SUMIF('11. Indirect Costs'!$C$13:$C$62,'Summary of ODA Costs'!$K$149,'11. Indirect Costs'!$Y$13:$Y$62)</f>
        <v>0</v>
      </c>
      <c r="P163" s="176">
        <f ca="1">SUMIF('11. Indirect Costs'!$C$13:$C$62,'Summary of ODA Costs'!$K$149,'11. Indirect Costs'!$AC$13:$AC$62)</f>
        <v>0</v>
      </c>
      <c r="Q163" s="152">
        <f t="shared" ca="1" si="33"/>
        <v>0</v>
      </c>
      <c r="R163" s="258"/>
    </row>
    <row r="164" spans="2:18" ht="15" customHeight="1" thickBot="1" x14ac:dyDescent="0.3">
      <c r="B164" s="258"/>
      <c r="C164" s="112" t="s">
        <v>150</v>
      </c>
      <c r="D164" s="173">
        <f t="shared" ref="D164:I164" ca="1" si="34">SUM(D154:D163)</f>
        <v>0</v>
      </c>
      <c r="E164" s="173">
        <f t="shared" ca="1" si="34"/>
        <v>0</v>
      </c>
      <c r="F164" s="173">
        <f t="shared" ca="1" si="34"/>
        <v>0</v>
      </c>
      <c r="G164" s="173">
        <f t="shared" ca="1" si="34"/>
        <v>0</v>
      </c>
      <c r="H164" s="173">
        <f t="shared" ca="1" si="34"/>
        <v>0</v>
      </c>
      <c r="I164" s="113">
        <f t="shared" ca="1" si="34"/>
        <v>0</v>
      </c>
      <c r="J164" s="255"/>
      <c r="K164" s="112" t="s">
        <v>150</v>
      </c>
      <c r="L164" s="173">
        <f t="shared" ref="L164:Q164" ca="1" si="35">SUM(L154:L163)</f>
        <v>0</v>
      </c>
      <c r="M164" s="173">
        <f t="shared" ca="1" si="35"/>
        <v>0</v>
      </c>
      <c r="N164" s="173">
        <f t="shared" ca="1" si="35"/>
        <v>0</v>
      </c>
      <c r="O164" s="173">
        <f t="shared" ca="1" si="35"/>
        <v>0</v>
      </c>
      <c r="P164" s="173">
        <f t="shared" ca="1" si="35"/>
        <v>0</v>
      </c>
      <c r="Q164" s="113">
        <f t="shared" ca="1" si="35"/>
        <v>0</v>
      </c>
      <c r="R164" s="258"/>
    </row>
    <row r="165" spans="2:18" ht="8.1" customHeight="1" x14ac:dyDescent="0.25">
      <c r="B165" s="258"/>
      <c r="C165" s="252"/>
      <c r="D165" s="258"/>
      <c r="E165" s="258"/>
      <c r="F165" s="258"/>
      <c r="G165" s="258"/>
      <c r="H165" s="258"/>
      <c r="I165" s="258"/>
      <c r="J165" s="298"/>
      <c r="K165" s="252"/>
      <c r="L165" s="258"/>
      <c r="M165" s="258"/>
      <c r="N165" s="258"/>
      <c r="O165" s="258"/>
      <c r="P165" s="258"/>
      <c r="Q165" s="258"/>
      <c r="R165" s="258"/>
    </row>
    <row r="166" spans="2:18" ht="8.1" customHeight="1" x14ac:dyDescent="0.25"/>
  </sheetData>
  <sheetProtection algorithmName="SHA-512" hashValue="sl0D2nv5poN4bibnS1HoUz0O9OkQ2FZjn3gbxYnlMRRMMYHJ1qmu5U9miolRRA2jHeW4ITAF27GEVbEx++DjQQ==" saltValue="veXiitSJzz9PJ6ygI3F9OQ==" spinCount="100000" sheet="1" selectLockedCells="1"/>
  <mergeCells count="4">
    <mergeCell ref="C3:Q3"/>
    <mergeCell ref="D5:Q5"/>
    <mergeCell ref="D7:Q7"/>
    <mergeCell ref="C9:Q9"/>
  </mergeCells>
  <pageMargins left="0.7" right="0.7" top="0.75" bottom="0.75" header="0.3" footer="0.3"/>
  <pageSetup paperSize="9"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B110C38B9AFA418ED753704D3DB8BA" ma:contentTypeVersion="0" ma:contentTypeDescription="Create a new document." ma:contentTypeScope="" ma:versionID="65f322433eb560c6501a4b0f53e63ee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448B4-529F-44E3-B101-9C1966D6C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87F6163-59A0-43C0-BA38-D403296E3E8C}">
  <ds:schemaRef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1733C93-2F5A-4E56-A728-8353CAA39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Quality Checker</vt:lpstr>
      <vt:lpstr>Summary of all Costs</vt:lpstr>
      <vt:lpstr>Breakdown Summary Dir-Ind-Supp</vt:lpstr>
      <vt:lpstr>Summary of Staff by Type</vt:lpstr>
      <vt:lpstr>Summary of Staff by Role</vt:lpstr>
      <vt:lpstr>Summary of Costs by Country</vt:lpstr>
      <vt:lpstr>Summary of Costs by Income Band</vt:lpstr>
      <vt:lpstr>Summary of Cost by Organisation</vt:lpstr>
      <vt:lpstr>Summary of ODA Costs</vt:lpstr>
      <vt:lpstr>START - AWARD DETAILS</vt:lpstr>
      <vt:lpstr>1. Staff Posts and Salaries</vt:lpstr>
      <vt:lpstr>2. Annual Costs of Staff Posts</vt:lpstr>
      <vt:lpstr>3.Travel,Subsistence&amp;Conference</vt:lpstr>
      <vt:lpstr>4. Equipment</vt:lpstr>
      <vt:lpstr>5. Consumables</vt:lpstr>
      <vt:lpstr>6. CPI</vt:lpstr>
      <vt:lpstr>7. Dissemination</vt:lpstr>
      <vt:lpstr>8. Risk Management &amp; Assurance</vt:lpstr>
      <vt:lpstr>9. External Intervention Costs</vt:lpstr>
      <vt:lpstr>10. Other Direct Costs </vt:lpstr>
      <vt:lpstr>11. Indirect Costs</vt:lpstr>
      <vt:lpstr>NHS_Support_Cost_Staff</vt:lpstr>
      <vt:lpstr>'2. Annual Costs of Staff Posts'!Print_Area</vt:lpstr>
      <vt:lpstr>'Summary of ODA Costs'!Print_Area</vt:lpstr>
      <vt:lpstr>Research_Staff</vt:lpstr>
      <vt:lpstr>Research_Support_Staff</vt:lpstr>
      <vt:lpstr>Research_Trainees</vt:lpstr>
      <vt:lpstr>Theme_Lead</vt:lpstr>
    </vt:vector>
  </TitlesOfParts>
  <Company>LGC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 Halligan</dc:creator>
  <dc:description>v1 2/2/18</dc:description>
  <cp:lastModifiedBy>Costigan, Timothy</cp:lastModifiedBy>
  <cp:lastPrinted>2017-04-24T11:35:50Z</cp:lastPrinted>
  <dcterms:created xsi:type="dcterms:W3CDTF">2017-03-09T15:14:37Z</dcterms:created>
  <dcterms:modified xsi:type="dcterms:W3CDTF">2020-05-13T06:44:32Z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0x01010081B110C38B9AFA418ED753704D3DB8BA</vt:lpwstr>
  </property>
</Properties>
</file>